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4\05. MAYO_2014\"/>
    </mc:Choice>
  </mc:AlternateContent>
  <bookViews>
    <workbookView xWindow="480" yWindow="2175" windowWidth="9390" windowHeight="2985" tabRatio="857"/>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concurrentCalc="0"/>
</workbook>
</file>

<file path=xl/calcChain.xml><?xml version="1.0" encoding="utf-8"?>
<calcChain xmlns="http://schemas.openxmlformats.org/spreadsheetml/2006/main">
  <c r="G206" i="6" l="1"/>
  <c r="AA225" i="6"/>
  <c r="AA243" i="6"/>
  <c r="G355" i="6"/>
  <c r="G354" i="6"/>
  <c r="G374" i="6"/>
  <c r="G373" i="6"/>
  <c r="G393" i="6"/>
  <c r="G392" i="6"/>
  <c r="G412" i="6"/>
  <c r="G411" i="6"/>
  <c r="G431" i="6"/>
  <c r="G430" i="6"/>
  <c r="G450" i="6"/>
  <c r="G449" i="6"/>
  <c r="G469" i="6"/>
  <c r="G468" i="6"/>
  <c r="G488" i="6"/>
  <c r="G487" i="6"/>
  <c r="G507" i="6"/>
  <c r="G506" i="6"/>
  <c r="G526" i="6"/>
  <c r="G525" i="6"/>
  <c r="G545" i="6"/>
  <c r="G544" i="6"/>
  <c r="Y993" i="6"/>
  <c r="U993" i="6"/>
  <c r="B308" i="7"/>
  <c r="AF203" i="8"/>
  <c r="AF187" i="8"/>
  <c r="AF186" i="8"/>
  <c r="AF185" i="8"/>
  <c r="P649" i="6"/>
  <c r="P627" i="6"/>
  <c r="T697" i="6"/>
  <c r="T691" i="6"/>
  <c r="AA850" i="6"/>
  <c r="J850" i="6"/>
  <c r="I850" i="6"/>
  <c r="AA849" i="6"/>
  <c r="J849" i="6"/>
  <c r="I849" i="6"/>
  <c r="AJ1357" i="6"/>
  <c r="AJ1356" i="6"/>
  <c r="AD1374" i="6"/>
  <c r="F1374" i="6"/>
  <c r="AD1373" i="6"/>
  <c r="F1373" i="6"/>
  <c r="AF239" i="8"/>
  <c r="AF238" i="8"/>
  <c r="AF237" i="8"/>
  <c r="AF236" i="8"/>
  <c r="AD1436" i="6"/>
  <c r="AF1436" i="6"/>
  <c r="AD1435" i="6"/>
  <c r="AF1435" i="6"/>
  <c r="AD1434" i="6"/>
  <c r="AF1434" i="6"/>
  <c r="AD1433" i="6"/>
  <c r="AF1433" i="6"/>
  <c r="AD1432" i="6"/>
  <c r="AF1432" i="6"/>
  <c r="AD1431" i="6"/>
  <c r="AF1431" i="6"/>
  <c r="AD1430" i="6"/>
  <c r="AF1430" i="6"/>
  <c r="AD1429" i="6"/>
  <c r="AF1429" i="6"/>
  <c r="AD1428" i="6"/>
  <c r="AF1428" i="6"/>
  <c r="AD1460" i="6"/>
  <c r="AF1460" i="6"/>
  <c r="AD1459" i="6"/>
  <c r="AF1459" i="6"/>
  <c r="AD1458" i="6"/>
  <c r="AF1458" i="6"/>
  <c r="AD1457" i="6"/>
  <c r="AF1457" i="6"/>
  <c r="AD1456" i="6"/>
  <c r="AF1456" i="6"/>
  <c r="AD1455" i="6"/>
  <c r="AF1455" i="6"/>
  <c r="AD1454" i="6"/>
  <c r="AF1454" i="6"/>
  <c r="AD1453" i="6"/>
  <c r="AF1453" i="6"/>
  <c r="AD1452" i="6"/>
  <c r="AF1452" i="6"/>
  <c r="AD1484" i="6"/>
  <c r="AF1484" i="6"/>
  <c r="AD1483" i="6"/>
  <c r="AF1483" i="6"/>
  <c r="AD1482" i="6"/>
  <c r="AF1482" i="6"/>
  <c r="AD1481" i="6"/>
  <c r="AF1481" i="6"/>
  <c r="AD1480" i="6"/>
  <c r="AF1480" i="6"/>
  <c r="AD1479" i="6"/>
  <c r="AF1479" i="6"/>
  <c r="AD1478" i="6"/>
  <c r="AF1478" i="6"/>
  <c r="AD1477" i="6"/>
  <c r="AF1477" i="6"/>
  <c r="AD1476" i="6"/>
  <c r="AF1476" i="6"/>
  <c r="S1504" i="6"/>
  <c r="S1503" i="6"/>
  <c r="S1502" i="6"/>
  <c r="S1501" i="6"/>
  <c r="S1500" i="6"/>
  <c r="S1524" i="6"/>
  <c r="S1523" i="6"/>
  <c r="S1522" i="6"/>
  <c r="S1521" i="6"/>
  <c r="S1520" i="6"/>
  <c r="AD1548" i="6"/>
  <c r="AF1548" i="6"/>
  <c r="AD1547" i="6"/>
  <c r="AF1547" i="6"/>
  <c r="AD1546" i="6"/>
  <c r="AF1546" i="6"/>
  <c r="AD1545" i="6"/>
  <c r="AF1545" i="6"/>
  <c r="AD1544" i="6"/>
  <c r="AF1544" i="6"/>
  <c r="AD1543" i="6"/>
  <c r="AF1543" i="6"/>
  <c r="AD1542" i="6"/>
  <c r="AF1542" i="6"/>
  <c r="AD1541" i="6"/>
  <c r="AF1541" i="6"/>
  <c r="AD1540" i="6"/>
  <c r="AF1540" i="6"/>
  <c r="AJ1583" i="6"/>
  <c r="AD1583" i="6"/>
  <c r="AF1583" i="6"/>
  <c r="F1583" i="6"/>
  <c r="E1583" i="6"/>
  <c r="AJ1599" i="6"/>
  <c r="AD1599" i="6"/>
  <c r="AF1599" i="6"/>
  <c r="F1599" i="6"/>
  <c r="E1599" i="6"/>
  <c r="AF1636" i="6"/>
  <c r="E1712" i="6"/>
  <c r="E1711" i="6"/>
  <c r="E1710" i="6"/>
  <c r="E1709" i="6"/>
  <c r="E1708" i="6"/>
  <c r="E1707" i="6"/>
  <c r="E1706" i="6"/>
  <c r="E1705" i="6"/>
  <c r="E1696" i="6"/>
  <c r="AJ1848" i="6"/>
  <c r="AG1848" i="6"/>
  <c r="F1848" i="6"/>
  <c r="AJ1847" i="6"/>
  <c r="AG1847" i="6"/>
  <c r="AF290" i="8"/>
  <c r="AF289" i="8"/>
  <c r="AF288" i="8"/>
  <c r="J58" i="37"/>
  <c r="J40" i="37"/>
  <c r="J39" i="37"/>
  <c r="J42" i="37"/>
  <c r="J50" i="37"/>
  <c r="J33" i="37"/>
  <c r="J31" i="37"/>
  <c r="J25" i="37"/>
  <c r="J23" i="37"/>
  <c r="J26" i="37"/>
  <c r="J48" i="37"/>
  <c r="J22" i="37"/>
  <c r="J30" i="37"/>
  <c r="J38" i="37"/>
  <c r="J46" i="37"/>
  <c r="J54" i="37"/>
  <c r="J16" i="37"/>
  <c r="J54" i="32"/>
  <c r="J18" i="32"/>
  <c r="J45" i="32"/>
  <c r="J25" i="32"/>
  <c r="J43" i="32"/>
  <c r="J39" i="32"/>
  <c r="J46" i="32"/>
  <c r="J21" i="32"/>
  <c r="J28" i="32"/>
  <c r="J35" i="32"/>
  <c r="J42" i="32"/>
  <c r="J50" i="32"/>
  <c r="J32" i="32"/>
  <c r="J44" i="32"/>
  <c r="J34" i="37"/>
  <c r="J49" i="37"/>
  <c r="AJ1967" i="6"/>
  <c r="AG1967" i="6"/>
  <c r="F1967" i="6"/>
  <c r="E1967" i="6"/>
  <c r="AJ1983" i="6"/>
  <c r="AG1983" i="6"/>
  <c r="F1983" i="6"/>
  <c r="E1983" i="6"/>
  <c r="AF374" i="8"/>
  <c r="AF373" i="8"/>
  <c r="AF372" i="8"/>
  <c r="AF371" i="8"/>
  <c r="AF370" i="8"/>
  <c r="AF369" i="8"/>
  <c r="AF2055" i="6"/>
  <c r="E2055" i="6"/>
  <c r="AF2054" i="6"/>
  <c r="E2054" i="6"/>
  <c r="AF2053" i="6"/>
  <c r="E2053" i="6"/>
  <c r="AF2052" i="6"/>
  <c r="E2052" i="6"/>
  <c r="AF2051" i="6"/>
  <c r="E2051" i="6"/>
  <c r="AF2050" i="6"/>
  <c r="E2050" i="6"/>
  <c r="AF2049" i="6"/>
  <c r="E2049" i="6"/>
  <c r="AF2048" i="6"/>
  <c r="E2048" i="6"/>
  <c r="AF2078" i="6"/>
  <c r="AF2077" i="6"/>
  <c r="AF2076" i="6"/>
  <c r="AF2075" i="6"/>
  <c r="AF2074" i="6"/>
  <c r="AF2073" i="6"/>
  <c r="AF2072" i="6"/>
  <c r="AF2071" i="6"/>
  <c r="AF2108" i="6"/>
  <c r="AF2107" i="6"/>
  <c r="AF2106" i="6"/>
  <c r="AF2105" i="6"/>
  <c r="AF2104" i="6"/>
  <c r="AF2103" i="6"/>
  <c r="AF2102" i="6"/>
  <c r="AF2101" i="6"/>
  <c r="AF2100" i="6"/>
  <c r="AF2099" i="6"/>
  <c r="AF2098" i="6"/>
  <c r="AF2097" i="6"/>
  <c r="AF2096" i="6"/>
  <c r="AF2095" i="6"/>
  <c r="AF2094" i="6"/>
  <c r="AF2144" i="6"/>
  <c r="AF2143" i="6"/>
  <c r="AF2142" i="6"/>
  <c r="AF2141" i="6"/>
  <c r="AF2140" i="6"/>
  <c r="AF2139" i="6"/>
  <c r="AF2138" i="6"/>
  <c r="AF2137" i="6"/>
  <c r="AF2136" i="6"/>
  <c r="AF2135" i="6"/>
  <c r="AF2134" i="6"/>
  <c r="AF2133" i="6"/>
  <c r="AF2132" i="6"/>
  <c r="AF2131" i="6"/>
  <c r="AF2130" i="6"/>
  <c r="AF2129" i="6"/>
  <c r="AF2128" i="6"/>
  <c r="AF2127" i="6"/>
  <c r="AF2126" i="6"/>
  <c r="AF2125" i="6"/>
  <c r="AF2124" i="6"/>
  <c r="Q4829" i="6"/>
  <c r="Q4828" i="6"/>
  <c r="Q4827" i="6"/>
  <c r="Q4826" i="6"/>
  <c r="Q4825" i="6"/>
  <c r="Q4824" i="6"/>
  <c r="Q4823" i="6"/>
  <c r="Q4822" i="6"/>
  <c r="Q4821" i="6"/>
  <c r="Q4820" i="6"/>
  <c r="Q4819" i="6"/>
  <c r="Q4818" i="6"/>
  <c r="Q4817" i="6"/>
  <c r="Q4816" i="6"/>
  <c r="Q4815" i="6"/>
  <c r="Q4814" i="6"/>
  <c r="Q4813" i="6"/>
  <c r="Q4812" i="6"/>
  <c r="Q4811" i="6"/>
  <c r="Q4810" i="6"/>
  <c r="Q4809" i="6"/>
  <c r="Q4808" i="6"/>
  <c r="Q4807" i="6"/>
  <c r="Q4806" i="6"/>
  <c r="Q4805" i="6"/>
  <c r="Q4804" i="6"/>
  <c r="Q4803" i="6"/>
  <c r="Q4802" i="6"/>
  <c r="Q4801" i="6"/>
  <c r="Q4800" i="6"/>
  <c r="Q4799" i="6"/>
  <c r="Q4798" i="6"/>
  <c r="Q4797" i="6"/>
  <c r="Q4796" i="6"/>
  <c r="Q4795" i="6"/>
  <c r="Q4794" i="6"/>
  <c r="Q4793" i="6"/>
  <c r="Q4792" i="6"/>
  <c r="Q4791" i="6"/>
  <c r="Q4790" i="6"/>
  <c r="Q4789" i="6"/>
  <c r="Q4788" i="6"/>
  <c r="Q4787" i="6"/>
  <c r="Q4786" i="6"/>
  <c r="Q4785" i="6"/>
  <c r="Q4784" i="6"/>
  <c r="Q4783" i="6"/>
  <c r="Q4782" i="6"/>
  <c r="Q4781" i="6"/>
  <c r="Q4780" i="6"/>
  <c r="Q4779" i="6"/>
  <c r="Q4778" i="6"/>
  <c r="Q4777" i="6"/>
  <c r="Q4776" i="6"/>
  <c r="Q4775" i="6"/>
  <c r="Q4774" i="6"/>
  <c r="Q4773" i="6"/>
  <c r="Q4772" i="6"/>
  <c r="Q4771" i="6"/>
  <c r="Q4770" i="6"/>
  <c r="Q4769" i="6"/>
  <c r="Q4768" i="6"/>
  <c r="Q4767" i="6"/>
  <c r="Q4766" i="6"/>
  <c r="Q4765" i="6"/>
  <c r="Q4764" i="6"/>
  <c r="Q4763" i="6"/>
  <c r="Q4762" i="6"/>
  <c r="Q4761" i="6"/>
  <c r="Q4760" i="6"/>
  <c r="Q4759" i="6"/>
  <c r="Q4758" i="6"/>
  <c r="Q4757" i="6"/>
  <c r="Q4756" i="6"/>
  <c r="Q4755" i="6"/>
  <c r="Q4754" i="6"/>
  <c r="Q4753" i="6"/>
  <c r="Q4752" i="6"/>
  <c r="Q4751" i="6"/>
  <c r="Q4750" i="6"/>
  <c r="Q4749" i="6"/>
  <c r="Q4748" i="6"/>
  <c r="Q4747" i="6"/>
  <c r="Q4746" i="6"/>
  <c r="Q4745" i="6"/>
  <c r="Q4744" i="6"/>
  <c r="Q4743" i="6"/>
  <c r="Q4742" i="6"/>
  <c r="Q4741" i="6"/>
  <c r="Q4740" i="6"/>
  <c r="Q4739" i="6"/>
  <c r="Q4738" i="6"/>
  <c r="Q4737" i="6"/>
  <c r="Q4736" i="6"/>
  <c r="Q4735" i="6"/>
  <c r="Q4734" i="6"/>
  <c r="Q4733" i="6"/>
  <c r="Q4732" i="6"/>
  <c r="Q4731" i="6"/>
  <c r="Q4730" i="6"/>
  <c r="Q4729" i="6"/>
  <c r="Q4728" i="6"/>
  <c r="Q4727" i="6"/>
  <c r="Q4726" i="6"/>
  <c r="Q4725" i="6"/>
  <c r="Q4724" i="6"/>
  <c r="Q4723" i="6"/>
  <c r="Q4722" i="6"/>
  <c r="Q4721" i="6"/>
  <c r="Q4720" i="6"/>
  <c r="Q4719" i="6"/>
  <c r="Q4718" i="6"/>
  <c r="Q4717" i="6"/>
  <c r="Q4716" i="6"/>
  <c r="Q4715" i="6"/>
  <c r="Q4714" i="6"/>
  <c r="Q4713" i="6"/>
  <c r="Q4712" i="6"/>
  <c r="Q4711" i="6"/>
  <c r="Q4710" i="6"/>
  <c r="Q4709" i="6"/>
  <c r="Q4708" i="6"/>
  <c r="Q4707" i="6"/>
  <c r="Q4706" i="6"/>
  <c r="Q4705" i="6"/>
  <c r="Q4704" i="6"/>
  <c r="Q4703" i="6"/>
  <c r="Q4702" i="6"/>
  <c r="Q4701" i="6"/>
  <c r="Q4700" i="6"/>
  <c r="Q4699" i="6"/>
  <c r="Q4698" i="6"/>
  <c r="Q4697" i="6"/>
  <c r="Q4696" i="6"/>
  <c r="Q4695" i="6"/>
  <c r="Q4694" i="6"/>
  <c r="Q4693" i="6"/>
  <c r="Q4692" i="6"/>
  <c r="Q4691" i="6"/>
  <c r="Q4690" i="6"/>
  <c r="Q4689" i="6"/>
  <c r="Q4688" i="6"/>
  <c r="Q4687" i="6"/>
  <c r="Q4686" i="6"/>
  <c r="Q4685" i="6"/>
  <c r="Q4684" i="6"/>
  <c r="Q4683" i="6"/>
  <c r="Q4682" i="6"/>
  <c r="Q4681" i="6"/>
  <c r="Q4680" i="6"/>
  <c r="Q4679" i="6"/>
  <c r="Q4678" i="6"/>
  <c r="Q4677" i="6"/>
  <c r="Q4676" i="6"/>
  <c r="Q4675" i="6"/>
  <c r="Q4674" i="6"/>
  <c r="Q4673" i="6"/>
  <c r="Q4672" i="6"/>
  <c r="Q4671" i="6"/>
  <c r="Q4670" i="6"/>
  <c r="Q4669" i="6"/>
  <c r="Q4668" i="6"/>
  <c r="Q4667" i="6"/>
  <c r="Q4666" i="6"/>
  <c r="Q4665" i="6"/>
  <c r="Q4664" i="6"/>
  <c r="Q4663" i="6"/>
  <c r="Q4662" i="6"/>
  <c r="Q4661" i="6"/>
  <c r="Q4660" i="6"/>
  <c r="Q4659" i="6"/>
  <c r="Q4658" i="6"/>
  <c r="Q4657" i="6"/>
  <c r="Q4656" i="6"/>
  <c r="Q4655" i="6"/>
  <c r="Q4654" i="6"/>
  <c r="Q4653" i="6"/>
  <c r="Q4652" i="6"/>
  <c r="Q4651" i="6"/>
  <c r="Q4650" i="6"/>
  <c r="Q4649" i="6"/>
  <c r="Q4648" i="6"/>
  <c r="Q4647" i="6"/>
  <c r="Q4646" i="6"/>
  <c r="Q4645" i="6"/>
  <c r="Q4644" i="6"/>
  <c r="Q4643" i="6"/>
  <c r="Q4642" i="6"/>
  <c r="Q4641" i="6"/>
  <c r="Q4640" i="6"/>
  <c r="Q4639" i="6"/>
  <c r="Q4638" i="6"/>
  <c r="Q4637" i="6"/>
  <c r="Q4636" i="6"/>
  <c r="Q4635" i="6"/>
  <c r="Q4634" i="6"/>
  <c r="Q4633" i="6"/>
  <c r="Q4632" i="6"/>
  <c r="Q4631" i="6"/>
  <c r="Q4630" i="6"/>
  <c r="Q4629" i="6"/>
  <c r="Q4628" i="6"/>
  <c r="Q4627" i="6"/>
  <c r="Q4626" i="6"/>
  <c r="Q4625" i="6"/>
  <c r="Q4624" i="6"/>
  <c r="Q4623" i="6"/>
  <c r="Q4622" i="6"/>
  <c r="Q4621" i="6"/>
  <c r="Q4620" i="6"/>
  <c r="Q4619" i="6"/>
  <c r="Q4618" i="6"/>
  <c r="Q4617" i="6"/>
  <c r="Q4616" i="6"/>
  <c r="Q4615" i="6"/>
  <c r="Q4614" i="6"/>
  <c r="Q4613" i="6"/>
  <c r="Q4612" i="6"/>
  <c r="Q4611" i="6"/>
  <c r="Q4610" i="6"/>
  <c r="Q4609" i="6"/>
  <c r="Q4608" i="6"/>
  <c r="Q4607" i="6"/>
  <c r="Q4606" i="6"/>
  <c r="Q4605" i="6"/>
  <c r="Q4604" i="6"/>
  <c r="Q4603" i="6"/>
  <c r="Q4602" i="6"/>
  <c r="Q4601" i="6"/>
  <c r="Q4600" i="6"/>
  <c r="Q4599" i="6"/>
  <c r="Q4598" i="6"/>
  <c r="Q4597" i="6"/>
  <c r="Q4596" i="6"/>
  <c r="Q4595" i="6"/>
  <c r="Q4594" i="6"/>
  <c r="Q4593" i="6"/>
  <c r="Q4592" i="6"/>
  <c r="Q4591" i="6"/>
  <c r="Q4590" i="6"/>
  <c r="Q4589" i="6"/>
  <c r="Q4588" i="6"/>
  <c r="Q4587" i="6"/>
  <c r="O4829" i="6"/>
  <c r="O4828" i="6"/>
  <c r="O4827" i="6"/>
  <c r="O4826" i="6"/>
  <c r="O4825" i="6"/>
  <c r="O4824" i="6"/>
  <c r="O4823" i="6"/>
  <c r="O4822" i="6"/>
  <c r="O4821" i="6"/>
  <c r="O4820" i="6"/>
  <c r="O4819" i="6"/>
  <c r="O4818" i="6"/>
  <c r="O4817" i="6"/>
  <c r="O4816" i="6"/>
  <c r="O4815" i="6"/>
  <c r="O4814" i="6"/>
  <c r="O4813" i="6"/>
  <c r="O4812" i="6"/>
  <c r="O4811" i="6"/>
  <c r="O4810" i="6"/>
  <c r="O4809" i="6"/>
  <c r="O4808" i="6"/>
  <c r="O4807" i="6"/>
  <c r="O4806" i="6"/>
  <c r="O4805" i="6"/>
  <c r="O4804" i="6"/>
  <c r="O4803" i="6"/>
  <c r="O4802" i="6"/>
  <c r="O4801" i="6"/>
  <c r="O4800" i="6"/>
  <c r="O4799" i="6"/>
  <c r="O4798" i="6"/>
  <c r="O4797" i="6"/>
  <c r="O4796" i="6"/>
  <c r="O4795" i="6"/>
  <c r="O4794" i="6"/>
  <c r="O4793" i="6"/>
  <c r="O4792" i="6"/>
  <c r="O4791" i="6"/>
  <c r="O4790" i="6"/>
  <c r="O4789" i="6"/>
  <c r="O4788" i="6"/>
  <c r="O4787" i="6"/>
  <c r="O4786" i="6"/>
  <c r="O4785" i="6"/>
  <c r="O4784" i="6"/>
  <c r="O4783" i="6"/>
  <c r="O4782" i="6"/>
  <c r="O4781" i="6"/>
  <c r="O4780" i="6"/>
  <c r="O4779" i="6"/>
  <c r="O4778" i="6"/>
  <c r="O4777" i="6"/>
  <c r="O4776" i="6"/>
  <c r="O4775" i="6"/>
  <c r="O4774" i="6"/>
  <c r="O4773" i="6"/>
  <c r="O4772" i="6"/>
  <c r="O4771" i="6"/>
  <c r="O4770" i="6"/>
  <c r="O4769" i="6"/>
  <c r="O4768" i="6"/>
  <c r="O4767" i="6"/>
  <c r="O4766" i="6"/>
  <c r="O4765" i="6"/>
  <c r="O4764" i="6"/>
  <c r="O4763" i="6"/>
  <c r="O4762" i="6"/>
  <c r="O4761" i="6"/>
  <c r="O4760" i="6"/>
  <c r="O4759" i="6"/>
  <c r="O4758" i="6"/>
  <c r="O4757" i="6"/>
  <c r="O4756" i="6"/>
  <c r="O4755" i="6"/>
  <c r="O4754" i="6"/>
  <c r="O4753" i="6"/>
  <c r="O4752" i="6"/>
  <c r="O4751" i="6"/>
  <c r="O4750" i="6"/>
  <c r="O4749" i="6"/>
  <c r="O4748" i="6"/>
  <c r="O4747" i="6"/>
  <c r="O4746" i="6"/>
  <c r="O4745" i="6"/>
  <c r="O4744" i="6"/>
  <c r="O4743" i="6"/>
  <c r="O4742" i="6"/>
  <c r="O4741" i="6"/>
  <c r="O4740" i="6"/>
  <c r="O4739" i="6"/>
  <c r="O4738" i="6"/>
  <c r="O4737" i="6"/>
  <c r="O4736" i="6"/>
  <c r="O4735" i="6"/>
  <c r="O4734" i="6"/>
  <c r="O4733" i="6"/>
  <c r="O4732" i="6"/>
  <c r="O4731" i="6"/>
  <c r="O4730" i="6"/>
  <c r="O4729" i="6"/>
  <c r="O4728" i="6"/>
  <c r="O4727" i="6"/>
  <c r="O4726" i="6"/>
  <c r="O4725" i="6"/>
  <c r="O4724" i="6"/>
  <c r="O4723" i="6"/>
  <c r="O4722" i="6"/>
  <c r="O4721" i="6"/>
  <c r="O4720" i="6"/>
  <c r="O4719" i="6"/>
  <c r="O4718" i="6"/>
  <c r="O4717" i="6"/>
  <c r="O4716" i="6"/>
  <c r="O4715" i="6"/>
  <c r="O4714" i="6"/>
  <c r="O4713" i="6"/>
  <c r="O4712" i="6"/>
  <c r="O4711" i="6"/>
  <c r="O4710" i="6"/>
  <c r="O4709" i="6"/>
  <c r="O4708" i="6"/>
  <c r="O4707" i="6"/>
  <c r="O4706" i="6"/>
  <c r="O4705" i="6"/>
  <c r="O4704" i="6"/>
  <c r="O4703" i="6"/>
  <c r="O4702" i="6"/>
  <c r="O4701" i="6"/>
  <c r="O4700" i="6"/>
  <c r="O4699" i="6"/>
  <c r="O4698" i="6"/>
  <c r="O4697" i="6"/>
  <c r="O4696" i="6"/>
  <c r="O4695" i="6"/>
  <c r="O4694" i="6"/>
  <c r="O4693" i="6"/>
  <c r="O4692" i="6"/>
  <c r="O4691" i="6"/>
  <c r="O4690" i="6"/>
  <c r="O4689" i="6"/>
  <c r="O4688" i="6"/>
  <c r="O4687" i="6"/>
  <c r="O4686" i="6"/>
  <c r="O4685" i="6"/>
  <c r="O4684" i="6"/>
  <c r="O4683" i="6"/>
  <c r="O4682" i="6"/>
  <c r="O4681" i="6"/>
  <c r="O4680" i="6"/>
  <c r="O4679" i="6"/>
  <c r="O4678" i="6"/>
  <c r="O4677" i="6"/>
  <c r="O4676" i="6"/>
  <c r="O4675" i="6"/>
  <c r="O4674" i="6"/>
  <c r="O4673" i="6"/>
  <c r="O4672" i="6"/>
  <c r="O4671" i="6"/>
  <c r="O4670" i="6"/>
  <c r="O4669" i="6"/>
  <c r="O4668" i="6"/>
  <c r="O4667" i="6"/>
  <c r="O4666" i="6"/>
  <c r="O4665" i="6"/>
  <c r="O4664" i="6"/>
  <c r="O4663" i="6"/>
  <c r="O4662" i="6"/>
  <c r="O4661" i="6"/>
  <c r="O4660" i="6"/>
  <c r="O4659" i="6"/>
  <c r="O4658" i="6"/>
  <c r="O4657" i="6"/>
  <c r="O4656" i="6"/>
  <c r="O4655" i="6"/>
  <c r="O4654" i="6"/>
  <c r="O4653" i="6"/>
  <c r="O4652" i="6"/>
  <c r="O4651" i="6"/>
  <c r="O4650" i="6"/>
  <c r="O4649" i="6"/>
  <c r="O4648" i="6"/>
  <c r="O4647" i="6"/>
  <c r="O4646" i="6"/>
  <c r="O4645" i="6"/>
  <c r="O4644" i="6"/>
  <c r="O4643" i="6"/>
  <c r="O4642" i="6"/>
  <c r="O4641" i="6"/>
  <c r="O4640" i="6"/>
  <c r="O4639" i="6"/>
  <c r="O4638" i="6"/>
  <c r="O4637" i="6"/>
  <c r="O4636" i="6"/>
  <c r="O4635" i="6"/>
  <c r="O4634" i="6"/>
  <c r="O4633" i="6"/>
  <c r="O4632" i="6"/>
  <c r="O4631" i="6"/>
  <c r="O4630" i="6"/>
  <c r="O4629" i="6"/>
  <c r="O4628" i="6"/>
  <c r="O4627" i="6"/>
  <c r="O4626" i="6"/>
  <c r="O4625" i="6"/>
  <c r="O4624" i="6"/>
  <c r="O4623" i="6"/>
  <c r="O4622" i="6"/>
  <c r="O4621" i="6"/>
  <c r="O4620" i="6"/>
  <c r="O4619" i="6"/>
  <c r="O4618" i="6"/>
  <c r="O4617" i="6"/>
  <c r="O4616" i="6"/>
  <c r="O4615" i="6"/>
  <c r="O4614" i="6"/>
  <c r="O4613" i="6"/>
  <c r="O4612" i="6"/>
  <c r="O4611" i="6"/>
  <c r="O4610" i="6"/>
  <c r="O4609" i="6"/>
  <c r="O4608" i="6"/>
  <c r="O4607" i="6"/>
  <c r="O4606" i="6"/>
  <c r="O4605" i="6"/>
  <c r="O4604" i="6"/>
  <c r="O4603" i="6"/>
  <c r="O4602" i="6"/>
  <c r="O4601" i="6"/>
  <c r="O4600" i="6"/>
  <c r="O4599" i="6"/>
  <c r="O4598" i="6"/>
  <c r="O4597" i="6"/>
  <c r="O4596" i="6"/>
  <c r="O4595" i="6"/>
  <c r="O4594" i="6"/>
  <c r="O4593" i="6"/>
  <c r="O4592" i="6"/>
  <c r="O4591" i="6"/>
  <c r="O4590" i="6"/>
  <c r="O4589" i="6"/>
  <c r="O4588" i="6"/>
  <c r="O4587" i="6"/>
  <c r="M4829" i="6"/>
  <c r="M4828" i="6"/>
  <c r="M4827" i="6"/>
  <c r="M4826" i="6"/>
  <c r="M4825" i="6"/>
  <c r="M4824" i="6"/>
  <c r="M4823" i="6"/>
  <c r="M4822" i="6"/>
  <c r="M4821" i="6"/>
  <c r="M4820" i="6"/>
  <c r="M4819" i="6"/>
  <c r="M4818" i="6"/>
  <c r="M4817" i="6"/>
  <c r="M4816" i="6"/>
  <c r="M4815" i="6"/>
  <c r="M4814" i="6"/>
  <c r="M4813" i="6"/>
  <c r="M4812" i="6"/>
  <c r="M4811" i="6"/>
  <c r="M4810" i="6"/>
  <c r="M4809" i="6"/>
  <c r="M4808" i="6"/>
  <c r="M4807" i="6"/>
  <c r="M4806" i="6"/>
  <c r="M4805" i="6"/>
  <c r="M4804" i="6"/>
  <c r="M4803" i="6"/>
  <c r="M4802" i="6"/>
  <c r="M4801" i="6"/>
  <c r="M4800" i="6"/>
  <c r="M4799" i="6"/>
  <c r="M4798" i="6"/>
  <c r="M4797" i="6"/>
  <c r="M4796" i="6"/>
  <c r="M4795" i="6"/>
  <c r="M4794" i="6"/>
  <c r="M4793" i="6"/>
  <c r="M4792" i="6"/>
  <c r="M4791" i="6"/>
  <c r="M4790" i="6"/>
  <c r="M4789" i="6"/>
  <c r="M4788" i="6"/>
  <c r="M4787" i="6"/>
  <c r="M4786" i="6"/>
  <c r="M4785" i="6"/>
  <c r="M4784" i="6"/>
  <c r="M4783" i="6"/>
  <c r="M4782" i="6"/>
  <c r="M4781" i="6"/>
  <c r="M4780" i="6"/>
  <c r="M4779" i="6"/>
  <c r="M4778" i="6"/>
  <c r="M4777" i="6"/>
  <c r="M4776" i="6"/>
  <c r="M4775" i="6"/>
  <c r="M4774" i="6"/>
  <c r="M4773" i="6"/>
  <c r="M4772" i="6"/>
  <c r="M4771" i="6"/>
  <c r="M4770" i="6"/>
  <c r="M4769" i="6"/>
  <c r="M4768" i="6"/>
  <c r="M4767" i="6"/>
  <c r="M4766" i="6"/>
  <c r="M4765" i="6"/>
  <c r="M4764" i="6"/>
  <c r="M4763" i="6"/>
  <c r="M4762" i="6"/>
  <c r="M4761" i="6"/>
  <c r="M4760" i="6"/>
  <c r="M4759" i="6"/>
  <c r="M4758" i="6"/>
  <c r="M4757" i="6"/>
  <c r="M4756" i="6"/>
  <c r="M4755" i="6"/>
  <c r="M4754" i="6"/>
  <c r="M4753" i="6"/>
  <c r="M4752" i="6"/>
  <c r="M4751" i="6"/>
  <c r="M4750" i="6"/>
  <c r="M4749" i="6"/>
  <c r="M4748" i="6"/>
  <c r="M4747" i="6"/>
  <c r="M4746" i="6"/>
  <c r="M4745" i="6"/>
  <c r="M4744" i="6"/>
  <c r="M4743" i="6"/>
  <c r="M4742" i="6"/>
  <c r="M4741" i="6"/>
  <c r="M4740" i="6"/>
  <c r="M4739" i="6"/>
  <c r="M4738" i="6"/>
  <c r="M4737" i="6"/>
  <c r="M4736" i="6"/>
  <c r="M4735" i="6"/>
  <c r="M4734" i="6"/>
  <c r="M4733" i="6"/>
  <c r="M4732" i="6"/>
  <c r="M4731" i="6"/>
  <c r="M4730" i="6"/>
  <c r="M4729" i="6"/>
  <c r="M4728" i="6"/>
  <c r="M4727" i="6"/>
  <c r="M4726" i="6"/>
  <c r="M4725" i="6"/>
  <c r="M4724" i="6"/>
  <c r="M4723" i="6"/>
  <c r="M4722" i="6"/>
  <c r="M4721" i="6"/>
  <c r="M4720" i="6"/>
  <c r="M4719" i="6"/>
  <c r="M4718" i="6"/>
  <c r="M4717" i="6"/>
  <c r="M4716" i="6"/>
  <c r="M4715" i="6"/>
  <c r="M4714" i="6"/>
  <c r="M4713" i="6"/>
  <c r="M4712" i="6"/>
  <c r="M4711" i="6"/>
  <c r="M4710" i="6"/>
  <c r="M4709" i="6"/>
  <c r="M4708" i="6"/>
  <c r="M4707" i="6"/>
  <c r="M4706" i="6"/>
  <c r="M4705" i="6"/>
  <c r="M4704" i="6"/>
  <c r="M4703" i="6"/>
  <c r="M4702" i="6"/>
  <c r="M4701" i="6"/>
  <c r="M4700" i="6"/>
  <c r="M4699" i="6"/>
  <c r="M4698" i="6"/>
  <c r="M4697" i="6"/>
  <c r="M4696" i="6"/>
  <c r="M4695" i="6"/>
  <c r="M4694" i="6"/>
  <c r="M4693" i="6"/>
  <c r="M4692" i="6"/>
  <c r="M4691" i="6"/>
  <c r="M4690" i="6"/>
  <c r="M4689" i="6"/>
  <c r="M4688" i="6"/>
  <c r="M4687" i="6"/>
  <c r="M4686" i="6"/>
  <c r="M4685" i="6"/>
  <c r="M4684" i="6"/>
  <c r="M4683" i="6"/>
  <c r="M4682" i="6"/>
  <c r="M4681" i="6"/>
  <c r="M4680" i="6"/>
  <c r="M4679" i="6"/>
  <c r="M4678" i="6"/>
  <c r="M4677" i="6"/>
  <c r="M4676" i="6"/>
  <c r="M4675" i="6"/>
  <c r="M4674" i="6"/>
  <c r="M4673" i="6"/>
  <c r="M4672" i="6"/>
  <c r="M4671" i="6"/>
  <c r="M4670" i="6"/>
  <c r="M4669" i="6"/>
  <c r="M4668" i="6"/>
  <c r="M4667" i="6"/>
  <c r="M4666" i="6"/>
  <c r="M4665" i="6"/>
  <c r="M4664" i="6"/>
  <c r="M4663" i="6"/>
  <c r="M4662" i="6"/>
  <c r="M4661" i="6"/>
  <c r="M4660" i="6"/>
  <c r="M4659" i="6"/>
  <c r="M4658" i="6"/>
  <c r="M4657" i="6"/>
  <c r="M4656" i="6"/>
  <c r="M4655" i="6"/>
  <c r="M4654" i="6"/>
  <c r="M4653" i="6"/>
  <c r="M4652" i="6"/>
  <c r="M4651" i="6"/>
  <c r="M4650" i="6"/>
  <c r="M4649" i="6"/>
  <c r="M4648" i="6"/>
  <c r="M4647" i="6"/>
  <c r="M4646" i="6"/>
  <c r="M4645" i="6"/>
  <c r="M4644" i="6"/>
  <c r="M4643" i="6"/>
  <c r="M4642" i="6"/>
  <c r="M4641" i="6"/>
  <c r="M4640" i="6"/>
  <c r="M4639" i="6"/>
  <c r="M4638" i="6"/>
  <c r="M4637" i="6"/>
  <c r="M4636" i="6"/>
  <c r="M4635" i="6"/>
  <c r="M4634" i="6"/>
  <c r="M4633" i="6"/>
  <c r="M4632" i="6"/>
  <c r="M4631" i="6"/>
  <c r="M4630" i="6"/>
  <c r="M4629" i="6"/>
  <c r="M4628" i="6"/>
  <c r="M4627" i="6"/>
  <c r="M4626" i="6"/>
  <c r="M4625" i="6"/>
  <c r="M4624" i="6"/>
  <c r="M4623" i="6"/>
  <c r="M4622" i="6"/>
  <c r="M4621" i="6"/>
  <c r="M4620" i="6"/>
  <c r="M4619" i="6"/>
  <c r="M4618" i="6"/>
  <c r="M4617" i="6"/>
  <c r="M4616" i="6"/>
  <c r="M4615" i="6"/>
  <c r="M4614" i="6"/>
  <c r="M4613" i="6"/>
  <c r="M4612" i="6"/>
  <c r="M4611" i="6"/>
  <c r="M4610" i="6"/>
  <c r="M4609" i="6"/>
  <c r="M4608" i="6"/>
  <c r="M4607" i="6"/>
  <c r="M4606" i="6"/>
  <c r="M4605" i="6"/>
  <c r="M4604" i="6"/>
  <c r="M4603" i="6"/>
  <c r="M4602" i="6"/>
  <c r="M4601" i="6"/>
  <c r="M4600" i="6"/>
  <c r="M4599" i="6"/>
  <c r="M4598" i="6"/>
  <c r="M4597" i="6"/>
  <c r="M4596" i="6"/>
  <c r="M4595" i="6"/>
  <c r="M4594" i="6"/>
  <c r="M4593" i="6"/>
  <c r="M4592" i="6"/>
  <c r="M4591" i="6"/>
  <c r="M4590" i="6"/>
  <c r="M4589" i="6"/>
  <c r="M4588" i="6"/>
  <c r="M4587" i="6"/>
  <c r="AF2174" i="6"/>
  <c r="AF2173" i="6"/>
  <c r="AF2172" i="6"/>
  <c r="AF2171" i="6"/>
  <c r="AF2170" i="6"/>
  <c r="AF2169" i="6"/>
  <c r="AF2168" i="6"/>
  <c r="AF2167" i="6"/>
  <c r="AF2166" i="6"/>
  <c r="AF2165" i="6"/>
  <c r="AF2164" i="6"/>
  <c r="AF2163" i="6"/>
  <c r="AF2162" i="6"/>
  <c r="AF2161" i="6"/>
  <c r="AF2160" i="6"/>
  <c r="AF2226" i="6"/>
  <c r="AF2242" i="6"/>
  <c r="E2744" i="6"/>
  <c r="E2743" i="6"/>
  <c r="E2742" i="6"/>
  <c r="E2741" i="6"/>
  <c r="E2862" i="6"/>
  <c r="E2861" i="6"/>
  <c r="E2860" i="6"/>
  <c r="E2831" i="6"/>
  <c r="E2830" i="6"/>
  <c r="E2829" i="6"/>
  <c r="E2828" i="6"/>
  <c r="G24" i="32"/>
  <c r="H18" i="32"/>
  <c r="I23" i="37"/>
  <c r="K23" i="37"/>
  <c r="G23" i="37"/>
  <c r="I33" i="37"/>
  <c r="G32" i="37"/>
  <c r="K31" i="37"/>
  <c r="I31" i="37"/>
  <c r="H31" i="37"/>
  <c r="G31" i="37"/>
  <c r="H17" i="37"/>
  <c r="G17" i="37"/>
  <c r="K16" i="37"/>
  <c r="I16" i="37"/>
  <c r="H16" i="37"/>
  <c r="G16" i="37"/>
  <c r="I17" i="37"/>
  <c r="K17" i="37"/>
  <c r="J17" i="37"/>
  <c r="J18" i="37"/>
  <c r="J47" i="37"/>
  <c r="F18" i="16"/>
  <c r="F17" i="16"/>
  <c r="F16" i="16"/>
  <c r="AF2521" i="6"/>
  <c r="AF2520" i="6"/>
  <c r="AF2519" i="6"/>
  <c r="AF2518" i="6"/>
  <c r="AF2517" i="6"/>
  <c r="AF2516" i="6"/>
  <c r="AF2515" i="6"/>
  <c r="AF2514" i="6"/>
  <c r="AF2513" i="6"/>
  <c r="AF2512" i="6"/>
  <c r="AF2511" i="6"/>
  <c r="AF2510" i="6"/>
  <c r="AF2509" i="6"/>
  <c r="AG2537" i="6"/>
  <c r="AD2557" i="6"/>
  <c r="AF2557" i="6"/>
  <c r="B2332" i="6"/>
  <c r="B2380" i="6"/>
  <c r="B2730" i="6"/>
  <c r="AF2648" i="6"/>
  <c r="AF2647" i="6"/>
  <c r="AF2646" i="6"/>
  <c r="AF2671" i="6"/>
  <c r="AF2670" i="6"/>
  <c r="AF2669" i="6"/>
  <c r="AF2668" i="6"/>
  <c r="AF2667" i="6"/>
  <c r="AF2666" i="6"/>
  <c r="AF2665" i="6"/>
  <c r="AF2664" i="6"/>
  <c r="AJ2687" i="6"/>
  <c r="AF2744" i="6"/>
  <c r="AF2743" i="6"/>
  <c r="AF2742" i="6"/>
  <c r="AF2741" i="6"/>
  <c r="Z1088" i="7"/>
  <c r="Z1087" i="7"/>
  <c r="Z1086" i="7"/>
  <c r="Z1085" i="7"/>
  <c r="Z1084" i="7"/>
  <c r="AF1068" i="7"/>
  <c r="AF1067" i="7"/>
  <c r="AF1066" i="7"/>
  <c r="AF1065" i="7"/>
  <c r="AF1063" i="7"/>
  <c r="AF1062" i="7"/>
  <c r="AF1061" i="7"/>
  <c r="AF1060" i="7"/>
  <c r="AF1059" i="7"/>
  <c r="AF1058" i="7"/>
  <c r="AF1057" i="7"/>
  <c r="AF1056" i="7"/>
  <c r="AF1055" i="7"/>
  <c r="AF1054" i="7"/>
  <c r="AF1053" i="7"/>
  <c r="AB1068" i="7"/>
  <c r="Y1068" i="7"/>
  <c r="AA1068" i="7"/>
  <c r="W1068" i="7"/>
  <c r="AB1067" i="7"/>
  <c r="Y1067" i="7"/>
  <c r="AA1067" i="7"/>
  <c r="W1067" i="7"/>
  <c r="AB1066" i="7"/>
  <c r="Y1066" i="7"/>
  <c r="AA1066" i="7"/>
  <c r="W1066" i="7"/>
  <c r="AB1065" i="7"/>
  <c r="Y1065" i="7"/>
  <c r="AA1065" i="7"/>
  <c r="W1065" i="7"/>
  <c r="AB1064" i="7"/>
  <c r="Y1064" i="7"/>
  <c r="AA1064" i="7"/>
  <c r="W1064" i="7"/>
  <c r="AB1063" i="7"/>
  <c r="Y1063" i="7"/>
  <c r="AA1063" i="7"/>
  <c r="W1063" i="7"/>
  <c r="AB1062" i="7"/>
  <c r="Y1062" i="7"/>
  <c r="AA1062" i="7"/>
  <c r="W1062" i="7"/>
  <c r="AB1061" i="7"/>
  <c r="Y1061" i="7"/>
  <c r="AA1061" i="7"/>
  <c r="W1061" i="7"/>
  <c r="AB1060" i="7"/>
  <c r="Y1060" i="7"/>
  <c r="AA1060" i="7"/>
  <c r="W1060" i="7"/>
  <c r="AB1059" i="7"/>
  <c r="Y1059" i="7"/>
  <c r="AA1059" i="7"/>
  <c r="W1059" i="7"/>
  <c r="AB1058" i="7"/>
  <c r="Y1058" i="7"/>
  <c r="AA1058" i="7"/>
  <c r="W1058" i="7"/>
  <c r="AB1057" i="7"/>
  <c r="Y1057" i="7"/>
  <c r="AA1057" i="7"/>
  <c r="W1057" i="7"/>
  <c r="AB1056" i="7"/>
  <c r="Y1056" i="7"/>
  <c r="AA1056" i="7"/>
  <c r="W1056" i="7"/>
  <c r="AB1055" i="7"/>
  <c r="Y1055" i="7"/>
  <c r="AA1055" i="7"/>
  <c r="W1055" i="7"/>
  <c r="AB1054" i="7"/>
  <c r="Y1054" i="7"/>
  <c r="AA1054" i="7"/>
  <c r="W1054" i="7"/>
  <c r="AB1053" i="7"/>
  <c r="Y1053" i="7"/>
  <c r="AA1053" i="7"/>
  <c r="W1053" i="7"/>
  <c r="N1068" i="7"/>
  <c r="M1068" i="7"/>
  <c r="N1067" i="7"/>
  <c r="M1067" i="7"/>
  <c r="N1066" i="7"/>
  <c r="M1066" i="7"/>
  <c r="N1065" i="7"/>
  <c r="M1065" i="7"/>
  <c r="N1064" i="7"/>
  <c r="M1064" i="7"/>
  <c r="N1063" i="7"/>
  <c r="M1063" i="7"/>
  <c r="N1062" i="7"/>
  <c r="M1062" i="7"/>
  <c r="N1061" i="7"/>
  <c r="M1061" i="7"/>
  <c r="N1060" i="7"/>
  <c r="M1060" i="7"/>
  <c r="N1059" i="7"/>
  <c r="M1059" i="7"/>
  <c r="N1058" i="7"/>
  <c r="M1058" i="7"/>
  <c r="N1057" i="7"/>
  <c r="M1057" i="7"/>
  <c r="N1056" i="7"/>
  <c r="M1056" i="7"/>
  <c r="N1055" i="7"/>
  <c r="M1055" i="7"/>
  <c r="N1054" i="7"/>
  <c r="M1054" i="7"/>
  <c r="N1053" i="7"/>
  <c r="M1053" i="7"/>
  <c r="AG983" i="7"/>
  <c r="AG982" i="7"/>
  <c r="AG981" i="7"/>
  <c r="AG979" i="7"/>
  <c r="AG978" i="7"/>
  <c r="AG977" i="7"/>
  <c r="E3258" i="6"/>
  <c r="E3242" i="6"/>
  <c r="E3226" i="6"/>
  <c r="AF3225" i="6"/>
  <c r="E3225" i="6"/>
  <c r="AF3224" i="6"/>
  <c r="E3224" i="6"/>
  <c r="AF3223" i="6"/>
  <c r="E3223" i="6"/>
  <c r="AF3222" i="6"/>
  <c r="E3222" i="6"/>
  <c r="AF3206" i="6"/>
  <c r="E3183" i="6"/>
  <c r="F3129" i="6"/>
  <c r="E3129" i="6"/>
  <c r="F3128" i="6"/>
  <c r="E3128" i="6"/>
  <c r="F3127" i="6"/>
  <c r="E3127" i="6"/>
  <c r="F3126" i="6"/>
  <c r="E3126" i="6"/>
  <c r="F3125" i="6"/>
  <c r="F3124" i="6"/>
  <c r="E3124" i="6"/>
  <c r="F3123" i="6"/>
  <c r="E3123" i="6"/>
  <c r="F3122" i="6"/>
  <c r="E3122" i="6"/>
  <c r="AJ3121" i="6"/>
  <c r="F3121" i="6"/>
  <c r="E3121" i="6"/>
  <c r="F3120" i="6"/>
  <c r="F3119" i="6"/>
  <c r="E3119" i="6"/>
  <c r="F3118" i="6"/>
  <c r="E3118" i="6"/>
  <c r="F3117" i="6"/>
  <c r="E3117" i="6"/>
  <c r="F3116" i="6"/>
  <c r="E3116" i="6"/>
  <c r="F3115" i="6"/>
  <c r="E3115" i="6"/>
  <c r="F3114" i="6"/>
  <c r="E3114" i="6"/>
  <c r="F3113" i="6"/>
  <c r="E3113" i="6"/>
  <c r="AJ3112" i="6"/>
  <c r="F3112" i="6"/>
  <c r="E3112" i="6"/>
  <c r="F3096" i="6"/>
  <c r="F3095" i="6"/>
  <c r="F3093" i="6"/>
  <c r="F3092" i="6"/>
  <c r="E3096" i="6"/>
  <c r="E3095" i="6"/>
  <c r="E3094" i="6"/>
  <c r="E3093" i="6"/>
  <c r="E3092" i="6"/>
  <c r="F3094" i="6"/>
  <c r="S3096" i="6"/>
  <c r="W3096" i="6"/>
  <c r="S3094" i="6"/>
  <c r="W3094" i="6"/>
  <c r="S3093" i="6"/>
  <c r="W3093" i="6"/>
  <c r="AF3058" i="6"/>
  <c r="AF3057" i="6"/>
  <c r="W2990" i="6"/>
  <c r="T2990" i="6"/>
  <c r="W2974" i="6"/>
  <c r="T2974" i="6"/>
  <c r="AF613" i="8"/>
  <c r="AF565" i="8"/>
  <c r="AF533" i="8"/>
  <c r="AF532" i="8"/>
  <c r="AF531" i="8"/>
  <c r="B636" i="8"/>
  <c r="AF2814" i="6"/>
  <c r="E2814" i="6"/>
  <c r="AF2813" i="6"/>
  <c r="E2813" i="6"/>
  <c r="AF2812" i="6"/>
  <c r="E2812" i="6"/>
  <c r="AF2811" i="6"/>
  <c r="E2811" i="6"/>
  <c r="AF2831" i="6"/>
  <c r="AF2830" i="6"/>
  <c r="AF2829" i="6"/>
  <c r="AF2828" i="6"/>
  <c r="F2846" i="6"/>
  <c r="E2846" i="6"/>
  <c r="AJ2845" i="6"/>
  <c r="F2845" i="6"/>
  <c r="E2845" i="6"/>
  <c r="AF2861" i="6"/>
  <c r="AF2860" i="6"/>
  <c r="AJ2878" i="6"/>
  <c r="F2878" i="6"/>
  <c r="AJ2877" i="6"/>
  <c r="F2877" i="6"/>
  <c r="AJ2876" i="6"/>
  <c r="F2876" i="6"/>
  <c r="B52" i="40"/>
  <c r="B8" i="48"/>
  <c r="B8" i="47"/>
  <c r="B8" i="46"/>
  <c r="B8" i="45"/>
  <c r="B8" i="32"/>
  <c r="B8" i="44"/>
  <c r="B8" i="43"/>
  <c r="B8" i="42"/>
  <c r="B8" i="41"/>
  <c r="B8" i="37"/>
  <c r="B8" i="40"/>
  <c r="B8" i="39"/>
  <c r="B8" i="38"/>
  <c r="B8" i="8"/>
  <c r="B8" i="7"/>
  <c r="B8" i="6"/>
  <c r="B8" i="16"/>
  <c r="R3352" i="6"/>
  <c r="P3352" i="6"/>
  <c r="N3352" i="6"/>
  <c r="L3352" i="6"/>
  <c r="J3352" i="6"/>
  <c r="H3352" i="6"/>
  <c r="G3352" i="6"/>
  <c r="R3351" i="6"/>
  <c r="P3351" i="6"/>
  <c r="N3351" i="6"/>
  <c r="L3351" i="6"/>
  <c r="J3351" i="6"/>
  <c r="H3351" i="6"/>
  <c r="G3351" i="6"/>
  <c r="K54" i="32"/>
  <c r="K21" i="32"/>
  <c r="K28" i="32"/>
  <c r="K35" i="32"/>
  <c r="K42" i="32"/>
  <c r="K50" i="32"/>
  <c r="K58" i="37"/>
  <c r="K22" i="37"/>
  <c r="K30" i="37"/>
  <c r="K38" i="37"/>
  <c r="K46" i="37"/>
  <c r="K54" i="37"/>
  <c r="K18" i="37"/>
  <c r="K47" i="37"/>
  <c r="C899" i="8"/>
  <c r="P3383" i="6"/>
  <c r="N3383" i="6"/>
  <c r="L3383" i="6"/>
  <c r="E3383" i="6"/>
  <c r="F3383" i="6"/>
  <c r="P3392" i="6"/>
  <c r="N3392" i="6"/>
  <c r="L3392" i="6"/>
  <c r="E3392" i="6"/>
  <c r="F3392" i="6"/>
  <c r="M3401" i="6"/>
  <c r="K3401" i="6"/>
  <c r="I3401" i="6"/>
  <c r="F3401" i="6"/>
  <c r="I41" i="37"/>
  <c r="I40" i="37"/>
  <c r="K40" i="37"/>
  <c r="I39" i="37"/>
  <c r="K39" i="37"/>
  <c r="I25" i="37"/>
  <c r="K25" i="37"/>
  <c r="I24" i="37"/>
  <c r="K32" i="32"/>
  <c r="K44" i="32"/>
  <c r="K39" i="32"/>
  <c r="K46" i="32"/>
  <c r="K25" i="32"/>
  <c r="K43" i="32"/>
  <c r="K18" i="32"/>
  <c r="K45" i="32"/>
  <c r="K42" i="37"/>
  <c r="K50" i="37"/>
  <c r="K26" i="37"/>
  <c r="K48" i="37"/>
  <c r="D1147" i="7"/>
  <c r="D1146" i="7"/>
  <c r="D1145" i="7"/>
  <c r="D1144" i="7"/>
  <c r="D1143" i="7"/>
  <c r="D1142" i="7"/>
  <c r="D1141" i="7"/>
  <c r="D1140" i="7"/>
  <c r="D1139" i="7"/>
  <c r="D1179" i="7"/>
  <c r="D1178" i="7"/>
  <c r="D1177" i="7"/>
  <c r="D1176" i="7"/>
  <c r="D1175" i="7"/>
  <c r="D1174" i="7"/>
  <c r="D1173" i="7"/>
  <c r="D1172" i="7"/>
  <c r="D1171" i="7"/>
  <c r="D1170" i="7"/>
  <c r="D1169" i="7"/>
  <c r="D1168" i="7"/>
  <c r="D1167" i="7"/>
  <c r="D1166" i="7"/>
  <c r="D1165" i="7"/>
  <c r="D1198" i="7"/>
  <c r="D1199" i="7"/>
  <c r="D1200" i="7"/>
  <c r="F3533" i="6"/>
  <c r="F3559" i="6"/>
  <c r="F3558" i="6"/>
  <c r="F3557" i="6"/>
  <c r="F3556" i="6"/>
  <c r="F3555" i="6"/>
  <c r="F3554" i="6"/>
  <c r="E3576" i="6"/>
  <c r="E3575" i="6"/>
  <c r="E3574" i="6"/>
  <c r="E3572" i="6"/>
  <c r="E3571" i="6"/>
  <c r="E3570" i="6"/>
  <c r="D1293" i="7"/>
  <c r="D1292" i="7"/>
  <c r="D1291" i="7"/>
  <c r="D1290" i="7"/>
  <c r="D1289" i="7"/>
  <c r="D1288" i="7"/>
  <c r="D1282" i="7"/>
  <c r="D1281" i="7"/>
  <c r="D1280" i="7"/>
  <c r="D1279" i="7"/>
  <c r="D1278" i="7"/>
  <c r="D1277" i="7"/>
  <c r="D1276" i="7"/>
  <c r="D1275" i="7"/>
  <c r="D1274" i="7"/>
  <c r="D1273" i="7"/>
  <c r="D1272" i="7"/>
  <c r="D1271" i="7"/>
  <c r="D1270" i="7"/>
  <c r="D1269" i="7"/>
  <c r="D1268" i="7"/>
  <c r="D1267" i="7"/>
  <c r="D1266" i="7"/>
  <c r="D1230" i="7"/>
  <c r="D1229" i="7"/>
  <c r="D1328" i="7"/>
  <c r="D1327" i="7"/>
  <c r="D1326" i="7"/>
  <c r="D1325" i="7"/>
  <c r="D1324" i="7"/>
  <c r="D1323" i="7"/>
  <c r="D1322" i="7"/>
  <c r="D1321" i="7"/>
  <c r="D1320" i="7"/>
  <c r="D1319" i="7"/>
  <c r="D1318" i="7"/>
  <c r="D1317" i="7"/>
  <c r="D1316" i="7"/>
  <c r="D1315" i="7"/>
  <c r="D1314" i="7"/>
  <c r="D1313" i="7"/>
  <c r="D1312" i="7"/>
  <c r="D1311" i="7"/>
  <c r="D1310" i="7"/>
  <c r="D1309" i="7"/>
  <c r="K3655" i="6"/>
  <c r="F3655" i="6"/>
  <c r="K3654" i="6"/>
  <c r="F3654" i="6"/>
  <c r="K3653" i="6"/>
  <c r="F3653" i="6"/>
  <c r="K3652" i="6"/>
  <c r="F3652" i="6"/>
  <c r="K3651" i="6"/>
  <c r="F3651" i="6"/>
  <c r="K3650" i="6"/>
  <c r="F3650" i="6"/>
  <c r="K3649" i="6"/>
  <c r="F3649" i="6"/>
  <c r="K3648" i="6"/>
  <c r="F3648" i="6"/>
  <c r="K3647" i="6"/>
  <c r="F3647" i="6"/>
  <c r="K3646" i="6"/>
  <c r="F3646" i="6"/>
  <c r="K3645" i="6"/>
  <c r="F3645" i="6"/>
  <c r="K3644" i="6"/>
  <c r="F3644" i="6"/>
  <c r="K3643" i="6"/>
  <c r="F3643" i="6"/>
  <c r="K3642" i="6"/>
  <c r="F3642" i="6"/>
  <c r="K3641" i="6"/>
  <c r="F3641" i="6"/>
  <c r="K3640" i="6"/>
  <c r="F3640" i="6"/>
  <c r="D1366" i="7"/>
  <c r="D1365" i="7"/>
  <c r="D1364" i="7"/>
  <c r="D1363" i="7"/>
  <c r="D1362" i="7"/>
  <c r="D1361" i="7"/>
  <c r="D1360" i="7"/>
  <c r="D1359" i="7"/>
  <c r="D1358" i="7"/>
  <c r="D1390" i="7"/>
  <c r="D1389" i="7"/>
  <c r="D1388" i="7"/>
  <c r="D1387" i="7"/>
  <c r="D1386" i="7"/>
  <c r="D1385" i="7"/>
  <c r="D1384" i="7"/>
  <c r="D1383" i="7"/>
  <c r="D1382" i="7"/>
  <c r="K33" i="37"/>
  <c r="D3768" i="6"/>
  <c r="D3767" i="6"/>
  <c r="D3766" i="6"/>
  <c r="D3762" i="6"/>
  <c r="D3761" i="6"/>
  <c r="D3760" i="6"/>
  <c r="D3756" i="6"/>
  <c r="D3755" i="6"/>
  <c r="E3868" i="6"/>
  <c r="H58" i="37"/>
  <c r="H42" i="37"/>
  <c r="H50" i="37"/>
  <c r="H34" i="37"/>
  <c r="H49" i="37"/>
  <c r="H26" i="37"/>
  <c r="H48" i="37"/>
  <c r="H18" i="37"/>
  <c r="H47" i="37"/>
  <c r="E3890" i="6"/>
  <c r="E3889" i="6"/>
  <c r="E3888" i="6"/>
  <c r="E3886" i="6"/>
  <c r="E3885" i="6"/>
  <c r="E3884" i="6"/>
  <c r="H54" i="32"/>
  <c r="H45" i="32"/>
  <c r="D1582" i="7"/>
  <c r="D1581" i="7"/>
  <c r="D1580" i="7"/>
  <c r="D1579" i="7"/>
  <c r="D1578" i="7"/>
  <c r="F15" i="32"/>
  <c r="F18" i="32"/>
  <c r="F45" i="32"/>
  <c r="C18" i="32"/>
  <c r="C45" i="32"/>
  <c r="D18" i="32"/>
  <c r="D45" i="32"/>
  <c r="E18" i="32"/>
  <c r="E45" i="32"/>
  <c r="G18" i="32"/>
  <c r="G45" i="32"/>
  <c r="I21" i="32"/>
  <c r="I28" i="32"/>
  <c r="I35" i="32"/>
  <c r="I42" i="32"/>
  <c r="I50" i="32"/>
  <c r="F22" i="32"/>
  <c r="I25" i="32"/>
  <c r="I43" i="32"/>
  <c r="F23" i="32"/>
  <c r="G23" i="32"/>
  <c r="F24" i="32"/>
  <c r="C25" i="32"/>
  <c r="C43" i="32"/>
  <c r="D25" i="32"/>
  <c r="D43" i="32"/>
  <c r="E25" i="32"/>
  <c r="E43" i="32"/>
  <c r="C29" i="32"/>
  <c r="D29" i="32"/>
  <c r="E29" i="32"/>
  <c r="F29" i="32"/>
  <c r="G29" i="32"/>
  <c r="C30" i="32"/>
  <c r="D30" i="32"/>
  <c r="E30" i="32"/>
  <c r="F30" i="32"/>
  <c r="G30" i="32"/>
  <c r="I32" i="32"/>
  <c r="I44" i="32"/>
  <c r="C31" i="32"/>
  <c r="D31" i="32"/>
  <c r="E31" i="32"/>
  <c r="F31" i="32"/>
  <c r="G31" i="32"/>
  <c r="C36" i="32"/>
  <c r="D36" i="32"/>
  <c r="E36" i="32"/>
  <c r="F36" i="32"/>
  <c r="G36" i="32"/>
  <c r="C37" i="32"/>
  <c r="D37" i="32"/>
  <c r="E37" i="32"/>
  <c r="F37" i="32"/>
  <c r="C38" i="32"/>
  <c r="D38" i="32"/>
  <c r="E38" i="32"/>
  <c r="G38" i="32"/>
  <c r="I39" i="32"/>
  <c r="I46" i="32"/>
  <c r="C54" i="32"/>
  <c r="D54" i="32"/>
  <c r="E54" i="32"/>
  <c r="F54" i="32"/>
  <c r="G54" i="32"/>
  <c r="I54" i="32"/>
  <c r="I22" i="37"/>
  <c r="I30" i="37"/>
  <c r="I38" i="37"/>
  <c r="I46" i="37"/>
  <c r="I54" i="37"/>
  <c r="C18" i="37"/>
  <c r="C47" i="37"/>
  <c r="D18" i="37"/>
  <c r="D47" i="37"/>
  <c r="E18" i="37"/>
  <c r="F18" i="37"/>
  <c r="F47" i="37"/>
  <c r="G18" i="37"/>
  <c r="G47" i="37"/>
  <c r="I18" i="37"/>
  <c r="I47" i="37"/>
  <c r="C26" i="37"/>
  <c r="C48" i="37"/>
  <c r="D26" i="37"/>
  <c r="D48" i="37"/>
  <c r="E26" i="37"/>
  <c r="E48" i="37"/>
  <c r="F26" i="37"/>
  <c r="F48" i="37"/>
  <c r="G26" i="37"/>
  <c r="G48" i="37"/>
  <c r="I26" i="37"/>
  <c r="I48" i="37"/>
  <c r="F32" i="37"/>
  <c r="F34" i="37"/>
  <c r="F49" i="37"/>
  <c r="G34" i="37"/>
  <c r="G49" i="37"/>
  <c r="C34" i="37"/>
  <c r="C49" i="37"/>
  <c r="D34" i="37"/>
  <c r="D49" i="37"/>
  <c r="E34" i="37"/>
  <c r="E49" i="37"/>
  <c r="C42" i="37"/>
  <c r="C50" i="37"/>
  <c r="D42" i="37"/>
  <c r="D50" i="37"/>
  <c r="E42" i="37"/>
  <c r="E50" i="37"/>
  <c r="F42" i="37"/>
  <c r="F50" i="37"/>
  <c r="G42" i="37"/>
  <c r="G50" i="37"/>
  <c r="I42" i="37"/>
  <c r="I50" i="37"/>
  <c r="E47" i="37"/>
  <c r="C58" i="37"/>
  <c r="D58" i="37"/>
  <c r="E58" i="37"/>
  <c r="F58" i="37"/>
  <c r="G58" i="37"/>
  <c r="I58" i="37"/>
  <c r="E1107" i="8"/>
  <c r="E1108" i="8"/>
  <c r="E1109" i="8"/>
  <c r="E1122" i="8"/>
  <c r="J1257" i="8"/>
  <c r="J1258" i="8"/>
  <c r="J1259" i="8"/>
  <c r="J1260" i="8"/>
  <c r="F1615" i="8"/>
  <c r="F1616" i="8"/>
  <c r="F1617" i="8"/>
  <c r="F1618" i="8"/>
  <c r="D1774" i="7"/>
  <c r="D1775" i="7"/>
  <c r="D1789" i="7"/>
  <c r="D1790" i="7"/>
  <c r="D1966" i="7"/>
  <c r="D1967" i="7"/>
  <c r="D1968" i="7"/>
  <c r="D1969" i="7"/>
  <c r="D1970" i="7"/>
  <c r="D1971" i="7"/>
  <c r="D1972" i="7"/>
  <c r="D1973" i="7"/>
  <c r="D1974" i="7"/>
  <c r="D1975" i="7"/>
  <c r="D1976" i="7"/>
  <c r="D1977" i="7"/>
  <c r="D1978" i="7"/>
  <c r="D1979" i="7"/>
  <c r="D1980" i="7"/>
  <c r="D1981" i="7"/>
  <c r="D1982" i="7"/>
  <c r="D1983" i="7"/>
  <c r="D1984" i="7"/>
  <c r="D1985" i="7"/>
  <c r="D2000" i="7"/>
  <c r="D2046" i="7"/>
  <c r="D2047" i="7"/>
  <c r="D2048" i="7"/>
  <c r="D2049" i="7"/>
  <c r="D2050" i="7"/>
  <c r="D2064" i="7"/>
  <c r="J2075" i="7"/>
  <c r="J2076" i="7"/>
  <c r="J2077" i="7"/>
  <c r="F2288" i="7"/>
  <c r="H2288" i="7"/>
  <c r="F2289" i="7"/>
  <c r="H2289" i="7"/>
  <c r="F2290" i="7"/>
  <c r="H2290" i="7"/>
  <c r="F2291" i="7"/>
  <c r="H2291" i="7"/>
  <c r="F2292" i="7"/>
  <c r="H2292" i="7"/>
  <c r="F2293" i="7"/>
  <c r="H2293" i="7"/>
  <c r="F2294" i="7"/>
  <c r="H2294" i="7"/>
  <c r="F2295" i="7"/>
  <c r="H2295" i="7"/>
  <c r="F2296" i="7"/>
  <c r="H2296" i="7"/>
  <c r="F2297" i="7"/>
  <c r="H2297" i="7"/>
  <c r="F2298" i="7"/>
  <c r="H2298" i="7"/>
  <c r="F2299" i="7"/>
  <c r="H2299" i="7"/>
  <c r="F2300" i="7"/>
  <c r="H2300" i="7"/>
  <c r="F2301" i="7"/>
  <c r="H2301" i="7"/>
  <c r="F2302" i="7"/>
  <c r="H2302" i="7"/>
  <c r="F2303" i="7"/>
  <c r="H2303" i="7"/>
  <c r="F2304" i="7"/>
  <c r="H2304" i="7"/>
  <c r="F2305" i="7"/>
  <c r="H2305" i="7"/>
  <c r="F2306" i="7"/>
  <c r="H2306" i="7"/>
  <c r="F2307" i="7"/>
  <c r="H2307" i="7"/>
  <c r="F2308" i="7"/>
  <c r="H2308" i="7"/>
  <c r="F2309" i="7"/>
  <c r="H2309" i="7"/>
  <c r="F2310" i="7"/>
  <c r="H2310" i="7"/>
  <c r="F2311" i="7"/>
  <c r="H2311" i="7"/>
  <c r="F2312" i="7"/>
  <c r="H2312" i="7"/>
  <c r="F2313" i="7"/>
  <c r="H2313" i="7"/>
  <c r="F2314" i="7"/>
  <c r="H2314" i="7"/>
  <c r="F2315" i="7"/>
  <c r="H2315" i="7"/>
  <c r="F2316" i="7"/>
  <c r="H2316" i="7"/>
  <c r="F2317" i="7"/>
  <c r="H2317" i="7"/>
  <c r="F2318" i="7"/>
  <c r="H2318" i="7"/>
  <c r="F2319" i="7"/>
  <c r="H2319" i="7"/>
  <c r="F2320" i="7"/>
  <c r="H2320" i="7"/>
  <c r="F2321" i="7"/>
  <c r="H2321" i="7"/>
  <c r="F2322" i="7"/>
  <c r="H2322" i="7"/>
  <c r="F2323" i="7"/>
  <c r="H2323" i="7"/>
  <c r="F2324" i="7"/>
  <c r="H2324" i="7"/>
  <c r="F2325" i="7"/>
  <c r="H2325" i="7"/>
  <c r="F2326" i="7"/>
  <c r="H2326" i="7"/>
  <c r="F2327" i="7"/>
  <c r="H2327" i="7"/>
  <c r="F2328" i="7"/>
  <c r="H2328" i="7"/>
  <c r="F2329" i="7"/>
  <c r="H2329" i="7"/>
  <c r="F2330" i="7"/>
  <c r="H2330" i="7"/>
  <c r="F2331" i="7"/>
  <c r="H2331" i="7"/>
  <c r="F2332" i="7"/>
  <c r="H2332" i="7"/>
  <c r="F2333" i="7"/>
  <c r="H2333" i="7"/>
  <c r="F2334" i="7"/>
  <c r="H2334" i="7"/>
  <c r="F2335" i="7"/>
  <c r="H2335" i="7"/>
  <c r="F2336" i="7"/>
  <c r="H2336" i="7"/>
  <c r="F2337" i="7"/>
  <c r="H2337" i="7"/>
  <c r="F2338" i="7"/>
  <c r="H2338" i="7"/>
  <c r="F2339" i="7"/>
  <c r="H2339" i="7"/>
  <c r="F2340" i="7"/>
  <c r="H2340" i="7"/>
  <c r="F2341" i="7"/>
  <c r="H2341" i="7"/>
  <c r="F2342" i="7"/>
  <c r="H2342" i="7"/>
  <c r="F2343" i="7"/>
  <c r="H2343" i="7"/>
  <c r="F2344" i="7"/>
  <c r="H2344" i="7"/>
  <c r="F2345" i="7"/>
  <c r="H2345" i="7"/>
  <c r="F2346" i="7"/>
  <c r="H2346" i="7"/>
  <c r="F2347" i="7"/>
  <c r="H2347" i="7"/>
  <c r="F2348" i="7"/>
  <c r="H2348" i="7"/>
  <c r="F2349" i="7"/>
  <c r="H2349" i="7"/>
  <c r="F2350" i="7"/>
  <c r="H2350" i="7"/>
  <c r="F2351" i="7"/>
  <c r="H2351" i="7"/>
  <c r="F2352" i="7"/>
  <c r="H2352" i="7"/>
  <c r="F2353" i="7"/>
  <c r="H2353" i="7"/>
  <c r="F2354" i="7"/>
  <c r="H2354" i="7"/>
  <c r="F2355" i="7"/>
  <c r="H2355" i="7"/>
  <c r="F2356" i="7"/>
  <c r="H2356" i="7"/>
  <c r="F2357" i="7"/>
  <c r="H2357" i="7"/>
  <c r="F2358" i="7"/>
  <c r="H2358" i="7"/>
  <c r="F2359" i="7"/>
  <c r="H2359" i="7"/>
  <c r="F2360" i="7"/>
  <c r="H2360" i="7"/>
  <c r="F2361" i="7"/>
  <c r="H2361" i="7"/>
  <c r="F2362" i="7"/>
  <c r="H2362" i="7"/>
  <c r="F2363" i="7"/>
  <c r="H2363" i="7"/>
  <c r="F2364" i="7"/>
  <c r="H2364" i="7"/>
  <c r="F2365" i="7"/>
  <c r="H2365" i="7"/>
  <c r="F2366" i="7"/>
  <c r="H2366" i="7"/>
  <c r="F2367" i="7"/>
  <c r="H2367" i="7"/>
  <c r="F2368" i="7"/>
  <c r="H2368" i="7"/>
  <c r="F2369" i="7"/>
  <c r="H2369" i="7"/>
  <c r="F2370" i="7"/>
  <c r="H2370" i="7"/>
  <c r="F2371" i="7"/>
  <c r="H2371" i="7"/>
  <c r="F2372" i="7"/>
  <c r="H2372" i="7"/>
  <c r="F2373" i="7"/>
  <c r="H2373" i="7"/>
  <c r="F2374" i="7"/>
  <c r="H2374" i="7"/>
  <c r="F2375" i="7"/>
  <c r="H2375" i="7"/>
  <c r="F2376" i="7"/>
  <c r="H2376" i="7"/>
  <c r="F2377" i="7"/>
  <c r="H2377" i="7"/>
  <c r="F2378" i="7"/>
  <c r="H2378" i="7"/>
  <c r="F2379" i="7"/>
  <c r="H2379" i="7"/>
  <c r="F2380" i="7"/>
  <c r="H2380" i="7"/>
  <c r="F2381" i="7"/>
  <c r="H2381"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5" i="7"/>
  <c r="D2426" i="7"/>
  <c r="D2427" i="7"/>
  <c r="D2429"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E2553" i="7"/>
  <c r="G2553" i="7"/>
  <c r="J2553" i="7"/>
  <c r="L2553" i="7"/>
  <c r="O2553" i="7"/>
  <c r="E2554" i="7"/>
  <c r="G2554" i="7"/>
  <c r="J2554" i="7"/>
  <c r="L2554" i="7"/>
  <c r="O2554" i="7"/>
  <c r="E2555" i="7"/>
  <c r="G2555" i="7"/>
  <c r="J2555" i="7"/>
  <c r="L2555" i="7"/>
  <c r="O2555" i="7"/>
  <c r="E2556" i="7"/>
  <c r="G2556" i="7"/>
  <c r="J2556" i="7"/>
  <c r="L2556" i="7"/>
  <c r="O2556" i="7"/>
  <c r="E2557" i="7"/>
  <c r="O2557" i="7"/>
  <c r="E2558" i="7"/>
  <c r="O2558" i="7"/>
  <c r="E2559" i="7"/>
  <c r="O2559" i="7"/>
  <c r="E2560" i="7"/>
  <c r="O2560" i="7"/>
  <c r="E2561" i="7"/>
  <c r="O2561" i="7"/>
  <c r="E2562" i="7"/>
  <c r="O2562" i="7"/>
  <c r="E2563" i="7"/>
  <c r="O2563" i="7"/>
  <c r="E2564" i="7"/>
  <c r="O2564" i="7"/>
  <c r="E2570" i="7"/>
  <c r="K2570" i="7"/>
  <c r="E2571" i="7"/>
  <c r="K2571" i="7"/>
  <c r="E2572" i="7"/>
  <c r="K2572" i="7"/>
  <c r="E2573" i="7"/>
  <c r="K2573" i="7"/>
  <c r="D2585" i="7"/>
  <c r="D2586" i="7"/>
  <c r="F2586" i="7"/>
  <c r="D2587" i="7"/>
  <c r="F2587" i="7"/>
  <c r="D2588" i="7"/>
  <c r="F2588" i="7"/>
  <c r="D2589" i="7"/>
  <c r="F2589" i="7"/>
  <c r="D2590" i="7"/>
  <c r="F2590" i="7"/>
  <c r="D2591" i="7"/>
  <c r="F2591" i="7"/>
  <c r="D2592" i="7"/>
  <c r="F2592" i="7"/>
  <c r="D2593" i="7"/>
  <c r="F2593" i="7"/>
  <c r="D2594" i="7"/>
  <c r="F2594" i="7"/>
  <c r="D2595" i="7"/>
  <c r="F2595" i="7"/>
  <c r="D2596" i="7"/>
  <c r="F2596" i="7"/>
  <c r="D2597" i="7"/>
  <c r="F2597" i="7"/>
  <c r="D2598" i="7"/>
  <c r="F2598" i="7"/>
  <c r="D2599" i="7"/>
  <c r="F2599" i="7"/>
  <c r="D2600" i="7"/>
  <c r="F2600" i="7"/>
  <c r="D2601" i="7"/>
  <c r="F2601" i="7"/>
  <c r="D2602" i="7"/>
  <c r="F2602" i="7"/>
  <c r="D2603" i="7"/>
  <c r="F2603" i="7"/>
  <c r="D2604" i="7"/>
  <c r="F2604" i="7"/>
  <c r="D2605" i="7"/>
  <c r="F2605" i="7"/>
  <c r="D2606" i="7"/>
  <c r="F2606" i="7"/>
  <c r="D2607" i="7"/>
  <c r="F2607" i="7"/>
  <c r="D2608" i="7"/>
  <c r="F2608" i="7"/>
  <c r="D2609" i="7"/>
  <c r="F2609" i="7"/>
  <c r="D2610" i="7"/>
  <c r="F2610" i="7"/>
  <c r="D2611" i="7"/>
  <c r="F2611" i="7"/>
  <c r="D2612" i="7"/>
  <c r="F2612" i="7"/>
  <c r="D2613" i="7"/>
  <c r="F2613" i="7"/>
  <c r="D2614" i="7"/>
  <c r="F2614" i="7"/>
  <c r="D2615" i="7"/>
  <c r="F2615" i="7"/>
  <c r="D2616" i="7"/>
  <c r="F2616" i="7"/>
  <c r="D2617" i="7"/>
  <c r="F2617" i="7"/>
  <c r="D2618" i="7"/>
  <c r="F2618" i="7"/>
  <c r="D2619" i="7"/>
  <c r="F2619" i="7"/>
  <c r="D2620" i="7"/>
  <c r="F2620" i="7"/>
  <c r="D2621" i="7"/>
  <c r="F2621" i="7"/>
  <c r="D2622" i="7"/>
  <c r="F2622" i="7"/>
  <c r="D2623" i="7"/>
  <c r="F2623" i="7"/>
  <c r="D2624" i="7"/>
  <c r="F2624" i="7"/>
  <c r="D2625" i="7"/>
  <c r="F2625" i="7"/>
  <c r="D2626" i="7"/>
  <c r="F2626" i="7"/>
  <c r="D2627" i="7"/>
  <c r="F2627" i="7"/>
  <c r="D2628" i="7"/>
  <c r="F2628" i="7"/>
  <c r="D2629" i="7"/>
  <c r="F2629" i="7"/>
  <c r="D2630" i="7"/>
  <c r="F2630" i="7"/>
  <c r="D2631" i="7"/>
  <c r="F2631" i="7"/>
  <c r="D2632" i="7"/>
  <c r="F2632" i="7"/>
  <c r="D2633" i="7"/>
  <c r="F2633" i="7"/>
  <c r="D2634" i="7"/>
  <c r="F2634" i="7"/>
  <c r="D2635" i="7"/>
  <c r="F2635" i="7"/>
  <c r="D2636" i="7"/>
  <c r="F2636" i="7"/>
  <c r="D2637" i="7"/>
  <c r="F2637" i="7"/>
  <c r="D2638" i="7"/>
  <c r="F2638" i="7"/>
  <c r="D2639" i="7"/>
  <c r="F2639" i="7"/>
  <c r="D2640" i="7"/>
  <c r="F2640" i="7"/>
  <c r="D2641" i="7"/>
  <c r="F2641" i="7"/>
  <c r="D2642" i="7"/>
  <c r="F2642" i="7"/>
  <c r="D2643" i="7"/>
  <c r="F2643" i="7"/>
  <c r="D2644" i="7"/>
  <c r="F2644" i="7"/>
  <c r="D2645" i="7"/>
  <c r="F2645" i="7"/>
  <c r="D2646" i="7"/>
  <c r="F2646" i="7"/>
  <c r="D2647" i="7"/>
  <c r="F2647" i="7"/>
  <c r="D2648" i="7"/>
  <c r="F2648" i="7"/>
  <c r="D2649" i="7"/>
  <c r="F2649" i="7"/>
  <c r="D2650" i="7"/>
  <c r="F2650" i="7"/>
  <c r="D2651" i="7"/>
  <c r="F2651" i="7"/>
  <c r="D2652" i="7"/>
  <c r="F2652" i="7"/>
  <c r="D2653" i="7"/>
  <c r="F2653" i="7"/>
  <c r="D2654" i="7"/>
  <c r="F2654" i="7"/>
  <c r="D2655" i="7"/>
  <c r="F2655" i="7"/>
  <c r="D2656" i="7"/>
  <c r="F2656" i="7"/>
  <c r="D2657" i="7"/>
  <c r="F2657" i="7"/>
  <c r="D2658" i="7"/>
  <c r="F2658" i="7"/>
  <c r="D2659" i="7"/>
  <c r="F2659" i="7"/>
  <c r="D2660" i="7"/>
  <c r="F2660" i="7"/>
  <c r="D2661" i="7"/>
  <c r="F2661" i="7"/>
  <c r="D2662" i="7"/>
  <c r="F2662" i="7"/>
  <c r="D2663" i="7"/>
  <c r="F2663" i="7"/>
  <c r="D2664" i="7"/>
  <c r="F2664" i="7"/>
  <c r="D2665" i="7"/>
  <c r="F2665" i="7"/>
  <c r="D2666" i="7"/>
  <c r="F2666" i="7"/>
  <c r="D2667" i="7"/>
  <c r="F2667" i="7"/>
  <c r="D2668" i="7"/>
  <c r="F2668" i="7"/>
  <c r="D2669" i="7"/>
  <c r="F2669" i="7"/>
  <c r="D2670" i="7"/>
  <c r="F2670" i="7"/>
  <c r="D2671" i="7"/>
  <c r="F2671" i="7"/>
  <c r="D2672" i="7"/>
  <c r="F2672" i="7"/>
  <c r="D2673" i="7"/>
  <c r="F2673" i="7"/>
  <c r="D2674" i="7"/>
  <c r="F2674" i="7"/>
  <c r="D2675" i="7"/>
  <c r="F2675" i="7"/>
  <c r="D2676" i="7"/>
  <c r="F2676" i="7"/>
  <c r="D2677" i="7"/>
  <c r="F2677" i="7"/>
  <c r="D2678" i="7"/>
  <c r="F2678" i="7"/>
  <c r="D2679" i="7"/>
  <c r="F2679" i="7"/>
  <c r="D2680" i="7"/>
  <c r="F2680" i="7"/>
  <c r="D2681" i="7"/>
  <c r="F2681" i="7"/>
  <c r="D2682" i="7"/>
  <c r="F2682" i="7"/>
  <c r="D2683" i="7"/>
  <c r="F2683" i="7"/>
  <c r="D2684" i="7"/>
  <c r="F2684" i="7"/>
  <c r="D2685" i="7"/>
  <c r="F2685" i="7"/>
  <c r="D2686" i="7"/>
  <c r="F2686" i="7"/>
  <c r="D2687" i="7"/>
  <c r="F2687" i="7"/>
  <c r="D2688" i="7"/>
  <c r="F2688" i="7"/>
  <c r="D2689" i="7"/>
  <c r="F2689" i="7"/>
  <c r="D2690" i="7"/>
  <c r="F2690" i="7"/>
  <c r="D2691" i="7"/>
  <c r="F2691" i="7"/>
  <c r="D2692" i="7"/>
  <c r="F2692" i="7"/>
  <c r="D2693" i="7"/>
  <c r="F2693" i="7"/>
  <c r="D2694" i="7"/>
  <c r="F2694" i="7"/>
  <c r="D2695" i="7"/>
  <c r="F2695" i="7"/>
  <c r="D2696" i="7"/>
  <c r="F2696" i="7"/>
  <c r="D2697" i="7"/>
  <c r="F2697" i="7"/>
  <c r="D2698" i="7"/>
  <c r="F2698" i="7"/>
  <c r="D2699" i="7"/>
  <c r="F2699" i="7"/>
  <c r="D2700" i="7"/>
  <c r="F2700" i="7"/>
  <c r="D2701" i="7"/>
  <c r="F2701" i="7"/>
  <c r="D2702" i="7"/>
  <c r="F2702" i="7"/>
  <c r="D2703" i="7"/>
  <c r="F2703" i="7"/>
  <c r="D2704" i="7"/>
  <c r="F2704" i="7"/>
  <c r="D2705" i="7"/>
  <c r="F2705" i="7"/>
  <c r="D2706" i="7"/>
  <c r="F2706" i="7"/>
  <c r="D2707" i="7"/>
  <c r="F2707" i="7"/>
  <c r="D2708" i="7"/>
  <c r="F2708" i="7"/>
  <c r="D2709" i="7"/>
  <c r="F2709" i="7"/>
  <c r="D2710" i="7"/>
  <c r="F2710" i="7"/>
  <c r="D2711" i="7"/>
  <c r="F2711" i="7"/>
  <c r="D2712" i="7"/>
  <c r="F2712" i="7"/>
  <c r="D2713" i="7"/>
  <c r="F2713" i="7"/>
  <c r="D2714" i="7"/>
  <c r="F2714" i="7"/>
  <c r="D2715" i="7"/>
  <c r="F2715" i="7"/>
  <c r="D2716" i="7"/>
  <c r="F2716" i="7"/>
  <c r="D2717" i="7"/>
  <c r="F2717" i="7"/>
  <c r="D2718" i="7"/>
  <c r="F2718" i="7"/>
  <c r="D2719" i="7"/>
  <c r="F2719" i="7"/>
  <c r="D2720" i="7"/>
  <c r="F2720" i="7"/>
  <c r="D2721" i="7"/>
  <c r="F2721" i="7"/>
  <c r="D2722" i="7"/>
  <c r="F2722" i="7"/>
  <c r="D2723" i="7"/>
  <c r="F2723" i="7"/>
  <c r="D2724" i="7"/>
  <c r="F2724" i="7"/>
  <c r="D2725" i="7"/>
  <c r="F2725" i="7"/>
  <c r="D2726" i="7"/>
  <c r="F2726" i="7"/>
  <c r="D2727" i="7"/>
  <c r="F2727" i="7"/>
  <c r="D2728" i="7"/>
  <c r="F2728" i="7"/>
  <c r="D2729" i="7"/>
  <c r="F2729" i="7"/>
  <c r="D2730" i="7"/>
  <c r="F2730" i="7"/>
  <c r="D2731" i="7"/>
  <c r="F2731" i="7"/>
  <c r="D2732" i="7"/>
  <c r="F2732" i="7"/>
  <c r="D2733" i="7"/>
  <c r="F2733" i="7"/>
  <c r="D2734" i="7"/>
  <c r="F2734" i="7"/>
  <c r="D2735" i="7"/>
  <c r="F2735" i="7"/>
  <c r="D2736" i="7"/>
  <c r="F2736" i="7"/>
  <c r="D2737" i="7"/>
  <c r="F2737" i="7"/>
  <c r="D2738" i="7"/>
  <c r="F2738" i="7"/>
  <c r="D2739" i="7"/>
  <c r="F2739" i="7"/>
  <c r="D2740" i="7"/>
  <c r="F2740" i="7"/>
  <c r="D2741" i="7"/>
  <c r="F2741" i="7"/>
  <c r="D2742" i="7"/>
  <c r="F2742" i="7"/>
  <c r="D2743" i="7"/>
  <c r="F2743" i="7"/>
  <c r="D2744" i="7"/>
  <c r="F2744" i="7"/>
  <c r="D2745" i="7"/>
  <c r="F2745" i="7"/>
  <c r="D2746" i="7"/>
  <c r="F2746" i="7"/>
  <c r="D2747" i="7"/>
  <c r="F2747" i="7"/>
  <c r="D2748" i="7"/>
  <c r="F2748" i="7"/>
  <c r="D2749" i="7"/>
  <c r="F2749" i="7"/>
  <c r="D2750" i="7"/>
  <c r="F2750" i="7"/>
  <c r="D2751" i="7"/>
  <c r="F2751" i="7"/>
  <c r="D2752" i="7"/>
  <c r="F2752" i="7"/>
  <c r="D2753" i="7"/>
  <c r="F2753" i="7"/>
  <c r="D2754" i="7"/>
  <c r="F2754" i="7"/>
  <c r="D2755" i="7"/>
  <c r="F2755" i="7"/>
  <c r="D2756" i="7"/>
  <c r="F2756" i="7"/>
  <c r="D2757" i="7"/>
  <c r="F2757" i="7"/>
  <c r="D2758" i="7"/>
  <c r="F2758" i="7"/>
  <c r="D2759" i="7"/>
  <c r="F2759" i="7"/>
  <c r="D2760" i="7"/>
  <c r="F2760" i="7"/>
  <c r="D2761" i="7"/>
  <c r="F2761" i="7"/>
  <c r="D2762" i="7"/>
  <c r="F2762" i="7"/>
  <c r="D2763" i="7"/>
  <c r="F2763" i="7"/>
  <c r="D2764" i="7"/>
  <c r="F2764" i="7"/>
  <c r="D2765" i="7"/>
  <c r="F2765" i="7"/>
  <c r="D2766" i="7"/>
  <c r="F2766" i="7"/>
  <c r="D2767" i="7"/>
  <c r="F2767" i="7"/>
  <c r="D2768" i="7"/>
  <c r="F2768" i="7"/>
  <c r="D2769" i="7"/>
  <c r="F2769" i="7"/>
  <c r="D2770" i="7"/>
  <c r="F2770" i="7"/>
  <c r="D2771" i="7"/>
  <c r="F2771" i="7"/>
  <c r="D2772" i="7"/>
  <c r="F2772" i="7"/>
  <c r="D2773" i="7"/>
  <c r="F2773" i="7"/>
  <c r="D2774" i="7"/>
  <c r="F2774" i="7"/>
  <c r="D2775" i="7"/>
  <c r="F2775" i="7"/>
  <c r="D2776" i="7"/>
  <c r="F2776" i="7"/>
  <c r="D2777" i="7"/>
  <c r="F2777" i="7"/>
  <c r="D2778" i="7"/>
  <c r="F2778" i="7"/>
  <c r="D2779" i="7"/>
  <c r="F2779" i="7"/>
  <c r="D2780" i="7"/>
  <c r="F2780" i="7"/>
  <c r="D2781" i="7"/>
  <c r="F2781" i="7"/>
  <c r="D2782" i="7"/>
  <c r="F2782" i="7"/>
  <c r="D2783" i="7"/>
  <c r="F2783" i="7"/>
  <c r="D2784" i="7"/>
  <c r="F2784" i="7"/>
  <c r="D2785" i="7"/>
  <c r="F2785" i="7"/>
  <c r="D2786" i="7"/>
  <c r="F2786" i="7"/>
  <c r="D2787" i="7"/>
  <c r="F2787" i="7"/>
  <c r="D2788" i="7"/>
  <c r="F2788" i="7"/>
  <c r="D2789" i="7"/>
  <c r="F2789" i="7"/>
  <c r="D2790" i="7"/>
  <c r="F2790" i="7"/>
  <c r="D2791" i="7"/>
  <c r="F2791" i="7"/>
  <c r="D2792" i="7"/>
  <c r="F2792" i="7"/>
  <c r="D2793" i="7"/>
  <c r="F2793" i="7"/>
  <c r="D2794" i="7"/>
  <c r="F2794" i="7"/>
  <c r="D2795" i="7"/>
  <c r="F2795" i="7"/>
  <c r="D2796" i="7"/>
  <c r="D2797" i="7"/>
  <c r="D2798" i="7"/>
  <c r="D2799" i="7"/>
  <c r="D2800" i="7"/>
  <c r="D2801" i="7"/>
  <c r="D2802" i="7"/>
  <c r="D2803" i="7"/>
  <c r="D2804" i="7"/>
  <c r="D2805" i="7"/>
  <c r="C2825"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E4039" i="6"/>
  <c r="E4040" i="6"/>
  <c r="E4041" i="6"/>
  <c r="E4043" i="6"/>
  <c r="E4044" i="6"/>
  <c r="E4045" i="6"/>
  <c r="E4115" i="6"/>
  <c r="E4116" i="6"/>
  <c r="E4117" i="6"/>
  <c r="E4118" i="6"/>
  <c r="E4119" i="6"/>
  <c r="E4120" i="6"/>
  <c r="E4121" i="6"/>
  <c r="E4122" i="6"/>
  <c r="E4123" i="6"/>
  <c r="E4124" i="6"/>
  <c r="E4125" i="6"/>
  <c r="E4126" i="6"/>
  <c r="E4127" i="6"/>
  <c r="E4128" i="6"/>
  <c r="E4129" i="6"/>
  <c r="E4130" i="6"/>
  <c r="E4131" i="6"/>
  <c r="E4132" i="6"/>
  <c r="E4133" i="6"/>
  <c r="E4134" i="6"/>
  <c r="E4135" i="6"/>
  <c r="E4137" i="6"/>
  <c r="E4138" i="6"/>
  <c r="E4139" i="6"/>
  <c r="E4140" i="6"/>
  <c r="E4141" i="6"/>
  <c r="E4142" i="6"/>
  <c r="E4143" i="6"/>
  <c r="E4144" i="6"/>
  <c r="E4145" i="6"/>
  <c r="E4146" i="6"/>
  <c r="E4147" i="6"/>
  <c r="E4148" i="6"/>
  <c r="E4149" i="6"/>
  <c r="E4150" i="6"/>
  <c r="E4151" i="6"/>
  <c r="E4152" i="6"/>
  <c r="E4153" i="6"/>
  <c r="E4154" i="6"/>
  <c r="E4155" i="6"/>
  <c r="E4156" i="6"/>
  <c r="E4157"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E4313" i="6"/>
  <c r="E4314" i="6"/>
  <c r="E4315" i="6"/>
  <c r="E4316" i="6"/>
  <c r="E4317" i="6"/>
  <c r="E4318" i="6"/>
  <c r="E4319" i="6"/>
  <c r="E4320" i="6"/>
  <c r="E4321" i="6"/>
  <c r="E4322" i="6"/>
  <c r="E4323" i="6"/>
  <c r="E4324" i="6"/>
  <c r="E4325" i="6"/>
  <c r="E4326" i="6"/>
  <c r="E4327" i="6"/>
  <c r="E4328" i="6"/>
  <c r="E4329" i="6"/>
  <c r="E4330" i="6"/>
  <c r="E4331" i="6"/>
  <c r="E4332" i="6"/>
  <c r="E4333" i="6"/>
  <c r="E4335" i="6"/>
  <c r="E4336" i="6"/>
  <c r="E4337" i="6"/>
  <c r="E4338" i="6"/>
  <c r="E4339" i="6"/>
  <c r="E4340" i="6"/>
  <c r="E4341" i="6"/>
  <c r="E4342" i="6"/>
  <c r="E4343" i="6"/>
  <c r="E4344" i="6"/>
  <c r="E4345" i="6"/>
  <c r="E4346" i="6"/>
  <c r="E4347" i="6"/>
  <c r="E4348" i="6"/>
  <c r="E4349" i="6"/>
  <c r="E4350" i="6"/>
  <c r="E4351" i="6"/>
  <c r="E4352" i="6"/>
  <c r="E4353" i="6"/>
  <c r="E4354" i="6"/>
  <c r="E4355" i="6"/>
  <c r="E4373" i="6"/>
  <c r="E4374" i="6"/>
  <c r="E4375" i="6"/>
  <c r="E4552" i="6"/>
  <c r="E4553" i="6"/>
  <c r="E4554" i="6"/>
  <c r="E4556" i="6"/>
  <c r="E4557" i="6"/>
  <c r="E4558" i="6"/>
  <c r="E4559" i="6"/>
  <c r="D4891" i="6"/>
  <c r="D4893" i="6"/>
  <c r="E4900" i="6"/>
  <c r="E4901" i="6"/>
  <c r="E4902" i="6"/>
  <c r="E4903" i="6"/>
  <c r="E4904" i="6"/>
  <c r="E4905" i="6"/>
  <c r="E4907" i="6"/>
  <c r="E4908" i="6"/>
  <c r="E4909" i="6"/>
  <c r="E4910" i="6"/>
  <c r="E4911" i="6"/>
  <c r="E4912" i="6"/>
  <c r="E4913" i="6"/>
  <c r="D4920" i="6"/>
  <c r="D4921" i="6"/>
  <c r="D4922" i="6"/>
  <c r="D4923" i="6"/>
  <c r="D4924" i="6"/>
  <c r="D4925" i="6"/>
  <c r="D4927" i="6"/>
  <c r="D4928" i="6"/>
  <c r="D4929" i="6"/>
  <c r="D4930" i="6"/>
  <c r="D4931" i="6"/>
  <c r="D4932" i="6"/>
  <c r="D4933" i="6"/>
  <c r="E4940" i="6"/>
  <c r="G4940" i="6"/>
  <c r="I4940" i="6"/>
  <c r="K4940" i="6"/>
  <c r="M4940" i="6"/>
  <c r="E4941" i="6"/>
  <c r="G4941" i="6"/>
  <c r="I4941" i="6"/>
  <c r="K4941" i="6"/>
  <c r="M4941" i="6"/>
  <c r="E4942" i="6"/>
  <c r="G4942" i="6"/>
  <c r="I4942" i="6"/>
  <c r="K4942" i="6"/>
  <c r="M4942" i="6"/>
  <c r="E4943" i="6"/>
  <c r="G4943" i="6"/>
  <c r="I4943" i="6"/>
  <c r="K4943" i="6"/>
  <c r="M4943" i="6"/>
  <c r="E4944" i="6"/>
  <c r="G4944" i="6"/>
  <c r="I4944" i="6"/>
  <c r="K4944" i="6"/>
  <c r="M4944" i="6"/>
  <c r="E4945" i="6"/>
  <c r="G4945" i="6"/>
  <c r="I4945" i="6"/>
  <c r="K4945" i="6"/>
  <c r="M4945" i="6"/>
  <c r="E4946" i="6"/>
  <c r="G4946" i="6"/>
  <c r="I4946" i="6"/>
  <c r="K4946" i="6"/>
  <c r="M4946" i="6"/>
  <c r="E4947" i="6"/>
  <c r="G4947" i="6"/>
  <c r="I4947" i="6"/>
  <c r="K4947" i="6"/>
  <c r="M4947" i="6"/>
  <c r="E4948" i="6"/>
  <c r="G4948" i="6"/>
  <c r="I4948" i="6"/>
  <c r="K4948" i="6"/>
  <c r="M4948" i="6"/>
  <c r="E4949" i="6"/>
  <c r="G4949" i="6"/>
  <c r="I4949" i="6"/>
  <c r="K4949" i="6"/>
  <c r="M4949" i="6"/>
  <c r="E4950" i="6"/>
  <c r="G4950" i="6"/>
  <c r="I4950" i="6"/>
  <c r="K4950" i="6"/>
  <c r="M4950" i="6"/>
  <c r="E4951" i="6"/>
  <c r="G4951" i="6"/>
  <c r="I4951" i="6"/>
  <c r="K4951" i="6"/>
  <c r="M4951" i="6"/>
  <c r="E4952" i="6"/>
  <c r="G4952" i="6"/>
  <c r="I4952" i="6"/>
  <c r="K4952" i="6"/>
  <c r="M4952" i="6"/>
  <c r="E4953" i="6"/>
  <c r="G4953" i="6"/>
  <c r="I4953" i="6"/>
  <c r="K4953" i="6"/>
  <c r="M4953" i="6"/>
  <c r="E4954" i="6"/>
  <c r="G4954" i="6"/>
  <c r="I4954" i="6"/>
  <c r="K4954" i="6"/>
  <c r="M4954" i="6"/>
  <c r="E4955" i="6"/>
  <c r="G4955" i="6"/>
  <c r="I4955" i="6"/>
  <c r="K4955" i="6"/>
  <c r="M4955" i="6"/>
  <c r="E4956" i="6"/>
  <c r="G4956" i="6"/>
  <c r="I4956" i="6"/>
  <c r="K4956" i="6"/>
  <c r="M4956" i="6"/>
  <c r="E4957" i="6"/>
  <c r="G4957" i="6"/>
  <c r="I4957" i="6"/>
  <c r="K4957" i="6"/>
  <c r="M4957" i="6"/>
  <c r="E4958" i="6"/>
  <c r="G4958" i="6"/>
  <c r="I4958" i="6"/>
  <c r="K4958" i="6"/>
  <c r="M4958" i="6"/>
  <c r="E4959" i="6"/>
  <c r="G4959" i="6"/>
  <c r="I4959" i="6"/>
  <c r="K4959" i="6"/>
  <c r="M4959" i="6"/>
  <c r="E4960" i="6"/>
  <c r="G4960" i="6"/>
  <c r="I4960" i="6"/>
  <c r="K4960" i="6"/>
  <c r="M4960" i="6"/>
  <c r="E4961" i="6"/>
  <c r="G4961" i="6"/>
  <c r="I4961" i="6"/>
  <c r="K4961" i="6"/>
  <c r="M4961" i="6"/>
  <c r="E4963" i="6"/>
  <c r="G4963" i="6"/>
  <c r="I4963" i="6"/>
  <c r="K4963" i="6"/>
  <c r="M4963" i="6"/>
  <c r="E4964" i="6"/>
  <c r="G4964" i="6"/>
  <c r="I4964" i="6"/>
  <c r="K4964" i="6"/>
  <c r="M4964" i="6"/>
  <c r="E4965" i="6"/>
  <c r="G4965" i="6"/>
  <c r="I4965" i="6"/>
  <c r="K4965" i="6"/>
  <c r="M4965" i="6"/>
  <c r="E4966" i="6"/>
  <c r="G4966" i="6"/>
  <c r="I4966" i="6"/>
  <c r="K4966" i="6"/>
  <c r="M4966" i="6"/>
  <c r="E4967" i="6"/>
  <c r="G4967" i="6"/>
  <c r="I4967" i="6"/>
  <c r="K4967" i="6"/>
  <c r="M4967" i="6"/>
  <c r="E4968" i="6"/>
  <c r="G4968" i="6"/>
  <c r="I4968" i="6"/>
  <c r="K4968" i="6"/>
  <c r="M4968" i="6"/>
  <c r="E4969" i="6"/>
  <c r="G4969" i="6"/>
  <c r="I4969" i="6"/>
  <c r="K4969" i="6"/>
  <c r="M4969" i="6"/>
  <c r="E4970" i="6"/>
  <c r="G4970" i="6"/>
  <c r="I4970" i="6"/>
  <c r="K4970" i="6"/>
  <c r="M4970" i="6"/>
  <c r="E4971" i="6"/>
  <c r="G4971" i="6"/>
  <c r="I4971" i="6"/>
  <c r="K4971" i="6"/>
  <c r="M4971" i="6"/>
  <c r="E4972" i="6"/>
  <c r="G4972" i="6"/>
  <c r="I4972" i="6"/>
  <c r="K4972" i="6"/>
  <c r="M4972" i="6"/>
  <c r="E4973" i="6"/>
  <c r="G4973" i="6"/>
  <c r="I4973" i="6"/>
  <c r="K4973" i="6"/>
  <c r="M4973" i="6"/>
  <c r="E4974" i="6"/>
  <c r="G4974" i="6"/>
  <c r="I4974" i="6"/>
  <c r="K4974" i="6"/>
  <c r="M4974" i="6"/>
  <c r="E4975" i="6"/>
  <c r="G4975" i="6"/>
  <c r="I4975" i="6"/>
  <c r="K4975" i="6"/>
  <c r="M4975" i="6"/>
  <c r="E4976" i="6"/>
  <c r="G4976" i="6"/>
  <c r="I4976" i="6"/>
  <c r="K4976" i="6"/>
  <c r="M4976" i="6"/>
  <c r="E4977" i="6"/>
  <c r="G4977" i="6"/>
  <c r="I4977" i="6"/>
  <c r="K4977" i="6"/>
  <c r="M4977" i="6"/>
  <c r="E4978" i="6"/>
  <c r="G4978" i="6"/>
  <c r="I4978" i="6"/>
  <c r="K4978" i="6"/>
  <c r="M4978" i="6"/>
  <c r="E4979" i="6"/>
  <c r="G4979" i="6"/>
  <c r="I4979" i="6"/>
  <c r="K4979" i="6"/>
  <c r="M4979" i="6"/>
  <c r="E4980" i="6"/>
  <c r="G4980" i="6"/>
  <c r="I4980" i="6"/>
  <c r="K4980" i="6"/>
  <c r="M4980" i="6"/>
  <c r="E4981" i="6"/>
  <c r="G4981" i="6"/>
  <c r="I4981" i="6"/>
  <c r="K4981" i="6"/>
  <c r="M4981" i="6"/>
  <c r="E4982" i="6"/>
  <c r="G4982" i="6"/>
  <c r="I4982" i="6"/>
  <c r="K4982" i="6"/>
  <c r="M4982" i="6"/>
  <c r="E4983" i="6"/>
  <c r="G4983" i="6"/>
  <c r="I4983" i="6"/>
  <c r="K4983" i="6"/>
  <c r="M4983" i="6"/>
  <c r="E4984" i="6"/>
  <c r="G4984" i="6"/>
  <c r="I4984" i="6"/>
  <c r="K4984" i="6"/>
  <c r="M4984" i="6"/>
  <c r="F4991" i="6"/>
  <c r="K4991" i="6"/>
  <c r="M4991" i="6"/>
  <c r="O4991" i="6"/>
  <c r="F4993" i="6"/>
  <c r="K4993" i="6"/>
  <c r="M4993" i="6"/>
  <c r="O4993" i="6"/>
  <c r="B5185" i="6"/>
  <c r="B5404" i="6"/>
  <c r="D5447" i="6"/>
  <c r="D5448" i="6"/>
  <c r="D5449" i="6"/>
  <c r="D5450" i="6"/>
  <c r="H32" i="32"/>
  <c r="H44" i="32"/>
  <c r="H25" i="32"/>
  <c r="H43" i="32"/>
  <c r="H39" i="32"/>
  <c r="H46" i="32"/>
  <c r="G32" i="32"/>
  <c r="G44" i="32"/>
  <c r="G25" i="32"/>
  <c r="G43" i="32"/>
  <c r="G39" i="32"/>
  <c r="G46" i="32"/>
  <c r="I34" i="37"/>
  <c r="I49" i="37"/>
  <c r="K34" i="37"/>
  <c r="K49" i="37"/>
  <c r="F39" i="32"/>
  <c r="F46" i="32"/>
  <c r="E39" i="32"/>
  <c r="E46" i="32"/>
  <c r="I18" i="32"/>
  <c r="I45" i="32"/>
  <c r="C2085" i="7"/>
  <c r="C2548" i="7"/>
  <c r="D32" i="32"/>
  <c r="D44" i="32"/>
  <c r="F32" i="32"/>
  <c r="F44" i="32"/>
  <c r="F25" i="32"/>
  <c r="F43" i="32"/>
  <c r="E32" i="32"/>
  <c r="E44" i="32"/>
  <c r="D39" i="32"/>
  <c r="D46" i="32"/>
  <c r="C39" i="32"/>
  <c r="C46" i="32"/>
  <c r="C32" i="32"/>
  <c r="C44" i="32"/>
  <c r="B5042" i="6"/>
  <c r="B5073" i="6"/>
</calcChain>
</file>

<file path=xl/comments1.xml><?xml version="1.0" encoding="utf-8"?>
<comments xmlns="http://schemas.openxmlformats.org/spreadsheetml/2006/main">
  <authors>
    <author>María Isabel Suasnavas</author>
  </authors>
  <commentList>
    <comment ref="E4100"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499"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500" authorId="0" shapeId="0">
      <text>
        <r>
          <rPr>
            <b/>
            <sz val="8"/>
            <color indexed="81"/>
            <rFont val="Tahoma"/>
            <family val="2"/>
          </rPr>
          <t>María Isabel Suasnavas:</t>
        </r>
        <r>
          <rPr>
            <sz val="8"/>
            <color indexed="81"/>
            <rFont val="Tahoma"/>
            <family val="2"/>
          </rPr>
          <t xml:space="preserve">
idem al anterior
</t>
        </r>
      </text>
    </comment>
    <comment ref="J1515"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<sst xmlns="http://schemas.openxmlformats.org/spreadsheetml/2006/main" count="46236" uniqueCount="6954">
  <si>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</si>
  <si>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</si>
  <si>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</si>
  <si>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</si>
  <si>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</si>
  <si>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</si>
  <si>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</si>
  <si>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</si>
  <si>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</si>
  <si>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</si>
  <si>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</si>
  <si>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</si>
  <si>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</si>
  <si>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</si>
  <si>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</si>
  <si>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</si>
  <si>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</si>
  <si>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</si>
  <si>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</si>
  <si>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</si>
  <si>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</si>
  <si>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</si>
  <si>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</si>
  <si>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</si>
  <si>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</si>
  <si>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</si>
  <si>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</si>
  <si>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</si>
  <si>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</si>
  <si>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</si>
  <si>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</si>
  <si>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</si>
  <si>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</si>
  <si>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</si>
  <si>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</si>
  <si>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</si>
  <si>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</si>
  <si>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</si>
  <si>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</si>
  <si>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</si>
  <si>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</si>
  <si>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</si>
  <si>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</si>
  <si>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</si>
  <si>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</si>
  <si>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</si>
  <si>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</si>
  <si>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</si>
  <si>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</si>
  <si>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</si>
  <si>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</si>
  <si>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</si>
  <si>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</si>
  <si>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</si>
  <si>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</si>
  <si>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</si>
  <si>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</si>
  <si>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</si>
  <si>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</si>
  <si>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</si>
  <si>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</si>
  <si>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</si>
  <si>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</si>
  <si>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</si>
  <si>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</si>
  <si>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</si>
  <si>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</si>
  <si>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</si>
  <si>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</si>
  <si>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</si>
  <si>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</si>
  <si>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</si>
  <si>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</si>
  <si>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</si>
  <si>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</si>
  <si>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</si>
  <si>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</si>
  <si>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</si>
  <si>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</si>
  <si>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</si>
  <si>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</si>
  <si>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</si>
  <si>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</si>
  <si>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</si>
  <si>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</si>
  <si>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</si>
  <si>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</si>
  <si>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</si>
  <si>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</si>
  <si>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</si>
  <si>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</si>
  <si>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</si>
  <si>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</si>
  <si>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</si>
  <si>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</si>
  <si>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</si>
  <si>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</si>
  <si>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</si>
  <si>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</si>
  <si>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</si>
  <si>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</si>
  <si>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</si>
  <si>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</si>
  <si>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</si>
  <si>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</si>
  <si>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</si>
  <si>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</si>
  <si>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</si>
  <si>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</si>
  <si>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</si>
  <si>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</si>
  <si>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</si>
  <si>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</si>
  <si>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</si>
  <si>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</si>
  <si>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</si>
  <si>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</si>
  <si>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</si>
  <si>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</si>
  <si>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</si>
  <si>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</si>
  <si>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</si>
  <si>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</si>
  <si>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</si>
  <si>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</si>
  <si>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</si>
  <si>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</si>
  <si>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</si>
  <si>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</si>
  <si>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</si>
  <si>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</si>
  <si>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</si>
  <si>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</si>
  <si>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</si>
  <si>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</si>
  <si>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</si>
  <si>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</si>
  <si>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</si>
  <si>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</si>
  <si>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</si>
  <si>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</si>
  <si>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</si>
  <si>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</si>
  <si>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</si>
  <si>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</si>
  <si>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</si>
  <si>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</si>
  <si>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</si>
  <si>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</si>
  <si>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</si>
  <si>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</si>
  <si>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</si>
  <si>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</si>
  <si>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</si>
  <si>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</si>
  <si>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</si>
  <si>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</si>
  <si>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</si>
  <si>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</si>
  <si>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</si>
  <si>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</si>
  <si>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</si>
  <si>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</si>
  <si>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</si>
  <si>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</si>
  <si>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</si>
  <si>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</si>
  <si>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</si>
  <si>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</si>
  <si>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</si>
  <si>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</si>
  <si>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</si>
  <si>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</si>
  <si>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</si>
  <si>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</si>
  <si>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</si>
  <si>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</si>
  <si>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</si>
  <si>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</si>
  <si>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</si>
  <si>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</si>
  <si>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</si>
  <si>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</si>
  <si>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</si>
  <si>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</si>
  <si>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</si>
  <si>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</si>
  <si>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</si>
  <si>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</si>
  <si>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</si>
  <si>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</si>
  <si>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</si>
  <si>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</si>
  <si>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</si>
  <si>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</si>
  <si>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</si>
  <si>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</si>
  <si>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</si>
  <si>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</si>
  <si>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</si>
  <si>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</si>
  <si>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</si>
  <si>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</si>
  <si>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</si>
  <si>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</si>
  <si>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</si>
  <si>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</si>
  <si>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</si>
  <si>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</si>
  <si>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</si>
  <si>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</si>
  <si>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</si>
  <si>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</si>
  <si>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</si>
  <si>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</si>
  <si>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</si>
  <si>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</si>
  <si>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</si>
  <si>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</si>
  <si>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</si>
  <si>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</si>
  <si>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</si>
  <si>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</si>
  <si>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</si>
  <si>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</si>
  <si>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</si>
  <si>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</si>
  <si>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</si>
  <si>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</si>
  <si>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</si>
  <si>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</si>
  <si>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</si>
  <si>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</si>
  <si>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</si>
  <si>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</si>
  <si>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</si>
  <si>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</si>
  <si>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</si>
  <si>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</si>
  <si>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</si>
  <si>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</si>
  <si>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</si>
  <si>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</si>
  <si>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</si>
  <si>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</si>
  <si>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</si>
  <si>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</si>
  <si>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</si>
  <si>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</si>
  <si>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</si>
  <si>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</si>
  <si>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</si>
  <si>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</si>
  <si>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</si>
  <si>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</si>
  <si>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</si>
  <si>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</si>
  <si>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</si>
  <si>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</si>
  <si>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</si>
  <si>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</si>
  <si>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</si>
  <si>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</si>
  <si>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</si>
  <si>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</si>
  <si>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</si>
  <si>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</si>
  <si>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</si>
  <si>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</si>
  <si>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</si>
  <si>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</si>
  <si>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</si>
  <si>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</si>
  <si>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</si>
  <si>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</si>
  <si>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</si>
  <si>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</si>
  <si>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</si>
  <si>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</si>
  <si>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</si>
  <si>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</si>
  <si>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</si>
  <si>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</si>
  <si>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</si>
  <si>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</si>
  <si>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</si>
  <si>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</si>
  <si>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</si>
  <si>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</si>
  <si>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</si>
  <si>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</si>
  <si>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</si>
  <si>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</si>
  <si>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</si>
  <si>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</si>
  <si>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</si>
  <si>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</si>
  <si>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</si>
  <si>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</si>
  <si>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</si>
  <si>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</si>
  <si>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</si>
  <si>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</si>
  <si>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</si>
  <si>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</si>
  <si>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</si>
  <si>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</si>
  <si>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</si>
  <si>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</si>
  <si>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</si>
  <si>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</si>
  <si>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</si>
  <si>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</si>
  <si>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</si>
  <si>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</si>
  <si>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</si>
  <si>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</si>
  <si>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</si>
  <si>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</si>
  <si>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</si>
  <si>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</si>
  <si>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</si>
  <si>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</si>
  <si>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</si>
  <si>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</si>
  <si>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</si>
  <si>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</si>
  <si>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</si>
  <si>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</si>
  <si>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</si>
  <si>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</si>
  <si>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</si>
  <si>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</si>
  <si>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</si>
  <si>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</si>
  <si>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</si>
  <si>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</si>
  <si>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</si>
  <si>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</si>
  <si>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</si>
  <si>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</si>
  <si>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</si>
  <si>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</si>
  <si>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</si>
  <si>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</si>
  <si>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</si>
  <si>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</si>
  <si>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</si>
  <si>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</si>
  <si>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</si>
  <si>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</si>
  <si>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</si>
  <si>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</si>
  <si>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</si>
  <si>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</si>
  <si>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</si>
  <si>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</si>
  <si>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</si>
  <si>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</si>
  <si>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</si>
  <si>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</si>
  <si>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</si>
  <si>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</si>
  <si>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</si>
  <si>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</si>
  <si>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</si>
  <si>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</si>
  <si>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</si>
  <si>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</si>
  <si>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</si>
  <si>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</si>
  <si>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</si>
  <si>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</si>
  <si>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</si>
  <si>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</si>
  <si>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</si>
  <si>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</si>
  <si>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</si>
  <si>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</si>
  <si>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</si>
  <si>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</si>
  <si>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</si>
  <si>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</si>
  <si>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</si>
  <si>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</si>
  <si>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</si>
  <si>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</si>
  <si>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</si>
  <si>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</si>
  <si>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</si>
  <si>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</si>
  <si>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</si>
  <si>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</si>
  <si>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</si>
  <si>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</si>
  <si>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</si>
  <si>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</si>
  <si>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</si>
  <si>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</si>
  <si>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</si>
  <si>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</si>
  <si>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</si>
  <si>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</si>
  <si>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</si>
  <si>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</si>
  <si>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</si>
  <si>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</si>
  <si>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</si>
  <si>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</si>
  <si>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</si>
  <si>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</si>
  <si>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</si>
  <si>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</si>
  <si>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</si>
  <si>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</si>
  <si>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</si>
  <si>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</si>
  <si>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</si>
  <si>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</si>
  <si>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</si>
  <si>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</si>
  <si>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</si>
  <si>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</si>
  <si>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</si>
  <si>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</si>
  <si>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</si>
  <si>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</si>
  <si>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</si>
  <si>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</si>
  <si>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</si>
  <si>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</si>
  <si>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</si>
  <si>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</si>
  <si>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</si>
  <si>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</si>
  <si>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</si>
  <si>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</si>
  <si>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</si>
  <si>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</si>
  <si>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</si>
  <si>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</si>
  <si>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</si>
  <si>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</si>
  <si>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</si>
  <si>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</si>
  <si>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</si>
  <si>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</si>
  <si>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</si>
  <si>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</si>
  <si>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</si>
  <si>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</si>
  <si>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</si>
  <si>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</si>
  <si>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</si>
  <si>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</si>
  <si>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</si>
  <si>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</si>
  <si>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</si>
  <si>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</si>
  <si>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</si>
  <si>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</si>
  <si>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</si>
  <si>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</si>
  <si>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</si>
  <si>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</si>
  <si>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</si>
  <si>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</si>
  <si>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</si>
  <si>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</si>
  <si>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</si>
  <si>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</si>
  <si>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</si>
  <si>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</si>
  <si>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</si>
  <si>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</si>
  <si>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</si>
  <si>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</si>
  <si>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</si>
  <si>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</si>
  <si>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</si>
  <si>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</si>
  <si>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</si>
  <si>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</si>
  <si>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</si>
  <si>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</si>
  <si>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</si>
  <si>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</si>
  <si>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</si>
  <si>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</si>
  <si>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</si>
  <si>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</si>
  <si>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</si>
  <si>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</si>
  <si>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</si>
  <si>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</si>
  <si>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</si>
  <si>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</si>
  <si>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</si>
  <si>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</si>
  <si>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</si>
  <si>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</si>
  <si>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</si>
  <si>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</si>
  <si>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</si>
  <si>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</si>
  <si>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</si>
  <si>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</si>
  <si>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</si>
  <si>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</si>
  <si>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</si>
  <si>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</si>
  <si>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</si>
  <si>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</si>
  <si>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</si>
  <si>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</si>
  <si>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</si>
  <si>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</si>
  <si>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</si>
  <si>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</si>
  <si>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</si>
  <si>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</si>
  <si>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</si>
  <si>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</si>
  <si>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</si>
  <si>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</si>
  <si>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</si>
  <si>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</si>
  <si>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</si>
  <si>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</si>
  <si>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</si>
  <si>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</si>
  <si>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</si>
  <si>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</si>
  <si>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</si>
  <si>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</si>
  <si>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</si>
  <si>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</si>
  <si>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</si>
  <si>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</si>
  <si>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</si>
  <si>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</si>
  <si>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</si>
  <si>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</si>
  <si>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</si>
  <si>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</si>
  <si>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</si>
  <si>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</si>
  <si>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</si>
  <si>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</si>
  <si>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</si>
  <si>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</si>
  <si>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</si>
  <si>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</si>
  <si>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</si>
  <si>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</si>
  <si>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</si>
  <si>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</si>
  <si>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</si>
  <si>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</si>
  <si>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</si>
  <si>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</si>
  <si>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</si>
  <si>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</si>
  <si>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</si>
  <si>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</si>
  <si>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</si>
  <si>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</si>
  <si>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</si>
  <si>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</si>
  <si>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</si>
  <si>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</si>
  <si>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</si>
  <si>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</si>
  <si>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</si>
  <si>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</si>
  <si>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</si>
  <si>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</si>
  <si>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</si>
  <si>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</si>
  <si>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</si>
  <si>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</si>
  <si>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</si>
  <si>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</si>
  <si>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</si>
  <si>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</si>
  <si>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</si>
  <si>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</si>
  <si>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</si>
  <si>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</si>
  <si>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</si>
  <si>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</si>
  <si>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</si>
  <si>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</si>
  <si>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</si>
  <si>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</si>
  <si>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</si>
  <si>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</si>
  <si>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</si>
  <si>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</si>
  <si>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</si>
  <si>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</si>
  <si>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</si>
  <si>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</si>
  <si>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</si>
  <si>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</si>
  <si>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</si>
  <si>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</si>
  <si>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</si>
  <si>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</si>
  <si>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</si>
  <si>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</si>
  <si>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</si>
  <si>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</si>
  <si>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</si>
  <si>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</si>
  <si>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</si>
  <si>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</si>
  <si>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</si>
  <si>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</si>
  <si>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</si>
  <si>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</si>
  <si>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</si>
  <si>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</si>
  <si>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</si>
  <si>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</si>
  <si>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</si>
  <si>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</si>
  <si>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</si>
  <si>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</si>
  <si>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</si>
  <si>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</si>
  <si>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</si>
  <si>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</si>
  <si>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</si>
  <si>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</si>
  <si>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</si>
  <si>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</si>
  <si>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</si>
  <si>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</si>
  <si>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</si>
  <si>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</si>
  <si>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</si>
  <si>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</si>
  <si>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</si>
  <si>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</si>
  <si>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</si>
  <si>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</si>
  <si>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</si>
  <si>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</si>
  <si>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</si>
  <si>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</si>
  <si>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</si>
  <si>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</si>
  <si>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</si>
  <si>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</si>
  <si>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</si>
  <si>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</si>
  <si>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</si>
  <si>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</si>
  <si>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</si>
  <si>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</si>
  <si>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</si>
  <si>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</si>
  <si>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</si>
  <si>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</si>
  <si>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</si>
  <si>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</si>
  <si>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</si>
  <si>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</si>
  <si>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</si>
  <si>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</si>
  <si>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</si>
  <si>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</si>
  <si>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</si>
  <si>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</si>
  <si>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</si>
  <si>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</si>
  <si>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</si>
  <si>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</si>
  <si>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</si>
  <si>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</si>
  <si>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</si>
  <si>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</si>
  <si>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</si>
  <si>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</si>
  <si>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</si>
  <si>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</si>
  <si>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</si>
  <si>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</si>
  <si>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</si>
  <si>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</si>
  <si>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</si>
  <si>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</si>
  <si>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</si>
  <si>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</si>
  <si>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</si>
  <si>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</si>
  <si>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</si>
  <si>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</si>
  <si>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</si>
  <si>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</si>
  <si>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</si>
  <si>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</si>
  <si>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</si>
  <si>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</si>
  <si>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</si>
  <si>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</si>
  <si>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</si>
  <si>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</si>
  <si>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</si>
  <si>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</si>
  <si>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</si>
  <si>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</si>
  <si>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</si>
  <si>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</si>
  <si>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</si>
  <si>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</si>
  <si>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</si>
  <si>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</si>
  <si>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</si>
  <si>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</si>
  <si>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</si>
  <si>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</si>
  <si>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</si>
  <si>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</si>
  <si>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</si>
  <si>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</si>
  <si>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</si>
  <si>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</si>
  <si>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</si>
  <si>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</si>
  <si>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</si>
  <si>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</si>
  <si>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</si>
  <si>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</si>
  <si>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</si>
  <si>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</si>
  <si>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</si>
  <si>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</si>
  <si>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</si>
  <si>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</si>
  <si>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</si>
  <si>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</si>
  <si>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</si>
  <si>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</si>
  <si>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</si>
  <si>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</si>
  <si>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</si>
  <si>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</si>
  <si>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</si>
  <si>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</si>
  <si>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</si>
  <si>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</si>
  <si>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</si>
  <si>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</si>
  <si>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</si>
  <si>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</si>
  <si>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</si>
  <si>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</si>
  <si>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</si>
  <si>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</si>
  <si>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</si>
  <si>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</si>
  <si>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</si>
  <si>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</si>
  <si>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</si>
  <si>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</si>
  <si>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</si>
  <si>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</si>
  <si>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</si>
  <si>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</si>
  <si>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</si>
  <si>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</si>
  <si>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</si>
  <si>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</si>
  <si>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</si>
  <si>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</si>
  <si>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</si>
  <si>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</si>
  <si>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</si>
  <si>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</si>
  <si>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</si>
  <si>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</si>
  <si>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</si>
  <si>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</si>
  <si>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</si>
  <si>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</si>
  <si>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</si>
  <si>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</si>
  <si>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</si>
  <si>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</si>
  <si>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</si>
  <si>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</si>
  <si>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</si>
  <si>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</si>
  <si>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</si>
  <si>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</si>
  <si>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</si>
  <si>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</si>
  <si>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</si>
  <si>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</si>
  <si>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</si>
  <si>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</si>
  <si>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</si>
  <si>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</si>
  <si>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</si>
  <si>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</si>
  <si>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</si>
  <si>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</si>
  <si>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</si>
  <si>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</si>
  <si>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</si>
  <si>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</si>
  <si>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</si>
  <si>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</si>
  <si>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</si>
  <si>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</si>
  <si>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</si>
  <si>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</si>
  <si>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</si>
  <si>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</si>
  <si>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</si>
  <si>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</si>
  <si>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</si>
  <si>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</si>
  <si>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</si>
  <si>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</si>
  <si>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</si>
  <si>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</si>
  <si>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</si>
  <si>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</si>
  <si>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</si>
  <si>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</si>
  <si>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</si>
  <si>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</si>
  <si>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</si>
  <si>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</si>
  <si>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</si>
  <si>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</si>
  <si>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</si>
  <si>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</si>
  <si>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</si>
  <si>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</si>
  <si>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</si>
  <si>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</si>
  <si>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</si>
  <si>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</si>
  <si>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</si>
  <si>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</si>
  <si>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</si>
  <si>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</si>
  <si>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</si>
  <si>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</si>
  <si>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</si>
  <si>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</si>
  <si>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</si>
  <si>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</si>
  <si>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</si>
  <si>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</si>
  <si>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</si>
  <si>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</si>
  <si>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</si>
  <si>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</si>
  <si>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</si>
  <si>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</si>
  <si>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</si>
  <si>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</si>
  <si>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</si>
  <si>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</si>
  <si>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</si>
  <si>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</si>
  <si>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</si>
  <si>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</si>
  <si>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</si>
  <si>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</si>
  <si>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</si>
  <si>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</si>
  <si>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</si>
  <si>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</si>
  <si>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</si>
  <si>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</si>
  <si>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</si>
  <si>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</si>
  <si>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</si>
  <si>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</si>
  <si>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</si>
  <si>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</si>
  <si>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</si>
  <si>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</si>
  <si>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</si>
  <si>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</si>
  <si>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</si>
  <si>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</si>
  <si>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</si>
  <si>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</si>
  <si>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</si>
  <si>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</si>
  <si>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</si>
  <si>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</si>
  <si>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</si>
  <si>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</si>
  <si>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</si>
  <si>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</si>
  <si>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</si>
  <si>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</si>
  <si>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</si>
  <si>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</si>
  <si>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</si>
  <si>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</si>
  <si>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</si>
  <si>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</si>
  <si>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</si>
  <si>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</si>
  <si>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</si>
  <si>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</si>
  <si>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</si>
  <si>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</si>
  <si>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</si>
  <si>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</si>
  <si>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</si>
  <si>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</si>
  <si>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</si>
  <si>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</si>
  <si>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</si>
  <si>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</si>
  <si>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</si>
  <si>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</si>
  <si>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</si>
  <si>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</si>
  <si>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</si>
  <si>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</si>
  <si>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</si>
  <si>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</si>
  <si>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</si>
  <si>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</si>
  <si>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</si>
  <si>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</si>
  <si>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</si>
  <si>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</si>
  <si>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</si>
  <si>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</si>
  <si>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</si>
  <si>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</si>
  <si>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</si>
  <si>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</si>
  <si>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</si>
  <si>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</si>
  <si>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</si>
  <si>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</si>
  <si>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</si>
  <si>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</si>
  <si>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</si>
  <si>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</si>
  <si>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</si>
  <si>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</si>
  <si>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</si>
  <si>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</si>
  <si>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</si>
  <si>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</si>
  <si>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</si>
  <si>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</si>
  <si>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</si>
  <si>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</si>
  <si>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</si>
  <si>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</si>
  <si>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</si>
  <si>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</si>
  <si>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</si>
  <si>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</si>
  <si>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</si>
  <si>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</si>
  <si>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</si>
  <si>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</si>
  <si>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</si>
  <si>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</si>
  <si>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</si>
  <si>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</si>
  <si>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</si>
  <si>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</si>
  <si>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</si>
  <si>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</si>
  <si>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</si>
  <si>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</si>
  <si>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</si>
  <si>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</si>
  <si>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</si>
  <si>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</si>
  <si>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</si>
  <si>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</si>
  <si>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</si>
  <si>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</si>
  <si>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</si>
  <si>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</si>
  <si>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</si>
  <si>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</si>
  <si>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</si>
  <si>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</si>
  <si>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</si>
  <si>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</si>
  <si>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</si>
  <si>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</si>
  <si>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</si>
  <si>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</si>
  <si>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</si>
  <si>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</si>
  <si>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</si>
  <si>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</si>
  <si>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</si>
  <si>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</si>
  <si>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</si>
  <si>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</si>
  <si>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</si>
  <si>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</si>
  <si>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</si>
  <si>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</si>
  <si>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</si>
  <si>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</si>
  <si>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</si>
  <si>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</si>
  <si>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</si>
  <si>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</si>
  <si>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</si>
  <si>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</si>
  <si>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</si>
  <si>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</si>
  <si>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</si>
  <si>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</si>
  <si>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</si>
  <si>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</si>
  <si>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</si>
  <si>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</si>
  <si>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</si>
  <si>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</si>
  <si>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</si>
  <si>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</si>
  <si>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</si>
  <si>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</si>
  <si>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</si>
  <si>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</si>
  <si>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</si>
  <si>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</si>
  <si>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</si>
  <si>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</si>
  <si>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</si>
  <si>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</si>
  <si>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</si>
  <si>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</si>
  <si>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</si>
  <si>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</si>
  <si>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</si>
  <si>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</si>
  <si>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</si>
  <si>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</si>
  <si>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</si>
  <si>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</si>
  <si>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</si>
  <si>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</si>
  <si>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</si>
  <si>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</si>
  <si>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</si>
  <si>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</si>
  <si>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</si>
  <si>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</si>
  <si>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</si>
  <si>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</si>
  <si>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</si>
  <si>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</si>
  <si>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</si>
  <si>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</si>
  <si>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</si>
  <si>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</si>
  <si>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</si>
  <si>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</si>
  <si>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</si>
  <si>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</si>
  <si>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</si>
  <si>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</si>
  <si>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</si>
  <si>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</si>
  <si>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</si>
  <si>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</si>
  <si>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</si>
  <si>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</si>
  <si>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</si>
  <si>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</si>
  <si>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</si>
  <si>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</si>
  <si>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</si>
  <si>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</si>
  <si>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</si>
  <si>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</si>
  <si>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</si>
  <si>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</si>
  <si>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</si>
  <si>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</si>
  <si>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</si>
  <si>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</si>
  <si>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</si>
  <si>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</si>
  <si>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</si>
  <si>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</si>
  <si>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</si>
  <si>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</si>
  <si>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</si>
  <si>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</si>
  <si>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</si>
  <si>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</si>
  <si>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</si>
  <si>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</si>
  <si>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</si>
  <si>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</si>
  <si>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</si>
  <si>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</si>
  <si>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</si>
  <si>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</si>
  <si>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</si>
  <si>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</si>
  <si>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</si>
  <si>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</si>
  <si>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</si>
  <si>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</si>
  <si>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</si>
  <si>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</si>
  <si>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</si>
  <si>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</si>
  <si>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</si>
  <si>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</si>
  <si>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</si>
  <si>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</si>
  <si>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</si>
  <si>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</si>
  <si>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</si>
  <si>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</si>
  <si>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</si>
  <si>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</si>
  <si>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</si>
  <si>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</si>
  <si>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</si>
  <si>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</si>
  <si>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</si>
  <si>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</si>
  <si>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</si>
  <si>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</si>
  <si>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</si>
  <si>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</si>
  <si>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</si>
  <si>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</si>
  <si>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</si>
  <si>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</si>
  <si>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</si>
  <si>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</si>
  <si>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</si>
  <si>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</si>
  <si>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</si>
  <si>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</si>
  <si>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</si>
  <si>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</si>
  <si>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</si>
  <si>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</si>
  <si>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</si>
  <si>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</si>
  <si>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</si>
  <si>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</si>
  <si>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</si>
  <si>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</si>
  <si>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</si>
  <si>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</si>
  <si>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</si>
  <si>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</si>
  <si>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</si>
  <si>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</si>
  <si>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</si>
  <si>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</si>
  <si>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</si>
  <si>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</si>
  <si>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</si>
  <si>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</si>
  <si>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</si>
  <si>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</si>
  <si>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</si>
  <si>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</si>
  <si>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</si>
  <si>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</si>
  <si>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</si>
  <si>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</si>
  <si>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</si>
  <si>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</si>
  <si>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</si>
  <si>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</si>
  <si>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</si>
  <si>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</si>
  <si>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</si>
  <si>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</si>
  <si>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</si>
  <si>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</si>
  <si>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</si>
  <si>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</si>
  <si>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</si>
  <si>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</si>
  <si>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</si>
  <si>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</si>
  <si>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</si>
  <si>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</si>
  <si>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</si>
  <si>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</si>
  <si>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</si>
  <si>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</si>
  <si>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</si>
  <si>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</si>
  <si>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</si>
  <si>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</si>
  <si>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</si>
  <si>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</si>
  <si>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</si>
  <si>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</si>
  <si>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</si>
  <si>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</si>
  <si>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</si>
  <si>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</si>
  <si>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</si>
  <si>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</si>
  <si>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</si>
  <si>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</si>
  <si>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</si>
  <si>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</si>
  <si>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</si>
  <si>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</si>
  <si>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</si>
  <si>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</si>
  <si>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</si>
  <si>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</si>
  <si>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</si>
  <si>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</si>
  <si>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</si>
  <si>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</si>
  <si>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</si>
  <si>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</si>
  <si>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</si>
  <si>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</si>
  <si>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</si>
  <si>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</si>
  <si>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</si>
  <si>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</si>
  <si>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</si>
  <si>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</si>
  <si>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</si>
  <si>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</si>
  <si>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</si>
  <si>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</si>
  <si>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</si>
  <si>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</si>
  <si>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</si>
  <si>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</si>
  <si>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</si>
  <si>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</si>
  <si>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</si>
  <si>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</si>
  <si>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</si>
  <si>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</si>
  <si>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</si>
  <si>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</si>
  <si>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</si>
  <si>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</si>
  <si>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</si>
  <si>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</si>
  <si>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</si>
  <si>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</si>
  <si>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</si>
  <si>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</si>
  <si>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</si>
  <si>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</si>
  <si>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</si>
  <si>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</si>
  <si>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</si>
  <si>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</si>
  <si>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</si>
  <si>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</si>
  <si>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</si>
  <si>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</si>
  <si>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</si>
  <si>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</si>
  <si>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</si>
  <si>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</si>
  <si>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</si>
  <si>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</si>
  <si>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</si>
  <si>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</si>
  <si>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</si>
  <si>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</si>
  <si>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</si>
  <si>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</si>
  <si>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</si>
  <si>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</si>
  <si>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</si>
  <si>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</si>
  <si>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</si>
  <si>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</si>
  <si>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</si>
  <si>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</si>
  <si>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</si>
  <si>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</si>
  <si>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</si>
  <si>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</si>
  <si>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</si>
  <si>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</si>
  <si>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</si>
  <si>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</si>
  <si>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</si>
  <si>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</si>
  <si>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</si>
  <si>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</si>
  <si>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</si>
  <si>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</si>
  <si>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</si>
  <si>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</si>
  <si>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</si>
  <si>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</si>
  <si>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</si>
  <si>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</si>
  <si>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</si>
  <si>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</si>
  <si>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</si>
  <si>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</si>
  <si>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</si>
  <si>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</si>
  <si>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</si>
  <si>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</si>
  <si>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</si>
  <si>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</si>
  <si>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</si>
  <si>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</si>
  <si>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</si>
  <si>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</si>
  <si>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</si>
  <si>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</si>
  <si>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</si>
  <si>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</si>
  <si>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</si>
  <si>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</si>
  <si>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</si>
  <si>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</si>
  <si>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</si>
  <si>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</si>
  <si>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</si>
  <si>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</si>
  <si>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</si>
  <si>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</si>
  <si>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</si>
  <si>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</si>
  <si>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</si>
  <si>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</si>
  <si>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</si>
  <si>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</si>
  <si>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</si>
  <si>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</si>
  <si>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</si>
  <si>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</si>
  <si>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</si>
  <si>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</si>
  <si>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</si>
  <si>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</si>
  <si>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</si>
  <si>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</si>
  <si>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</si>
  <si>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</si>
  <si>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</si>
  <si>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</si>
  <si>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</si>
  <si>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</si>
  <si>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</si>
  <si>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</si>
  <si>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</si>
  <si>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</si>
  <si>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</si>
  <si>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</si>
  <si>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</si>
  <si>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</si>
  <si>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</si>
  <si>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</si>
  <si>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</si>
  <si>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</si>
  <si>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</si>
  <si>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</si>
  <si>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</si>
  <si>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</si>
  <si>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</si>
  <si>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</si>
  <si>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</si>
  <si>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</si>
  <si>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</si>
  <si>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</si>
  <si>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</si>
  <si>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</si>
  <si>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</si>
  <si>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</si>
  <si>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</si>
  <si>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</si>
  <si>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</si>
  <si>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</si>
  <si>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</si>
  <si>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</si>
  <si>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</si>
  <si>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</si>
  <si>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</si>
  <si>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</si>
  <si>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</si>
  <si>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</si>
  <si>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</si>
  <si>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</si>
  <si>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</si>
  <si>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</si>
  <si>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</si>
  <si>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</si>
  <si>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</si>
  <si>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</si>
  <si>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</si>
  <si>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</si>
  <si>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</si>
  <si>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</si>
  <si>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</si>
  <si>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</si>
  <si>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</si>
  <si>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</si>
  <si>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</si>
  <si>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</si>
  <si>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</si>
  <si>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</si>
  <si>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</si>
  <si>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</si>
  <si>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</si>
  <si>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</si>
  <si>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</si>
  <si>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</si>
  <si>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</si>
  <si>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</si>
  <si>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</si>
  <si>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</si>
  <si>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</si>
  <si>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</si>
  <si>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</si>
  <si>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</si>
  <si>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</si>
  <si>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</si>
  <si>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</si>
  <si>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</si>
  <si>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</si>
  <si>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</si>
  <si>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</si>
  <si>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</si>
  <si>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</si>
  <si>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</si>
  <si>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</si>
  <si>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</si>
  <si>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</si>
  <si>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</si>
  <si>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</si>
  <si>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</si>
  <si>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</si>
  <si>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</si>
  <si>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</si>
  <si>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</si>
  <si>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</si>
  <si>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</si>
  <si>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</si>
  <si>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</si>
  <si>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</si>
  <si>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</si>
  <si>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</si>
  <si>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</si>
  <si>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</si>
  <si>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</si>
  <si>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</si>
  <si>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</si>
  <si>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</si>
  <si>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</si>
  <si>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</si>
  <si>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</si>
  <si>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</si>
  <si>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</si>
  <si>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</si>
  <si>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</si>
  <si>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</si>
  <si>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</si>
  <si>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</si>
  <si>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</si>
  <si>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</si>
  <si>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</si>
  <si>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</si>
  <si>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</si>
  <si>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</si>
  <si>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</si>
  <si>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</si>
  <si>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</si>
  <si>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</si>
  <si>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</si>
  <si>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</si>
  <si>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</si>
  <si>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</si>
  <si>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</si>
  <si>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</si>
  <si>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</si>
  <si>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</si>
  <si>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</si>
  <si>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</si>
  <si>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</si>
  <si>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</si>
  <si>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</si>
  <si>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</si>
  <si>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</si>
  <si>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</si>
  <si>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</si>
  <si>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</si>
  <si>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</si>
  <si>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</si>
  <si>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</si>
  <si>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</si>
  <si>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</si>
  <si>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</si>
  <si>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</si>
  <si>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</si>
  <si>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</si>
  <si>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</si>
  <si>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</si>
  <si>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</si>
  <si>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</si>
  <si>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</si>
  <si>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</si>
  <si>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</si>
  <si>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</si>
  <si>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</si>
  <si>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</si>
  <si>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</si>
  <si>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</si>
  <si>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</si>
  <si>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</si>
  <si>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</si>
  <si>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</si>
  <si>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</si>
  <si>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</si>
  <si>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</si>
  <si>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</si>
  <si>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</si>
  <si>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</si>
  <si>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</si>
  <si>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</si>
  <si>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</si>
  <si>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</si>
  <si>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</si>
  <si>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</si>
  <si>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</si>
  <si>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</si>
  <si>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</si>
  <si>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</si>
  <si>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</si>
  <si>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</si>
  <si>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</si>
  <si>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</si>
  <si>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</si>
  <si>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</si>
  <si>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</si>
  <si>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</si>
  <si>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</si>
  <si>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</si>
  <si>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</si>
  <si>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</si>
  <si>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</si>
  <si>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</si>
  <si>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</si>
  <si>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</si>
  <si>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</si>
  <si>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</si>
  <si>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</si>
  <si>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</si>
  <si>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</si>
  <si>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</si>
  <si>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</si>
  <si>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</si>
  <si>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</si>
  <si>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</si>
  <si>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</si>
  <si>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</si>
  <si>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</si>
  <si>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</si>
  <si>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</si>
  <si>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</si>
  <si>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</si>
  <si>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</si>
  <si>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</si>
  <si>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</si>
  <si>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</si>
  <si>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</si>
  <si>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</si>
  <si>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</si>
  <si>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</si>
  <si>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</si>
  <si>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</si>
  <si>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</si>
  <si>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</si>
  <si>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</si>
  <si>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</si>
  <si>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</si>
  <si>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</si>
  <si>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</si>
  <si>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</si>
  <si>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</si>
  <si>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</si>
  <si>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</si>
  <si>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</si>
  <si>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</si>
  <si>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</si>
  <si>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</si>
  <si>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</si>
  <si>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</si>
  <si>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</si>
  <si>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</si>
  <si>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</si>
  <si>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</si>
  <si>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</si>
  <si>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</si>
  <si>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</si>
  <si>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</si>
  <si>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</si>
  <si>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</si>
  <si>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</si>
  <si>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</si>
  <si>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</si>
  <si>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</si>
  <si>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</si>
  <si>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</si>
  <si>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</si>
  <si>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</si>
  <si>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</si>
  <si>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</si>
  <si>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</si>
  <si>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</si>
  <si>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</si>
  <si>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</si>
  <si>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</si>
  <si>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</si>
  <si>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</si>
  <si>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</si>
  <si>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</si>
  <si>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</si>
  <si>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</si>
  <si>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</si>
  <si>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</si>
  <si>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</si>
  <si>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</si>
  <si>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</si>
  <si>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</si>
  <si>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</si>
  <si>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</si>
  <si>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</si>
  <si>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</si>
  <si>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</si>
  <si>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</si>
  <si>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</si>
  <si>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</si>
  <si>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</si>
  <si>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</si>
  <si>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</si>
  <si>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</si>
  <si>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</si>
  <si>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</si>
  <si>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</si>
  <si>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</si>
  <si>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</si>
  <si>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</si>
  <si>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</si>
  <si>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</si>
  <si>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</si>
  <si>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</si>
  <si>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</si>
  <si>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</si>
  <si>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</si>
  <si>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</si>
  <si>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</si>
  <si>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</si>
  <si>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</si>
  <si>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</si>
  <si>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</si>
  <si>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</si>
  <si>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</si>
  <si>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</si>
  <si>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</si>
  <si>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</si>
  <si>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</si>
  <si>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</si>
  <si>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</si>
  <si>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</si>
  <si>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</si>
  <si>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</si>
  <si>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</si>
  <si>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</si>
  <si>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</si>
  <si>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</si>
  <si>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</si>
  <si>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</si>
  <si>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</si>
  <si>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</si>
  <si>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</si>
  <si>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</si>
  <si>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</si>
  <si>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</si>
  <si>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</si>
  <si>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</si>
  <si>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</si>
  <si>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</si>
  <si>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</si>
  <si>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</si>
  <si>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</si>
  <si>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</si>
  <si>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</si>
  <si>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</si>
  <si>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</si>
  <si>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</si>
  <si>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</si>
  <si>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</si>
  <si>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</si>
  <si>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</si>
  <si>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</si>
  <si>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</si>
  <si>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</si>
  <si>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</si>
  <si>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</si>
  <si>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</si>
  <si>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</si>
  <si>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</si>
  <si>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</si>
  <si>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</si>
  <si>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</si>
  <si>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</si>
  <si>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</si>
  <si>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</si>
  <si>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</si>
  <si>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</si>
  <si>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</si>
  <si>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</si>
  <si>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</si>
  <si>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</si>
  <si>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</si>
  <si>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</si>
  <si>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</si>
  <si>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</si>
  <si>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</si>
  <si>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</si>
  <si>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</si>
  <si>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</si>
  <si>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</si>
  <si>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</si>
  <si>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</si>
  <si>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</si>
  <si>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</si>
  <si>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</si>
  <si>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</si>
  <si>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</si>
  <si>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</si>
  <si>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</si>
  <si>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</si>
  <si>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</si>
  <si>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</si>
  <si>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</si>
  <si>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</si>
  <si>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</si>
  <si>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</si>
  <si>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</si>
  <si>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</si>
  <si>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</si>
  <si>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</si>
  <si>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</si>
  <si>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</si>
  <si>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</si>
  <si>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</si>
  <si>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</si>
  <si>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</si>
  <si>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</si>
  <si>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</si>
  <si>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</si>
  <si>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</si>
  <si>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</si>
  <si>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</si>
  <si>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</si>
  <si>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</si>
  <si>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</si>
  <si>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</si>
  <si>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</si>
  <si>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</si>
  <si>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</si>
  <si>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</si>
  <si>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</si>
  <si>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</si>
  <si>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</si>
  <si>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</si>
  <si>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</si>
  <si>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</si>
  <si>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</si>
  <si>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</si>
  <si>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</si>
  <si>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</si>
  <si>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</si>
  <si>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</si>
  <si>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</si>
  <si>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</si>
  <si>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</si>
  <si>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</si>
  <si>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</si>
  <si>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</si>
  <si>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</si>
  <si>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</si>
  <si>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</si>
  <si>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</si>
  <si>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</si>
  <si>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</si>
  <si>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</si>
  <si>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</si>
  <si>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</si>
  <si>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</si>
  <si>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</si>
  <si>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</si>
  <si>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</si>
  <si>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</si>
  <si>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</si>
  <si>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</si>
  <si>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</si>
  <si>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</si>
  <si>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</si>
  <si>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</si>
  <si>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</si>
  <si>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</si>
  <si>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</si>
  <si>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</si>
  <si>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</si>
  <si>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</si>
  <si>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</si>
  <si>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</si>
  <si>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</si>
  <si>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</si>
  <si>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</si>
  <si>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</si>
  <si>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</si>
  <si>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</si>
  <si>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</si>
  <si>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</si>
  <si>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</si>
  <si>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</si>
  <si>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</si>
  <si>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</si>
  <si>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</si>
  <si>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</si>
  <si>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</si>
  <si>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</si>
  <si>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</si>
  <si>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</si>
  <si>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</si>
  <si>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</si>
  <si>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</si>
  <si>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</si>
  <si>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</si>
  <si>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</si>
  <si>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</si>
  <si>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</si>
  <si>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</si>
  <si>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</si>
  <si>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</si>
  <si>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</si>
  <si>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</si>
  <si>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</si>
  <si>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</si>
  <si>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</si>
  <si>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</si>
  <si>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</si>
  <si>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</si>
  <si>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</si>
  <si>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</si>
  <si>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</si>
  <si>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</si>
  <si>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</si>
  <si>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</si>
  <si>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</si>
  <si>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</si>
  <si>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</si>
  <si>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</si>
  <si>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</si>
  <si>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</si>
  <si>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</si>
  <si>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</si>
  <si>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</si>
  <si>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</si>
  <si>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</si>
  <si>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</si>
  <si>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</si>
  <si>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</si>
  <si>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</si>
  <si>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</si>
  <si>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</si>
  <si>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</si>
  <si>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</si>
  <si>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</si>
  <si>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</si>
  <si>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</si>
  <si>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</si>
  <si>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</si>
  <si>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</si>
  <si>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</si>
  <si>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</si>
  <si>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</si>
  <si>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</si>
  <si>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</si>
  <si>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</si>
  <si>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</si>
  <si>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</si>
  <si>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</si>
  <si>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</si>
  <si>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</si>
  <si>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</si>
  <si>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</si>
  <si>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</si>
  <si>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</si>
  <si>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</si>
  <si>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</si>
  <si>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</si>
  <si>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</si>
  <si>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</si>
  <si>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</si>
  <si>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</si>
  <si>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</si>
  <si>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</si>
  <si>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</si>
  <si>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</si>
  <si>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</si>
  <si>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</si>
  <si>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</si>
  <si>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</si>
  <si>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</si>
  <si>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</si>
  <si>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</si>
  <si>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</si>
  <si>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</si>
  <si>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</si>
  <si>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</si>
  <si>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</si>
  <si>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</si>
  <si>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</si>
  <si>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</si>
  <si>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</si>
  <si>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</si>
  <si>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</si>
  <si>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</si>
  <si>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</si>
  <si>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</si>
  <si>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</si>
  <si>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</si>
  <si>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</si>
  <si>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</si>
  <si>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</si>
  <si>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</si>
  <si>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</si>
  <si>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</si>
  <si>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</si>
  <si>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</si>
  <si>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</si>
  <si>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</si>
  <si>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</si>
  <si>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</si>
  <si>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</si>
  <si>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</si>
  <si>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</si>
  <si>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</si>
  <si>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</si>
  <si>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</si>
  <si>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</si>
  <si>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</si>
  <si>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</si>
  <si>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</si>
  <si>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</si>
  <si>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</si>
  <si>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</si>
  <si>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</si>
  <si>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</si>
  <si>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</si>
  <si>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</si>
  <si>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</si>
  <si>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</si>
  <si>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</si>
  <si>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</si>
  <si>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</si>
  <si>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</si>
  <si>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</si>
  <si>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</si>
  <si>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</si>
  <si>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</si>
  <si>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</si>
  <si>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</si>
  <si>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</si>
  <si>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</si>
  <si>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</si>
  <si>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</si>
  <si>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</si>
  <si>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</si>
  <si>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</si>
  <si>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</si>
  <si>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</si>
  <si>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</si>
  <si>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</si>
  <si>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</si>
  <si>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</si>
  <si>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</si>
  <si>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</si>
  <si>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</si>
  <si>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</si>
  <si>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</si>
  <si>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</si>
  <si>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</si>
  <si>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</si>
  <si>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</si>
  <si>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</si>
  <si>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</si>
  <si>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</si>
  <si>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</si>
  <si>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</si>
  <si>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</si>
  <si>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</si>
  <si>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</si>
  <si>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</si>
  <si>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</si>
  <si>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</si>
  <si>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</si>
  <si>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</si>
  <si>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</si>
  <si>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</si>
  <si>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</si>
  <si>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</si>
  <si>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</si>
  <si>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</si>
  <si>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</si>
  <si>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</si>
  <si>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</si>
  <si>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</si>
  <si>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</si>
  <si>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</si>
  <si>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</si>
  <si>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</si>
  <si>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</si>
  <si>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</si>
  <si>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</si>
  <si>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</si>
  <si>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</si>
  <si>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</si>
  <si>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</si>
  <si>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</si>
  <si>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</si>
  <si>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</si>
  <si>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</si>
  <si>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</si>
  <si>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</si>
  <si>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</si>
  <si>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</si>
  <si>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</si>
  <si>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</si>
  <si>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</si>
  <si>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</si>
  <si>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</si>
  <si>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</si>
  <si>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</si>
  <si>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</si>
  <si>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</si>
  <si>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</si>
  <si>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</si>
  <si>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</si>
  <si>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</si>
  <si>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</si>
  <si>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</si>
  <si>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</si>
  <si>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</si>
  <si>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</si>
  <si>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</si>
  <si>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</si>
  <si>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</si>
  <si>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</si>
  <si>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</si>
  <si>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</si>
  <si>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</si>
  <si>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</si>
  <si>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</si>
  <si>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</si>
  <si>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</si>
  <si>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</si>
  <si>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</si>
  <si>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</si>
  <si>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</si>
  <si>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</si>
  <si>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</si>
  <si>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</si>
  <si>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</si>
  <si>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</si>
  <si>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</si>
  <si>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</si>
  <si>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</si>
  <si>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</si>
  <si>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</si>
  <si>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</si>
  <si>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</si>
  <si>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</si>
  <si>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</si>
  <si>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</si>
  <si>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</si>
  <si>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</si>
  <si>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</si>
  <si>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</si>
  <si>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</si>
  <si>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</si>
  <si>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</si>
  <si>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</si>
  <si>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</si>
  <si>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</si>
  <si>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</si>
  <si>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</si>
  <si>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</si>
  <si>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</si>
  <si>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</si>
  <si>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</si>
  <si>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</si>
  <si>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</si>
  <si>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</si>
  <si>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</si>
  <si>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</si>
  <si>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</si>
  <si>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</si>
  <si>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</si>
  <si>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</si>
  <si>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</si>
  <si>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</si>
  <si>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</si>
  <si>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</si>
  <si>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</si>
  <si>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</si>
  <si>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</si>
  <si>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</si>
  <si>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</si>
  <si>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</si>
  <si>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</si>
  <si>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</si>
  <si>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</si>
  <si>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</si>
  <si>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</si>
  <si>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</si>
  <si>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</si>
  <si>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</si>
  <si>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</si>
  <si>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</si>
  <si>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</si>
  <si>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</si>
  <si>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</si>
  <si>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</si>
  <si>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</si>
  <si>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</si>
  <si>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</si>
  <si>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</si>
  <si>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</si>
  <si>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</si>
  <si>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</si>
  <si>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</si>
  <si>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</si>
  <si>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</si>
  <si>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</si>
  <si>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</si>
  <si>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</si>
  <si>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</si>
  <si>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</si>
  <si>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</si>
  <si>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</si>
  <si>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</si>
  <si>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</si>
  <si>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</si>
  <si>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</si>
  <si>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</si>
  <si>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</si>
  <si>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</si>
  <si>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</si>
  <si>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</si>
  <si>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</si>
  <si>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</si>
  <si>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</si>
  <si>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</si>
  <si>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</si>
  <si>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</si>
  <si>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</si>
  <si>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</si>
  <si>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</si>
  <si>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</si>
  <si>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</si>
  <si>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</si>
  <si>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</si>
  <si>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</si>
  <si>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</si>
  <si>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</si>
  <si>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</si>
  <si>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</si>
  <si>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</si>
  <si>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</si>
  <si>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</si>
  <si>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</si>
  <si>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</si>
  <si>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</si>
  <si>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</si>
  <si>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</si>
  <si>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</si>
  <si>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</si>
  <si>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</si>
  <si>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</si>
  <si>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</si>
  <si>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</si>
  <si>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</si>
  <si>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</si>
  <si>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</si>
  <si>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</si>
  <si>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</si>
  <si>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</si>
  <si>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</si>
  <si>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</si>
  <si>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</si>
  <si>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</si>
  <si>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</si>
  <si>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</si>
  <si>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</si>
  <si>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</si>
  <si>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</si>
  <si>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</si>
  <si>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</si>
  <si>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</si>
  <si>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</si>
  <si>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</si>
  <si>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</si>
  <si>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</si>
  <si>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</si>
  <si>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</si>
  <si>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</si>
  <si>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</si>
  <si>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</si>
  <si>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</si>
  <si>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</si>
  <si>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</si>
  <si>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</si>
  <si>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</si>
  <si>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</si>
  <si>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</si>
  <si>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</si>
  <si>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</si>
  <si>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</si>
  <si>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</si>
  <si>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</si>
  <si>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</si>
  <si>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</si>
  <si>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</si>
  <si>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</si>
  <si>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</si>
  <si>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</si>
  <si>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</si>
  <si>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</si>
  <si>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</si>
  <si>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</si>
  <si>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</si>
  <si>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</si>
  <si>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</si>
  <si>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</si>
  <si>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</si>
  <si>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</si>
  <si>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</si>
  <si>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</si>
  <si>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</si>
  <si>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</si>
  <si>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</si>
  <si>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</si>
  <si>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</si>
  <si>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</si>
  <si>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</si>
  <si>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</si>
  <si>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</si>
  <si>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</si>
  <si>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</si>
  <si>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</si>
  <si>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</si>
  <si>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</si>
  <si>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</si>
  <si>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</si>
  <si>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</si>
  <si>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</si>
  <si>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</si>
  <si>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</si>
  <si>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</si>
  <si>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</si>
  <si>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</si>
  <si>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</si>
  <si>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</si>
  <si>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</si>
  <si>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</si>
  <si>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</si>
  <si>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</si>
  <si>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</si>
  <si>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</si>
  <si>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</si>
  <si>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</si>
  <si>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</si>
  <si>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</si>
  <si>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</si>
  <si>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</si>
  <si>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</si>
  <si>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</si>
  <si>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</si>
  <si>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</si>
  <si>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</si>
  <si>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</si>
  <si>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</si>
  <si>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</si>
  <si>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</si>
  <si>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</si>
  <si>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</si>
  <si>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</si>
  <si>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</si>
  <si>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</si>
  <si>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</si>
  <si>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</si>
  <si>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</si>
  <si>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</si>
  <si>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</si>
  <si>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</si>
  <si>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</si>
  <si>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</si>
  <si>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</si>
  <si>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</si>
  <si>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</si>
  <si>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</si>
  <si>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</si>
  <si>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</si>
  <si>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</si>
  <si>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</si>
  <si>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</si>
  <si>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</si>
  <si>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</si>
  <si>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</si>
  <si>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</si>
  <si>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</si>
  <si>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</si>
  <si>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</si>
  <si>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</si>
  <si>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</si>
  <si>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</si>
  <si>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</si>
  <si>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</si>
  <si>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</si>
  <si>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</si>
  <si>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</si>
  <si>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</si>
  <si>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</si>
  <si>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</si>
  <si>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</si>
  <si>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</si>
  <si>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</si>
  <si>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</si>
  <si>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</si>
  <si>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</si>
  <si>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</si>
  <si>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</si>
  <si>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</si>
  <si>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</si>
  <si>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</si>
  <si>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</si>
  <si>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</si>
  <si>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</si>
  <si>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</si>
  <si>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</si>
  <si>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</si>
  <si>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</si>
  <si>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</si>
  <si>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</si>
  <si>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</si>
  <si>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</si>
  <si>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</si>
  <si>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</si>
  <si>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</si>
  <si>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</si>
  <si>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</si>
  <si>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</si>
  <si>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</si>
  <si>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</si>
  <si>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</si>
  <si>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</si>
  <si>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</si>
  <si>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</si>
  <si>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</si>
  <si>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</si>
  <si>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</si>
  <si>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</si>
  <si>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</si>
  <si>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</si>
  <si>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</si>
  <si>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</si>
  <si>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</si>
  <si>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</si>
  <si>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</si>
  <si>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</si>
  <si>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</si>
  <si>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</si>
  <si>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</si>
  <si>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</si>
  <si>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</si>
  <si>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</si>
  <si>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</si>
  <si>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</si>
  <si>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</si>
  <si>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</si>
  <si>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</si>
  <si>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</si>
  <si>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</si>
  <si>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</si>
  <si>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</si>
  <si>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</si>
  <si>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</si>
  <si>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</si>
  <si>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</si>
  <si>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</si>
  <si>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</si>
  <si>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</si>
  <si>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</si>
  <si>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</si>
  <si>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</si>
  <si>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</si>
  <si>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</si>
  <si>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</si>
  <si>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</si>
  <si>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</si>
  <si>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</si>
  <si>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</si>
  <si>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</si>
  <si>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</si>
  <si>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</si>
  <si>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</si>
  <si>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</si>
  <si>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</si>
  <si>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</si>
  <si>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</si>
  <si>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</si>
  <si>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</si>
  <si>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</si>
  <si>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</si>
  <si>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</si>
  <si>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</si>
  <si>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</si>
  <si>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</si>
  <si>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</si>
  <si>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</si>
  <si>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</si>
  <si>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</si>
  <si>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</si>
  <si>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</si>
  <si>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</si>
  <si>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</si>
  <si>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</si>
  <si>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</si>
  <si>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</si>
  <si>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</si>
  <si>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</si>
  <si>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</si>
  <si>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</si>
  <si>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</si>
  <si>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</si>
  <si>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</si>
  <si>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</si>
  <si>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</si>
  <si>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</si>
  <si>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</si>
  <si>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</si>
  <si>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</si>
  <si>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</si>
  <si>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</si>
  <si>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</si>
  <si>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</si>
  <si>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</si>
  <si>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</si>
  <si>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</si>
  <si>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</si>
  <si>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</si>
  <si>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</si>
  <si>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</si>
  <si>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</si>
  <si>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</si>
  <si>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</si>
  <si>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</si>
  <si>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</si>
  <si>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</si>
  <si>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</si>
  <si>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</si>
  <si>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</si>
  <si>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</si>
  <si>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</si>
  <si>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</si>
  <si>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</si>
  <si>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</si>
  <si>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</si>
  <si>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</si>
  <si>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</si>
  <si>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</si>
  <si>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</si>
  <si>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</si>
  <si>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</si>
  <si>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</si>
  <si>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</si>
  <si>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</si>
  <si>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</si>
  <si>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</si>
  <si>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</si>
  <si>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</si>
  <si>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</si>
  <si>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</si>
  <si>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</si>
  <si>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</si>
  <si>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</si>
  <si>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</si>
  <si>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</si>
  <si>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</si>
  <si>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</si>
  <si>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</si>
  <si>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</si>
  <si>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</si>
  <si>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</si>
  <si>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</si>
  <si>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</si>
  <si>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</si>
  <si>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</si>
  <si>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</si>
  <si>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</si>
  <si>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</si>
  <si>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</si>
  <si>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</si>
  <si>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</si>
  <si>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</si>
  <si>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</si>
  <si>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</si>
  <si>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</si>
  <si>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</si>
  <si>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</si>
  <si>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</si>
  <si>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</si>
  <si>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</si>
  <si>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</si>
  <si>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</si>
  <si>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</si>
  <si>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</si>
  <si>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</si>
  <si>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</si>
  <si>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</si>
  <si>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</si>
  <si>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</si>
  <si>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</si>
  <si>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</si>
  <si>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</si>
  <si>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</si>
  <si>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</si>
  <si>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</si>
  <si>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</si>
  <si>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</si>
  <si>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</si>
  <si>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</si>
  <si>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</si>
  <si>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</si>
  <si>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</si>
  <si>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</si>
  <si>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</si>
  <si>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</si>
  <si>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</si>
  <si>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</si>
  <si>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</si>
  <si>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</si>
  <si>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</si>
  <si>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</si>
  <si>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</si>
  <si>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</si>
  <si>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</si>
  <si>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</si>
  <si>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</si>
  <si>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</si>
  <si>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</si>
  <si>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</si>
  <si>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</si>
  <si>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</si>
  <si>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</si>
  <si>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</si>
  <si>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</si>
  <si>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</si>
  <si>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</si>
  <si>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</si>
  <si>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</si>
  <si>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</si>
  <si>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</si>
  <si>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</si>
  <si>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</si>
  <si>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</si>
  <si>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</si>
  <si>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</si>
  <si>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</si>
  <si>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</si>
  <si>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</si>
  <si>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</si>
  <si>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</si>
  <si>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</si>
  <si>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</si>
  <si>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</si>
  <si>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</si>
  <si>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</si>
  <si>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</si>
  <si>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</si>
  <si>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</si>
  <si>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</si>
  <si>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</si>
  <si>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</si>
  <si>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</si>
  <si>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</si>
  <si>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</si>
  <si>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</si>
  <si>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</si>
  <si>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</si>
  <si>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</si>
  <si>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</si>
  <si>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</si>
  <si>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</si>
  <si>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</si>
  <si>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</si>
  <si>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</si>
  <si>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</si>
  <si>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</si>
  <si>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</si>
  <si>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</si>
  <si>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</si>
  <si>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</si>
  <si>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</si>
  <si>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</si>
  <si>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</si>
  <si>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</si>
  <si>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</si>
  <si>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</si>
  <si>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</si>
  <si>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</si>
  <si>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</si>
  <si>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</si>
  <si>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</si>
  <si>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</si>
  <si>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</si>
  <si>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</si>
  <si>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</si>
  <si>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</si>
  <si>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</si>
  <si>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</si>
  <si>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</si>
  <si>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</si>
  <si>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</si>
  <si>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</si>
  <si>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</si>
  <si>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</si>
  <si>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</si>
  <si>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</si>
  <si>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</si>
  <si>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</si>
  <si>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</si>
  <si>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</si>
  <si>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</si>
  <si>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</si>
  <si>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</si>
  <si>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</si>
  <si>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</si>
  <si>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</si>
  <si>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</si>
  <si>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</si>
  <si>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</si>
  <si>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</si>
  <si>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</si>
  <si>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</si>
  <si>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</si>
  <si>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</si>
  <si>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</si>
  <si>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</si>
  <si>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</si>
  <si>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</si>
  <si>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</si>
  <si>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</si>
  <si>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</si>
  <si>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</si>
  <si>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</si>
  <si>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</si>
  <si>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</si>
  <si>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</si>
  <si>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</si>
  <si>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</si>
  <si>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</si>
  <si>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</si>
  <si>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</si>
  <si>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</si>
  <si>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</si>
  <si>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</si>
  <si>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</si>
  <si>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</si>
  <si>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</si>
  <si>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</si>
  <si>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</si>
  <si>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</si>
  <si>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</si>
  <si>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</si>
  <si>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</si>
  <si>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</si>
  <si>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</si>
  <si>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</si>
  <si>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</si>
  <si>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</si>
  <si>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</si>
  <si>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</si>
  <si>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</si>
  <si>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</si>
  <si>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</si>
  <si>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</si>
  <si>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</si>
  <si>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</si>
  <si>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</si>
  <si>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</si>
  <si>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</si>
  <si>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</si>
  <si>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</si>
  <si>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</si>
  <si>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</si>
  <si>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</si>
  <si>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</si>
  <si>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</si>
  <si>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</si>
  <si>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</si>
  <si>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</si>
  <si>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</si>
  <si>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</si>
  <si>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</si>
  <si>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</si>
  <si>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</si>
  <si>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</si>
  <si>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</si>
  <si>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</si>
  <si>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</si>
  <si>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</si>
  <si>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</si>
  <si>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</si>
  <si>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</si>
  <si>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</si>
  <si>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</si>
  <si>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</si>
  <si>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</si>
  <si>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</si>
  <si>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</si>
  <si>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</si>
  <si>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</si>
  <si>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</si>
  <si>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</si>
  <si>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</si>
  <si>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</si>
  <si>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</si>
  <si>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</si>
  <si>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</si>
  <si>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</si>
  <si>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</si>
  <si>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</si>
  <si>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</si>
  <si>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</si>
  <si>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</si>
  <si>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</si>
  <si>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</si>
  <si>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</si>
  <si>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</si>
  <si>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</si>
  <si>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</si>
  <si>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</si>
  <si>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</si>
  <si>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</si>
  <si>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</si>
  <si>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</si>
  <si>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</si>
  <si>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</si>
  <si>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</si>
  <si>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</si>
  <si>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</si>
  <si>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</si>
  <si>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</si>
  <si>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</si>
  <si>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</si>
  <si>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</si>
  <si>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</si>
  <si>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</si>
  <si>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</si>
  <si>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</si>
  <si>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</si>
  <si>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</si>
  <si>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</si>
  <si>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</si>
  <si>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</si>
  <si>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</si>
  <si>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</si>
  <si>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</si>
  <si>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</si>
  <si>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</si>
  <si>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</si>
  <si>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</si>
  <si>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</si>
  <si>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</si>
  <si>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</si>
  <si>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</si>
  <si>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</si>
  <si>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</si>
  <si>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</si>
  <si>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</si>
  <si>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</si>
  <si>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</si>
  <si>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</si>
  <si>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</si>
  <si>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</si>
  <si>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</si>
  <si>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</si>
  <si>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</si>
  <si>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</si>
  <si>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</si>
  <si>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</si>
  <si>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</si>
  <si>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</si>
  <si>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</si>
  <si>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</si>
  <si>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</si>
  <si>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</si>
  <si>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</si>
  <si>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</si>
  <si>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</si>
  <si>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</si>
  <si>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</si>
  <si>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</si>
  <si>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</si>
  <si>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</si>
  <si>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</si>
  <si>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</si>
  <si>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</si>
  <si>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</si>
  <si>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</si>
  <si>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</si>
  <si>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</si>
  <si>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</si>
  <si>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</si>
  <si>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</si>
  <si>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</si>
  <si>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</si>
  <si>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</si>
  <si>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</si>
  <si>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</si>
  <si>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</si>
  <si>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</si>
  <si>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</si>
  <si>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</si>
  <si>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</si>
  <si>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</si>
  <si>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</si>
  <si>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</si>
  <si>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</si>
  <si>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</si>
  <si>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</si>
  <si>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</si>
  <si>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</si>
  <si>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</si>
  <si>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</si>
  <si>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</si>
  <si>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</si>
  <si>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</si>
  <si>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</si>
  <si>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</si>
  <si>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</si>
  <si>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</si>
  <si>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</si>
  <si>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</si>
  <si>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</si>
  <si>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</si>
  <si>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</si>
  <si>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</si>
  <si>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</si>
  <si>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</si>
  <si>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</si>
  <si>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</si>
  <si>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</si>
  <si>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</si>
  <si>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</si>
  <si>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</si>
  <si>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</si>
  <si>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</si>
  <si>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</si>
  <si>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</si>
  <si>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</si>
  <si>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</si>
  <si>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</si>
  <si>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</si>
  <si>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</si>
  <si>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</si>
  <si>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</si>
  <si>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</si>
  <si>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</si>
  <si>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</si>
  <si>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</si>
  <si>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</si>
  <si>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</si>
  <si>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</si>
  <si>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</si>
  <si>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</si>
  <si>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</si>
  <si>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</si>
  <si>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</si>
  <si>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</si>
  <si>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</si>
  <si>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</si>
  <si>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</si>
  <si>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</si>
  <si>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</si>
  <si>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</si>
  <si>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</si>
  <si>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</si>
  <si>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</si>
  <si>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</si>
  <si>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</si>
  <si>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</si>
  <si>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</si>
  <si>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</si>
  <si>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</si>
  <si>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</si>
  <si>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</si>
  <si>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</si>
  <si>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</si>
  <si>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</si>
  <si>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</si>
  <si>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</si>
  <si>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</si>
  <si>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</si>
  <si>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</si>
  <si>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</si>
  <si>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</si>
  <si>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</si>
  <si>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</si>
  <si>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</si>
  <si>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</si>
  <si>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</si>
  <si>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</si>
  <si>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</si>
  <si>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</si>
  <si>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</si>
  <si>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</si>
  <si>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</si>
  <si>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</si>
  <si>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</si>
  <si>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</si>
  <si>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</si>
  <si>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</si>
  <si>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</si>
  <si>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</si>
  <si>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</si>
  <si>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</si>
  <si>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</si>
  <si>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</si>
  <si>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</si>
  <si>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</si>
  <si>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</si>
  <si>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</si>
  <si>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</si>
  <si>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</si>
  <si>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</si>
  <si>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</si>
  <si>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</si>
  <si>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</si>
  <si>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</si>
  <si>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</si>
  <si>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</si>
  <si>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</si>
  <si>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</si>
  <si>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</si>
  <si>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</si>
  <si>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</si>
  <si>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</si>
  <si>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</si>
  <si>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</si>
  <si>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</si>
  <si>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</si>
  <si>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</si>
  <si>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</si>
  <si>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</si>
  <si>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</si>
  <si>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</si>
  <si>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</si>
  <si>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</si>
  <si>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</si>
  <si>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</si>
  <si>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</si>
  <si>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</si>
  <si>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</si>
  <si>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</si>
  <si>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</si>
  <si>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</si>
  <si>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</si>
  <si>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</si>
  <si>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</si>
  <si>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</si>
  <si>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</si>
  <si>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</si>
  <si>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</si>
  <si>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</si>
  <si>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</si>
  <si>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</si>
  <si>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</si>
  <si>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</si>
  <si>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</si>
  <si>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</si>
  <si>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</si>
  <si>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</si>
  <si>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</si>
  <si>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</si>
  <si>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</si>
  <si>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</si>
  <si>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</si>
  <si>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</si>
  <si>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</si>
  <si>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</si>
  <si>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</si>
  <si>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</si>
  <si>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</si>
  <si>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</si>
  <si>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</si>
  <si>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</si>
  <si>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</si>
  <si>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</si>
  <si>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</si>
  <si>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</si>
  <si>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</si>
  <si>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</si>
  <si>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</si>
  <si>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</si>
  <si>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</si>
  <si>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</si>
  <si>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</si>
  <si>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</si>
  <si>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</si>
  <si>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</si>
  <si>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</si>
  <si>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</si>
  <si>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</si>
  <si>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</si>
  <si>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</si>
  <si>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</si>
  <si>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</si>
  <si>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</si>
  <si>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</si>
  <si>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</si>
  <si>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</si>
  <si>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</si>
  <si>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</si>
  <si>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</si>
  <si>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</si>
  <si>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</si>
  <si>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</si>
  <si>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</si>
  <si>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</si>
  <si>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</si>
  <si>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</si>
  <si>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</si>
  <si>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</si>
  <si>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</si>
  <si>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</si>
  <si>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</si>
  <si>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</si>
  <si>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</si>
  <si>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</si>
  <si>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</si>
  <si>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</si>
  <si>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</si>
  <si>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</si>
  <si>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</si>
  <si>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</si>
  <si>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</si>
  <si>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</si>
  <si>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</si>
  <si>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</si>
  <si>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</si>
  <si>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</si>
  <si>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</si>
  <si>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</si>
  <si>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</si>
  <si>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</si>
  <si>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</si>
  <si>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</si>
  <si>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</si>
  <si>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</si>
  <si>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</si>
  <si>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</si>
  <si>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</si>
  <si>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</si>
  <si>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</si>
  <si>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</si>
  <si>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</si>
  <si>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</si>
  <si>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</si>
  <si>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</si>
  <si>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</si>
  <si>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</si>
  <si>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</si>
  <si>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</si>
  <si>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</si>
  <si>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</si>
  <si>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</si>
  <si>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</si>
  <si>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</si>
  <si>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</si>
  <si>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</si>
  <si>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</si>
  <si>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</si>
  <si>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</si>
  <si>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</si>
  <si>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</si>
  <si>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</si>
  <si>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</si>
  <si>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</si>
  <si>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</si>
  <si>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</si>
  <si>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</si>
  <si>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</si>
  <si>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</si>
  <si>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</si>
  <si>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</si>
  <si>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</si>
  <si>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</si>
  <si>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</si>
  <si>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</si>
  <si>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</si>
  <si>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</si>
  <si>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</si>
  <si>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</si>
  <si>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</si>
  <si>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</si>
  <si>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</si>
  <si>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</si>
  <si>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</si>
  <si>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</si>
  <si>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</si>
  <si>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</si>
  <si>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</si>
  <si>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</si>
  <si>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</si>
  <si>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</si>
  <si>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</si>
  <si>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</si>
  <si>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</si>
  <si>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</si>
  <si>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</si>
  <si>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</si>
  <si>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</si>
  <si>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</si>
  <si>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</si>
  <si>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</si>
  <si>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</si>
  <si>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</si>
  <si>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</si>
  <si>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</si>
  <si>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</si>
  <si>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</si>
  <si>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</si>
  <si>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</si>
  <si>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</si>
  <si>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</si>
  <si>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</si>
  <si>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</si>
  <si>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</si>
  <si>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</si>
  <si>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</si>
  <si>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</si>
  <si>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</si>
  <si>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</si>
  <si>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</si>
  <si>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</si>
  <si>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</si>
  <si>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</si>
  <si>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</si>
  <si>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</si>
  <si>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</si>
  <si>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</si>
  <si>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</si>
  <si>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</si>
  <si>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</si>
  <si>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</si>
  <si>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</si>
  <si>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</si>
  <si>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</si>
  <si>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</si>
  <si>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</si>
  <si>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</si>
  <si>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</si>
  <si>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</si>
  <si>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</si>
  <si>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</si>
  <si>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</si>
  <si>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</si>
  <si>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</si>
  <si>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</si>
  <si>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</si>
  <si>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</si>
  <si>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</si>
  <si>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</si>
  <si>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</si>
  <si>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</si>
  <si>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</si>
  <si>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</si>
  <si>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</si>
  <si>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</si>
  <si>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</si>
  <si>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</si>
  <si>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</si>
  <si>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</si>
  <si>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</si>
  <si>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</si>
  <si>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</si>
  <si>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</si>
  <si>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</si>
  <si>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</si>
  <si>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</si>
  <si>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</si>
  <si>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</si>
  <si>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</si>
  <si>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</si>
  <si>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</si>
  <si>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</si>
  <si>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</si>
  <si>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</si>
  <si>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</si>
  <si>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</si>
  <si>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</si>
  <si>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</si>
  <si>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</si>
  <si>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</si>
  <si>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</si>
  <si>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</si>
  <si>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</si>
  <si>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</si>
  <si>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</si>
  <si>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</si>
  <si>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</si>
  <si>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</si>
  <si>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</si>
  <si>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</si>
  <si>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</si>
  <si>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</si>
  <si>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</si>
  <si>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</si>
  <si>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</si>
  <si>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</si>
  <si>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</si>
  <si>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</si>
  <si>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</si>
  <si>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</si>
  <si>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</si>
  <si>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</si>
  <si>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</si>
  <si>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</si>
  <si>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</si>
  <si>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</si>
  <si>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</si>
  <si>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</si>
  <si>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</si>
  <si>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</si>
  <si>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</si>
  <si>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</si>
  <si>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</si>
  <si>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</si>
  <si>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</si>
  <si>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</si>
  <si>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</si>
  <si>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</si>
  <si>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</si>
  <si>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</si>
  <si>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</si>
  <si>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</si>
  <si>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</si>
  <si>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</si>
  <si>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</si>
  <si>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</si>
  <si>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</si>
  <si>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</si>
  <si>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</si>
  <si>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</si>
  <si>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</si>
  <si>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</si>
  <si>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</si>
  <si>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</si>
  <si>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</si>
  <si>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</si>
  <si>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</si>
  <si>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</si>
  <si>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</si>
  <si>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</si>
  <si>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</si>
  <si>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</si>
  <si>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</si>
  <si>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</si>
  <si>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</si>
  <si>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</si>
  <si>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</si>
  <si>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</si>
  <si>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</si>
  <si>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</si>
  <si>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</si>
  <si>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</si>
  <si>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</si>
  <si>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</si>
  <si>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</si>
  <si>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</si>
  <si>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</si>
  <si>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</si>
  <si>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</si>
  <si>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</si>
  <si>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</si>
  <si>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</si>
  <si>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</si>
  <si>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</si>
  <si>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</si>
  <si>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</si>
  <si>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</si>
  <si>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</si>
  <si>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</si>
  <si>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</si>
  <si>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</si>
  <si>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</si>
  <si>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</si>
  <si>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</si>
  <si>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</si>
  <si>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</si>
  <si>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</si>
  <si>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</si>
  <si>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</si>
  <si>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</si>
  <si>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</si>
  <si>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</si>
  <si>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</si>
  <si>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</si>
  <si>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</si>
  <si>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</si>
  <si>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</si>
  <si>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</si>
  <si>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</si>
  <si>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</si>
  <si>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</si>
  <si>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</si>
  <si>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</si>
  <si>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</si>
  <si>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</si>
  <si>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</si>
  <si>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</si>
  <si>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</si>
  <si>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</si>
  <si>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</si>
  <si>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</si>
  <si>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</si>
  <si>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</si>
  <si>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</si>
  <si>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</si>
  <si>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</si>
  <si>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</si>
  <si>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</si>
  <si>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</si>
  <si>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</si>
  <si>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</si>
  <si>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</si>
  <si>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</si>
  <si>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</si>
  <si>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</si>
  <si>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</si>
  <si>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</si>
  <si>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</si>
  <si>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</si>
  <si>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</si>
  <si>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</si>
  <si>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</si>
  <si>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</si>
  <si>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</si>
  <si>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</si>
  <si>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</si>
  <si>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</si>
  <si>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</si>
  <si>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</si>
  <si>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</si>
  <si>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</si>
  <si>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</si>
  <si>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</si>
  <si>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</si>
  <si>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</si>
  <si>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</si>
  <si>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</si>
  <si>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</si>
  <si>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</si>
  <si>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</si>
  <si>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</si>
  <si>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</si>
  <si>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</si>
  <si>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</si>
  <si>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</si>
  <si>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</si>
  <si>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</si>
  <si>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</si>
  <si>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</si>
  <si>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</si>
  <si>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</si>
  <si>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</si>
  <si>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</si>
  <si>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</si>
  <si>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</si>
  <si>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</si>
  <si>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</si>
  <si>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</si>
  <si>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</si>
  <si>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</si>
  <si>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</si>
  <si>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</si>
  <si>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</si>
  <si>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</si>
  <si>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</si>
  <si>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</si>
  <si>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</si>
  <si>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</si>
  <si>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</si>
  <si>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</si>
  <si>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</si>
  <si>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</si>
  <si>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</si>
  <si>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</si>
  <si>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</si>
  <si>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</si>
  <si>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</si>
  <si>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</si>
  <si>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</si>
  <si>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</si>
  <si>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</si>
  <si>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</si>
  <si>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</si>
  <si>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</si>
  <si>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</si>
  <si>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</si>
  <si>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</si>
  <si>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</si>
  <si>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</si>
  <si>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</si>
  <si>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</si>
  <si>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</si>
  <si>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</si>
  <si>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</si>
  <si>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</si>
  <si>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</si>
  <si>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</si>
  <si>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</si>
  <si>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</si>
  <si>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</si>
  <si>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</si>
  <si>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</si>
  <si>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</si>
  <si>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</si>
  <si>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</si>
  <si>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</si>
  <si>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</si>
  <si>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</si>
  <si>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</si>
  <si>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</si>
  <si>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</si>
  <si>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</si>
  <si>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</si>
  <si>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</si>
  <si>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</si>
  <si>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</si>
  <si>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</si>
  <si>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</si>
  <si>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</si>
  <si>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</si>
  <si>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</si>
  <si>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</si>
  <si>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</si>
  <si>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</si>
  <si>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</si>
  <si>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</si>
  <si>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</si>
  <si>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</si>
  <si>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</si>
  <si>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</si>
  <si>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</si>
  <si>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</si>
  <si>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</si>
  <si>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</si>
  <si>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</si>
  <si>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</si>
  <si>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</si>
  <si>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</si>
  <si>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</si>
  <si>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</si>
  <si>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</si>
  <si>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</si>
  <si>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</si>
  <si>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</si>
  <si>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</si>
  <si>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</si>
  <si>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</si>
  <si>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</si>
  <si>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</si>
  <si>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</si>
  <si>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</si>
  <si>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</si>
  <si>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</si>
  <si>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</si>
  <si>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</si>
  <si>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</si>
  <si>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</si>
  <si>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</si>
  <si>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</si>
  <si>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</si>
  <si>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</si>
  <si>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</si>
  <si>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</si>
  <si>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</si>
  <si>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</si>
  <si>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</si>
  <si>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</si>
  <si>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</si>
  <si>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</si>
  <si>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</si>
  <si>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</si>
  <si>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</si>
  <si>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</si>
  <si>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</si>
  <si>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</si>
  <si>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</si>
  <si>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</si>
  <si>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</si>
  <si>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</si>
  <si>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</si>
  <si>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</si>
  <si>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</si>
  <si>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</si>
  <si>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</si>
  <si>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</si>
  <si>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</si>
  <si>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</si>
  <si>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</si>
  <si>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</si>
  <si>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</si>
  <si>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</si>
  <si>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</si>
  <si>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</si>
  <si>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</si>
  <si>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</si>
  <si>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</si>
  <si>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</si>
  <si>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</si>
  <si>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</si>
  <si>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</si>
  <si>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</si>
  <si>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</si>
  <si>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</si>
  <si>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</si>
  <si>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</si>
  <si>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</si>
  <si>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</si>
  <si>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</si>
  <si>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</si>
  <si>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</si>
  <si>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</si>
  <si>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</si>
  <si>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</si>
  <si>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</si>
  <si>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</si>
  <si>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</si>
  <si>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</si>
  <si>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</si>
  <si>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</si>
  <si>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</si>
  <si>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</si>
  <si>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</si>
  <si>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</si>
  <si>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</si>
  <si>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</si>
  <si>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</si>
  <si>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</si>
  <si>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</si>
  <si>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</si>
  <si>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</si>
  <si>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</si>
  <si>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</si>
  <si>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</si>
  <si>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</si>
  <si>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</si>
  <si>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</si>
  <si>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</si>
  <si>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</si>
  <si>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</si>
  <si>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</si>
  <si>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</si>
  <si>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</si>
  <si>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</si>
  <si>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</si>
  <si>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</si>
  <si>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</si>
  <si>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</si>
  <si>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</si>
  <si>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</si>
  <si>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</si>
  <si>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</si>
  <si>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</si>
  <si>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</si>
  <si>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</si>
  <si>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</si>
  <si>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</si>
  <si>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</si>
  <si>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</si>
  <si>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</si>
  <si>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</si>
  <si>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</si>
  <si>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</si>
  <si>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</si>
  <si>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</si>
  <si>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</si>
  <si>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</si>
  <si>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</si>
  <si>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</si>
  <si>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</si>
  <si>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</si>
  <si>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</si>
  <si>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</si>
  <si>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</si>
  <si>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</si>
  <si>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</si>
  <si>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</si>
  <si>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</si>
  <si>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</si>
  <si>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</si>
  <si>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</si>
  <si>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</si>
  <si>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</si>
  <si>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</si>
  <si>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</si>
  <si>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</si>
  <si>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</si>
  <si>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</si>
  <si>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</si>
  <si>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</si>
  <si>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</si>
  <si>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</si>
  <si>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</si>
  <si>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</si>
  <si>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</si>
  <si>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</si>
  <si>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</si>
  <si>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</si>
  <si>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</si>
  <si>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</si>
  <si>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</si>
  <si>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</si>
  <si>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</si>
  <si>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</si>
  <si>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</si>
  <si>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</si>
  <si>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</si>
  <si>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</si>
  <si>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</si>
  <si>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</si>
  <si>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</si>
  <si>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</si>
  <si>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</si>
  <si>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</si>
  <si>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</si>
  <si>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</si>
  <si>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</si>
  <si>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</si>
  <si>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</si>
  <si>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</si>
  <si>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</si>
  <si>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</si>
  <si>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</si>
  <si>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</si>
  <si>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</si>
  <si>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</si>
  <si>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</si>
  <si>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</si>
  <si>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</si>
  <si>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</si>
  <si>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</si>
  <si>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</si>
  <si>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</si>
  <si>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</si>
  <si>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</si>
  <si>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</si>
  <si>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</si>
  <si>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</si>
  <si>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</si>
  <si>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</si>
  <si>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</si>
  <si>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</si>
  <si>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</si>
  <si>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</si>
  <si>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</si>
  <si>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</si>
  <si>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</si>
  <si>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</si>
  <si>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</si>
  <si>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</si>
  <si>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</si>
  <si>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</si>
  <si>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</si>
  <si>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</si>
  <si>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</si>
  <si>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</si>
  <si>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</si>
  <si>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</si>
  <si>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</si>
  <si>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</si>
  <si>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</si>
  <si>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</si>
  <si>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</si>
  <si>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</si>
  <si>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</si>
  <si>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</si>
  <si>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</si>
  <si>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</si>
  <si>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</si>
  <si>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</si>
  <si>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</si>
  <si>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</si>
  <si>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</si>
  <si>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</si>
  <si>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</si>
  <si>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</si>
  <si>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</si>
  <si>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</si>
  <si>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</si>
  <si>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</si>
  <si>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</si>
  <si>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</si>
  <si>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</si>
  <si>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</si>
  <si>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</si>
  <si>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</si>
  <si>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</si>
  <si>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</si>
  <si>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</si>
  <si>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</si>
  <si>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</si>
  <si>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</si>
  <si>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</si>
  <si>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</si>
  <si>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</si>
  <si>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</si>
  <si>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</si>
  <si>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</si>
  <si>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</si>
  <si>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</si>
  <si>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</si>
  <si>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</si>
  <si>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</si>
  <si>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</si>
  <si>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</si>
  <si>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</si>
  <si>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</si>
  <si>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</si>
  <si>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</si>
  <si>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</si>
  <si>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</si>
  <si>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</si>
  <si>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</si>
  <si>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</si>
  <si>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</si>
  <si>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</si>
  <si>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</si>
  <si>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</si>
  <si>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</si>
  <si>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</si>
  <si>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</si>
  <si>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</si>
  <si>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</si>
  <si>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</si>
  <si>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</si>
  <si>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</si>
  <si>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</si>
  <si>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</si>
  <si>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</si>
  <si>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</si>
  <si>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</si>
  <si>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</si>
  <si>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</si>
  <si>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</si>
  <si>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</si>
  <si>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</si>
  <si>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</si>
  <si>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</si>
  <si>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</si>
  <si>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</si>
  <si>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</si>
  <si>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</si>
  <si>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</si>
  <si>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</si>
  <si>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</si>
  <si>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</si>
  <si>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</si>
  <si>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</si>
  <si>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</si>
  <si>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</si>
  <si>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</si>
  <si>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</si>
  <si>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</si>
  <si>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</si>
  <si>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</si>
  <si>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</si>
  <si>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</si>
  <si>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</si>
  <si>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</si>
  <si>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</si>
  <si>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</si>
  <si>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</si>
  <si>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</si>
  <si>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</si>
  <si>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</si>
  <si>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</si>
  <si>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</si>
  <si>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</si>
  <si>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</si>
  <si>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</si>
  <si>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</si>
  <si>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</si>
  <si>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</si>
  <si>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</si>
  <si>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</si>
  <si>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</si>
  <si>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</si>
  <si>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</si>
  <si>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</si>
  <si>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</si>
  <si>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</si>
  <si>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</si>
  <si>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</si>
  <si>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</si>
  <si>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</si>
  <si>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</si>
  <si>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</si>
  <si>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</si>
  <si>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</si>
  <si>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</si>
  <si>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</si>
  <si>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</si>
  <si>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</si>
  <si>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</si>
  <si>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</si>
  <si>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</si>
  <si>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</si>
  <si>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</si>
  <si>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</si>
  <si>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</si>
  <si>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</si>
  <si>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</si>
  <si>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</si>
  <si>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</si>
  <si>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</si>
  <si>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</si>
  <si>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</si>
  <si>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</si>
  <si>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</si>
  <si>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</si>
  <si>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</si>
  <si>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</si>
  <si>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</si>
  <si>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</si>
  <si>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</si>
  <si>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</si>
  <si>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</si>
  <si>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</si>
  <si>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</si>
  <si>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</si>
  <si>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</si>
  <si>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</si>
  <si>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</si>
  <si>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</si>
  <si>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</si>
  <si>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</si>
  <si>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</si>
  <si>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</si>
  <si>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</si>
  <si>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</si>
  <si>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</si>
  <si>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</si>
  <si>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</si>
  <si>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</si>
  <si>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</si>
  <si>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</si>
  <si>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</si>
  <si>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</si>
  <si>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</si>
  <si>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</si>
  <si>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</si>
  <si>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</si>
  <si>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</si>
  <si>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</si>
  <si>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</si>
  <si>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</si>
  <si>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</si>
  <si>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</si>
  <si>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</si>
  <si>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</si>
  <si>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</si>
  <si>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</si>
  <si>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</si>
  <si>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</si>
  <si>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</si>
  <si>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</si>
  <si>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</si>
  <si>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</si>
  <si>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</si>
  <si>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</si>
  <si>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</si>
  <si>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</si>
  <si>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</si>
  <si>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</si>
  <si>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</si>
  <si>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</si>
  <si>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</si>
  <si>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</si>
  <si>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</si>
  <si>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</si>
  <si>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</si>
  <si>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</si>
  <si>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</si>
  <si>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</si>
  <si>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</si>
  <si>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</si>
  <si>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</si>
  <si>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</si>
  <si>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</si>
  <si>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</si>
  <si>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</si>
  <si>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</si>
  <si>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</si>
  <si>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</si>
  <si>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</si>
  <si>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</si>
  <si>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</si>
  <si>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</si>
  <si>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</si>
  <si>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</si>
  <si>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</si>
  <si>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</si>
  <si>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</si>
  <si>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</si>
  <si>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</si>
  <si>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</si>
  <si>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</si>
  <si>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</si>
  <si>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</si>
  <si>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</si>
  <si>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</si>
  <si>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</si>
  <si>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</si>
  <si>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</si>
  <si>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</si>
  <si>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</si>
  <si>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</si>
  <si>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</si>
  <si>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</si>
  <si>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</si>
  <si>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</si>
  <si>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</si>
  <si>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</si>
  <si>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</si>
  <si>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</si>
  <si>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</si>
  <si>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</si>
  <si>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</si>
  <si>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</si>
  <si>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</si>
  <si>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</si>
  <si>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</si>
  <si>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</si>
  <si>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</si>
  <si>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</si>
  <si>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</si>
  <si>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</si>
  <si>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</si>
  <si>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</si>
  <si>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</si>
  <si>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</si>
  <si>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</si>
  <si>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</si>
  <si>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</si>
  <si>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</si>
  <si>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</si>
  <si>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</si>
  <si>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</si>
  <si>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</si>
  <si>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</si>
  <si>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</si>
  <si>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</si>
  <si>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</si>
  <si>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</si>
  <si>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</si>
  <si>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</si>
  <si>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</si>
  <si>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</si>
  <si>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</si>
  <si>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</si>
  <si>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</si>
  <si>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</si>
  <si>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</si>
  <si>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</si>
  <si>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</si>
  <si>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</si>
  <si>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</si>
  <si>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</si>
  <si>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</si>
  <si>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</si>
  <si>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</si>
  <si>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</si>
  <si>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</si>
  <si>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</si>
  <si>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</si>
  <si>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</si>
  <si>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</si>
  <si>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</si>
  <si>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</si>
  <si>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</si>
  <si>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</si>
  <si>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</si>
  <si>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</si>
  <si>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</si>
  <si>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</si>
  <si>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</si>
  <si>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</si>
  <si>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</si>
  <si>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</si>
  <si>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</si>
  <si>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</si>
  <si>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</si>
  <si>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</si>
  <si>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</si>
  <si>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</si>
  <si>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</si>
  <si>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</si>
  <si>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</si>
  <si>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</si>
  <si>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</si>
  <si>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</si>
  <si>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</si>
  <si>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</si>
  <si>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</si>
  <si>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</si>
  <si>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</si>
  <si>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</si>
  <si>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</si>
  <si>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</si>
  <si>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</si>
  <si>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</si>
  <si>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</si>
  <si>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</si>
  <si>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</si>
  <si>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</si>
  <si>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</si>
  <si>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</si>
  <si>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</si>
  <si>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</si>
  <si>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</si>
  <si>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</si>
  <si>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</si>
  <si>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</si>
  <si>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</si>
  <si>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</si>
  <si>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</si>
  <si>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</si>
  <si>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</si>
  <si>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</si>
  <si>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</si>
  <si>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</si>
  <si>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</si>
  <si>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</si>
  <si>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</si>
  <si>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</si>
  <si>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</si>
  <si>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</si>
  <si>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</si>
  <si>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</si>
  <si>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</si>
  <si>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</si>
  <si>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</si>
  <si>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</si>
  <si>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</si>
  <si>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</si>
  <si>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</si>
  <si>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</si>
  <si>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</si>
  <si>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</si>
  <si>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</si>
  <si>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</si>
  <si>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</si>
  <si>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</si>
  <si>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</si>
  <si>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</si>
  <si>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</si>
  <si>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</si>
  <si>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</si>
  <si>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</si>
  <si>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</si>
  <si>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</si>
  <si>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</si>
  <si>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</si>
  <si>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</si>
  <si>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</si>
  <si>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</si>
  <si>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</si>
  <si>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</si>
  <si>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</si>
  <si>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</si>
  <si>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</si>
  <si>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</si>
  <si>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</si>
  <si>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</si>
  <si>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</si>
  <si>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</si>
  <si>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</si>
  <si>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</si>
  <si>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</si>
  <si>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</si>
  <si>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</si>
  <si>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</si>
  <si>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</si>
  <si>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</si>
  <si>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</si>
  <si>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</si>
  <si>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</si>
  <si>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</si>
  <si>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</si>
  <si>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</si>
  <si>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</si>
  <si>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</si>
  <si>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</si>
  <si>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</si>
  <si>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</si>
  <si>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</si>
  <si>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</si>
  <si>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</si>
  <si>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</si>
  <si>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</si>
  <si>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</si>
  <si>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</si>
  <si>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</si>
  <si>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</si>
  <si>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</si>
  <si>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</si>
  <si>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</si>
  <si>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</si>
  <si>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</si>
  <si>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</si>
  <si>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</si>
  <si>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</si>
  <si>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</si>
  <si>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</si>
  <si>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</si>
  <si>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</si>
  <si>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</si>
  <si>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</si>
  <si>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</si>
  <si>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</si>
  <si>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</si>
  <si>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</si>
  <si>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</si>
  <si>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</si>
  <si>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</si>
  <si>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</si>
  <si>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</si>
  <si>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</si>
  <si>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</si>
  <si>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</si>
  <si>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</si>
  <si>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</si>
  <si>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</si>
  <si>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</si>
  <si>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</si>
  <si>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</si>
  <si>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</si>
  <si>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</si>
  <si>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</si>
  <si>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</si>
  <si>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</si>
  <si>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</si>
  <si>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</si>
  <si>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</si>
  <si>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</si>
  <si>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</si>
  <si>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</si>
  <si>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</si>
  <si>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</si>
  <si>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</si>
  <si>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</si>
  <si>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</si>
  <si>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</si>
  <si>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</si>
  <si>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</si>
  <si>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</si>
  <si>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</si>
  <si>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</si>
  <si>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</si>
  <si>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</si>
  <si>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</si>
  <si>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</si>
  <si>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</si>
  <si>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</si>
  <si>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</si>
  <si>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</si>
  <si>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</si>
  <si>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</si>
  <si>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</si>
  <si>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</si>
  <si>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</si>
  <si>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</si>
  <si>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</si>
  <si>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</si>
  <si>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</si>
  <si>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</si>
  <si>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</si>
  <si>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</si>
  <si>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</si>
  <si>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</si>
  <si>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</si>
  <si>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</si>
  <si>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</si>
  <si>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</si>
  <si>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</si>
  <si>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</si>
  <si>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</si>
  <si>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</si>
  <si>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</si>
  <si>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</si>
  <si>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</si>
  <si>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</si>
  <si>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</si>
  <si>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</si>
  <si>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</si>
  <si>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</si>
  <si>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</si>
  <si>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</si>
  <si>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</si>
  <si>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</si>
  <si>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</si>
  <si>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</si>
  <si>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</si>
  <si>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</si>
  <si>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</si>
  <si>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</si>
  <si>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</si>
  <si>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</si>
  <si>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</si>
  <si>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</si>
  <si>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</si>
  <si>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</si>
  <si>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</si>
  <si>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</si>
  <si>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</si>
  <si>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</si>
  <si>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</si>
  <si>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</si>
  <si>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</si>
  <si>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</si>
  <si>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</si>
  <si>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</si>
  <si>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</si>
  <si>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</si>
  <si>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</si>
  <si>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</si>
  <si>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</si>
  <si>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</si>
  <si>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</si>
  <si>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</si>
  <si>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</si>
  <si>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</si>
  <si>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</si>
  <si>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</si>
  <si>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</si>
  <si>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</si>
  <si>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</si>
  <si>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</si>
  <si>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</si>
  <si>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</si>
  <si>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</si>
  <si>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</si>
  <si>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</si>
  <si>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</si>
  <si>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</si>
  <si>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</si>
  <si>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</si>
  <si>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</si>
  <si>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</si>
  <si>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</si>
  <si>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</si>
  <si>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</si>
  <si>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</si>
  <si>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</si>
  <si>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</si>
  <si>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</si>
  <si>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</si>
  <si>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</si>
  <si>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</si>
  <si>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</si>
  <si>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</si>
  <si>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</si>
  <si>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</si>
  <si>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</si>
  <si>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</si>
  <si>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</si>
  <si>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</si>
  <si>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</si>
  <si>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</si>
  <si>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</si>
  <si>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</si>
  <si>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</si>
  <si>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</si>
  <si>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</si>
  <si>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</si>
  <si>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</si>
  <si>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</si>
  <si>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</si>
  <si>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</si>
  <si>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</si>
  <si>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</si>
  <si>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</si>
  <si>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</si>
  <si>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</si>
  <si>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</si>
  <si>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</si>
  <si>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</si>
  <si>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</si>
  <si>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</si>
  <si>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</si>
  <si>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</si>
  <si>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</si>
  <si>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</si>
  <si>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</si>
  <si>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</si>
  <si>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</si>
  <si>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</si>
  <si>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</si>
  <si>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</si>
  <si>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</si>
  <si>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</si>
  <si>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</si>
  <si>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</si>
  <si>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</si>
  <si>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</si>
  <si>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</si>
  <si>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</si>
  <si>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</si>
  <si>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</si>
  <si>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</si>
  <si>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</si>
  <si>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</si>
  <si>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</si>
  <si>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</si>
  <si>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</si>
  <si>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</si>
  <si>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</si>
  <si>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</si>
  <si>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</si>
  <si>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</si>
  <si>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</si>
  <si>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</si>
  <si>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</si>
  <si>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</si>
  <si>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</si>
  <si>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</si>
  <si>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</si>
  <si>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</si>
  <si>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</si>
  <si>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</si>
  <si>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</si>
  <si>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</si>
  <si>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</si>
  <si>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</si>
  <si>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</si>
  <si>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</si>
  <si>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</si>
  <si>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</si>
  <si>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</si>
  <si>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</si>
  <si>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</si>
  <si>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</si>
  <si>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</si>
  <si>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</si>
  <si>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</si>
  <si>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</si>
  <si>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</si>
  <si>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</si>
  <si>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</si>
  <si>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</si>
  <si>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</si>
  <si>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</si>
  <si>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</si>
  <si>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</si>
  <si>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</si>
  <si>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</si>
  <si>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</si>
  <si>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</si>
  <si>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</si>
  <si>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</si>
  <si>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</si>
  <si>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</si>
  <si>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</si>
  <si>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</si>
  <si>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</si>
  <si>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</si>
  <si>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</si>
  <si>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</si>
  <si>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</si>
  <si>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</si>
  <si>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</si>
  <si>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</si>
  <si>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</si>
  <si>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</si>
  <si>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</si>
  <si>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</si>
  <si>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</si>
  <si>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</si>
  <si>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</si>
  <si>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</si>
  <si>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</si>
  <si>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</si>
  <si>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</si>
  <si>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</si>
  <si>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</si>
  <si>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</si>
  <si>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</si>
  <si>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</si>
  <si>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</si>
  <si>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</si>
  <si>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</si>
  <si>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</si>
  <si>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</si>
  <si>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</si>
  <si>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</si>
  <si>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</si>
  <si>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</si>
  <si>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</si>
  <si>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</si>
  <si>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</si>
  <si>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</si>
  <si>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</si>
  <si>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</si>
  <si>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</si>
  <si>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</si>
  <si>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</si>
  <si>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</si>
  <si>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</si>
  <si>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</si>
  <si>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</si>
  <si>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</si>
  <si>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</si>
  <si>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</si>
  <si>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</si>
  <si>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</si>
  <si>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</si>
  <si>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</si>
  <si>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</si>
  <si>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</si>
  <si>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</si>
  <si>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</si>
  <si>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</si>
  <si>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</si>
  <si>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</si>
  <si>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</si>
  <si>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</si>
  <si>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</si>
  <si>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</si>
  <si>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</si>
  <si>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</si>
  <si>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</si>
  <si>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</si>
  <si>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</si>
  <si>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</si>
  <si>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</si>
  <si>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</si>
  <si>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</si>
  <si>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</si>
  <si>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</si>
  <si>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</si>
  <si>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</si>
  <si>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</si>
  <si>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</si>
  <si>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</si>
  <si>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</si>
  <si>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</si>
  <si>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</si>
  <si>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</si>
  <si>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</si>
  <si>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</si>
  <si>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</si>
  <si>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</si>
  <si>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</si>
  <si>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</si>
  <si>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</si>
  <si>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</si>
  <si>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</si>
  <si>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</si>
  <si>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</si>
  <si>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</si>
  <si>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</si>
  <si>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</si>
  <si>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</si>
  <si>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</si>
  <si>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</si>
  <si>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</si>
  <si>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</si>
  <si>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</si>
  <si>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</si>
  <si>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</si>
  <si>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</si>
  <si>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</si>
  <si>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</si>
  <si>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</si>
  <si>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</si>
  <si>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</si>
  <si>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</si>
  <si>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</si>
  <si>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</si>
  <si>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</si>
  <si>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</si>
  <si>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</si>
  <si>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</si>
  <si>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</si>
  <si>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</si>
  <si>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</si>
  <si>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</si>
  <si>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</si>
  <si>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</si>
  <si>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</si>
  <si>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</si>
  <si>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</si>
  <si>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</si>
  <si>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</si>
  <si>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</si>
  <si>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</si>
  <si>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</si>
  <si>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</si>
  <si>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</si>
  <si>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</si>
  <si>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</si>
  <si>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</si>
  <si>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</si>
  <si>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</si>
  <si>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</si>
  <si>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</si>
  <si>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</si>
  <si>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</si>
  <si>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</si>
  <si>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</si>
  <si>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</si>
  <si>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</si>
  <si>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</si>
  <si>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</si>
  <si>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</si>
  <si>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</si>
  <si>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</si>
  <si>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</si>
  <si>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</si>
  <si>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</si>
  <si>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</si>
  <si>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</si>
  <si>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</si>
  <si>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</si>
  <si>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</si>
  <si>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</si>
  <si>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</si>
  <si>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</si>
  <si>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</si>
  <si>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</si>
  <si>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</si>
  <si>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</si>
  <si>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</si>
  <si>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</si>
  <si>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</si>
  <si>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</si>
  <si>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</si>
  <si>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</si>
  <si>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</si>
  <si>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</si>
  <si>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</si>
  <si>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</si>
  <si>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</si>
  <si>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</si>
  <si>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</si>
  <si>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</si>
  <si>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</si>
  <si>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</si>
  <si>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</si>
  <si>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</si>
  <si>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</si>
  <si>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</si>
  <si>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</si>
  <si>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</si>
  <si>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</si>
  <si>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</si>
  <si>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</si>
  <si>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</si>
  <si>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</si>
  <si>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</si>
  <si>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</si>
  <si>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</si>
  <si>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</si>
  <si>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</si>
  <si>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</si>
  <si>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</si>
  <si>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</si>
  <si>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</si>
  <si>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</si>
  <si>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</si>
  <si>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</si>
  <si>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</si>
  <si>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</si>
  <si>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</si>
  <si>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</si>
  <si>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</si>
  <si>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</si>
  <si>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</si>
  <si>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</si>
  <si>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</si>
  <si>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</si>
  <si>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</si>
  <si>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</si>
  <si>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</si>
  <si>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</si>
  <si>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</si>
  <si>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</si>
  <si>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</si>
  <si>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</si>
  <si>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</si>
  <si>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</si>
  <si>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</si>
  <si>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</si>
  <si>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</si>
  <si>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</si>
  <si>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</si>
  <si>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</si>
  <si>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</si>
  <si>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</si>
  <si>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</si>
  <si>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</si>
  <si>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</si>
  <si>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</si>
  <si>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</si>
  <si>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</si>
  <si>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</si>
  <si>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</si>
  <si>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</si>
  <si>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</si>
  <si>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</si>
  <si>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</si>
  <si>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</si>
  <si>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</si>
  <si>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</si>
  <si>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</si>
  <si>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</si>
  <si>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</si>
  <si>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</si>
  <si>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</si>
  <si>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</si>
  <si>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</si>
  <si>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</si>
  <si>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</si>
  <si>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</si>
  <si>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</si>
  <si>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</si>
  <si>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</si>
  <si>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</si>
  <si>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</si>
  <si>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</si>
  <si>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</si>
  <si>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</si>
  <si>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</si>
  <si>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</si>
  <si>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</si>
  <si>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</si>
  <si>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</si>
  <si>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</si>
  <si>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</si>
  <si>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</si>
  <si>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</si>
  <si>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</si>
  <si>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</si>
  <si>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</si>
  <si>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</si>
  <si>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</si>
  <si>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</si>
  <si>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</si>
  <si>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</si>
  <si>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</si>
  <si>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</si>
  <si>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</si>
  <si>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</si>
  <si>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</si>
  <si>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</si>
  <si>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</si>
  <si>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</si>
  <si>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</si>
  <si>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</si>
  <si>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</si>
  <si>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</si>
  <si>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</si>
  <si>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</si>
  <si>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</si>
  <si>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</si>
  <si>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</si>
  <si>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</si>
  <si>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</si>
  <si>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</si>
  <si>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</si>
  <si>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</si>
  <si>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</si>
  <si>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</si>
  <si>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</si>
  <si>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</si>
  <si>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</si>
  <si>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</si>
  <si>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</si>
  <si>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</si>
  <si>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</si>
  <si>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</si>
  <si>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</si>
  <si>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</si>
  <si>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</si>
  <si>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</si>
  <si>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</si>
  <si>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</si>
  <si>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</si>
  <si>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</si>
  <si>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</si>
  <si>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</si>
  <si>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</si>
  <si>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</si>
  <si>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</si>
  <si>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</si>
  <si>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</si>
  <si>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</si>
  <si>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</si>
  <si>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</si>
  <si>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</si>
  <si>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</si>
  <si>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</si>
  <si>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</si>
  <si>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</si>
  <si>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</si>
  <si>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</si>
  <si>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</si>
  <si>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</si>
  <si>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</si>
  <si>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</si>
  <si>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</si>
  <si>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</si>
  <si>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</si>
  <si>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</si>
  <si>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</si>
  <si>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</si>
  <si>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</si>
  <si>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</si>
  <si>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</si>
  <si>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</si>
  <si>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</si>
  <si>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</si>
  <si>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</si>
  <si>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</si>
  <si>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</si>
  <si>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</si>
  <si>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</si>
  <si>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</si>
  <si>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</si>
  <si>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</si>
  <si>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</si>
  <si>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</si>
  <si>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</si>
  <si>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</si>
  <si>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</si>
  <si>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</si>
  <si>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</si>
  <si>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</si>
  <si>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</si>
  <si>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</si>
  <si>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</si>
  <si>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</si>
  <si>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</si>
  <si>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</si>
  <si>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</si>
  <si>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</si>
  <si>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</si>
  <si>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</si>
  <si>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</si>
  <si>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</si>
  <si>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</si>
  <si>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</si>
  <si>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</si>
  <si>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</si>
  <si>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</si>
  <si>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</si>
  <si>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</si>
  <si>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</si>
  <si>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</si>
  <si>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</si>
  <si>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</si>
  <si>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</si>
  <si>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</si>
  <si>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</si>
  <si>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</si>
  <si>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</si>
  <si>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</si>
  <si>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</si>
  <si>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</si>
  <si>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</si>
  <si>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</si>
  <si>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</si>
  <si>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</si>
  <si>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</si>
  <si>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</si>
  <si>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</si>
  <si>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</si>
  <si>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Pospago:</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</si>
  <si>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</si>
  <si>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</si>
  <si>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</si>
  <si>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</si>
  <si>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</si>
  <si>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</si>
  <si>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</si>
  <si>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</si>
  <si>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</si>
  <si>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</si>
  <si>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</si>
  <si>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</si>
  <si>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</si>
  <si>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</si>
  <si>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</si>
  <si>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</si>
  <si>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</si>
  <si>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</si>
  <si>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</si>
  <si>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</si>
  <si>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</si>
  <si>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</si>
  <si>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</si>
  <si>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</si>
  <si>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 xml:space="preserve"> Tarifa Pospago 
"Tarifa Reducción costo MB por evento"</t>
  </si>
  <si>
    <t>Las tarifas aplican únicamente para clientes que no tienen contratado un plan de datos y acceden a datos "por evento". La tarifa anterior por MB era de US$ 2,048 + IVA, (precio de cada KB US$ 0,0024 + IVA.)</t>
  </si>
  <si>
    <t>En caso de clientes pospago con plan de datos contratado, el valor del megabyte adicional se determina según el plan contratado, y en todo caso es inferior a US$ 0,50 + IVA (precio de cada KB US$ 0,00049 + IVA.)</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</si>
  <si>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</si>
  <si>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</si>
  <si>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</si>
  <si>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</si>
  <si>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</si>
  <si>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</si>
  <si>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</si>
  <si>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</si>
  <si>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</si>
  <si>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</si>
  <si>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</si>
  <si>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</si>
  <si>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</si>
  <si>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</si>
  <si>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</si>
  <si>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</si>
  <si>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</si>
  <si>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</si>
  <si>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</si>
  <si>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</si>
  <si>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</si>
  <si>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</si>
  <si>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</si>
  <si>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</si>
  <si>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</si>
  <si>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</si>
  <si>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</si>
  <si>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</si>
  <si>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</si>
  <si>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</si>
  <si>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</si>
  <si>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</si>
  <si>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</si>
  <si>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</si>
  <si>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</si>
  <si>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</si>
  <si>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</si>
  <si>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</si>
  <si>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</si>
  <si>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</si>
  <si>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</si>
  <si>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</si>
  <si>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</si>
  <si>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</si>
  <si>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</si>
  <si>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</si>
  <si>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</si>
  <si>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</si>
  <si>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</si>
  <si>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</si>
  <si>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</si>
  <si>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</si>
  <si>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</si>
  <si>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</si>
  <si>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</si>
  <si>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</si>
  <si>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</si>
  <si>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</si>
  <si>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</si>
  <si>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</si>
  <si>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</si>
  <si>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</si>
  <si>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</si>
  <si>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</si>
  <si>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</si>
  <si>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</si>
  <si>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</si>
  <si>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</si>
  <si>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</si>
  <si>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</si>
  <si>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</si>
  <si>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</si>
  <si>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</si>
  <si>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</si>
  <si>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</si>
  <si>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</si>
  <si>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</si>
  <si>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</si>
  <si>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</si>
  <si>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</si>
  <si>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</si>
  <si>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</si>
  <si>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</si>
  <si>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</si>
  <si>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</si>
  <si>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</si>
  <si>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</si>
  <si>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</si>
  <si>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</si>
  <si>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</si>
  <si>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</si>
  <si>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</si>
  <si>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</si>
  <si>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</si>
  <si>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</si>
  <si>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</si>
  <si>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</si>
  <si>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</si>
  <si>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</si>
  <si>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</si>
  <si>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</si>
  <si>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</si>
  <si>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</si>
  <si>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</si>
  <si>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</si>
  <si>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</si>
  <si>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</si>
  <si>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</si>
  <si>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</si>
  <si>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</si>
  <si>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</si>
  <si>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</si>
  <si>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</si>
  <si>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</si>
  <si>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</si>
  <si>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</si>
  <si>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</si>
  <si>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</si>
  <si>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</si>
  <si>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</si>
  <si>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</si>
  <si>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</si>
  <si>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</si>
  <si>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</si>
  <si>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</si>
  <si>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</si>
  <si>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</si>
  <si>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</si>
  <si>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</si>
  <si>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</si>
  <si>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</si>
  <si>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</si>
  <si>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</si>
  <si>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</si>
  <si>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</si>
  <si>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</si>
  <si>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</si>
  <si>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</si>
  <si>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</si>
  <si>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</si>
  <si>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</si>
  <si>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</si>
  <si>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</si>
  <si>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</si>
  <si>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</si>
  <si>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</si>
  <si>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</si>
  <si>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</si>
  <si>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</si>
  <si>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</si>
  <si>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</si>
  <si>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</si>
  <si>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</si>
  <si>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</si>
  <si>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</si>
  <si>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</si>
  <si>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</si>
  <si>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</si>
  <si>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</si>
  <si>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</si>
  <si>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</si>
  <si>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</si>
  <si>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</si>
  <si>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</si>
  <si>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</si>
  <si>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</si>
  <si>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</si>
  <si>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</si>
  <si>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</si>
  <si>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</si>
  <si>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</si>
  <si>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</si>
  <si>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</si>
  <si>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</si>
  <si>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</si>
  <si>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</si>
  <si>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</si>
  <si>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</si>
  <si>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</si>
  <si>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</si>
  <si>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</si>
  <si>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</si>
  <si>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</si>
  <si>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</si>
  <si>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</si>
  <si>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</si>
  <si>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</si>
  <si>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</si>
  <si>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</si>
  <si>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</si>
  <si>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</si>
  <si>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</si>
  <si>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</si>
  <si>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</si>
  <si>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</si>
  <si>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</si>
  <si>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</si>
  <si>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</si>
  <si>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</si>
  <si>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</si>
  <si>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</si>
  <si>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</si>
  <si>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</si>
  <si>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</si>
  <si>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</si>
  <si>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</si>
  <si>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</si>
  <si>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</si>
  <si>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</si>
  <si>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</si>
  <si>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</si>
  <si>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</si>
  <si>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</si>
  <si>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</si>
  <si>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</si>
  <si>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</si>
  <si>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</si>
  <si>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</si>
  <si>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</si>
  <si>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</si>
  <si>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</si>
  <si>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</si>
  <si>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</si>
  <si>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</si>
  <si>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</si>
  <si>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</si>
  <si>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</si>
  <si>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</si>
  <si>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</si>
  <si>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</si>
  <si>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</si>
  <si>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</si>
  <si>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</si>
  <si>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</si>
  <si>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</si>
  <si>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</si>
  <si>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</si>
  <si>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</si>
  <si>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</si>
  <si>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</si>
  <si>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</si>
  <si>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</si>
  <si>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</si>
  <si>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</si>
  <si>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</si>
  <si>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</si>
  <si>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</si>
  <si>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</si>
  <si>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</si>
  <si>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</si>
  <si>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</si>
  <si>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</si>
  <si>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</si>
  <si>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</si>
  <si>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</si>
  <si>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</si>
  <si>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</si>
  <si>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</si>
  <si>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</si>
  <si>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</si>
  <si>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</si>
  <si>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</si>
  <si>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</si>
  <si>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</si>
  <si>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</si>
  <si>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</si>
  <si>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</si>
  <si>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</si>
  <si>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</si>
  <si>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</si>
  <si>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</si>
  <si>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</si>
  <si>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</si>
  <si>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</si>
  <si>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</si>
  <si>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</si>
  <si>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</si>
  <si>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</si>
  <si>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</si>
  <si>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</si>
  <si>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</si>
  <si>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</si>
  <si>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</si>
  <si>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</si>
  <si>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</si>
  <si>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</si>
  <si>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</si>
  <si>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</si>
  <si>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</si>
  <si>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</si>
  <si>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</si>
  <si>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</si>
  <si>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</si>
  <si>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</si>
  <si>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</si>
  <si>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</si>
  <si>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</si>
  <si>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</si>
  <si>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</si>
  <si>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</si>
  <si>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</si>
  <si>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</si>
  <si>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</si>
  <si>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</si>
  <si>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</si>
  <si>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</si>
  <si>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</si>
  <si>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</si>
  <si>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</si>
  <si>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</si>
  <si>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</si>
  <si>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</si>
  <si>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</si>
  <si>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</si>
  <si>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SMS DIARIO Prep $0.89</t>
  </si>
  <si>
    <t>Q62</t>
  </si>
  <si>
    <t>Sms Off net</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</si>
  <si>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</si>
  <si>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</si>
  <si>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</si>
  <si>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</si>
  <si>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</si>
  <si>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</si>
  <si>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</si>
  <si>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</si>
  <si>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</si>
  <si>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</si>
  <si>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</si>
  <si>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</si>
  <si>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</si>
  <si>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</si>
  <si>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</si>
  <si>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</si>
  <si>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</si>
  <si>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</si>
  <si>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</si>
  <si>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</si>
  <si>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</si>
  <si>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</si>
  <si>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</si>
  <si>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</si>
  <si>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</si>
  <si>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</si>
  <si>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</si>
  <si>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</si>
  <si>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</si>
  <si>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</si>
  <si>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</si>
  <si>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</si>
  <si>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</si>
  <si>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</si>
  <si>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</si>
  <si>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</si>
  <si>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</si>
  <si>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</si>
  <si>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</si>
  <si>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</si>
  <si>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</si>
  <si>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</si>
  <si>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</si>
  <si>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</si>
  <si>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</si>
  <si>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</si>
  <si>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</si>
  <si>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</si>
  <si>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</si>
  <si>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</si>
  <si>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</si>
  <si>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</si>
  <si>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</si>
  <si>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</si>
  <si>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</si>
  <si>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</si>
  <si>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</si>
  <si>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</si>
  <si>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</si>
  <si>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</si>
  <si>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</si>
  <si>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</si>
  <si>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</si>
  <si>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</si>
  <si>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</si>
  <si>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</si>
  <si>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</si>
  <si>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</si>
  <si>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</si>
  <si>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</si>
  <si>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</si>
  <si>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</si>
  <si>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</si>
  <si>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</si>
  <si>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</si>
  <si>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</si>
  <si>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</si>
  <si>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</si>
  <si>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</si>
  <si>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</si>
  <si>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</si>
  <si>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</si>
  <si>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</si>
  <si>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</si>
  <si>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</si>
  <si>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</si>
  <si>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</si>
  <si>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</si>
  <si>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</si>
  <si>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</si>
  <si>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</si>
  <si>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</si>
  <si>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</si>
  <si>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</si>
  <si>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</si>
  <si>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</si>
  <si>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</si>
  <si>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</si>
  <si>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</si>
  <si>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</si>
  <si>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</si>
  <si>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</si>
  <si>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</si>
  <si>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</si>
  <si>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</si>
  <si>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</si>
  <si>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</si>
  <si>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</si>
  <si>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</si>
  <si>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</si>
  <si>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</si>
  <si>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</si>
  <si>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</si>
  <si>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</si>
  <si>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</si>
  <si>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</si>
  <si>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</si>
  <si>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</si>
  <si>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</si>
  <si>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</si>
  <si>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</si>
  <si>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</si>
  <si>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</si>
  <si>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</si>
  <si>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</si>
  <si>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</si>
  <si>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</si>
  <si>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</si>
  <si>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</si>
  <si>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</si>
  <si>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</si>
  <si>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</si>
  <si>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</si>
  <si>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</si>
  <si>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</si>
  <si>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</si>
  <si>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</si>
  <si>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</si>
  <si>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</si>
  <si>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</si>
  <si>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</si>
  <si>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</si>
  <si>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</si>
  <si>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</si>
  <si>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</si>
  <si>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</si>
  <si>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</si>
  <si>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</si>
  <si>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</si>
  <si>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</si>
  <si>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</si>
  <si>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</si>
  <si>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</si>
  <si>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</si>
  <si>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</si>
  <si>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</si>
  <si>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</si>
  <si>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</si>
  <si>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</si>
  <si>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</si>
  <si>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</si>
  <si>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</si>
  <si>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</si>
  <si>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</si>
  <si>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</si>
  <si>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</si>
  <si>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</si>
  <si>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</si>
  <si>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</si>
  <si>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</si>
  <si>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</si>
  <si>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</si>
  <si>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</si>
  <si>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</si>
  <si>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</si>
  <si>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</si>
  <si>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</si>
  <si>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</si>
  <si>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</si>
  <si>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</si>
  <si>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</si>
  <si>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</si>
  <si>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</si>
  <si>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</si>
  <si>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</si>
  <si>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</si>
  <si>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</si>
  <si>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</si>
  <si>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</si>
  <si>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</si>
  <si>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</si>
  <si>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</si>
  <si>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</si>
  <si>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</si>
  <si>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</si>
  <si>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</si>
  <si>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</si>
  <si>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</si>
  <si>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</si>
  <si>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</si>
  <si>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</si>
  <si>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</si>
  <si>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</si>
  <si>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</si>
  <si>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</si>
  <si>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</si>
  <si>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</si>
  <si>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</si>
  <si>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</si>
  <si>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</si>
  <si>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</si>
  <si>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</si>
  <si>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</si>
  <si>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</si>
  <si>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</si>
  <si>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</si>
  <si>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</si>
  <si>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</si>
  <si>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</si>
  <si>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</si>
  <si>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</si>
  <si>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</si>
  <si>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</si>
  <si>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</si>
  <si>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</si>
  <si>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</si>
  <si>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</si>
  <si>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</si>
  <si>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</si>
  <si>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</si>
  <si>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</si>
  <si>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</si>
  <si>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</si>
  <si>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</si>
  <si>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</si>
  <si>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</si>
  <si>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</si>
  <si>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</si>
  <si>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</si>
  <si>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</si>
  <si>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</si>
  <si>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</si>
  <si>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</si>
  <si>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</si>
  <si>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</si>
  <si>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</si>
  <si>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</si>
  <si>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</si>
  <si>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</si>
  <si>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</si>
  <si>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</si>
  <si>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</si>
  <si>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</si>
  <si>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</si>
  <si>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</si>
  <si>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</si>
  <si>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</si>
  <si>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</si>
  <si>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</si>
  <si>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</si>
  <si>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</si>
  <si>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</si>
  <si>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</si>
  <si>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</si>
  <si>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</si>
  <si>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</si>
  <si>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</si>
  <si>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</si>
  <si>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</si>
  <si>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</si>
  <si>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</si>
  <si>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</si>
  <si>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</si>
  <si>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</si>
  <si>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</si>
  <si>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</si>
  <si>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</si>
  <si>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</si>
  <si>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</si>
  <si>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</si>
  <si>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</si>
  <si>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</si>
  <si>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</si>
  <si>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</si>
  <si>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</si>
  <si>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</si>
  <si>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</si>
  <si>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</si>
  <si>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</si>
  <si>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</si>
  <si>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</si>
  <si>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</si>
  <si>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</si>
  <si>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</si>
  <si>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</si>
  <si>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</si>
  <si>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</si>
  <si>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</si>
  <si>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</si>
  <si>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</si>
  <si>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</si>
  <si>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</si>
  <si>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</si>
  <si>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</si>
  <si>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</si>
  <si>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</si>
  <si>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</si>
  <si>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</si>
  <si>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</si>
  <si>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</si>
  <si>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</si>
  <si>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</si>
  <si>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</si>
  <si>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</si>
  <si>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</si>
  <si>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</si>
  <si>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</si>
  <si>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</si>
  <si>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</si>
  <si>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</si>
  <si>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</si>
  <si>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</si>
  <si>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</si>
  <si>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</si>
  <si>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</si>
  <si>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</si>
  <si>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</si>
  <si>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</si>
  <si>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</si>
  <si>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</si>
  <si>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</si>
  <si>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</si>
  <si>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</si>
  <si>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</si>
  <si>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</si>
  <si>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</si>
  <si>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</si>
  <si>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</si>
  <si>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</si>
  <si>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</si>
  <si>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</si>
  <si>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</si>
  <si>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</si>
  <si>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</si>
  <si>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</si>
  <si>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</si>
  <si>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</si>
  <si>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</si>
  <si>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</si>
  <si>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</si>
  <si>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</si>
  <si>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</si>
  <si>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</si>
  <si>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</si>
  <si>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</si>
  <si>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</si>
  <si>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</si>
  <si>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</si>
  <si>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</si>
  <si>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</si>
  <si>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</si>
  <si>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</si>
  <si>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</si>
  <si>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</si>
  <si>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</si>
  <si>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</si>
  <si>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</si>
  <si>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</si>
  <si>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</si>
  <si>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</si>
  <si>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</si>
  <si>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</si>
  <si>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</si>
  <si>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</si>
  <si>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</si>
  <si>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</si>
  <si>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</si>
  <si>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</si>
  <si>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</si>
  <si>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</si>
  <si>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</si>
  <si>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</si>
  <si>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</si>
  <si>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</si>
  <si>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</si>
  <si>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</si>
  <si>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</si>
  <si>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</si>
  <si>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</si>
  <si>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</si>
  <si>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</si>
  <si>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</si>
  <si>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</si>
  <si>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</si>
  <si>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</si>
  <si>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</si>
  <si>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</si>
  <si>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</si>
  <si>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</si>
  <si>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</si>
  <si>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</si>
  <si>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</si>
  <si>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</si>
  <si>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</si>
  <si>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</si>
  <si>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</si>
  <si>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</si>
  <si>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</si>
  <si>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</si>
  <si>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</si>
  <si>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</si>
  <si>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</si>
  <si>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</si>
  <si>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</si>
  <si>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</si>
  <si>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</si>
  <si>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</si>
  <si>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</si>
  <si>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</si>
  <si>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</si>
  <si>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</si>
  <si>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</si>
  <si>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</si>
  <si>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</si>
  <si>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</si>
  <si>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</si>
  <si>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</si>
  <si>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</si>
  <si>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</si>
  <si>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</si>
  <si>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</si>
  <si>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</si>
  <si>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</si>
  <si>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</si>
  <si>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</si>
  <si>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</si>
  <si>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</si>
  <si>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</si>
  <si>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</si>
  <si>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</si>
  <si>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</si>
  <si>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</si>
  <si>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</si>
  <si>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</si>
  <si>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</si>
  <si>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</si>
  <si>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</si>
  <si>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</si>
  <si>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</si>
  <si>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</si>
  <si>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</si>
  <si>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</si>
  <si>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</si>
  <si>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</si>
  <si>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</si>
  <si>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</si>
  <si>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</si>
  <si>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</si>
  <si>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</si>
  <si>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</si>
  <si>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</si>
  <si>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</si>
  <si>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</si>
  <si>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</si>
  <si>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</si>
  <si>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</si>
  <si>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</si>
  <si>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</si>
  <si>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</si>
  <si>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</si>
  <si>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</si>
  <si>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</si>
  <si>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</si>
  <si>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</si>
  <si>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</si>
  <si>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</si>
  <si>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</si>
  <si>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</si>
  <si>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</si>
  <si>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</si>
  <si>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</si>
  <si>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</si>
  <si>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</si>
  <si>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</si>
  <si>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</si>
  <si>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</si>
  <si>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</si>
  <si>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</si>
  <si>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</si>
  <si>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</si>
  <si>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</si>
  <si>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</si>
  <si>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</si>
  <si>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</si>
  <si>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</si>
  <si>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</si>
  <si>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</si>
  <si>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</si>
  <si>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</si>
  <si>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</si>
  <si>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</si>
  <si>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</si>
  <si>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</si>
  <si>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</si>
  <si>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</si>
  <si>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</si>
  <si>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</si>
  <si>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</si>
  <si>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</si>
  <si>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</si>
  <si>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</si>
  <si>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</si>
  <si>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</si>
  <si>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</si>
  <si>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</si>
  <si>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</si>
  <si>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</si>
  <si>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</si>
  <si>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</si>
  <si>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</si>
  <si>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</si>
  <si>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</si>
  <si>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</si>
  <si>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</si>
  <si>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</si>
  <si>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</si>
  <si>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</si>
  <si>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</si>
  <si>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</si>
  <si>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</si>
  <si>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</si>
  <si>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</si>
  <si>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</si>
  <si>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</si>
  <si>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</si>
  <si>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</si>
  <si>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</si>
  <si>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</si>
  <si>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</si>
  <si>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</si>
  <si>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</si>
  <si>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</si>
  <si>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</si>
  <si>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</si>
  <si>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</si>
  <si>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</si>
  <si>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</si>
  <si>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</si>
  <si>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</si>
  <si>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</si>
  <si>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</si>
  <si>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</si>
  <si>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</si>
  <si>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</si>
  <si>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</si>
  <si>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</si>
  <si>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</si>
  <si>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</si>
  <si>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</si>
  <si>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</si>
  <si>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</si>
  <si>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</si>
  <si>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</si>
  <si>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</si>
  <si>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</si>
  <si>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</si>
  <si>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</si>
  <si>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</si>
  <si>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</si>
  <si>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</si>
  <si>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</si>
  <si>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</si>
  <si>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</si>
  <si>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</si>
  <si>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</si>
  <si>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</si>
  <si>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</si>
  <si>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</si>
  <si>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</si>
  <si>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</si>
  <si>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</si>
  <si>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</si>
  <si>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</si>
  <si>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</si>
  <si>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</si>
  <si>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</si>
  <si>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</si>
  <si>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</si>
  <si>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</si>
  <si>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</si>
  <si>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</si>
  <si>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</si>
  <si>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</si>
  <si>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</si>
  <si>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</si>
  <si>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</si>
  <si>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</si>
  <si>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</si>
  <si>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</si>
  <si>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</si>
  <si>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</si>
  <si>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</si>
  <si>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</si>
  <si>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</si>
  <si>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</si>
  <si>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</si>
  <si>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</si>
  <si>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</si>
  <si>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</si>
  <si>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</si>
  <si>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</si>
  <si>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</si>
  <si>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</si>
  <si>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</si>
  <si>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</si>
  <si>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</si>
  <si>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</si>
  <si>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</si>
  <si>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</si>
  <si>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</si>
  <si>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</si>
  <si>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</si>
  <si>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</si>
  <si>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</si>
  <si>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</si>
  <si>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</si>
  <si>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</si>
  <si>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</si>
  <si>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</si>
  <si>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</si>
  <si>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</si>
  <si>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</si>
  <si>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</si>
  <si>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</si>
  <si>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</si>
  <si>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</si>
  <si>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</si>
  <si>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</si>
  <si>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</si>
  <si>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</si>
  <si>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</si>
  <si>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</si>
  <si>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</si>
  <si>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</si>
  <si>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</si>
  <si>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</si>
  <si>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</si>
  <si>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Promocion  Doble de Megas y Redes Sociales por 12 meses PLANES DISCP</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</si>
  <si>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</si>
  <si>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</si>
  <si>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</si>
  <si>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</si>
  <si>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</si>
  <si>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</si>
  <si>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</si>
  <si>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</si>
  <si>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</si>
  <si>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</si>
  <si>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</si>
  <si>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</si>
  <si>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</si>
  <si>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</si>
  <si>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</si>
  <si>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</si>
  <si>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</si>
  <si>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</si>
  <si>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</si>
  <si>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</si>
  <si>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</si>
  <si>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</si>
  <si>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</si>
  <si>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</si>
  <si>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</si>
  <si>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</si>
  <si>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</si>
  <si>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</si>
  <si>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</si>
  <si>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</si>
  <si>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</si>
  <si>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</si>
  <si>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</si>
  <si>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</si>
  <si>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</si>
  <si>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</si>
  <si>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</si>
  <si>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</si>
  <si>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</si>
  <si>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</si>
  <si>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</si>
  <si>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</si>
  <si>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</si>
  <si>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</si>
  <si>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</si>
  <si>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</si>
  <si>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</si>
  <si>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</si>
  <si>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</si>
  <si>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</si>
  <si>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</si>
  <si>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</si>
  <si>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</si>
  <si>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</si>
  <si>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</si>
  <si>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</si>
  <si>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</si>
  <si>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</si>
  <si>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</si>
  <si>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</si>
  <si>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</si>
  <si>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</si>
  <si>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</si>
  <si>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</si>
  <si>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</si>
  <si>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</si>
  <si>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</si>
  <si>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</si>
  <si>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</si>
  <si>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</si>
  <si>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</si>
  <si>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</si>
  <si>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</si>
  <si>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Promoción  Doble de Megas y Redes Sociales por 12 meses PLANES DISCP</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</si>
  <si>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</si>
  <si>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</si>
  <si>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</si>
  <si>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</si>
  <si>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</si>
  <si>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</si>
  <si>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</si>
  <si>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</si>
  <si>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</si>
  <si>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</si>
  <si>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</si>
  <si>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</si>
  <si>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</si>
  <si>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</si>
  <si>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</si>
  <si>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</si>
  <si>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</si>
  <si>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</si>
  <si>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</si>
  <si>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</si>
  <si>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</si>
  <si>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</si>
  <si>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</si>
  <si>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</si>
  <si>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</si>
  <si>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</si>
  <si>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</si>
  <si>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</si>
  <si>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</si>
  <si>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</si>
  <si>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</si>
  <si>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</si>
  <si>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</si>
  <si>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</si>
  <si>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</si>
  <si>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</si>
  <si>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</si>
  <si>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</si>
  <si>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</si>
  <si>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</si>
  <si>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</si>
  <si>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</si>
  <si>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</si>
  <si>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</si>
  <si>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</si>
  <si>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</si>
  <si>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</si>
  <si>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</si>
  <si>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</si>
  <si>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</si>
  <si>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</si>
  <si>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</si>
  <si>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</si>
  <si>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</si>
  <si>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</si>
  <si>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</si>
  <si>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</si>
  <si>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</si>
  <si>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</si>
  <si>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</si>
  <si>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</si>
  <si>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</si>
  <si>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</si>
  <si>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</si>
  <si>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</si>
  <si>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</si>
  <si>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</si>
  <si>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</si>
  <si>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</si>
  <si>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</si>
  <si>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</si>
  <si>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</si>
  <si>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 xml:space="preserve">Promoción para Recargas Automáticas en Econofarm: Sana Sana, Farcomed: Fybeca, Oki Doki y Farmacias Victoria </t>
  </si>
  <si>
    <t xml:space="preserve">Promoción para Recargas Automáticas en Econofarm: Sana Sana, Farcomed :Fybeca, Oki Doki, Farmacias Victoria, promocion aplica para todo el pais </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</si>
  <si>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</si>
  <si>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</si>
  <si>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</si>
  <si>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</si>
  <si>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</si>
  <si>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</si>
  <si>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</si>
  <si>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</si>
  <si>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</si>
  <si>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</si>
  <si>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</si>
  <si>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</si>
  <si>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</si>
  <si>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</si>
  <si>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</si>
  <si>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</si>
  <si>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</si>
  <si>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</si>
  <si>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</si>
  <si>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</si>
  <si>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</si>
  <si>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</si>
  <si>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</si>
  <si>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</si>
  <si>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</si>
  <si>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</si>
  <si>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</si>
  <si>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</si>
  <si>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</si>
  <si>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</si>
  <si>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</si>
  <si>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</si>
  <si>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</si>
  <si>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</si>
  <si>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</si>
  <si>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</si>
  <si>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</si>
  <si>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</si>
  <si>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</si>
  <si>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</si>
  <si>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</si>
  <si>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</si>
  <si>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</si>
  <si>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</si>
  <si>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</si>
  <si>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</si>
  <si>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</si>
  <si>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</si>
  <si>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</si>
  <si>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</si>
  <si>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</si>
  <si>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</si>
  <si>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</si>
  <si>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</si>
  <si>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</si>
  <si>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</si>
  <si>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</si>
  <si>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</si>
  <si>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</si>
  <si>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</si>
  <si>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</si>
  <si>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</si>
  <si>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</si>
  <si>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</si>
  <si>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</si>
  <si>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</si>
  <si>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</si>
  <si>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</si>
  <si>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</si>
  <si>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</si>
  <si>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</si>
  <si>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</si>
  <si>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</si>
  <si>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</si>
  <si>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</si>
  <si>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</si>
  <si>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</si>
  <si>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</si>
  <si>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</si>
  <si>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</si>
  <si>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</si>
  <si>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</si>
  <si>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</si>
  <si>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</si>
  <si>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</si>
  <si>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</si>
  <si>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</si>
  <si>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</si>
  <si>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</si>
  <si>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</si>
  <si>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</si>
  <si>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</si>
  <si>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</si>
  <si>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</si>
  <si>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</si>
  <si>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</si>
  <si>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</si>
  <si>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</si>
  <si>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</si>
  <si>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</si>
  <si>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</si>
  <si>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</si>
  <si>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</si>
  <si>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</si>
  <si>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</si>
  <si>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</si>
  <si>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</si>
  <si>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</si>
  <si>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</si>
  <si>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</si>
  <si>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</si>
  <si>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</si>
  <si>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</si>
  <si>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</si>
  <si>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</si>
  <si>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</si>
  <si>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</si>
  <si>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</si>
  <si>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</si>
  <si>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</si>
  <si>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</si>
  <si>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</si>
  <si>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</si>
  <si>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</si>
  <si>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</si>
  <si>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</si>
  <si>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</si>
  <si>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</si>
  <si>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</si>
  <si>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</si>
  <si>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</si>
  <si>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</si>
  <si>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</si>
  <si>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</si>
  <si>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</si>
  <si>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</si>
  <si>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</si>
  <si>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</si>
  <si>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</si>
  <si>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</si>
  <si>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</si>
  <si>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</si>
  <si>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</si>
  <si>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</si>
  <si>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</si>
  <si>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</si>
  <si>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</si>
  <si>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</si>
  <si>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</si>
  <si>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</si>
  <si>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</si>
  <si>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</si>
  <si>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</si>
  <si>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</si>
  <si>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</si>
  <si>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</si>
  <si>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</si>
  <si>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</si>
  <si>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</si>
  <si>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</si>
  <si>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</si>
  <si>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</si>
  <si>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</si>
  <si>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</si>
  <si>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</si>
  <si>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</si>
  <si>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</si>
  <si>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</si>
  <si>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</si>
  <si>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</si>
  <si>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</si>
  <si>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</si>
  <si>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</si>
  <si>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</si>
  <si>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</si>
  <si>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</si>
  <si>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</si>
  <si>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</si>
  <si>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</si>
  <si>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</si>
  <si>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</si>
  <si>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</si>
  <si>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</si>
  <si>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</si>
  <si>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</si>
  <si>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</si>
  <si>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</si>
  <si>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</si>
  <si>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</si>
  <si>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</si>
  <si>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</si>
  <si>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</si>
  <si>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</si>
  <si>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</si>
  <si>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</si>
  <si>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</si>
  <si>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</si>
  <si>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</si>
  <si>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</si>
  <si>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</si>
  <si>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</si>
  <si>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</si>
  <si>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</si>
  <si>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</si>
  <si>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</si>
  <si>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</si>
  <si>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</si>
  <si>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</si>
  <si>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</si>
  <si>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</si>
  <si>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</si>
  <si>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</si>
  <si>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</si>
  <si>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</si>
  <si>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</si>
  <si>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</si>
  <si>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</si>
  <si>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</si>
  <si>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</si>
  <si>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</si>
  <si>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</si>
  <si>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</si>
  <si>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</si>
  <si>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</si>
  <si>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</si>
  <si>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</si>
  <si>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</si>
  <si>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</si>
  <si>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</si>
  <si>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</si>
  <si>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</si>
  <si>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</si>
  <si>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</si>
  <si>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</si>
  <si>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</si>
  <si>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</si>
  <si>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</si>
  <si>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</si>
  <si>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</si>
  <si>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</si>
  <si>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</si>
  <si>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</si>
  <si>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</si>
  <si>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</si>
  <si>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</si>
  <si>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</si>
  <si>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</si>
  <si>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</si>
  <si>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</si>
  <si>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</si>
  <si>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</si>
  <si>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</si>
  <si>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</si>
  <si>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</si>
  <si>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</si>
  <si>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</si>
  <si>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</si>
  <si>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</si>
  <si>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“En el momento menos pensado un SMS alegrará tu día” recargas por listados.</t>
  </si>
  <si>
    <t>Promoción En el momento menos pensado un SMS alegrará tu día</t>
  </si>
  <si>
    <t>Días Movistar  2x1 Duplícame</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</si>
  <si>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</si>
  <si>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</si>
  <si>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</si>
  <si>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</si>
  <si>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</si>
  <si>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</si>
  <si>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Promoción Paquete Noche</t>
  </si>
  <si>
    <t>PROMOCIÓN POSPAGO FÁCIL 2014</t>
  </si>
  <si>
    <t>• Aplica a todos los clientes que activen un Plan Smart Retail 18. 
• Se acreditará $15,00 (Quince Dólares de los Estados Unidos de América) durante 12 meses.
• El bono de dinero podrá ser utilizado para realizar llamadas de movistar a movistar y mensajes de texto Todo Destino, y será acreditado el 25 de cada mes a partir del mes siguiente a la activación de la línea.
• La tarifa a la que se descontará el bono promocional de voz y sms es la misma a la del plan contratado por el cliente.
• Aplica para altas nuevas en Plan Smart Retail 18 durante la vigencia de la promoción.
• Finalizada la promoción, el Cliente mantiene las condiciones de su plan.
Podrán participar en esta promoción:
i. El o las personas naturales que activen un Plan Smart Retail 18 durante el periodo de la promoción. 
ii. La promoción Pospago Fácil aplica para Plan Smart Retail 18 con o sin terminal
iii. Deberán tener la condición de cliente de OTECEL y encontrarse en los listados de Activaciones nuevas, o renovaciones en el periodo que corresponde a la Promoción.</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</si>
  <si>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</si>
  <si>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</si>
  <si>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</si>
  <si>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</si>
  <si>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</si>
  <si>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</si>
  <si>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</si>
  <si>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</si>
  <si>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</si>
  <si>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</si>
  <si>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</si>
  <si>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</si>
  <si>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</si>
  <si>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</si>
  <si>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</si>
  <si>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</si>
  <si>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</si>
  <si>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</si>
  <si>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</si>
  <si>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</si>
  <si>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</si>
  <si>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</si>
  <si>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</si>
  <si>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</si>
  <si>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</si>
  <si>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</si>
  <si>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</si>
  <si>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</si>
  <si>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</si>
  <si>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</si>
  <si>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</si>
  <si>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</si>
  <si>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</si>
  <si>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</si>
  <si>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</si>
  <si>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</si>
  <si>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</si>
  <si>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</si>
  <si>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</si>
  <si>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</si>
  <si>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</si>
  <si>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</si>
  <si>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</si>
  <si>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</si>
  <si>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</si>
  <si>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</si>
  <si>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</si>
  <si>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</si>
  <si>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</si>
  <si>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</si>
  <si>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</si>
  <si>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</si>
  <si>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</si>
  <si>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</si>
  <si>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</si>
  <si>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</si>
  <si>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</si>
  <si>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</si>
  <si>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</si>
  <si>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</si>
  <si>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</si>
  <si>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</si>
  <si>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</si>
  <si>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</si>
  <si>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</si>
  <si>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</si>
  <si>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</si>
  <si>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</si>
  <si>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</si>
  <si>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</si>
  <si>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</si>
  <si>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</si>
  <si>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</si>
  <si>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</si>
  <si>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</si>
  <si>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</si>
  <si>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</si>
  <si>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</si>
  <si>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</si>
  <si>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</si>
  <si>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</si>
  <si>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</si>
  <si>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</si>
  <si>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</si>
  <si>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</si>
  <si>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</si>
  <si>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</si>
  <si>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</si>
  <si>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</si>
  <si>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</si>
  <si>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</si>
  <si>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</si>
  <si>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</si>
  <si>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</si>
  <si>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</si>
  <si>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</si>
  <si>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</si>
  <si>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</si>
  <si>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</si>
  <si>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</si>
  <si>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</si>
  <si>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</si>
  <si>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</si>
  <si>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</si>
  <si>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</si>
  <si>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2 x 1 Para clientes con tarifa Multidestino</t>
  </si>
  <si>
    <t>AMIGO CHIP RECARGA 2X1</t>
  </si>
  <si>
    <t>Promoción válida del 18 de enero al 30 de junio-14 o hasta agotar stock.
Aplica con la primera recarga fisica o virtual mensual desde $3 ingresada a partir de su activación durante 3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</si>
  <si>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PROMOCIÓN 50% MAS RECARGAS EN FARMACIAS</t>
  </si>
  <si>
    <t xml:space="preserve">Todos los lunes a partir del 06 de enero del 2014 hasta el 29 de diciembre de 2014, los clientes prepago y postpago personales controlados que activen su primera recarga electrónica desde $3,  en Fybeca, SanaSana, Farmaliadas y Oki Doki, recibirán 50% adicional de la recarga.
50% adicional de tiempo aire promocional es para hablar a números móviles CLARO durante 5 días a partir de su activación.
Promoción válida en Fybeca, SanaSana, Farmaliadas y Oki Doki.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
</t>
  </si>
  <si>
    <t>50% adicional para clientes con tarifa Multidestino</t>
  </si>
  <si>
    <t>50% adicional para clientes con tarifa Prepago</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</si>
  <si>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</si>
  <si>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</si>
  <si>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 xml:space="preserve">DUPLICA TUS RECARGAS EXCLUSIVO PARA DIFARE </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</si>
  <si>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</si>
  <si>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</si>
  <si>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n/a constituye duplicación de recargas</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</si>
  <si>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</si>
  <si>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</si>
  <si>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</si>
  <si>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</si>
  <si>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</si>
  <si>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</si>
  <si>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</si>
  <si>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</si>
  <si>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</si>
  <si>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</si>
  <si>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</si>
  <si>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</si>
  <si>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</si>
  <si>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</si>
  <si>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</si>
  <si>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 xml:space="preserve">DUPLICA TUS RECARGAS </t>
  </si>
  <si>
    <t>MULTIPLICIDAD</t>
  </si>
  <si>
    <t>n/a porque la promoción refiere únicamente a duplicación de recarga</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</si>
  <si>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</si>
  <si>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</si>
  <si>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</si>
  <si>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</si>
  <si>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</si>
  <si>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</si>
  <si>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</si>
  <si>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</si>
  <si>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</si>
  <si>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</si>
  <si>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</si>
  <si>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</si>
  <si>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</si>
  <si>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</si>
  <si>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</si>
  <si>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</si>
  <si>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</si>
  <si>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</si>
  <si>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</si>
  <si>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</si>
  <si>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</si>
  <si>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</si>
  <si>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</si>
  <si>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</si>
  <si>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</si>
  <si>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</si>
  <si>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</si>
  <si>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</si>
  <si>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</si>
  <si>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</si>
  <si>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</si>
  <si>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</si>
  <si>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</si>
  <si>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</si>
  <si>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</si>
  <si>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</si>
  <si>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</si>
  <si>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</si>
  <si>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</si>
  <si>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</si>
  <si>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</si>
  <si>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</si>
  <si>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</si>
  <si>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</si>
  <si>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</si>
  <si>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</si>
  <si>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</si>
  <si>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</si>
  <si>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</si>
  <si>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</si>
  <si>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</si>
  <si>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</si>
  <si>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</si>
  <si>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</si>
  <si>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</si>
  <si>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</si>
  <si>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</si>
  <si>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</si>
  <si>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</si>
  <si>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</si>
  <si>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</si>
  <si>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</si>
  <si>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</si>
  <si>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</si>
  <si>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</si>
  <si>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</si>
  <si>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</si>
  <si>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</si>
  <si>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</si>
  <si>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</si>
  <si>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</si>
  <si>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</si>
  <si>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</si>
  <si>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</si>
  <si>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</si>
  <si>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</si>
  <si>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</si>
  <si>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</si>
  <si>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</si>
  <si>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</si>
  <si>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</si>
  <si>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</si>
  <si>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</si>
  <si>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</si>
  <si>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</si>
  <si>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</si>
  <si>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</si>
  <si>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</si>
  <si>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</si>
  <si>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</si>
  <si>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</si>
  <si>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</si>
  <si>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</si>
  <si>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</si>
  <si>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</si>
  <si>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</si>
  <si>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</si>
  <si>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</si>
  <si>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</si>
  <si>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</si>
  <si>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</si>
  <si>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</si>
  <si>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</si>
  <si>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</si>
  <si>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</si>
  <si>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</si>
  <si>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</si>
  <si>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</si>
  <si>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</si>
  <si>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</si>
  <si>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</si>
  <si>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</si>
  <si>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</si>
  <si>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</si>
  <si>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</si>
  <si>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</si>
  <si>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</si>
  <si>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</si>
  <si>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</si>
  <si>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</si>
  <si>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</si>
  <si>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</si>
  <si>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 Habla ilimitadamente con los números registrados en tu SERVICIO FAMILIA por un valor de $20,00 más IVA mensuales prorrateables.
- Servicio Familia permite crear una comunidad donde el contratante (pospago individual)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uno de los planes detallados en el Anexo 1.</t>
  </si>
  <si>
    <t>SERVICIO FAMILIA $20</t>
  </si>
  <si>
    <t>S49</t>
  </si>
  <si>
    <t>llamadas ilimitadas a abonados onnet registrados en la comunidad</t>
  </si>
  <si>
    <t>Concurso Reto Movistar</t>
  </si>
  <si>
    <t>PROMOCION POSPAGO NEGOCIOS Y EMPRESAS DOBLE DE BENEFICIOS</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</si>
  <si>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</si>
  <si>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TABLET MADRES 2014</t>
  </si>
  <si>
    <t>1) Todos los clientes que contraten uno de los siguientes planes tendrán el beneficio de Doble de MB y Doble de minutos mensuales, el cual se entregará por 12 meses consecutivos a partir de la fecha de contratación del plan. Oferta aplica para los siguientes planes:
IM CTRL TABLET HPLUS 1000MB
IM CTRL TABLET HPLUS $29,99
IM CTRL TABLET HPLUS $34,99
IM CTRL TABLET HPLUS 2000MB
IM CTRL TABLET HPLUS 3000MB
IM CTRL TABLET HPLUS EXT $20
IM CTRL TABLET HPLUS EXT $30
IM CTRL TABLET HPLUS EXT $40
IM CTRL TABLET HPLUS EXT
2) Aplica a clientes nuevos que paguen su factura mensual con tarjeta de crédito y para clientes existentes con más de tres meses con cualquier forma de pago.
3) Los MB y minutos promocionales se acreditan de forma mensual en el ciclo de facturación sin acumulación de remanentes.
4) Los bonos promocionales de MB, es decir el 100% adicional de MB de acuerdo al plan contratado, tienen una duración de 30 días desde su activación y serán consumidos antes que aquellos incluidos en el plan. 
5) Los bonos promocionales de minutos, es decir el 100% adicional de minutos de acuerdo al plan contratado,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</si>
  <si>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</si>
  <si>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</si>
  <si>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</si>
  <si>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</si>
  <si>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</si>
  <si>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</si>
  <si>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</si>
  <si>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</si>
  <si>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</si>
  <si>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</si>
  <si>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</si>
  <si>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</si>
  <si>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</si>
  <si>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</si>
  <si>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</si>
  <si>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</si>
  <si>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</si>
  <si>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</si>
  <si>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</si>
  <si>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</si>
  <si>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</si>
  <si>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</si>
  <si>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</si>
  <si>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</si>
  <si>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</si>
  <si>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</si>
  <si>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</si>
  <si>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</si>
  <si>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</si>
  <si>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</si>
  <si>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</si>
  <si>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</si>
  <si>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</si>
  <si>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</si>
  <si>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</si>
  <si>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</si>
  <si>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</si>
  <si>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</si>
  <si>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</si>
  <si>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</si>
  <si>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</si>
  <si>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</si>
  <si>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</si>
  <si>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</si>
  <si>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</si>
  <si>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</si>
  <si>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</si>
  <si>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</si>
  <si>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</si>
  <si>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PROMOCIÓN 2 X 1 EN RECARGA DESDE $3</t>
  </si>
  <si>
    <t>2 x 1 Para clientes con tarifa Prepago</t>
  </si>
  <si>
    <t xml:space="preserve">10 NUMEROS FAVORITOS </t>
  </si>
  <si>
    <t>10 NÚMEROS FAVORITOS POSTPAGO</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</si>
  <si>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</si>
  <si>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$0.56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</si>
  <si>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</si>
  <si>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 xml:space="preserve">20 MEGAS POR $1, 24 HORAS </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</si>
  <si>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</si>
  <si>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</si>
  <si>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 xml:space="preserve">5 NUMEROS FAVORITOS </t>
  </si>
  <si>
    <t>5 NÚMEROS FAVORITOS</t>
  </si>
  <si>
    <t>Tarifas incluyen cargos de Interconexión</t>
  </si>
  <si>
    <t>10 NÚMEROS FAVORITOS PREPAGO</t>
  </si>
  <si>
    <t>Tarifas NO incluyen impuestos.</t>
  </si>
  <si>
    <t>PROMOCIÓN POSPAGO NEGOCIOS Y EMPRESAS DOBLE DE BENEFICIOS</t>
  </si>
  <si>
    <t xml:space="preserve">TRIPLICA TUS RECARGAS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</si>
  <si>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</si>
  <si>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</si>
  <si>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</si>
  <si>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</si>
  <si>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</si>
  <si>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</si>
  <si>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</si>
  <si>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 xml:space="preserve">DUPLICA TUS RECARGAS EL ROSADO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</si>
  <si>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de bonos promocionales) se caducan si no se consumen en el tiempo establecido. El bono entregado, será distribuido de la siguiente manera: 50% a la bolsa promocional  para llamadas On Net  y  50% a la bolsa promocional para llamadas Off Net.  
</t>
  </si>
  <si>
    <t xml:space="preserve">multiplicidad </t>
  </si>
  <si>
    <t>NO APLICA - CORRESPONDE ÚNICAMENTE A UNA DUPLICACIÓN</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</si>
  <si>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</si>
  <si>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</si>
  <si>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</si>
  <si>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</si>
  <si>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</si>
  <si>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 xml:space="preserve">- La promoción entrega el 100% del monto de la recarga pagada, como saldo promocional para hablar a todos los Movistar y 20 SMS para mensajear a todas las operadoras móviles a nivel nacional. 
-Saldo promocional aplicable para recargas automáticas en Econofarm: Sana Sana, Farcomed: Fybeca, Oki Doki y Farmacias Victoria.
- Aplica para recargas a partir de 4 dólares incluido impuestos.
- Aplica solamente para clientes prepago y pospago controlado.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</si>
  <si>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t>
  </si>
  <si>
    <t>Promoción Días Movistar  2x1 Duplícame</t>
  </si>
  <si>
    <t>Canje de equipos usados por tiempo aire</t>
  </si>
  <si>
    <t>1.- El Canje de equipos usados válido únicamente para Clientes Movistar individuales pospago y prepago.
2.- El beneficio otorgado será un saldo promocional (ANEXO 2), cuya vigencia es de 30 días  y dependerá de la marca y modelo de equipo (ANEXO 1). La tarifa de voz que aplica el saldo promocional es la misma a la del plan contratado por el abonado.
3.- Aplica únicamente para llamadas de voz de Movistar a Movistar (ON-NET).
3.- El Canje por equipo recibido será válido en la línea que el Cliente decida “beneficiario”.
4.-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5.-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6.- El Cliente debe firmar los documentos correspondientes al momento del canje del equipo.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</si>
  <si>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2x1 (100% adicional a lo recargado), 3x1 (200% adicional a lo recargado) y 1.5x1 (50%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“30 min / 100 sms /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</si>
  <si>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a) Beneficio: paquete Noche por $1.00 (UN DOLAR DE LOS ESTADOS UNIDOS DE AMERICA) incluido impuestos. Aplica para llamadas de Movistar a Movistar realizadas entre las 22:00 pm y las 07:00 am. 
b) La promoción aplica para clientes prepago y se entrega siempre y cuando la contratación del paquete se haya realizado en el período de vigencia de la promoción y cuente con el saldo suficiente
c) El paquete promocional aplica para hablar con todos los Movistar en los horarios definidos de la promoción y tiene una vigencia de 24 horas a partir de la activación.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y es recontratable.
f) El precio final del paquete promocional es $1.00 (incluido IVA)
g) Cuando expire la vigencia del beneficio promocional, el cliente consumirá de acuerdo a la tarifa de su plan.</t>
  </si>
  <si>
    <t>BG1</t>
  </si>
  <si>
    <t>PROMOCION POSPAGO MADRES 2014</t>
  </si>
  <si>
    <t xml:space="preserve">Todos los clientes que activen, porten, transfieran de pre a pos, que renueven un Plan Movistar o que contraten un paquete de datos,  reciben los siguientes beneficios:
• Planes Compartidos y Todo Destino,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 Smart Compartidos y Plan Smart Todo Destino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del paquete por 6 meses.
• Clientes existentes en planes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que activen planes compartidos, todo destino y sus familias de planes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</si>
  <si>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"REGALO DE CHIP PREPAGO A CLIENTES GUAYAQUIL"</t>
  </si>
  <si>
    <t>a) Beneficio: $10.00 promocionales para hablar de Movistar a Movistar y aplica para  clientes que activen el chip prepago regalado y reciban la carta con el beneficio.
b) El chip prepago regalado, aplicará a la Promoción “Altas Prepago 2x1” mientras se active en el periodo de vigencia de la misma.
c) El beneficio se acreditará el 18 del mes siguiente de la fecha de activación de la línea.
d) Los $10 promocionales tendrán la vigencia de 30 días.
e) El beneficio de $10,00,  se entregará solo una vez. 
f) El saldo promocional, se descontará a la tarifa del plan prepago contratado.</t>
  </si>
  <si>
    <t>$10 promocionales</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</si>
  <si>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</si>
  <si>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</si>
  <si>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</si>
  <si>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</si>
  <si>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</si>
  <si>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</si>
  <si>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</si>
  <si>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</si>
  <si>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</si>
  <si>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</si>
  <si>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</si>
  <si>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</si>
  <si>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</si>
  <si>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</si>
  <si>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</si>
  <si>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</si>
  <si>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</si>
  <si>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</si>
  <si>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</si>
  <si>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</si>
  <si>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</si>
  <si>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Promoción Válida del 14 de Abril  hasta el 31 de Mayo del 2014
Costo por minuto a  los 10 números favoritos $0.04 más IVA en Postpago
Promoción para llamadas de voz a los 10 Números Favoritos Claro registrados en el *123# y Gratis.</t>
  </si>
  <si>
    <t>Promoción válida del 15 de abril al 30 de septiembre-14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</si>
  <si>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CAMBIATE A CLARO Y RECIBE EL DOBLE DE MINUTOS Y SMS POR 1 AÑO</t>
  </si>
  <si>
    <t>Mecanica: Cambiate a Claro con tu mismo número (Portabilidad) en un Plan de VOZ + SMS y recibe el Doble de Minutos y SMS por 12 meses SEGUIDOS * Beneficio Promocional será entregado a partir del segundo mes de activación del servicio • Minutos y SMS Promocionales aplican para números moviles Claro. • Servicio móvil prestado por CONECEL S.A.</t>
  </si>
  <si>
    <t>200 MIN</t>
  </si>
  <si>
    <t>83 MIN</t>
  </si>
  <si>
    <t>105 MIN</t>
  </si>
  <si>
    <t>117 MIN</t>
  </si>
  <si>
    <t>101 MIN</t>
  </si>
  <si>
    <t>85 MIN</t>
  </si>
  <si>
    <t>181 MIN</t>
  </si>
  <si>
    <t>si</t>
  </si>
  <si>
    <t>PROMOCION CLARO - TREN CRUCERO</t>
  </si>
  <si>
    <t xml:space="preserve">Todos los clientes que adquieran un producto Claro Móvil durante los días 22 de abril al 31 de mayo del 2014, participarán en el sorteo para ser uno de los dos ganadores para disfrutar de un recorrido por el Tren Crucero para dos personas. 
Promoción aplica en todos los  locales a nivel nacional.
Aplica por la compra de productos móviles. </t>
  </si>
  <si>
    <t>Claro- Tren Crucero</t>
  </si>
  <si>
    <t>CAMBIATE A CLARO Y RECIEBE EL  DOBLE DE MINUTOS Y MEGAS POR 1 AÑO</t>
  </si>
  <si>
    <t>Mecanica: Cambiate a Claro con tu mismo número (Portabilidad) en un Plan de VOZ + DATOS y recibe el Doble de Minutos, Megas por 12 meses SEGUIDOS Beneficio Promocional será a partir del segundo mes de activación del servicio • Minutos  Promocionales aplican para números moviles Claro. • Servicio móvil prestado por CONECEL S.A.</t>
  </si>
  <si>
    <t>IDEAL 22 INTERNET MÓVIL BB  AB</t>
  </si>
  <si>
    <t>120 MIN</t>
  </si>
  <si>
    <t>IDEAL 22 INTERNET MOVIL AB</t>
  </si>
  <si>
    <t>IDEAL 25 INTERNET MÓVIL BB  AB</t>
  </si>
  <si>
    <t>150 MIN</t>
  </si>
  <si>
    <t>IDEAL 25 INTERNET MOVIL AB</t>
  </si>
  <si>
    <t>IDEAL 30 INTERNET MOVIL BB AB</t>
  </si>
  <si>
    <t>100 MIN</t>
  </si>
  <si>
    <t>IDEAL 30 INTERNET MOVIL AB</t>
  </si>
  <si>
    <t>IDEAL 34 INTERNET MOVIL BB AB</t>
  </si>
  <si>
    <t>140 MIN</t>
  </si>
  <si>
    <t>IDEAL 34 INTERNET MOVIL AB</t>
  </si>
  <si>
    <t>IDEAL 39 INTERNET MOVIL BB AB</t>
  </si>
  <si>
    <t>190 MIN</t>
  </si>
  <si>
    <t>IDEAL 39 INTERNET MOVIL AB</t>
  </si>
  <si>
    <t>IDEAL 49 INTERNET MOVIL BB AB</t>
  </si>
  <si>
    <t>296 MIN</t>
  </si>
  <si>
    <t>IDEAL 49  INTERNET MOVIL AB</t>
  </si>
  <si>
    <t>IDEAL 59 INTERNET MOVIL BB AB</t>
  </si>
  <si>
    <t>398 MIN</t>
  </si>
  <si>
    <t>IDEAL 59   INTERNET MOVIL AB</t>
  </si>
  <si>
    <t>IDEAL 69 INTERNET MOVIL BB AB</t>
  </si>
  <si>
    <t>510 MIN</t>
  </si>
  <si>
    <t>IDEAL 69 INTERNET MOVIL AB</t>
  </si>
  <si>
    <t>IDEAL 79 INTERNET MOVIL AB [2000 MB]</t>
  </si>
  <si>
    <t>555 MIN</t>
  </si>
  <si>
    <t>IDEAL 79 INTERNET MOVIL BB AB</t>
  </si>
  <si>
    <t>655 MIN</t>
  </si>
  <si>
    <t>IDEAL 79  INTERNET MOVIL AB</t>
  </si>
  <si>
    <t>IDEAL 99 INTERNET MOVIL AB [3000 MB]</t>
  </si>
  <si>
    <t>697 MIN</t>
  </si>
  <si>
    <t>IDEAL 99 INTERNET MOVIL BB AB</t>
  </si>
  <si>
    <t>918 MIN</t>
  </si>
  <si>
    <t>IDEAL 99  INTERNET MOVIL AB</t>
  </si>
  <si>
    <t>IDEAL 18 INTERNET MÓVIL BB CON</t>
  </si>
  <si>
    <t>66 MIN</t>
  </si>
  <si>
    <t>IDEAL 18 INTERNET MOVIL CON</t>
  </si>
  <si>
    <t>IDEAL 20 INTERNET MÓVIL BB CON</t>
  </si>
  <si>
    <t>IDEAL 20 INTERNET MOVIL CON</t>
  </si>
  <si>
    <t>IDEAL 22 INTERNET MÓVIL BB CON</t>
  </si>
  <si>
    <t>IDEAL 22 INTERNET MOVIL CON</t>
  </si>
  <si>
    <t>IDEAL 30 INTERNET MOVIL BB CON</t>
  </si>
  <si>
    <t>IDEAL 30 INTERNET MOVIL CON</t>
  </si>
  <si>
    <t>IDEAL 34 INTERNET MOVIL BB CON 24 M</t>
  </si>
  <si>
    <t>127 MIN</t>
  </si>
  <si>
    <t>IDEAL 34 INTERNET MOVIL CON 24 M</t>
  </si>
  <si>
    <t>IDEAL 39 INTERNET MOVIL BB CON 24 M</t>
  </si>
  <si>
    <t>172 MIN</t>
  </si>
  <si>
    <t>IDEAL 39 INTERNET MOVIL CON 24 M</t>
  </si>
  <si>
    <t>IDEAL 49 INTERNET MOVIL BB CON 24 M</t>
  </si>
  <si>
    <t>268 MIN</t>
  </si>
  <si>
    <t>IDEAL 49  INTERNET MOVIL CON 24 M</t>
  </si>
  <si>
    <t>IDEAL 59 INTERNET MOVIL BB CON 24 M</t>
  </si>
  <si>
    <t>IDEAL 59   INTERNET MOVIL CON 24 M</t>
  </si>
  <si>
    <t>IDEAL 69 INTERNET MOVIL BB CON 24 M</t>
  </si>
  <si>
    <t>IDEAL 69 INTERNET MOVIL CON 24 M</t>
  </si>
  <si>
    <t>IDEAL 79 INTERNET MOVIL CO [2000 MB]</t>
  </si>
  <si>
    <t>IDEAL 79 INTERNET MOVIL BB CON 24 M</t>
  </si>
  <si>
    <t>IDEAL 79  INTERNET MOVIL CON 24 M</t>
  </si>
  <si>
    <t>250 MIN</t>
  </si>
  <si>
    <t>IDEAL 99 INTERNET MOVIL CO [3000 MB]</t>
  </si>
  <si>
    <t>IDEAL 99 INTERNET MOVIL BB CON 24 M</t>
  </si>
  <si>
    <t>IDEAL 99  INTERNET MOVIL CON 24 M</t>
  </si>
  <si>
    <t>PROMOCIÓN AMIGO KIT DOPPIO</t>
  </si>
  <si>
    <t xml:space="preserve">La promoción aplica para los nuevos Amigo Kit Doppio Wave adquiridos en este periodo.
Recibirá mensualmente 100 megas para navegar  por 12 meses, siendo un total durante los 12 meses de 1200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Amigo Kit Doppio no permite realizar llamadas salientes.
</t>
  </si>
  <si>
    <t>100 MB x 12 meses</t>
  </si>
  <si>
    <t>PROMOCIÓN AMIGO KIT HUAWEI MEDIA PAD LITE</t>
  </si>
  <si>
    <t xml:space="preserve">La promoción aplica para los nuevos Amigo Kit Huawei Media Pad Lite adquiridos en este periodo.
Recibirá mensualmente 250 megas para navegar  por 12 meses, siendo un total durante los 12 meses de 3000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Amigo Kit Huawei Media PAd Lite no permite realizar llamadas salientes.
</t>
  </si>
  <si>
    <t>250 MB x 12 meses</t>
  </si>
  <si>
    <t>Promoción  Doble de Megas y Redes Sociales por 6 meses</t>
  </si>
  <si>
    <t xml:space="preserve">• Doble de Megas  y Redes Sociales aplica por 6 meses saltados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</si>
  <si>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6meses*</t>
  </si>
  <si>
    <t>Doble de Megas y Redes Sociales por 6 meses*</t>
  </si>
  <si>
    <t>Promoción  Doble de Megas y Redes Sociales por 12 meses</t>
  </si>
  <si>
    <t>Promoción  Doble de Megas y Redes Sociales por 3 meses</t>
  </si>
  <si>
    <t>Doble de Megas y Redes Sociales por 3meses*</t>
  </si>
  <si>
    <t>CAMBIATE A CLARO Y RECIBE  DOBLE DE MINUTOS MEGAS Y SMS POR 1 AÑO</t>
  </si>
  <si>
    <t>Mecanica: CAMBIATE a un Plan Ideal Flex de 25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t>
  </si>
  <si>
    <t xml:space="preserve"> DOBLE DE MINUTOS MEGAS Y SMS POR 12 MESES PLANES EP</t>
  </si>
  <si>
    <t>Mecanica: Activa un Plan Ideal Flex EP de 25 hasta 100 Dolares Mensuales y recibe el Doble de Minutos, Megas y SMS por 12 meses SALTADOS* Beneficio Promocional será entregado  a partir del segundo mes de activación del servicio • Minutos y SMS Promocionales aplican para números moviles Claro. • Servicio móvil prestado por CONECEL S.A.</t>
  </si>
  <si>
    <t>DOBLE DE MINUTOS Y MEGAS POR 6 MESES</t>
  </si>
  <si>
    <t>Mecanica: Activa o Renueva un Plan Claro  de 22 Dolares Mensuales y recibe el Doble de Minutos y Megas por 6 meses SALTADOS* Beneficio Promocional será entregado  a partir del segundo mes de activación del servicio • Minutos Promocionales aplican para números moviles Claro. • Servicio móvil prestado por CONECEL S.A.</t>
  </si>
  <si>
    <t>100  minutos</t>
  </si>
  <si>
    <t>120  minutos</t>
  </si>
  <si>
    <t>450 MB</t>
  </si>
  <si>
    <t xml:space="preserve"> DOBLE DE MINUTOS POR 6 MESES</t>
  </si>
  <si>
    <t>Mecanica: Activa o Renueva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</si>
  <si>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125 MIN</t>
  </si>
  <si>
    <t xml:space="preserve">• Doble de Megas  y Redes Sociales aplica por 3 meses saltados a partir del segundo mes de la activación del plan.  
• Promoción aplica para renovaciones, nuevas contrataciones y portabilidad.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</si>
  <si>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3 meses*</t>
  </si>
  <si>
    <t xml:space="preserve">•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</si>
  <si>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MINUTOS Y SMS POR 6 MESES</t>
  </si>
  <si>
    <t>Mecanica: Activa o Renueva un Plan Claro  de 15, 18 o 20 Dolares Mensuales y recibe el Doble de Minutos y SMS por 6 meses SALTADOS* Beneficio Promocional será entregado  a partir del segundo mes de activación del servicio • Minutos y SMS Promocionales aplican para números moviles Claro. • Servicio móvil prestado por CONECEL S.A.</t>
  </si>
  <si>
    <t>PROMOCIÓN DUPLICA TU RECARGA CADA SEMANA Y REDES SOCIALES ILIMITADAS POR 7 DIAS, DURANTE 6 MESES. ADEMAS CONTENIDO DE CABINA CLARO.</t>
  </si>
  <si>
    <t>Todos los clientes prepago que adquieran un Amigo Kit Selección, recibirán 2x1 de tiempo aire promocional en su recarga semanal desde $6 para hablar a números móviles CLARO durante 5 días a partir de su activación. Además, recibirán un paquete de redes sociales ilimitadas por 7 días con recarga previa de $6. Adicional, cliente recibirá 1 contenido de Cabina Claro por 3 meses.
Promoción Doble de recarga y redes sociales ilimitadas, aplican por 6 meses a partir de la activación del Amigo Kit. 
Promoción aplica con el modelo de equipo Alcatel OT4007.
Contenido de Cabina Claro por 3 meses: dura 15 minutos cada mes y es sin costo para el cliente, marcando *9292.
Promoción a nivel nacional.
La tarifa que aplica en el tiempo aire promocional es la misma que ha contratado el cliente para llamadas a números móviles Claro.
Promoción válida hasta agotar stock.</t>
  </si>
  <si>
    <t>Redes Sociales Ilimitadas por 7 días</t>
  </si>
  <si>
    <t>Ilimitados</t>
  </si>
  <si>
    <t>DOBLE DE MINUTOS MEGAS Y SMS POR 6 MESES</t>
  </si>
  <si>
    <t>Mecanica: Activa o Renueva un Plan Ideal Flex de 25 hasta 100 Dolares Mensuales y recibe el Doble de Minutos, Megas y SMS por 6 meses SALTADOS* Beneficio Promocional será entregado  a partir del segundo mes de activación del servicio • Minutos y SMS Promocionales aplican para números moviles Claro. • Servicio móvil prestado por CONECEL S.A.</t>
  </si>
  <si>
    <t>PORTABILIDAD DOBLE DE MINUTOS POR 1 AÑO - CORPORATIVOS</t>
  </si>
  <si>
    <t>Mecanica: Cambiate a Claro con tu mismo número (Portabilidad) en un Plan Ideal Empresa VPN  y recibe el Doble de Minutos por 12 meses CONSECUTIVOS• Beneficio Promocional será entregado a partir del segundo mes de activación del servicio • Minutos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</si>
  <si>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</si>
  <si>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</si>
  <si>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</si>
  <si>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</si>
  <si>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</si>
  <si>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</si>
  <si>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</si>
  <si>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</si>
  <si>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</si>
  <si>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</si>
  <si>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</si>
  <si>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</si>
  <si>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</si>
  <si>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</si>
  <si>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</si>
  <si>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</si>
  <si>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 xml:space="preserve">PROMOCIÓN HABLA GRATIS </t>
  </si>
  <si>
    <t xml:space="preserve">MEJOR AMIGO CLARO </t>
  </si>
  <si>
    <t>MEJOR AMIGO CLARO POSTPAGO</t>
  </si>
  <si>
    <t>PROMOCIÓN Tarifa Mejor Amigo Claro</t>
  </si>
  <si>
    <t>Promoción Tarifa Mejor Amigo Claro - Multidestino</t>
  </si>
  <si>
    <t>Promoción Tarifa Mejor Amigo Claro - Prepago Regular</t>
  </si>
  <si>
    <t>Promoción Válida del 14 de Abril hasta el 31 de Mayo del 2014
Costo por minuto al mejor Amigo Claro $0.01 más IVA en planes postpago personales y corporativos vigentes.
Promoción aplica para llamadas de voz al número registrado como mejor amigo Claro en el *123# y Gratis.</t>
  </si>
  <si>
    <t>Mecanica: Cambiate a Claro con tu mismo número (Portabilidad) en un Plan de VOZ  y recibe el Doble de Minutos por 12 meses SEGUIDOS Beneficio Promocional será entregado a partir del segundo mes de activación del servicio • Minutos  Promocionales aplican para números moviles Claro. • Servicio móvil prestado por CONECEL S.A.</t>
  </si>
  <si>
    <t>220 MIN</t>
  </si>
  <si>
    <t>340 MIN</t>
  </si>
  <si>
    <t>438 MIN</t>
  </si>
  <si>
    <t>562 MIN</t>
  </si>
  <si>
    <t>897 MIN</t>
  </si>
  <si>
    <t>1104 MIN</t>
  </si>
  <si>
    <t>1428 MIN</t>
  </si>
  <si>
    <t>PLAN IDEAL 15 MULTIDESTINO II</t>
  </si>
  <si>
    <t>183 MIN</t>
  </si>
  <si>
    <t>208 MIN</t>
  </si>
  <si>
    <t>309 MIN</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</si>
  <si>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</si>
  <si>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$0.56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</si>
  <si>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</si>
  <si>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MENSAJES ESCRITOS ILIMITADOS</t>
  </si>
  <si>
    <t>Mensajes escritos ilimitados</t>
  </si>
  <si>
    <t>Precio incluye impuestos.</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</si>
  <si>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</si>
  <si>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$0.56 por MB, para clientes Postpago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</si>
  <si>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</si>
  <si>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</si>
  <si>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Navegacion adicional a un costo de  $0.112 por MB o $0.56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</si>
  <si>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$4.99, POR 15 DIAS/360 HORAS</t>
  </si>
  <si>
    <t>CAMBIATE A CLARO Y RECIBE  DOBLE DE MINUTOS POR UN AÑO</t>
  </si>
  <si>
    <t>Promoción Redes Sociales Ilimitadas x 18 meses</t>
  </si>
  <si>
    <t>Redes Sociales Ilimitadas por 18 meses</t>
  </si>
  <si>
    <t>Redes Sociales Ilimitadas por 18 meses*</t>
  </si>
  <si>
    <t xml:space="preserve">•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</si>
  <si>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</si>
  <si>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$0.56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</si>
  <si>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</si>
  <si>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 xml:space="preserve">REDES SOCIALES ILIMITADO POR $1, 24 HORAS </t>
  </si>
  <si>
    <t xml:space="preserve">Mecánica: 
 - Envía la palabra ILIMITADO al 5000 y por USD$1 dólar (incluido IVA), navega ilimitadamente en redes sociales (aplicativo oficial de Facebook y twitter) por 24 horas. 
Descripción: 
 -  Paquete Redes Sociales ilimitado. Precio final del paquete: US$ 1 dólar. Megabytes incluidos:  ILIMITADO.  Navegacion adicional para clientes Prepago a un costo final de $0.56 por MB; para clientes Postpago navegacion adicional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</si>
  <si>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POR $1, POR 24 HORAS</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</si>
  <si>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</si>
  <si>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$0.56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</si>
  <si>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</si>
  <si>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 xml:space="preserve">REDES SOCIALES Y WHATSAPP ILIMITADO POR $2, 24 HORAS </t>
  </si>
  <si>
    <t xml:space="preserve">Mecánica: 
 - Envía la palabra ILIMITADO al 5000 y por USD$2 dólar (incluido IVA), navega ilimitadamente por 24 horas. 
Descripción: 
 -  Paquete Redes Sociales y Whatsapp ilimitado. Precio final del paquete: US$2 dolares. Megabytes incluidos:  ILIMITADO. Navegacion adicional para clientes Prepago a un costo final de $0.56 por MB, para clientes Postpago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</si>
  <si>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Y WHATSPAPP POR $2, POR 24 HORAS</t>
  </si>
  <si>
    <t>3. Valor de las tarifas sin cargos de interconexión</t>
  </si>
  <si>
    <t>CAMBIAR POR EL QUE SALE EN JUNIO</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</si>
  <si>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</si>
  <si>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</si>
  <si>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</si>
  <si>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</si>
  <si>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</si>
  <si>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</si>
  <si>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</si>
  <si>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</si>
  <si>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</si>
  <si>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</si>
  <si>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</si>
  <si>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</si>
  <si>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</si>
  <si>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</si>
  <si>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</si>
  <si>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</si>
  <si>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</si>
  <si>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</si>
  <si>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</si>
  <si>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</si>
  <si>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</si>
  <si>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</si>
  <si>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</si>
  <si>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</si>
  <si>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</si>
  <si>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</si>
  <si>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</si>
  <si>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</si>
  <si>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</si>
  <si>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</si>
  <si>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</si>
  <si>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</si>
  <si>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de bonos) se caducan si no se consumen en el tiempo establecido. El bono entregado, será distribuido de la siguiente manera: 50% a la bolsa promocional  para llamadas On Net  y  50% a la bolsa promocional para llamadas Off Net.  
</t>
  </si>
  <si>
    <t xml:space="preserve">CONDICIONES :
Aplica a clientes Prepago TARIFA DIFERENCIADA con tecnología  CDMA, GSM, 3,5 G. HSPA PLUS
Aplica  a  Recargas desde $6 en adelante 
El bono entregado, será distribuido de la siguiente manera:
 50%   para llamadas On Net (CNT fijo y móvil) 
 50%  para llamadas Off Net,  (llamadas locales  a otras Operadoras Fijos y móviles nacionales) 
La promoción  3x1 no es compatible con ninguna otra promoción vigente 
El bono promocional sirve solo para servicios de voz,  no  para la contratación de ningún servicio adicional ni envío de mensajes de texto o mensajes multimedia.
</t>
  </si>
  <si>
    <t>TRIPLICA TUS RECARGAS</t>
  </si>
  <si>
    <t xml:space="preserve">no aplica corresponde únicamente a triplicidad de recargas </t>
  </si>
  <si>
    <t>Promoción Paquete Special de Datos Prepago  5 MB</t>
  </si>
  <si>
    <t xml:space="preserve">• Al contratar el paquete special de datos prepago de 5 MB, se entregan 20 MB adicionales como promoción. Precio del paquete: $0,99 + impuestos. Esta promoción de los 20MB no tendrá roll over, sin embargo los 5MB que tiene el paquete si mantiene la característica de roll over. Primero consume el paquete de promoción y luego el paquete de MB contratado.  
• Este paquete se lo puede activar más de una vez al mes, y una vez de manera diaria.
• Aplica únicamente para navegación desde el teléfono celular.
• En cuanto al consumo de MB bajo demanda en tecnología GSM, 3.5G el MB bajo demanda es de $0.99+imp y HSPA+ $0.20 HSPA+ imp.
</t>
  </si>
  <si>
    <t>Promoción Paquete Special de Datos Prepago 5 MB: Consiste que al contratar el paquete de datos prepago de 5 MB vigente comercialmente, se entregan 20 MB adicionales como promoción. Los 5 MB del paquete original poseen rollover y los 20 MB promocionales tienen una vigencia de 30 días.</t>
  </si>
  <si>
    <t>1215 – INT3G CTRL/PPAY 0.99 / 1428 – DATOS GSM 0.99 PPAY / 1429 – INT3G 0.99 PPAY</t>
  </si>
  <si>
    <t>5MB de paquete original + 20 MB adicionales</t>
  </si>
  <si>
    <t>GSM y 3.5 G: $0,99 + imp. / HSPA PLUS: $0,20 + imp.</t>
  </si>
  <si>
    <t>Días Movistar 2x1 Duplícame para Santa Elena (Provincia), Esmeraldas (Provincia)</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</si>
  <si>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Santa Elena (Provincia) y Esmeraldas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t>
  </si>
  <si>
    <t>Promoción “Altas Prepago 2x1”</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</si>
  <si>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Santa Elena (Provincia) y Macas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</si>
  <si>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Santa Elena (Provincia), Macas (Ciudad)</t>
  </si>
  <si>
    <t>• Beneficio: Activa una línea prepago y recibe 2x1 (100% adicional de lo recargado) en tu primera recarga del mes a partir de $3,00 (TRES DOLARES DE LOS ESTADOS UNIDOS DE AMERICA), durante 6 meses consecutivos.  
• Promoción aplica para altas, transferencias de pospago a prepago y portabilidades.
• La promoción se activa automáticamente en el momento del alta
• La promoción duplica la primera recarga del mes a partir de $3,00 (TRES DOLARES DE LOS ESTADOS UNIDOS DE AMERICA), durante 6 meses consecutivos. 
• La promoción considera meses calendario 
• El saldo promocional podrá ser usado para hablar de Movistar a Movistar, tiene una vigencia de 7 días desde su activación y será consumido antes del saldo pagado por recarga. 
• El saldo promocional entregado, se descontarán a la misma tarifa y condiciones del plan prepago contratado por el cliente 
• Cuando expire la vigencia del beneficio promocional, el cliente consumirá de acuerdo a la tarifa de su plan.
• Finalizada la promoción, el cliente mantiene las condiciones originales del plan contratado.</t>
  </si>
  <si>
    <t>FORMATO RT-PR-01: CONCURSO</t>
  </si>
  <si>
    <t>OTECEL S.A.</t>
  </si>
  <si>
    <r>
      <t xml:space="preserve">Precio: $ 0,40 más impuestos con frecuencia de cobro en suscripción (recurrente) $0,40 más impuestos por BONO en caso de que el cliente lo solicite.
</t>
    </r>
    <r>
      <rPr>
        <u/>
        <sz val="10"/>
        <color theme="1"/>
        <rFont val="Arial"/>
        <family val="2"/>
      </rPr>
      <t>EL cobre se realizará:</t>
    </r>
    <r>
      <rPr>
        <sz val="10"/>
        <color theme="1"/>
        <rFont val="Arial"/>
        <family val="2"/>
      </rPr>
      <t xml:space="preserve">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t>
    </r>
    <r>
      <rPr>
        <u/>
        <sz val="10"/>
        <color theme="1"/>
        <rFont val="Arial"/>
        <family val="2"/>
      </rPr>
      <t>Descripción</t>
    </r>
    <r>
      <rPr>
        <sz val="10"/>
        <color theme="1"/>
        <rFont val="Arial"/>
        <family val="2"/>
      </rPr>
      <t xml:space="preserve">: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t>
    </r>
    <r>
      <rPr>
        <u/>
        <sz val="10"/>
        <color theme="1"/>
        <rFont val="Arial"/>
        <family val="2"/>
      </rPr>
      <t xml:space="preserve">MECÁNICA:
</t>
    </r>
    <r>
      <rPr>
        <sz val="10"/>
        <color theme="1"/>
        <rFont val="Arial"/>
        <family val="2"/>
      </rPr>
      <t>El cliente puede suscribirse a través de:
* SMS: Enciando una palbara al código corto 229.
* WEB: ingresnado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t>
    </r>
    <r>
      <rPr>
        <u/>
        <sz val="10"/>
        <color theme="1"/>
        <rFont val="Arial"/>
        <family val="2"/>
      </rPr>
      <t xml:space="preserve">Condiciones Reto Movistar:
</t>
    </r>
    <r>
      <rPr>
        <sz val="10"/>
        <color theme="1"/>
        <rFont val="Arial"/>
        <family val="2"/>
      </rPr>
      <t>*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Beneficios:
Recargas: valoir $0,15</t>
    </r>
  </si>
  <si>
    <t>Condiciones Adicionales de la Promoción,Tarifa promocional o Paquete promocional:</t>
  </si>
  <si>
    <t xml:space="preserve">Condiciones:
Recargas:
Valor $6
No tiene Vigencia
Puede ser utilizado en cualquier servicio
La tarifa que aplica es a la del plan contratado
Mecánica:
Este beneficio se otorgará de acuerdo al siguietne escenario:
Se realiza un sorteo de 20 recargas de $6 entre todos los usuarios que reciban un SMS en el que se indique que está participando por $6 de saldo. Se enviará los mensajes a dos bases de clientes: el 26 de mayo de 2014, y el 2 de junio de 2014, .
La recarga se entregará de acuerdo a lo descrito en la sección Condiciones.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</si>
  <si>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</si>
  <si>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Cuenca (Ciudad), Azogues (Ciudad), Cañar (Ciudad), Santo Domingo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</si>
  <si>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Cuenca (Ciudad), Azogues (Ciudad), Cañar (Ciudad) y Santo Domingo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</si>
  <si>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2x1 Cuotafacil</t>
  </si>
  <si>
    <t>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(Islas Cuota Facil) localizados dentro de los centros comerciales Recreo Quito y Mall del Sur Guayaquil. Para acceder a la promoción los clientes deben presentar una factura igual o superior a los $20 dólares incluido impuesto y esta deberá haber sido cancelada con la tarjeta Cuotafácil.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t>
  </si>
  <si>
    <t>Días Movistar 2x1 Duplícame para Loja (Provincia), Puyo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</si>
  <si>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Loja (Provincia) y Puyo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</si>
  <si>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1.- El Canje de equipos usados válido únicamente para Clientes Movistar individuales pospago y prepago.
2.- El beneficio otorgado será un saldo promocional (ANEXO 2), cuya vigencia del saldo acreditado con y sin problemas cosméticos es de 30 días, y dependerá de la marca y modelo de equipo (ANEXO 1); la vigencia del saldo promocional acreditado por reciclaje es de 7 días y aplica para cualquier modelo de equipo. 
3.- La tarifa de voz que aplica el saldo promocional es la misma a la del plan contratado por el abonado.
4.- Aplica únicamente para llamadas de voz de Movistar a Movistar (ON-NET).
5.- El Canje por equipo recibido será válido en la línea que el Cliente decida “beneficiario”.
6.-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7.-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6.- El Cliente debe firmar los documentos correspondientes al momento del canje del equipo.</t>
  </si>
  <si>
    <t>FORMATO RT-PR-01: PROMOCIÓN</t>
  </si>
  <si>
    <t>Oferta Chip Prepago</t>
  </si>
  <si>
    <t>La promoción Oferta Chip Prepago incluye $3 de recarga.</t>
  </si>
  <si>
    <t>Aplica para todas las activaciones (altas y portabilidades).
Se acreditará $ 3,00 adicionales de recarga con la primera recarga que se realice
Los $ 3,00 adiocionales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</si>
  <si>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No aplica para transferencia de pospago a prepago
Las recargas realizadas con tarjetas físicas o transferencias de tiempo, no serán consideradas como recargas para otorgar el beneficio.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</si>
  <si>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</si>
  <si>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</si>
  <si>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paquetes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ser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</si>
  <si>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</si>
  <si>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</si>
  <si>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</si>
  <si>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</si>
  <si>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Incluye impuestos</t>
  </si>
  <si>
    <t>Promoción “Pospago Terminal Externo”</t>
  </si>
  <si>
    <t xml:space="preserve">a) Todos los clientes que activen, transfieran de prepago a pospago controlado o porten su línea con terminal externo, reciben $5 mensuales por 18 meses consecutivos para llamadas a teléfonos Movistar; es decir reciben un total de $90.
b) El beneficio se entregará únicamente si el cliente activa, transfiere de prepago a pospago controlado o porta su línea con terminal externo es decir un terminal propio del cliente  
c) Se entregarán $5 dólares mensuales y se acreditarán el 25 de cada mes por 18 meses consecutivos, desde el mes siguiente de activación de la línea
d) Los $5 dólares el cliente podrá ocuparlos en llamadas Movistar nacionales
e) La tarifa a la que se descontará el bono promocional de voz es la misma a la del plan contratado.
f) Finalizada la promoción, el cliente mantiene las condiciones originales del plan contratado.
</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</si>
  <si>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</si>
  <si>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50%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</si>
  <si>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Fecha de vigencia :</t>
  </si>
  <si>
    <t>Promoción Salariazo Movistar</t>
  </si>
  <si>
    <t>La promoción SALARIAZO MOVISTAR consisite en acumular puntos virtuales, serán los ganadores quienes acumulen más puntos</t>
  </si>
  <si>
    <t>Duración</t>
  </si>
  <si>
    <t>Desde el 14 de Mayo hasta el 13 de Junio de 2014</t>
  </si>
  <si>
    <t>Mecánica</t>
  </si>
  <si>
    <t>Los clientes podrán acumular puntos virtuales mediante:
Recargas
Suscripción al Club Sport
Trivia Club Sports</t>
  </si>
  <si>
    <t>Podrán participar cualquier persona residente en la República del Ecuador, que sea cliente de OTECEL S.A. siempre que sean líneas activas entre el 14 de mayo y 13 de junio de 2014, que no registren eventualidad a efectos de robo, fraude o suspensión de ninguna índole.</t>
  </si>
  <si>
    <t>Premios</t>
  </si>
  <si>
    <t>Primer Premio: Una gift card mensual de USD $ 2,000,00 durante un año.
Segundo Premio: Una gift card mensual de USD $ 500,00 durante un año</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</si>
  <si>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</si>
  <si>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</si>
  <si>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</si>
  <si>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</si>
  <si>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</si>
  <si>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</si>
  <si>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</si>
  <si>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</si>
  <si>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</si>
  <si>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</si>
  <si>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</si>
  <si>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</si>
  <si>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</si>
  <si>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</si>
  <si>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</si>
  <si>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</si>
  <si>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</si>
  <si>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</si>
  <si>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</si>
  <si>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</si>
  <si>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</si>
  <si>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</si>
  <si>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</si>
  <si>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</si>
  <si>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</si>
  <si>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</si>
  <si>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</si>
  <si>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</si>
  <si>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</si>
  <si>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</si>
  <si>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</si>
  <si>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</si>
  <si>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</si>
  <si>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</si>
  <si>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</si>
  <si>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</si>
  <si>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Concurso "Gana Gol"</t>
  </si>
  <si>
    <t>Fecha de entrada en vigencia del Concurso, Promoción,Tarifa promocional o Paquete promocional:</t>
  </si>
  <si>
    <t>miércoles, 28 de mayo de 2014</t>
  </si>
  <si>
    <t>Fecha de finalización del Concurso, Promoción,Tarifa promocional o Paquete promocional:</t>
  </si>
  <si>
    <t>martes, 15 de julio de 2014</t>
  </si>
  <si>
    <r>
      <t xml:space="preserve">1. Se pone a disposición el servicio "Gana Gol", mediante el cual se podrán participar por un premio semanal de $600 que es acumulable.  El presente servicio es de venta de un contenido, es decir la prestación de un servicio de valor agregado.
2. </t>
    </r>
    <r>
      <rPr>
        <u/>
        <sz val="10"/>
        <color theme="1"/>
        <rFont val="Arial"/>
        <family val="2"/>
      </rPr>
      <t>Descripción Del Producto</t>
    </r>
    <r>
      <rPr>
        <sz val="10"/>
        <color theme="1"/>
        <rFont val="Arial"/>
        <family val="2"/>
      </rPr>
      <t xml:space="preserve">:
Para participar en el producto Gana Gol, el usuario debe llamar sin costo alguno al *3030 para suscribirse.  Una vez suscrito el usuario deberá ingresar en la opción 1 para llenar el pronóstico de la semana para participar por el premio semanal de $600 que es acumulable, cada pronóstico (partido) acertado correctamente le entregará al usuario puntos que le permitirán participar tanto en el sorteo semanal como en el sorteo final de una gift card de $10,000.
Adicionalmente, a los usuarios que hayan realizado sus pronósticos se les incentivará por SMS a que participen en el pronóstico instantáneo por $0,35 + impuestos, incentivo que les pemitirá ganar puntos extras y premios instantáneos contestando correctamente las preguntas de la semana.
3. </t>
    </r>
    <r>
      <rPr>
        <u/>
        <sz val="10"/>
        <color theme="1"/>
        <rFont val="Arial"/>
        <family val="2"/>
      </rPr>
      <t>Mecánica del Juego:</t>
    </r>
    <r>
      <rPr>
        <sz val="10"/>
        <color theme="1"/>
        <rFont val="Arial"/>
        <family val="2"/>
      </rPr>
      <t xml:space="preserve">
En el menú del IVR del *3030, el usuario tiene 6 partidos para emitir su pronóstico por un cobro semanal de $1 más IVA.  El usuario tendrá la opción de responder si ganará el local, el visitante o habrá empate.  Adicionalmente, en el menú se incluye el análisis estadístico de los partidos por parte de Aurelio Dávila y la tabla de posiciones para que el usuario tenga información adicional de la situación de los equipos y partidos.
4. </t>
    </r>
    <r>
      <rPr>
        <u/>
        <sz val="10"/>
        <color theme="1"/>
        <rFont val="Arial"/>
        <family val="2"/>
      </rPr>
      <t>Mecánica de Puntos</t>
    </r>
    <r>
      <rPr>
        <sz val="10"/>
        <color theme="1"/>
        <rFont val="Arial"/>
        <family val="2"/>
      </rPr>
      <t xml:space="preserve">:
* </t>
    </r>
    <r>
      <rPr>
        <u/>
        <sz val="10"/>
        <color theme="1"/>
        <rFont val="Arial"/>
        <family val="2"/>
      </rPr>
      <t>Premio Semanal Acumulable</t>
    </r>
    <r>
      <rPr>
        <sz val="10"/>
        <color theme="1"/>
        <rFont val="Arial"/>
        <family val="2"/>
      </rPr>
      <t xml:space="preserve">:
- Cada cobro exitoso al igual que cada pronóstico acertado correctamente, asignará al usuario puntos que le permiten participar en el sorteo de la semana.  Los puntos que se asignan por el cobro o los pronósticos realizados correctamente son independientes; es decir, si un usuario tiene un cobro exitoso pero el pronóstico es incorrecto igual se le asigna puntos por el cobro o viceversa.
- Para ser considerado en el premio semanal acumulable de $600, el usuario debe al menos acertar el 50% de los partidos de la fecha y tener un cobro exitoso en la semana.  Para el usuario no hay mención del porcentaje, es simplemente valido para la asignación de puntos ya que CONECEL al momento de sortear, verifica que por lo menos el usuario haya acertado correctamente la mitad de los partidos de la semana para que pueda ganar el premio semanal.
* </t>
    </r>
    <r>
      <rPr>
        <u/>
        <sz val="10"/>
        <color theme="1"/>
        <rFont val="Arial"/>
        <family val="2"/>
      </rPr>
      <t>Premio Final Gana Gol</t>
    </r>
    <r>
      <rPr>
        <sz val="10"/>
        <color theme="1"/>
        <rFont val="Arial"/>
        <family val="2"/>
      </rPr>
      <t xml:space="preserve">:
- Para ser considerado en el premio final, se tomará en cuenta la cantidad total de puntos, en caso de haber un empate, se realizará un sorteo aleatorio.  Los usuarios podrán verificar su puntaje enviando un SMS (sin costo para el cliente) al puerto 9097 con la palabra "PUNTOS"; y , su posición en el ranking Gana Gol en la web de Claro Sports.  El usuario que más puntos tenga es el ganador del premio final.
* </t>
    </r>
    <r>
      <rPr>
        <u/>
        <sz val="10"/>
        <color theme="1"/>
        <rFont val="Arial"/>
        <family val="2"/>
      </rPr>
      <t>Premio Extra (Bonos)</t>
    </r>
    <r>
      <rPr>
        <sz val="10"/>
        <color theme="1"/>
        <rFont val="Arial"/>
        <family val="2"/>
      </rPr>
      <t>:
- A los usuarios que hayan participado en el pronóstico o que hayan tenedo un cobro exitoso se les incentivará mediante un SMS para qwue responda las preguntas del día que les permiten participar en premios instantáneos.   Cada pregunta tiene un costo de $0,35 más impuestos.  Semanalmente en forma aleatoria (no instantánea) se sorteará $100 en recargas de $1 para los usuarios que hayan contestado correctamente por lo menos 1 pregunta .  Esta mecánica será solo por SMS y no estará disponible mediante el IVR.
5. En caso de que el cliente requiera salir del servicio, deberá enviar un SMS al puerto 9097 con la palabra "SALIR"; o, marcando al *3030 opción 0 denominad ayuda "AYUDA", y luego nuevamente opción 4 que es para realizar la cancelación del servicio.
6. El servicio estará disponible para los clientes desde el 28 de mayo de 2014 hasta el 15 de julio de 2014.</t>
    </r>
  </si>
  <si>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jueves 15 y viernes 16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15 y Viernes 16 de mayo-14</t>
  </si>
  <si>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martes 20 y miércoles 21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*Martes 20 y Miércoles 21 de mayo-14</t>
  </si>
  <si>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Riobamba y Quito.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03 y domingo 04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*Sábado 03 y Domingo 04 de mayo-14</t>
  </si>
  <si>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Quito, Esmeraldas y Riobamba.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10 y Domingo 11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*Sábado 10 y Domingo 11 de mayo-14</t>
  </si>
  <si>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Lunes 12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*Lunes 12 de mayo-14</t>
  </si>
  <si>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Lunes 19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*Lunes 19 de mayo-14</t>
  </si>
  <si>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lunes 05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 Lunes 05 de mayo-14</t>
  </si>
  <si>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Guayaquil e Ibarra. Se entiende por local participante de la promoción a aquellos locales físicos abiertos al público, en los que se comercializa uno o varios productos/servicios de CONECEL, y que contienen material publicitario relacionado con la presente promoción (entiéndase 2x1, el día Sabado 10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*Sábado 10 de mayo-14</t>
  </si>
  <si>
    <t>Todos los clientes prepago y postpago personales controlados que activen su primera recarga electrónica desde $3 los dias y ciudades especificados del mes de mayo del 2014, recibirán 2 X 1 de tiempo aire promocional para hablar a números móviles CLARO durante 5 días a partir de su activación.  
Promoción aplica en locales de Distribuidores Autorizados participantes de la promoción en las ciudades de Latacunga y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jueves 22, viernes 23 y lunes 26 de mayo-14)”.
La promociòn aplica únicamente para la ciudad de la Latacunga los días jueves 22 y viernes 23 de mayo de 2014; y, para la ciudad de Ambato el lunes 26 de mayo de 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22, Viernes 23 y Lunes 26 de mayo-14</t>
  </si>
  <si>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el día Jueves 8 y Viernes 9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8 y Viernes 9 de mayo-14</t>
  </si>
  <si>
    <t>PROMOCIÓN 2 X 1 EN RECARGA DESDE $3 EN PUERTO LISA</t>
  </si>
  <si>
    <t>Todos los clientes prepago y postpago personales controlados que activen su primera recarga electrónica desde $3 los dias especificados del mes de mayo del 2014, recibirán 2 X 1 de tiempo aire promocional para hablar a números móviles CLARO durante 5 días a partir de su activación.  
Promoción aplica en locales de Distribuidores Autorizados participantes de la promoción en la ciudad de Guayaquil (Puerto Lisa).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31 de mayo-14)”.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 Sábado 31 de mayo-14</t>
  </si>
  <si>
    <t>Todos los clientes prepago y pospago personales controlados que activen recargas electrónicas desde $3 en adelante el día viernes 16 del mes de mayo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</si>
  <si>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recargas electrónicas desde $3 en adelante el día viernes 30 del mes de mayo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</si>
  <si>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Mayo.</t>
  </si>
  <si>
    <t>Promoción Válida del 01 al 31 de Mayo del 2014
Costo por minuto a  los cinco números favoritos $0.10 más IVA
Promoción aplica para llamadas a los 5 números de operadoras fijas y/o móviles del país registrados como números favoritos.</t>
  </si>
  <si>
    <t xml:space="preserve">Promoción Válida del 01 al 31 de Mayo del 2014
Costo por minuto a  los 10 números favoritos $0.05 más IVA en Prepago
Promoción para llamadas de voz a los 10 Números Favoritos Claro registrados SIN COSTO en el *123# </t>
  </si>
  <si>
    <t>Todos los clientes prepago y pospago personales controlados que activen una recarga electrónica desde $3 en adelante el día viernes 9 del mes de mayo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</si>
  <si>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</si>
  <si>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 xml:space="preserve">El cliente que envìe la palabra MENSAJES al 5000, podrá mensajear ilimitadamente durante 24 horas,
Promoción válida para clientes Prepago de Claro móvil desde el 1 hasta el 31 de Mayo del 2014.
Costo del paquete promocional es de USD$1 incluído impuestos.
</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</si>
  <si>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</si>
  <si>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 xml:space="preserve">          Fecha de publicación: Mayo de 2014</t>
  </si>
  <si>
    <t>2014 (may)</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</si>
</sst>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u/>
      <sz val="10"/>
      <color theme="1"/>
      <name val="Arial"/>
      <family val="2"/>
    </font>
    <font>
      <b/>
      <sz val="10"/>
      <color rgb="FFFF0000"/>
      <name val="Arial"/>
      <family val="2"/>
    </font>
  </fonts>
  <fills count="49">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s>
  <borders count="490">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thin">
        <color indexed="64"/>
      </top>
      <bottom style="thin">
        <color indexed="64"/>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6" fillId="36"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87" fillId="28" borderId="0" applyNumberFormat="0" applyBorder="0" applyAlignment="0" applyProtection="0"/>
    <xf numFmtId="0" fontId="88" fillId="40" borderId="470" applyNumberFormat="0" applyAlignment="0" applyProtection="0"/>
    <xf numFmtId="0" fontId="25" fillId="41" borderId="471" applyNumberFormat="0" applyAlignment="0" applyProtection="0"/>
    <xf numFmtId="0" fontId="89" fillId="0" borderId="1" applyNumberFormat="0" applyFill="0" applyAlignment="0" applyProtection="0"/>
    <xf numFmtId="0" fontId="90" fillId="0" borderId="0" applyNumberFormat="0" applyFill="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45" borderId="0" applyNumberFormat="0" applyBorder="0" applyAlignment="0" applyProtection="0"/>
    <xf numFmtId="0" fontId="91" fillId="31" borderId="470" applyNumberFormat="0" applyAlignment="0" applyProtection="0"/>
    <xf numFmtId="0" fontId="92"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3" fillId="46" borderId="0" applyNumberFormat="0" applyBorder="0" applyAlignment="0" applyProtection="0"/>
    <xf numFmtId="0" fontId="4" fillId="47" borderId="472" applyNumberFormat="0" applyFont="0" applyAlignment="0" applyProtection="0"/>
    <xf numFmtId="0" fontId="94" fillId="40" borderId="473"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474" applyNumberFormat="0" applyFill="0" applyAlignment="0" applyProtection="0"/>
    <xf numFmtId="0" fontId="99" fillId="0" borderId="475" applyNumberFormat="0" applyFill="0" applyAlignment="0" applyProtection="0"/>
    <xf numFmtId="0" fontId="90" fillId="0" borderId="476" applyNumberFormat="0" applyFill="0" applyAlignment="0" applyProtection="0"/>
    <xf numFmtId="0" fontId="26" fillId="0" borderId="477"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856">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9" fillId="17" borderId="381" xfId="0" applyFont="1" applyFill="1" applyBorder="1" applyAlignment="1">
      <alignment horizontal="center"/>
    </xf>
    <xf numFmtId="2" fontId="9" fillId="17" borderId="382" xfId="0" applyNumberFormat="1" applyFont="1" applyFill="1" applyBorder="1" applyAlignment="1">
      <alignment horizontal="center"/>
    </xf>
    <xf numFmtId="0" fontId="9" fillId="17" borderId="382" xfId="0" applyFont="1" applyFill="1" applyBorder="1" applyAlignment="1">
      <alignment horizontal="center"/>
    </xf>
    <xf numFmtId="0" fontId="9"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0" fontId="6" fillId="2" borderId="0" xfId="4" applyFont="1" applyFill="1" applyBorder="1" applyAlignment="1">
      <alignment horizontal="left" wrapText="1"/>
    </xf>
    <xf numFmtId="0" fontId="5" fillId="0" borderId="0" xfId="4" applyFont="1" applyAlignment="1">
      <alignment horizontal="center"/>
    </xf>
    <xf numFmtId="209" fontId="6" fillId="0" borderId="390" xfId="11" applyNumberFormat="1" applyFont="1" applyBorder="1" applyAlignment="1">
      <alignment horizontal="center" vertical="center" wrapText="1"/>
    </xf>
    <xf numFmtId="209" fontId="6" fillId="0" borderId="385"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1"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85" xfId="0" applyFont="1" applyFill="1" applyBorder="1" applyAlignment="1">
      <alignment horizontal="center"/>
    </xf>
    <xf numFmtId="166" fontId="0" fillId="15" borderId="385" xfId="11" applyFont="1" applyFill="1" applyBorder="1" applyAlignment="1">
      <alignment horizontal="center"/>
    </xf>
    <xf numFmtId="166" fontId="4" fillId="15" borderId="385"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85" xfId="0" applyFont="1" applyBorder="1" applyAlignment="1">
      <alignment horizontal="center"/>
    </xf>
    <xf numFmtId="166" fontId="0" fillId="0" borderId="385" xfId="11" applyFont="1" applyBorder="1" applyAlignment="1">
      <alignment horizontal="center"/>
    </xf>
    <xf numFmtId="166" fontId="4"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4" xfId="0" applyFont="1" applyBorder="1" applyAlignment="1">
      <alignment horizontal="center" vertical="center"/>
    </xf>
    <xf numFmtId="0" fontId="5" fillId="0" borderId="385" xfId="0" applyFont="1" applyBorder="1" applyAlignment="1">
      <alignment horizontal="center" vertical="center"/>
    </xf>
    <xf numFmtId="0" fontId="5" fillId="0" borderId="385"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85" xfId="0" applyBorder="1" applyAlignment="1">
      <alignment horizontal="center"/>
    </xf>
    <xf numFmtId="0" fontId="4" fillId="0" borderId="0" xfId="4" applyFont="1" applyAlignment="1"/>
    <xf numFmtId="9" fontId="4"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4"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2"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85" xfId="1" applyFont="1" applyFill="1" applyBorder="1" applyAlignment="1" applyProtection="1">
      <alignment vertical="center" wrapText="1"/>
      <protection locked="0"/>
    </xf>
    <xf numFmtId="190" fontId="4" fillId="15" borderId="385" xfId="1" applyNumberFormat="1" applyFont="1" applyFill="1" applyBorder="1" applyAlignment="1" applyProtection="1">
      <alignment vertical="center" wrapText="1"/>
      <protection locked="0"/>
    </xf>
    <xf numFmtId="194" fontId="4" fillId="15" borderId="385" xfId="1" applyNumberFormat="1" applyFont="1" applyFill="1" applyBorder="1" applyAlignment="1" applyProtection="1">
      <alignment vertical="center" wrapText="1"/>
      <protection locked="0"/>
    </xf>
    <xf numFmtId="201" fontId="8" fillId="0" borderId="385" xfId="13" applyNumberFormat="1" applyFont="1" applyFill="1" applyBorder="1" applyAlignment="1" applyProtection="1">
      <alignment horizontal="center" vertical="center"/>
      <protection locked="0"/>
    </xf>
    <xf numFmtId="194" fontId="4" fillId="15" borderId="385" xfId="1" applyNumberFormat="1" applyFont="1" applyFill="1" applyBorder="1" applyAlignment="1" applyProtection="1">
      <alignment horizontal="center" vertical="center" wrapText="1"/>
      <protection locked="0"/>
    </xf>
    <xf numFmtId="3" fontId="4" fillId="15" borderId="385" xfId="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vertical="center" wrapText="1"/>
      <protection locked="0"/>
    </xf>
    <xf numFmtId="166" fontId="4" fillId="15" borderId="385"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vertical="center" wrapText="1"/>
      <protection locked="0"/>
    </xf>
    <xf numFmtId="217" fontId="4" fillId="15" borderId="385"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4"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vertical="center"/>
      <protection locked="0"/>
    </xf>
    <xf numFmtId="0" fontId="4" fillId="15" borderId="385" xfId="10" applyNumberFormat="1" applyFont="1" applyFill="1" applyBorder="1" applyAlignment="1" applyProtection="1">
      <alignment horizontal="center" vertical="center" wrapText="1"/>
      <protection locked="0"/>
    </xf>
    <xf numFmtId="190" fontId="4" fillId="15" borderId="385"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horizontal="center" vertical="center" wrapText="1"/>
      <protection locked="0"/>
    </xf>
    <xf numFmtId="1" fontId="4" fillId="15" borderId="456" xfId="1" applyNumberFormat="1" applyFont="1" applyFill="1" applyBorder="1" applyAlignment="1" applyProtection="1">
      <alignment horizontal="center" vertical="center" wrapText="1"/>
      <protection locked="0"/>
    </xf>
    <xf numFmtId="1" fontId="4"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1" fontId="4" fillId="15" borderId="454" xfId="1" applyNumberFormat="1" applyFont="1" applyFill="1" applyBorder="1" applyAlignment="1" applyProtection="1">
      <alignment horizontal="center" vertical="center" wrapText="1"/>
      <protection locked="0"/>
    </xf>
    <xf numFmtId="194" fontId="4" fillId="15" borderId="454" xfId="1" applyNumberFormat="1" applyFont="1" applyFill="1" applyBorder="1" applyAlignment="1" applyProtection="1">
      <alignment horizontal="center" vertical="center" wrapText="1"/>
      <protection locked="0"/>
    </xf>
    <xf numFmtId="1" fontId="4" fillId="15" borderId="385" xfId="1" applyNumberFormat="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85"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4" xfId="10" applyNumberFormat="1" applyFont="1" applyFill="1" applyBorder="1" applyAlignment="1" applyProtection="1">
      <alignment horizontal="center" vertical="center" wrapText="1"/>
      <protection locked="0"/>
    </xf>
    <xf numFmtId="194" fontId="5" fillId="15" borderId="385"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85" xfId="1" applyNumberFormat="1" applyFont="1" applyFill="1" applyBorder="1" applyAlignment="1" applyProtection="1">
      <alignment vertical="center" wrapText="1"/>
      <protection locked="0"/>
    </xf>
    <xf numFmtId="185" fontId="4" fillId="15" borderId="385" xfId="10" applyNumberFormat="1" applyFont="1" applyFill="1" applyBorder="1" applyAlignment="1" applyProtection="1">
      <alignment vertical="center" wrapText="1"/>
      <protection locked="0"/>
    </xf>
    <xf numFmtId="3" fontId="4" fillId="15" borderId="385"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center" vertical="center"/>
      <protection locked="0"/>
    </xf>
    <xf numFmtId="217" fontId="4" fillId="15" borderId="385"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4" fillId="15" borderId="457" xfId="1" applyNumberFormat="1" applyFont="1" applyFill="1" applyBorder="1" applyAlignment="1" applyProtection="1">
      <alignment horizontal="center" vertical="center" wrapText="1"/>
      <protection locked="0"/>
    </xf>
    <xf numFmtId="1" fontId="4" fillId="15" borderId="457" xfId="1" applyNumberFormat="1" applyFont="1" applyFill="1" applyBorder="1" applyAlignment="1" applyProtection="1">
      <alignment horizontal="center" vertical="center" wrapText="1"/>
      <protection locked="0"/>
    </xf>
    <xf numFmtId="1" fontId="4" fillId="15" borderId="457" xfId="10" applyNumberFormat="1" applyFont="1" applyFill="1" applyBorder="1" applyAlignment="1" applyProtection="1">
      <alignment horizontal="center" vertical="center" wrapText="1"/>
      <protection locked="0"/>
    </xf>
    <xf numFmtId="185" fontId="4" fillId="15" borderId="457" xfId="10"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85"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5"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4"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85"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85"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4" xfId="0" applyNumberFormat="1" applyFont="1" applyFill="1" applyBorder="1" applyAlignment="1" applyProtection="1">
      <alignment vertical="center"/>
      <protection locked="0"/>
    </xf>
    <xf numFmtId="190" fontId="4" fillId="15" borderId="457" xfId="0" applyNumberFormat="1" applyFont="1" applyFill="1" applyBorder="1" applyAlignment="1" applyProtection="1">
      <alignment vertical="center"/>
      <protection locked="0"/>
    </xf>
    <xf numFmtId="190" fontId="4" fillId="15" borderId="456" xfId="0" applyNumberFormat="1" applyFont="1" applyFill="1" applyBorder="1" applyAlignment="1" applyProtection="1">
      <alignment vertical="center"/>
      <protection locked="0"/>
    </xf>
    <xf numFmtId="190" fontId="4" fillId="15" borderId="454" xfId="1" applyNumberFormat="1" applyFont="1" applyFill="1" applyBorder="1" applyAlignment="1" applyProtection="1">
      <alignment horizontal="center" vertical="center" wrapText="1"/>
    </xf>
    <xf numFmtId="190" fontId="4" fillId="15" borderId="454" xfId="1" applyNumberFormat="1" applyFont="1" applyFill="1" applyBorder="1" applyAlignment="1" applyProtection="1">
      <alignment vertical="center" wrapText="1"/>
      <protection locked="0"/>
    </xf>
    <xf numFmtId="194" fontId="4" fillId="15" borderId="454" xfId="1" applyNumberFormat="1" applyFont="1" applyFill="1" applyBorder="1" applyAlignment="1" applyProtection="1">
      <alignment vertical="center" wrapText="1"/>
      <protection locked="0"/>
    </xf>
    <xf numFmtId="0" fontId="4" fillId="15" borderId="454" xfId="1" applyFont="1" applyFill="1" applyBorder="1" applyAlignment="1" applyProtection="1">
      <alignment horizontal="center" vertical="center" wrapText="1"/>
      <protection locked="0"/>
    </xf>
    <xf numFmtId="202" fontId="4" fillId="15" borderId="454" xfId="11" applyNumberFormat="1" applyFont="1" applyFill="1" applyBorder="1" applyAlignment="1" applyProtection="1">
      <alignment vertical="center" wrapText="1"/>
      <protection locked="0"/>
    </xf>
    <xf numFmtId="0" fontId="4" fillId="15" borderId="454" xfId="10" applyNumberFormat="1" applyFont="1" applyFill="1" applyBorder="1" applyAlignment="1" applyProtection="1">
      <alignment horizontal="center" vertical="center" wrapText="1"/>
      <protection locked="0"/>
    </xf>
    <xf numFmtId="190" fontId="4" fillId="15" borderId="457" xfId="1" applyNumberFormat="1" applyFont="1" applyFill="1" applyBorder="1" applyAlignment="1" applyProtection="1">
      <alignment horizontal="center" vertical="center" wrapText="1"/>
    </xf>
    <xf numFmtId="190" fontId="4" fillId="15" borderId="457" xfId="1" applyNumberFormat="1" applyFont="1" applyFill="1" applyBorder="1" applyAlignment="1" applyProtection="1">
      <alignment vertical="center" wrapText="1"/>
      <protection locked="0"/>
    </xf>
    <xf numFmtId="194" fontId="4" fillId="15" borderId="457" xfId="1" applyNumberFormat="1" applyFont="1" applyFill="1" applyBorder="1" applyAlignment="1" applyProtection="1">
      <alignment vertical="center" wrapText="1"/>
      <protection locked="0"/>
    </xf>
    <xf numFmtId="0" fontId="4" fillId="15" borderId="457" xfId="1" applyFont="1" applyFill="1" applyBorder="1" applyAlignment="1" applyProtection="1">
      <alignment horizontal="center" vertical="center" wrapText="1"/>
      <protection locked="0"/>
    </xf>
    <xf numFmtId="3" fontId="4" fillId="15" borderId="457" xfId="1" applyNumberFormat="1" applyFont="1" applyFill="1" applyBorder="1" applyAlignment="1" applyProtection="1">
      <alignment horizontal="center" vertical="center" wrapText="1"/>
      <protection locked="0"/>
    </xf>
    <xf numFmtId="202" fontId="4" fillId="15" borderId="457" xfId="11" applyNumberFormat="1" applyFont="1" applyFill="1" applyBorder="1" applyAlignment="1" applyProtection="1">
      <alignment vertical="center" wrapText="1"/>
      <protection locked="0"/>
    </xf>
    <xf numFmtId="0" fontId="4" fillId="15" borderId="457" xfId="10" applyNumberFormat="1" applyFont="1" applyFill="1" applyBorder="1" applyAlignment="1" applyProtection="1">
      <alignment horizontal="center" vertical="center" wrapText="1"/>
      <protection locked="0"/>
    </xf>
    <xf numFmtId="190" fontId="4" fillId="15" borderId="456" xfId="1" applyNumberFormat="1" applyFont="1" applyFill="1" applyBorder="1" applyAlignment="1" applyProtection="1">
      <alignment horizontal="center" vertical="center" wrapText="1"/>
    </xf>
    <xf numFmtId="190" fontId="4" fillId="15" borderId="456"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vertical="center" wrapText="1"/>
      <protection locked="0"/>
    </xf>
    <xf numFmtId="0" fontId="4" fillId="15" borderId="456" xfId="1" applyFont="1" applyFill="1" applyBorder="1" applyAlignment="1" applyProtection="1">
      <alignment horizontal="center" vertical="center" wrapText="1"/>
      <protection locked="0"/>
    </xf>
    <xf numFmtId="185" fontId="4" fillId="15" borderId="456" xfId="10" applyNumberFormat="1" applyFont="1" applyFill="1" applyBorder="1" applyAlignment="1" applyProtection="1">
      <alignment horizontal="center" vertical="center" wrapText="1"/>
      <protection locked="0"/>
    </xf>
    <xf numFmtId="3" fontId="4" fillId="15" borderId="456" xfId="1" applyNumberFormat="1" applyFont="1" applyFill="1" applyBorder="1" applyAlignment="1" applyProtection="1">
      <alignment horizontal="center" vertical="center" wrapText="1"/>
      <protection locked="0"/>
    </xf>
    <xf numFmtId="202" fontId="4" fillId="15" borderId="456" xfId="11" applyNumberFormat="1" applyFont="1" applyFill="1" applyBorder="1" applyAlignment="1" applyProtection="1">
      <alignment vertical="center" wrapText="1"/>
      <protection locked="0"/>
    </xf>
    <xf numFmtId="0" fontId="4"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85" xfId="10" applyNumberFormat="1" applyFont="1" applyFill="1" applyBorder="1" applyAlignment="1" applyProtection="1">
      <alignment horizontal="center" vertical="center" wrapText="1"/>
      <protection locked="0"/>
    </xf>
    <xf numFmtId="217" fontId="4" fillId="15" borderId="385"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202" fontId="4" fillId="15" borderId="20" xfId="11" applyNumberFormat="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0" xfId="1" applyNumberFormat="1" applyFont="1" applyFill="1" applyBorder="1" applyAlignment="1" applyProtection="1">
      <alignment vertical="center" wrapText="1"/>
      <protection locked="0"/>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4"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85" xfId="1" applyFont="1" applyFill="1" applyBorder="1" applyAlignment="1" applyProtection="1">
      <alignment horizontal="left" vertical="center" wrapText="1"/>
      <protection locked="0"/>
    </xf>
    <xf numFmtId="0" fontId="85"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6"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174" fontId="5" fillId="15" borderId="385"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85"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201" fontId="8" fillId="15" borderId="385" xfId="13" applyNumberFormat="1" applyFont="1" applyFill="1" applyBorder="1" applyAlignment="1" applyProtection="1">
      <alignment horizontal="center" vertical="center"/>
      <protection locked="0"/>
    </xf>
    <xf numFmtId="194" fontId="4" fillId="15" borderId="385" xfId="73"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385"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79" xfId="1" applyFont="1" applyFill="1" applyBorder="1" applyAlignment="1" applyProtection="1">
      <alignment vertical="center" wrapText="1"/>
      <protection locked="0"/>
    </xf>
    <xf numFmtId="190" fontId="4" fillId="15" borderId="479" xfId="1" applyNumberFormat="1" applyFont="1" applyFill="1" applyBorder="1" applyAlignment="1" applyProtection="1">
      <alignment vertical="center" wrapText="1"/>
      <protection locked="0"/>
    </xf>
    <xf numFmtId="194" fontId="4" fillId="15" borderId="479" xfId="1" applyNumberFormat="1" applyFont="1" applyFill="1" applyBorder="1" applyAlignment="1" applyProtection="1">
      <alignment horizontal="center" vertical="center" wrapText="1"/>
      <protection locked="0"/>
    </xf>
    <xf numFmtId="201" fontId="8" fillId="0" borderId="479" xfId="13" applyNumberFormat="1" applyFont="1" applyFill="1" applyBorder="1" applyAlignment="1" applyProtection="1">
      <alignment horizontal="center" vertical="center"/>
      <protection locked="0"/>
    </xf>
    <xf numFmtId="194" fontId="4" fillId="15" borderId="479" xfId="1" applyNumberFormat="1" applyFont="1" applyFill="1" applyBorder="1" applyAlignment="1" applyProtection="1">
      <alignment vertical="center" wrapText="1"/>
      <protection locked="0"/>
    </xf>
    <xf numFmtId="190" fontId="4" fillId="15" borderId="479" xfId="0" applyNumberFormat="1" applyFont="1" applyFill="1" applyBorder="1" applyAlignment="1" applyProtection="1">
      <alignment vertical="center"/>
      <protection locked="0"/>
    </xf>
    <xf numFmtId="3" fontId="4" fillId="15" borderId="479" xfId="1" applyNumberFormat="1" applyFont="1" applyFill="1" applyBorder="1" applyAlignment="1" applyProtection="1">
      <alignment horizontal="center" vertical="center" wrapText="1"/>
      <protection locked="0"/>
    </xf>
    <xf numFmtId="202" fontId="4" fillId="15" borderId="479" xfId="11" applyNumberFormat="1" applyFont="1" applyFill="1" applyBorder="1" applyAlignment="1" applyProtection="1">
      <alignment vertical="center" wrapText="1"/>
      <protection locked="0"/>
    </xf>
    <xf numFmtId="0" fontId="4"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85" xfId="73" applyNumberFormat="1" applyFont="1" applyFill="1" applyBorder="1" applyAlignment="1" applyProtection="1">
      <alignment horizontal="center" vertical="center" wrapText="1"/>
      <protection locked="0"/>
    </xf>
    <xf numFmtId="1" fontId="4" fillId="15" borderId="385"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0" fontId="4" fillId="15" borderId="454" xfId="73" applyNumberFormat="1" applyFont="1" applyFill="1" applyBorder="1" applyAlignment="1" applyProtection="1">
      <alignment horizontal="center" vertical="center" wrapText="1"/>
      <protection locked="0"/>
    </xf>
    <xf numFmtId="194" fontId="4" fillId="15" borderId="454" xfId="73" applyNumberFormat="1" applyFont="1" applyFill="1" applyBorder="1" applyAlignment="1" applyProtection="1">
      <alignment horizontal="center" vertical="center" wrapText="1"/>
      <protection locked="0"/>
    </xf>
    <xf numFmtId="1" fontId="4" fillId="15" borderId="454"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0" fontId="4" fillId="0" borderId="385" xfId="73" applyFont="1" applyFill="1" applyBorder="1" applyAlignment="1" applyProtection="1">
      <alignment vertical="center" wrapText="1"/>
      <protection locked="0"/>
    </xf>
    <xf numFmtId="4" fontId="4" fillId="0" borderId="385" xfId="73" applyNumberFormat="1" applyFont="1" applyFill="1" applyBorder="1" applyAlignment="1" applyProtection="1">
      <alignment vertical="center" wrapText="1"/>
      <protection locked="0"/>
    </xf>
    <xf numFmtId="3" fontId="4" fillId="0" borderId="385" xfId="73" applyNumberFormat="1" applyFont="1" applyFill="1" applyBorder="1" applyAlignment="1" applyProtection="1">
      <alignment vertical="center" wrapText="1"/>
      <protection locked="0"/>
    </xf>
    <xf numFmtId="4" fontId="4" fillId="15" borderId="385" xfId="73" applyNumberFormat="1" applyFont="1" applyFill="1" applyBorder="1" applyAlignment="1" applyProtection="1">
      <alignment horizontal="center" vertical="center" wrapText="1"/>
      <protection locked="0"/>
    </xf>
    <xf numFmtId="1" fontId="4" fillId="0" borderId="385" xfId="76" applyNumberFormat="1" applyFont="1" applyFill="1" applyBorder="1" applyAlignment="1" applyProtection="1">
      <alignment vertical="center" wrapText="1"/>
      <protection locked="0"/>
    </xf>
    <xf numFmtId="217" fontId="4" fillId="0" borderId="385"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0" fontId="4" fillId="15" borderId="390" xfId="73" applyNumberFormat="1" applyFont="1" applyFill="1" applyBorder="1" applyAlignment="1" applyProtection="1">
      <alignment horizontal="center" vertical="center" wrapText="1"/>
      <protection locked="0"/>
    </xf>
    <xf numFmtId="218" fontId="4" fillId="15" borderId="385"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85" fontId="4" fillId="15" borderId="74" xfId="10" applyNumberFormat="1" applyFont="1" applyFill="1" applyBorder="1" applyAlignment="1" applyProtection="1">
      <alignment horizontal="center" vertical="center" wrapText="1"/>
      <protection locked="0"/>
    </xf>
    <xf numFmtId="190" fontId="4" fillId="15" borderId="385" xfId="73"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85" xfId="90" applyNumberFormat="1" applyFont="1" applyFill="1" applyBorder="1" applyAlignment="1" applyProtection="1">
      <alignment horizontal="center" vertical="center" wrapText="1"/>
      <protection locked="0"/>
    </xf>
    <xf numFmtId="1" fontId="4" fillId="15" borderId="385" xfId="90" applyNumberFormat="1" applyFont="1" applyFill="1" applyBorder="1" applyAlignment="1" applyProtection="1">
      <alignment horizontal="center" vertical="center" wrapText="1"/>
      <protection locked="0"/>
    </xf>
    <xf numFmtId="217" fontId="4" fillId="15" borderId="385" xfId="90" applyNumberFormat="1" applyFont="1" applyFill="1" applyBorder="1" applyAlignment="1" applyProtection="1">
      <alignment horizontal="center" vertical="center" wrapText="1"/>
      <protection locked="0"/>
    </xf>
    <xf numFmtId="0" fontId="4" fillId="15" borderId="385"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1"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0"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1" fillId="15" borderId="385" xfId="0" applyFont="1" applyFill="1" applyBorder="1" applyAlignment="1" applyProtection="1">
      <alignment horizontal="center"/>
      <protection locked="0"/>
    </xf>
    <xf numFmtId="8" fontId="4" fillId="0" borderId="385" xfId="0" applyNumberFormat="1" applyFont="1" applyBorder="1" applyAlignment="1" applyProtection="1">
      <alignment horizontal="center"/>
      <protection locked="0"/>
    </xf>
    <xf numFmtId="0" fontId="100"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1" fillId="15" borderId="20" xfId="0" applyFont="1" applyFill="1" applyBorder="1" applyAlignment="1" applyProtection="1">
      <alignment horizontal="center"/>
      <protection locked="0"/>
    </xf>
    <xf numFmtId="0" fontId="100"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202" fontId="4" fillId="15" borderId="18" xfId="1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horizontal="center" vertical="center" wrapText="1"/>
      <protection locked="0"/>
    </xf>
    <xf numFmtId="185" fontId="8" fillId="15" borderId="102" xfId="10" applyNumberFormat="1" applyFont="1" applyFill="1" applyBorder="1" applyAlignment="1" applyProtection="1">
      <alignment horizontal="center" vertical="center" wrapText="1"/>
      <protection locked="0"/>
    </xf>
    <xf numFmtId="0" fontId="4" fillId="15" borderId="385" xfId="0" applyFont="1" applyFill="1" applyBorder="1" applyAlignment="1" applyProtection="1">
      <alignment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4"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4" fillId="15" borderId="74" xfId="73" applyNumberFormat="1" applyFont="1" applyFill="1" applyBorder="1" applyAlignment="1" applyProtection="1">
      <alignment vertical="center" wrapText="1"/>
      <protection locked="0"/>
    </xf>
    <xf numFmtId="1" fontId="4" fillId="15" borderId="28" xfId="73" applyNumberFormat="1" applyFont="1" applyFill="1" applyBorder="1" applyAlignment="1" applyProtection="1">
      <alignment vertical="center" wrapText="1"/>
      <protection locked="0"/>
    </xf>
    <xf numFmtId="3" fontId="4" fillId="15" borderId="28" xfId="73" applyNumberFormat="1" applyFont="1" applyFill="1" applyBorder="1" applyAlignment="1" applyProtection="1">
      <alignment vertical="center" wrapText="1"/>
      <protection locked="0"/>
    </xf>
    <xf numFmtId="194" fontId="4" fillId="15" borderId="36" xfId="73" applyNumberFormat="1" applyFont="1" applyFill="1" applyBorder="1" applyAlignment="1" applyProtection="1">
      <alignment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vertical="center" wrapText="1"/>
      <protection locked="0"/>
    </xf>
    <xf numFmtId="1" fontId="4" fillId="15" borderId="102" xfId="10" applyNumberFormat="1" applyFont="1" applyFill="1" applyBorder="1" applyAlignment="1" applyProtection="1">
      <alignment horizontal="center" vertical="center" wrapText="1"/>
      <protection locked="0"/>
    </xf>
    <xf numFmtId="185" fontId="4" fillId="15" borderId="102" xfId="10"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202" fontId="4" fillId="15" borderId="28" xfId="11"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4" fillId="15" borderId="385" xfId="73" applyNumberFormat="1" applyFont="1" applyFill="1" applyBorder="1" applyAlignment="1" applyProtection="1">
      <alignment horizontal="right" vertical="center" wrapText="1"/>
      <protection locked="0"/>
    </xf>
    <xf numFmtId="190" fontId="4" fillId="15" borderId="72" xfId="73" applyNumberFormat="1" applyFont="1" applyFill="1" applyBorder="1" applyAlignment="1" applyProtection="1">
      <alignment vertical="center" wrapText="1"/>
      <protection locked="0"/>
    </xf>
    <xf numFmtId="190" fontId="4" fillId="15" borderId="93" xfId="73" applyNumberFormat="1" applyFont="1" applyFill="1" applyBorder="1" applyAlignment="1" applyProtection="1">
      <alignment vertical="center" wrapText="1"/>
      <protection locked="0"/>
    </xf>
    <xf numFmtId="180" fontId="4" fillId="15" borderId="18" xfId="10" applyNumberFormat="1" applyFont="1" applyFill="1" applyBorder="1" applyAlignment="1" applyProtection="1">
      <alignment horizontal="center" vertical="center" wrapText="1"/>
      <protection locked="0"/>
    </xf>
    <xf numFmtId="180" fontId="4" fillId="15" borderId="385" xfId="10" applyNumberFormat="1" applyFont="1" applyFill="1" applyBorder="1" applyAlignment="1" applyProtection="1">
      <alignment horizontal="center" vertical="center" wrapText="1"/>
      <protection locked="0"/>
    </xf>
    <xf numFmtId="180" fontId="4"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4"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4"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4" fillId="15" borderId="20" xfId="0" applyNumberFormat="1" applyFont="1" applyFill="1" applyBorder="1" applyAlignment="1" applyProtection="1">
      <alignment horizontal="center"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4" fillId="0" borderId="385" xfId="73" applyFont="1" applyFill="1" applyBorder="1" applyAlignment="1" applyProtection="1">
      <alignment vertical="center" wrapText="1"/>
    </xf>
    <xf numFmtId="190" fontId="4" fillId="15" borderId="72" xfId="73" applyNumberFormat="1" applyFont="1" applyFill="1" applyBorder="1" applyAlignment="1" applyProtection="1">
      <alignment horizontal="center" vertical="center" wrapText="1"/>
      <protection locked="0"/>
    </xf>
    <xf numFmtId="190" fontId="4" fillId="15" borderId="93" xfId="73" applyNumberFormat="1" applyFont="1" applyFill="1" applyBorder="1" applyAlignment="1" applyProtection="1">
      <alignment horizontal="center" vertical="center" wrapText="1"/>
      <protection locked="0"/>
    </xf>
    <xf numFmtId="3" fontId="4" fillId="15" borderId="20" xfId="73"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190" fontId="5" fillId="15" borderId="385"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4" fillId="15" borderId="479" xfId="73" applyFont="1" applyFill="1" applyBorder="1" applyAlignment="1" applyProtection="1">
      <alignment vertical="center" wrapText="1"/>
      <protection locked="0"/>
    </xf>
    <xf numFmtId="190" fontId="4" fillId="15" borderId="479" xfId="73" applyNumberFormat="1" applyFont="1" applyFill="1" applyBorder="1" applyAlignment="1" applyProtection="1">
      <alignment vertical="center" wrapText="1"/>
      <protection locked="0"/>
    </xf>
    <xf numFmtId="194" fontId="4" fillId="15" borderId="479" xfId="73" applyNumberFormat="1" applyFont="1" applyFill="1" applyBorder="1" applyAlignment="1" applyProtection="1">
      <alignment horizontal="center" vertical="center" wrapText="1"/>
      <protection locked="0"/>
    </xf>
    <xf numFmtId="201" fontId="8" fillId="15" borderId="479" xfId="13" applyNumberFormat="1" applyFont="1" applyFill="1" applyBorder="1" applyAlignment="1" applyProtection="1">
      <alignment horizontal="center" vertical="center"/>
      <protection locked="0"/>
    </xf>
    <xf numFmtId="194" fontId="4" fillId="15" borderId="479" xfId="73" applyNumberFormat="1" applyFont="1" applyFill="1" applyBorder="1" applyAlignment="1" applyProtection="1">
      <alignment vertical="center" wrapText="1"/>
      <protection locked="0"/>
    </xf>
    <xf numFmtId="3" fontId="4" fillId="15" borderId="479" xfId="73" applyNumberFormat="1" applyFont="1" applyFill="1" applyBorder="1" applyAlignment="1" applyProtection="1">
      <alignment horizontal="center" vertical="center" wrapText="1"/>
      <protection locked="0"/>
    </xf>
    <xf numFmtId="194" fontId="4" fillId="15" borderId="482" xfId="73" applyNumberFormat="1" applyFont="1" applyFill="1" applyBorder="1" applyAlignment="1" applyProtection="1">
      <alignment horizontal="center" vertical="center" wrapText="1"/>
      <protection locked="0"/>
    </xf>
    <xf numFmtId="0" fontId="103" fillId="15" borderId="138" xfId="0" applyFont="1" applyFill="1" applyBorder="1" applyAlignment="1" applyProtection="1">
      <alignment vertical="center" wrapText="1"/>
      <protection locked="0" hidden="1"/>
    </xf>
    <xf numFmtId="0" fontId="5" fillId="15" borderId="38" xfId="17" applyFont="1" applyFill="1" applyBorder="1" applyAlignment="1">
      <alignment horizontal="center"/>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216" fontId="75" fillId="15" borderId="388" xfId="0" applyNumberFormat="1" applyFont="1" applyFill="1" applyBorder="1" applyAlignment="1" applyProtection="1">
      <alignment horizontal="left"/>
      <protection locked="0"/>
    </xf>
    <xf numFmtId="0" fontId="64" fillId="15" borderId="388" xfId="0" applyFont="1" applyFill="1" applyBorder="1" applyAlignment="1" applyProtection="1">
      <alignment vertical="center" wrapText="1"/>
      <protection locked="0"/>
    </xf>
    <xf numFmtId="0" fontId="4" fillId="15" borderId="0" xfId="0" applyFont="1" applyFill="1" applyAlignment="1">
      <alignment horizontal="left"/>
    </xf>
    <xf numFmtId="0" fontId="4" fillId="15" borderId="118" xfId="73" applyFont="1" applyFill="1" applyBorder="1" applyAlignment="1" applyProtection="1">
      <alignment vertical="center" wrapText="1"/>
      <protection locked="0"/>
    </xf>
    <xf numFmtId="1" fontId="4" fillId="15" borderId="74" xfId="10" applyNumberFormat="1" applyFont="1" applyFill="1" applyBorder="1" applyAlignment="1" applyProtection="1">
      <alignment horizontal="center" vertical="center" wrapText="1"/>
      <protection locked="0"/>
    </xf>
    <xf numFmtId="0" fontId="4" fillId="15" borderId="392" xfId="73" applyFont="1" applyFill="1" applyBorder="1" applyAlignment="1" applyProtection="1">
      <alignment vertical="center" wrapText="1"/>
      <protection locked="0"/>
    </xf>
    <xf numFmtId="1" fontId="4" fillId="15" borderId="72" xfId="10" applyNumberFormat="1" applyFont="1" applyFill="1" applyBorder="1" applyAlignment="1" applyProtection="1">
      <alignment horizontal="center" vertical="center" wrapText="1"/>
      <protection locked="0"/>
    </xf>
    <xf numFmtId="0" fontId="4" fillId="15" borderId="121" xfId="73" applyFont="1" applyFill="1" applyBorder="1" applyAlignment="1" applyProtection="1">
      <alignment vertical="center" wrapText="1"/>
      <protection locked="0"/>
    </xf>
    <xf numFmtId="1" fontId="4" fillId="15" borderId="93" xfId="10" applyNumberFormat="1" applyFont="1" applyFill="1" applyBorder="1" applyAlignment="1" applyProtection="1">
      <alignment horizontal="center" vertical="center" wrapText="1"/>
      <protection locked="0"/>
    </xf>
    <xf numFmtId="190" fontId="4" fillId="15" borderId="102" xfId="10" applyNumberFormat="1" applyFont="1" applyFill="1" applyBorder="1" applyAlignment="1" applyProtection="1">
      <alignment horizontal="center" vertical="center" wrapText="1"/>
      <protection locked="0"/>
    </xf>
    <xf numFmtId="0" fontId="4" fillId="15" borderId="0" xfId="4" applyFont="1" applyFill="1" applyBorder="1"/>
    <xf numFmtId="0" fontId="4" fillId="15" borderId="31" xfId="4" applyFont="1" applyFill="1" applyBorder="1"/>
    <xf numFmtId="0" fontId="4" fillId="15" borderId="73" xfId="4" applyFont="1" applyFill="1" applyBorder="1"/>
    <xf numFmtId="0" fontId="4" fillId="15" borderId="37" xfId="4" applyFont="1" applyFill="1" applyBorder="1"/>
    <xf numFmtId="0" fontId="4" fillId="15" borderId="139" xfId="0" applyFont="1" applyFill="1" applyBorder="1" applyAlignment="1" applyProtection="1">
      <alignment vertical="center"/>
      <protection locked="0"/>
    </xf>
    <xf numFmtId="0" fontId="5" fillId="15" borderId="152" xfId="1" applyFont="1" applyFill="1" applyBorder="1" applyAlignment="1" applyProtection="1">
      <alignment horizontal="center" vertical="center" wrapText="1"/>
      <protection locked="0"/>
    </xf>
    <xf numFmtId="185" fontId="5" fillId="15" borderId="152" xfId="10" applyNumberFormat="1" applyFont="1" applyFill="1" applyBorder="1" applyAlignment="1" applyProtection="1">
      <alignment horizontal="center" vertical="center" wrapText="1"/>
      <protection locked="0"/>
    </xf>
    <xf numFmtId="0" fontId="4" fillId="15" borderId="152" xfId="0" applyFont="1" applyFill="1" applyBorder="1" applyAlignment="1" applyProtection="1">
      <alignment vertical="center"/>
      <protection locked="0"/>
    </xf>
    <xf numFmtId="0" fontId="4" fillId="0" borderId="152" xfId="4" applyFont="1" applyBorder="1" applyAlignment="1">
      <alignment horizontal="left"/>
    </xf>
    <xf numFmtId="0" fontId="4" fillId="15" borderId="152" xfId="4" applyFont="1" applyFill="1" applyBorder="1"/>
    <xf numFmtId="0" fontId="4" fillId="15" borderId="153" xfId="4" applyFont="1" applyFill="1" applyBorder="1"/>
    <xf numFmtId="0" fontId="4" fillId="15" borderId="139" xfId="0" applyFont="1" applyFill="1" applyBorder="1" applyAlignment="1" applyProtection="1">
      <alignment vertical="center"/>
    </xf>
    <xf numFmtId="0" fontId="4" fillId="15" borderId="152" xfId="4" applyFont="1" applyFill="1" applyBorder="1" applyAlignment="1">
      <alignment horizontal="left" wrapText="1"/>
    </xf>
    <xf numFmtId="0" fontId="8" fillId="15" borderId="18" xfId="10" applyNumberFormat="1" applyFont="1" applyFill="1" applyBorder="1" applyAlignment="1" applyProtection="1">
      <alignment horizontal="center"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0" fillId="0" borderId="385"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0" xfId="0" applyBorder="1" applyProtection="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194"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3" fontId="5" fillId="15" borderId="18" xfId="73"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1" fontId="5" fillId="15" borderId="38" xfId="73" applyNumberFormat="1" applyFont="1" applyFill="1" applyBorder="1" applyAlignment="1" applyProtection="1">
      <alignment horizontal="center" vertical="center" wrapText="1"/>
      <protection locked="0"/>
    </xf>
    <xf numFmtId="0" fontId="5" fillId="15" borderId="38" xfId="73" applyFont="1" applyFill="1" applyBorder="1" applyAlignment="1" applyProtection="1">
      <alignment horizontal="center" vertical="center" wrapText="1"/>
      <protection locked="0"/>
    </xf>
    <xf numFmtId="185" fontId="5" fillId="15" borderId="38" xfId="10" applyNumberFormat="1" applyFont="1" applyFill="1" applyBorder="1" applyAlignment="1" applyProtection="1">
      <alignment horizontal="center" vertical="center" wrapText="1"/>
      <protection locked="0"/>
    </xf>
    <xf numFmtId="190" fontId="4" fillId="15" borderId="38" xfId="0" applyNumberFormat="1" applyFont="1" applyFill="1" applyBorder="1" applyAlignment="1" applyProtection="1">
      <alignment horizontal="center" vertical="center"/>
      <protection locked="0"/>
    </xf>
    <xf numFmtId="3" fontId="5" fillId="15" borderId="38" xfId="73" applyNumberFormat="1" applyFont="1" applyFill="1" applyBorder="1" applyAlignment="1" applyProtection="1">
      <alignment horizontal="center" vertical="center" wrapText="1"/>
      <protection locked="0"/>
    </xf>
    <xf numFmtId="1" fontId="5" fillId="15" borderId="38" xfId="10" applyNumberFormat="1" applyFont="1" applyFill="1" applyBorder="1" applyAlignment="1" applyProtection="1">
      <alignment horizontal="center" vertical="center" wrapText="1"/>
      <protection locked="0"/>
    </xf>
    <xf numFmtId="217" fontId="5" fillId="15" borderId="38" xfId="10" applyNumberFormat="1" applyFont="1" applyFill="1" applyBorder="1" applyAlignment="1" applyProtection="1">
      <alignment horizontal="center" vertical="center" wrapText="1"/>
      <protection locked="0"/>
    </xf>
    <xf numFmtId="0"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4" fillId="15" borderId="18" xfId="1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4" fillId="15" borderId="0" xfId="0" applyFont="1" applyFill="1" applyBorder="1" applyAlignment="1" applyProtection="1">
      <alignment vertical="center"/>
    </xf>
    <xf numFmtId="0" fontId="4" fillId="15" borderId="0" xfId="0" applyNumberFormat="1" applyFont="1" applyFill="1" applyBorder="1" applyAlignment="1" applyProtection="1">
      <alignment vertical="center"/>
      <protection locked="0"/>
    </xf>
    <xf numFmtId="0" fontId="4" fillId="15" borderId="95" xfId="0" applyNumberFormat="1" applyFont="1" applyFill="1" applyBorder="1" applyAlignment="1" applyProtection="1">
      <alignment horizontal="left"/>
      <protection locked="0"/>
    </xf>
    <xf numFmtId="0" fontId="4" fillId="15" borderId="0" xfId="0" applyNumberFormat="1" applyFont="1" applyFill="1" applyBorder="1" applyAlignment="1" applyProtection="1">
      <alignment horizontal="left" vertical="center"/>
      <protection locked="0"/>
    </xf>
    <xf numFmtId="0" fontId="4" fillId="15" borderId="30" xfId="0" applyFont="1" applyFill="1" applyBorder="1" applyAlignment="1" applyProtection="1">
      <alignment vertical="center"/>
      <protection locked="0"/>
    </xf>
    <xf numFmtId="0" fontId="4" fillId="15" borderId="31" xfId="0" applyFont="1" applyFill="1" applyBorder="1" applyAlignment="1" applyProtection="1">
      <alignment horizontal="center" vertical="center"/>
      <protection locked="0"/>
    </xf>
    <xf numFmtId="0" fontId="4" fillId="2" borderId="0" xfId="4" applyFont="1" applyFill="1" applyBorder="1" applyAlignment="1">
      <alignment horizontal="left"/>
    </xf>
    <xf numFmtId="0" fontId="83" fillId="15" borderId="61" xfId="0" applyFont="1" applyFill="1" applyBorder="1" applyProtection="1">
      <protection locked="0" hidden="1"/>
    </xf>
    <xf numFmtId="0" fontId="83" fillId="15" borderId="18" xfId="0" applyFont="1" applyFill="1" applyBorder="1" applyProtection="1">
      <protection locked="0" hidden="1"/>
    </xf>
    <xf numFmtId="0" fontId="83" fillId="15" borderId="45" xfId="0" applyFont="1" applyFill="1" applyBorder="1" applyProtection="1">
      <protection locked="0" hidden="1"/>
    </xf>
    <xf numFmtId="0" fontId="83" fillId="15" borderId="385" xfId="0" applyFont="1" applyFill="1" applyBorder="1" applyProtection="1">
      <protection locked="0" hidden="1"/>
    </xf>
    <xf numFmtId="0" fontId="83" fillId="15" borderId="46" xfId="0" applyFont="1" applyFill="1" applyBorder="1" applyProtection="1">
      <protection locked="0" hidden="1"/>
    </xf>
    <xf numFmtId="0" fontId="83" fillId="15" borderId="20" xfId="0" applyFont="1" applyFill="1" applyBorder="1" applyProtection="1">
      <protection locked="0" hidden="1"/>
    </xf>
    <xf numFmtId="194" fontId="5" fillId="15" borderId="102" xfId="73" applyNumberFormat="1" applyFont="1" applyFill="1" applyBorder="1" applyAlignment="1" applyProtection="1">
      <alignment horizontal="center" vertical="center" wrapText="1"/>
      <protection locked="0"/>
    </xf>
    <xf numFmtId="0" fontId="5" fillId="22" borderId="0" xfId="4" applyFont="1" applyFill="1" applyAlignment="1">
      <alignment horizontal="center"/>
    </xf>
    <xf numFmtId="0" fontId="4" fillId="22" borderId="0" xfId="4" applyFont="1" applyFill="1"/>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5" fillId="15" borderId="28" xfId="73" applyNumberFormat="1" applyFont="1" applyFill="1" applyBorder="1" applyAlignment="1" applyProtection="1">
      <alignment vertical="center" wrapText="1"/>
      <protection locked="0"/>
    </xf>
    <xf numFmtId="3" fontId="5" fillId="15" borderId="36" xfId="73"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190" fontId="77" fillId="15" borderId="28" xfId="73" applyNumberFormat="1" applyFont="1" applyFill="1" applyBorder="1" applyAlignment="1" applyProtection="1">
      <alignment horizontal="center" vertical="center" wrapText="1"/>
      <protection locked="0"/>
    </xf>
    <xf numFmtId="4" fontId="4" fillId="15" borderId="28" xfId="10" applyNumberFormat="1" applyFont="1" applyFill="1" applyBorder="1" applyAlignment="1" applyProtection="1">
      <alignment horizontal="center" vertical="center" wrapText="1"/>
      <protection locked="0"/>
    </xf>
    <xf numFmtId="0" fontId="4" fillId="15" borderId="486" xfId="73" applyFont="1" applyFill="1" applyBorder="1" applyAlignment="1" applyProtection="1">
      <alignment vertical="center" wrapText="1"/>
      <protection locked="0"/>
    </xf>
    <xf numFmtId="190" fontId="4" fillId="15" borderId="486" xfId="73" applyNumberFormat="1" applyFont="1" applyFill="1" applyBorder="1" applyAlignment="1" applyProtection="1">
      <alignment vertical="center" wrapText="1"/>
      <protection locked="0"/>
    </xf>
    <xf numFmtId="194" fontId="4" fillId="15" borderId="486" xfId="73" applyNumberFormat="1" applyFont="1" applyFill="1" applyBorder="1" applyAlignment="1" applyProtection="1">
      <alignment horizontal="center" vertical="center" wrapText="1"/>
      <protection locked="0"/>
    </xf>
    <xf numFmtId="201" fontId="8" fillId="0" borderId="486" xfId="13" applyNumberFormat="1" applyFont="1" applyFill="1" applyBorder="1" applyAlignment="1" applyProtection="1">
      <alignment horizontal="center" vertical="center"/>
      <protection locked="0"/>
    </xf>
    <xf numFmtId="194" fontId="4" fillId="15" borderId="486" xfId="73" applyNumberFormat="1" applyFont="1" applyFill="1" applyBorder="1" applyAlignment="1" applyProtection="1">
      <alignment vertical="center" wrapText="1"/>
      <protection locked="0"/>
    </xf>
    <xf numFmtId="190" fontId="4" fillId="15" borderId="486" xfId="0" applyNumberFormat="1" applyFont="1" applyFill="1" applyBorder="1" applyAlignment="1" applyProtection="1">
      <alignment vertical="center"/>
      <protection locked="0"/>
    </xf>
    <xf numFmtId="3" fontId="4" fillId="15" borderId="486" xfId="73" applyNumberFormat="1" applyFont="1" applyFill="1" applyBorder="1" applyAlignment="1" applyProtection="1">
      <alignment horizontal="center" vertical="center" wrapText="1"/>
      <protection locked="0"/>
    </xf>
    <xf numFmtId="190" fontId="4" fillId="15" borderId="486" xfId="73"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vertical="center" wrapText="1"/>
      <protection locked="0"/>
    </xf>
    <xf numFmtId="0" fontId="4" fillId="15" borderId="486" xfId="10" applyNumberFormat="1" applyFont="1" applyFill="1" applyBorder="1" applyAlignment="1" applyProtection="1">
      <alignment horizontal="center" vertical="center" wrapText="1"/>
      <protection locked="0"/>
    </xf>
    <xf numFmtId="0" fontId="4" fillId="15" borderId="487" xfId="73" applyFont="1" applyFill="1" applyBorder="1" applyAlignment="1" applyProtection="1">
      <alignment vertical="center" wrapText="1"/>
      <protection locked="0"/>
    </xf>
    <xf numFmtId="190" fontId="4" fillId="15" borderId="487" xfId="73" applyNumberFormat="1" applyFont="1" applyFill="1" applyBorder="1" applyAlignment="1" applyProtection="1">
      <alignment vertical="center" wrapText="1"/>
      <protection locked="0"/>
    </xf>
    <xf numFmtId="194" fontId="4" fillId="15" borderId="487" xfId="73" applyNumberFormat="1" applyFont="1" applyFill="1" applyBorder="1" applyAlignment="1" applyProtection="1">
      <alignment horizontal="center" vertical="center" wrapText="1"/>
      <protection locked="0"/>
    </xf>
    <xf numFmtId="201" fontId="8" fillId="0" borderId="487" xfId="13" applyNumberFormat="1" applyFont="1" applyFill="1" applyBorder="1" applyAlignment="1" applyProtection="1">
      <alignment horizontal="center" vertical="center"/>
      <protection locked="0"/>
    </xf>
    <xf numFmtId="194" fontId="4" fillId="15" borderId="487" xfId="73" applyNumberFormat="1" applyFont="1" applyFill="1" applyBorder="1" applyAlignment="1" applyProtection="1">
      <alignment vertical="center" wrapText="1"/>
      <protection locked="0"/>
    </xf>
    <xf numFmtId="190" fontId="4" fillId="15" borderId="487" xfId="0" applyNumberFormat="1" applyFont="1" applyFill="1" applyBorder="1" applyAlignment="1" applyProtection="1">
      <alignment vertical="center"/>
      <protection locked="0"/>
    </xf>
    <xf numFmtId="3" fontId="4" fillId="15" borderId="487" xfId="73" applyNumberFormat="1" applyFont="1" applyFill="1" applyBorder="1" applyAlignment="1" applyProtection="1">
      <alignment horizontal="center" vertical="center" wrapText="1"/>
      <protection locked="0"/>
    </xf>
    <xf numFmtId="190" fontId="4" fillId="15" borderId="487" xfId="73"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vertical="center" wrapText="1"/>
      <protection locked="0"/>
    </xf>
    <xf numFmtId="0" fontId="4" fillId="15" borderId="487" xfId="10" applyNumberFormat="1" applyFont="1" applyFill="1" applyBorder="1" applyAlignment="1" applyProtection="1">
      <alignment horizontal="center" vertical="center" wrapText="1"/>
      <protection locked="0"/>
    </xf>
    <xf numFmtId="0" fontId="4" fillId="15" borderId="488" xfId="73" applyFont="1" applyFill="1" applyBorder="1" applyAlignment="1" applyProtection="1">
      <alignment vertical="center" wrapText="1"/>
      <protection locked="0"/>
    </xf>
    <xf numFmtId="190" fontId="4" fillId="15" borderId="488" xfId="73" applyNumberFormat="1" applyFont="1" applyFill="1" applyBorder="1" applyAlignment="1" applyProtection="1">
      <alignment vertical="center" wrapText="1"/>
      <protection locked="0"/>
    </xf>
    <xf numFmtId="194" fontId="4" fillId="15" borderId="488" xfId="73" applyNumberFormat="1" applyFont="1" applyFill="1" applyBorder="1" applyAlignment="1" applyProtection="1">
      <alignment horizontal="center" vertical="center" wrapText="1"/>
      <protection locked="0"/>
    </xf>
    <xf numFmtId="201" fontId="8" fillId="0" borderId="488" xfId="13" applyNumberFormat="1" applyFont="1" applyFill="1" applyBorder="1" applyAlignment="1" applyProtection="1">
      <alignment horizontal="center" vertical="center"/>
      <protection locked="0"/>
    </xf>
    <xf numFmtId="194" fontId="4" fillId="15" borderId="488" xfId="73" applyNumberFormat="1" applyFont="1" applyFill="1" applyBorder="1" applyAlignment="1" applyProtection="1">
      <alignment vertical="center" wrapText="1"/>
      <protection locked="0"/>
    </xf>
    <xf numFmtId="190" fontId="4" fillId="15" borderId="488" xfId="0" applyNumberFormat="1" applyFont="1" applyFill="1" applyBorder="1" applyAlignment="1" applyProtection="1">
      <alignment vertical="center"/>
      <protection locked="0"/>
    </xf>
    <xf numFmtId="3" fontId="4" fillId="15" borderId="488" xfId="73" applyNumberFormat="1" applyFont="1" applyFill="1" applyBorder="1" applyAlignment="1" applyProtection="1">
      <alignment horizontal="center" vertical="center" wrapText="1"/>
      <protection locked="0"/>
    </xf>
    <xf numFmtId="190" fontId="4" fillId="15" borderId="488" xfId="73"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vertical="center" wrapText="1"/>
      <protection locked="0"/>
    </xf>
    <xf numFmtId="0" fontId="4" fillId="15" borderId="488" xfId="10" applyNumberFormat="1" applyFont="1" applyFill="1" applyBorder="1" applyAlignment="1" applyProtection="1">
      <alignment horizontal="center" vertical="center" wrapText="1"/>
      <protection locked="0"/>
    </xf>
    <xf numFmtId="2" fontId="4" fillId="15" borderId="18" xfId="73" applyNumberFormat="1" applyFont="1" applyFill="1" applyBorder="1" applyAlignment="1" applyProtection="1">
      <alignment horizontal="center" vertical="center" wrapText="1"/>
      <protection locked="0"/>
    </xf>
    <xf numFmtId="4" fontId="4" fillId="15" borderId="18" xfId="10" applyNumberFormat="1" applyFont="1" applyFill="1" applyBorder="1" applyAlignment="1" applyProtection="1">
      <alignment horizontal="center" vertical="center" wrapText="1"/>
      <protection locked="0"/>
    </xf>
    <xf numFmtId="2" fontId="4"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4" fillId="15" borderId="385" xfId="10" applyNumberFormat="1" applyFont="1" applyFill="1" applyBorder="1" applyAlignment="1" applyProtection="1">
      <alignment horizontal="center" vertical="center" wrapText="1"/>
      <protection locked="0"/>
    </xf>
    <xf numFmtId="2" fontId="4" fillId="15" borderId="20" xfId="73" applyNumberFormat="1" applyFont="1" applyFill="1" applyBorder="1" applyAlignment="1" applyProtection="1">
      <alignment horizontal="center" vertical="center" wrapText="1"/>
      <protection locked="0"/>
    </xf>
    <xf numFmtId="4" fontId="4" fillId="15" borderId="20" xfId="10" applyNumberFormat="1" applyFont="1" applyFill="1" applyBorder="1" applyAlignment="1" applyProtection="1">
      <alignment horizontal="center" vertical="center" wrapText="1"/>
      <protection locked="0"/>
    </xf>
    <xf numFmtId="180" fontId="4" fillId="15" borderId="18" xfId="73" applyNumberFormat="1" applyFont="1" applyFill="1" applyBorder="1" applyAlignment="1" applyProtection="1">
      <alignment horizontal="center" vertical="center" wrapText="1"/>
      <protection locked="0"/>
    </xf>
    <xf numFmtId="180" fontId="4" fillId="15" borderId="385" xfId="73" applyNumberFormat="1" applyFont="1" applyFill="1" applyBorder="1" applyAlignment="1" applyProtection="1">
      <alignment horizontal="center" vertical="center" wrapText="1"/>
      <protection locked="0"/>
    </xf>
    <xf numFmtId="180" fontId="4" fillId="15" borderId="20" xfId="73" applyNumberFormat="1" applyFont="1" applyFill="1" applyBorder="1" applyAlignment="1" applyProtection="1">
      <alignment horizontal="center" vertical="center" wrapText="1"/>
      <protection locked="0"/>
    </xf>
    <xf numFmtId="0" fontId="4" fillId="15" borderId="457" xfId="73" applyNumberFormat="1" applyFont="1" applyFill="1" applyBorder="1" applyAlignment="1" applyProtection="1">
      <alignment horizontal="center" vertical="center" wrapText="1"/>
      <protection locked="0"/>
    </xf>
    <xf numFmtId="0" fontId="76" fillId="15" borderId="454" xfId="0"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wrapText="1"/>
      <protection locked="0"/>
    </xf>
    <xf numFmtId="0" fontId="0" fillId="0" borderId="18" xfId="0" applyBorder="1" applyProtection="1">
      <protection locked="0"/>
    </xf>
    <xf numFmtId="0" fontId="0" fillId="0" borderId="61" xfId="0" applyBorder="1" applyProtection="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4" fontId="4" fillId="15" borderId="18" xfId="10" applyNumberFormat="1" applyFont="1" applyFill="1" applyBorder="1" applyAlignment="1" applyProtection="1">
      <alignment vertical="center" wrapText="1"/>
      <protection locked="0"/>
    </xf>
    <xf numFmtId="4" fontId="4" fillId="15" borderId="385" xfId="10" applyNumberFormat="1" applyFont="1" applyFill="1" applyBorder="1" applyAlignment="1" applyProtection="1">
      <alignment vertical="center" wrapText="1"/>
      <protection locked="0"/>
    </xf>
    <xf numFmtId="4" fontId="4" fillId="15" borderId="20" xfId="10" applyNumberFormat="1" applyFont="1" applyFill="1" applyBorder="1" applyAlignment="1" applyProtection="1">
      <alignment vertical="center" wrapText="1"/>
      <protection locked="0"/>
    </xf>
    <xf numFmtId="0" fontId="4" fillId="15" borderId="30" xfId="4" applyFont="1" applyFill="1" applyBorder="1" applyAlignment="1">
      <alignment horizontal="left"/>
    </xf>
    <xf numFmtId="2" fontId="4" fillId="15" borderId="74" xfId="10" applyNumberFormat="1" applyFont="1" applyFill="1" applyBorder="1" applyAlignment="1" applyProtection="1">
      <alignment horizontal="center" vertical="center" wrapText="1"/>
      <protection locked="0"/>
    </xf>
    <xf numFmtId="0" fontId="4" fillId="15" borderId="456" xfId="73" applyNumberFormat="1" applyFont="1" applyFill="1" applyBorder="1" applyAlignment="1" applyProtection="1">
      <alignment horizontal="center" vertical="center" wrapText="1"/>
      <protection locked="0"/>
    </xf>
    <xf numFmtId="194" fontId="4" fillId="15" borderId="456" xfId="73" applyNumberFormat="1" applyFont="1" applyFill="1" applyBorder="1" applyAlignment="1" applyProtection="1">
      <alignment horizontal="center" vertical="center" wrapText="1"/>
      <protection locked="0"/>
    </xf>
    <xf numFmtId="1" fontId="4" fillId="15" borderId="456" xfId="73" applyNumberFormat="1" applyFont="1" applyFill="1" applyBorder="1" applyAlignment="1" applyProtection="1">
      <alignment horizontal="center" vertical="center" wrapText="1"/>
      <protection locked="0"/>
    </xf>
    <xf numFmtId="1" fontId="27" fillId="15" borderId="102" xfId="73" applyNumberFormat="1" applyFont="1" applyFill="1" applyBorder="1" applyAlignment="1" applyProtection="1">
      <alignment horizontal="center" vertical="center" wrapText="1"/>
      <protection locked="0"/>
    </xf>
    <xf numFmtId="194" fontId="27" fillId="15" borderId="102" xfId="73"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2" borderId="161" xfId="0" applyFont="1" applyFill="1" applyBorder="1" applyAlignment="1" applyProtection="1">
      <alignment vertical="center"/>
    </xf>
    <xf numFmtId="0" fontId="4" fillId="2" borderId="0" xfId="26" applyFont="1" applyFill="1" applyBorder="1" applyAlignment="1">
      <alignment horizontal="left" wrapText="1"/>
    </xf>
    <xf numFmtId="0" fontId="4" fillId="0" borderId="0" xfId="26" applyFont="1" applyBorder="1" applyAlignment="1">
      <alignment horizontal="left"/>
    </xf>
    <xf numFmtId="0" fontId="4" fillId="0" borderId="73" xfId="26" applyFont="1" applyBorder="1" applyAlignment="1">
      <alignment horizontal="left"/>
    </xf>
    <xf numFmtId="14" fontId="4" fillId="2" borderId="0" xfId="26" applyNumberFormat="1" applyFont="1" applyFill="1" applyBorder="1" applyAlignment="1">
      <alignment horizontal="left" wrapText="1"/>
    </xf>
    <xf numFmtId="0" fontId="5" fillId="2" borderId="7" xfId="73" applyFont="1" applyFill="1" applyBorder="1" applyAlignment="1" applyProtection="1">
      <alignment horizontal="center" vertical="center" wrapText="1"/>
    </xf>
    <xf numFmtId="185" fontId="5" fillId="2" borderId="7" xfId="10" applyNumberFormat="1" applyFont="1" applyFill="1" applyBorder="1" applyAlignment="1" applyProtection="1">
      <alignment horizontal="center" vertical="center" wrapText="1"/>
    </xf>
    <xf numFmtId="190" fontId="4" fillId="2" borderId="18" xfId="73" applyNumberFormat="1" applyFont="1" applyFill="1" applyBorder="1" applyAlignment="1" applyProtection="1">
      <alignment vertical="center" wrapText="1"/>
      <protection locked="0"/>
    </xf>
    <xf numFmtId="190" fontId="4" fillId="2" borderId="18" xfId="73" applyNumberFormat="1" applyFont="1" applyFill="1" applyBorder="1" applyAlignment="1" applyProtection="1">
      <alignment horizontal="center" vertical="center" wrapText="1"/>
      <protection locked="0"/>
    </xf>
    <xf numFmtId="194" fontId="4" fillId="2" borderId="18" xfId="73" applyNumberFormat="1" applyFont="1" applyFill="1" applyBorder="1" applyAlignment="1" applyProtection="1">
      <alignment horizontal="center" vertical="center" wrapText="1"/>
      <protection locked="0"/>
    </xf>
    <xf numFmtId="194" fontId="4" fillId="2" borderId="18" xfId="73" applyNumberFormat="1" applyFont="1" applyFill="1" applyBorder="1" applyAlignment="1" applyProtection="1">
      <alignment vertical="center" wrapText="1"/>
      <protection locked="0"/>
    </xf>
    <xf numFmtId="0" fontId="4" fillId="2" borderId="18" xfId="73" applyFont="1" applyFill="1" applyBorder="1" applyAlignment="1" applyProtection="1">
      <alignment horizontal="center" vertical="center" wrapText="1"/>
      <protection locked="0"/>
    </xf>
    <xf numFmtId="190" fontId="4" fillId="2" borderId="18" xfId="0" applyNumberFormat="1" applyFont="1" applyFill="1" applyBorder="1" applyAlignment="1" applyProtection="1">
      <alignment vertical="center"/>
      <protection locked="0"/>
    </xf>
    <xf numFmtId="214" fontId="4" fillId="2" borderId="18" xfId="0" applyNumberFormat="1" applyFont="1" applyFill="1" applyBorder="1" applyAlignment="1" applyProtection="1">
      <alignment horizontal="center" vertical="center"/>
      <protection locked="0"/>
    </xf>
    <xf numFmtId="190" fontId="4" fillId="2" borderId="18" xfId="0" applyNumberFormat="1" applyFont="1" applyFill="1" applyBorder="1" applyAlignment="1" applyProtection="1">
      <alignment horizontal="center" vertical="center"/>
      <protection locked="0"/>
    </xf>
    <xf numFmtId="0" fontId="4" fillId="2" borderId="18" xfId="10" applyNumberFormat="1" applyFont="1" applyFill="1" applyBorder="1" applyAlignment="1" applyProtection="1">
      <alignment vertical="center" wrapText="1"/>
      <protection locked="0"/>
    </xf>
    <xf numFmtId="194" fontId="4" fillId="2" borderId="74" xfId="73" applyNumberFormat="1" applyFont="1" applyFill="1" applyBorder="1" applyAlignment="1" applyProtection="1">
      <alignment vertical="center" wrapText="1"/>
      <protection locked="0"/>
    </xf>
    <xf numFmtId="190" fontId="4" fillId="2" borderId="385" xfId="73" applyNumberFormat="1" applyFont="1" applyFill="1" applyBorder="1" applyAlignment="1" applyProtection="1">
      <alignment vertical="center" wrapText="1"/>
      <protection locked="0"/>
    </xf>
    <xf numFmtId="190" fontId="4" fillId="2" borderId="385" xfId="73" applyNumberFormat="1" applyFont="1" applyFill="1" applyBorder="1" applyAlignment="1" applyProtection="1">
      <alignment horizontal="center" vertical="center" wrapText="1"/>
      <protection locked="0"/>
    </xf>
    <xf numFmtId="194" fontId="4" fillId="2" borderId="385" xfId="73" applyNumberFormat="1" applyFont="1" applyFill="1" applyBorder="1" applyAlignment="1" applyProtection="1">
      <alignment horizontal="center" vertical="center" wrapText="1"/>
      <protection locked="0"/>
    </xf>
    <xf numFmtId="194" fontId="4" fillId="2" borderId="385" xfId="73" applyNumberFormat="1" applyFont="1" applyFill="1" applyBorder="1" applyAlignment="1" applyProtection="1">
      <alignment vertical="center" wrapText="1"/>
      <protection locked="0"/>
    </xf>
    <xf numFmtId="0" fontId="4" fillId="2" borderId="385" xfId="73" applyFont="1" applyFill="1" applyBorder="1" applyAlignment="1" applyProtection="1">
      <alignment horizontal="center" vertical="center" wrapText="1"/>
      <protection locked="0"/>
    </xf>
    <xf numFmtId="190" fontId="4" fillId="2" borderId="385" xfId="0" applyNumberFormat="1" applyFont="1" applyFill="1" applyBorder="1" applyAlignment="1" applyProtection="1">
      <alignment vertical="center"/>
      <protection locked="0"/>
    </xf>
    <xf numFmtId="214" fontId="4" fillId="2" borderId="385" xfId="0" applyNumberFormat="1" applyFont="1" applyFill="1" applyBorder="1" applyAlignment="1" applyProtection="1">
      <alignment horizontal="center" vertical="center"/>
      <protection locked="0"/>
    </xf>
    <xf numFmtId="190" fontId="4" fillId="2" borderId="385" xfId="0" applyNumberFormat="1" applyFont="1" applyFill="1" applyBorder="1" applyAlignment="1" applyProtection="1">
      <alignment horizontal="center" vertical="center"/>
      <protection locked="0"/>
    </xf>
    <xf numFmtId="0" fontId="4" fillId="2" borderId="385" xfId="10" applyNumberFormat="1" applyFont="1" applyFill="1" applyBorder="1" applyAlignment="1" applyProtection="1">
      <alignment vertical="center" wrapText="1"/>
      <protection locked="0"/>
    </xf>
    <xf numFmtId="194" fontId="4" fillId="2" borderId="72" xfId="73" applyNumberFormat="1" applyFont="1" applyFill="1" applyBorder="1" applyAlignment="1" applyProtection="1">
      <alignment vertical="center" wrapText="1"/>
      <protection locked="0"/>
    </xf>
    <xf numFmtId="190" fontId="4" fillId="2" borderId="20" xfId="73" applyNumberFormat="1" applyFont="1" applyFill="1" applyBorder="1" applyAlignment="1" applyProtection="1">
      <alignment vertical="center" wrapText="1"/>
      <protection locked="0"/>
    </xf>
    <xf numFmtId="190" fontId="4" fillId="2" borderId="20" xfId="73" applyNumberFormat="1" applyFont="1" applyFill="1" applyBorder="1" applyAlignment="1" applyProtection="1">
      <alignment horizontal="center" vertical="center" wrapText="1"/>
      <protection locked="0"/>
    </xf>
    <xf numFmtId="194" fontId="4" fillId="2" borderId="20" xfId="73" applyNumberFormat="1" applyFont="1" applyFill="1" applyBorder="1" applyAlignment="1" applyProtection="1">
      <alignment horizontal="center" vertical="center" wrapText="1"/>
      <protection locked="0"/>
    </xf>
    <xf numFmtId="194" fontId="4" fillId="2" borderId="20" xfId="73" applyNumberFormat="1" applyFont="1" applyFill="1" applyBorder="1" applyAlignment="1" applyProtection="1">
      <alignment vertical="center" wrapText="1"/>
      <protection locked="0"/>
    </xf>
    <xf numFmtId="0" fontId="4" fillId="2" borderId="20" xfId="73" applyFont="1" applyFill="1" applyBorder="1" applyAlignment="1" applyProtection="1">
      <alignment horizontal="center" vertical="center" wrapText="1"/>
      <protection locked="0"/>
    </xf>
    <xf numFmtId="190" fontId="4" fillId="2" borderId="20" xfId="0" applyNumberFormat="1" applyFont="1" applyFill="1" applyBorder="1" applyAlignment="1" applyProtection="1">
      <alignment vertical="center"/>
      <protection locked="0"/>
    </xf>
    <xf numFmtId="214" fontId="4" fillId="2" borderId="20" xfId="0" applyNumberFormat="1" applyFont="1" applyFill="1" applyBorder="1" applyAlignment="1" applyProtection="1">
      <alignment horizontal="center" vertical="center"/>
      <protection locked="0"/>
    </xf>
    <xf numFmtId="190" fontId="4" fillId="2" borderId="20" xfId="0" applyNumberFormat="1" applyFont="1" applyFill="1" applyBorder="1" applyAlignment="1" applyProtection="1">
      <alignment horizontal="center" vertical="center"/>
      <protection locked="0"/>
    </xf>
    <xf numFmtId="0" fontId="4" fillId="2" borderId="20" xfId="10" applyNumberFormat="1" applyFont="1" applyFill="1" applyBorder="1" applyAlignment="1" applyProtection="1">
      <alignment vertical="center" wrapText="1"/>
      <protection locked="0"/>
    </xf>
    <xf numFmtId="194" fontId="4" fillId="2" borderId="93" xfId="73" applyNumberFormat="1" applyFont="1" applyFill="1" applyBorder="1" applyAlignment="1" applyProtection="1">
      <alignment vertical="center" wrapText="1"/>
      <protection locked="0"/>
    </xf>
    <xf numFmtId="0" fontId="4" fillId="2" borderId="161" xfId="0" applyFont="1" applyFill="1" applyBorder="1" applyAlignment="1" applyProtection="1">
      <alignment vertical="center"/>
      <protection locked="0"/>
    </xf>
    <xf numFmtId="0" fontId="5" fillId="2" borderId="0" xfId="73" applyFont="1" applyFill="1" applyBorder="1" applyAlignment="1" applyProtection="1">
      <alignment horizontal="center" vertical="center" wrapText="1"/>
      <protection locked="0"/>
    </xf>
    <xf numFmtId="0" fontId="5" fillId="2" borderId="0" xfId="73" applyFont="1" applyFill="1" applyBorder="1" applyAlignment="1" applyProtection="1">
      <alignment horizontal="left" vertical="center" wrapText="1"/>
      <protection locked="0"/>
    </xf>
    <xf numFmtId="185" fontId="5" fillId="2" borderId="0" xfId="1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vertical="center"/>
      <protection locked="0"/>
    </xf>
    <xf numFmtId="0" fontId="4" fillId="2" borderId="31" xfId="0" applyFont="1" applyFill="1" applyBorder="1" applyAlignment="1" applyProtection="1">
      <alignment vertical="center" wrapText="1"/>
      <protection locked="0"/>
    </xf>
    <xf numFmtId="0" fontId="4" fillId="2" borderId="31" xfId="0" applyFont="1" applyFill="1" applyBorder="1" applyAlignment="1" applyProtection="1">
      <alignment vertical="center"/>
      <protection locked="0"/>
    </xf>
    <xf numFmtId="0" fontId="4" fillId="0" borderId="37" xfId="26" applyFont="1" applyBorder="1" applyAlignment="1">
      <alignment horizontal="left"/>
    </xf>
    <xf numFmtId="0" fontId="4" fillId="2" borderId="0" xfId="26" applyFont="1" applyFill="1" applyBorder="1" applyAlignment="1">
      <alignment horizontal="left"/>
    </xf>
    <xf numFmtId="0" fontId="5" fillId="2" borderId="0" xfId="26" applyFont="1" applyFill="1" applyAlignment="1">
      <alignment horizontal="center"/>
    </xf>
    <xf numFmtId="0" fontId="5" fillId="2" borderId="0" xfId="26" applyFont="1" applyFill="1" applyAlignment="1"/>
    <xf numFmtId="0" fontId="5" fillId="2" borderId="0" xfId="26" applyFont="1" applyFill="1" applyAlignment="1" applyProtection="1">
      <protection locked="0"/>
    </xf>
    <xf numFmtId="0" fontId="5" fillId="2" borderId="18" xfId="73" applyFont="1" applyFill="1" applyBorder="1" applyAlignment="1" applyProtection="1">
      <alignment vertical="center" wrapText="1"/>
      <protection locked="0"/>
    </xf>
    <xf numFmtId="190" fontId="5" fillId="2" borderId="18" xfId="73" applyNumberFormat="1" applyFont="1" applyFill="1" applyBorder="1" applyAlignment="1" applyProtection="1">
      <alignment vertical="center" wrapText="1"/>
      <protection locked="0"/>
    </xf>
    <xf numFmtId="194" fontId="5" fillId="2" borderId="18" xfId="73" applyNumberFormat="1" applyFont="1" applyFill="1" applyBorder="1" applyAlignment="1" applyProtection="1">
      <alignment vertical="center" wrapText="1"/>
      <protection locked="0"/>
    </xf>
    <xf numFmtId="1" fontId="5" fillId="2" borderId="18" xfId="73" applyNumberFormat="1" applyFont="1" applyFill="1" applyBorder="1" applyAlignment="1" applyProtection="1">
      <alignment vertical="center" wrapText="1"/>
      <protection locked="0"/>
    </xf>
    <xf numFmtId="3" fontId="5" fillId="2" borderId="18" xfId="73" applyNumberFormat="1"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4" fontId="5" fillId="2" borderId="20" xfId="73" applyNumberFormat="1" applyFont="1" applyFill="1" applyBorder="1" applyAlignment="1" applyProtection="1">
      <alignment vertical="center" wrapText="1"/>
      <protection locked="0"/>
    </xf>
    <xf numFmtId="1" fontId="5" fillId="2" borderId="20" xfId="73" applyNumberFormat="1" applyFont="1" applyFill="1" applyBorder="1" applyAlignment="1" applyProtection="1">
      <alignment vertical="center" wrapText="1"/>
      <protection locked="0"/>
    </xf>
    <xf numFmtId="185" fontId="5" fillId="2" borderId="20" xfId="10" applyNumberFormat="1" applyFont="1" applyFill="1" applyBorder="1" applyAlignment="1" applyProtection="1">
      <alignment vertical="center" wrapText="1"/>
      <protection locked="0"/>
    </xf>
    <xf numFmtId="3" fontId="5" fillId="2" borderId="20" xfId="73" applyNumberFormat="1"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4" fillId="2" borderId="18" xfId="73" applyFont="1" applyFill="1" applyBorder="1" applyAlignment="1" applyProtection="1">
      <alignment vertical="center" wrapText="1"/>
      <protection locked="0"/>
    </xf>
    <xf numFmtId="1" fontId="4" fillId="2" borderId="18" xfId="10" applyNumberFormat="1" applyFont="1" applyFill="1" applyBorder="1" applyAlignment="1" applyProtection="1">
      <alignment vertical="center" wrapText="1"/>
      <protection locked="0"/>
    </xf>
    <xf numFmtId="217" fontId="4" fillId="2" borderId="18" xfId="10" applyNumberFormat="1" applyFont="1" applyFill="1" applyBorder="1" applyAlignment="1" applyProtection="1">
      <alignment vertical="center" wrapText="1"/>
      <protection locked="0"/>
    </xf>
    <xf numFmtId="0" fontId="4" fillId="2" borderId="385" xfId="73" applyFont="1" applyFill="1" applyBorder="1" applyAlignment="1" applyProtection="1">
      <alignment vertical="center" wrapText="1"/>
      <protection locked="0"/>
    </xf>
    <xf numFmtId="1" fontId="4" fillId="2" borderId="385" xfId="10" applyNumberFormat="1" applyFont="1" applyFill="1" applyBorder="1" applyAlignment="1" applyProtection="1">
      <alignment vertical="center" wrapText="1"/>
      <protection locked="0"/>
    </xf>
    <xf numFmtId="217" fontId="4" fillId="2" borderId="385" xfId="10" applyNumberFormat="1" applyFont="1" applyFill="1" applyBorder="1" applyAlignment="1" applyProtection="1">
      <alignment vertical="center" wrapText="1"/>
      <protection locked="0"/>
    </xf>
    <xf numFmtId="0" fontId="4" fillId="2" borderId="20" xfId="73" applyFont="1" applyFill="1" applyBorder="1" applyAlignment="1" applyProtection="1">
      <alignment vertical="center" wrapText="1"/>
      <protection locked="0"/>
    </xf>
    <xf numFmtId="1" fontId="4" fillId="2" borderId="20" xfId="10" applyNumberFormat="1" applyFont="1" applyFill="1" applyBorder="1" applyAlignment="1" applyProtection="1">
      <alignment vertical="center" wrapText="1"/>
      <protection locked="0"/>
    </xf>
    <xf numFmtId="217" fontId="4" fillId="2" borderId="20" xfId="10" applyNumberFormat="1" applyFont="1" applyFill="1" applyBorder="1" applyAlignment="1" applyProtection="1">
      <alignment vertical="center" wrapText="1"/>
      <protection locked="0"/>
    </xf>
    <xf numFmtId="0" fontId="4" fillId="2" borderId="28" xfId="73" applyFont="1" applyFill="1" applyBorder="1" applyAlignment="1" applyProtection="1">
      <alignment vertical="center" wrapText="1"/>
      <protection locked="0"/>
    </xf>
    <xf numFmtId="190" fontId="4" fillId="2" borderId="28" xfId="73" applyNumberFormat="1" applyFont="1" applyFill="1" applyBorder="1" applyAlignment="1" applyProtection="1">
      <alignment vertical="center" wrapText="1"/>
      <protection locked="0"/>
    </xf>
    <xf numFmtId="194" fontId="4" fillId="2" borderId="28" xfId="73" applyNumberFormat="1" applyFont="1" applyFill="1" applyBorder="1" applyAlignment="1" applyProtection="1">
      <alignment vertical="center" wrapText="1"/>
      <protection locked="0"/>
    </xf>
    <xf numFmtId="1" fontId="4" fillId="2" borderId="28" xfId="10" applyNumberFormat="1" applyFont="1" applyFill="1" applyBorder="1" applyAlignment="1" applyProtection="1">
      <alignment vertical="center" wrapText="1"/>
      <protection locked="0"/>
    </xf>
    <xf numFmtId="217" fontId="4" fillId="2" borderId="28" xfId="10" applyNumberFormat="1" applyFont="1" applyFill="1" applyBorder="1" applyAlignment="1" applyProtection="1">
      <alignment vertical="center" wrapText="1"/>
      <protection locked="0"/>
    </xf>
    <xf numFmtId="194" fontId="4" fillId="2" borderId="36" xfId="73" applyNumberFormat="1" applyFont="1" applyFill="1" applyBorder="1" applyAlignment="1" applyProtection="1">
      <alignment vertical="center" wrapText="1"/>
      <protection locked="0"/>
    </xf>
    <xf numFmtId="0" fontId="4"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4" fillId="0" borderId="31" xfId="26" applyFont="1" applyBorder="1" applyAlignment="1">
      <alignment horizontal="left"/>
    </xf>
    <xf numFmtId="0" fontId="4" fillId="2" borderId="102" xfId="73" applyNumberFormat="1" applyFont="1" applyFill="1" applyBorder="1" applyAlignment="1" applyProtection="1">
      <alignment horizontal="center" vertical="center" wrapText="1"/>
      <protection locked="0"/>
    </xf>
    <xf numFmtId="194" fontId="4" fillId="2" borderId="102" xfId="73" applyNumberFormat="1" applyFont="1" applyFill="1" applyBorder="1" applyAlignment="1" applyProtection="1">
      <alignment horizontal="center" vertical="center" wrapText="1"/>
      <protection locked="0"/>
    </xf>
    <xf numFmtId="1" fontId="4" fillId="2" borderId="102" xfId="73" applyNumberFormat="1" applyFont="1" applyFill="1" applyBorder="1" applyAlignment="1" applyProtection="1">
      <alignment horizontal="center" vertical="center" wrapText="1"/>
      <protection locked="0"/>
    </xf>
    <xf numFmtId="1" fontId="4" fillId="2" borderId="102" xfId="10" applyNumberFormat="1" applyFont="1" applyFill="1" applyBorder="1" applyAlignment="1" applyProtection="1">
      <alignment horizontal="center" vertical="center" wrapText="1"/>
      <protection locked="0"/>
    </xf>
    <xf numFmtId="167" fontId="4"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0" fontId="4" fillId="2" borderId="454" xfId="73" applyNumberFormat="1" applyFont="1" applyFill="1" applyBorder="1" applyAlignment="1" applyProtection="1">
      <alignment horizontal="center" vertical="center" wrapText="1"/>
      <protection locked="0"/>
    </xf>
    <xf numFmtId="194" fontId="4" fillId="2" borderId="454" xfId="73" applyNumberFormat="1" applyFont="1" applyFill="1" applyBorder="1" applyAlignment="1" applyProtection="1">
      <alignment horizontal="center" vertical="center" wrapText="1"/>
      <protection locked="0"/>
    </xf>
    <xf numFmtId="1" fontId="4" fillId="2" borderId="454" xfId="73" applyNumberFormat="1" applyFont="1" applyFill="1" applyBorder="1" applyAlignment="1" applyProtection="1">
      <alignment horizontal="center" vertical="center" wrapText="1"/>
      <protection locked="0"/>
    </xf>
    <xf numFmtId="1" fontId="4" fillId="2" borderId="454" xfId="10" applyNumberFormat="1" applyFont="1" applyFill="1" applyBorder="1" applyAlignment="1" applyProtection="1">
      <alignment horizontal="center" vertical="center" wrapText="1"/>
      <protection locked="0"/>
    </xf>
    <xf numFmtId="185" fontId="4" fillId="2" borderId="102" xfId="10" applyNumberFormat="1" applyFont="1" applyFill="1" applyBorder="1" applyAlignment="1" applyProtection="1">
      <alignment horizontal="center" vertical="center" wrapText="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63" fillId="15" borderId="0" xfId="0" applyFont="1" applyFill="1" applyBorder="1" applyAlignment="1" applyProtection="1">
      <alignment vertical="center"/>
      <protection locked="0"/>
    </xf>
    <xf numFmtId="0" fontId="64" fillId="15" borderId="73"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NumberFormat="1" applyFont="1" applyFill="1" applyBorder="1" applyAlignment="1" applyProtection="1">
      <alignment vertical="center"/>
      <protection locked="0"/>
    </xf>
    <xf numFmtId="0" fontId="64" fillId="15" borderId="0" xfId="0" applyFont="1" applyFill="1" applyBorder="1" applyAlignment="1" applyProtection="1">
      <alignment horizontal="left" vertical="center"/>
      <protection locked="0"/>
    </xf>
    <xf numFmtId="0" fontId="64" fillId="15" borderId="0" xfId="0" applyNumberFormat="1"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4" fillId="15" borderId="37" xfId="0" applyFont="1" applyFill="1" applyBorder="1" applyAlignment="1" applyProtection="1">
      <alignment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216" fontId="75" fillId="15" borderId="95" xfId="0" applyNumberFormat="1" applyFont="1" applyFill="1"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4" fillId="15" borderId="73" xfId="4" applyFont="1" applyFill="1" applyBorder="1" applyAlignment="1">
      <alignment horizontal="left" wrapText="1"/>
    </xf>
    <xf numFmtId="0" fontId="4"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0" fontId="0" fillId="15" borderId="31" xfId="0" applyFill="1" applyBorder="1"/>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7" fillId="15" borderId="18" xfId="73" applyNumberFormat="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190" fontId="107" fillId="15" borderId="20" xfId="73"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0" fontId="8" fillId="15" borderId="454" xfId="73" applyNumberFormat="1" applyFont="1" applyFill="1" applyBorder="1" applyAlignment="1" applyProtection="1">
      <alignment horizontal="center" vertical="center" wrapText="1"/>
      <protection locked="0"/>
    </xf>
    <xf numFmtId="1" fontId="8" fillId="15" borderId="454" xfId="73" applyNumberFormat="1" applyFont="1" applyFill="1" applyBorder="1" applyAlignment="1" applyProtection="1">
      <alignment horizontal="center" vertical="center" wrapText="1"/>
      <protection locked="0"/>
    </xf>
    <xf numFmtId="194" fontId="8" fillId="15" borderId="454" xfId="73" applyNumberFormat="1" applyFont="1" applyFill="1" applyBorder="1" applyAlignment="1" applyProtection="1">
      <alignment horizontal="center" vertical="center" wrapText="1"/>
      <protection locked="0"/>
    </xf>
    <xf numFmtId="185" fontId="8" fillId="15" borderId="454" xfId="10" applyNumberFormat="1" applyFont="1" applyFill="1" applyBorder="1" applyAlignment="1" applyProtection="1">
      <alignment horizontal="center"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5" fillId="15" borderId="7" xfId="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185" fontId="5" fillId="15" borderId="33" xfId="10" applyNumberFormat="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38" xfId="0" applyFont="1" applyFill="1" applyBorder="1" applyAlignment="1" applyProtection="1">
      <alignment horizontal="left" vertical="center" wrapText="1"/>
      <protection locked="0"/>
    </xf>
    <xf numFmtId="0" fontId="4" fillId="15" borderId="187" xfId="0" applyFont="1" applyFill="1" applyBorder="1" applyAlignment="1" applyProtection="1">
      <alignment horizontal="left" vertical="center" wrapText="1"/>
      <protection locked="0"/>
    </xf>
    <xf numFmtId="0" fontId="4" fillId="15" borderId="0" xfId="0" applyFont="1" applyFill="1" applyBorder="1" applyAlignment="1" applyProtection="1">
      <alignment horizontal="left" vertical="center" wrapText="1"/>
      <protection locked="0"/>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4" fillId="15" borderId="95" xfId="0" applyFont="1" applyFill="1" applyBorder="1" applyAlignment="1" applyProtection="1">
      <alignment horizontal="left" vertical="center" wrapText="1"/>
      <protection locked="0"/>
    </xf>
    <xf numFmtId="216" fontId="75" fillId="15" borderId="95" xfId="0" applyNumberFormat="1" applyFont="1" applyFill="1"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1" fillId="15" borderId="95" xfId="4" applyFont="1" applyFill="1" applyBorder="1" applyAlignment="1">
      <alignment horizontal="left" wrapText="1"/>
    </xf>
    <xf numFmtId="216" fontId="4" fillId="15" borderId="95" xfId="0" applyNumberFormat="1" applyFont="1" applyFill="1" applyBorder="1" applyAlignment="1" applyProtection="1">
      <alignment horizontal="left"/>
      <protection locked="0"/>
    </xf>
    <xf numFmtId="0" fontId="4" fillId="15" borderId="161" xfId="4" applyFont="1" applyFill="1" applyBorder="1" applyAlignment="1">
      <alignment horizontal="left" vertical="center" wrapText="1"/>
    </xf>
    <xf numFmtId="0" fontId="4" fillId="15" borderId="73" xfId="4" applyFont="1" applyFill="1" applyBorder="1" applyAlignment="1">
      <alignment horizontal="left" vertical="center" wrapText="1"/>
    </xf>
    <xf numFmtId="14" fontId="4" fillId="15" borderId="138" xfId="4" applyNumberFormat="1"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4" fillId="15" borderId="31" xfId="4" applyFont="1" applyFill="1" applyBorder="1" applyAlignment="1">
      <alignment horizontal="left" wrapText="1"/>
    </xf>
    <xf numFmtId="0" fontId="5" fillId="15" borderId="102" xfId="1" applyFont="1" applyFill="1" applyBorder="1" applyAlignment="1" applyProtection="1">
      <alignment horizontal="center" vertical="center"/>
    </xf>
    <xf numFmtId="0" fontId="5" fillId="15" borderId="102"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38" xfId="1" applyFont="1" applyFill="1" applyBorder="1" applyAlignment="1" applyProtection="1">
      <alignment horizontal="center" vertical="center"/>
    </xf>
    <xf numFmtId="0" fontId="5" fillId="15" borderId="31"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5" fillId="15" borderId="95"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216" fontId="64" fillId="15" borderId="95" xfId="0" applyNumberFormat="1" applyFont="1" applyFill="1" applyBorder="1" applyAlignment="1" applyProtection="1">
      <alignment horizontal="left"/>
      <protection locked="0"/>
    </xf>
    <xf numFmtId="216" fontId="64" fillId="15" borderId="483" xfId="0" applyNumberFormat="1" applyFont="1" applyFill="1" applyBorder="1" applyAlignment="1" applyProtection="1">
      <alignment horizontal="left"/>
      <protection locked="0"/>
    </xf>
    <xf numFmtId="0" fontId="4" fillId="15" borderId="0" xfId="4" applyFont="1" applyFill="1" applyBorder="1" applyAlignment="1">
      <alignment horizontal="left" vertical="center" wrapText="1"/>
    </xf>
    <xf numFmtId="0" fontId="4" fillId="15" borderId="138" xfId="4" applyFont="1" applyFill="1" applyBorder="1" applyAlignment="1">
      <alignment horizontal="left" vertical="top" wrapText="1"/>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64" fillId="15" borderId="95" xfId="0" applyNumberFormat="1" applyFont="1" applyFill="1" applyBorder="1" applyAlignment="1" applyProtection="1">
      <alignment horizontal="left"/>
      <protection locked="0"/>
    </xf>
    <xf numFmtId="0" fontId="64" fillId="15" borderId="483" xfId="0" applyNumberFormat="1" applyFont="1" applyFill="1" applyBorder="1" applyAlignment="1" applyProtection="1">
      <alignment horizontal="left"/>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75" fillId="15" borderId="95" xfId="0" applyFont="1" applyFill="1" applyBorder="1" applyAlignment="1" applyProtection="1">
      <alignment horizontal="left" vertical="center" wrapText="1"/>
      <protection locked="0"/>
    </xf>
    <xf numFmtId="221" fontId="64" fillId="15" borderId="483" xfId="0" applyNumberFormat="1" applyFont="1" applyFill="1" applyBorder="1" applyAlignment="1" applyProtection="1">
      <alignment horizontal="left"/>
      <protection locked="0"/>
    </xf>
    <xf numFmtId="0" fontId="64" fillId="15" borderId="0" xfId="0" applyFont="1" applyFill="1" applyBorder="1" applyAlignment="1" applyProtection="1">
      <alignment horizontal="center" vertical="top" wrapText="1"/>
    </xf>
    <xf numFmtId="0" fontId="64" fillId="15" borderId="73" xfId="0" applyFont="1" applyFill="1" applyBorder="1" applyAlignment="1" applyProtection="1">
      <alignment horizontal="center" vertical="top" wrapText="1"/>
    </xf>
    <xf numFmtId="0" fontId="64" fillId="15" borderId="138" xfId="0" applyFont="1" applyFill="1" applyBorder="1" applyAlignment="1" applyProtection="1">
      <alignment horizontal="left" vertical="top" wrapText="1"/>
      <protection locked="0"/>
    </xf>
    <xf numFmtId="0" fontId="64" fillId="15" borderId="69" xfId="0" applyFont="1" applyFill="1" applyBorder="1" applyAlignment="1" applyProtection="1">
      <alignment horizontal="left" vertical="top" wrapText="1"/>
      <protection locked="0"/>
    </xf>
    <xf numFmtId="0" fontId="64" fillId="15" borderId="115" xfId="0" applyFont="1" applyFill="1" applyBorder="1" applyAlignment="1" applyProtection="1">
      <alignment horizontal="left" vertical="top" wrapText="1"/>
      <protection locked="0"/>
    </xf>
    <xf numFmtId="0" fontId="4" fillId="0" borderId="183" xfId="0" applyFont="1" applyBorder="1" applyAlignment="1" applyProtection="1">
      <alignment horizontal="left"/>
      <protection locked="0"/>
    </xf>
    <xf numFmtId="0" fontId="4" fillId="0" borderId="484" xfId="0" applyFont="1" applyBorder="1" applyAlignment="1" applyProtection="1">
      <alignment horizontal="left"/>
      <protection locked="0"/>
    </xf>
    <xf numFmtId="0" fontId="4" fillId="0" borderId="237" xfId="0" applyFont="1" applyBorder="1" applyAlignment="1" applyProtection="1">
      <alignment horizontal="left"/>
      <protection locked="0"/>
    </xf>
    <xf numFmtId="0" fontId="4" fillId="0" borderId="118" xfId="0" applyFont="1" applyBorder="1" applyAlignment="1" applyProtection="1">
      <alignment horizontal="left"/>
      <protection locked="0"/>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4" fillId="15" borderId="194" xfId="0" applyFont="1" applyFill="1" applyBorder="1" applyAlignment="1" applyProtection="1">
      <alignment horizontal="left"/>
      <protection locked="0"/>
    </xf>
    <xf numFmtId="0" fontId="4" fillId="15" borderId="121" xfId="0" applyFont="1" applyFill="1" applyBorder="1" applyAlignment="1" applyProtection="1">
      <alignment horizontal="left"/>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75" fillId="15" borderId="138" xfId="0" applyNumberFormat="1" applyFont="1" applyFill="1" applyBorder="1" applyAlignment="1" applyProtection="1">
      <alignment horizontal="left" vertical="center" wrapText="1"/>
      <protection locked="0"/>
    </xf>
    <xf numFmtId="0" fontId="75" fillId="15" borderId="115" xfId="0" applyNumberFormat="1" applyFont="1" applyFill="1" applyBorder="1" applyAlignment="1" applyProtection="1">
      <alignment horizontal="left" vertical="center" wrapText="1"/>
      <protection locked="0"/>
    </xf>
    <xf numFmtId="0" fontId="75" fillId="15" borderId="237" xfId="0" applyNumberFormat="1" applyFont="1" applyFill="1" applyBorder="1" applyAlignment="1" applyProtection="1">
      <alignment horizontal="left" vertical="center" wrapText="1"/>
      <protection locked="0"/>
    </xf>
    <xf numFmtId="0" fontId="75" fillId="15" borderId="314" xfId="0" applyNumberFormat="1" applyFont="1" applyFill="1" applyBorder="1" applyAlignment="1" applyProtection="1">
      <alignment horizontal="left" vertical="center" wrapText="1"/>
      <protection locked="0"/>
    </xf>
    <xf numFmtId="0" fontId="75" fillId="15" borderId="138" xfId="0" applyNumberFormat="1" applyFont="1" applyFill="1" applyBorder="1" applyAlignment="1" applyProtection="1">
      <alignment horizontal="left" vertical="center"/>
      <protection locked="0"/>
    </xf>
    <xf numFmtId="0" fontId="75" fillId="15" borderId="115" xfId="0" applyNumberFormat="1" applyFont="1" applyFill="1" applyBorder="1" applyAlignment="1" applyProtection="1">
      <alignment horizontal="left" vertical="center"/>
      <protection locked="0"/>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102" fillId="15" borderId="95" xfId="0" applyFont="1" applyFill="1" applyBorder="1" applyAlignment="1" applyProtection="1">
      <alignment horizontal="left" vertical="center" wrapText="1"/>
      <protection locked="0"/>
    </xf>
    <xf numFmtId="0" fontId="4" fillId="15" borderId="46" xfId="0" applyFont="1" applyFill="1" applyBorder="1" applyAlignment="1" applyProtection="1">
      <alignment horizontal="left" vertical="center" wrapText="1"/>
      <protection locked="0"/>
    </xf>
    <xf numFmtId="0" fontId="4" fillId="15" borderId="20" xfId="0" applyFont="1" applyFill="1" applyBorder="1" applyAlignment="1" applyProtection="1">
      <alignment horizontal="left" vertical="center" wrapText="1"/>
      <protection locked="0"/>
    </xf>
    <xf numFmtId="0" fontId="4" fillId="15" borderId="45" xfId="0" applyFont="1" applyFill="1" applyBorder="1" applyAlignment="1" applyProtection="1">
      <alignment vertical="center"/>
      <protection locked="0"/>
    </xf>
    <xf numFmtId="0" fontId="4" fillId="15" borderId="385" xfId="0" applyFont="1" applyFill="1" applyBorder="1" applyAlignment="1" applyProtection="1">
      <alignment vertical="center"/>
      <protection locked="0"/>
    </xf>
    <xf numFmtId="0" fontId="4" fillId="15" borderId="483" xfId="0" applyFont="1" applyFill="1" applyBorder="1" applyAlignment="1" applyProtection="1">
      <alignment horizontal="left" vertical="center" wrapText="1"/>
      <protection locked="0"/>
    </xf>
    <xf numFmtId="0" fontId="15" fillId="15" borderId="95" xfId="0" applyFont="1" applyFill="1" applyBorder="1" applyAlignment="1" applyProtection="1">
      <alignment horizontal="left" vertical="center" wrapText="1"/>
      <protection locked="0"/>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4" fillId="15" borderId="45" xfId="0" applyFont="1" applyFill="1" applyBorder="1" applyAlignment="1" applyProtection="1">
      <alignment horizontal="left" vertical="center" wrapText="1"/>
      <protection locked="0"/>
    </xf>
    <xf numFmtId="0" fontId="4" fillId="15" borderId="385" xfId="0" applyFont="1" applyFill="1" applyBorder="1" applyAlignment="1" applyProtection="1">
      <alignment horizontal="left" vertical="center" wrapText="1"/>
      <protection locked="0"/>
    </xf>
    <xf numFmtId="0" fontId="75" fillId="15" borderId="95" xfId="0" applyNumberFormat="1" applyFont="1" applyFill="1" applyBorder="1" applyAlignment="1" applyProtection="1">
      <alignment horizontal="left"/>
      <protection locked="0"/>
    </xf>
    <xf numFmtId="0" fontId="4" fillId="15" borderId="483"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center" wrapText="1"/>
    </xf>
    <xf numFmtId="0" fontId="4" fillId="15" borderId="0" xfId="0" applyFont="1" applyFill="1" applyBorder="1" applyAlignment="1" applyProtection="1">
      <alignment horizontal="left" vertical="top" wrapText="1"/>
    </xf>
    <xf numFmtId="0" fontId="4" fillId="15" borderId="73" xfId="0" applyFont="1" applyFill="1" applyBorder="1" applyAlignment="1" applyProtection="1">
      <alignment horizontal="left" vertical="top" wrapText="1"/>
    </xf>
    <xf numFmtId="0" fontId="8" fillId="15" borderId="138" xfId="0" applyFont="1" applyFill="1" applyBorder="1" applyAlignment="1" applyProtection="1">
      <alignment horizontal="left" vertical="top" wrapText="1"/>
      <protection locked="0"/>
    </xf>
    <xf numFmtId="0" fontId="8" fillId="15" borderId="69" xfId="0" applyFont="1" applyFill="1" applyBorder="1" applyAlignment="1" applyProtection="1">
      <alignment horizontal="left" vertical="top" wrapText="1"/>
      <protection locked="0"/>
    </xf>
    <xf numFmtId="0" fontId="8" fillId="15" borderId="115" xfId="0" applyFont="1" applyFill="1" applyBorder="1" applyAlignment="1" applyProtection="1">
      <alignment horizontal="left" vertical="top" wrapText="1"/>
      <protection locked="0"/>
    </xf>
    <xf numFmtId="0" fontId="4" fillId="15" borderId="45" xfId="0" applyFont="1" applyFill="1" applyBorder="1" applyAlignment="1" applyProtection="1">
      <alignment horizontal="left" vertical="center"/>
      <protection locked="0"/>
    </xf>
    <xf numFmtId="0" fontId="4" fillId="15" borderId="385" xfId="0" applyFont="1" applyFill="1" applyBorder="1" applyAlignment="1" applyProtection="1">
      <alignment horizontal="left" vertical="center"/>
      <protection locked="0"/>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216" fontId="64" fillId="15" borderId="388" xfId="0" applyNumberFormat="1" applyFont="1" applyFill="1" applyBorder="1" applyAlignment="1" applyProtection="1">
      <alignment horizontal="left"/>
      <protection locked="0"/>
    </xf>
    <xf numFmtId="0" fontId="100" fillId="0" borderId="61" xfId="0" applyFont="1" applyBorder="1" applyAlignment="1" applyProtection="1">
      <alignment horizontal="left"/>
      <protection locked="0"/>
    </xf>
    <xf numFmtId="0" fontId="100" fillId="0" borderId="18" xfId="0" applyFont="1" applyBorder="1" applyAlignment="1" applyProtection="1">
      <alignment horizontal="left"/>
      <protection locked="0"/>
    </xf>
    <xf numFmtId="0" fontId="100" fillId="0" borderId="45" xfId="0" applyFont="1" applyBorder="1" applyAlignment="1" applyProtection="1">
      <alignment horizontal="left"/>
      <protection locked="0"/>
    </xf>
    <xf numFmtId="0" fontId="100" fillId="0" borderId="385" xfId="0" applyFont="1" applyBorder="1" applyAlignment="1" applyProtection="1">
      <alignment horizontal="left"/>
      <protection locked="0"/>
    </xf>
    <xf numFmtId="0" fontId="100" fillId="0" borderId="46" xfId="0" applyFont="1" applyBorder="1" applyAlignment="1" applyProtection="1">
      <alignment horizontal="left"/>
      <protection locked="0"/>
    </xf>
    <xf numFmtId="0" fontId="100" fillId="0" borderId="20" xfId="0" applyFont="1" applyBorder="1" applyAlignment="1" applyProtection="1">
      <alignment horizontal="left"/>
      <protection locked="0"/>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5" fillId="15" borderId="181" xfId="1" applyFont="1" applyFill="1" applyBorder="1" applyAlignment="1" applyProtection="1">
      <alignment horizontal="center" vertical="center" wrapText="1"/>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4" fillId="15" borderId="152" xfId="4" applyFont="1" applyFill="1" applyBorder="1" applyAlignment="1">
      <alignment horizontal="left"/>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51" fillId="15" borderId="0" xfId="4" applyFont="1" applyFill="1" applyBorder="1" applyAlignment="1">
      <alignment horizontal="left" wrapText="1"/>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15" fillId="15" borderId="95" xfId="75" applyFont="1" applyFill="1" applyBorder="1" applyAlignment="1" applyProtection="1">
      <alignment horizontal="left" vertical="center" wrapText="1"/>
      <protection locked="0"/>
    </xf>
    <xf numFmtId="216" fontId="4" fillId="15" borderId="95" xfId="75" applyNumberFormat="1" applyFont="1" applyFill="1" applyBorder="1" applyAlignment="1" applyProtection="1">
      <alignment horizontal="left"/>
      <protection locked="0"/>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4" fillId="15" borderId="467" xfId="0" applyFont="1" applyFill="1" applyBorder="1" applyAlignment="1" applyProtection="1">
      <alignment vertical="center"/>
      <protection locked="0"/>
    </xf>
    <xf numFmtId="0" fontId="4" fillId="15" borderId="458"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0" fontId="4" fillId="15" borderId="478" xfId="0" applyFont="1" applyFill="1" applyBorder="1" applyAlignment="1" applyProtection="1">
      <alignment vertical="center"/>
      <protection locked="0"/>
    </xf>
    <xf numFmtId="0" fontId="4" fillId="15" borderId="462"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185" fontId="5" fillId="15" borderId="181"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0" fontId="4" fillId="15" borderId="479" xfId="0" applyFont="1" applyFill="1" applyBorder="1" applyAlignment="1" applyProtection="1">
      <alignment vertical="center"/>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0" fontId="4" fillId="15" borderId="232" xfId="0" applyFont="1" applyFill="1" applyBorder="1" applyAlignment="1" applyProtection="1">
      <alignment vertical="center"/>
      <protection locked="0"/>
    </xf>
    <xf numFmtId="0" fontId="4" fillId="15" borderId="390"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4" fillId="15" borderId="388" xfId="0" applyFont="1" applyFill="1" applyBorder="1" applyAlignment="1" applyProtection="1">
      <alignment horizontal="left" vertical="center" wrapText="1"/>
      <protection locked="0"/>
    </xf>
    <xf numFmtId="0" fontId="4"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4" fillId="15" borderId="30" xfId="4" applyFont="1" applyFill="1" applyBorder="1" applyAlignment="1">
      <alignment horizontal="left" vertical="center" wrapText="1"/>
    </xf>
    <xf numFmtId="0" fontId="4" fillId="15" borderId="31" xfId="4" applyFont="1" applyFill="1" applyBorder="1" applyAlignment="1">
      <alignment horizontal="left" vertical="center" wrapText="1"/>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6" fillId="0" borderId="6" xfId="0" applyFont="1" applyBorder="1" applyAlignment="1">
      <alignment horizontal="left" vertical="center" wrapText="1"/>
    </xf>
    <xf numFmtId="0" fontId="6" fillId="2" borderId="41" xfId="4" applyFont="1" applyFill="1" applyBorder="1" applyAlignment="1">
      <alignment horizontal="left"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5" fillId="0" borderId="352" xfId="0" applyFont="1" applyBorder="1"/>
    <xf numFmtId="0" fontId="5" fillId="0" borderId="353" xfId="0" applyFont="1" applyBorder="1"/>
    <xf numFmtId="0" fontId="0" fillId="0" borderId="355" xfId="0" applyBorder="1"/>
    <xf numFmtId="0" fontId="0" fillId="0" borderId="11" xfId="0" applyBorder="1"/>
    <xf numFmtId="0" fontId="0" fillId="0" borderId="356" xfId="0" applyBorder="1"/>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6" xfId="5" applyFont="1" applyFill="1" applyBorder="1" applyAlignment="1">
      <alignment horizontal="left" wrapText="1"/>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9" fillId="3" borderId="39" xfId="0" applyFont="1" applyFill="1" applyBorder="1" applyAlignment="1">
      <alignment horizontal="center" wrapText="1"/>
    </xf>
    <xf numFmtId="0" fontId="9" fillId="3" borderId="41" xfId="0" applyFont="1" applyFill="1" applyBorder="1" applyAlignment="1">
      <alignment horizontal="center"/>
    </xf>
    <xf numFmtId="0" fontId="9" fillId="3" borderId="40" xfId="0" applyFont="1" applyFill="1" applyBorder="1" applyAlignment="1">
      <alignment horizontal="center"/>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6" fillId="0" borderId="0" xfId="0" applyFont="1" applyBorder="1" applyAlignment="1">
      <alignment horizontal="left" wrapText="1"/>
    </xf>
    <xf numFmtId="0" fontId="6" fillId="0" borderId="6" xfId="0" applyFont="1" applyBorder="1" applyAlignment="1">
      <alignment horizontal="left" wrapText="1"/>
    </xf>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40" fillId="3" borderId="39" xfId="0" applyFont="1" applyFill="1" applyBorder="1" applyAlignment="1">
      <alignment horizontal="center"/>
    </xf>
    <xf numFmtId="0" fontId="40" fillId="3" borderId="40" xfId="0" applyFont="1" applyFill="1" applyBorder="1" applyAlignment="1">
      <alignment horizontal="center"/>
    </xf>
    <xf numFmtId="0" fontId="40" fillId="3" borderId="39" xfId="0" applyFont="1" applyFill="1" applyBorder="1" applyAlignment="1">
      <alignment horizontal="center" wrapText="1"/>
    </xf>
    <xf numFmtId="0" fontId="40" fillId="3" borderId="41" xfId="0" applyFont="1" applyFill="1" applyBorder="1" applyAlignment="1">
      <alignment horizontal="center"/>
    </xf>
    <xf numFmtId="0" fontId="6" fillId="2" borderId="206" xfId="0" applyFont="1" applyFill="1" applyBorder="1" applyAlignment="1">
      <alignment horizontal="left"/>
    </xf>
    <xf numFmtId="0" fontId="6" fillId="2" borderId="84" xfId="0" applyFont="1" applyFill="1" applyBorder="1" applyAlignment="1">
      <alignment horizontal="left"/>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0" fillId="0" borderId="5"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6" fillId="0" borderId="0" xfId="4" applyFont="1" applyFill="1" applyBorder="1" applyAlignment="1">
      <alignment horizontal="left" wrapText="1"/>
    </xf>
    <xf numFmtId="0" fontId="6" fillId="0" borderId="41" xfId="4" applyFont="1" applyFill="1" applyBorder="1" applyAlignment="1">
      <alignment horizontal="left"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9" fillId="3" borderId="39" xfId="4" applyFont="1" applyFill="1" applyBorder="1" applyAlignment="1">
      <alignment horizontal="center"/>
    </xf>
    <xf numFmtId="0" fontId="9" fillId="3" borderId="41" xfId="4" applyFont="1" applyFill="1" applyBorder="1" applyAlignment="1">
      <alignment horizontal="center"/>
    </xf>
    <xf numFmtId="0" fontId="9" fillId="3" borderId="40" xfId="4" applyFont="1" applyFill="1" applyBorder="1" applyAlignment="1">
      <alignment horizontal="center"/>
    </xf>
    <xf numFmtId="0" fontId="27" fillId="0" borderId="41" xfId="4" applyFont="1" applyFill="1" applyBorder="1" applyAlignment="1">
      <alignment horizontal="left" wrapText="1"/>
    </xf>
    <xf numFmtId="0" fontId="9" fillId="3" borderId="39" xfId="1" applyFont="1" applyFill="1" applyBorder="1" applyAlignment="1">
      <alignment horizontal="center"/>
    </xf>
    <xf numFmtId="0" fontId="9" fillId="3" borderId="40" xfId="1" applyFont="1" applyFill="1" applyBorder="1" applyAlignment="1">
      <alignment horizontal="center"/>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4" fillId="0" borderId="5" xfId="1" applyFont="1" applyBorder="1" applyAlignment="1">
      <alignment wrapText="1"/>
    </xf>
    <xf numFmtId="0" fontId="4" fillId="0" borderId="6" xfId="1" applyFont="1" applyBorder="1" applyAlignment="1">
      <alignment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0" fillId="0" borderId="19" xfId="4" applyFont="1" applyBorder="1" applyAlignment="1">
      <alignment horizontal="center" vertical="center" wrapText="1"/>
    </xf>
    <xf numFmtId="0" fontId="0" fillId="0" borderId="19" xfId="4" applyFont="1" applyBorder="1" applyAlignment="1"/>
    <xf numFmtId="0" fontId="0" fillId="0" borderId="9" xfId="4" applyFont="1" applyBorder="1" applyAlignment="1">
      <alignment horizontal="center" vertical="center" wrapText="1"/>
    </xf>
    <xf numFmtId="0" fontId="0" fillId="0" borderId="9" xfId="4" applyFont="1" applyBorder="1" applyAlignment="1"/>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6" fillId="0" borderId="41" xfId="4" applyFont="1" applyBorder="1" applyAlignment="1">
      <alignment horizontal="left"/>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5" fillId="0" borderId="78"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vertical="center"/>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0" xfId="4" applyFont="1" applyBorder="1" applyAlignment="1">
      <alignment horizontal="center" vertical="center" wrapText="1"/>
    </xf>
    <xf numFmtId="0" fontId="0" fillId="0" borderId="51"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19" xfId="4" applyFont="1" applyBorder="1" applyAlignment="1">
      <alignment vertical="center" wrapText="1"/>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0" xfId="4" applyFont="1" applyBorder="1" applyAlignment="1">
      <alignmen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18" xfId="4" applyFont="1" applyBorder="1" applyAlignment="1">
      <alignment horizontal="center" vertical="center"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0" fillId="0" borderId="10" xfId="4" applyFont="1" applyBorder="1" applyAlignment="1"/>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7" xfId="4" applyFont="1" applyBorder="1" applyAlignment="1">
      <alignment vertical="center" wrapText="1"/>
    </xf>
    <xf numFmtId="0" fontId="0" fillId="0" borderId="17" xfId="4" applyFont="1" applyBorder="1" applyAlignment="1">
      <alignment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8" xfId="4" applyFont="1" applyBorder="1" applyAlignment="1">
      <alignment horizontal="center" vertical="center"/>
    </xf>
    <xf numFmtId="0" fontId="0" fillId="0" borderId="19"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9" fillId="3" borderId="41" xfId="1" applyFont="1" applyFill="1" applyBorder="1" applyAlignment="1">
      <alignment horizontal="center"/>
    </xf>
    <xf numFmtId="0" fontId="0" fillId="0" borderId="10" xfId="4" applyFont="1" applyBorder="1" applyAlignment="1">
      <alignment horizontal="center" vertical="center"/>
    </xf>
    <xf numFmtId="0" fontId="0" fillId="0" borderId="49"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9" xfId="4" applyFont="1" applyBorder="1" applyAlignment="1">
      <alignment horizontal="center" vertical="center"/>
    </xf>
    <xf numFmtId="0" fontId="5" fillId="0" borderId="80" xfId="4" applyFont="1" applyBorder="1" applyAlignment="1">
      <alignment horizontal="center"/>
    </xf>
    <xf numFmtId="0" fontId="6" fillId="0" borderId="2" xfId="4" applyFont="1" applyBorder="1" applyAlignment="1">
      <alignment vertical="center" wrapText="1"/>
    </xf>
    <xf numFmtId="0" fontId="0" fillId="0" borderId="4" xfId="4" applyFont="1" applyBorder="1" applyAlignment="1">
      <alignment vertical="center"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0" fillId="0" borderId="19" xfId="4" applyFont="1" applyBorder="1" applyAlignment="1">
      <alignment vertical="center"/>
    </xf>
    <xf numFmtId="0" fontId="6" fillId="0" borderId="3" xfId="4" applyFont="1" applyBorder="1" applyAlignment="1">
      <alignment vertical="center" wrapText="1"/>
    </xf>
    <xf numFmtId="0" fontId="6" fillId="0" borderId="4" xfId="4" applyFont="1" applyBorder="1" applyAlignment="1">
      <alignment vertical="center" wrapText="1"/>
    </xf>
    <xf numFmtId="0" fontId="4" fillId="2" borderId="41" xfId="4" applyFont="1" applyFill="1" applyBorder="1" applyAlignment="1">
      <alignment horizontal="left"/>
    </xf>
    <xf numFmtId="0" fontId="6" fillId="0" borderId="5" xfId="1" applyFont="1" applyBorder="1" applyAlignment="1">
      <alignment wrapText="1"/>
    </xf>
    <xf numFmtId="0" fontId="6" fillId="0" borderId="0" xfId="1" applyFont="1" applyBorder="1" applyAlignment="1">
      <alignment wrapText="1"/>
    </xf>
    <xf numFmtId="0" fontId="6" fillId="0" borderId="6" xfId="1" applyFont="1" applyBorder="1" applyAlignment="1">
      <alignment wrapText="1"/>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4" fillId="0" borderId="41" xfId="4" applyFont="1" applyBorder="1" applyAlignment="1">
      <alignment horizontal="left"/>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4" fillId="0" borderId="203" xfId="1" applyFont="1" applyBorder="1" applyAlignment="1">
      <alignment horizontal="left"/>
    </xf>
    <xf numFmtId="0" fontId="4" fillId="0" borderId="159" xfId="1" applyFont="1" applyBorder="1" applyAlignment="1">
      <alignment horizontal="left"/>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3" borderId="39" xfId="0" applyFont="1" applyFill="1" applyBorder="1" applyAlignment="1">
      <alignment horizontal="center"/>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0" fillId="0" borderId="5" xfId="0" applyBorder="1" applyAlignment="1">
      <alignment horizontal="left" vertical="center"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152" xfId="4" applyFont="1" applyFill="1" applyBorder="1" applyAlignment="1">
      <alignment horizontal="left" wrapText="1"/>
    </xf>
    <xf numFmtId="0" fontId="0" fillId="0" borderId="5" xfId="0" applyFill="1" applyBorder="1" applyAlignment="1">
      <alignment wrapText="1"/>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0" fillId="0" borderId="41" xfId="0" applyBorder="1" applyAlignment="1">
      <alignment horizontal="left"/>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73" xfId="0" applyFont="1" applyFill="1" applyBorder="1" applyAlignment="1">
      <alignment horizontal="center"/>
    </xf>
    <xf numFmtId="0" fontId="40" fillId="3" borderId="6" xfId="0" applyFont="1" applyFill="1" applyBorder="1" applyAlignment="1">
      <alignment horizontal="center"/>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161" xfId="0" applyFont="1" applyBorder="1" applyAlignment="1">
      <alignment horizontal="center" vertical="center"/>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6" fillId="0" borderId="30" xfId="0" applyFont="1" applyFill="1" applyBorder="1" applyAlignment="1">
      <alignment vertical="center" wrapText="1"/>
    </xf>
    <xf numFmtId="0" fontId="0" fillId="0" borderId="31" xfId="0" applyBorder="1" applyAlignment="1">
      <alignment wrapText="1"/>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5" fillId="0" borderId="0" xfId="0" applyFont="1" applyBorder="1" applyAlignment="1">
      <alignment horizontal="center" vertical="center"/>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41" fillId="0" borderId="19" xfId="0" applyFont="1" applyBorder="1" applyAlignment="1">
      <alignment horizontal="center" vertical="center" wrapText="1"/>
    </xf>
    <xf numFmtId="0" fontId="41" fillId="0" borderId="19" xfId="0" applyFont="1" applyBorder="1" applyAlignment="1"/>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27" fillId="2" borderId="41" xfId="4"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6" fillId="0" borderId="0" xfId="0" applyFont="1" applyBorder="1" applyAlignment="1">
      <alignment wrapText="1"/>
    </xf>
    <xf numFmtId="0" fontId="6" fillId="0" borderId="6" xfId="0" applyFont="1" applyBorder="1" applyAlignment="1">
      <alignment wrapText="1"/>
    </xf>
    <xf numFmtId="0" fontId="6" fillId="2" borderId="0" xfId="4" applyFont="1" applyFill="1" applyBorder="1" applyAlignment="1">
      <alignment horizontal="left" wrapText="1"/>
    </xf>
    <xf numFmtId="0" fontId="6" fillId="0" borderId="9" xfId="0" applyFont="1" applyBorder="1" applyAlignment="1">
      <alignment horizontal="left" vertical="center"/>
    </xf>
    <xf numFmtId="0" fontId="0" fillId="0" borderId="12" xfId="0" applyBorder="1" applyAlignment="1">
      <alignment horizontal="center" vertical="center" wrapText="1"/>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6" fillId="0" borderId="0" xfId="0" applyFont="1" applyFill="1" applyBorder="1" applyAlignment="1">
      <alignment horizontal="left"/>
    </xf>
    <xf numFmtId="0" fontId="6" fillId="0" borderId="6" xfId="0" applyFont="1" applyFill="1" applyBorder="1" applyAlignment="1">
      <alignment horizontal="left"/>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17" xfId="0" applyFont="1" applyBorder="1" applyAlignment="1">
      <alignment horizontal="left" vertic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9" xfId="0" applyFont="1" applyFill="1" applyBorder="1" applyAlignment="1">
      <alignment horizontal="center"/>
    </xf>
    <xf numFmtId="0" fontId="40" fillId="3" borderId="11" xfId="0" applyFont="1" applyFill="1" applyBorder="1" applyAlignment="1">
      <alignment horizontal="center"/>
    </xf>
    <xf numFmtId="0" fontId="40" fillId="3" borderId="1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6" fillId="0" borderId="268" xfId="0" applyFont="1" applyBorder="1" applyAlignment="1">
      <alignment horizontal="left" vertical="center" wrapText="1"/>
    </xf>
    <xf numFmtId="0" fontId="6" fillId="0" borderId="92" xfId="0" applyFont="1" applyBorder="1" applyAlignment="1">
      <alignment horizontal="left" vertical="center" wrapText="1"/>
    </xf>
    <xf numFmtId="0" fontId="6" fillId="0" borderId="175" xfId="0" applyFont="1" applyBorder="1" applyAlignment="1">
      <alignment horizontal="left" vertic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5" fillId="0" borderId="269" xfId="0" applyFont="1" applyBorder="1" applyAlignment="1">
      <alignment horizontal="left" vertical="center" wrapText="1"/>
    </xf>
    <xf numFmtId="0" fontId="5" fillId="0" borderId="153" xfId="0" applyFont="1" applyBorder="1" applyAlignment="1">
      <alignment horizontal="left"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40" fillId="3" borderId="80" xfId="0" applyFont="1" applyFill="1" applyBorder="1" applyAlignment="1">
      <alignment horizontal="center"/>
    </xf>
    <xf numFmtId="0" fontId="40" fillId="3" borderId="206" xfId="0" applyFont="1" applyFill="1" applyBorder="1" applyAlignment="1">
      <alignment horizontal="center"/>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6" fillId="0" borderId="84" xfId="0" applyFont="1" applyBorder="1" applyAlignment="1">
      <alignment horizontal="left" vertical="center" wrapTex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5" fillId="0" borderId="94" xfId="0" applyFont="1" applyBorder="1" applyAlignment="1">
      <alignment horizontal="left" vertical="center" wrapText="1"/>
    </xf>
    <xf numFmtId="0" fontId="9" fillId="3" borderId="262" xfId="0" applyFont="1" applyFill="1" applyBorder="1" applyAlignment="1">
      <alignment horizontal="center" wrapText="1"/>
    </xf>
    <xf numFmtId="0" fontId="0" fillId="0" borderId="264" xfId="0" applyBorder="1" applyAlignment="1">
      <alignment horizontal="center"/>
    </xf>
    <xf numFmtId="0" fontId="6" fillId="0" borderId="238" xfId="0" applyFont="1" applyFill="1" applyBorder="1" applyAlignment="1">
      <alignment horizontal="left"/>
    </xf>
    <xf numFmtId="0" fontId="6" fillId="0" borderId="88" xfId="0" applyFont="1" applyFill="1" applyBorder="1" applyAlignment="1">
      <alignment horizontal="left"/>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0" fontId="6" fillId="2" borderId="203"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40" fillId="3" borderId="78" xfId="0" applyFont="1" applyFill="1" applyBorder="1" applyAlignment="1">
      <alignment horizontal="center"/>
    </xf>
    <xf numFmtId="0" fontId="6" fillId="2" borderId="41" xfId="0" applyFont="1" applyFill="1" applyBorder="1" applyAlignment="1">
      <alignment horizontal="left"/>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5" fillId="0" borderId="78" xfId="0" applyFont="1" applyBorder="1" applyAlignment="1">
      <alignment horizontal="center" vertical="center" wrapText="1"/>
    </xf>
    <xf numFmtId="0" fontId="5" fillId="0" borderId="84" xfId="0" applyFont="1" applyBorder="1" applyAlignment="1">
      <alignment horizontal="center" vertical="center" wrapText="1"/>
    </xf>
    <xf numFmtId="0" fontId="0" fillId="0" borderId="263"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66"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6" fillId="2" borderId="345" xfId="4"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0" fillId="0" borderId="347" xfId="0" applyBorder="1" applyAlignment="1">
      <alignment horizontal="left" wrapText="1"/>
    </xf>
    <xf numFmtId="0" fontId="0" fillId="0" borderId="348" xfId="0" applyBorder="1" applyAlignment="1">
      <alignment horizontal="lef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4" fillId="2" borderId="0" xfId="4" applyFont="1" applyFill="1" applyBorder="1" applyAlignment="1">
      <alignment horizontal="left"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21" fillId="14" borderId="0" xfId="4" applyFont="1" applyFill="1" applyBorder="1" applyAlignment="1">
      <alignment horizontal="center"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427" xfId="0" applyFont="1" applyFill="1" applyBorder="1" applyAlignment="1">
      <alignment horizontal="center"/>
    </xf>
    <xf numFmtId="0" fontId="63" fillId="14" borderId="354" xfId="0" applyFont="1" applyFill="1" applyBorder="1" applyAlignment="1">
      <alignment horizontal="center"/>
    </xf>
    <xf numFmtId="0" fontId="4"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4"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5" fillId="0" borderId="80" xfId="0" applyFont="1" applyBorder="1" applyAlignment="1">
      <alignment horizontal="left"/>
    </xf>
    <xf numFmtId="0" fontId="5" fillId="0" borderId="388" xfId="0" applyFont="1" applyBorder="1" applyAlignment="1">
      <alignment horizontal="left"/>
    </xf>
    <xf numFmtId="0" fontId="5" fillId="0" borderId="84" xfId="0" applyFont="1" applyBorder="1" applyAlignment="1">
      <alignment horizontal="left"/>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4" fillId="2" borderId="41" xfId="4" applyFont="1" applyFill="1" applyBorder="1" applyAlignment="1">
      <alignment horizontal="left" wrapTex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4" fillId="15" borderId="416" xfId="0" applyFont="1" applyFill="1" applyBorder="1" applyAlignment="1">
      <alignment horizontal="center" vertical="center" wrapText="1"/>
    </xf>
    <xf numFmtId="0" fontId="4" fillId="15" borderId="392"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88" xfId="0" applyFont="1" applyFill="1" applyBorder="1" applyAlignment="1">
      <alignment horizontal="left"/>
    </xf>
    <xf numFmtId="0" fontId="4"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4"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4" fillId="15" borderId="465" xfId="0" applyFont="1" applyFill="1" applyBorder="1" applyAlignment="1" applyProtection="1">
      <alignment vertical="center"/>
      <protection locked="0"/>
    </xf>
    <xf numFmtId="0" fontId="4" fillId="15" borderId="459" xfId="0" applyFont="1" applyFill="1" applyBorder="1" applyAlignment="1" applyProtection="1">
      <alignment vertical="center"/>
      <protection locked="0"/>
    </xf>
    <xf numFmtId="0" fontId="4" fillId="15" borderId="460" xfId="0" applyFont="1" applyFill="1" applyBorder="1" applyAlignment="1" applyProtection="1">
      <alignment vertical="center"/>
      <protection locked="0"/>
    </xf>
    <xf numFmtId="0" fontId="4" fillId="15" borderId="461" xfId="0" applyFont="1" applyFill="1" applyBorder="1" applyAlignment="1" applyProtection="1">
      <alignment vertical="center"/>
      <protection locked="0"/>
    </xf>
    <xf numFmtId="0" fontId="4" fillId="15" borderId="463" xfId="0" applyFont="1" applyFill="1" applyBorder="1" applyAlignment="1" applyProtection="1">
      <alignment vertical="center"/>
      <protection locked="0"/>
    </xf>
    <xf numFmtId="0" fontId="4" fillId="15" borderId="464" xfId="0" applyFont="1" applyFill="1" applyBorder="1" applyAlignment="1" applyProtection="1">
      <alignment vertical="center"/>
      <protection locked="0"/>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52" fillId="15" borderId="92" xfId="0" applyFont="1" applyFill="1" applyBorder="1" applyAlignment="1" applyProtection="1">
      <alignment horizontal="left" vertical="center" wrapText="1"/>
      <protection locked="0"/>
    </xf>
    <xf numFmtId="0" fontId="64" fillId="15" borderId="388"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4" fillId="15" borderId="457" xfId="0" applyFont="1" applyFill="1" applyBorder="1" applyAlignment="1" applyProtection="1">
      <alignment vertical="center"/>
      <protection locked="0"/>
    </xf>
    <xf numFmtId="0" fontId="4" fillId="15" borderId="456" xfId="0" applyFont="1" applyFill="1" applyBorder="1" applyAlignment="1" applyProtection="1">
      <alignment vertical="center"/>
      <protection locked="0"/>
    </xf>
    <xf numFmtId="0" fontId="4" fillId="15" borderId="454"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4" fillId="15" borderId="466"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45" xfId="0" applyFont="1" applyFill="1" applyBorder="1" applyAlignment="1" applyProtection="1">
      <alignment horizontal="center" vertical="center" wrapText="1"/>
      <protection locked="0"/>
    </xf>
    <xf numFmtId="0" fontId="4" fillId="15" borderId="385"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85" xfId="0" applyFont="1" applyFill="1" applyBorder="1" applyAlignment="1" applyProtection="1">
      <alignment horizontal="center" vertical="center"/>
      <protection locked="0"/>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83" fillId="15" borderId="392" xfId="0" applyFont="1" applyFill="1" applyBorder="1" applyAlignment="1" applyProtection="1">
      <alignment horizontal="left"/>
      <protection locked="0" hidden="1"/>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4" fillId="15" borderId="480" xfId="0" applyFont="1" applyFill="1" applyBorder="1" applyAlignment="1" applyProtection="1">
      <alignment horizontal="left" vertical="center" wrapText="1"/>
      <protection locked="0"/>
    </xf>
    <xf numFmtId="0" fontId="27" fillId="0" borderId="138" xfId="0" applyFont="1" applyBorder="1" applyAlignment="1" applyProtection="1">
      <alignment horizontal="left" vertical="center" wrapText="1"/>
      <protection locked="0"/>
    </xf>
    <xf numFmtId="0" fontId="27" fillId="0" borderId="187" xfId="0" applyFont="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216" fontId="4" fillId="15" borderId="31" xfId="0" applyNumberFormat="1" applyFont="1" applyFill="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4" fillId="15" borderId="94" xfId="0" applyFont="1" applyFill="1" applyBorder="1" applyAlignment="1" applyProtection="1">
      <alignment horizontal="left" vertical="center" wrapText="1"/>
      <protection locked="0"/>
    </xf>
    <xf numFmtId="216" fontId="4" fillId="15" borderId="388" xfId="0" applyNumberFormat="1" applyFont="1" applyFill="1" applyBorder="1" applyAlignment="1" applyProtection="1">
      <alignment horizontal="left"/>
      <protection locked="0"/>
    </xf>
    <xf numFmtId="216" fontId="4" fillId="15" borderId="483" xfId="0" applyNumberFormat="1" applyFont="1" applyFill="1" applyBorder="1" applyAlignment="1" applyProtection="1">
      <alignment horizontal="left"/>
      <protection locked="0"/>
    </xf>
    <xf numFmtId="0" fontId="102" fillId="15" borderId="31" xfId="0" applyFont="1" applyFill="1" applyBorder="1" applyAlignment="1" applyProtection="1">
      <alignment horizontal="left" vertical="center" wrapText="1"/>
      <protection locked="0"/>
    </xf>
    <xf numFmtId="0" fontId="64" fillId="15" borderId="183" xfId="0" applyNumberFormat="1" applyFont="1" applyFill="1" applyBorder="1" applyAlignment="1" applyProtection="1">
      <alignment horizontal="left" vertical="center" wrapText="1"/>
      <protection locked="0"/>
    </xf>
    <xf numFmtId="0" fontId="64" fillId="15" borderId="489" xfId="0" applyNumberFormat="1" applyFont="1" applyFill="1" applyBorder="1" applyAlignment="1" applyProtection="1">
      <alignment horizontal="left" vertical="center" wrapText="1"/>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27" fillId="15" borderId="385" xfId="0" applyFont="1" applyFill="1" applyBorder="1" applyAlignment="1" applyProtection="1">
      <alignment vertical="center"/>
      <protection locked="0"/>
    </xf>
    <xf numFmtId="0" fontId="4" fillId="15" borderId="61" xfId="0" applyFont="1" applyFill="1" applyBorder="1" applyAlignment="1" applyProtection="1">
      <alignment vertical="center" wrapText="1"/>
      <protection locked="0"/>
    </xf>
    <xf numFmtId="0" fontId="4" fillId="15" borderId="18" xfId="0" applyFont="1" applyFill="1" applyBorder="1" applyAlignment="1" applyProtection="1">
      <alignment vertical="center" wrapText="1"/>
      <protection locked="0"/>
    </xf>
    <xf numFmtId="0" fontId="4" fillId="15" borderId="46" xfId="0" applyFont="1" applyFill="1" applyBorder="1" applyAlignment="1" applyProtection="1">
      <alignment vertical="center" wrapText="1"/>
      <protection locked="0"/>
    </xf>
    <xf numFmtId="0" fontId="4" fillId="15" borderId="20" xfId="0" applyFont="1" applyFill="1" applyBorder="1" applyAlignment="1" applyProtection="1">
      <alignment vertical="center" wrapText="1"/>
      <protection locked="0"/>
    </xf>
    <xf numFmtId="0" fontId="4" fillId="15" borderId="45" xfId="0" applyFont="1" applyFill="1" applyBorder="1" applyAlignment="1" applyProtection="1">
      <alignment vertical="center" wrapText="1"/>
      <protection locked="0"/>
    </xf>
    <xf numFmtId="0" fontId="4" fillId="15" borderId="385" xfId="0" applyFont="1" applyFill="1" applyBorder="1" applyAlignment="1" applyProtection="1">
      <alignment vertical="center" wrapText="1"/>
      <protection locked="0"/>
    </xf>
    <xf numFmtId="0" fontId="4" fillId="15" borderId="152" xfId="0" applyFont="1" applyFill="1" applyBorder="1" applyAlignment="1" applyProtection="1">
      <alignment horizontal="left" vertical="center" wrapText="1"/>
      <protection locked="0"/>
    </xf>
    <xf numFmtId="0" fontId="64" fillId="15" borderId="187" xfId="0" applyNumberFormat="1" applyFont="1" applyFill="1" applyBorder="1" applyAlignment="1" applyProtection="1">
      <alignment horizontal="left" vertical="center"/>
      <protection locked="0"/>
    </xf>
    <xf numFmtId="0" fontId="64" fillId="15" borderId="138" xfId="0" applyNumberFormat="1" applyFont="1" applyFill="1" applyBorder="1" applyAlignment="1" applyProtection="1">
      <alignment horizontal="center" vertical="center" wrapText="1"/>
      <protection locked="0"/>
    </xf>
    <xf numFmtId="0" fontId="64" fillId="15" borderId="115" xfId="0" applyNumberFormat="1" applyFont="1" applyFill="1" applyBorder="1" applyAlignment="1" applyProtection="1">
      <alignment horizontal="center" vertical="center" wrapText="1"/>
      <protection locked="0"/>
    </xf>
    <xf numFmtId="0" fontId="4" fillId="15" borderId="37" xfId="4" applyFont="1" applyFill="1" applyBorder="1" applyAlignment="1">
      <alignment horizontal="left" vertical="center" wrapText="1"/>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4" fillId="15" borderId="487" xfId="0" applyFont="1" applyFill="1" applyBorder="1" applyAlignment="1" applyProtection="1">
      <alignment vertical="center"/>
      <protection locked="0"/>
    </xf>
    <xf numFmtId="0" fontId="4" fillId="15" borderId="488" xfId="0" applyFont="1" applyFill="1" applyBorder="1" applyAlignment="1" applyProtection="1">
      <alignment vertical="center"/>
      <protection locked="0"/>
    </xf>
    <xf numFmtId="0" fontId="4" fillId="15" borderId="486" xfId="0" applyFont="1" applyFill="1" applyBorder="1" applyAlignment="1" applyProtection="1">
      <alignment vertical="center"/>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0" fontId="49" fillId="15" borderId="183" xfId="0" applyFont="1" applyFill="1" applyBorder="1" applyAlignment="1" applyProtection="1">
      <alignment horizontal="left" vertical="center"/>
      <protection locked="0"/>
    </xf>
    <xf numFmtId="0" fontId="49" fillId="15" borderId="484" xfId="0" applyFont="1" applyFill="1" applyBorder="1" applyAlignment="1" applyProtection="1">
      <alignment horizontal="left" vertical="center"/>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49" fillId="15" borderId="183" xfId="0" applyFont="1" applyFill="1" applyBorder="1" applyAlignment="1" applyProtection="1">
      <alignment horizontal="left" vertical="center" wrapText="1"/>
      <protection locked="0"/>
    </xf>
    <xf numFmtId="0" fontId="49" fillId="15" borderId="484" xfId="0" applyFont="1" applyFill="1" applyBorder="1" applyAlignment="1" applyProtection="1">
      <alignment horizontal="left" vertical="center" wrapText="1"/>
      <protection locked="0"/>
    </xf>
    <xf numFmtId="0" fontId="4" fillId="15" borderId="187" xfId="0" applyFont="1" applyFill="1" applyBorder="1" applyAlignment="1" applyProtection="1">
      <alignment vertical="center"/>
      <protection locked="0"/>
    </xf>
    <xf numFmtId="0" fontId="4" fillId="15" borderId="95" xfId="89" applyFont="1" applyFill="1" applyBorder="1" applyAlignment="1" applyProtection="1">
      <alignment horizontal="left" vertical="center" wrapText="1"/>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0" fontId="4" fillId="15" borderId="138" xfId="4" quotePrefix="1" applyFont="1" applyFill="1" applyBorder="1" applyAlignment="1">
      <alignment horizontal="left" vertical="top" wrapText="1"/>
    </xf>
    <xf numFmtId="0" fontId="4" fillId="15" borderId="69" xfId="4" quotePrefix="1" applyFont="1" applyFill="1" applyBorder="1" applyAlignment="1">
      <alignment horizontal="left" vertical="top" wrapText="1"/>
    </xf>
    <xf numFmtId="0" fontId="4" fillId="15" borderId="115" xfId="4" quotePrefix="1" applyFont="1" applyFill="1" applyBorder="1" applyAlignment="1">
      <alignment horizontal="left" vertical="top" wrapText="1"/>
    </xf>
    <xf numFmtId="221" fontId="64" fillId="15" borderId="95" xfId="0" applyNumberFormat="1" applyFont="1" applyFill="1" applyBorder="1" applyAlignment="1" applyProtection="1">
      <alignment horizontal="left"/>
      <protection locked="0"/>
    </xf>
    <xf numFmtId="0" fontId="64" fillId="15" borderId="69" xfId="0" applyFont="1" applyFill="1" applyBorder="1" applyAlignment="1" applyProtection="1">
      <alignment horizontal="left" vertical="top"/>
      <protection locked="0"/>
    </xf>
    <xf numFmtId="0" fontId="64" fillId="15" borderId="115" xfId="0" applyFont="1" applyFill="1" applyBorder="1" applyAlignment="1" applyProtection="1">
      <alignment horizontal="left" vertical="top"/>
      <protection locked="0"/>
    </xf>
    <xf numFmtId="0" fontId="64" fillId="15" borderId="454" xfId="0" applyNumberFormat="1" applyFont="1" applyFill="1" applyBorder="1" applyAlignment="1" applyProtection="1">
      <alignment horizontal="center" vertical="center"/>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wrapText="1"/>
      <protection locked="0"/>
    </xf>
    <xf numFmtId="221" fontId="64" fillId="15" borderId="388" xfId="0" applyNumberFormat="1" applyFont="1" applyFill="1" applyBorder="1" applyAlignment="1" applyProtection="1">
      <alignment horizontal="left"/>
      <protection locked="0"/>
    </xf>
    <xf numFmtId="0" fontId="4" fillId="15" borderId="183" xfId="89" applyFont="1" applyFill="1" applyBorder="1" applyAlignment="1" applyProtection="1">
      <alignment vertical="center"/>
      <protection locked="0"/>
    </xf>
    <xf numFmtId="0" fontId="4" fillId="15" borderId="392" xfId="89" applyFont="1" applyFill="1" applyBorder="1" applyAlignment="1" applyProtection="1">
      <alignment vertical="center"/>
      <protection locked="0"/>
    </xf>
    <xf numFmtId="216" fontId="4" fillId="15" borderId="95" xfId="89" applyNumberFormat="1" applyFont="1" applyFill="1" applyBorder="1" applyAlignment="1" applyProtection="1">
      <alignment horizontal="left"/>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0" fontId="0" fillId="15" borderId="152" xfId="0" applyFill="1" applyBorder="1" applyAlignment="1">
      <alignment horizontal="left"/>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4" fillId="15" borderId="45" xfId="89" applyFont="1" applyFill="1" applyBorder="1" applyAlignment="1" applyProtection="1">
      <alignment vertical="center"/>
      <protection locked="0"/>
    </xf>
    <xf numFmtId="0" fontId="4" fillId="15" borderId="385" xfId="89" applyFont="1" applyFill="1" applyBorder="1" applyAlignment="1" applyProtection="1">
      <alignment vertical="center"/>
      <protection locked="0"/>
    </xf>
    <xf numFmtId="0" fontId="4" fillId="15" borderId="0" xfId="89" applyFont="1" applyFill="1" applyBorder="1" applyAlignment="1" applyProtection="1">
      <alignment horizontal="left" vertical="center" wrapText="1"/>
      <protection locked="0"/>
    </xf>
    <xf numFmtId="221" fontId="4" fillId="15" borderId="95" xfId="89" applyNumberFormat="1" applyFont="1" applyFill="1" applyBorder="1" applyAlignment="1" applyProtection="1">
      <alignment horizontal="left"/>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0" fontId="0" fillId="0" borderId="152" xfId="0" applyBorder="1" applyAlignment="1">
      <alignment horizontal="left"/>
    </xf>
    <xf numFmtId="216" fontId="4" fillId="15" borderId="0" xfId="0" applyNumberFormat="1" applyFont="1" applyFill="1" applyBorder="1" applyAlignment="1" applyProtection="1">
      <alignment horizontal="left"/>
      <protection locked="0"/>
    </xf>
    <xf numFmtId="0" fontId="4" fillId="0" borderId="183" xfId="0" applyFont="1" applyFill="1" applyBorder="1" applyAlignment="1" applyProtection="1">
      <alignment horizontal="left"/>
      <protection locked="0"/>
    </xf>
    <xf numFmtId="0" fontId="4" fillId="0" borderId="392" xfId="0" applyFont="1" applyFill="1" applyBorder="1" applyAlignment="1" applyProtection="1">
      <alignment horizontal="left"/>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4" fillId="15" borderId="141" xfId="0" applyFont="1" applyFill="1" applyBorder="1" applyAlignment="1" applyProtection="1">
      <alignment vertical="center"/>
      <protection locked="0"/>
    </xf>
    <xf numFmtId="0" fontId="4" fillId="15" borderId="41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4"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9" fillId="18" borderId="406" xfId="0" applyFont="1" applyFill="1" applyBorder="1" applyAlignment="1">
      <alignment horizontal="center"/>
    </xf>
    <xf numFmtId="0" fontId="9" fillId="18" borderId="407" xfId="0" applyFont="1" applyFill="1" applyBorder="1" applyAlignment="1">
      <alignment horizontal="center"/>
    </xf>
    <xf numFmtId="0" fontId="9"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5" fillId="0" borderId="385" xfId="0" applyFont="1" applyFill="1" applyBorder="1" applyAlignment="1">
      <alignment horizontal="center" wrapText="1"/>
    </xf>
    <xf numFmtId="0" fontId="5"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4" fillId="0" borderId="385" xfId="0" applyFont="1" applyBorder="1" applyAlignment="1">
      <alignment wrapText="1"/>
    </xf>
    <xf numFmtId="0" fontId="4" fillId="0" borderId="410" xfId="0" applyFont="1" applyBorder="1" applyAlignment="1">
      <alignment wrapText="1"/>
    </xf>
    <xf numFmtId="0" fontId="6" fillId="2" borderId="236" xfId="4" applyFont="1" applyFill="1" applyBorder="1" applyAlignment="1">
      <alignment horizontal="left" wrapText="1"/>
    </xf>
    <xf numFmtId="0" fontId="9" fillId="18" borderId="281" xfId="0" applyFont="1" applyFill="1" applyBorder="1" applyAlignment="1">
      <alignment horizontal="center"/>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138" xfId="0" applyFont="1" applyFill="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82" xfId="0" applyFont="1" applyBorder="1" applyAlignment="1">
      <alignment horizontal="center" wrapText="1"/>
    </xf>
    <xf numFmtId="0" fontId="5" fillId="0" borderId="166" xfId="0" applyFont="1" applyBorder="1" applyAlignment="1">
      <alignment horizontal="center" wrapText="1"/>
    </xf>
    <xf numFmtId="0" fontId="5" fillId="0" borderId="38" xfId="0" applyFont="1" applyBorder="1" applyAlignment="1">
      <alignment horizontal="center" wrapText="1"/>
    </xf>
    <xf numFmtId="0" fontId="6"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6" fillId="2" borderId="188" xfId="4" applyFont="1"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6" fillId="0" borderId="75" xfId="0" applyFont="1" applyBorder="1" applyAlignment="1">
      <alignment wrapText="1"/>
    </xf>
    <xf numFmtId="0" fontId="0" fillId="0" borderId="76" xfId="0" applyBorder="1" applyAlignment="1">
      <alignment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5" fillId="0" borderId="237" xfId="0" applyFont="1" applyBorder="1" applyAlignment="1">
      <alignment horizontal="center" wrapText="1"/>
    </xf>
    <xf numFmtId="0" fontId="5" fillId="0" borderId="94" xfId="0" applyFont="1" applyBorder="1" applyAlignment="1">
      <alignment horizontal="center" wrapText="1"/>
    </xf>
    <xf numFmtId="0" fontId="5" fillId="0" borderId="316" xfId="0" applyFont="1" applyBorder="1" applyAlignment="1">
      <alignment horizontal="center" wrapText="1"/>
    </xf>
    <xf numFmtId="0" fontId="6" fillId="2" borderId="152" xfId="4" applyFont="1" applyFill="1" applyBorder="1" applyAlignment="1">
      <alignment horizontal="left"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290" xfId="0" applyFont="1" applyBorder="1" applyAlignment="1">
      <alignment horizontal="center" wrapText="1"/>
    </xf>
    <xf numFmtId="0" fontId="5" fillId="0" borderId="138" xfId="0" applyFont="1" applyFill="1" applyBorder="1" applyAlignment="1">
      <alignment horizontal="center" wrapText="1"/>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5" fillId="0" borderId="42" xfId="0" applyFont="1" applyBorder="1" applyAlignment="1">
      <alignment horizontal="center" vertical="center"/>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11" xfId="0" applyFont="1" applyFill="1" applyBorder="1" applyAlignment="1">
      <alignment horizontal="center" vertical="center"/>
    </xf>
    <xf numFmtId="0" fontId="5" fillId="0" borderId="72" xfId="0" applyFont="1" applyFill="1" applyBorder="1" applyAlignment="1">
      <alignment horizontal="center" vertic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0" fillId="0" borderId="75" xfId="0" applyBorder="1" applyAlignment="1">
      <alignment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5" fillId="0" borderId="48" xfId="0" applyFont="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0" fillId="0" borderId="161" xfId="0" applyBorder="1" applyAlignment="1">
      <alignment horizontal="left" wrapText="1"/>
    </xf>
    <xf numFmtId="0" fontId="0" fillId="0" borderId="161" xfId="0" applyBorder="1" applyAlignment="1">
      <alignment horizontal="left"/>
    </xf>
    <xf numFmtId="0" fontId="0" fillId="0" borderId="0" xfId="0" applyBorder="1" applyAlignment="1">
      <alignment horizontal="left"/>
    </xf>
    <xf numFmtId="0" fontId="0" fillId="0" borderId="73" xfId="0" applyBorder="1" applyAlignment="1">
      <alignment horizontal="left"/>
    </xf>
    <xf numFmtId="0" fontId="5"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9" fillId="7" borderId="237" xfId="0" applyFont="1" applyFill="1" applyBorder="1" applyAlignment="1">
      <alignment horizontal="center"/>
    </xf>
    <xf numFmtId="0" fontId="9"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6" fillId="0" borderId="76" xfId="0" applyFont="1" applyBorder="1" applyAlignment="1">
      <alignment horizontal="left" wrapText="1"/>
    </xf>
    <xf numFmtId="0" fontId="9" fillId="7" borderId="281" xfId="0" applyFont="1" applyFill="1" applyBorder="1" applyAlignment="1">
      <alignment horizontal="center"/>
    </xf>
    <xf numFmtId="0" fontId="5" fillId="0" borderId="75" xfId="0" applyFont="1" applyBorder="1" applyAlignment="1">
      <alignment horizontal="left" vertical="center"/>
    </xf>
    <xf numFmtId="0" fontId="5" fillId="0" borderId="75" xfId="0" applyFont="1" applyBorder="1" applyAlignment="1">
      <alignment horizontal="left"/>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6" fillId="0" borderId="75" xfId="0" applyFont="1" applyBorder="1" applyAlignment="1">
      <alignment horizontal="left" wrapText="1"/>
    </xf>
    <xf numFmtId="0" fontId="0" fillId="0" borderId="75" xfId="0" applyBorder="1" applyAlignment="1">
      <alignment horizontal="left" wrapText="1"/>
    </xf>
    <xf numFmtId="0" fontId="0" fillId="0" borderId="7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11" xfId="0" applyBorder="1" applyAlignment="1">
      <alignment horizontal="center" wrapText="1"/>
    </xf>
    <xf numFmtId="0" fontId="5" fillId="0" borderId="45" xfId="0" applyFont="1" applyBorder="1" applyAlignment="1">
      <alignment horizontal="center" vertical="center"/>
    </xf>
    <xf numFmtId="0" fontId="5" fillId="0" borderId="11" xfId="0" applyFont="1" applyBorder="1" applyAlignment="1">
      <alignment horizontal="center" vertical="center"/>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0" xfId="0" applyFont="1" applyFill="1" applyBorder="1" applyAlignment="1">
      <alignment horizontal="center" wrapText="1"/>
    </xf>
    <xf numFmtId="0" fontId="9" fillId="7" borderId="146"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77"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0" fontId="5" fillId="0" borderId="290" xfId="0" applyFont="1" applyBorder="1" applyAlignment="1">
      <alignment horizontal="center"/>
    </xf>
    <xf numFmtId="0" fontId="5" fillId="0" borderId="153" xfId="0" applyFont="1" applyBorder="1" applyAlignment="1">
      <alignment horizontal="center"/>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5" fillId="0" borderId="57" xfId="0" applyFont="1" applyBorder="1" applyAlignment="1">
      <alignment horizontal="center" wrapText="1"/>
    </xf>
    <xf numFmtId="0" fontId="5" fillId="0" borderId="11" xfId="0" applyFont="1" applyBorder="1" applyAlignment="1">
      <alignment horizontal="center" wrapText="1"/>
    </xf>
    <xf numFmtId="0" fontId="5" fillId="0" borderId="58" xfId="0" applyFont="1" applyBorder="1" applyAlignment="1">
      <alignment horizontal="center" wrapText="1"/>
    </xf>
    <xf numFmtId="0" fontId="6" fillId="0" borderId="0" xfId="0" applyFont="1" applyBorder="1" applyAlignment="1">
      <alignment horizontal="left"/>
    </xf>
    <xf numFmtId="0" fontId="6" fillId="0" borderId="76" xfId="0" applyFont="1" applyBorder="1" applyAlignment="1">
      <alignment horizontal="left"/>
    </xf>
    <xf numFmtId="0" fontId="6" fillId="0" borderId="77" xfId="0" applyFont="1" applyBorder="1" applyAlignment="1">
      <alignment horizontal="left" wrapText="1"/>
    </xf>
    <xf numFmtId="0" fontId="6" fillId="0" borderId="59" xfId="0" applyFont="1" applyBorder="1" applyAlignment="1">
      <alignment horizontal="left" wrapText="1"/>
    </xf>
    <xf numFmtId="0" fontId="6" fillId="0" borderId="60" xfId="0" applyFont="1" applyBorder="1" applyAlignment="1">
      <alignment horizontal="left" wrapText="1"/>
    </xf>
    <xf numFmtId="0" fontId="5" fillId="0" borderId="95" xfId="0" applyFont="1" applyBorder="1" applyAlignment="1">
      <alignment horizontal="center" wrapText="1"/>
    </xf>
    <xf numFmtId="0" fontId="5" fillId="0" borderId="114" xfId="0" applyFont="1" applyBorder="1" applyAlignment="1">
      <alignment horizontal="center" wrapText="1"/>
    </xf>
    <xf numFmtId="0" fontId="5" fillId="0" borderId="197" xfId="0" applyFont="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5"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6" fillId="0" borderId="75" xfId="0" applyFont="1" applyFill="1" applyBorder="1" applyAlignment="1">
      <alignment horizontal="left" wrapText="1"/>
    </xf>
    <xf numFmtId="0" fontId="6" fillId="0" borderId="0" xfId="0" applyFont="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291" xfId="0" applyFont="1" applyBorder="1" applyAlignment="1">
      <alignment horizontal="center"/>
    </xf>
    <xf numFmtId="0" fontId="5" fillId="0" borderId="37" xfId="0" applyFont="1" applyBorder="1" applyAlignment="1">
      <alignment horizontal="center"/>
    </xf>
    <xf numFmtId="0" fontId="5" fillId="0" borderId="53" xfId="0" applyFont="1" applyBorder="1" applyAlignment="1">
      <alignment horizontal="center" wrapText="1"/>
    </xf>
    <xf numFmtId="0" fontId="5" fillId="0" borderId="158" xfId="0" applyFont="1" applyBorder="1" applyAlignment="1">
      <alignment horizontal="center" wrapText="1"/>
    </xf>
    <xf numFmtId="0" fontId="5" fillId="0" borderId="315" xfId="0" applyFont="1" applyBorder="1" applyAlignment="1">
      <alignment horizontal="center" wrapText="1"/>
    </xf>
    <xf numFmtId="0" fontId="5" fillId="0" borderId="115" xfId="0" applyFont="1" applyFill="1" applyBorder="1" applyAlignment="1">
      <alignment horizontal="center"/>
    </xf>
    <xf numFmtId="0" fontId="5" fillId="0" borderId="314" xfId="0" applyFont="1" applyBorder="1" applyAlignment="1">
      <alignment horizontal="center" wrapText="1"/>
    </xf>
    <xf numFmtId="0" fontId="5" fillId="0" borderId="65" xfId="0" applyFont="1" applyBorder="1" applyAlignment="1">
      <alignment horizontal="center" wrapText="1"/>
    </xf>
    <xf numFmtId="0" fontId="5" fillId="0" borderId="206" xfId="0" applyFont="1" applyBorder="1" applyAlignment="1">
      <alignment horizontal="center" vertical="center" wrapText="1"/>
    </xf>
    <xf numFmtId="0" fontId="5" fillId="0" borderId="288"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295" xfId="0" applyFont="1" applyBorder="1" applyAlignment="1">
      <alignment horizontal="center" vertical="center"/>
    </xf>
    <xf numFmtId="0" fontId="5" fillId="0" borderId="58" xfId="0" applyFont="1" applyFill="1" applyBorder="1" applyAlignment="1">
      <alignment horizontal="center" vertical="center"/>
    </xf>
    <xf numFmtId="0" fontId="5" fillId="0" borderId="57" xfId="0" applyFont="1" applyBorder="1" applyAlignment="1">
      <alignment horizontal="center" vertical="center" wrapText="1"/>
    </xf>
    <xf numFmtId="0" fontId="0" fillId="0" borderId="77" xfId="0"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5" fillId="0" borderId="78" xfId="0" applyFont="1" applyFill="1" applyBorder="1" applyAlignment="1">
      <alignment horizontal="center" vertic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6" fillId="0" borderId="188" xfId="4" applyFont="1" applyBorder="1" applyAlignment="1">
      <alignment horizontal="left"/>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6" fillId="0" borderId="76" xfId="0" applyFont="1" applyBorder="1" applyAlignment="1">
      <alignment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5" fillId="0" borderId="113" xfId="0" applyFont="1" applyBorder="1" applyAlignment="1">
      <alignment horizontal="center" vertical="center" wrapText="1"/>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9" fillId="6" borderId="311" xfId="1" applyFont="1" applyFill="1" applyBorder="1" applyAlignment="1">
      <alignment horizontal="center"/>
    </xf>
    <xf numFmtId="0" fontId="9" fillId="6" borderId="312" xfId="1" applyFont="1" applyFill="1" applyBorder="1" applyAlignment="1">
      <alignment horizontal="center"/>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5" fillId="0" borderId="31" xfId="0" applyFont="1" applyFill="1" applyBorder="1" applyAlignment="1">
      <alignment horizontal="center"/>
    </xf>
    <xf numFmtId="0" fontId="5" fillId="0" borderId="292"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11" xfId="0" applyFont="1" applyFill="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5" fillId="0" borderId="234" xfId="0" applyFont="1" applyBorder="1" applyAlignment="1">
      <alignment horizontal="center" wrapText="1"/>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9"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5" fillId="0" borderId="57" xfId="0" applyFont="1" applyFill="1" applyBorder="1" applyAlignment="1">
      <alignment horizontal="center"/>
    </xf>
    <xf numFmtId="0" fontId="5" fillId="0" borderId="250" xfId="0" applyFont="1" applyFill="1" applyBorder="1" applyAlignment="1">
      <alignment horizontal="center"/>
    </xf>
    <xf numFmtId="0" fontId="5" fillId="0" borderId="58"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6"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6" fillId="0" borderId="76" xfId="0" applyFont="1" applyBorder="1" applyAlignment="1">
      <alignment horizontal="center" wrapText="1"/>
    </xf>
    <xf numFmtId="0" fontId="4" fillId="0" borderId="0" xfId="0" applyFont="1" applyBorder="1" applyAlignment="1">
      <alignment horizontal="lef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0" fillId="0" borderId="145" xfId="0" applyBorder="1" applyAlignment="1">
      <alignment wrapText="1"/>
    </xf>
    <xf numFmtId="0" fontId="0" fillId="0" borderId="146"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5" fillId="2" borderId="11" xfId="0" applyFont="1" applyFill="1" applyBorder="1" applyAlignment="1">
      <alignment horizontal="center" wrapText="1"/>
    </xf>
    <xf numFmtId="0" fontId="9" fillId="7" borderId="277" xfId="0" applyFont="1" applyFill="1" applyBorder="1" applyAlignment="1">
      <alignment horizontal="center"/>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5" fillId="0" borderId="56" xfId="0" applyFont="1" applyBorder="1" applyAlignment="1">
      <alignment horizontal="center"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9" fillId="7" borderId="277" xfId="0" applyFont="1" applyFill="1" applyBorder="1" applyAlignment="1">
      <alignment horizontal="center" wrapText="1"/>
    </xf>
    <xf numFmtId="49" fontId="8" fillId="0" borderId="61" xfId="73" applyNumberFormat="1" applyFont="1" applyFill="1" applyBorder="1" applyAlignment="1" applyProtection="1">
      <alignment horizontal="left" vertical="top" wrapText="1"/>
      <protection locked="0"/>
    </xf>
    <xf numFmtId="49" fontId="8" fillId="0" borderId="18" xfId="73" applyNumberFormat="1" applyFont="1" applyFill="1" applyBorder="1" applyAlignment="1" applyProtection="1">
      <alignment horizontal="left" vertical="top" wrapText="1"/>
      <protection locked="0"/>
    </xf>
    <xf numFmtId="49" fontId="8" fillId="0" borderId="45" xfId="73" applyNumberFormat="1" applyFont="1" applyFill="1" applyBorder="1" applyAlignment="1" applyProtection="1">
      <alignment horizontal="left" vertical="top" wrapText="1"/>
      <protection locked="0"/>
    </xf>
    <xf numFmtId="49" fontId="8" fillId="0" borderId="385" xfId="73" applyNumberFormat="1" applyFont="1" applyFill="1" applyBorder="1" applyAlignment="1" applyProtection="1">
      <alignment horizontal="left" vertical="top" wrapText="1"/>
      <protection locked="0"/>
    </xf>
    <xf numFmtId="49" fontId="8" fillId="0" borderId="46" xfId="73" applyNumberFormat="1" applyFont="1" applyFill="1" applyBorder="1" applyAlignment="1" applyProtection="1">
      <alignment horizontal="left" vertical="top" wrapText="1"/>
      <protection locked="0"/>
    </xf>
    <xf numFmtId="49" fontId="8" fillId="0" borderId="20" xfId="73" applyNumberFormat="1" applyFont="1" applyFill="1" applyBorder="1" applyAlignment="1" applyProtection="1">
      <alignment horizontal="left" vertical="top" wrapText="1"/>
      <protection locked="0"/>
    </xf>
    <xf numFmtId="0" fontId="64" fillId="15" borderId="102" xfId="0" applyNumberFormat="1" applyFont="1" applyFill="1" applyBorder="1" applyAlignment="1" applyProtection="1">
      <alignment horizontal="center" vertical="center"/>
      <protection locked="0"/>
    </xf>
    <xf numFmtId="0" fontId="4" fillId="15" borderId="138" xfId="0" applyNumberFormat="1" applyFont="1" applyFill="1" applyBorder="1" applyAlignment="1" applyProtection="1">
      <alignment horizontal="left" vertical="center"/>
      <protection locked="0"/>
    </xf>
    <xf numFmtId="0" fontId="77" fillId="15" borderId="115" xfId="0" applyNumberFormat="1" applyFont="1" applyFill="1" applyBorder="1" applyAlignment="1" applyProtection="1">
      <alignment horizontal="left" vertical="center"/>
      <protection locked="0"/>
    </xf>
    <xf numFmtId="0" fontId="64" fillId="15" borderId="454"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wrapText="1"/>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64" fillId="15" borderId="456" xfId="0" applyNumberFormat="1" applyFont="1" applyFill="1" applyBorder="1" applyAlignment="1" applyProtection="1">
      <alignment horizontal="left" vertical="center"/>
      <protection locked="0"/>
    </xf>
    <xf numFmtId="0" fontId="64" fillId="15" borderId="454" xfId="0" applyNumberFormat="1" applyFont="1" applyFill="1" applyBorder="1" applyAlignment="1" applyProtection="1">
      <alignment horizontal="center" vertical="center" wrapText="1"/>
      <protection locked="0"/>
    </xf>
    <xf numFmtId="0" fontId="75" fillId="15" borderId="237" xfId="0" applyNumberFormat="1" applyFont="1" applyFill="1" applyBorder="1" applyAlignment="1" applyProtection="1">
      <alignment horizontal="left" vertical="center"/>
      <protection locked="0"/>
    </xf>
    <xf numFmtId="0" fontId="75" fillId="15" borderId="314" xfId="0" applyNumberFormat="1" applyFont="1" applyFill="1" applyBorder="1" applyAlignment="1" applyProtection="1">
      <alignment horizontal="left" vertical="center"/>
      <protection locked="0"/>
    </xf>
    <xf numFmtId="0" fontId="5" fillId="2" borderId="7" xfId="73" applyFont="1" applyFill="1" applyBorder="1" applyAlignment="1" applyProtection="1">
      <alignment horizontal="center" vertical="center" wrapText="1"/>
    </xf>
    <xf numFmtId="0" fontId="5" fillId="2" borderId="181" xfId="73" applyFont="1" applyFill="1" applyBorder="1" applyAlignment="1" applyProtection="1">
      <alignment horizontal="center" vertical="center" wrapText="1"/>
    </xf>
    <xf numFmtId="0" fontId="105" fillId="48" borderId="139" xfId="0" applyFont="1" applyFill="1" applyBorder="1" applyAlignment="1" applyProtection="1">
      <alignment horizontal="left" vertical="center"/>
      <protection locked="0"/>
    </xf>
    <xf numFmtId="0" fontId="105" fillId="48" borderId="152" xfId="0" applyFont="1" applyFill="1" applyBorder="1" applyAlignment="1" applyProtection="1">
      <alignment horizontal="left" vertical="center"/>
      <protection locked="0"/>
    </xf>
    <xf numFmtId="0" fontId="105" fillId="48" borderId="153" xfId="0" applyFont="1" applyFill="1" applyBorder="1" applyAlignment="1" applyProtection="1">
      <alignment horizontal="left" vertical="center"/>
      <protection locked="0"/>
    </xf>
    <xf numFmtId="0" fontId="5"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216" fontId="48" fillId="2" borderId="95" xfId="0" applyNumberFormat="1" applyFont="1" applyFill="1" applyBorder="1" applyAlignment="1" applyProtection="1">
      <alignment horizontal="left"/>
      <protection locked="0"/>
    </xf>
    <xf numFmtId="185" fontId="5" fillId="2" borderId="7" xfId="10" applyNumberFormat="1" applyFont="1" applyFill="1" applyBorder="1" applyAlignment="1" applyProtection="1">
      <alignment horizontal="center" vertical="center" wrapText="1"/>
    </xf>
    <xf numFmtId="185" fontId="5" fillId="2" borderId="181" xfId="10" applyNumberFormat="1" applyFont="1" applyFill="1" applyBorder="1" applyAlignment="1" applyProtection="1">
      <alignment horizontal="center" vertical="center" wrapText="1"/>
    </xf>
    <xf numFmtId="216" fontId="48" fillId="2" borderId="483" xfId="0" applyNumberFormat="1" applyFont="1" applyFill="1" applyBorder="1" applyAlignment="1" applyProtection="1">
      <alignment horizontal="left"/>
      <protection locked="0"/>
    </xf>
    <xf numFmtId="0" fontId="4" fillId="2" borderId="161" xfId="26" applyFont="1" applyFill="1" applyBorder="1" applyAlignment="1">
      <alignment horizontal="left" vertical="center" wrapText="1"/>
    </xf>
    <xf numFmtId="0" fontId="4" fillId="2" borderId="73" xfId="26" applyFont="1" applyFill="1" applyBorder="1" applyAlignment="1">
      <alignment horizontal="left" vertical="center" wrapText="1"/>
    </xf>
    <xf numFmtId="0" fontId="0" fillId="0" borderId="0" xfId="0" applyBorder="1"/>
    <xf numFmtId="0" fontId="0" fillId="0" borderId="237" xfId="0" applyBorder="1"/>
    <xf numFmtId="0" fontId="0" fillId="0" borderId="314" xfId="0" applyBorder="1"/>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48" fillId="2" borderId="95" xfId="0" applyFont="1" applyFill="1" applyBorder="1" applyAlignment="1" applyProtection="1">
      <alignment horizontal="left" vertical="center" wrapText="1"/>
      <protection locked="0"/>
    </xf>
    <xf numFmtId="0" fontId="4" fillId="2" borderId="161" xfId="26" applyFont="1" applyFill="1" applyBorder="1" applyAlignment="1">
      <alignment horizontal="left" wrapText="1"/>
    </xf>
    <xf numFmtId="0" fontId="4" fillId="2" borderId="0" xfId="26" applyFont="1" applyFill="1" applyBorder="1" applyAlignment="1">
      <alignment horizontal="left" wrapText="1"/>
    </xf>
    <xf numFmtId="0" fontId="4" fillId="2" borderId="138" xfId="26" applyFont="1" applyFill="1" applyBorder="1" applyAlignment="1">
      <alignment horizontal="left" vertical="top" wrapText="1"/>
    </xf>
    <xf numFmtId="0" fontId="4" fillId="2" borderId="69" xfId="26" applyFont="1" applyFill="1" applyBorder="1" applyAlignment="1">
      <alignment horizontal="left" vertical="top" wrapText="1"/>
    </xf>
    <xf numFmtId="0" fontId="4" fillId="2" borderId="115" xfId="26" applyFont="1" applyFill="1" applyBorder="1" applyAlignment="1">
      <alignment horizontal="left" vertical="top" wrapText="1"/>
    </xf>
    <xf numFmtId="0" fontId="5" fillId="2" borderId="139" xfId="73" applyFont="1" applyFill="1" applyBorder="1" applyAlignment="1" applyProtection="1">
      <alignment horizontal="center" vertical="center" wrapText="1"/>
    </xf>
    <xf numFmtId="0" fontId="5" fillId="2" borderId="153" xfId="73" applyFont="1" applyFill="1" applyBorder="1" applyAlignment="1" applyProtection="1">
      <alignment horizontal="center" vertical="center" wrapText="1"/>
    </xf>
    <xf numFmtId="0" fontId="5" fillId="2" borderId="161" xfId="73" applyFont="1" applyFill="1" applyBorder="1" applyAlignment="1" applyProtection="1">
      <alignment horizontal="center" vertical="center" wrapText="1"/>
    </xf>
    <xf numFmtId="0" fontId="5" fillId="2" borderId="73" xfId="73" applyFont="1" applyFill="1" applyBorder="1" applyAlignment="1" applyProtection="1">
      <alignment horizontal="center" vertical="center" wrapText="1"/>
    </xf>
    <xf numFmtId="0" fontId="0" fillId="0" borderId="30" xfId="0" applyBorder="1"/>
    <xf numFmtId="0" fontId="0" fillId="0" borderId="37" xfId="0" applyBorder="1"/>
    <xf numFmtId="0" fontId="5" fillId="2" borderId="33" xfId="73" applyFont="1" applyFill="1" applyBorder="1" applyAlignment="1" applyProtection="1">
      <alignment horizontal="center" vertical="center" wrapText="1"/>
    </xf>
    <xf numFmtId="0" fontId="5" fillId="2" borderId="138" xfId="73" applyFont="1" applyFill="1" applyBorder="1" applyAlignment="1" applyProtection="1">
      <alignment horizontal="center" vertical="center"/>
    </xf>
    <xf numFmtId="0" fontId="5" fillId="2" borderId="69" xfId="73" applyFont="1" applyFill="1" applyBorder="1" applyAlignment="1" applyProtection="1">
      <alignment horizontal="center" vertical="center"/>
    </xf>
    <xf numFmtId="0" fontId="5" fillId="2" borderId="115" xfId="73" applyFont="1" applyFill="1" applyBorder="1" applyAlignment="1" applyProtection="1">
      <alignment horizontal="center" vertical="center"/>
    </xf>
    <xf numFmtId="0" fontId="5" fillId="2" borderId="138" xfId="73" applyFont="1" applyFill="1" applyBorder="1" applyAlignment="1" applyProtection="1">
      <alignment horizontal="center" vertical="center" wrapText="1"/>
    </xf>
    <xf numFmtId="0" fontId="5" fillId="2" borderId="69" xfId="73" applyFont="1" applyFill="1" applyBorder="1" applyAlignment="1" applyProtection="1">
      <alignment horizontal="center" vertical="center" wrapText="1"/>
    </xf>
    <xf numFmtId="0" fontId="5" fillId="2" borderId="115" xfId="73" applyFont="1" applyFill="1" applyBorder="1" applyAlignment="1" applyProtection="1">
      <alignment horizontal="center" vertical="center" wrapText="1"/>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4" fillId="15" borderId="27" xfId="0" applyFont="1" applyFill="1" applyBorder="1" applyAlignment="1" applyProtection="1">
      <alignment horizontal="justify" vertical="center"/>
      <protection locked="0"/>
    </xf>
    <xf numFmtId="0" fontId="4" fillId="15" borderId="28" xfId="0" applyFont="1" applyFill="1" applyBorder="1" applyAlignment="1" applyProtection="1">
      <alignment horizontal="justify" vertical="center"/>
      <protection locked="0"/>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4" fillId="2" borderId="30" xfId="0" applyFont="1" applyFill="1" applyBorder="1" applyAlignment="1" applyProtection="1">
      <alignment horizontal="left" vertical="center"/>
    </xf>
    <xf numFmtId="0" fontId="4" fillId="2" borderId="31" xfId="0" applyFont="1" applyFill="1" applyBorder="1" applyAlignment="1" applyProtection="1">
      <alignment horizontal="left" vertical="center"/>
    </xf>
    <xf numFmtId="0" fontId="64" fillId="15" borderId="138" xfId="0" applyNumberFormat="1" applyFont="1" applyFill="1" applyBorder="1" applyAlignment="1" applyProtection="1">
      <alignment horizontal="left" vertical="justify"/>
      <protection locked="0"/>
    </xf>
    <xf numFmtId="0" fontId="64" fillId="15" borderId="115" xfId="0" applyNumberFormat="1" applyFont="1" applyFill="1" applyBorder="1" applyAlignment="1" applyProtection="1">
      <alignment horizontal="left" vertical="justify"/>
      <protection locked="0"/>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4" xfId="0"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5" xfId="0" applyBorder="1" applyAlignment="1">
      <alignment horizontal="center"/>
    </xf>
    <xf numFmtId="0" fontId="0" fillId="0" borderId="386" xfId="0" applyBorder="1" applyAlignment="1">
      <alignment horizontal="center"/>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4" fillId="0" borderId="384" xfId="0" applyFont="1" applyBorder="1" applyAlignment="1">
      <alignment horizontal="left"/>
    </xf>
    <xf numFmtId="0" fontId="5" fillId="0" borderId="384" xfId="0" applyFont="1" applyBorder="1" applyAlignment="1">
      <alignment horizontal="left"/>
    </xf>
    <xf numFmtId="0" fontId="5" fillId="0" borderId="385" xfId="0" applyFont="1" applyBorder="1" applyAlignment="1">
      <alignment horizontal="left"/>
    </xf>
    <xf numFmtId="0" fontId="5" fillId="0" borderId="386" xfId="0" applyFont="1" applyBorder="1" applyAlignment="1">
      <alignment horizontal="left"/>
    </xf>
    <xf numFmtId="0" fontId="4" fillId="0" borderId="384" xfId="0" applyFont="1" applyBorder="1" applyAlignment="1">
      <alignment horizontal="left" wrapText="1"/>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4" fillId="15" borderId="384" xfId="0" applyFont="1"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5" fillId="0" borderId="384" xfId="0" applyFont="1" applyBorder="1" applyAlignment="1">
      <alignment horizontal="left" wrapText="1"/>
    </xf>
    <xf numFmtId="0" fontId="5" fillId="0" borderId="385" xfId="0" applyFont="1" applyBorder="1" applyAlignment="1">
      <alignment horizontal="left" wrapText="1"/>
    </xf>
    <xf numFmtId="0" fontId="5" fillId="0" borderId="386" xfId="0" applyFont="1" applyBorder="1" applyAlignment="1">
      <alignment horizontal="left" wrapText="1"/>
    </xf>
    <xf numFmtId="0" fontId="4" fillId="0" borderId="365" xfId="4" applyFont="1" applyFill="1" applyBorder="1" applyAlignment="1">
      <alignment horizontal="left"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67" xfId="0" applyFont="1" applyBorder="1" applyAlignment="1">
      <alignment horizontal="left" vertical="top" wrapText="1"/>
    </xf>
    <xf numFmtId="0" fontId="64" fillId="0" borderId="385" xfId="0" applyFont="1" applyBorder="1" applyAlignment="1">
      <alignment horizontal="left" vertical="top" wrapText="1"/>
    </xf>
    <xf numFmtId="0" fontId="64" fillId="0" borderId="368" xfId="0" applyFont="1" applyBorder="1" applyAlignment="1">
      <alignment horizontal="left" vertical="top" wrapText="1"/>
    </xf>
    <xf numFmtId="0" fontId="64" fillId="15" borderId="367" xfId="0" applyFont="1" applyFill="1" applyBorder="1" applyAlignment="1">
      <alignment horizontal="left" vertical="top" wrapText="1"/>
    </xf>
    <xf numFmtId="0" fontId="64" fillId="15" borderId="385"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385" xfId="0" applyFont="1" applyBorder="1" applyAlignment="1">
      <alignment horizontal="left"/>
    </xf>
    <xf numFmtId="0" fontId="63" fillId="0" borderId="368" xfId="0" applyFont="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9" xfId="0" applyFont="1" applyBorder="1" applyAlignment="1">
      <alignment horizontal="left"/>
    </xf>
    <xf numFmtId="0" fontId="64" fillId="0" borderId="388" xfId="0" applyFont="1" applyBorder="1" applyAlignment="1">
      <alignment horizontal="left"/>
    </xf>
    <xf numFmtId="0" fontId="64" fillId="0" borderId="370" xfId="0" applyFont="1" applyBorder="1" applyAlignment="1">
      <alignment horizontal="left"/>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5" fillId="0" borderId="13" xfId="0" applyFont="1" applyFill="1" applyBorder="1" applyAlignment="1">
      <alignment horizontal="left"/>
    </xf>
    <xf numFmtId="0" fontId="5" fillId="0" borderId="14" xfId="0" applyFont="1" applyFill="1" applyBorder="1" applyAlignment="1">
      <alignment horizontal="left"/>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5" fillId="0" borderId="13" xfId="0" applyFont="1" applyFill="1" applyBorder="1" applyAlignment="1">
      <alignment horizontal="left" wrapText="1"/>
    </xf>
    <xf numFmtId="0" fontId="5" fillId="0" borderId="0" xfId="0" applyFont="1" applyFill="1" applyBorder="1" applyAlignment="1">
      <alignment horizontal="left" wrapText="1"/>
    </xf>
    <xf numFmtId="0" fontId="5" fillId="0" borderId="14" xfId="0" applyFont="1" applyFill="1" applyBorder="1" applyAlignment="1">
      <alignment horizontal="left" wrapText="1"/>
    </xf>
    <xf numFmtId="0" fontId="6" fillId="0" borderId="136" xfId="4" applyFont="1" applyFill="1" applyBorder="1" applyAlignment="1">
      <alignment horizontal="left" wrapText="1"/>
    </xf>
    <xf numFmtId="0" fontId="6" fillId="0" borderId="13" xfId="0" applyFont="1" applyFill="1" applyBorder="1" applyAlignment="1">
      <alignment horizontal="left"/>
    </xf>
    <xf numFmtId="0" fontId="6" fillId="0" borderId="14" xfId="0" applyFont="1" applyFill="1" applyBorder="1" applyAlignment="1">
      <alignment horizontal="left"/>
    </xf>
    <xf numFmtId="0" fontId="6" fillId="0" borderId="13" xfId="0" applyFont="1" applyBorder="1" applyAlignment="1">
      <alignment wrapText="1"/>
    </xf>
    <xf numFmtId="0" fontId="0" fillId="0" borderId="14" xfId="0" applyBorder="1" applyAlignment="1">
      <alignmen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6" fillId="0" borderId="11" xfId="0" applyFont="1" applyBorder="1" applyAlignment="1">
      <alignment horizontal="center"/>
    </xf>
    <xf numFmtId="0" fontId="6" fillId="0" borderId="72" xfId="0" applyFont="1" applyBorder="1" applyAlignment="1">
      <alignment horizontal="center"/>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3" xfId="0" applyFont="1" applyFill="1" applyBorder="1" applyAlignment="1">
      <alignment horizontal="center"/>
    </xf>
    <xf numFmtId="0" fontId="6" fillId="0" borderId="162" xfId="0" applyFont="1" applyBorder="1" applyAlignment="1">
      <alignment wrapText="1"/>
    </xf>
    <xf numFmtId="0" fontId="0" fillId="0" borderId="163" xfId="0" applyBorder="1" applyAlignment="1">
      <alignment wrapText="1"/>
    </xf>
    <xf numFmtId="0" fontId="6" fillId="0" borderId="213" xfId="4" applyFont="1" applyFill="1" applyBorder="1" applyAlignment="1">
      <alignment horizontal="left" wrapText="1"/>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 fillId="0" borderId="78" xfId="0" applyFont="1" applyBorder="1" applyAlignment="1">
      <alignment horizontal="center"/>
    </xf>
    <xf numFmtId="0" fontId="5"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9" fillId="13" borderId="319" xfId="0" applyFont="1" applyFill="1" applyBorder="1" applyAlignment="1">
      <alignment horizontal="center"/>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163" xfId="0"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5" fillId="0" borderId="68" xfId="0" applyFont="1" applyFill="1" applyBorder="1" applyAlignment="1">
      <alignment horizontal="center" wrapText="1"/>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175" fontId="0" fillId="0" borderId="336" xfId="0" applyNumberFormat="1" applyBorder="1" applyAlignment="1">
      <alignment horizontal="right"/>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0" fontId="6" fillId="0" borderId="224" xfId="0" applyFont="1" applyBorder="1" applyAlignment="1">
      <alignment horizontal="left" wrapText="1"/>
    </xf>
    <xf numFmtId="0" fontId="6" fillId="0" borderId="173" xfId="0" applyFont="1" applyBorder="1" applyAlignment="1">
      <alignment horizontal="left" wrapText="1"/>
    </xf>
    <xf numFmtId="0" fontId="6" fillId="0" borderId="174" xfId="0" applyFont="1" applyBorder="1" applyAlignment="1">
      <alignment horizontal="left" wrapText="1"/>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5" fillId="0" borderId="0" xfId="0" applyFont="1" applyBorder="1" applyAlignment="1">
      <alignment horizontal="left"/>
    </xf>
    <xf numFmtId="0" fontId="6" fillId="0" borderId="18" xfId="0" applyFont="1" applyBorder="1" applyAlignment="1">
      <alignment horizontal="left" wrapText="1"/>
    </xf>
    <xf numFmtId="0" fontId="5" fillId="0" borderId="25" xfId="0" applyFont="1" applyBorder="1" applyAlignment="1">
      <alignment horizontal="center"/>
    </xf>
    <xf numFmtId="0" fontId="5" fillId="0" borderId="74" xfId="0" applyFont="1" applyBorder="1" applyAlignment="1">
      <alignment horizontal="center"/>
    </xf>
    <xf numFmtId="0" fontId="0" fillId="0" borderId="45" xfId="0" applyBorder="1" applyAlignment="1">
      <alignment horizontal="left"/>
    </xf>
    <xf numFmtId="0" fontId="0" fillId="0" borderId="11" xfId="0" applyBorder="1" applyAlignment="1">
      <alignment horizontal="left"/>
    </xf>
    <xf numFmtId="0" fontId="0" fillId="0" borderId="13" xfId="0" applyBorder="1" applyAlignment="1">
      <alignmen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5" fillId="0" borderId="334" xfId="0" applyFont="1" applyBorder="1" applyAlignment="1">
      <alignment horizontal="center"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6" fillId="0" borderId="11" xfId="0" applyFont="1" applyBorder="1" applyAlignment="1">
      <alignment horizontal="left" wrapText="1"/>
    </xf>
    <xf numFmtId="0" fontId="6" fillId="0" borderId="46" xfId="0" applyFont="1" applyBorder="1" applyAlignment="1">
      <alignment horizontal="left" wrapText="1"/>
    </xf>
    <xf numFmtId="0" fontId="6" fillId="0" borderId="20" xfId="0" applyFont="1" applyBorder="1" applyAlignment="1">
      <alignment horizontal="left" wrapText="1"/>
    </xf>
    <xf numFmtId="0" fontId="6" fillId="0" borderId="138" xfId="0" applyFont="1" applyBorder="1" applyAlignment="1">
      <alignment horizontal="left" wrapText="1"/>
    </xf>
    <xf numFmtId="0" fontId="6" fillId="0" borderId="69" xfId="0" applyFont="1" applyBorder="1" applyAlignment="1">
      <alignment horizontal="left" wrapText="1"/>
    </xf>
    <xf numFmtId="0" fontId="5" fillId="0" borderId="13" xfId="0" applyFont="1" applyBorder="1" applyAlignment="1">
      <alignment horizontal="center"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9" fillId="13" borderId="137" xfId="0" applyFont="1" applyFill="1" applyBorder="1" applyAlignment="1">
      <alignment horizontal="center" wrapText="1"/>
    </xf>
    <xf numFmtId="0" fontId="6" fillId="0" borderId="14" xfId="0" applyFont="1" applyBorder="1" applyAlignment="1">
      <alignment wrapText="1"/>
    </xf>
    <xf numFmtId="0" fontId="9" fillId="13" borderId="13" xfId="0" applyFont="1" applyFill="1" applyBorder="1" applyAlignment="1">
      <alignment horizontal="center"/>
    </xf>
    <xf numFmtId="0" fontId="9" fillId="13" borderId="0" xfId="0" applyFont="1" applyFill="1" applyBorder="1" applyAlignment="1">
      <alignment horizontal="center"/>
    </xf>
    <xf numFmtId="0" fontId="9" fillId="13" borderId="14" xfId="0" applyFont="1" applyFill="1" applyBorder="1" applyAlignment="1">
      <alignment horizontal="center"/>
    </xf>
    <xf numFmtId="0" fontId="0" fillId="0" borderId="13" xfId="0" applyBorder="1" applyAlignment="1">
      <alignment horizontal="left"/>
    </xf>
    <xf numFmtId="0" fontId="5" fillId="0" borderId="87" xfId="0" applyFont="1" applyBorder="1" applyAlignment="1">
      <alignment horizontal="center" wrapText="1"/>
    </xf>
    <xf numFmtId="0" fontId="5" fillId="0" borderId="13"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6" fillId="0" borderId="1" xfId="0" applyFont="1" applyBorder="1" applyAlignment="1">
      <alignment wrapText="1"/>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0" fontId="5" fillId="0" borderId="13" xfId="0" applyFont="1" applyBorder="1" applyAlignment="1">
      <alignment horizontal="left" wrapText="1"/>
    </xf>
    <xf numFmtId="0" fontId="5" fillId="0" borderId="14" xfId="0" applyFont="1" applyBorder="1" applyAlignment="1">
      <alignment horizontal="left"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45" xfId="0" applyFont="1" applyBorder="1" applyAlignment="1">
      <alignment horizontal="left" wrapText="1"/>
    </xf>
    <xf numFmtId="0" fontId="6" fillId="0" borderId="72" xfId="0" applyFont="1" applyBorder="1" applyAlignment="1">
      <alignment horizontal="left" wrapText="1"/>
    </xf>
    <xf numFmtId="0" fontId="6" fillId="0" borderId="93" xfId="0" applyFont="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5" fillId="0" borderId="151" xfId="0" applyFont="1" applyBorder="1" applyAlignment="1">
      <alignment horizontal="center" wrapText="1"/>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26" xfId="0" applyBorder="1" applyAlignment="1">
      <alignment horizontal="left" wrapText="1"/>
    </xf>
    <xf numFmtId="0" fontId="0" fillId="0" borderId="72" xfId="0" applyBorder="1" applyAlignment="1">
      <alignment horizontal="left"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75" xfId="0" applyBorder="1" applyAlignment="1">
      <alignment horizontal="left" wrapText="1"/>
    </xf>
    <xf numFmtId="0" fontId="5" fillId="0" borderId="61" xfId="0" applyFont="1" applyBorder="1" applyAlignment="1">
      <alignment horizontal="center"/>
    </xf>
    <xf numFmtId="0" fontId="5" fillId="0" borderId="18" xfId="0" applyFont="1" applyBorder="1" applyAlignment="1">
      <alignment horizontal="center"/>
    </xf>
    <xf numFmtId="0" fontId="5" fillId="0" borderId="14" xfId="0" applyFont="1" applyFill="1" applyBorder="1" applyAlignment="1">
      <alignment wrapText="1"/>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6" fillId="0" borderId="13" xfId="1" applyFont="1" applyFill="1" applyBorder="1" applyAlignment="1">
      <alignment horizontal="lef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27" fillId="0" borderId="172" xfId="0" applyFont="1" applyBorder="1" applyAlignment="1">
      <alignment horizontal="center"/>
    </xf>
    <xf numFmtId="0" fontId="27" fillId="0" borderId="11" xfId="0" applyFont="1" applyBorder="1" applyAlignment="1">
      <alignment horizontal="center"/>
    </xf>
    <xf numFmtId="0" fontId="6" fillId="0" borderId="226" xfId="0" applyFont="1" applyBorder="1" applyAlignment="1">
      <alignment horizontal="left"/>
    </xf>
    <xf numFmtId="0" fontId="6" fillId="0" borderId="20" xfId="0" applyFont="1" applyBorder="1" applyAlignment="1">
      <alignment horizontal="left"/>
    </xf>
    <xf numFmtId="0" fontId="35" fillId="0" borderId="18" xfId="0" applyFont="1" applyBorder="1" applyAlignment="1">
      <alignment horizontal="center" wrapText="1"/>
    </xf>
    <xf numFmtId="0" fontId="6" fillId="0" borderId="226" xfId="0" applyFont="1" applyBorder="1" applyAlignment="1">
      <alignment horizontal="left" wrapText="1"/>
    </xf>
    <xf numFmtId="0" fontId="6" fillId="0" borderId="86" xfId="0" applyFont="1" applyFill="1" applyBorder="1" applyAlignment="1">
      <alignment wrapText="1"/>
    </xf>
    <xf numFmtId="0" fontId="0" fillId="0" borderId="37" xfId="0" applyBorder="1" applyAlignment="1">
      <alignment wrapText="1"/>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4" fillId="0" borderId="0" xfId="1" applyFont="1" applyAlignment="1">
      <alignment wrapText="1"/>
    </xf>
    <xf numFmtId="0" fontId="4" fillId="0" borderId="14" xfId="1" applyFont="1" applyBorder="1" applyAlignment="1">
      <alignment wrapText="1"/>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13" fillId="0" borderId="13" xfId="1" applyFont="1" applyFill="1" applyBorder="1" applyAlignment="1">
      <alignment horizontal="lef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 xfId="4" applyFont="1" applyBorder="1" applyAlignment="1">
      <alignment horizontal="center"/>
    </xf>
    <xf numFmtId="0" fontId="5" fillId="0" borderId="35"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5" fillId="0" borderId="26" xfId="4" applyFont="1" applyFill="1" applyBorder="1" applyAlignment="1">
      <alignment horizontal="center"/>
    </xf>
    <xf numFmtId="0" fontId="5" fillId="0" borderId="11" xfId="4" applyFont="1" applyFill="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13" xfId="1" applyFont="1" applyFill="1" applyBorder="1" applyAlignment="1">
      <alignment horizontal="justify"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6" fillId="0" borderId="136" xfId="0" applyFont="1"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6" fillId="0" borderId="16" xfId="0" applyFont="1" applyBorder="1" applyAlignment="1">
      <alignment wrapText="1"/>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0" fillId="0" borderId="162" xfId="0" applyBorder="1" applyAlignment="1">
      <alignment wrapText="1"/>
    </xf>
    <xf numFmtId="0" fontId="6" fillId="0" borderId="224" xfId="0" applyFont="1" applyBorder="1" applyAlignment="1">
      <alignment wrapText="1"/>
    </xf>
    <xf numFmtId="0" fontId="0" fillId="0" borderId="173" xfId="0" applyBorder="1" applyAlignment="1">
      <alignment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4" fillId="0" borderId="0" xfId="1" applyFont="1" applyBorder="1" applyAlignment="1">
      <alignment wrapText="1"/>
    </xf>
    <xf numFmtId="0" fontId="0" fillId="0" borderId="46" xfId="0" applyBorder="1" applyAlignment="1">
      <alignment horizontal="left"/>
    </xf>
    <xf numFmtId="0" fontId="0" fillId="0" borderId="20" xfId="0" applyBorder="1" applyAlignment="1">
      <alignment horizontal="left"/>
    </xf>
    <xf numFmtId="0" fontId="5" fillId="0" borderId="68" xfId="0" applyFont="1" applyFill="1" applyBorder="1" applyAlignment="1">
      <alignment horizontal="center"/>
    </xf>
    <xf numFmtId="0" fontId="6" fillId="0" borderId="61" xfId="0" applyFont="1" applyBorder="1" applyAlignment="1">
      <alignment horizontal="left" wrapText="1"/>
    </xf>
    <xf numFmtId="0" fontId="6" fillId="0" borderId="162" xfId="0" applyFont="1" applyBorder="1" applyAlignment="1">
      <alignment horizontal="left"/>
    </xf>
    <xf numFmtId="0" fontId="6" fillId="0" borderId="163" xfId="0" applyFont="1" applyBorder="1" applyAlignment="1">
      <alignment horizontal="left"/>
    </xf>
    <xf numFmtId="0" fontId="5" fillId="0" borderId="162" xfId="0" applyFont="1" applyBorder="1" applyAlignment="1">
      <alignment horizontal="left"/>
    </xf>
    <xf numFmtId="0" fontId="5" fillId="0" borderId="163" xfId="0" applyFont="1" applyBorder="1" applyAlignment="1">
      <alignment horizontal="left"/>
    </xf>
    <xf numFmtId="0" fontId="5" fillId="0" borderId="162" xfId="0" applyFont="1" applyFill="1" applyBorder="1" applyAlignment="1">
      <alignment wrapText="1"/>
    </xf>
    <xf numFmtId="0" fontId="5" fillId="0" borderId="163" xfId="0" applyFont="1" applyBorder="1" applyAlignment="1">
      <alignment wrapText="1"/>
    </xf>
    <xf numFmtId="0" fontId="6" fillId="0" borderId="173" xfId="0" applyFont="1" applyBorder="1" applyAlignment="1">
      <alignment wrapText="1"/>
    </xf>
    <xf numFmtId="0" fontId="0" fillId="0" borderId="174" xfId="0" applyBorder="1" applyAlignment="1">
      <alignment wrapText="1"/>
    </xf>
    <xf numFmtId="0" fontId="6" fillId="0" borderId="11" xfId="0" applyFont="1" applyBorder="1" applyAlignment="1">
      <alignment horizontal="center"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5" fillId="0" borderId="162" xfId="0" applyFont="1" applyFill="1" applyBorder="1" applyAlignment="1">
      <alignment horizontal="left" wrapText="1"/>
    </xf>
    <xf numFmtId="0" fontId="5"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64" fillId="0" borderId="11" xfId="0" applyFont="1" applyBorder="1" applyAlignment="1">
      <alignment horizontal="justify" wrapText="1"/>
    </xf>
    <xf numFmtId="0" fontId="0" fillId="0" borderId="365" xfId="0"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0" fillId="0" borderId="35" xfId="0" applyBorder="1" applyAlignment="1">
      <alignment horizontal="left" wrapText="1"/>
    </xf>
    <xf numFmtId="0" fontId="64" fillId="0" borderId="11" xfId="0" applyFont="1" applyBorder="1" applyAlignment="1">
      <alignment horizontal="justify"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11" xfId="0" applyFont="1" applyBorder="1" applyAlignment="1">
      <alignment horizontal="left" vertical="top" wrapText="1"/>
    </xf>
    <xf numFmtId="0" fontId="9" fillId="16" borderId="381" xfId="0" applyFont="1" applyFill="1" applyBorder="1" applyAlignment="1">
      <alignment horizontal="center"/>
    </xf>
    <xf numFmtId="0" fontId="9" fillId="16" borderId="382" xfId="0" applyFont="1" applyFill="1" applyBorder="1" applyAlignment="1">
      <alignment horizontal="center"/>
    </xf>
    <xf numFmtId="0" fontId="9"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4"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85"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9" fillId="13" borderId="329" xfId="0" applyFont="1" applyFill="1" applyBorder="1" applyAlignment="1">
      <alignment horizontal="center"/>
    </xf>
    <xf numFmtId="0" fontId="9" fillId="13" borderId="371" xfId="0" applyFont="1" applyFill="1" applyBorder="1" applyAlignment="1">
      <alignment horizontal="center"/>
    </xf>
    <xf numFmtId="0" fontId="9" fillId="13" borderId="372" xfId="0" applyFont="1" applyFill="1" applyBorder="1" applyAlignment="1">
      <alignment horizontal="center"/>
    </xf>
    <xf numFmtId="3" fontId="0" fillId="15" borderId="385" xfId="0" applyNumberForma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64" fillId="0" borderId="206" xfId="0" applyFont="1" applyBorder="1" applyAlignment="1">
      <alignment horizontal="left"/>
    </xf>
    <xf numFmtId="0" fontId="4" fillId="0" borderId="0" xfId="4" applyFont="1" applyFill="1" applyBorder="1" applyAlignment="1">
      <alignment horizontal="left" wrapText="1"/>
    </xf>
    <xf numFmtId="0" fontId="64" fillId="15" borderId="11" xfId="0" applyFont="1" applyFill="1" applyBorder="1" applyAlignment="1">
      <alignment horizontal="left" vertical="top" wrapText="1"/>
    </xf>
    <xf numFmtId="0" fontId="63" fillId="0" borderId="11" xfId="0" applyFont="1" applyBorder="1" applyAlignment="1">
      <alignment horizontal="left"/>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190" fontId="0" fillId="15" borderId="384"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4" fillId="2" borderId="61" xfId="0" applyFont="1" applyFill="1" applyBorder="1" applyAlignment="1" applyProtection="1">
      <alignment vertical="center"/>
      <protection locked="0"/>
    </xf>
    <xf numFmtId="0" fontId="4" fillId="2" borderId="18" xfId="0" applyFont="1" applyFill="1" applyBorder="1" applyAlignment="1" applyProtection="1">
      <alignment vertical="center"/>
      <protection locked="0"/>
    </xf>
    <xf numFmtId="0" fontId="4" fillId="15" borderId="27" xfId="0" applyFont="1" applyFill="1" applyBorder="1" applyAlignment="1" applyProtection="1">
      <alignment vertical="center" wrapText="1"/>
      <protection locked="0"/>
    </xf>
    <xf numFmtId="0" fontId="4" fillId="15" borderId="74" xfId="0" applyFont="1" applyFill="1" applyBorder="1" applyAlignment="1" applyProtection="1">
      <alignment vertical="center"/>
      <protection locked="0"/>
    </xf>
    <xf numFmtId="0" fontId="4" fillId="15" borderId="72" xfId="0" applyFont="1" applyFill="1" applyBorder="1" applyAlignment="1" applyProtection="1">
      <alignment vertical="center"/>
      <protection locked="0"/>
    </xf>
    <xf numFmtId="0" fontId="4" fillId="15" borderId="93" xfId="0" applyFont="1" applyFill="1" applyBorder="1" applyAlignment="1" applyProtection="1">
      <alignment vertical="center"/>
      <protection locked="0"/>
    </xf>
    <xf numFmtId="0" fontId="51" fillId="2" borderId="95" xfId="26" applyFont="1" applyFill="1" applyBorder="1" applyAlignment="1">
      <alignment horizontal="left" wrapText="1"/>
    </xf>
    <xf numFmtId="216" fontId="48" fillId="2" borderId="92" xfId="0" applyNumberFormat="1" applyFont="1" applyFill="1" applyBorder="1" applyAlignment="1" applyProtection="1">
      <alignment horizontal="left"/>
      <protection locked="0"/>
    </xf>
    <xf numFmtId="0" fontId="4" fillId="2" borderId="69" xfId="26" applyFont="1" applyFill="1" applyBorder="1" applyAlignment="1">
      <alignment horizontal="left" wrapText="1"/>
    </xf>
    <xf numFmtId="0" fontId="0" fillId="0" borderId="161" xfId="0" applyBorder="1"/>
    <xf numFmtId="0" fontId="0" fillId="0" borderId="45" xfId="0" applyBorder="1"/>
    <xf numFmtId="0" fontId="0" fillId="0" borderId="385" xfId="0" applyBorder="1"/>
    <xf numFmtId="0" fontId="0" fillId="0" borderId="46" xfId="0" applyBorder="1"/>
    <xf numFmtId="0" fontId="0" fillId="0" borderId="20" xfId="0" applyBorder="1"/>
    <xf numFmtId="0" fontId="4" fillId="2" borderId="161" xfId="0" applyFont="1" applyFill="1" applyBorder="1" applyAlignment="1" applyProtection="1">
      <alignment horizontal="left" vertical="center"/>
    </xf>
    <xf numFmtId="0" fontId="0" fillId="0" borderId="31" xfId="0" applyBorder="1"/>
    <xf numFmtId="0" fontId="4" fillId="2" borderId="46" xfId="0" applyFont="1" applyFill="1" applyBorder="1" applyAlignment="1" applyProtection="1">
      <alignment vertical="center"/>
      <protection locked="0"/>
    </xf>
    <xf numFmtId="0" fontId="4" fillId="2" borderId="20" xfId="0" applyFont="1" applyFill="1" applyBorder="1" applyAlignment="1" applyProtection="1">
      <alignment vertical="center"/>
      <protection locked="0"/>
    </xf>
    <xf numFmtId="0" fontId="0" fillId="0" borderId="73" xfId="0" applyBorder="1"/>
    <xf numFmtId="0" fontId="4" fillId="2" borderId="385" xfId="0" applyFont="1" applyFill="1" applyBorder="1" applyAlignment="1" applyProtection="1">
      <alignment vertical="center"/>
      <protection locked="0"/>
    </xf>
    <xf numFmtId="0" fontId="4" fillId="2" borderId="0" xfId="26" applyFont="1" applyFill="1" applyBorder="1" applyAlignment="1">
      <alignment horizontal="left" vertical="center" wrapText="1"/>
    </xf>
    <xf numFmtId="0" fontId="5" fillId="2" borderId="102" xfId="73" applyFont="1" applyFill="1" applyBorder="1" applyAlignment="1" applyProtection="1">
      <alignment horizontal="center" vertical="center"/>
    </xf>
    <xf numFmtId="0" fontId="5" fillId="2" borderId="102" xfId="73" applyFont="1" applyFill="1" applyBorder="1" applyAlignment="1" applyProtection="1">
      <alignment horizontal="center" vertical="center" wrapText="1"/>
    </xf>
    <xf numFmtId="185" fontId="5" fillId="2" borderId="33" xfId="10" applyNumberFormat="1" applyFont="1" applyFill="1" applyBorder="1" applyAlignment="1" applyProtection="1">
      <alignment horizontal="center" vertical="center" wrapText="1"/>
    </xf>
    <xf numFmtId="0" fontId="4" fillId="2" borderId="27" xfId="0" applyFont="1" applyFill="1" applyBorder="1" applyAlignment="1" applyProtection="1">
      <alignment vertical="center"/>
      <protection locked="0"/>
    </xf>
    <xf numFmtId="0" fontId="4" fillId="2" borderId="28" xfId="0" applyFont="1" applyFill="1" applyBorder="1" applyAlignment="1" applyProtection="1">
      <alignment vertical="center"/>
      <protection locked="0"/>
    </xf>
    <xf numFmtId="0" fontId="4" fillId="2" borderId="0" xfId="0" applyFont="1" applyFill="1" applyBorder="1" applyAlignment="1" applyProtection="1">
      <alignment horizontal="left" vertical="center"/>
    </xf>
    <xf numFmtId="0" fontId="0" fillId="0" borderId="0" xfId="0"/>
    <xf numFmtId="0" fontId="52" fillId="2" borderId="31" xfId="0" applyFont="1" applyFill="1" applyBorder="1" applyAlignment="1" applyProtection="1">
      <alignment horizontal="left" vertical="center" wrapText="1"/>
      <protection locked="0"/>
    </xf>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0" fontId="0" fillId="0" borderId="200" xfId="0" applyBorder="1"/>
    <xf numFmtId="0" fontId="0" fillId="0" borderId="293" xfId="0" applyBorder="1"/>
    <xf numFmtId="0" fontId="48" fillId="2" borderId="138" xfId="0" applyNumberFormat="1" applyFont="1" applyFill="1" applyBorder="1" applyAlignment="1" applyProtection="1">
      <alignment horizontal="left" vertical="center" wrapText="1"/>
      <protection locked="0"/>
    </xf>
    <xf numFmtId="0" fontId="48" fillId="2" borderId="115" xfId="0" applyNumberFormat="1" applyFont="1" applyFill="1" applyBorder="1" applyAlignment="1" applyProtection="1">
      <alignment horizontal="left" vertical="center" wrapText="1"/>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04521120"/>
        <c:axId val="104521680"/>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S.A.)'!$C$1014</c:f>
              <c:numCache>
                <c:formatCode>General</c:formatCode>
                <c:ptCount val="1"/>
              </c:numCache>
            </c:numRef>
          </c:yVal>
          <c:smooth val="0"/>
        </c:ser>
        <c:dLbls>
          <c:showLegendKey val="0"/>
          <c:showVal val="0"/>
          <c:showCatName val="0"/>
          <c:showSerName val="0"/>
          <c:showPercent val="0"/>
          <c:showBubbleSize val="0"/>
        </c:dLbls>
        <c:axId val="104521120"/>
        <c:axId val="104521680"/>
      </c:scatterChart>
      <c:catAx>
        <c:axId val="10452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04521680"/>
        <c:crosses val="autoZero"/>
        <c:auto val="1"/>
        <c:lblAlgn val="ctr"/>
        <c:lblOffset val="100"/>
        <c:tickLblSkip val="1"/>
        <c:tickMarkSkip val="1"/>
        <c:noMultiLvlLbl val="0"/>
      </c:catAx>
      <c:valAx>
        <c:axId val="1045216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04521120"/>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EvoTariOFFNET!$C$23:$K$23</c:f>
              <c:numCache>
                <c:formatCode>_-"$"* #,##0.00_-;\-"$"* #,##0.00_-;_-"$"* "-"??_-;_-@_-</c:formatCode>
                <c:ptCount val="9"/>
                <c:pt idx="0">
                  <c:v>0.5</c:v>
                </c:pt>
                <c:pt idx="1">
                  <c:v>0.25</c:v>
                </c:pt>
                <c:pt idx="2">
                  <c:v>0.25</c:v>
                </c:pt>
                <c:pt idx="3">
                  <c:v>0.19</c:v>
                </c:pt>
                <c:pt idx="4">
                  <c:v>0.21909999999999999</c:v>
                </c:pt>
                <c:pt idx="5">
                  <c:v>0.12</c:v>
                </c:pt>
                <c:pt idx="6">
                  <c:v>0.12</c:v>
                </c:pt>
                <c:pt idx="7">
                  <c:v>0.08</c:v>
                </c:pt>
                <c:pt idx="8">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EvoTariOFFNET!$C$30:$K$30</c:f>
              <c:numCache>
                <c:formatCode>_-"$"* #,##0.00_-;\-"$"* #,##0.00_-;_-"$"* "-"??_-;_-@_-</c:formatCode>
                <c:ptCount val="9"/>
                <c:pt idx="0">
                  <c:v>0.08</c:v>
                </c:pt>
                <c:pt idx="1">
                  <c:v>0.08</c:v>
                </c:pt>
                <c:pt idx="2">
                  <c:v>0.08</c:v>
                </c:pt>
                <c:pt idx="3">
                  <c:v>0.04</c:v>
                </c:pt>
                <c:pt idx="4">
                  <c:v>0.04</c:v>
                </c:pt>
                <c:pt idx="5">
                  <c:v>0.08</c:v>
                </c:pt>
                <c:pt idx="6">
                  <c:v>0.08</c:v>
                </c:pt>
                <c:pt idx="7">
                  <c:v>0.08</c:v>
                </c:pt>
                <c:pt idx="8">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EvoTariOFFNET!$C$16:$K$16</c:f>
              <c:numCache>
                <c:formatCode>_-"$"* #,##0.00_-;\-"$"* #,##0.00_-;_-"$"* "-"??_-;_-@_-</c:formatCode>
                <c:ptCount val="9"/>
                <c:pt idx="0">
                  <c:v>0.44</c:v>
                </c:pt>
                <c:pt idx="1">
                  <c:v>0.44</c:v>
                </c:pt>
                <c:pt idx="2">
                  <c:v>0.25</c:v>
                </c:pt>
                <c:pt idx="3">
                  <c:v>0.22</c:v>
                </c:pt>
                <c:pt idx="4">
                  <c:v>0.15</c:v>
                </c:pt>
                <c:pt idx="5">
                  <c:v>0.11</c:v>
                </c:pt>
                <c:pt idx="6">
                  <c:v>0.11</c:v>
                </c:pt>
                <c:pt idx="7">
                  <c:v>0.11</c:v>
                </c:pt>
                <c:pt idx="8">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EvoTariOFFNET!$C$37:$K$37</c:f>
              <c:numCache>
                <c:formatCode>_-"$"* #,##0.00_-;\-"$"* #,##0.00_-;_-"$"* "-"??_-;_-@_-</c:formatCode>
                <c:ptCount val="9"/>
                <c:pt idx="0">
                  <c:v>0.08</c:v>
                </c:pt>
                <c:pt idx="1">
                  <c:v>0.15</c:v>
                </c:pt>
                <c:pt idx="2">
                  <c:v>0.08</c:v>
                </c:pt>
                <c:pt idx="3">
                  <c:v>0.08</c:v>
                </c:pt>
                <c:pt idx="4">
                  <c:v>0.11</c:v>
                </c:pt>
                <c:pt idx="5">
                  <c:v>0.11</c:v>
                </c:pt>
                <c:pt idx="6">
                  <c:v>0.08</c:v>
                </c:pt>
                <c:pt idx="7">
                  <c:v>0.08</c:v>
                </c:pt>
                <c:pt idx="8">
                  <c:v>0.08</c:v>
                </c:pt>
              </c:numCache>
            </c:numRef>
          </c:val>
          <c:smooth val="0"/>
        </c:ser>
        <c:dLbls>
          <c:showLegendKey val="0"/>
          <c:showVal val="0"/>
          <c:showCatName val="0"/>
          <c:showSerName val="0"/>
          <c:showPercent val="0"/>
          <c:showBubbleSize val="0"/>
        </c:dLbls>
        <c:marker val="1"/>
        <c:smooth val="0"/>
        <c:axId val="184589552"/>
        <c:axId val="184590112"/>
      </c:lineChart>
      <c:catAx>
        <c:axId val="18458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590112"/>
        <c:crosses val="autoZero"/>
        <c:auto val="1"/>
        <c:lblAlgn val="l"/>
        <c:lblOffset val="100"/>
        <c:tickLblSkip val="1"/>
        <c:tickMarkSkip val="1"/>
        <c:noMultiLvlLbl val="0"/>
      </c:catAx>
      <c:valAx>
        <c:axId val="184590112"/>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589552"/>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EvoTariOFFNET!$C$24:$K$24</c:f>
              <c:numCache>
                <c:formatCode>_-"$"* #,##0.00_-;\-"$"* #,##0.00_-;_-"$"* "-"??_-;_-@_-</c:formatCode>
                <c:ptCount val="9"/>
                <c:pt idx="0">
                  <c:v>0.47199999999999998</c:v>
                </c:pt>
                <c:pt idx="1">
                  <c:v>0.3</c:v>
                </c:pt>
                <c:pt idx="2">
                  <c:v>0.3</c:v>
                </c:pt>
                <c:pt idx="3">
                  <c:v>0.15</c:v>
                </c:pt>
                <c:pt idx="4">
                  <c:v>0.24</c:v>
                </c:pt>
                <c:pt idx="5">
                  <c:v>0.15</c:v>
                </c:pt>
                <c:pt idx="6">
                  <c:v>0.08</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EvoTariOFFNET!$C$31:$K$31</c:f>
              <c:numCache>
                <c:formatCode>_-"$"* #,##0.00_-;\-"$"* #,##0.00_-;_-"$"* "-"??_-;_-@_-</c:formatCode>
                <c:ptCount val="9"/>
                <c:pt idx="0">
                  <c:v>7.4999999999999997E-2</c:v>
                </c:pt>
                <c:pt idx="1">
                  <c:v>0.05</c:v>
                </c:pt>
                <c:pt idx="2">
                  <c:v>6.5000000000000002E-2</c:v>
                </c:pt>
                <c:pt idx="3">
                  <c:v>0.04</c:v>
                </c:pt>
                <c:pt idx="4">
                  <c:v>0.04</c:v>
                </c:pt>
                <c:pt idx="5">
                  <c:v>0.06</c:v>
                </c:pt>
                <c:pt idx="6">
                  <c:v>0.06</c:v>
                </c:pt>
                <c:pt idx="7">
                  <c:v>7.0000000000000007E-2</c:v>
                </c:pt>
                <c:pt idx="8">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EvoTariOFFNET!$C$17:$K$17</c:f>
              <c:numCache>
                <c:formatCode>_-"$"* #,##0.00_-;\-"$"* #,##0.00_-;_-"$"* "-"??_-;_-@_-</c:formatCode>
                <c:ptCount val="9"/>
                <c:pt idx="0">
                  <c:v>0.39</c:v>
                </c:pt>
                <c:pt idx="1">
                  <c:v>0.39</c:v>
                </c:pt>
                <c:pt idx="2">
                  <c:v>0.18</c:v>
                </c:pt>
                <c:pt idx="3">
                  <c:v>0.18</c:v>
                </c:pt>
                <c:pt idx="4">
                  <c:v>0.18</c:v>
                </c:pt>
                <c:pt idx="5">
                  <c:v>0.15</c:v>
                </c:pt>
                <c:pt idx="6">
                  <c:v>0.15</c:v>
                </c:pt>
                <c:pt idx="7">
                  <c:v>0.16</c:v>
                </c:pt>
                <c:pt idx="8">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EvoTariOFFNET!$C$38:$K$38</c:f>
              <c:numCache>
                <c:formatCode>_-"$"* #,##0.00_-;\-"$"* #,##0.00_-;_-"$"* "-"??_-;_-@_-</c:formatCode>
                <c:ptCount val="9"/>
                <c:pt idx="0">
                  <c:v>0.39</c:v>
                </c:pt>
                <c:pt idx="1">
                  <c:v>0.13</c:v>
                </c:pt>
                <c:pt idx="2">
                  <c:v>0.08</c:v>
                </c:pt>
                <c:pt idx="3">
                  <c:v>0.05</c:v>
                </c:pt>
                <c:pt idx="4">
                  <c:v>0.05</c:v>
                </c:pt>
                <c:pt idx="5">
                  <c:v>0.03</c:v>
                </c:pt>
                <c:pt idx="6">
                  <c:v>0.09</c:v>
                </c:pt>
                <c:pt idx="7">
                  <c:v>0.09</c:v>
                </c:pt>
                <c:pt idx="8">
                  <c:v>0.09</c:v>
                </c:pt>
              </c:numCache>
            </c:numRef>
          </c:val>
          <c:smooth val="0"/>
        </c:ser>
        <c:dLbls>
          <c:showLegendKey val="0"/>
          <c:showVal val="0"/>
          <c:showCatName val="0"/>
          <c:showSerName val="0"/>
          <c:showPercent val="0"/>
          <c:showBubbleSize val="0"/>
        </c:dLbls>
        <c:marker val="1"/>
        <c:smooth val="0"/>
        <c:axId val="184056000"/>
        <c:axId val="184056560"/>
      </c:lineChart>
      <c:catAx>
        <c:axId val="18405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056560"/>
        <c:crosses val="autoZero"/>
        <c:auto val="1"/>
        <c:lblAlgn val="ctr"/>
        <c:lblOffset val="100"/>
        <c:tickLblSkip val="1"/>
        <c:tickMarkSkip val="1"/>
        <c:noMultiLvlLbl val="0"/>
      </c:catAx>
      <c:valAx>
        <c:axId val="184056560"/>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056000"/>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EvoTariOFFNET!$C$43:$K$43</c:f>
              <c:numCache>
                <c:formatCode>_-"$"* #,##0.00_-;\-"$"* #,##0.00_-;_-"$"* "-"??_-;_-@_-</c:formatCode>
                <c:ptCount val="9"/>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pt idx="8">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EvoTariOFFNET!$C$44:$K$44</c:f>
              <c:numCache>
                <c:formatCode>_-"$"* #,##0.00_-;\-"$"* #,##0.00_-;_-"$"* "-"??_-;_-@_-</c:formatCode>
                <c:ptCount val="9"/>
                <c:pt idx="0">
                  <c:v>9.3666666666666676E-2</c:v>
                </c:pt>
                <c:pt idx="1">
                  <c:v>8.533333333333333E-2</c:v>
                </c:pt>
                <c:pt idx="2">
                  <c:v>6.5000000000000002E-2</c:v>
                </c:pt>
                <c:pt idx="3">
                  <c:v>0.04</c:v>
                </c:pt>
                <c:pt idx="4">
                  <c:v>0.04</c:v>
                </c:pt>
                <c:pt idx="5">
                  <c:v>5.3333333333333337E-2</c:v>
                </c:pt>
                <c:pt idx="6">
                  <c:v>0.06</c:v>
                </c:pt>
                <c:pt idx="7">
                  <c:v>6.8000000000000005E-2</c:v>
                </c:pt>
                <c:pt idx="8">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EvoTariOFFNET!$C$45:$K$45</c:f>
              <c:numCache>
                <c:formatCode>_-"$"* #,##0.00_-;\-"$"* #,##0.00_-;_-"$"* "-"??_-;_-@_-</c:formatCode>
                <c:ptCount val="9"/>
                <c:pt idx="0">
                  <c:v>0.4366666666666667</c:v>
                </c:pt>
                <c:pt idx="1">
                  <c:v>0.36000000000000004</c:v>
                </c:pt>
                <c:pt idx="2">
                  <c:v>0.22666666666666666</c:v>
                </c:pt>
                <c:pt idx="3">
                  <c:v>0.20666666666666667</c:v>
                </c:pt>
                <c:pt idx="4">
                  <c:v>0.16</c:v>
                </c:pt>
                <c:pt idx="5">
                  <c:v>0.13333333333333333</c:v>
                </c:pt>
                <c:pt idx="6">
                  <c:v>0.13333333333333333</c:v>
                </c:pt>
                <c:pt idx="7">
                  <c:v>0.12333333333333334</c:v>
                </c:pt>
                <c:pt idx="8">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EvoTariOFFNET!$C$46:$K$46</c:f>
              <c:numCache>
                <c:formatCode>_-"$"* #,##0.00_-;\-"$"* #,##0.00_-;_-"$"* "-"??_-;_-@_-</c:formatCode>
                <c:ptCount val="9"/>
                <c:pt idx="0">
                  <c:v>0.19000000000000003</c:v>
                </c:pt>
                <c:pt idx="1">
                  <c:v>0.12666666666666668</c:v>
                </c:pt>
                <c:pt idx="2">
                  <c:v>8.666666666666667E-2</c:v>
                </c:pt>
                <c:pt idx="3">
                  <c:v>7.6666666666666661E-2</c:v>
                </c:pt>
                <c:pt idx="4">
                  <c:v>8.666666666666667E-2</c:v>
                </c:pt>
                <c:pt idx="5">
                  <c:v>0.08</c:v>
                </c:pt>
                <c:pt idx="6">
                  <c:v>9.0000000000000011E-2</c:v>
                </c:pt>
                <c:pt idx="7">
                  <c:v>9.0000000000000011E-2</c:v>
                </c:pt>
                <c:pt idx="8">
                  <c:v>9.0000000000000011E-2</c:v>
                </c:pt>
              </c:numCache>
            </c:numRef>
          </c:val>
          <c:smooth val="0"/>
        </c:ser>
        <c:dLbls>
          <c:showLegendKey val="0"/>
          <c:showVal val="0"/>
          <c:showCatName val="0"/>
          <c:showSerName val="0"/>
          <c:showPercent val="0"/>
          <c:showBubbleSize val="0"/>
        </c:dLbls>
        <c:marker val="1"/>
        <c:smooth val="0"/>
        <c:axId val="184818736"/>
        <c:axId val="184819296"/>
      </c:lineChart>
      <c:catAx>
        <c:axId val="184818736"/>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4819296"/>
        <c:crosses val="autoZero"/>
        <c:auto val="1"/>
        <c:lblAlgn val="ctr"/>
        <c:lblOffset val="100"/>
        <c:tickLblSkip val="1"/>
        <c:tickMarkSkip val="1"/>
        <c:noMultiLvlLbl val="0"/>
      </c:catAx>
      <c:valAx>
        <c:axId val="184819296"/>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818736"/>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154668848"/>
        <c:axId val="154669408"/>
      </c:barChart>
      <c:catAx>
        <c:axId val="154668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54669408"/>
        <c:crosses val="autoZero"/>
        <c:auto val="1"/>
        <c:lblAlgn val="ctr"/>
        <c:lblOffset val="100"/>
        <c:tickLblSkip val="1"/>
        <c:tickMarkSkip val="1"/>
        <c:noMultiLvlLbl val="0"/>
      </c:catAx>
      <c:valAx>
        <c:axId val="1546694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4668848"/>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149963440"/>
        <c:axId val="149964000"/>
      </c:barChart>
      <c:catAx>
        <c:axId val="14996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9964000"/>
        <c:crosses val="autoZero"/>
        <c:auto val="1"/>
        <c:lblAlgn val="ctr"/>
        <c:lblOffset val="100"/>
        <c:tickLblSkip val="1"/>
        <c:tickMarkSkip val="1"/>
        <c:noMultiLvlLbl val="0"/>
      </c:catAx>
      <c:valAx>
        <c:axId val="14996400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9963440"/>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50147664"/>
        <c:axId val="150148224"/>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150147664"/>
        <c:axId val="150148224"/>
      </c:lineChart>
      <c:catAx>
        <c:axId val="150147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0148224"/>
        <c:crosses val="autoZero"/>
        <c:auto val="1"/>
        <c:lblAlgn val="ctr"/>
        <c:lblOffset val="100"/>
        <c:tickLblSkip val="1"/>
        <c:tickMarkSkip val="1"/>
        <c:noMultiLvlLbl val="0"/>
      </c:catAx>
      <c:valAx>
        <c:axId val="15014822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50147664"/>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Evo.TarifONNET!$C$15:$K$15</c:f>
              <c:numCache>
                <c:formatCode>_-"$"* #,##0.00_-;\-"$"* #,##0.00_-;_-"$"* "-"??_-;_-@_-</c:formatCode>
                <c:ptCount val="9"/>
                <c:pt idx="0">
                  <c:v>0.111</c:v>
                </c:pt>
                <c:pt idx="1">
                  <c:v>0.111</c:v>
                </c:pt>
                <c:pt idx="2">
                  <c:v>0.13439999999999999</c:v>
                </c:pt>
                <c:pt idx="3">
                  <c:v>0.13439999999999999</c:v>
                </c:pt>
                <c:pt idx="4">
                  <c:v>0.15</c:v>
                </c:pt>
                <c:pt idx="5">
                  <c:v>0.12</c:v>
                </c:pt>
                <c:pt idx="6">
                  <c:v>0.18</c:v>
                </c:pt>
                <c:pt idx="7">
                  <c:v>0.17</c:v>
                </c:pt>
                <c:pt idx="8">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Evo.TarifONNET!$C$23:$K$23</c:f>
              <c:numCache>
                <c:formatCode>_-"$"* #,##0.00_-;\-"$"* #,##0.00_-;_-"$"* "-"??_-;_-@_-</c:formatCode>
                <c:ptCount val="9"/>
                <c:pt idx="0">
                  <c:v>7.4999999999999997E-2</c:v>
                </c:pt>
                <c:pt idx="1">
                  <c:v>7.4999999999999997E-2</c:v>
                </c:pt>
                <c:pt idx="2">
                  <c:v>7.4999999999999997E-2</c:v>
                </c:pt>
                <c:pt idx="3">
                  <c:v>0.04</c:v>
                </c:pt>
                <c:pt idx="4">
                  <c:v>0.02</c:v>
                </c:pt>
                <c:pt idx="5">
                  <c:v>0.04</c:v>
                </c:pt>
                <c:pt idx="6">
                  <c:v>8.5999999999999993E-2</c:v>
                </c:pt>
                <c:pt idx="7">
                  <c:v>5.4880000000000005E-2</c:v>
                </c:pt>
                <c:pt idx="8">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Evo.TarifONNET!$C$31:$K$31</c:f>
              <c:numCache>
                <c:formatCode>_-"$"* #,##0.00_-;\-"$"* #,##0.00_-;_-"$"* "-"??_-;_-@_-</c:formatCode>
                <c:ptCount val="9"/>
                <c:pt idx="0">
                  <c:v>0.48</c:v>
                </c:pt>
                <c:pt idx="1">
                  <c:v>0.25</c:v>
                </c:pt>
                <c:pt idx="2">
                  <c:v>0.25</c:v>
                </c:pt>
                <c:pt idx="3">
                  <c:v>0.17</c:v>
                </c:pt>
                <c:pt idx="4">
                  <c:v>0.15</c:v>
                </c:pt>
                <c:pt idx="5">
                  <c:v>0.18</c:v>
                </c:pt>
                <c:pt idx="6">
                  <c:v>0.18</c:v>
                </c:pt>
                <c:pt idx="7">
                  <c:v>0.18</c:v>
                </c:pt>
                <c:pt idx="8">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Evo.TarifONNET!$C$39:$K$39</c:f>
              <c:numCache>
                <c:formatCode>_-"$"* #,##0.00_-;\-"$"* #,##0.00_-;_-"$"* "-"??_-;_-@_-</c:formatCode>
                <c:ptCount val="9"/>
                <c:pt idx="0">
                  <c:v>0.48</c:v>
                </c:pt>
                <c:pt idx="1">
                  <c:v>0.1</c:v>
                </c:pt>
                <c:pt idx="2">
                  <c:v>0.1</c:v>
                </c:pt>
                <c:pt idx="3">
                  <c:v>0.05</c:v>
                </c:pt>
                <c:pt idx="4">
                  <c:v>0.05</c:v>
                </c:pt>
                <c:pt idx="5">
                  <c:v>0.05</c:v>
                </c:pt>
                <c:pt idx="6">
                  <c:v>0.05</c:v>
                </c:pt>
                <c:pt idx="7">
                  <c:v>0.05</c:v>
                </c:pt>
                <c:pt idx="8">
                  <c:v>0.05</c:v>
                </c:pt>
              </c:numCache>
            </c:numRef>
          </c:val>
          <c:smooth val="0"/>
        </c:ser>
        <c:dLbls>
          <c:showLegendKey val="0"/>
          <c:showVal val="0"/>
          <c:showCatName val="0"/>
          <c:showSerName val="0"/>
          <c:showPercent val="0"/>
          <c:showBubbleSize val="0"/>
        </c:dLbls>
        <c:marker val="1"/>
        <c:smooth val="0"/>
        <c:axId val="183126800"/>
        <c:axId val="183127360"/>
      </c:lineChart>
      <c:catAx>
        <c:axId val="183126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3127360"/>
        <c:crosses val="autoZero"/>
        <c:auto val="1"/>
        <c:lblAlgn val="ctr"/>
        <c:lblOffset val="100"/>
        <c:tickLblSkip val="1"/>
        <c:tickMarkSkip val="1"/>
        <c:noMultiLvlLbl val="0"/>
      </c:catAx>
      <c:valAx>
        <c:axId val="183127360"/>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126800"/>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Evo.TarifONNET!$C$16:$K$16</c:f>
              <c:numCache>
                <c:formatCode>_-"$"* #,##0.00_-;\-"$"* #,##0.00_-;_-"$"* "-"??_-;_-@_-</c:formatCode>
                <c:ptCount val="9"/>
                <c:pt idx="0">
                  <c:v>0.126</c:v>
                </c:pt>
                <c:pt idx="1">
                  <c:v>0.15</c:v>
                </c:pt>
                <c:pt idx="2">
                  <c:v>0.08</c:v>
                </c:pt>
                <c:pt idx="3">
                  <c:v>0.08</c:v>
                </c:pt>
                <c:pt idx="4">
                  <c:v>0.15</c:v>
                </c:pt>
                <c:pt idx="5">
                  <c:v>0.15</c:v>
                </c:pt>
                <c:pt idx="6">
                  <c:v>0.15</c:v>
                </c:pt>
                <c:pt idx="7">
                  <c:v>0.15</c:v>
                </c:pt>
                <c:pt idx="8">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Evo.TarifONNET!$C$24:$K$24</c:f>
              <c:numCache>
                <c:formatCode>_-"$"* #,##0.00_-;\-"$"* #,##0.00_-;_-"$"* "-"??_-;_-@_-</c:formatCode>
                <c:ptCount val="9"/>
                <c:pt idx="0">
                  <c:v>6.5000000000000002E-2</c:v>
                </c:pt>
                <c:pt idx="1">
                  <c:v>0.08</c:v>
                </c:pt>
                <c:pt idx="2">
                  <c:v>0.08</c:v>
                </c:pt>
                <c:pt idx="3">
                  <c:v>0.04</c:v>
                </c:pt>
                <c:pt idx="4">
                  <c:v>0.04</c:v>
                </c:pt>
                <c:pt idx="5">
                  <c:v>0.04</c:v>
                </c:pt>
                <c:pt idx="6">
                  <c:v>0.04</c:v>
                </c:pt>
                <c:pt idx="7">
                  <c:v>0.08</c:v>
                </c:pt>
                <c:pt idx="8">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Evo.TarifONNET!$C$32:$K$32</c:f>
              <c:numCache>
                <c:formatCode>_-"$"* #,##0.00_-;\-"$"* #,##0.00_-;_-"$"* "-"??_-;_-@_-</c:formatCode>
                <c:ptCount val="9"/>
                <c:pt idx="0">
                  <c:v>0.44</c:v>
                </c:pt>
                <c:pt idx="1">
                  <c:v>0.44</c:v>
                </c:pt>
                <c:pt idx="2">
                  <c:v>0.25</c:v>
                </c:pt>
                <c:pt idx="3">
                  <c:v>0.18179499999999998</c:v>
                </c:pt>
                <c:pt idx="4">
                  <c:v>0.15</c:v>
                </c:pt>
                <c:pt idx="5">
                  <c:v>0.18</c:v>
                </c:pt>
                <c:pt idx="6">
                  <c:v>0.1</c:v>
                </c:pt>
                <c:pt idx="7">
                  <c:v>0.1</c:v>
                </c:pt>
                <c:pt idx="8">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Evo.TarifONNET!$C$40:$K$40</c:f>
              <c:numCache>
                <c:formatCode>_-"$"* #,##0.00_-;\-"$"* #,##0.00_-;_-"$"* "-"??_-;_-@_-</c:formatCode>
                <c:ptCount val="9"/>
                <c:pt idx="0">
                  <c:v>0.27</c:v>
                </c:pt>
                <c:pt idx="1">
                  <c:v>0.15</c:v>
                </c:pt>
                <c:pt idx="2">
                  <c:v>0.08</c:v>
                </c:pt>
                <c:pt idx="3">
                  <c:v>0.08</c:v>
                </c:pt>
                <c:pt idx="4">
                  <c:v>0.08</c:v>
                </c:pt>
                <c:pt idx="5">
                  <c:v>0.08</c:v>
                </c:pt>
                <c:pt idx="6">
                  <c:v>0.08</c:v>
                </c:pt>
                <c:pt idx="7">
                  <c:v>0.08</c:v>
                </c:pt>
                <c:pt idx="8">
                  <c:v>0.08</c:v>
                </c:pt>
              </c:numCache>
            </c:numRef>
          </c:val>
          <c:smooth val="0"/>
        </c:ser>
        <c:dLbls>
          <c:showLegendKey val="0"/>
          <c:showVal val="0"/>
          <c:showCatName val="0"/>
          <c:showSerName val="0"/>
          <c:showPercent val="0"/>
          <c:showBubbleSize val="0"/>
        </c:dLbls>
        <c:marker val="1"/>
        <c:smooth val="0"/>
        <c:axId val="183525584"/>
        <c:axId val="183526144"/>
      </c:lineChart>
      <c:catAx>
        <c:axId val="183525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526144"/>
        <c:crosses val="autoZero"/>
        <c:auto val="1"/>
        <c:lblAlgn val="ctr"/>
        <c:lblOffset val="100"/>
        <c:tickLblSkip val="1"/>
        <c:tickMarkSkip val="1"/>
        <c:noMultiLvlLbl val="0"/>
      </c:catAx>
      <c:valAx>
        <c:axId val="183526144"/>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525584"/>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Evo.TarifONNET!$C$17:$K$17</c:f>
              <c:numCache>
                <c:formatCode>_-"$"* #,##0.00_-;\-"$"* #,##0.00_-;_-"$"* "-"??_-;_-@_-</c:formatCode>
                <c:ptCount val="9"/>
                <c:pt idx="0">
                  <c:v>0.23</c:v>
                </c:pt>
                <c:pt idx="1">
                  <c:v>0.15</c:v>
                </c:pt>
                <c:pt idx="2">
                  <c:v>0.15</c:v>
                </c:pt>
                <c:pt idx="3">
                  <c:v>0.15</c:v>
                </c:pt>
                <c:pt idx="4">
                  <c:v>0.15</c:v>
                </c:pt>
                <c:pt idx="5">
                  <c:v>0.12</c:v>
                </c:pt>
                <c:pt idx="6">
                  <c:v>0.12</c:v>
                </c:pt>
                <c:pt idx="7">
                  <c:v>0.12</c:v>
                </c:pt>
                <c:pt idx="8">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Evo.TarifONNET!$C$25:$K$25</c:f>
              <c:numCache>
                <c:formatCode>_-"$"* #,##0.00_-;\-"$"* #,##0.00_-;_-"$"* "-"??_-;_-@_-</c:formatCode>
                <c:ptCount val="9"/>
                <c:pt idx="0">
                  <c:v>7.4999999999999997E-2</c:v>
                </c:pt>
                <c:pt idx="1">
                  <c:v>0.05</c:v>
                </c:pt>
                <c:pt idx="2">
                  <c:v>0.05</c:v>
                </c:pt>
                <c:pt idx="3">
                  <c:v>0.04</c:v>
                </c:pt>
                <c:pt idx="4">
                  <c:v>0.04</c:v>
                </c:pt>
                <c:pt idx="5">
                  <c:v>0.04</c:v>
                </c:pt>
                <c:pt idx="6">
                  <c:v>0.04</c:v>
                </c:pt>
                <c:pt idx="7">
                  <c:v>0.04</c:v>
                </c:pt>
                <c:pt idx="8">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Evo.TarifONNET!$C$33:$K$33</c:f>
              <c:numCache>
                <c:formatCode>_-"$"* #,##0.00_-;\-"$"* #,##0.00_-;_-"$"* "-"??_-;_-@_-</c:formatCode>
                <c:ptCount val="9"/>
                <c:pt idx="0">
                  <c:v>0.39</c:v>
                </c:pt>
                <c:pt idx="1">
                  <c:v>0.39</c:v>
                </c:pt>
                <c:pt idx="2">
                  <c:v>0.18</c:v>
                </c:pt>
                <c:pt idx="3">
                  <c:v>0.18</c:v>
                </c:pt>
                <c:pt idx="4">
                  <c:v>0.18</c:v>
                </c:pt>
                <c:pt idx="5">
                  <c:v>0.18</c:v>
                </c:pt>
                <c:pt idx="6">
                  <c:v>0.16</c:v>
                </c:pt>
                <c:pt idx="7">
                  <c:v>0.18</c:v>
                </c:pt>
                <c:pt idx="8">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Evo.TarifONNET!$C$41:$K$41</c:f>
              <c:numCache>
                <c:formatCode>_-"$"* #,##0.00_-;\-"$"* #,##0.00_-;_-"$"* "-"??_-;_-@_-</c:formatCode>
                <c:ptCount val="9"/>
                <c:pt idx="0">
                  <c:v>0.39</c:v>
                </c:pt>
                <c:pt idx="1">
                  <c:v>0.13</c:v>
                </c:pt>
                <c:pt idx="2">
                  <c:v>0.05</c:v>
                </c:pt>
                <c:pt idx="3">
                  <c:v>0.05</c:v>
                </c:pt>
                <c:pt idx="4">
                  <c:v>0.05</c:v>
                </c:pt>
                <c:pt idx="5">
                  <c:v>0.05</c:v>
                </c:pt>
                <c:pt idx="6">
                  <c:v>0.04</c:v>
                </c:pt>
                <c:pt idx="7">
                  <c:v>0.04</c:v>
                </c:pt>
                <c:pt idx="8">
                  <c:v>0.04</c:v>
                </c:pt>
              </c:numCache>
            </c:numRef>
          </c:val>
          <c:smooth val="0"/>
        </c:ser>
        <c:dLbls>
          <c:showLegendKey val="0"/>
          <c:showVal val="0"/>
          <c:showCatName val="0"/>
          <c:showSerName val="0"/>
          <c:showPercent val="0"/>
          <c:showBubbleSize val="0"/>
        </c:dLbls>
        <c:marker val="1"/>
        <c:smooth val="0"/>
        <c:axId val="183530624"/>
        <c:axId val="183531184"/>
      </c:lineChart>
      <c:catAx>
        <c:axId val="183530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531184"/>
        <c:crosses val="autoZero"/>
        <c:auto val="1"/>
        <c:lblAlgn val="l"/>
        <c:lblOffset val="100"/>
        <c:tickLblSkip val="1"/>
        <c:tickMarkSkip val="1"/>
        <c:noMultiLvlLbl val="0"/>
      </c:catAx>
      <c:valAx>
        <c:axId val="183531184"/>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530624"/>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Evo.TarifONNET!$C$47:$K$47</c:f>
              <c:numCache>
                <c:formatCode>_-"$"* #,##0.00_-;\-"$"* #,##0.00_-;_-"$"* "-"??_-;_-@_-</c:formatCode>
                <c:ptCount val="9"/>
                <c:pt idx="0">
                  <c:v>0.15566666666666665</c:v>
                </c:pt>
                <c:pt idx="1">
                  <c:v>0.13700000000000001</c:v>
                </c:pt>
                <c:pt idx="2">
                  <c:v>0.12146666666666665</c:v>
                </c:pt>
                <c:pt idx="3">
                  <c:v>0.12146666666666665</c:v>
                </c:pt>
                <c:pt idx="4">
                  <c:v>0.15</c:v>
                </c:pt>
                <c:pt idx="5">
                  <c:v>0.13</c:v>
                </c:pt>
                <c:pt idx="6">
                  <c:v>0.15</c:v>
                </c:pt>
                <c:pt idx="7">
                  <c:v>0.14666666666666667</c:v>
                </c:pt>
                <c:pt idx="8">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Evo.TarifONNET!$C$48:$K$48</c:f>
              <c:numCache>
                <c:formatCode>_-"$"* #,##0.00_-;\-"$"* #,##0.00_-;_-"$"* "-"??_-;_-@_-</c:formatCode>
                <c:ptCount val="9"/>
                <c:pt idx="0">
                  <c:v>7.166666666666667E-2</c:v>
                </c:pt>
                <c:pt idx="1">
                  <c:v>6.8333333333333343E-2</c:v>
                </c:pt>
                <c:pt idx="2">
                  <c:v>6.8333333333333343E-2</c:v>
                </c:pt>
                <c:pt idx="3">
                  <c:v>0.04</c:v>
                </c:pt>
                <c:pt idx="4">
                  <c:v>3.3333333333333333E-2</c:v>
                </c:pt>
                <c:pt idx="5">
                  <c:v>0.04</c:v>
                </c:pt>
                <c:pt idx="6">
                  <c:v>5.5333333333333339E-2</c:v>
                </c:pt>
                <c:pt idx="7">
                  <c:v>5.8293333333333336E-2</c:v>
                </c:pt>
                <c:pt idx="8">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Evo.TarifONNET!$C$49:$K$49</c:f>
              <c:numCache>
                <c:formatCode>_-"$"* #,##0.00_-;\-"$"* #,##0.00_-;_-"$"* "-"??_-;_-@_-</c:formatCode>
                <c:ptCount val="9"/>
                <c:pt idx="0">
                  <c:v>0.4366666666666667</c:v>
                </c:pt>
                <c:pt idx="1">
                  <c:v>0.36000000000000004</c:v>
                </c:pt>
                <c:pt idx="2">
                  <c:v>0.22666666666666666</c:v>
                </c:pt>
                <c:pt idx="3">
                  <c:v>0.17726500000000001</c:v>
                </c:pt>
                <c:pt idx="4">
                  <c:v>0.16</c:v>
                </c:pt>
                <c:pt idx="5">
                  <c:v>0.18000000000000002</c:v>
                </c:pt>
                <c:pt idx="6">
                  <c:v>0.1466666666666667</c:v>
                </c:pt>
                <c:pt idx="7">
                  <c:v>0.15333333333333335</c:v>
                </c:pt>
                <c:pt idx="8">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(may)</c:v>
                </c:pt>
              </c:strCache>
            </c:strRef>
          </c:cat>
          <c:val>
            <c:numRef>
              <c:f>Evo.TarifONNET!$C$50:$K$50</c:f>
              <c:numCache>
                <c:formatCode>_-"$"* #,##0.00_-;\-"$"* #,##0.00_-;_-"$"* "-"??_-;_-@_-</c:formatCode>
                <c:ptCount val="9"/>
                <c:pt idx="0">
                  <c:v>0.38000000000000006</c:v>
                </c:pt>
                <c:pt idx="1">
                  <c:v>0.12666666666666668</c:v>
                </c:pt>
                <c:pt idx="2">
                  <c:v>7.6666666666666661E-2</c:v>
                </c:pt>
                <c:pt idx="3">
                  <c:v>0.06</c:v>
                </c:pt>
                <c:pt idx="4">
                  <c:v>0.06</c:v>
                </c:pt>
                <c:pt idx="5">
                  <c:v>0.06</c:v>
                </c:pt>
                <c:pt idx="6">
                  <c:v>5.6666666666666671E-2</c:v>
                </c:pt>
                <c:pt idx="7">
                  <c:v>5.6666666666666671E-2</c:v>
                </c:pt>
                <c:pt idx="8">
                  <c:v>5.6666666666666671E-2</c:v>
                </c:pt>
              </c:numCache>
            </c:numRef>
          </c:val>
          <c:smooth val="0"/>
        </c:ser>
        <c:dLbls>
          <c:showLegendKey val="0"/>
          <c:showVal val="0"/>
          <c:showCatName val="0"/>
          <c:showSerName val="0"/>
          <c:showPercent val="0"/>
          <c:showBubbleSize val="0"/>
        </c:dLbls>
        <c:marker val="1"/>
        <c:smooth val="0"/>
        <c:axId val="182989328"/>
        <c:axId val="182989888"/>
      </c:lineChart>
      <c:catAx>
        <c:axId val="182989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989888"/>
        <c:crosses val="autoZero"/>
        <c:auto val="1"/>
        <c:lblAlgn val="ctr"/>
        <c:lblOffset val="100"/>
        <c:tickLblSkip val="1"/>
        <c:tickMarkSkip val="1"/>
        <c:noMultiLvlLbl val="0"/>
      </c:catAx>
      <c:valAx>
        <c:axId val="182989888"/>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2989328"/>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n-US" sz="800"/>
                      <a:t>0.22</a:t>
                    </a:r>
                    <a:endParaRPr lang="en-US"/>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EvoTariOFFNET!$C$22:$K$22</c:f>
              <c:numCache>
                <c:formatCode>_-"$"* #,##0.00_-;\-"$"* #,##0.00_-;_-"$"* "-"??_-;_-@_-</c:formatCode>
                <c:ptCount val="9"/>
                <c:pt idx="0">
                  <c:v>0.34</c:v>
                </c:pt>
                <c:pt idx="1">
                  <c:v>0.34</c:v>
                </c:pt>
                <c:pt idx="2">
                  <c:v>0.25</c:v>
                </c:pt>
                <c:pt idx="3">
                  <c:v>0.16</c:v>
                </c:pt>
                <c:pt idx="4">
                  <c:v>0.14000000000000001</c:v>
                </c:pt>
                <c:pt idx="5">
                  <c:v>0.14000000000000001</c:v>
                </c:pt>
                <c:pt idx="6">
                  <c:v>0.14000000000000001</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EvoTariOFFNET!$C$29:$K$29</c:f>
              <c:numCache>
                <c:formatCode>_-"$"* #,##0.00_-;\-"$"* #,##0.00_-;_-"$"* "-"??_-;_-@_-</c:formatCode>
                <c:ptCount val="9"/>
                <c:pt idx="0">
                  <c:v>0.126</c:v>
                </c:pt>
                <c:pt idx="1">
                  <c:v>0.126</c:v>
                </c:pt>
                <c:pt idx="2">
                  <c:v>0.05</c:v>
                </c:pt>
                <c:pt idx="3">
                  <c:v>0.04</c:v>
                </c:pt>
                <c:pt idx="4">
                  <c:v>0.04</c:v>
                </c:pt>
                <c:pt idx="5">
                  <c:v>0.02</c:v>
                </c:pt>
                <c:pt idx="6">
                  <c:v>0.04</c:v>
                </c:pt>
                <c:pt idx="7">
                  <c:v>5.3999999999999999E-2</c:v>
                </c:pt>
                <c:pt idx="8">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n-US" sz="800"/>
                      <a:t>0.15</a:t>
                    </a: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EvoTariOFFNET!$C$15:$K$15</c:f>
              <c:numCache>
                <c:formatCode>_-"$"* #,##0.00_-;\-"$"* #,##0.00_-;_-"$"* "-"??_-;_-@_-</c:formatCode>
                <c:ptCount val="9"/>
                <c:pt idx="0">
                  <c:v>0.48</c:v>
                </c:pt>
                <c:pt idx="1">
                  <c:v>0.25</c:v>
                </c:pt>
                <c:pt idx="2">
                  <c:v>0.25</c:v>
                </c:pt>
                <c:pt idx="3">
                  <c:v>0.22</c:v>
                </c:pt>
                <c:pt idx="4">
                  <c:v>0.15</c:v>
                </c:pt>
                <c:pt idx="5">
                  <c:v>0.14000000000000001</c:v>
                </c:pt>
                <c:pt idx="6">
                  <c:v>0.14000000000000001</c:v>
                </c:pt>
                <c:pt idx="7">
                  <c:v>0.1</c:v>
                </c:pt>
                <c:pt idx="8">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(may)</c:v>
                </c:pt>
              </c:strCache>
            </c:strRef>
          </c:cat>
          <c:val>
            <c:numRef>
              <c:f>EvoTariOFFNET!$C$36:$K$36</c:f>
              <c:numCache>
                <c:formatCode>_-"$"* #,##0.00_-;\-"$"* #,##0.00_-;_-"$"* "-"??_-;_-@_-</c:formatCode>
                <c:ptCount val="9"/>
                <c:pt idx="0">
                  <c:v>0.1</c:v>
                </c:pt>
                <c:pt idx="1">
                  <c:v>0.1</c:v>
                </c:pt>
                <c:pt idx="2">
                  <c:v>0.1</c:v>
                </c:pt>
                <c:pt idx="3">
                  <c:v>0.1</c:v>
                </c:pt>
                <c:pt idx="4">
                  <c:v>0.1</c:v>
                </c:pt>
                <c:pt idx="5">
                  <c:v>0.1</c:v>
                </c:pt>
                <c:pt idx="6">
                  <c:v>0.1</c:v>
                </c:pt>
                <c:pt idx="7">
                  <c:v>0.1</c:v>
                </c:pt>
                <c:pt idx="8">
                  <c:v>0.1</c:v>
                </c:pt>
              </c:numCache>
            </c:numRef>
          </c:val>
          <c:smooth val="0"/>
        </c:ser>
        <c:dLbls>
          <c:showLegendKey val="0"/>
          <c:showVal val="0"/>
          <c:showCatName val="0"/>
          <c:showSerName val="0"/>
          <c:showPercent val="0"/>
          <c:showBubbleSize val="0"/>
        </c:dLbls>
        <c:marker val="1"/>
        <c:smooth val="0"/>
        <c:axId val="183910960"/>
        <c:axId val="183911520"/>
      </c:lineChart>
      <c:catAx>
        <c:axId val="18391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911520"/>
        <c:crosses val="autoZero"/>
        <c:auto val="1"/>
        <c:lblAlgn val="ctr"/>
        <c:lblOffset val="100"/>
        <c:tickLblSkip val="1"/>
        <c:tickMarkSkip val="1"/>
        <c:noMultiLvlLbl val="0"/>
      </c:catAx>
      <c:valAx>
        <c:axId val="183911520"/>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3910960"/>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2752725</xdr:colOff>
      <xdr:row>3</xdr:row>
      <xdr:rowOff>16</xdr:rowOff>
    </xdr:from>
    <xdr:to>
      <xdr:col>3</xdr:col>
      <xdr:colOff>291150</xdr:colOff>
      <xdr:row>5</xdr:row>
      <xdr:rowOff>179201</xdr:rowOff>
    </xdr:to>
    <xdr:pic>
      <xdr:nvPicPr>
        <xdr:cNvPr id="2"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00775" y="590566"/>
          <a:ext cx="2520000" cy="5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42</xdr:row>
      <xdr:rowOff>114300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257175</xdr:colOff>
      <xdr:row>3</xdr:row>
      <xdr:rowOff>47625</xdr:rowOff>
    </xdr:from>
    <xdr:to>
      <xdr:col>13</xdr:col>
      <xdr:colOff>493292</xdr:colOff>
      <xdr:row>6</xdr:row>
      <xdr:rowOff>52185</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7175" y="619125"/>
          <a:ext cx="2522117" cy="547485"/>
        </a:xfrm>
        <a:prstGeom prst="rect">
          <a:avLst/>
        </a:prstGeom>
      </xdr:spPr>
    </xdr:pic>
    <xdr:clientData/>
  </xdr:twoCellAnchor>
  <xdr:twoCellAnchor editAs="oneCell">
    <xdr:from>
      <xdr:col>10</xdr:col>
      <xdr:colOff>304800</xdr:colOff>
      <xdr:row>46</xdr:row>
      <xdr:rowOff>161925</xdr:rowOff>
    </xdr:from>
    <xdr:to>
      <xdr:col>13</xdr:col>
      <xdr:colOff>540917</xdr:colOff>
      <xdr:row>49</xdr:row>
      <xdr:rowOff>166485</xdr:rowOff>
    </xdr:to>
    <xdr:pic>
      <xdr:nvPicPr>
        <xdr:cNvPr id="11" name="Imagen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0" y="7905750"/>
          <a:ext cx="2522117" cy="54748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7</xdr:col>
      <xdr:colOff>247650</xdr:colOff>
      <xdr:row>3</xdr:row>
      <xdr:rowOff>57150</xdr:rowOff>
    </xdr:from>
    <xdr:to>
      <xdr:col>10</xdr:col>
      <xdr:colOff>483767</xdr:colOff>
      <xdr:row>6</xdr:row>
      <xdr:rowOff>61710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67375" y="628650"/>
          <a:ext cx="2522117" cy="547485"/>
        </a:xfrm>
        <a:prstGeom prst="rect">
          <a:avLst/>
        </a:prstGeom>
      </xdr:spPr>
    </xdr:pic>
    <xdr:clientData/>
  </xdr:twoCellAnchor>
  <xdr:twoCellAnchor>
    <xdr:from>
      <xdr:col>4</xdr:col>
      <xdr:colOff>628650</xdr:colOff>
      <xdr:row>64</xdr:row>
      <xdr:rowOff>76200</xdr:rowOff>
    </xdr:from>
    <xdr:to>
      <xdr:col>7</xdr:col>
      <xdr:colOff>281517</xdr:colOff>
      <xdr:row>66</xdr:row>
      <xdr:rowOff>15875</xdr:rowOff>
    </xdr:to>
    <xdr:sp macro="" textlink="">
      <xdr:nvSpPr>
        <xdr:cNvPr id="5" name="6 Rectángulo redondeado">
          <a:hlinkClick xmlns:r="http://schemas.openxmlformats.org/officeDocument/2006/relationships" r:id="rId2"/>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304800</xdr:colOff>
      <xdr:row>2</xdr:row>
      <xdr:rowOff>142875</xdr:rowOff>
    </xdr:from>
    <xdr:to>
      <xdr:col>13</xdr:col>
      <xdr:colOff>540917</xdr:colOff>
      <xdr:row>5</xdr:row>
      <xdr:rowOff>147435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533400"/>
          <a:ext cx="2522117" cy="547485"/>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209550</xdr:colOff>
      <xdr:row>3</xdr:row>
      <xdr:rowOff>38100</xdr:rowOff>
    </xdr:from>
    <xdr:to>
      <xdr:col>13</xdr:col>
      <xdr:colOff>445667</xdr:colOff>
      <xdr:row>6</xdr:row>
      <xdr:rowOff>42660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609600"/>
          <a:ext cx="2522117" cy="54748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352425</xdr:colOff>
      <xdr:row>3</xdr:row>
      <xdr:rowOff>9525</xdr:rowOff>
    </xdr:from>
    <xdr:to>
      <xdr:col>13</xdr:col>
      <xdr:colOff>588542</xdr:colOff>
      <xdr:row>6</xdr:row>
      <xdr:rowOff>14085</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425" y="581025"/>
          <a:ext cx="2522117" cy="547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1133475</xdr:colOff>
      <xdr:row>3</xdr:row>
      <xdr:rowOff>57150</xdr:rowOff>
    </xdr:from>
    <xdr:to>
      <xdr:col>5</xdr:col>
      <xdr:colOff>996000</xdr:colOff>
      <xdr:row>6</xdr:row>
      <xdr:rowOff>55360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628650"/>
          <a:ext cx="2520000" cy="541135"/>
        </a:xfrm>
        <a:prstGeom prst="rect">
          <a:avLst/>
        </a:prstGeom>
      </xdr:spPr>
    </xdr:pic>
    <xdr:clientData/>
  </xdr:twoCellAnchor>
  <xdr:twoCellAnchor>
    <xdr:from>
      <xdr:col>1</xdr:col>
      <xdr:colOff>0</xdr:colOff>
      <xdr:row>36</xdr:row>
      <xdr:rowOff>0</xdr:rowOff>
    </xdr:from>
    <xdr:to>
      <xdr:col>2</xdr:col>
      <xdr:colOff>262467</xdr:colOff>
      <xdr:row>37</xdr:row>
      <xdr:rowOff>101600</xdr:rowOff>
    </xdr:to>
    <xdr:sp macro="" textlink="">
      <xdr:nvSpPr>
        <xdr:cNvPr id="4" name="6 Rectángulo redondeado">
          <a:hlinkClick xmlns:r="http://schemas.openxmlformats.org/officeDocument/2006/relationships" r:id="rId2"/>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271992</xdr:colOff>
      <xdr:row>3</xdr:row>
      <xdr:rowOff>55033</xdr:rowOff>
    </xdr:from>
    <xdr:to>
      <xdr:col>13</xdr:col>
      <xdr:colOff>508109</xdr:colOff>
      <xdr:row>6</xdr:row>
      <xdr:rowOff>62768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1992" y="626533"/>
          <a:ext cx="2522117" cy="5506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7</xdr:col>
      <xdr:colOff>266700</xdr:colOff>
      <xdr:row>3</xdr:row>
      <xdr:rowOff>38100</xdr:rowOff>
    </xdr:from>
    <xdr:to>
      <xdr:col>10</xdr:col>
      <xdr:colOff>502817</xdr:colOff>
      <xdr:row>6</xdr:row>
      <xdr:rowOff>42660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7850" y="609600"/>
          <a:ext cx="2522117" cy="547485"/>
        </a:xfrm>
        <a:prstGeom prst="rect">
          <a:avLst/>
        </a:prstGeom>
      </xdr:spPr>
    </xdr:pic>
    <xdr:clientData/>
  </xdr:twoCellAnchor>
  <xdr:twoCellAnchor>
    <xdr:from>
      <xdr:col>4</xdr:col>
      <xdr:colOff>466725</xdr:colOff>
      <xdr:row>62</xdr:row>
      <xdr:rowOff>133350</xdr:rowOff>
    </xdr:from>
    <xdr:to>
      <xdr:col>7</xdr:col>
      <xdr:colOff>119592</xdr:colOff>
      <xdr:row>64</xdr:row>
      <xdr:rowOff>73025</xdr:rowOff>
    </xdr:to>
    <xdr:sp macro="" textlink="">
      <xdr:nvSpPr>
        <xdr:cNvPr id="5" name="6 Rectángulo redondeado">
          <a:hlinkClick xmlns:r="http://schemas.openxmlformats.org/officeDocument/2006/relationships" r:id="rId2"/>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0577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275167</xdr:colOff>
      <xdr:row>2</xdr:row>
      <xdr:rowOff>169333</xdr:rowOff>
    </xdr:from>
    <xdr:to>
      <xdr:col>13</xdr:col>
      <xdr:colOff>511284</xdr:colOff>
      <xdr:row>5</xdr:row>
      <xdr:rowOff>177068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5167" y="560916"/>
          <a:ext cx="2522117" cy="547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0.82772</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8" y="2096672"/>
          <a:ext cx="307413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0.96848</cdr:x>
      <cdr:y>0.18832</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36" y="105707"/>
          <a:ext cx="946120" cy="846793"/>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248275"/>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349250</xdr:colOff>
      <xdr:row>2</xdr:row>
      <xdr:rowOff>148166</xdr:rowOff>
    </xdr:from>
    <xdr:to>
      <xdr:col>13</xdr:col>
      <xdr:colOff>585367</xdr:colOff>
      <xdr:row>5</xdr:row>
      <xdr:rowOff>155901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0" y="539749"/>
          <a:ext cx="2522117" cy="54748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0577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190500</xdr:colOff>
      <xdr:row>3</xdr:row>
      <xdr:rowOff>10583</xdr:rowOff>
    </xdr:from>
    <xdr:to>
      <xdr:col>13</xdr:col>
      <xdr:colOff>426617</xdr:colOff>
      <xdr:row>6</xdr:row>
      <xdr:rowOff>18318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0" y="582083"/>
          <a:ext cx="2522117" cy="54748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276225</xdr:colOff>
      <xdr:row>3</xdr:row>
      <xdr:rowOff>0</xdr:rowOff>
    </xdr:from>
    <xdr:to>
      <xdr:col>13</xdr:col>
      <xdr:colOff>512342</xdr:colOff>
      <xdr:row>6</xdr:row>
      <xdr:rowOff>4560</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5" y="571500"/>
          <a:ext cx="2522117" cy="54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1678</xdr:row>
      <xdr:rowOff>0</xdr:rowOff>
    </xdr:from>
    <xdr:to>
      <xdr:col>36</xdr:col>
      <xdr:colOff>483944</xdr:colOff>
      <xdr:row>1680</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6280</xdr:row>
      <xdr:rowOff>57150</xdr:rowOff>
    </xdr:from>
    <xdr:to>
      <xdr:col>3</xdr:col>
      <xdr:colOff>929217</xdr:colOff>
      <xdr:row>6281</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85725</xdr:colOff>
      <xdr:row>2</xdr:row>
      <xdr:rowOff>123825</xdr:rowOff>
    </xdr:from>
    <xdr:to>
      <xdr:col>9</xdr:col>
      <xdr:colOff>1043625</xdr:colOff>
      <xdr:row>5</xdr:row>
      <xdr:rowOff>122035</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96375" y="514350"/>
          <a:ext cx="2520000" cy="541135"/>
        </a:xfrm>
        <a:prstGeom prst="rect">
          <a:avLst/>
        </a:prstGeom>
      </xdr:spPr>
    </xdr:pic>
    <xdr:clientData/>
  </xdr:twoCellAnchor>
  <xdr:twoCellAnchor>
    <xdr:from>
      <xdr:col>26</xdr:col>
      <xdr:colOff>490688</xdr:colOff>
      <xdr:row>553</xdr:row>
      <xdr:rowOff>21468</xdr:rowOff>
    </xdr:from>
    <xdr:to>
      <xdr:col>31</xdr:col>
      <xdr:colOff>272380</xdr:colOff>
      <xdr:row>555</xdr:row>
      <xdr:rowOff>0</xdr:rowOff>
    </xdr:to>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50938" y="1402593"/>
          <a:ext cx="3591692" cy="1276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2873</xdr:row>
      <xdr:rowOff>0</xdr:rowOff>
    </xdr:from>
    <xdr:to>
      <xdr:col>7</xdr:col>
      <xdr:colOff>71967</xdr:colOff>
      <xdr:row>2874</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495300</xdr:colOff>
      <xdr:row>3</xdr:row>
      <xdr:rowOff>47625</xdr:rowOff>
    </xdr:from>
    <xdr:to>
      <xdr:col>10</xdr:col>
      <xdr:colOff>576900</xdr:colOff>
      <xdr:row>6</xdr:row>
      <xdr:rowOff>45835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2075" y="619125"/>
          <a:ext cx="2520000" cy="541135"/>
        </a:xfrm>
        <a:prstGeom prst="rect">
          <a:avLst/>
        </a:prstGeom>
      </xdr:spPr>
    </xdr:pic>
    <xdr:clientData/>
  </xdr:twoCellAnchor>
  <xdr:twoCellAnchor>
    <xdr:from>
      <xdr:col>26</xdr:col>
      <xdr:colOff>490688</xdr:colOff>
      <xdr:row>478</xdr:row>
      <xdr:rowOff>21468</xdr:rowOff>
    </xdr:from>
    <xdr:to>
      <xdr:col>31</xdr:col>
      <xdr:colOff>272380</xdr:colOff>
      <xdr:row>480</xdr:row>
      <xdr:rowOff>0</xdr:rowOff>
    </xdr:to>
    <xdr:pic>
      <xdr:nvPicPr>
        <xdr:cNvPr id="8"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350938" y="1402593"/>
          <a:ext cx="3591692" cy="721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211666</xdr:colOff>
      <xdr:row>483</xdr:row>
      <xdr:rowOff>2476500</xdr:rowOff>
    </xdr:from>
    <xdr:to>
      <xdr:col>10</xdr:col>
      <xdr:colOff>687917</xdr:colOff>
      <xdr:row>484</xdr:row>
      <xdr:rowOff>2118</xdr:rowOff>
    </xdr:to>
    <xdr:pic>
      <xdr:nvPicPr>
        <xdr:cNvPr id="10" name="9 Imagen"/>
        <xdr:cNvPicPr>
          <a:picLocks noChangeAspect="1"/>
        </xdr:cNvPicPr>
      </xdr:nvPicPr>
      <xdr:blipFill rotWithShape="1">
        <a:blip xmlns:r="http://schemas.openxmlformats.org/officeDocument/2006/relationships" r:embed="rId4"/>
        <a:srcRect l="19007" t="28649" r="16294" b="49647"/>
        <a:stretch/>
      </xdr:blipFill>
      <xdr:spPr>
        <a:xfrm>
          <a:off x="5288491" y="5686425"/>
          <a:ext cx="5800726" cy="1502832"/>
        </a:xfrm>
        <a:prstGeom prst="rect">
          <a:avLst/>
        </a:prstGeom>
      </xdr:spPr>
    </xdr:pic>
    <xdr:clientData/>
  </xdr:twoCellAnchor>
  <xdr:twoCellAnchor>
    <xdr:from>
      <xdr:col>3</xdr:col>
      <xdr:colOff>3566584</xdr:colOff>
      <xdr:row>102</xdr:row>
      <xdr:rowOff>37720</xdr:rowOff>
    </xdr:from>
    <xdr:to>
      <xdr:col>3</xdr:col>
      <xdr:colOff>5429250</xdr:colOff>
      <xdr:row>102</xdr:row>
      <xdr:rowOff>497116</xdr:rowOff>
    </xdr:to>
    <xdr:pic>
      <xdr:nvPicPr>
        <xdr:cNvPr id="6"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4084" y="228220"/>
          <a:ext cx="1862666" cy="459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2192</xdr:row>
      <xdr:rowOff>28575</xdr:rowOff>
    </xdr:from>
    <xdr:to>
      <xdr:col>5</xdr:col>
      <xdr:colOff>424392</xdr:colOff>
      <xdr:row>2193</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638175</xdr:colOff>
      <xdr:row>2</xdr:row>
      <xdr:rowOff>161925</xdr:rowOff>
    </xdr:from>
    <xdr:to>
      <xdr:col>10</xdr:col>
      <xdr:colOff>434025</xdr:colOff>
      <xdr:row>5</xdr:row>
      <xdr:rowOff>160135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0" y="552450"/>
          <a:ext cx="2520000" cy="541135"/>
        </a:xfrm>
        <a:prstGeom prst="rect">
          <a:avLst/>
        </a:prstGeom>
      </xdr:spPr>
    </xdr:pic>
    <xdr:clientData/>
  </xdr:twoCellAnchor>
  <xdr:twoCellAnchor>
    <xdr:from>
      <xdr:col>3</xdr:col>
      <xdr:colOff>590550</xdr:colOff>
      <xdr:row>36</xdr:row>
      <xdr:rowOff>1304925</xdr:rowOff>
    </xdr:from>
    <xdr:to>
      <xdr:col>4</xdr:col>
      <xdr:colOff>866775</xdr:colOff>
      <xdr:row>36</xdr:row>
      <xdr:rowOff>2952750</xdr:rowOff>
    </xdr:to>
    <xdr:pic>
      <xdr:nvPicPr>
        <xdr:cNvPr id="4" name="Imagen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833" t="50276" r="59572" b="15160"/>
        <a:stretch>
          <a:fillRect/>
        </a:stretch>
      </xdr:blipFill>
      <xdr:spPr bwMode="auto">
        <a:xfrm>
          <a:off x="4152900" y="8572500"/>
          <a:ext cx="17526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123825</xdr:colOff>
      <xdr:row>3</xdr:row>
      <xdr:rowOff>0</xdr:rowOff>
    </xdr:from>
    <xdr:to>
      <xdr:col>13</xdr:col>
      <xdr:colOff>359942</xdr:colOff>
      <xdr:row>6</xdr:row>
      <xdr:rowOff>4560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571500"/>
          <a:ext cx="2522117" cy="54748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180975</xdr:colOff>
      <xdr:row>2</xdr:row>
      <xdr:rowOff>142875</xdr:rowOff>
    </xdr:from>
    <xdr:to>
      <xdr:col>13</xdr:col>
      <xdr:colOff>417092</xdr:colOff>
      <xdr:row>5</xdr:row>
      <xdr:rowOff>147435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0975" y="533400"/>
          <a:ext cx="2522117" cy="54748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3">
          <cell r="D23">
            <v>0.15</v>
          </cell>
        </row>
        <row r="34">
          <cell r="D34">
            <v>0.15</v>
          </cell>
        </row>
        <row r="55">
          <cell r="D55">
            <v>0.15</v>
          </cell>
        </row>
        <row r="72">
          <cell r="D72">
            <v>0.15</v>
          </cell>
        </row>
      </sheetData>
      <sheetData sheetId="2"/>
      <sheetData sheetId="3"/>
      <sheetData sheetId="4"/>
      <sheetData sheetId="5">
        <row r="23">
          <cell r="D23">
            <v>0.02</v>
          </cell>
        </row>
        <row r="27">
          <cell r="D27">
            <v>0.15</v>
          </cell>
        </row>
        <row r="52">
          <cell r="D52">
            <v>0.18</v>
          </cell>
        </row>
        <row r="63">
          <cell r="D63">
            <v>8.5999999999999993E-2</v>
          </cell>
        </row>
        <row r="73">
          <cell r="D73">
            <v>0.18</v>
          </cell>
        </row>
        <row r="88">
          <cell r="D88">
            <v>5.4880000000000005E-2</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78"/>
      <c r="C1" s="2478"/>
      <c r="D1" s="2484"/>
    </row>
    <row r="2" spans="1:44" ht="18" x14ac:dyDescent="0.25">
      <c r="B2" s="2481" t="s">
        <v>4975</v>
      </c>
      <c r="C2" s="2478"/>
      <c r="D2" s="2478"/>
    </row>
    <row r="3" spans="1:44" x14ac:dyDescent="0.2">
      <c r="B3" s="2480" t="s">
        <v>4976</v>
      </c>
      <c r="C3" s="2478"/>
      <c r="D3" s="2478"/>
    </row>
    <row r="4" spans="1:44" x14ac:dyDescent="0.2">
      <c r="B4" s="2478"/>
      <c r="C4" s="2478"/>
      <c r="D4" s="2478"/>
    </row>
    <row r="5" spans="1:44" x14ac:dyDescent="0.2">
      <c r="B5" s="2478"/>
      <c r="C5" s="2478"/>
      <c r="D5" s="2478"/>
    </row>
    <row r="6" spans="1:44" s="260" customFormat="1" x14ac:dyDescent="0.2">
      <c r="A6" s="259"/>
      <c r="B6" s="2479"/>
      <c r="C6" s="2479"/>
      <c r="D6" s="247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79"/>
      <c r="C7" s="2479"/>
      <c r="D7" s="247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82" t="s">
        <v>6952</v>
      </c>
      <c r="C8" s="2479"/>
      <c r="D8" s="247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79"/>
      <c r="C9" s="2479"/>
      <c r="D9" s="247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79"/>
      <c r="C10" s="2479"/>
      <c r="D10" s="247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83"/>
      <c r="C11" s="2483"/>
      <c r="D11" s="2483"/>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5820</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1475</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1476</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1471</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8" t="s">
        <v>1455</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8" t="s">
        <v>1447</v>
      </c>
      <c r="D22" s="263"/>
    </row>
    <row r="23" spans="1:44" ht="22.5" customHeight="1" x14ac:dyDescent="0.2">
      <c r="B23" s="263"/>
      <c r="C23" s="2218" t="s">
        <v>1448</v>
      </c>
      <c r="D23" s="263"/>
    </row>
    <row r="24" spans="1:44" ht="22.5" customHeight="1" x14ac:dyDescent="0.2">
      <c r="B24" s="263"/>
      <c r="C24" s="2218" t="s">
        <v>2121</v>
      </c>
      <c r="D24" s="263"/>
    </row>
    <row r="25" spans="1:44" ht="22.5" customHeight="1" x14ac:dyDescent="0.2">
      <c r="B25" s="263"/>
      <c r="C25" s="2218" t="s">
        <v>2903</v>
      </c>
      <c r="D25" s="263"/>
    </row>
    <row r="26" spans="1:44" ht="22.5" customHeight="1" x14ac:dyDescent="0.2">
      <c r="B26" s="263"/>
      <c r="C26" s="2218" t="s">
        <v>2904</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26"/>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sheetProtection algorithmName="SHA-512" hashValue="FtArj43PNZ93Sb/8l8zpMm7CDogKyLcHB7t8gBn+hS4yLvrwkaJ519L/vlQdz51u0Vlj5BICVpy0HbCZZGm8EA==" saltValue="5KbYwUKf2K3iqmdYwMNkzQ=="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4984</v>
      </c>
      <c r="C3" s="2515"/>
      <c r="D3" s="2515"/>
      <c r="E3" s="2515"/>
      <c r="F3" s="2515"/>
      <c r="G3" s="2515"/>
      <c r="H3" s="2515"/>
      <c r="I3" s="2515"/>
      <c r="J3" s="2515"/>
      <c r="K3" s="2515"/>
      <c r="L3" s="2515"/>
      <c r="M3" s="2515"/>
      <c r="N3" s="2515"/>
    </row>
    <row r="4" spans="2:14" ht="14.25" x14ac:dyDescent="0.2">
      <c r="B4" s="2480" t="s">
        <v>4985</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Mayo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537"/>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4986</v>
      </c>
      <c r="C3" s="2515"/>
      <c r="D3" s="2515"/>
      <c r="E3" s="2515"/>
      <c r="F3" s="2515"/>
      <c r="G3" s="2515"/>
      <c r="H3" s="2515"/>
      <c r="I3" s="2515"/>
      <c r="J3" s="2515"/>
      <c r="K3" s="2515"/>
      <c r="L3" s="2515"/>
      <c r="M3" s="2515"/>
      <c r="N3" s="2515"/>
    </row>
    <row r="4" spans="2:14" ht="14.25" x14ac:dyDescent="0.2">
      <c r="B4" s="2480" t="s">
        <v>4985</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Mayo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4987</v>
      </c>
      <c r="C3" s="2515"/>
      <c r="D3" s="2515"/>
      <c r="E3" s="2515"/>
      <c r="F3" s="2515"/>
      <c r="G3" s="2515"/>
      <c r="H3" s="2515"/>
      <c r="I3" s="2515"/>
      <c r="J3" s="2515"/>
      <c r="K3" s="2515"/>
      <c r="L3" s="2515"/>
      <c r="M3" s="2515"/>
      <c r="N3" s="2515"/>
    </row>
    <row r="4" spans="2:14" ht="14.25" x14ac:dyDescent="0.2">
      <c r="B4" s="2480" t="s">
        <v>4985</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Mayo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4989</v>
      </c>
      <c r="C3" s="2515"/>
      <c r="D3" s="2515"/>
      <c r="E3" s="2515"/>
      <c r="F3" s="2515"/>
      <c r="G3" s="2515"/>
      <c r="H3" s="2515"/>
      <c r="I3" s="2515"/>
      <c r="J3" s="2515"/>
      <c r="K3" s="2515"/>
      <c r="L3" s="2515"/>
      <c r="M3" s="2515"/>
      <c r="N3" s="2515"/>
    </row>
    <row r="4" spans="2:14" ht="14.25" x14ac:dyDescent="0.2">
      <c r="B4" s="2480" t="s">
        <v>4988</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Mayo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2"/>
  <sheetViews>
    <sheetView workbookViewId="0">
      <selection activeCell="K1" sqref="K1"/>
    </sheetView>
  </sheetViews>
  <sheetFormatPr baseColWidth="10" defaultRowHeight="12.75" x14ac:dyDescent="0.2"/>
  <cols>
    <col min="1" max="1" width="1.85546875" style="2454" customWidth="1"/>
    <col min="2" max="2" width="21.85546875" style="2454" customWidth="1"/>
    <col min="3" max="16384" width="11.42578125" style="2454"/>
  </cols>
  <sheetData>
    <row r="1" spans="2:11" x14ac:dyDescent="0.2">
      <c r="B1" s="2515"/>
      <c r="C1" s="2515"/>
      <c r="D1" s="2515"/>
      <c r="E1" s="2515"/>
      <c r="F1" s="2515"/>
      <c r="G1" s="2515"/>
      <c r="H1" s="2515"/>
      <c r="I1" s="2515"/>
      <c r="J1" s="2515"/>
      <c r="K1" s="2518"/>
    </row>
    <row r="2" spans="2:11" ht="18" x14ac:dyDescent="0.25">
      <c r="B2" s="2481" t="s">
        <v>4975</v>
      </c>
      <c r="C2" s="2515"/>
      <c r="D2" s="2515"/>
      <c r="E2" s="2515"/>
      <c r="F2" s="2515"/>
      <c r="G2" s="2515"/>
      <c r="H2" s="2515"/>
      <c r="I2" s="2515"/>
      <c r="J2" s="2515"/>
      <c r="K2" s="2515"/>
    </row>
    <row r="3" spans="2:11" ht="14.25" x14ac:dyDescent="0.2">
      <c r="B3" s="2480" t="s">
        <v>4989</v>
      </c>
      <c r="C3" s="2515"/>
      <c r="D3" s="2515"/>
      <c r="E3" s="2515"/>
      <c r="F3" s="2515"/>
      <c r="G3" s="2515"/>
      <c r="H3" s="2515"/>
      <c r="I3" s="2515"/>
      <c r="J3" s="2515"/>
      <c r="K3" s="2515"/>
    </row>
    <row r="4" spans="2:11" ht="14.25" x14ac:dyDescent="0.2">
      <c r="B4" s="2480" t="s">
        <v>4988</v>
      </c>
      <c r="C4" s="2515"/>
      <c r="D4" s="2515"/>
      <c r="E4" s="2515"/>
      <c r="F4" s="2515"/>
      <c r="G4" s="2515"/>
      <c r="H4" s="2515"/>
      <c r="I4" s="2515"/>
      <c r="J4" s="2515"/>
      <c r="K4" s="2515"/>
    </row>
    <row r="5" spans="2:11" ht="14.25" x14ac:dyDescent="0.2">
      <c r="B5" s="2478"/>
      <c r="C5" s="2515"/>
      <c r="D5" s="2515"/>
      <c r="E5" s="2515"/>
      <c r="F5" s="2515"/>
      <c r="G5" s="2515"/>
      <c r="H5" s="2515"/>
      <c r="I5" s="2515"/>
      <c r="J5" s="2515"/>
      <c r="K5" s="2515"/>
    </row>
    <row r="6" spans="2:11" ht="14.25" x14ac:dyDescent="0.2">
      <c r="B6" s="2479"/>
      <c r="C6" s="2515"/>
      <c r="D6" s="2515"/>
      <c r="E6" s="2515"/>
      <c r="F6" s="2515"/>
      <c r="G6" s="2515"/>
      <c r="H6" s="2515"/>
      <c r="I6" s="2515"/>
      <c r="J6" s="2515"/>
      <c r="K6" s="2515"/>
    </row>
    <row r="7" spans="2:11" ht="14.25" x14ac:dyDescent="0.2">
      <c r="B7" s="2479"/>
      <c r="C7" s="2515"/>
      <c r="D7" s="2515"/>
      <c r="E7" s="2515"/>
      <c r="F7" s="2515"/>
      <c r="G7" s="2515"/>
      <c r="H7" s="2515"/>
      <c r="I7" s="2515"/>
      <c r="J7" s="2515"/>
      <c r="K7" s="2515"/>
    </row>
    <row r="8" spans="2:11" x14ac:dyDescent="0.2">
      <c r="B8" s="2482" t="str">
        <f>+Inicio!B8</f>
        <v xml:space="preserve">          Fecha de publicación: Mayo de 2014</v>
      </c>
      <c r="C8" s="2515"/>
      <c r="D8" s="2515"/>
      <c r="E8" s="2515"/>
      <c r="F8" s="2515"/>
      <c r="G8" s="2515"/>
      <c r="H8" s="2515"/>
      <c r="I8" s="2515"/>
      <c r="J8" s="2515"/>
      <c r="K8" s="2515"/>
    </row>
    <row r="9" spans="2:11" x14ac:dyDescent="0.2">
      <c r="B9" s="2515"/>
      <c r="C9" s="2515"/>
      <c r="D9" s="2515"/>
      <c r="E9" s="2515"/>
      <c r="F9" s="2515"/>
      <c r="G9" s="2515"/>
      <c r="H9" s="2515"/>
      <c r="I9" s="2515"/>
      <c r="J9" s="2515"/>
      <c r="K9" s="2515"/>
    </row>
    <row r="10" spans="2:11" x14ac:dyDescent="0.2">
      <c r="B10" s="2515"/>
      <c r="C10" s="2515"/>
      <c r="D10" s="2515"/>
      <c r="E10" s="2515"/>
      <c r="F10" s="2515"/>
      <c r="G10" s="2515"/>
      <c r="H10" s="2515"/>
      <c r="I10" s="2515"/>
      <c r="J10" s="2515"/>
      <c r="K10" s="2515"/>
    </row>
    <row r="11" spans="2:11" x14ac:dyDescent="0.2">
      <c r="B11" s="2516"/>
      <c r="C11" s="2516"/>
      <c r="D11" s="2516"/>
      <c r="E11" s="2516"/>
      <c r="F11" s="2516"/>
      <c r="G11" s="2516"/>
      <c r="H11" s="2516"/>
      <c r="I11" s="2516"/>
      <c r="J11" s="2516"/>
      <c r="K11" s="2516"/>
    </row>
    <row r="12" spans="2:11" ht="13.5" thickBot="1" x14ac:dyDescent="0.25"/>
    <row r="13" spans="2:11" ht="13.5" thickBot="1" x14ac:dyDescent="0.25">
      <c r="B13" s="5853" t="s">
        <v>420</v>
      </c>
      <c r="C13" s="5854"/>
      <c r="D13" s="5854"/>
      <c r="E13" s="5854"/>
      <c r="F13" s="5854"/>
      <c r="G13" s="5854"/>
      <c r="H13" s="5854"/>
      <c r="I13" s="5854"/>
      <c r="J13" s="5854"/>
      <c r="K13" s="5855"/>
    </row>
    <row r="14" spans="2:11" ht="13.5" thickBot="1" x14ac:dyDescent="0.25">
      <c r="B14" s="2538"/>
      <c r="C14" s="2539">
        <v>2006</v>
      </c>
      <c r="D14" s="2540">
        <v>2007</v>
      </c>
      <c r="E14" s="2540">
        <v>2008</v>
      </c>
      <c r="F14" s="2540">
        <v>2009</v>
      </c>
      <c r="G14" s="2541">
        <v>2010</v>
      </c>
      <c r="H14" s="2541">
        <v>2011</v>
      </c>
      <c r="I14" s="2541">
        <v>2012</v>
      </c>
      <c r="J14" s="2541">
        <v>2013</v>
      </c>
      <c r="K14" s="2541" t="s">
        <v>6953</v>
      </c>
    </row>
    <row r="15" spans="2:11" x14ac:dyDescent="0.2">
      <c r="B15" s="2432" t="s">
        <v>1722</v>
      </c>
      <c r="C15" s="2455">
        <v>0.48</v>
      </c>
      <c r="D15" s="2455">
        <v>0.25</v>
      </c>
      <c r="E15" s="2455">
        <v>0.25</v>
      </c>
      <c r="F15" s="2455">
        <f>+'[3]Max-Min.Conecel '!$F$23</f>
        <v>0.22</v>
      </c>
      <c r="G15" s="2456">
        <v>0.15</v>
      </c>
      <c r="H15" s="2456">
        <v>0.14000000000000001</v>
      </c>
      <c r="I15" s="2456">
        <v>0.14000000000000001</v>
      </c>
      <c r="J15" s="2456">
        <v>0.1</v>
      </c>
      <c r="K15" s="2456">
        <v>0.1</v>
      </c>
    </row>
    <row r="16" spans="2:11" x14ac:dyDescent="0.2">
      <c r="B16" s="2432" t="s">
        <v>1721</v>
      </c>
      <c r="C16" s="2457">
        <v>0.44</v>
      </c>
      <c r="D16" s="2457">
        <v>0.44</v>
      </c>
      <c r="E16" s="2457">
        <v>0.25</v>
      </c>
      <c r="F16" s="2457">
        <v>0.22</v>
      </c>
      <c r="G16" s="2458">
        <v>0.15</v>
      </c>
      <c r="H16" s="2458">
        <v>0.11</v>
      </c>
      <c r="I16" s="2458">
        <v>0.11</v>
      </c>
      <c r="J16" s="2458">
        <v>0.11</v>
      </c>
      <c r="K16" s="2458">
        <v>0.11</v>
      </c>
    </row>
    <row r="17" spans="2:11" ht="13.5" thickBot="1" x14ac:dyDescent="0.25">
      <c r="B17" s="2435" t="s">
        <v>3163</v>
      </c>
      <c r="C17" s="2459">
        <v>0.39</v>
      </c>
      <c r="D17" s="2459">
        <v>0.39</v>
      </c>
      <c r="E17" s="2459">
        <v>0.18</v>
      </c>
      <c r="F17" s="2459">
        <v>0.18</v>
      </c>
      <c r="G17" s="2460">
        <v>0.18</v>
      </c>
      <c r="H17" s="2460">
        <v>0.15</v>
      </c>
      <c r="I17" s="2460">
        <v>0.15</v>
      </c>
      <c r="J17" s="2460">
        <v>0.16</v>
      </c>
      <c r="K17" s="2460">
        <v>0.16</v>
      </c>
    </row>
    <row r="18" spans="2:11" ht="13.5" thickBot="1" x14ac:dyDescent="0.25">
      <c r="B18" s="2461"/>
      <c r="C18" s="2551">
        <f t="shared" ref="C18:I18" si="0">AVERAGE(C15:C17)</f>
        <v>0.4366666666666667</v>
      </c>
      <c r="D18" s="2551">
        <f t="shared" si="0"/>
        <v>0.36000000000000004</v>
      </c>
      <c r="E18" s="2551">
        <f t="shared" si="0"/>
        <v>0.22666666666666666</v>
      </c>
      <c r="F18" s="2551">
        <f t="shared" si="0"/>
        <v>0.20666666666666667</v>
      </c>
      <c r="G18" s="2551">
        <f t="shared" si="0"/>
        <v>0.16</v>
      </c>
      <c r="H18" s="2551">
        <f t="shared" si="0"/>
        <v>0.13333333333333333</v>
      </c>
      <c r="I18" s="2552">
        <f t="shared" si="0"/>
        <v>0.13333333333333333</v>
      </c>
      <c r="J18" s="2552">
        <f t="shared" ref="J18:K18" si="1">AVERAGE(J15:J17)</f>
        <v>0.12333333333333334</v>
      </c>
      <c r="K18" s="2552">
        <f t="shared" si="1"/>
        <v>0.12333333333333334</v>
      </c>
    </row>
    <row r="19" spans="2:11" ht="13.5" thickBot="1" x14ac:dyDescent="0.25"/>
    <row r="20" spans="2:11" ht="13.5" thickBot="1" x14ac:dyDescent="0.25">
      <c r="B20" s="5853" t="s">
        <v>421</v>
      </c>
      <c r="C20" s="5854"/>
      <c r="D20" s="5854"/>
      <c r="E20" s="5854"/>
      <c r="F20" s="5854"/>
      <c r="G20" s="5854"/>
      <c r="H20" s="5854"/>
      <c r="I20" s="5854"/>
      <c r="J20" s="5854"/>
      <c r="K20" s="5855"/>
    </row>
    <row r="21" spans="2:11" ht="13.5" thickBot="1" x14ac:dyDescent="0.25">
      <c r="B21" s="2538"/>
      <c r="C21" s="2539">
        <v>2006</v>
      </c>
      <c r="D21" s="2540">
        <v>2007</v>
      </c>
      <c r="E21" s="2540">
        <v>2008</v>
      </c>
      <c r="F21" s="2540">
        <v>2009</v>
      </c>
      <c r="G21" s="2541">
        <v>2010</v>
      </c>
      <c r="H21" s="2541">
        <v>2011</v>
      </c>
      <c r="I21" s="2541">
        <f>+I14</f>
        <v>2012</v>
      </c>
      <c r="J21" s="2541">
        <f>+J14</f>
        <v>2013</v>
      </c>
      <c r="K21" s="2541" t="str">
        <f>+K14</f>
        <v>2014 (may)</v>
      </c>
    </row>
    <row r="22" spans="2:11" x14ac:dyDescent="0.2">
      <c r="B22" s="2432" t="s">
        <v>1722</v>
      </c>
      <c r="C22" s="2455">
        <v>0.34</v>
      </c>
      <c r="D22" s="2455">
        <v>0.34</v>
      </c>
      <c r="E22" s="2455">
        <v>0.25</v>
      </c>
      <c r="F22" s="2462">
        <f>+'[3]Max-Min.Conecel '!$F$21</f>
        <v>0.16</v>
      </c>
      <c r="G22" s="2463">
        <v>0.14000000000000001</v>
      </c>
      <c r="H22" s="2463">
        <v>0.14000000000000001</v>
      </c>
      <c r="I22" s="2463">
        <v>0.14000000000000001</v>
      </c>
      <c r="J22" s="2463">
        <v>0.09</v>
      </c>
      <c r="K22" s="2463">
        <v>0.09</v>
      </c>
    </row>
    <row r="23" spans="2:11" x14ac:dyDescent="0.2">
      <c r="B23" s="2432" t="s">
        <v>1721</v>
      </c>
      <c r="C23" s="2457">
        <v>0.5</v>
      </c>
      <c r="D23" s="2457">
        <v>0.25</v>
      </c>
      <c r="E23" s="2457">
        <v>0.25</v>
      </c>
      <c r="F23" s="2464">
        <f>+'[3]Max-Min.Otecel'!$F$11</f>
        <v>0.19</v>
      </c>
      <c r="G23" s="2465">
        <f>+'[2]Max-Min.Otecel'!$C$16-0.0141</f>
        <v>0.21909999999999999</v>
      </c>
      <c r="H23" s="2465">
        <v>0.12</v>
      </c>
      <c r="I23" s="2465">
        <v>0.12</v>
      </c>
      <c r="J23" s="2465">
        <v>0.08</v>
      </c>
      <c r="K23" s="2465">
        <v>0.08</v>
      </c>
    </row>
    <row r="24" spans="2:11" ht="13.5" thickBot="1" x14ac:dyDescent="0.25">
      <c r="B24" s="2435" t="s">
        <v>3163</v>
      </c>
      <c r="C24" s="2459">
        <v>0.47199999999999998</v>
      </c>
      <c r="D24" s="2459">
        <v>0.3</v>
      </c>
      <c r="E24" s="2466">
        <v>0.3</v>
      </c>
      <c r="F24" s="2466">
        <f>+'[3]Max-Min.Telecsa'!$F$15</f>
        <v>0.15</v>
      </c>
      <c r="G24" s="2467">
        <f>0.3-0.06</f>
        <v>0.24</v>
      </c>
      <c r="H24" s="2467">
        <v>0.15</v>
      </c>
      <c r="I24" s="2467">
        <v>0.08</v>
      </c>
      <c r="J24" s="2467">
        <v>0.09</v>
      </c>
      <c r="K24" s="2467">
        <v>0.09</v>
      </c>
    </row>
    <row r="25" spans="2:11" ht="13.5" thickBot="1" x14ac:dyDescent="0.25">
      <c r="B25" s="2461"/>
      <c r="C25" s="2551">
        <f t="shared" ref="C25:I25" si="2">AVERAGE(C22:C24)</f>
        <v>0.43733333333333335</v>
      </c>
      <c r="D25" s="2551">
        <f t="shared" si="2"/>
        <v>0.29666666666666669</v>
      </c>
      <c r="E25" s="2551">
        <f t="shared" si="2"/>
        <v>0.26666666666666666</v>
      </c>
      <c r="F25" s="2551">
        <f t="shared" si="2"/>
        <v>0.16666666666666666</v>
      </c>
      <c r="G25" s="2551">
        <f t="shared" si="2"/>
        <v>0.19969999999999999</v>
      </c>
      <c r="H25" s="2552">
        <f>AVERAGE(H22:H24)</f>
        <v>0.13666666666666669</v>
      </c>
      <c r="I25" s="2552">
        <f t="shared" si="2"/>
        <v>0.11333333333333334</v>
      </c>
      <c r="J25" s="2552">
        <f t="shared" ref="J25:K25" si="3">AVERAGE(J22:J24)</f>
        <v>8.666666666666667E-2</v>
      </c>
      <c r="K25" s="2552">
        <f t="shared" si="3"/>
        <v>8.666666666666667E-2</v>
      </c>
    </row>
    <row r="26" spans="2:11" ht="13.5" thickBot="1" x14ac:dyDescent="0.25"/>
    <row r="27" spans="2:11" ht="13.5" thickBot="1" x14ac:dyDescent="0.25">
      <c r="B27" s="5853" t="s">
        <v>422</v>
      </c>
      <c r="C27" s="5854"/>
      <c r="D27" s="5854"/>
      <c r="E27" s="5854"/>
      <c r="F27" s="5854"/>
      <c r="G27" s="5854"/>
      <c r="H27" s="5854"/>
      <c r="I27" s="5854"/>
      <c r="J27" s="5854"/>
      <c r="K27" s="5855"/>
    </row>
    <row r="28" spans="2:11" ht="13.5" thickBot="1" x14ac:dyDescent="0.25">
      <c r="B28" s="2538"/>
      <c r="C28" s="2539">
        <v>2006</v>
      </c>
      <c r="D28" s="2540">
        <v>2007</v>
      </c>
      <c r="E28" s="2540">
        <v>2008</v>
      </c>
      <c r="F28" s="2540">
        <v>2009</v>
      </c>
      <c r="G28" s="2541">
        <v>2010</v>
      </c>
      <c r="H28" s="2541">
        <v>2011</v>
      </c>
      <c r="I28" s="2541">
        <f>+I21</f>
        <v>2012</v>
      </c>
      <c r="J28" s="2541">
        <f>+J21</f>
        <v>2013</v>
      </c>
      <c r="K28" s="2541" t="str">
        <f>+K21</f>
        <v>2014 (may)</v>
      </c>
    </row>
    <row r="29" spans="2:11" x14ac:dyDescent="0.2">
      <c r="B29" s="2432" t="s">
        <v>1722</v>
      </c>
      <c r="C29" s="2455">
        <f>+'[3]Max-Min.Conecel '!$B$49</f>
        <v>0.126</v>
      </c>
      <c r="D29" s="2455">
        <f>+C29</f>
        <v>0.126</v>
      </c>
      <c r="E29" s="2455">
        <f>+'[3]Max-Min.Conecel '!$B$91</f>
        <v>0.05</v>
      </c>
      <c r="F29" s="2462">
        <f>+'[3]Max-Min.Conecel '!$F$12</f>
        <v>0.04</v>
      </c>
      <c r="G29" s="2463">
        <f>+'[2]Max-Min-Conec'!$D$12</f>
        <v>0.04</v>
      </c>
      <c r="H29" s="2463">
        <v>0.02</v>
      </c>
      <c r="I29" s="2463">
        <v>0.04</v>
      </c>
      <c r="J29" s="2463">
        <v>5.3999999999999999E-2</v>
      </c>
      <c r="K29" s="2463">
        <v>5.3999999999999999E-2</v>
      </c>
    </row>
    <row r="30" spans="2:11" x14ac:dyDescent="0.2">
      <c r="B30" s="2432" t="s">
        <v>1721</v>
      </c>
      <c r="C30" s="2457">
        <f>+'[3]Max-Min.Otecel'!$C$60</f>
        <v>0.08</v>
      </c>
      <c r="D30" s="2457">
        <f>+'[3]Max-Min.Otecel'!$C$75</f>
        <v>0.08</v>
      </c>
      <c r="E30" s="2457">
        <f>+'[3]Max-Min.Otecel'!$C$89</f>
        <v>0.08</v>
      </c>
      <c r="F30" s="2464">
        <f>+'[3]Max-Min.Otecel'!$G$10</f>
        <v>0.04</v>
      </c>
      <c r="G30" s="2465">
        <f>+'[2]Max-Min.Otecel'!$D$11</f>
        <v>0.04</v>
      </c>
      <c r="H30" s="2465">
        <v>0.08</v>
      </c>
      <c r="I30" s="2465">
        <v>0.08</v>
      </c>
      <c r="J30" s="2465">
        <v>0.08</v>
      </c>
      <c r="K30" s="2465">
        <v>0.08</v>
      </c>
    </row>
    <row r="31" spans="2:11" ht="13.5" thickBot="1" x14ac:dyDescent="0.25">
      <c r="B31" s="2435" t="s">
        <v>3163</v>
      </c>
      <c r="C31" s="2459">
        <f>+'[3]Max-Min.Telecsa'!$C$54</f>
        <v>7.4999999999999997E-2</v>
      </c>
      <c r="D31" s="2459">
        <f>+'[3]Max-Min.Telecsa'!$C$67</f>
        <v>0.05</v>
      </c>
      <c r="E31" s="2466">
        <f>+'[3]Max-Min.Telecsa'!$C$84</f>
        <v>6.5000000000000002E-2</v>
      </c>
      <c r="F31" s="2466">
        <f>+'[3]Max-Min.Telecsa'!$G$14</f>
        <v>0.04</v>
      </c>
      <c r="G31" s="2468">
        <f>+'[2]Max_Min-Telecsa'!$D$11</f>
        <v>0.04</v>
      </c>
      <c r="H31" s="2468">
        <v>0.06</v>
      </c>
      <c r="I31" s="2468">
        <v>0.06</v>
      </c>
      <c r="J31" s="2468">
        <v>7.0000000000000007E-2</v>
      </c>
      <c r="K31" s="2468">
        <v>7.0000000000000007E-2</v>
      </c>
    </row>
    <row r="32" spans="2:11" ht="13.5" thickBot="1" x14ac:dyDescent="0.25">
      <c r="B32" s="2461"/>
      <c r="C32" s="2551">
        <f t="shared" ref="C32:I32" si="4">AVERAGE(C29:C31)</f>
        <v>9.3666666666666676E-2</v>
      </c>
      <c r="D32" s="2551">
        <f t="shared" si="4"/>
        <v>8.533333333333333E-2</v>
      </c>
      <c r="E32" s="2551">
        <f t="shared" si="4"/>
        <v>6.5000000000000002E-2</v>
      </c>
      <c r="F32" s="2551">
        <f t="shared" si="4"/>
        <v>0.04</v>
      </c>
      <c r="G32" s="2551">
        <f t="shared" si="4"/>
        <v>0.04</v>
      </c>
      <c r="H32" s="2552">
        <f>AVERAGE(H29:H31)</f>
        <v>5.3333333333333337E-2</v>
      </c>
      <c r="I32" s="2552">
        <f t="shared" si="4"/>
        <v>0.06</v>
      </c>
      <c r="J32" s="2552">
        <f t="shared" ref="J32:K32" si="5">AVERAGE(J29:J31)</f>
        <v>6.8000000000000005E-2</v>
      </c>
      <c r="K32" s="2552">
        <f t="shared" si="5"/>
        <v>6.8000000000000005E-2</v>
      </c>
    </row>
    <row r="33" spans="2:11" ht="13.5" thickBot="1" x14ac:dyDescent="0.25"/>
    <row r="34" spans="2:11" ht="13.5" thickBot="1" x14ac:dyDescent="0.25">
      <c r="B34" s="5853" t="s">
        <v>423</v>
      </c>
      <c r="C34" s="5854"/>
      <c r="D34" s="5854"/>
      <c r="E34" s="5854"/>
      <c r="F34" s="5854"/>
      <c r="G34" s="5854"/>
      <c r="H34" s="5854"/>
      <c r="I34" s="5854"/>
      <c r="J34" s="5854"/>
      <c r="K34" s="5855"/>
    </row>
    <row r="35" spans="2:11" ht="13.5" thickBot="1" x14ac:dyDescent="0.25">
      <c r="B35" s="2538"/>
      <c r="C35" s="2539">
        <v>2006</v>
      </c>
      <c r="D35" s="2540">
        <v>2007</v>
      </c>
      <c r="E35" s="2540">
        <v>2008</v>
      </c>
      <c r="F35" s="2540">
        <v>2009</v>
      </c>
      <c r="G35" s="2541">
        <v>2010</v>
      </c>
      <c r="H35" s="2541">
        <v>2011</v>
      </c>
      <c r="I35" s="2541">
        <f>+I28</f>
        <v>2012</v>
      </c>
      <c r="J35" s="2541">
        <f>+J28</f>
        <v>2013</v>
      </c>
      <c r="K35" s="2541" t="str">
        <f>+K28</f>
        <v>2014 (may)</v>
      </c>
    </row>
    <row r="36" spans="2:11" x14ac:dyDescent="0.2">
      <c r="B36" s="2432" t="s">
        <v>1722</v>
      </c>
      <c r="C36" s="2455">
        <f>+'[3]Max-Min.Conecel '!$C$52</f>
        <v>0.1</v>
      </c>
      <c r="D36" s="2455">
        <f>+C36</f>
        <v>0.1</v>
      </c>
      <c r="E36" s="2455">
        <f t="shared" ref="E36:G36" si="6">+D36</f>
        <v>0.1</v>
      </c>
      <c r="F36" s="2455">
        <f t="shared" si="6"/>
        <v>0.1</v>
      </c>
      <c r="G36" s="2455">
        <f t="shared" si="6"/>
        <v>0.1</v>
      </c>
      <c r="H36" s="2463">
        <v>0.1</v>
      </c>
      <c r="I36" s="2463">
        <v>0.1</v>
      </c>
      <c r="J36" s="2463">
        <v>0.1</v>
      </c>
      <c r="K36" s="2463">
        <v>0.1</v>
      </c>
    </row>
    <row r="37" spans="2:11" x14ac:dyDescent="0.2">
      <c r="B37" s="2432" t="s">
        <v>1721</v>
      </c>
      <c r="C37" s="2457">
        <f>+'[3]Max-Min.Otecel'!$C$65</f>
        <v>0.08</v>
      </c>
      <c r="D37" s="2457">
        <f>+'[3]Max-Min.Otecel'!$C$78</f>
        <v>0.15</v>
      </c>
      <c r="E37" s="2457">
        <f>+'[3]Max-Min.Otecel'!$C$94</f>
        <v>0.08</v>
      </c>
      <c r="F37" s="2464">
        <f>+'[3]Max-Min.Otecel'!$G$16</f>
        <v>0.08</v>
      </c>
      <c r="G37" s="2465">
        <v>0.11</v>
      </c>
      <c r="H37" s="2465">
        <v>0.11</v>
      </c>
      <c r="I37" s="2465">
        <v>0.08</v>
      </c>
      <c r="J37" s="2465">
        <v>0.08</v>
      </c>
      <c r="K37" s="2465">
        <v>0.08</v>
      </c>
    </row>
    <row r="38" spans="2:11" ht="13.5" thickBot="1" x14ac:dyDescent="0.25">
      <c r="B38" s="2435" t="s">
        <v>3163</v>
      </c>
      <c r="C38" s="2459">
        <f>+'[3]Max-Min.Telecsa'!$C$58</f>
        <v>0.39</v>
      </c>
      <c r="D38" s="2459">
        <f>+'[3]Max-Min.Telecsa'!$C$72</f>
        <v>0.13</v>
      </c>
      <c r="E38" s="2466">
        <f>+'[3]Max-Min.Telecsa'!$C$91</f>
        <v>0.08</v>
      </c>
      <c r="F38" s="2466">
        <v>0.05</v>
      </c>
      <c r="G38" s="2468">
        <f>+'[2]Max_Min-Telecsa'!$D$22</f>
        <v>0.05</v>
      </c>
      <c r="H38" s="2468">
        <v>0.03</v>
      </c>
      <c r="I38" s="2468">
        <v>0.09</v>
      </c>
      <c r="J38" s="2468">
        <v>0.09</v>
      </c>
      <c r="K38" s="2468">
        <v>0.09</v>
      </c>
    </row>
    <row r="39" spans="2:11" ht="13.5" thickBot="1" x14ac:dyDescent="0.25">
      <c r="B39" s="2461"/>
      <c r="C39" s="2551">
        <f t="shared" ref="C39:I39" si="7">AVERAGE(C36:C38)</f>
        <v>0.19000000000000003</v>
      </c>
      <c r="D39" s="2551">
        <f t="shared" si="7"/>
        <v>0.12666666666666668</v>
      </c>
      <c r="E39" s="2551">
        <f t="shared" si="7"/>
        <v>8.666666666666667E-2</v>
      </c>
      <c r="F39" s="2551">
        <f t="shared" si="7"/>
        <v>7.6666666666666661E-2</v>
      </c>
      <c r="G39" s="2551">
        <f t="shared" si="7"/>
        <v>8.666666666666667E-2</v>
      </c>
      <c r="H39" s="2552">
        <f>AVERAGE(H36:H38)</f>
        <v>0.08</v>
      </c>
      <c r="I39" s="2552">
        <f t="shared" si="7"/>
        <v>9.0000000000000011E-2</v>
      </c>
      <c r="J39" s="2552">
        <f t="shared" ref="J39:K39" si="8">AVERAGE(J36:J38)</f>
        <v>9.0000000000000011E-2</v>
      </c>
      <c r="K39" s="2552">
        <f t="shared" si="8"/>
        <v>9.0000000000000011E-2</v>
      </c>
    </row>
    <row r="40" spans="2:11" ht="13.5" thickBot="1" x14ac:dyDescent="0.25">
      <c r="C40" s="2469"/>
      <c r="D40" s="2469"/>
      <c r="E40" s="2469"/>
      <c r="F40" s="2469"/>
      <c r="G40" s="2469"/>
      <c r="H40" s="2469"/>
      <c r="I40" s="2469"/>
      <c r="J40" s="2469"/>
      <c r="K40" s="2469"/>
    </row>
    <row r="41" spans="2:11" ht="13.5" thickBot="1" x14ac:dyDescent="0.25">
      <c r="B41" s="5850" t="s">
        <v>411</v>
      </c>
      <c r="C41" s="5851"/>
      <c r="D41" s="5851"/>
      <c r="E41" s="5851"/>
      <c r="F41" s="5851"/>
      <c r="G41" s="5851"/>
      <c r="H41" s="5851"/>
      <c r="I41" s="5851"/>
      <c r="J41" s="5851"/>
      <c r="K41" s="5852"/>
    </row>
    <row r="42" spans="2:11" ht="13.5" thickBot="1" x14ac:dyDescent="0.25">
      <c r="B42" s="2542" t="s">
        <v>424</v>
      </c>
      <c r="C42" s="2543">
        <v>2006</v>
      </c>
      <c r="D42" s="2544">
        <v>2007</v>
      </c>
      <c r="E42" s="2544">
        <v>2008</v>
      </c>
      <c r="F42" s="2544">
        <v>2009</v>
      </c>
      <c r="G42" s="2544">
        <v>2010</v>
      </c>
      <c r="H42" s="2545">
        <v>2011</v>
      </c>
      <c r="I42" s="2545">
        <f>+I35</f>
        <v>2012</v>
      </c>
      <c r="J42" s="2545">
        <f>+J35</f>
        <v>2013</v>
      </c>
      <c r="K42" s="2545" t="str">
        <f>+K35</f>
        <v>2014 (may)</v>
      </c>
    </row>
    <row r="43" spans="2:11" x14ac:dyDescent="0.2">
      <c r="B43" s="2470" t="s">
        <v>412</v>
      </c>
      <c r="C43" s="2455">
        <f t="shared" ref="C43:I43" si="9">+C25</f>
        <v>0.43733333333333335</v>
      </c>
      <c r="D43" s="2455">
        <f t="shared" si="9"/>
        <v>0.29666666666666669</v>
      </c>
      <c r="E43" s="2455">
        <f t="shared" si="9"/>
        <v>0.26666666666666666</v>
      </c>
      <c r="F43" s="2455">
        <f t="shared" si="9"/>
        <v>0.16666666666666666</v>
      </c>
      <c r="G43" s="2455">
        <f t="shared" si="9"/>
        <v>0.19969999999999999</v>
      </c>
      <c r="H43" s="2456">
        <f t="shared" si="9"/>
        <v>0.13666666666666669</v>
      </c>
      <c r="I43" s="2456">
        <f t="shared" si="9"/>
        <v>0.11333333333333334</v>
      </c>
      <c r="J43" s="2456">
        <f t="shared" ref="J43:K43" si="10">+J25</f>
        <v>8.666666666666667E-2</v>
      </c>
      <c r="K43" s="2456">
        <f t="shared" si="10"/>
        <v>8.666666666666667E-2</v>
      </c>
    </row>
    <row r="44" spans="2:11" x14ac:dyDescent="0.2">
      <c r="B44" s="2470" t="s">
        <v>413</v>
      </c>
      <c r="C44" s="2457">
        <f>+C32</f>
        <v>9.3666666666666676E-2</v>
      </c>
      <c r="D44" s="2457">
        <f t="shared" ref="D44:I44" si="11">+D32</f>
        <v>8.533333333333333E-2</v>
      </c>
      <c r="E44" s="2457">
        <f t="shared" si="11"/>
        <v>6.5000000000000002E-2</v>
      </c>
      <c r="F44" s="2457">
        <f t="shared" si="11"/>
        <v>0.04</v>
      </c>
      <c r="G44" s="2457">
        <f t="shared" si="11"/>
        <v>0.04</v>
      </c>
      <c r="H44" s="2457">
        <f t="shared" si="11"/>
        <v>5.3333333333333337E-2</v>
      </c>
      <c r="I44" s="2457">
        <f t="shared" si="11"/>
        <v>0.06</v>
      </c>
      <c r="J44" s="2457">
        <f t="shared" ref="J44:K44" si="12">+J32</f>
        <v>6.8000000000000005E-2</v>
      </c>
      <c r="K44" s="2457">
        <f t="shared" si="12"/>
        <v>6.8000000000000005E-2</v>
      </c>
    </row>
    <row r="45" spans="2:11" x14ac:dyDescent="0.2">
      <c r="B45" s="2470" t="s">
        <v>414</v>
      </c>
      <c r="C45" s="2457">
        <f>+C18</f>
        <v>0.4366666666666667</v>
      </c>
      <c r="D45" s="2457">
        <f t="shared" ref="D45:I45" si="13">+D18</f>
        <v>0.36000000000000004</v>
      </c>
      <c r="E45" s="2457">
        <f t="shared" si="13"/>
        <v>0.22666666666666666</v>
      </c>
      <c r="F45" s="2457">
        <f t="shared" si="13"/>
        <v>0.20666666666666667</v>
      </c>
      <c r="G45" s="2457">
        <f t="shared" si="13"/>
        <v>0.16</v>
      </c>
      <c r="H45" s="2457">
        <f t="shared" si="13"/>
        <v>0.13333333333333333</v>
      </c>
      <c r="I45" s="2457">
        <f t="shared" si="13"/>
        <v>0.13333333333333333</v>
      </c>
      <c r="J45" s="2457">
        <f t="shared" ref="J45:K45" si="14">+J18</f>
        <v>0.12333333333333334</v>
      </c>
      <c r="K45" s="2457">
        <f t="shared" si="14"/>
        <v>0.12333333333333334</v>
      </c>
    </row>
    <row r="46" spans="2:11" ht="13.5" thickBot="1" x14ac:dyDescent="0.25">
      <c r="B46" s="2471" t="s">
        <v>415</v>
      </c>
      <c r="C46" s="2459">
        <f>+C39</f>
        <v>0.19000000000000003</v>
      </c>
      <c r="D46" s="2459">
        <f t="shared" ref="D46:I46" si="15">+D39</f>
        <v>0.12666666666666668</v>
      </c>
      <c r="E46" s="2459">
        <f t="shared" si="15"/>
        <v>8.666666666666667E-2</v>
      </c>
      <c r="F46" s="2459">
        <f t="shared" si="15"/>
        <v>7.6666666666666661E-2</v>
      </c>
      <c r="G46" s="2459">
        <f t="shared" si="15"/>
        <v>8.666666666666667E-2</v>
      </c>
      <c r="H46" s="2459">
        <f t="shared" si="15"/>
        <v>0.08</v>
      </c>
      <c r="I46" s="2459">
        <f t="shared" si="15"/>
        <v>9.0000000000000011E-2</v>
      </c>
      <c r="J46" s="2459">
        <f t="shared" ref="J46:K46" si="16">+J39</f>
        <v>9.0000000000000011E-2</v>
      </c>
      <c r="K46" s="2459">
        <f t="shared" si="16"/>
        <v>9.0000000000000011E-2</v>
      </c>
    </row>
    <row r="47" spans="2:11" x14ac:dyDescent="0.2">
      <c r="B47" s="2284"/>
      <c r="C47" s="2472"/>
    </row>
    <row r="48" spans="2:11" ht="13.5" thickBot="1" x14ac:dyDescent="0.25"/>
    <row r="49" spans="2:11" ht="13.5" thickBot="1" x14ac:dyDescent="0.25">
      <c r="B49" s="5853" t="s">
        <v>416</v>
      </c>
      <c r="C49" s="5854"/>
      <c r="D49" s="5854"/>
      <c r="E49" s="5854"/>
      <c r="F49" s="5854"/>
      <c r="G49" s="5854"/>
      <c r="H49" s="5854"/>
      <c r="I49" s="5854"/>
      <c r="J49" s="5854"/>
      <c r="K49" s="5855"/>
    </row>
    <row r="50" spans="2:11" ht="15" customHeight="1" thickBot="1" x14ac:dyDescent="0.25">
      <c r="B50" s="2546"/>
      <c r="C50" s="2547">
        <v>2006</v>
      </c>
      <c r="D50" s="2548">
        <v>2007</v>
      </c>
      <c r="E50" s="2549">
        <v>2008</v>
      </c>
      <c r="F50" s="2549">
        <v>2009</v>
      </c>
      <c r="G50" s="2549">
        <v>2010</v>
      </c>
      <c r="H50" s="2541">
        <v>2011</v>
      </c>
      <c r="I50" s="2550">
        <f>+I42</f>
        <v>2012</v>
      </c>
      <c r="J50" s="2550">
        <f>+J42</f>
        <v>2013</v>
      </c>
      <c r="K50" s="2550" t="str">
        <f>+K42</f>
        <v>2014 (may)</v>
      </c>
    </row>
    <row r="51" spans="2:11" x14ac:dyDescent="0.2">
      <c r="B51" s="2470" t="s">
        <v>417</v>
      </c>
      <c r="C51" s="2455">
        <v>0.5</v>
      </c>
      <c r="D51" s="2455">
        <v>0.5</v>
      </c>
      <c r="E51" s="2456">
        <v>0.22</v>
      </c>
      <c r="F51" s="2456">
        <v>0.22</v>
      </c>
      <c r="G51" s="2456">
        <v>0.22</v>
      </c>
      <c r="H51" s="2456">
        <v>0.22</v>
      </c>
      <c r="I51" s="2456">
        <v>0.22</v>
      </c>
      <c r="J51" s="2456">
        <v>0.22</v>
      </c>
      <c r="K51" s="2456">
        <v>0.22</v>
      </c>
    </row>
    <row r="52" spans="2:11" x14ac:dyDescent="0.2">
      <c r="B52" s="2470" t="s">
        <v>418</v>
      </c>
      <c r="C52" s="2457">
        <v>0.5</v>
      </c>
      <c r="D52" s="2457">
        <v>0.5</v>
      </c>
      <c r="E52" s="2458">
        <v>0.22</v>
      </c>
      <c r="F52" s="2458">
        <v>0.22</v>
      </c>
      <c r="G52" s="2458">
        <v>0.22</v>
      </c>
      <c r="H52" s="2458">
        <v>0.22</v>
      </c>
      <c r="I52" s="2458">
        <v>0.22</v>
      </c>
      <c r="J52" s="2458">
        <v>0.22</v>
      </c>
      <c r="K52" s="2458">
        <v>0.22</v>
      </c>
    </row>
    <row r="53" spans="2:11" ht="13.5" thickBot="1" x14ac:dyDescent="0.25">
      <c r="B53" s="2473" t="s">
        <v>3163</v>
      </c>
      <c r="C53" s="2474">
        <v>0.49</v>
      </c>
      <c r="D53" s="2474">
        <v>0.49</v>
      </c>
      <c r="E53" s="2475">
        <v>0.49</v>
      </c>
      <c r="F53" s="2475">
        <v>0.49</v>
      </c>
      <c r="G53" s="2475">
        <v>0.49</v>
      </c>
      <c r="H53" s="2475">
        <v>0.49</v>
      </c>
      <c r="I53" s="2475">
        <v>0.22</v>
      </c>
      <c r="J53" s="2475">
        <v>0.22</v>
      </c>
      <c r="K53" s="2475">
        <v>0.22</v>
      </c>
    </row>
    <row r="54" spans="2:11" ht="13.5" thickBot="1" x14ac:dyDescent="0.25">
      <c r="B54" s="2476" t="s">
        <v>419</v>
      </c>
      <c r="C54" s="2553">
        <f t="shared" ref="C54:I54" si="17">AVERAGE(C51:C53)</f>
        <v>0.49666666666666665</v>
      </c>
      <c r="D54" s="2553">
        <f t="shared" si="17"/>
        <v>0.49666666666666665</v>
      </c>
      <c r="E54" s="2554">
        <f t="shared" si="17"/>
        <v>0.31</v>
      </c>
      <c r="F54" s="2554">
        <f t="shared" si="17"/>
        <v>0.31</v>
      </c>
      <c r="G54" s="2554">
        <f t="shared" si="17"/>
        <v>0.31</v>
      </c>
      <c r="H54" s="2554">
        <f>AVERAGE(H51:H53)</f>
        <v>0.31</v>
      </c>
      <c r="I54" s="2554">
        <f t="shared" si="17"/>
        <v>0.22</v>
      </c>
      <c r="J54" s="2554">
        <f t="shared" ref="J54:K54" si="18">AVERAGE(J51:J53)</f>
        <v>0.22</v>
      </c>
      <c r="K54" s="2554">
        <f t="shared" si="18"/>
        <v>0.22</v>
      </c>
    </row>
    <row r="57" spans="2:11" x14ac:dyDescent="0.2">
      <c r="B57" s="2509" t="s">
        <v>1474</v>
      </c>
    </row>
    <row r="58" spans="2:11" x14ac:dyDescent="0.2">
      <c r="B58" s="2509"/>
    </row>
    <row r="59" spans="2:11" x14ac:dyDescent="0.2">
      <c r="B59" s="2511" t="s">
        <v>2905</v>
      </c>
    </row>
    <row r="60" spans="2:11" x14ac:dyDescent="0.2">
      <c r="B60" s="2511" t="s">
        <v>2906</v>
      </c>
    </row>
    <row r="61" spans="2:11" x14ac:dyDescent="0.2">
      <c r="B61" s="2511" t="s">
        <v>6799</v>
      </c>
    </row>
    <row r="62" spans="2:11" x14ac:dyDescent="0.2">
      <c r="B62" s="2512"/>
    </row>
  </sheetData>
  <sheetProtection algorithmName="SHA-512" hashValue="1nWBsMODuNfWcBfDxp9DXD/O1pOSgcge9RAPlwyUa7k/XYGCSWUaMae0IuGGkpEKbPMfk2UFkuHdA5gBfG9pZw==" saltValue="sGKGxXzCF9zLmXYA8bL7cg==" spinCount="100000" sheet="1" objects="1" scenarios="1"/>
  <mergeCells count="6">
    <mergeCell ref="B49:K49"/>
    <mergeCell ref="B13:K13"/>
    <mergeCell ref="B20:K20"/>
    <mergeCell ref="B27:K27"/>
    <mergeCell ref="B34:K34"/>
    <mergeCell ref="B41:K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536"/>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4984</v>
      </c>
      <c r="C3" s="2515"/>
      <c r="D3" s="2515"/>
      <c r="E3" s="2515"/>
      <c r="F3" s="2515"/>
      <c r="G3" s="2515"/>
      <c r="H3" s="2515"/>
      <c r="I3" s="2515"/>
      <c r="J3" s="2515"/>
      <c r="K3" s="2515"/>
      <c r="L3" s="2515"/>
      <c r="M3" s="2515"/>
      <c r="N3" s="2515"/>
    </row>
    <row r="4" spans="2:14" ht="14.25" x14ac:dyDescent="0.2">
      <c r="B4" s="2480" t="s">
        <v>4990</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Mayo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K3" sqref="K3"/>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4986</v>
      </c>
      <c r="C3" s="2515"/>
      <c r="D3" s="2515"/>
      <c r="E3" s="2515"/>
      <c r="F3" s="2515"/>
      <c r="G3" s="2515"/>
      <c r="H3" s="2515"/>
      <c r="I3" s="2515"/>
      <c r="J3" s="2515"/>
      <c r="K3" s="2515"/>
      <c r="L3" s="2515"/>
      <c r="M3" s="2515"/>
      <c r="N3" s="2515"/>
    </row>
    <row r="4" spans="2:14" ht="14.25" x14ac:dyDescent="0.2">
      <c r="B4" s="2480" t="s">
        <v>4990</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Mayo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4987</v>
      </c>
      <c r="C3" s="2515"/>
      <c r="D3" s="2515"/>
      <c r="E3" s="2515"/>
      <c r="F3" s="2515"/>
      <c r="G3" s="2515"/>
      <c r="H3" s="2515"/>
      <c r="I3" s="2515"/>
      <c r="J3" s="2515"/>
      <c r="K3" s="2515"/>
      <c r="L3" s="2515"/>
      <c r="M3" s="2515"/>
      <c r="N3" s="2515"/>
    </row>
    <row r="4" spans="2:14" ht="14.25" x14ac:dyDescent="0.2">
      <c r="B4" s="2480" t="s">
        <v>4990</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Mayo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4"/>
  </cols>
  <sheetData>
    <row r="1" spans="2:14" x14ac:dyDescent="0.2">
      <c r="B1" s="2515"/>
      <c r="C1" s="2515"/>
      <c r="D1" s="2515"/>
      <c r="E1" s="2515"/>
      <c r="F1" s="2515"/>
      <c r="G1" s="2515"/>
      <c r="H1" s="2515"/>
      <c r="I1" s="2515"/>
      <c r="J1" s="2515"/>
      <c r="K1" s="2515"/>
      <c r="L1" s="2515"/>
      <c r="M1" s="2515"/>
      <c r="N1" s="2515"/>
    </row>
    <row r="2" spans="2:14" ht="18" x14ac:dyDescent="0.25">
      <c r="B2" s="2481" t="s">
        <v>4975</v>
      </c>
      <c r="C2" s="2515"/>
      <c r="D2" s="2515"/>
      <c r="E2" s="2515"/>
      <c r="F2" s="2515"/>
      <c r="G2" s="2515"/>
      <c r="H2" s="2515"/>
      <c r="I2" s="2515"/>
      <c r="J2" s="2515"/>
      <c r="K2" s="2515"/>
      <c r="L2" s="2515"/>
      <c r="M2" s="2515"/>
      <c r="N2" s="2515"/>
    </row>
    <row r="3" spans="2:14" ht="14.25" x14ac:dyDescent="0.2">
      <c r="B3" s="2480" t="s">
        <v>4991</v>
      </c>
      <c r="C3" s="2515"/>
      <c r="D3" s="2515"/>
      <c r="E3" s="2515"/>
      <c r="F3" s="2515"/>
      <c r="G3" s="2515"/>
      <c r="H3" s="2515"/>
      <c r="I3" s="2515"/>
      <c r="J3" s="2515"/>
      <c r="K3" s="2515"/>
      <c r="L3" s="2515"/>
      <c r="M3" s="2515"/>
      <c r="N3" s="2515"/>
    </row>
    <row r="4" spans="2:14" ht="14.25" x14ac:dyDescent="0.2">
      <c r="B4" s="2480" t="s">
        <v>4988</v>
      </c>
      <c r="C4" s="2515"/>
      <c r="D4" s="2515"/>
      <c r="E4" s="2515"/>
      <c r="F4" s="2515"/>
      <c r="G4" s="2515"/>
      <c r="H4" s="2515"/>
      <c r="I4" s="2515"/>
      <c r="J4" s="2515"/>
      <c r="K4" s="2515"/>
      <c r="L4" s="2515"/>
      <c r="M4" s="2515"/>
      <c r="N4" s="2515"/>
    </row>
    <row r="5" spans="2:14" ht="14.25" x14ac:dyDescent="0.2">
      <c r="B5" s="2478"/>
      <c r="C5" s="2515"/>
      <c r="D5" s="2515"/>
      <c r="E5" s="2515"/>
      <c r="F5" s="2515"/>
      <c r="G5" s="2515"/>
      <c r="H5" s="2515"/>
      <c r="I5" s="2515"/>
      <c r="J5" s="2515"/>
      <c r="K5" s="2515"/>
      <c r="L5" s="2515"/>
      <c r="M5" s="2515"/>
      <c r="N5" s="2515"/>
    </row>
    <row r="6" spans="2:14" ht="14.25" x14ac:dyDescent="0.2">
      <c r="B6" s="2479"/>
      <c r="C6" s="2515"/>
      <c r="D6" s="2515"/>
      <c r="E6" s="2515"/>
      <c r="F6" s="2515"/>
      <c r="G6" s="2515"/>
      <c r="H6" s="2515"/>
      <c r="I6" s="2515"/>
      <c r="J6" s="2515"/>
      <c r="K6" s="2515"/>
      <c r="L6" s="2515"/>
      <c r="M6" s="2515"/>
      <c r="N6" s="2515"/>
    </row>
    <row r="7" spans="2:14" ht="14.25" x14ac:dyDescent="0.2">
      <c r="B7" s="2479"/>
      <c r="C7" s="2515"/>
      <c r="D7" s="2515"/>
      <c r="E7" s="2515"/>
      <c r="F7" s="2515"/>
      <c r="G7" s="2515"/>
      <c r="H7" s="2515"/>
      <c r="I7" s="2515"/>
      <c r="J7" s="2515"/>
      <c r="K7" s="2515"/>
      <c r="L7" s="2515"/>
      <c r="M7" s="2515"/>
      <c r="N7" s="2515"/>
    </row>
    <row r="8" spans="2:14" x14ac:dyDescent="0.2">
      <c r="B8" s="2482" t="str">
        <f>+Inicio!B8</f>
        <v xml:space="preserve">          Fecha de publicación: Mayo de 2014</v>
      </c>
      <c r="C8" s="2515"/>
      <c r="D8" s="2515"/>
      <c r="E8" s="2515"/>
      <c r="F8" s="2515"/>
      <c r="G8" s="2515"/>
      <c r="H8" s="2515"/>
      <c r="I8" s="2515"/>
      <c r="J8" s="2515"/>
      <c r="K8" s="2515"/>
      <c r="L8" s="2515"/>
      <c r="M8" s="2515"/>
      <c r="N8" s="2515"/>
    </row>
    <row r="9" spans="2:14" x14ac:dyDescent="0.2">
      <c r="B9" s="2515"/>
      <c r="C9" s="2515"/>
      <c r="D9" s="2515"/>
      <c r="E9" s="2515"/>
      <c r="F9" s="2515"/>
      <c r="G9" s="2515"/>
      <c r="H9" s="2515"/>
      <c r="I9" s="2515"/>
      <c r="J9" s="2515"/>
      <c r="K9" s="2515"/>
      <c r="L9" s="2515"/>
      <c r="M9" s="2515"/>
      <c r="N9" s="2515"/>
    </row>
    <row r="10" spans="2:14" x14ac:dyDescent="0.2">
      <c r="B10" s="2515"/>
      <c r="C10" s="2515"/>
      <c r="D10" s="2515"/>
      <c r="E10" s="2515"/>
      <c r="F10" s="2515"/>
      <c r="G10" s="2515"/>
      <c r="H10" s="2515"/>
      <c r="I10" s="2515"/>
      <c r="J10" s="2515"/>
      <c r="K10" s="2515"/>
      <c r="L10" s="2515"/>
      <c r="M10" s="2515"/>
      <c r="N10" s="2515"/>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F1" sqref="F1"/>
    </sheetView>
  </sheetViews>
  <sheetFormatPr baseColWidth="10" defaultColWidth="14.140625" defaultRowHeight="12.75" x14ac:dyDescent="0.2"/>
  <cols>
    <col min="1" max="1" width="9" style="2485" customWidth="1"/>
    <col min="2" max="2" width="25.140625" style="2485" customWidth="1"/>
    <col min="3" max="4" width="20" style="2485" customWidth="1"/>
    <col min="5" max="5" width="19.85546875" style="2485" customWidth="1"/>
    <col min="6" max="6" width="17.85546875" style="2485" customWidth="1"/>
    <col min="7" max="7" width="10.5703125" style="2485" customWidth="1"/>
    <col min="8" max="16384" width="14.140625" style="2485"/>
  </cols>
  <sheetData>
    <row r="1" spans="1:8" x14ac:dyDescent="0.2">
      <c r="B1" s="2507"/>
      <c r="C1" s="2507"/>
      <c r="D1" s="2507"/>
      <c r="E1" s="2507"/>
      <c r="F1" s="2513"/>
    </row>
    <row r="2" spans="1:8" ht="18" x14ac:dyDescent="0.25">
      <c r="B2" s="2481" t="s">
        <v>4975</v>
      </c>
      <c r="C2" s="2507"/>
      <c r="D2" s="2507"/>
      <c r="E2" s="2507"/>
      <c r="F2" s="2507"/>
    </row>
    <row r="3" spans="1:8" ht="14.25" x14ac:dyDescent="0.2">
      <c r="B3" s="2480" t="s">
        <v>4977</v>
      </c>
      <c r="C3" s="2507"/>
      <c r="D3" s="2507"/>
      <c r="E3" s="2507"/>
      <c r="F3" s="2507"/>
    </row>
    <row r="4" spans="1:8" ht="14.25" x14ac:dyDescent="0.2">
      <c r="B4" s="2478"/>
      <c r="C4" s="2507"/>
      <c r="D4" s="2507"/>
      <c r="E4" s="2507"/>
      <c r="F4" s="2507"/>
    </row>
    <row r="5" spans="1:8" ht="14.25" x14ac:dyDescent="0.2">
      <c r="B5" s="2478"/>
      <c r="C5" s="2507"/>
      <c r="D5" s="2507"/>
      <c r="E5" s="2507"/>
      <c r="F5" s="2507"/>
    </row>
    <row r="6" spans="1:8" ht="14.25" x14ac:dyDescent="0.2">
      <c r="B6" s="2479"/>
      <c r="C6" s="2507"/>
      <c r="D6" s="2507"/>
      <c r="E6" s="2507"/>
      <c r="F6" s="2507"/>
    </row>
    <row r="7" spans="1:8" ht="14.25" x14ac:dyDescent="0.2">
      <c r="B7" s="2479"/>
      <c r="C7" s="2507"/>
      <c r="D7" s="2507"/>
      <c r="E7" s="2507"/>
      <c r="F7" s="2507"/>
    </row>
    <row r="8" spans="1:8" x14ac:dyDescent="0.2">
      <c r="B8" s="2482" t="str">
        <f>+Inicio!B8</f>
        <v xml:space="preserve">          Fecha de publicación: Mayo de 2014</v>
      </c>
      <c r="C8" s="2507"/>
      <c r="D8" s="2507"/>
      <c r="E8" s="2507"/>
      <c r="F8" s="2507"/>
    </row>
    <row r="9" spans="1:8" x14ac:dyDescent="0.2">
      <c r="B9" s="2507"/>
      <c r="C9" s="2507"/>
      <c r="D9" s="2507"/>
      <c r="E9" s="2507"/>
      <c r="F9" s="2507"/>
      <c r="G9" s="2486"/>
    </row>
    <row r="10" spans="1:8" x14ac:dyDescent="0.2">
      <c r="B10" s="2507"/>
      <c r="C10" s="2507"/>
      <c r="D10" s="2507"/>
      <c r="E10" s="2507"/>
      <c r="F10" s="2507"/>
    </row>
    <row r="11" spans="1:8" x14ac:dyDescent="0.2">
      <c r="B11" s="2508"/>
      <c r="C11" s="2508"/>
      <c r="D11" s="2508"/>
      <c r="E11" s="2508"/>
      <c r="F11" s="2508"/>
    </row>
    <row r="12" spans="1:8" ht="13.5" thickBot="1" x14ac:dyDescent="0.25">
      <c r="A12" s="2487"/>
      <c r="B12" s="2452"/>
      <c r="C12" s="2452"/>
      <c r="D12" s="2452"/>
      <c r="E12" s="2452"/>
      <c r="F12" s="2452"/>
    </row>
    <row r="13" spans="1:8" ht="17.25" thickTop="1" thickBot="1" x14ac:dyDescent="0.3">
      <c r="A13" s="2488"/>
      <c r="B13" s="3817" t="s">
        <v>1472</v>
      </c>
      <c r="C13" s="3818"/>
      <c r="D13" s="3818"/>
      <c r="E13" s="3818"/>
      <c r="F13" s="3819"/>
    </row>
    <row r="14" spans="1:8" ht="13.5" customHeight="1" thickTop="1" x14ac:dyDescent="0.2">
      <c r="A14" s="2487"/>
      <c r="B14" s="3820" t="s">
        <v>1151</v>
      </c>
      <c r="C14" s="2489" t="s">
        <v>337</v>
      </c>
      <c r="D14" s="2490" t="s">
        <v>338</v>
      </c>
      <c r="E14" s="2490" t="s">
        <v>339</v>
      </c>
      <c r="F14" s="3822" t="s">
        <v>1446</v>
      </c>
    </row>
    <row r="15" spans="1:8" ht="25.5" x14ac:dyDescent="0.2">
      <c r="A15" s="2487"/>
      <c r="B15" s="3821"/>
      <c r="C15" s="2988" t="s">
        <v>1809</v>
      </c>
      <c r="D15" s="2988" t="s">
        <v>378</v>
      </c>
      <c r="E15" s="2988" t="s">
        <v>377</v>
      </c>
      <c r="F15" s="3823"/>
    </row>
    <row r="16" spans="1:8" x14ac:dyDescent="0.2">
      <c r="A16" s="2487"/>
      <c r="B16" s="2491" t="s">
        <v>1722</v>
      </c>
      <c r="C16" s="2990">
        <v>0.05</v>
      </c>
      <c r="D16" s="2990">
        <v>0.16</v>
      </c>
      <c r="E16" s="2990">
        <v>0.18</v>
      </c>
      <c r="F16" s="2493">
        <f>AVERAGE(C16:E16)</f>
        <v>0.13</v>
      </c>
      <c r="G16" s="2494"/>
      <c r="H16" s="2494"/>
    </row>
    <row r="17" spans="1:8" x14ac:dyDescent="0.2">
      <c r="A17" s="2487"/>
      <c r="B17" s="2491" t="s">
        <v>1721</v>
      </c>
      <c r="C17" s="2990">
        <v>0.08</v>
      </c>
      <c r="D17" s="2990">
        <v>0.18</v>
      </c>
      <c r="E17" s="2990">
        <v>0.18</v>
      </c>
      <c r="F17" s="2493">
        <f t="shared" ref="F17:F18" si="0">AVERAGE(C17:E17)</f>
        <v>0.14666666666666667</v>
      </c>
      <c r="G17" s="2494"/>
      <c r="H17" s="2494"/>
    </row>
    <row r="18" spans="1:8" ht="13.5" thickBot="1" x14ac:dyDescent="0.25">
      <c r="A18" s="2487"/>
      <c r="B18" s="2495" t="s">
        <v>4432</v>
      </c>
      <c r="C18" s="2991">
        <v>0.04</v>
      </c>
      <c r="D18" s="2991">
        <v>0.12</v>
      </c>
      <c r="E18" s="2992">
        <v>0.16</v>
      </c>
      <c r="F18" s="2989">
        <f t="shared" si="0"/>
        <v>0.10666666666666667</v>
      </c>
      <c r="G18" s="2494"/>
      <c r="H18" s="2494"/>
    </row>
    <row r="19" spans="1:8" ht="14.25" thickTop="1" thickBot="1" x14ac:dyDescent="0.25">
      <c r="A19" s="2487"/>
      <c r="B19" s="2452"/>
      <c r="C19" s="2452"/>
      <c r="D19" s="2452"/>
      <c r="E19" s="2452"/>
      <c r="F19" s="2452"/>
    </row>
    <row r="20" spans="1:8" ht="17.25" thickTop="1" thickBot="1" x14ac:dyDescent="0.3">
      <c r="A20" s="2488"/>
      <c r="B20" s="3817" t="s">
        <v>1473</v>
      </c>
      <c r="C20" s="3818"/>
      <c r="D20" s="3818"/>
      <c r="E20" s="3818"/>
      <c r="F20" s="3819"/>
    </row>
    <row r="21" spans="1:8" ht="13.5" thickTop="1" x14ac:dyDescent="0.2">
      <c r="A21" s="2487"/>
      <c r="B21" s="3820" t="s">
        <v>1151</v>
      </c>
      <c r="C21" s="3824" t="s">
        <v>375</v>
      </c>
      <c r="D21" s="3825"/>
      <c r="E21" s="3824" t="s">
        <v>376</v>
      </c>
      <c r="F21" s="3826"/>
    </row>
    <row r="22" spans="1:8" ht="25.5" x14ac:dyDescent="0.2">
      <c r="A22" s="2487"/>
      <c r="B22" s="3821"/>
      <c r="C22" s="2498" t="s">
        <v>2449</v>
      </c>
      <c r="D22" s="2498" t="s">
        <v>359</v>
      </c>
      <c r="E22" s="2498" t="s">
        <v>2448</v>
      </c>
      <c r="F22" s="2499" t="s">
        <v>360</v>
      </c>
    </row>
    <row r="23" spans="1:8" x14ac:dyDescent="0.2">
      <c r="A23" s="2487"/>
      <c r="B23" s="2491" t="s">
        <v>1722</v>
      </c>
      <c r="C23" s="2492">
        <v>0.18</v>
      </c>
      <c r="D23" s="2492">
        <v>0.22</v>
      </c>
      <c r="E23" s="2492">
        <v>0.05</v>
      </c>
      <c r="F23" s="2500">
        <v>0.02</v>
      </c>
    </row>
    <row r="24" spans="1:8" x14ac:dyDescent="0.2">
      <c r="A24" s="2487"/>
      <c r="B24" s="2491" t="s">
        <v>1721</v>
      </c>
      <c r="C24" s="2492">
        <v>0.18</v>
      </c>
      <c r="D24" s="2492">
        <v>0.19</v>
      </c>
      <c r="E24" s="2492">
        <v>0.08</v>
      </c>
      <c r="F24" s="2500">
        <v>0.04</v>
      </c>
    </row>
    <row r="25" spans="1:8" ht="13.5" thickBot="1" x14ac:dyDescent="0.25">
      <c r="A25" s="2487"/>
      <c r="B25" s="2495" t="s">
        <v>4432</v>
      </c>
      <c r="C25" s="2497">
        <v>0.16</v>
      </c>
      <c r="D25" s="2496">
        <v>0.15</v>
      </c>
      <c r="E25" s="2496">
        <v>0.04</v>
      </c>
      <c r="F25" s="2501">
        <v>0.04</v>
      </c>
    </row>
    <row r="26" spans="1:8" s="2502" customFormat="1" ht="13.5" thickTop="1" x14ac:dyDescent="0.2">
      <c r="A26" s="2505"/>
      <c r="B26" s="2506"/>
      <c r="C26" s="2506"/>
      <c r="D26" s="2506"/>
      <c r="E26" s="2506"/>
      <c r="F26" s="2506"/>
    </row>
    <row r="27" spans="1:8" x14ac:dyDescent="0.2">
      <c r="B27" s="2503"/>
      <c r="C27" s="2477"/>
      <c r="D27" s="2477"/>
      <c r="E27" s="2477"/>
      <c r="F27" s="2477"/>
    </row>
    <row r="28" spans="1:8" ht="3" customHeight="1" x14ac:dyDescent="0.2">
      <c r="B28" s="2503"/>
      <c r="C28" s="2477"/>
      <c r="D28" s="2477"/>
      <c r="E28" s="2477"/>
      <c r="F28" s="2477"/>
    </row>
    <row r="29" spans="1:8" x14ac:dyDescent="0.2">
      <c r="B29" s="2509" t="s">
        <v>1474</v>
      </c>
      <c r="C29" s="2477"/>
      <c r="D29" s="2477"/>
      <c r="E29" s="2477"/>
      <c r="F29" s="2477"/>
    </row>
    <row r="30" spans="1:8" x14ac:dyDescent="0.2">
      <c r="B30" s="2509"/>
      <c r="C30" s="2477"/>
      <c r="D30" s="2477"/>
      <c r="E30" s="2477"/>
      <c r="F30" s="2477"/>
    </row>
    <row r="31" spans="1:8" x14ac:dyDescent="0.2">
      <c r="B31" s="2510" t="s">
        <v>1689</v>
      </c>
      <c r="C31" s="2477"/>
      <c r="D31" s="2477"/>
      <c r="E31" s="2477"/>
      <c r="F31" s="2477"/>
    </row>
    <row r="32" spans="1:8" x14ac:dyDescent="0.2">
      <c r="B32" s="2511" t="s">
        <v>2852</v>
      </c>
      <c r="C32" s="2477"/>
      <c r="D32" s="2477"/>
      <c r="E32" s="2477"/>
      <c r="F32" s="2477"/>
    </row>
    <row r="33" spans="1:6" x14ac:dyDescent="0.2">
      <c r="B33" s="2511" t="s">
        <v>433</v>
      </c>
      <c r="C33" s="2477"/>
      <c r="D33" s="2477"/>
      <c r="E33" s="2477"/>
      <c r="F33" s="2477"/>
    </row>
    <row r="34" spans="1:6" x14ac:dyDescent="0.2">
      <c r="B34" s="2511" t="s">
        <v>2941</v>
      </c>
      <c r="C34" s="2477"/>
      <c r="D34" s="2477"/>
      <c r="E34" s="2477"/>
      <c r="F34" s="2477"/>
    </row>
    <row r="35" spans="1:6" x14ac:dyDescent="0.2">
      <c r="A35" s="2477"/>
      <c r="B35" s="2511" t="s">
        <v>2942</v>
      </c>
      <c r="C35" s="2477"/>
      <c r="D35" s="2477"/>
      <c r="E35" s="2477"/>
      <c r="F35" s="2477"/>
    </row>
    <row r="36" spans="1:6" x14ac:dyDescent="0.2">
      <c r="B36" s="2512"/>
    </row>
    <row r="39" spans="1:6" x14ac:dyDescent="0.2">
      <c r="C39" s="2504"/>
    </row>
    <row r="40" spans="1:6" x14ac:dyDescent="0.2">
      <c r="C40" s="2504"/>
    </row>
  </sheetData>
  <sheetProtection algorithmName="SHA-512" hashValue="kYpNqvALLhgMZhebQEd1gRFBZ6ULyPdhzIpNCduBhAaGTtcJA60EcVMRncNBRLqyTj18tMR1hNgxFHpmwxkJgA==" saltValue="UMMjwKvA7WSJQDMS03IWGA==" spinCount="100000"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6284"/>
  <sheetViews>
    <sheetView showGridLines="0" zoomScaleNormal="100" workbookViewId="0">
      <selection activeCell="J1" sqref="J1"/>
    </sheetView>
  </sheetViews>
  <sheetFormatPr baseColWidth="10" defaultRowHeight="12.75" x14ac:dyDescent="0.2"/>
  <cols>
    <col min="1" max="1" width="2.85546875" style="99" customWidth="1"/>
    <col min="2" max="2" width="27.140625" style="99" customWidth="1"/>
    <col min="3" max="3" width="18.42578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33" width="11.42578125" style="99"/>
    <col min="34" max="34" width="15.42578125" style="99" customWidth="1"/>
    <col min="35" max="36" width="11.42578125" style="99"/>
    <col min="37" max="37" width="14.140625" style="99" customWidth="1"/>
    <col min="38" max="16384" width="11.42578125" style="99"/>
  </cols>
  <sheetData>
    <row r="1" spans="2:32" x14ac:dyDescent="0.2">
      <c r="B1" s="2507"/>
      <c r="C1" s="2507"/>
      <c r="D1" s="2507"/>
      <c r="E1" s="2507"/>
      <c r="F1" s="2507"/>
      <c r="G1" s="2507"/>
      <c r="H1" s="2507"/>
      <c r="I1" s="2513"/>
      <c r="J1" s="2513"/>
      <c r="K1" s="2513"/>
      <c r="L1" s="2513"/>
      <c r="M1" s="2513"/>
      <c r="N1" s="2513"/>
      <c r="O1" s="2513"/>
    </row>
    <row r="2" spans="2:32" ht="18" x14ac:dyDescent="0.25">
      <c r="B2" s="2481" t="s">
        <v>4975</v>
      </c>
      <c r="C2" s="2507"/>
      <c r="D2" s="2507"/>
      <c r="E2" s="2507"/>
      <c r="F2" s="2507"/>
      <c r="G2" s="2507"/>
      <c r="H2" s="2507"/>
      <c r="I2" s="2507"/>
      <c r="J2" s="2507"/>
      <c r="K2" s="2507"/>
      <c r="L2" s="2507"/>
      <c r="M2" s="2507"/>
      <c r="N2" s="2507"/>
      <c r="O2" s="2507"/>
    </row>
    <row r="3" spans="2:32" ht="14.25" x14ac:dyDescent="0.2">
      <c r="B3" s="2480" t="s">
        <v>4978</v>
      </c>
      <c r="C3" s="2507"/>
      <c r="D3" s="2507"/>
      <c r="E3" s="2507"/>
      <c r="F3" s="2507"/>
      <c r="G3" s="2507"/>
      <c r="H3" s="2507"/>
      <c r="I3" s="2507"/>
      <c r="J3" s="2507"/>
      <c r="K3" s="2507"/>
      <c r="L3" s="2507"/>
      <c r="M3" s="2507"/>
      <c r="N3" s="2507"/>
      <c r="O3" s="2507"/>
    </row>
    <row r="4" spans="2:32" ht="14.25" x14ac:dyDescent="0.2">
      <c r="B4" s="2478"/>
      <c r="C4" s="2507"/>
      <c r="D4" s="2507"/>
      <c r="E4" s="2507"/>
      <c r="F4" s="2507"/>
      <c r="G4" s="2507"/>
      <c r="H4" s="2507"/>
      <c r="I4" s="2507"/>
      <c r="J4" s="2507"/>
      <c r="K4" s="2507"/>
      <c r="L4" s="2507"/>
      <c r="M4" s="2507"/>
      <c r="N4" s="2507"/>
      <c r="O4" s="2507"/>
    </row>
    <row r="5" spans="2:32" ht="14.25" x14ac:dyDescent="0.2">
      <c r="B5" s="2478"/>
      <c r="C5" s="2507"/>
      <c r="D5" s="2507"/>
      <c r="E5" s="2507"/>
      <c r="F5" s="2507"/>
      <c r="G5" s="2507"/>
      <c r="H5" s="2507"/>
      <c r="I5" s="2507"/>
      <c r="J5" s="2507"/>
      <c r="K5" s="2507"/>
      <c r="L5" s="2507"/>
      <c r="M5" s="2507"/>
      <c r="N5" s="2507"/>
      <c r="O5" s="2507"/>
    </row>
    <row r="6" spans="2:32" ht="14.25" x14ac:dyDescent="0.2">
      <c r="B6" s="2479"/>
      <c r="C6" s="2507"/>
      <c r="D6" s="2507"/>
      <c r="E6" s="2507"/>
      <c r="F6" s="2507"/>
      <c r="G6" s="2507"/>
      <c r="H6" s="2507"/>
      <c r="I6" s="2507"/>
      <c r="J6" s="2507"/>
      <c r="K6" s="2507"/>
      <c r="L6" s="2507"/>
      <c r="M6" s="2507"/>
      <c r="N6" s="2507"/>
      <c r="O6" s="2507"/>
    </row>
    <row r="7" spans="2:32" ht="14.25" x14ac:dyDescent="0.2">
      <c r="B7" s="2479"/>
      <c r="C7" s="2507"/>
      <c r="D7" s="2507"/>
      <c r="E7" s="2507"/>
      <c r="F7" s="2507"/>
      <c r="G7" s="2507"/>
      <c r="H7" s="2507"/>
      <c r="I7" s="2507"/>
      <c r="J7" s="2507"/>
      <c r="K7" s="2507"/>
      <c r="L7" s="2507"/>
      <c r="M7" s="2507"/>
      <c r="N7" s="2507"/>
      <c r="O7" s="2507"/>
    </row>
    <row r="8" spans="2:32" x14ac:dyDescent="0.2">
      <c r="B8" s="2482" t="str">
        <f>+Inicio!B8</f>
        <v xml:space="preserve">          Fecha de publicación: Mayo de 2014</v>
      </c>
      <c r="C8" s="2507"/>
      <c r="D8" s="2507"/>
      <c r="E8" s="2507"/>
      <c r="F8" s="2507"/>
      <c r="G8" s="2507"/>
      <c r="H8" s="2507"/>
      <c r="I8" s="2507"/>
      <c r="J8" s="2507"/>
      <c r="K8" s="2507"/>
      <c r="L8" s="2507"/>
      <c r="M8" s="2507"/>
      <c r="N8" s="2507"/>
      <c r="O8" s="2507"/>
    </row>
    <row r="9" spans="2:32" x14ac:dyDescent="0.2">
      <c r="B9" s="2507"/>
      <c r="C9" s="2507"/>
      <c r="D9" s="2507"/>
      <c r="E9" s="2507"/>
      <c r="F9" s="2507"/>
      <c r="G9" s="2507"/>
      <c r="H9" s="2507"/>
      <c r="I9" s="2507"/>
      <c r="J9" s="2507"/>
      <c r="K9" s="2507"/>
      <c r="L9" s="2507"/>
      <c r="M9" s="2507"/>
      <c r="N9" s="2507"/>
      <c r="O9" s="2507"/>
    </row>
    <row r="10" spans="2:32" x14ac:dyDescent="0.2">
      <c r="B10" s="2507"/>
      <c r="C10" s="2507"/>
      <c r="D10" s="2507"/>
      <c r="E10" s="2507"/>
      <c r="F10" s="2507"/>
      <c r="G10" s="2507"/>
      <c r="H10" s="2507"/>
      <c r="I10" s="2507"/>
      <c r="J10" s="2507"/>
      <c r="K10" s="2507"/>
      <c r="L10" s="2507"/>
      <c r="M10" s="2507"/>
      <c r="N10" s="2507"/>
      <c r="O10" s="2507"/>
    </row>
    <row r="11" spans="2:32" s="2875" customFormat="1" x14ac:dyDescent="0.2">
      <c r="B11" s="3564"/>
      <c r="C11" s="3564"/>
      <c r="D11" s="3564"/>
      <c r="E11" s="3564"/>
      <c r="F11" s="3564"/>
      <c r="G11" s="3564"/>
      <c r="H11" s="3564"/>
      <c r="I11" s="3564"/>
      <c r="J11" s="3564"/>
      <c r="K11" s="3564"/>
      <c r="L11" s="3564"/>
      <c r="M11" s="3564"/>
      <c r="N11" s="3564"/>
      <c r="O11" s="3564"/>
    </row>
    <row r="12" spans="2:32" s="2875" customFormat="1" ht="13.5" thickBot="1" x14ac:dyDescent="0.25"/>
    <row r="13" spans="2:32" s="2875" customFormat="1" ht="20.25" x14ac:dyDescent="0.2">
      <c r="B13" s="3839" t="s">
        <v>5069</v>
      </c>
      <c r="C13" s="3840"/>
      <c r="D13" s="3840"/>
      <c r="E13" s="3840"/>
      <c r="F13" s="3840"/>
      <c r="G13" s="3840"/>
      <c r="H13" s="3840"/>
      <c r="I13" s="3840"/>
      <c r="J13" s="3840"/>
      <c r="K13" s="3840"/>
      <c r="L13" s="3840"/>
      <c r="M13" s="3840"/>
      <c r="N13" s="3840"/>
      <c r="O13" s="3840"/>
      <c r="P13" s="3840"/>
      <c r="Q13" s="3840"/>
      <c r="R13" s="3840"/>
      <c r="S13" s="3840"/>
      <c r="T13" s="3840"/>
      <c r="U13" s="3840"/>
      <c r="V13" s="3840"/>
      <c r="W13" s="3840"/>
      <c r="X13" s="3840"/>
      <c r="Y13" s="3840"/>
      <c r="Z13" s="3840"/>
      <c r="AA13" s="3840"/>
      <c r="AB13" s="3840"/>
      <c r="AC13" s="3840"/>
      <c r="AD13" s="3840"/>
      <c r="AE13" s="3840"/>
      <c r="AF13" s="3841"/>
    </row>
    <row r="14" spans="2:32" s="2875" customFormat="1" x14ac:dyDescent="0.2">
      <c r="B14" s="3791"/>
      <c r="C14" s="3792"/>
      <c r="D14" s="3792"/>
      <c r="E14" s="3792"/>
      <c r="F14" s="3792"/>
      <c r="G14" s="2573"/>
      <c r="H14" s="2573"/>
      <c r="I14" s="2573"/>
      <c r="J14" s="2573"/>
      <c r="K14" s="2573"/>
      <c r="L14" s="2573"/>
      <c r="M14" s="2573"/>
      <c r="N14" s="2573"/>
      <c r="O14" s="2573"/>
      <c r="P14" s="2573"/>
      <c r="Q14" s="2573"/>
      <c r="R14" s="2573"/>
      <c r="S14" s="2573"/>
      <c r="T14" s="2573"/>
      <c r="U14" s="2573"/>
      <c r="V14" s="2573"/>
      <c r="W14" s="2573"/>
      <c r="X14" s="2573"/>
      <c r="Y14" s="2573"/>
      <c r="Z14" s="2573"/>
      <c r="AA14" s="2573"/>
      <c r="AB14" s="2573"/>
      <c r="AC14" s="2573"/>
      <c r="AD14" s="2573"/>
      <c r="AE14" s="2573"/>
      <c r="AF14" s="2574"/>
    </row>
    <row r="15" spans="2:32" s="2875" customFormat="1" x14ac:dyDescent="0.2">
      <c r="B15" s="2635" t="s">
        <v>5089</v>
      </c>
      <c r="C15" s="3792"/>
      <c r="D15" s="3866" t="s">
        <v>6773</v>
      </c>
      <c r="E15" s="3866"/>
      <c r="F15" s="3866"/>
      <c r="G15" s="2573"/>
      <c r="H15" s="2573"/>
      <c r="I15" s="2573"/>
      <c r="J15" s="2573"/>
      <c r="K15" s="2573"/>
      <c r="L15" s="2573"/>
      <c r="M15" s="2573"/>
      <c r="N15" s="2573"/>
      <c r="O15" s="2573"/>
      <c r="P15" s="2573"/>
      <c r="Q15" s="2573"/>
      <c r="R15" s="2573"/>
      <c r="S15" s="2573"/>
      <c r="T15" s="2573"/>
      <c r="U15" s="2573"/>
      <c r="V15" s="2573"/>
      <c r="W15" s="2573"/>
      <c r="X15" s="2573"/>
      <c r="Y15" s="2573"/>
      <c r="Z15" s="2573"/>
      <c r="AA15" s="2573"/>
      <c r="AB15" s="2573"/>
      <c r="AC15" s="2573"/>
      <c r="AD15" s="2573"/>
      <c r="AE15" s="2573"/>
      <c r="AF15" s="2574"/>
    </row>
    <row r="16" spans="2:32" s="2875" customFormat="1" x14ac:dyDescent="0.2">
      <c r="B16" s="3867" t="s">
        <v>5072</v>
      </c>
      <c r="C16" s="3868"/>
      <c r="D16" s="3869">
        <v>41760</v>
      </c>
      <c r="E16" s="3869"/>
      <c r="F16" s="3869"/>
      <c r="G16" s="2573"/>
      <c r="H16" s="2573"/>
      <c r="I16" s="2573"/>
      <c r="J16" s="2573"/>
      <c r="K16" s="2573"/>
      <c r="L16" s="2573"/>
      <c r="M16" s="2573"/>
      <c r="N16" s="2573"/>
      <c r="O16" s="2573"/>
      <c r="P16" s="2573"/>
      <c r="Q16" s="2573"/>
      <c r="R16" s="2573"/>
      <c r="S16" s="2573"/>
      <c r="T16" s="2573"/>
      <c r="U16" s="2573"/>
      <c r="V16" s="2573"/>
      <c r="W16" s="2573"/>
      <c r="X16" s="2573"/>
      <c r="Y16" s="2573"/>
      <c r="Z16" s="2573"/>
      <c r="AA16" s="2573"/>
      <c r="AB16" s="2573"/>
      <c r="AC16" s="2573"/>
      <c r="AD16" s="2573"/>
      <c r="AE16" s="2573"/>
      <c r="AF16" s="2574"/>
    </row>
    <row r="17" spans="2:32" s="2875" customFormat="1" x14ac:dyDescent="0.2">
      <c r="B17" s="3863" t="s">
        <v>5070</v>
      </c>
      <c r="C17" s="3864"/>
      <c r="D17" s="3870">
        <v>41790</v>
      </c>
      <c r="E17" s="3870"/>
      <c r="F17" s="3870"/>
      <c r="G17" s="2573"/>
      <c r="H17" s="2573"/>
      <c r="I17" s="2573"/>
      <c r="J17" s="2573"/>
      <c r="K17" s="2573"/>
      <c r="L17" s="2573"/>
      <c r="M17" s="2573"/>
      <c r="N17" s="2573"/>
      <c r="O17" s="2573"/>
      <c r="P17" s="2573"/>
      <c r="Q17" s="2573"/>
      <c r="R17" s="2573"/>
      <c r="S17" s="2573"/>
      <c r="T17" s="2573"/>
      <c r="U17" s="2573"/>
      <c r="V17" s="2573"/>
      <c r="W17" s="2573"/>
      <c r="X17" s="2573"/>
      <c r="Y17" s="2573"/>
      <c r="Z17" s="2573"/>
      <c r="AA17" s="2573"/>
      <c r="AB17" s="2573"/>
      <c r="AC17" s="2573"/>
      <c r="AD17" s="2573"/>
      <c r="AE17" s="2573"/>
      <c r="AF17" s="2574"/>
    </row>
    <row r="18" spans="2:32" s="2875" customFormat="1" ht="13.5" thickBot="1" x14ac:dyDescent="0.25">
      <c r="B18" s="3791"/>
      <c r="C18" s="3792"/>
      <c r="D18" s="3792"/>
      <c r="E18" s="3792"/>
      <c r="F18" s="3792"/>
      <c r="G18" s="2573"/>
      <c r="H18" s="2573"/>
      <c r="I18" s="2573"/>
      <c r="J18" s="2573"/>
      <c r="K18" s="2573"/>
      <c r="L18" s="2573"/>
      <c r="M18" s="2573"/>
      <c r="N18" s="2573"/>
      <c r="O18" s="2573"/>
      <c r="P18" s="2573"/>
      <c r="Q18" s="2573"/>
      <c r="R18" s="2573"/>
      <c r="S18" s="2573"/>
      <c r="T18" s="2573"/>
      <c r="U18" s="2573"/>
      <c r="V18" s="2573"/>
      <c r="W18" s="2573"/>
      <c r="X18" s="2573"/>
      <c r="Y18" s="2573"/>
      <c r="Z18" s="2573"/>
      <c r="AA18" s="2573"/>
      <c r="AB18" s="2573"/>
      <c r="AC18" s="2573"/>
      <c r="AD18" s="2573"/>
      <c r="AE18" s="2573"/>
      <c r="AF18" s="2574"/>
    </row>
    <row r="19" spans="2:32" s="2875" customFormat="1" ht="47.25" customHeight="1" thickBot="1" x14ac:dyDescent="0.25">
      <c r="B19" s="3844" t="s">
        <v>5071</v>
      </c>
      <c r="C19" s="3871"/>
      <c r="D19" s="3872" t="s">
        <v>6950</v>
      </c>
      <c r="E19" s="3847"/>
      <c r="F19" s="3847"/>
      <c r="G19" s="3847"/>
      <c r="H19" s="3847"/>
      <c r="I19" s="3847"/>
      <c r="J19" s="3847"/>
      <c r="K19" s="3847"/>
      <c r="L19" s="3847"/>
      <c r="M19" s="3847"/>
      <c r="N19" s="3847"/>
      <c r="O19" s="3847"/>
      <c r="P19" s="3847"/>
      <c r="Q19" s="3848"/>
      <c r="R19" s="2573"/>
      <c r="S19" s="2573"/>
      <c r="T19" s="2573"/>
      <c r="U19" s="2573"/>
      <c r="V19" s="2573"/>
      <c r="W19" s="2573"/>
      <c r="X19" s="2573"/>
      <c r="Y19" s="2573"/>
      <c r="Z19" s="2573"/>
      <c r="AA19" s="2573"/>
      <c r="AB19" s="2573"/>
      <c r="AC19" s="2573"/>
      <c r="AD19" s="2573"/>
      <c r="AE19" s="2573"/>
      <c r="AF19" s="2574"/>
    </row>
    <row r="20" spans="2:32" s="2875" customFormat="1" ht="13.5" thickBot="1" x14ac:dyDescent="0.25">
      <c r="B20" s="3791"/>
      <c r="C20" s="3792"/>
      <c r="D20" s="3792"/>
      <c r="E20" s="3792"/>
      <c r="F20" s="3792"/>
      <c r="G20" s="2573"/>
      <c r="H20" s="2573"/>
      <c r="I20" s="2573"/>
      <c r="J20" s="2573"/>
      <c r="K20" s="2573"/>
      <c r="L20" s="2573"/>
      <c r="M20" s="2573"/>
      <c r="N20" s="2573"/>
      <c r="O20" s="2573"/>
      <c r="P20" s="2573"/>
      <c r="Q20" s="2573"/>
      <c r="R20" s="2637"/>
      <c r="S20" s="2573"/>
      <c r="T20" s="2573"/>
      <c r="U20" s="2573"/>
      <c r="V20" s="2573"/>
      <c r="W20" s="2573"/>
      <c r="X20" s="2573"/>
      <c r="Y20" s="2573"/>
      <c r="Z20" s="2573"/>
      <c r="AA20" s="2573"/>
      <c r="AB20" s="2573"/>
      <c r="AC20" s="2573"/>
      <c r="AD20" s="2573"/>
      <c r="AE20" s="2573"/>
      <c r="AF20" s="2574"/>
    </row>
    <row r="21" spans="2:32" s="2875" customFormat="1" ht="13.5" thickBot="1" x14ac:dyDescent="0.25">
      <c r="B21" s="3852" t="s">
        <v>5073</v>
      </c>
      <c r="C21" s="3853"/>
      <c r="D21" s="3851" t="s">
        <v>5074</v>
      </c>
      <c r="E21" s="3856" t="s">
        <v>224</v>
      </c>
      <c r="F21" s="3857"/>
      <c r="G21" s="3857"/>
      <c r="H21" s="3857"/>
      <c r="I21" s="3857"/>
      <c r="J21" s="3857"/>
      <c r="K21" s="3857"/>
      <c r="L21" s="3857"/>
      <c r="M21" s="3857"/>
      <c r="N21" s="3857"/>
      <c r="O21" s="3857"/>
      <c r="P21" s="3858"/>
      <c r="Q21" s="3859" t="s">
        <v>340</v>
      </c>
      <c r="R21" s="3860"/>
      <c r="S21" s="3861"/>
      <c r="T21" s="3861"/>
      <c r="U21" s="3861"/>
      <c r="V21" s="3861"/>
      <c r="W21" s="3861"/>
      <c r="X21" s="3861"/>
      <c r="Y21" s="3862"/>
      <c r="Z21" s="3859" t="s">
        <v>225</v>
      </c>
      <c r="AA21" s="3861"/>
      <c r="AB21" s="3862"/>
      <c r="AC21" s="3873" t="s">
        <v>4993</v>
      </c>
      <c r="AD21" s="3874"/>
      <c r="AE21" s="3875"/>
      <c r="AF21" s="2574"/>
    </row>
    <row r="22" spans="2:32" s="2875" customFormat="1" ht="13.5" thickBot="1" x14ac:dyDescent="0.25">
      <c r="B22" s="3854"/>
      <c r="C22" s="3855"/>
      <c r="D22" s="3851"/>
      <c r="E22" s="3851" t="s">
        <v>5011</v>
      </c>
      <c r="F22" s="3851" t="s">
        <v>5012</v>
      </c>
      <c r="G22" s="3830" t="s">
        <v>5014</v>
      </c>
      <c r="H22" s="3830" t="s">
        <v>5075</v>
      </c>
      <c r="I22" s="3876" t="s">
        <v>5076</v>
      </c>
      <c r="J22" s="3876" t="s">
        <v>5077</v>
      </c>
      <c r="K22" s="3876" t="s">
        <v>5017</v>
      </c>
      <c r="L22" s="3876"/>
      <c r="M22" s="3876" t="s">
        <v>5078</v>
      </c>
      <c r="N22" s="3876" t="s">
        <v>5079</v>
      </c>
      <c r="O22" s="3876" t="s">
        <v>5080</v>
      </c>
      <c r="P22" s="3876" t="s">
        <v>5081</v>
      </c>
      <c r="Q22" s="3827" t="s">
        <v>5023</v>
      </c>
      <c r="R22" s="3827" t="s">
        <v>5024</v>
      </c>
      <c r="S22" s="3827" t="s">
        <v>5025</v>
      </c>
      <c r="T22" s="3827" t="s">
        <v>5082</v>
      </c>
      <c r="U22" s="3827" t="s">
        <v>5083</v>
      </c>
      <c r="V22" s="3827" t="s">
        <v>5028</v>
      </c>
      <c r="W22" s="3827" t="s">
        <v>5030</v>
      </c>
      <c r="X22" s="3830" t="s">
        <v>5084</v>
      </c>
      <c r="Y22" s="3830" t="s">
        <v>5085</v>
      </c>
      <c r="Z22" s="3827" t="s">
        <v>5086</v>
      </c>
      <c r="AA22" s="3827" t="s">
        <v>5087</v>
      </c>
      <c r="AB22" s="3827" t="s">
        <v>5088</v>
      </c>
      <c r="AC22" s="3827" t="s">
        <v>1154</v>
      </c>
      <c r="AD22" s="3827" t="s">
        <v>4994</v>
      </c>
      <c r="AE22" s="3827" t="s">
        <v>4995</v>
      </c>
      <c r="AF22" s="2574"/>
    </row>
    <row r="23" spans="2:32" s="2875" customFormat="1" ht="13.5" thickBot="1" x14ac:dyDescent="0.25">
      <c r="B23" s="3854"/>
      <c r="C23" s="3855"/>
      <c r="D23" s="3827"/>
      <c r="E23" s="3827"/>
      <c r="F23" s="3827"/>
      <c r="G23" s="3829"/>
      <c r="H23" s="3829"/>
      <c r="I23" s="3830"/>
      <c r="J23" s="3830"/>
      <c r="K23" s="3787" t="s">
        <v>5037</v>
      </c>
      <c r="L23" s="3788" t="s">
        <v>2798</v>
      </c>
      <c r="M23" s="3830"/>
      <c r="N23" s="3830"/>
      <c r="O23" s="3830"/>
      <c r="P23" s="3830"/>
      <c r="Q23" s="3828"/>
      <c r="R23" s="3828"/>
      <c r="S23" s="3828"/>
      <c r="T23" s="3828"/>
      <c r="U23" s="3828"/>
      <c r="V23" s="3828"/>
      <c r="W23" s="3828"/>
      <c r="X23" s="3829"/>
      <c r="Y23" s="3829"/>
      <c r="Z23" s="3828"/>
      <c r="AA23" s="3828"/>
      <c r="AB23" s="3828"/>
      <c r="AC23" s="3828"/>
      <c r="AD23" s="3828"/>
      <c r="AE23" s="3828"/>
      <c r="AF23" s="2574"/>
    </row>
    <row r="24" spans="2:32" s="2875" customFormat="1" ht="13.5" thickBot="1" x14ac:dyDescent="0.25">
      <c r="B24" s="3901" t="s">
        <v>6774</v>
      </c>
      <c r="C24" s="3902"/>
      <c r="D24" s="3156">
        <v>194</v>
      </c>
      <c r="E24" s="3138" t="s">
        <v>1534</v>
      </c>
      <c r="F24" s="3138" t="s">
        <v>1534</v>
      </c>
      <c r="G24" s="3138" t="s">
        <v>1534</v>
      </c>
      <c r="H24" s="3138" t="s">
        <v>1534</v>
      </c>
      <c r="I24" s="3138" t="s">
        <v>1534</v>
      </c>
      <c r="J24" s="3138" t="s">
        <v>1534</v>
      </c>
      <c r="K24" s="3138" t="s">
        <v>1534</v>
      </c>
      <c r="L24" s="3138" t="s">
        <v>1534</v>
      </c>
      <c r="M24" s="3138" t="s">
        <v>1534</v>
      </c>
      <c r="N24" s="3138" t="s">
        <v>1534</v>
      </c>
      <c r="O24" s="3138" t="s">
        <v>1534</v>
      </c>
      <c r="P24" s="3138" t="s">
        <v>1534</v>
      </c>
      <c r="Q24" s="3138" t="s">
        <v>1534</v>
      </c>
      <c r="R24" s="3138" t="s">
        <v>1534</v>
      </c>
      <c r="S24" s="3157" t="s">
        <v>2470</v>
      </c>
      <c r="T24" s="3138" t="s">
        <v>1534</v>
      </c>
      <c r="U24" s="3138" t="s">
        <v>1534</v>
      </c>
      <c r="V24" s="3138" t="s">
        <v>1534</v>
      </c>
      <c r="W24" s="3138" t="s">
        <v>1534</v>
      </c>
      <c r="X24" s="3158">
        <v>6.7199999999999996E-2</v>
      </c>
      <c r="Y24" s="3158">
        <v>6.7199999999999996E-2</v>
      </c>
      <c r="Z24" s="3138" t="s">
        <v>1534</v>
      </c>
      <c r="AA24" s="3138" t="s">
        <v>1534</v>
      </c>
      <c r="AB24" s="3138" t="s">
        <v>1534</v>
      </c>
      <c r="AC24" s="3138" t="s">
        <v>1534</v>
      </c>
      <c r="AD24" s="3138" t="s">
        <v>1534</v>
      </c>
      <c r="AE24" s="3138" t="s">
        <v>1534</v>
      </c>
      <c r="AF24" s="2574"/>
    </row>
    <row r="25" spans="2:32" s="2875" customFormat="1" x14ac:dyDescent="0.2">
      <c r="B25" s="2636"/>
      <c r="C25" s="2568"/>
      <c r="D25" s="2568"/>
      <c r="E25" s="2568"/>
      <c r="F25" s="2568"/>
      <c r="G25" s="2569"/>
      <c r="H25" s="2569"/>
      <c r="I25" s="2569"/>
      <c r="J25" s="2569"/>
      <c r="K25" s="2568"/>
      <c r="L25" s="2569"/>
      <c r="M25" s="2569"/>
      <c r="N25" s="2569"/>
      <c r="O25" s="2569"/>
      <c r="P25" s="2569"/>
      <c r="Q25" s="2633"/>
      <c r="R25" s="2633"/>
      <c r="S25" s="2633"/>
      <c r="T25" s="2633"/>
      <c r="U25" s="2633"/>
      <c r="V25" s="2633"/>
      <c r="W25" s="2633"/>
      <c r="X25" s="2633"/>
      <c r="Y25" s="2633"/>
      <c r="Z25" s="2633"/>
      <c r="AA25" s="2633"/>
      <c r="AB25" s="2633"/>
      <c r="AC25" s="2633"/>
      <c r="AD25" s="2633"/>
      <c r="AE25" s="2633"/>
      <c r="AF25" s="2574"/>
    </row>
    <row r="26" spans="2:32" s="2875" customFormat="1" x14ac:dyDescent="0.2">
      <c r="B26" s="3881" t="s">
        <v>4996</v>
      </c>
      <c r="C26" s="3882"/>
      <c r="D26" s="3883" t="s">
        <v>5090</v>
      </c>
      <c r="E26" s="3883"/>
      <c r="F26" s="3883"/>
      <c r="G26" s="3883"/>
      <c r="H26" s="3883"/>
      <c r="I26" s="2634"/>
      <c r="J26" s="2634"/>
      <c r="K26" s="2634"/>
      <c r="L26" s="2634"/>
      <c r="M26" s="2634"/>
      <c r="N26" s="2634"/>
      <c r="O26" s="2634"/>
      <c r="P26" s="2634"/>
      <c r="Q26" s="2633"/>
      <c r="R26" s="2633"/>
      <c r="S26" s="2633"/>
      <c r="T26" s="2633"/>
      <c r="U26" s="2633"/>
      <c r="V26" s="2633"/>
      <c r="W26" s="2633"/>
      <c r="X26" s="2633"/>
      <c r="Y26" s="2633"/>
      <c r="Z26" s="2633"/>
      <c r="AA26" s="2633"/>
      <c r="AB26" s="2633"/>
      <c r="AC26" s="2633"/>
      <c r="AD26" s="2633"/>
      <c r="AE26" s="2633"/>
      <c r="AF26" s="2574"/>
    </row>
    <row r="27" spans="2:32" s="2875" customFormat="1" x14ac:dyDescent="0.2">
      <c r="B27" s="3881" t="s">
        <v>4997</v>
      </c>
      <c r="C27" s="3882"/>
      <c r="D27" s="3883" t="s">
        <v>6775</v>
      </c>
      <c r="E27" s="3883"/>
      <c r="F27" s="3883"/>
      <c r="G27" s="3883"/>
      <c r="H27" s="3883"/>
      <c r="I27" s="2634"/>
      <c r="J27" s="2634"/>
      <c r="K27" s="2634"/>
      <c r="L27" s="2634"/>
      <c r="M27" s="2634"/>
      <c r="N27" s="2634"/>
      <c r="O27" s="2634"/>
      <c r="P27" s="2634"/>
      <c r="Q27" s="2633"/>
      <c r="R27" s="2633"/>
      <c r="S27" s="2633"/>
      <c r="T27" s="2633"/>
      <c r="U27" s="2633"/>
      <c r="V27" s="2633"/>
      <c r="W27" s="2633"/>
      <c r="X27" s="2633"/>
      <c r="Y27" s="2633"/>
      <c r="Z27" s="2633"/>
      <c r="AA27" s="2633"/>
      <c r="AB27" s="2633"/>
      <c r="AC27" s="2633"/>
      <c r="AD27" s="2633"/>
      <c r="AE27" s="2633"/>
      <c r="AF27" s="2574"/>
    </row>
    <row r="28" spans="2:32" s="2875" customFormat="1" ht="13.5" thickBot="1" x14ac:dyDescent="0.25">
      <c r="B28" s="3789"/>
      <c r="C28" s="3790"/>
      <c r="D28" s="3790"/>
      <c r="E28" s="3790"/>
      <c r="F28" s="3790"/>
      <c r="G28" s="2637"/>
      <c r="H28" s="2637"/>
      <c r="I28" s="2637"/>
      <c r="J28" s="2637"/>
      <c r="K28" s="2637"/>
      <c r="L28" s="2637"/>
      <c r="M28" s="2637"/>
      <c r="N28" s="2637"/>
      <c r="O28" s="2637"/>
      <c r="P28" s="2637"/>
      <c r="Q28" s="2637"/>
      <c r="R28" s="2637"/>
      <c r="S28" s="2637"/>
      <c r="T28" s="2637"/>
      <c r="U28" s="2637"/>
      <c r="V28" s="2637"/>
      <c r="W28" s="2637"/>
      <c r="X28" s="2637"/>
      <c r="Y28" s="2637"/>
      <c r="Z28" s="2637"/>
      <c r="AA28" s="2637"/>
      <c r="AB28" s="2637"/>
      <c r="AC28" s="2637"/>
      <c r="AD28" s="2637"/>
      <c r="AE28" s="2637"/>
      <c r="AF28" s="2579"/>
    </row>
    <row r="29" spans="2:32" s="2875" customFormat="1" x14ac:dyDescent="0.2"/>
    <row r="30" spans="2:32" s="2875" customFormat="1" ht="13.5" thickBot="1" x14ac:dyDescent="0.25"/>
    <row r="31" spans="2:32" s="2875" customFormat="1" ht="20.25" x14ac:dyDescent="0.2">
      <c r="B31" s="3839" t="s">
        <v>5069</v>
      </c>
      <c r="C31" s="3840"/>
      <c r="D31" s="3840"/>
      <c r="E31" s="3840"/>
      <c r="F31" s="3840"/>
      <c r="G31" s="3840"/>
      <c r="H31" s="3840"/>
      <c r="I31" s="3840"/>
      <c r="J31" s="3840"/>
      <c r="K31" s="3840"/>
      <c r="L31" s="3840"/>
      <c r="M31" s="3840"/>
      <c r="N31" s="3840"/>
      <c r="O31" s="3840"/>
      <c r="P31" s="3840"/>
      <c r="Q31" s="3840"/>
      <c r="R31" s="3840"/>
      <c r="S31" s="3840"/>
      <c r="T31" s="3840"/>
      <c r="U31" s="3840"/>
      <c r="V31" s="3840"/>
      <c r="W31" s="3840"/>
      <c r="X31" s="3840"/>
      <c r="Y31" s="3840"/>
      <c r="Z31" s="3840"/>
      <c r="AA31" s="3840"/>
      <c r="AB31" s="3840"/>
      <c r="AC31" s="3840"/>
      <c r="AD31" s="3840"/>
      <c r="AE31" s="3840"/>
      <c r="AF31" s="3841"/>
    </row>
    <row r="32" spans="2:32" s="2875" customFormat="1" x14ac:dyDescent="0.2">
      <c r="B32" s="3791"/>
      <c r="C32" s="3792"/>
      <c r="D32" s="3792"/>
      <c r="E32" s="3792"/>
      <c r="F32" s="3792"/>
      <c r="G32" s="2573"/>
      <c r="H32" s="2573"/>
      <c r="I32" s="2573"/>
      <c r="J32" s="2573"/>
      <c r="K32" s="2573"/>
      <c r="L32" s="2573"/>
      <c r="M32" s="2573"/>
      <c r="N32" s="2573"/>
      <c r="O32" s="2573"/>
      <c r="P32" s="2573"/>
      <c r="Q32" s="2573"/>
      <c r="R32" s="2573"/>
      <c r="S32" s="2573"/>
      <c r="T32" s="2573"/>
      <c r="U32" s="2573"/>
      <c r="V32" s="2573"/>
      <c r="W32" s="2573"/>
      <c r="X32" s="2573"/>
      <c r="Y32" s="2573"/>
      <c r="Z32" s="2573"/>
      <c r="AA32" s="2573"/>
      <c r="AB32" s="2573"/>
      <c r="AC32" s="2573"/>
      <c r="AD32" s="2573"/>
      <c r="AE32" s="2573"/>
      <c r="AF32" s="2574"/>
    </row>
    <row r="33" spans="2:32" s="2875" customFormat="1" x14ac:dyDescent="0.2">
      <c r="B33" s="2635" t="s">
        <v>5089</v>
      </c>
      <c r="C33" s="3792"/>
      <c r="D33" s="3866" t="s">
        <v>6779</v>
      </c>
      <c r="E33" s="3866"/>
      <c r="F33" s="3866"/>
      <c r="G33" s="2573"/>
      <c r="H33" s="2573"/>
      <c r="I33" s="2573"/>
      <c r="J33" s="2573"/>
      <c r="K33" s="2573"/>
      <c r="L33" s="2573"/>
      <c r="M33" s="2573"/>
      <c r="N33" s="2573"/>
      <c r="O33" s="2573"/>
      <c r="P33" s="2573"/>
      <c r="Q33" s="2573"/>
      <c r="R33" s="2573"/>
      <c r="S33" s="2573"/>
      <c r="T33" s="2573"/>
      <c r="U33" s="2573"/>
      <c r="V33" s="2573"/>
      <c r="W33" s="2573"/>
      <c r="X33" s="2573"/>
      <c r="Y33" s="2573"/>
      <c r="Z33" s="2573"/>
      <c r="AA33" s="2573"/>
      <c r="AB33" s="2573"/>
      <c r="AC33" s="2573"/>
      <c r="AD33" s="2573"/>
      <c r="AE33" s="2573"/>
      <c r="AF33" s="2574"/>
    </row>
    <row r="34" spans="2:32" s="2875" customFormat="1" x14ac:dyDescent="0.2">
      <c r="B34" s="3867" t="s">
        <v>5072</v>
      </c>
      <c r="C34" s="3868"/>
      <c r="D34" s="3794">
        <v>41760</v>
      </c>
      <c r="E34" s="3794"/>
      <c r="F34" s="3794"/>
      <c r="G34" s="2573"/>
      <c r="H34" s="2573"/>
      <c r="I34" s="2573"/>
      <c r="J34" s="2573"/>
      <c r="K34" s="2573"/>
      <c r="L34" s="2573"/>
      <c r="M34" s="2573"/>
      <c r="N34" s="2573"/>
      <c r="O34" s="2573"/>
      <c r="P34" s="2573"/>
      <c r="Q34" s="2573"/>
      <c r="R34" s="2573"/>
      <c r="S34" s="2573"/>
      <c r="T34" s="2573"/>
      <c r="U34" s="2573"/>
      <c r="V34" s="2573"/>
      <c r="W34" s="2573"/>
      <c r="X34" s="2573"/>
      <c r="Y34" s="2573"/>
      <c r="Z34" s="2573"/>
      <c r="AA34" s="2573"/>
      <c r="AB34" s="2573"/>
      <c r="AC34" s="2573"/>
      <c r="AD34" s="2573"/>
      <c r="AE34" s="2573"/>
      <c r="AF34" s="2574"/>
    </row>
    <row r="35" spans="2:32" s="2875" customFormat="1" x14ac:dyDescent="0.2">
      <c r="B35" s="3863" t="s">
        <v>5070</v>
      </c>
      <c r="C35" s="3864"/>
      <c r="D35" s="3795">
        <v>41790</v>
      </c>
      <c r="E35" s="3467"/>
      <c r="F35" s="3467"/>
      <c r="G35" s="2573"/>
      <c r="H35" s="2573"/>
      <c r="I35" s="2573"/>
      <c r="J35" s="2573"/>
      <c r="K35" s="2573"/>
      <c r="L35" s="2573"/>
      <c r="M35" s="2573"/>
      <c r="N35" s="2573"/>
      <c r="O35" s="2573"/>
      <c r="P35" s="2573"/>
      <c r="Q35" s="2573"/>
      <c r="R35" s="2573"/>
      <c r="S35" s="2573"/>
      <c r="T35" s="2573"/>
      <c r="U35" s="2573"/>
      <c r="V35" s="2573"/>
      <c r="W35" s="2573"/>
      <c r="X35" s="2573"/>
      <c r="Y35" s="2573"/>
      <c r="Z35" s="2573"/>
      <c r="AA35" s="2573"/>
      <c r="AB35" s="2573"/>
      <c r="AC35" s="2573"/>
      <c r="AD35" s="2573"/>
      <c r="AE35" s="2573"/>
      <c r="AF35" s="2574"/>
    </row>
    <row r="36" spans="2:32" s="2875" customFormat="1" ht="13.5" thickBot="1" x14ac:dyDescent="0.25">
      <c r="B36" s="3791"/>
      <c r="C36" s="3792"/>
      <c r="D36" s="3792"/>
      <c r="E36" s="3792"/>
      <c r="F36" s="3792"/>
      <c r="G36" s="2573"/>
      <c r="H36" s="2573"/>
      <c r="I36" s="2573"/>
      <c r="J36" s="2573"/>
      <c r="K36" s="2573"/>
      <c r="L36" s="2573"/>
      <c r="M36" s="2573"/>
      <c r="N36" s="2573"/>
      <c r="O36" s="2573"/>
      <c r="P36" s="2573"/>
      <c r="Q36" s="2573"/>
      <c r="R36" s="2573"/>
      <c r="S36" s="2573"/>
      <c r="T36" s="2573"/>
      <c r="U36" s="2573"/>
      <c r="V36" s="2573"/>
      <c r="W36" s="2573"/>
      <c r="X36" s="2573"/>
      <c r="Y36" s="2573"/>
      <c r="Z36" s="2573"/>
      <c r="AA36" s="2573"/>
      <c r="AB36" s="2573"/>
      <c r="AC36" s="2573"/>
      <c r="AD36" s="2573"/>
      <c r="AE36" s="2573"/>
      <c r="AF36" s="2574"/>
    </row>
    <row r="37" spans="2:32" s="2875" customFormat="1" ht="72" customHeight="1" thickBot="1" x14ac:dyDescent="0.25">
      <c r="B37" s="3844" t="s">
        <v>5071</v>
      </c>
      <c r="C37" s="3871"/>
      <c r="D37" s="3872" t="s">
        <v>6780</v>
      </c>
      <c r="E37" s="3847"/>
      <c r="F37" s="3847"/>
      <c r="G37" s="3847"/>
      <c r="H37" s="3847"/>
      <c r="I37" s="3847"/>
      <c r="J37" s="3847"/>
      <c r="K37" s="3847"/>
      <c r="L37" s="3847"/>
      <c r="M37" s="3847"/>
      <c r="N37" s="3847"/>
      <c r="O37" s="3847"/>
      <c r="P37" s="3847"/>
      <c r="Q37" s="3848"/>
      <c r="R37" s="2573"/>
      <c r="S37" s="2573"/>
      <c r="T37" s="2573"/>
      <c r="U37" s="2573"/>
      <c r="V37" s="2573"/>
      <c r="W37" s="2573"/>
      <c r="X37" s="2573"/>
      <c r="Y37" s="2573"/>
      <c r="Z37" s="2573"/>
      <c r="AA37" s="2573"/>
      <c r="AB37" s="2573"/>
      <c r="AC37" s="2573"/>
      <c r="AD37" s="2573"/>
      <c r="AE37" s="2573"/>
      <c r="AF37" s="2574"/>
    </row>
    <row r="38" spans="2:32" s="2875" customFormat="1" ht="13.5" thickBot="1" x14ac:dyDescent="0.25">
      <c r="B38" s="3791"/>
      <c r="C38" s="3792"/>
      <c r="D38" s="3792"/>
      <c r="E38" s="3792"/>
      <c r="F38" s="3792"/>
      <c r="G38" s="2573"/>
      <c r="H38" s="2573"/>
      <c r="I38" s="2573"/>
      <c r="J38" s="2573"/>
      <c r="K38" s="2573"/>
      <c r="L38" s="2573"/>
      <c r="M38" s="2573"/>
      <c r="N38" s="2573"/>
      <c r="O38" s="2573"/>
      <c r="P38" s="2573"/>
      <c r="Q38" s="2573"/>
      <c r="R38" s="2637"/>
      <c r="S38" s="2573"/>
      <c r="T38" s="2573"/>
      <c r="U38" s="2573"/>
      <c r="V38" s="2573"/>
      <c r="W38" s="2573"/>
      <c r="X38" s="2573"/>
      <c r="Y38" s="2573"/>
      <c r="Z38" s="2573"/>
      <c r="AA38" s="2573"/>
      <c r="AB38" s="2573"/>
      <c r="AC38" s="2573"/>
      <c r="AD38" s="2573"/>
      <c r="AE38" s="2573"/>
      <c r="AF38" s="2574"/>
    </row>
    <row r="39" spans="2:32" s="2875" customFormat="1" ht="13.5" thickBot="1" x14ac:dyDescent="0.25">
      <c r="B39" s="3852" t="s">
        <v>5073</v>
      </c>
      <c r="C39" s="3853"/>
      <c r="D39" s="3851" t="s">
        <v>5074</v>
      </c>
      <c r="E39" s="3856" t="s">
        <v>224</v>
      </c>
      <c r="F39" s="3857"/>
      <c r="G39" s="3857"/>
      <c r="H39" s="3857"/>
      <c r="I39" s="3857"/>
      <c r="J39" s="3857"/>
      <c r="K39" s="3857"/>
      <c r="L39" s="3857"/>
      <c r="M39" s="3857"/>
      <c r="N39" s="3857"/>
      <c r="O39" s="3857"/>
      <c r="P39" s="3858"/>
      <c r="Q39" s="3859" t="s">
        <v>340</v>
      </c>
      <c r="R39" s="3860"/>
      <c r="S39" s="3861"/>
      <c r="T39" s="3861"/>
      <c r="U39" s="3861"/>
      <c r="V39" s="3861"/>
      <c r="W39" s="3861"/>
      <c r="X39" s="3861"/>
      <c r="Y39" s="3862"/>
      <c r="Z39" s="3859" t="s">
        <v>225</v>
      </c>
      <c r="AA39" s="3861"/>
      <c r="AB39" s="3862"/>
      <c r="AC39" s="3873" t="s">
        <v>4993</v>
      </c>
      <c r="AD39" s="3874"/>
      <c r="AE39" s="3875"/>
      <c r="AF39" s="2574"/>
    </row>
    <row r="40" spans="2:32" s="2875" customFormat="1" ht="13.5" thickBot="1" x14ac:dyDescent="0.25">
      <c r="B40" s="3854"/>
      <c r="C40" s="3855"/>
      <c r="D40" s="3851"/>
      <c r="E40" s="3851" t="s">
        <v>5011</v>
      </c>
      <c r="F40" s="3851" t="s">
        <v>5012</v>
      </c>
      <c r="G40" s="3830" t="s">
        <v>5014</v>
      </c>
      <c r="H40" s="3830" t="s">
        <v>5075</v>
      </c>
      <c r="I40" s="3876" t="s">
        <v>5076</v>
      </c>
      <c r="J40" s="3876" t="s">
        <v>5077</v>
      </c>
      <c r="K40" s="3876" t="s">
        <v>5017</v>
      </c>
      <c r="L40" s="3876"/>
      <c r="M40" s="3876" t="s">
        <v>5078</v>
      </c>
      <c r="N40" s="3876" t="s">
        <v>5079</v>
      </c>
      <c r="O40" s="3876" t="s">
        <v>5080</v>
      </c>
      <c r="P40" s="3876" t="s">
        <v>5081</v>
      </c>
      <c r="Q40" s="3827" t="s">
        <v>5023</v>
      </c>
      <c r="R40" s="3827" t="s">
        <v>5024</v>
      </c>
      <c r="S40" s="3827" t="s">
        <v>5025</v>
      </c>
      <c r="T40" s="3827" t="s">
        <v>5082</v>
      </c>
      <c r="U40" s="3827" t="s">
        <v>5083</v>
      </c>
      <c r="V40" s="3827" t="s">
        <v>5028</v>
      </c>
      <c r="W40" s="3827" t="s">
        <v>5030</v>
      </c>
      <c r="X40" s="3830" t="s">
        <v>5084</v>
      </c>
      <c r="Y40" s="3830" t="s">
        <v>5085</v>
      </c>
      <c r="Z40" s="3827" t="s">
        <v>5086</v>
      </c>
      <c r="AA40" s="3827" t="s">
        <v>5087</v>
      </c>
      <c r="AB40" s="3827" t="s">
        <v>5088</v>
      </c>
      <c r="AC40" s="3827" t="s">
        <v>1154</v>
      </c>
      <c r="AD40" s="3827" t="s">
        <v>4994</v>
      </c>
      <c r="AE40" s="3827" t="s">
        <v>4995</v>
      </c>
      <c r="AF40" s="2574"/>
    </row>
    <row r="41" spans="2:32" s="2875" customFormat="1" ht="13.5" thickBot="1" x14ac:dyDescent="0.25">
      <c r="B41" s="3854"/>
      <c r="C41" s="3855"/>
      <c r="D41" s="3827"/>
      <c r="E41" s="3827"/>
      <c r="F41" s="3827"/>
      <c r="G41" s="3829"/>
      <c r="H41" s="3829"/>
      <c r="I41" s="3830"/>
      <c r="J41" s="3830"/>
      <c r="K41" s="3787" t="s">
        <v>5037</v>
      </c>
      <c r="L41" s="3788" t="s">
        <v>2798</v>
      </c>
      <c r="M41" s="3830"/>
      <c r="N41" s="3830"/>
      <c r="O41" s="3830"/>
      <c r="P41" s="3830"/>
      <c r="Q41" s="3828"/>
      <c r="R41" s="3828"/>
      <c r="S41" s="3828"/>
      <c r="T41" s="3828"/>
      <c r="U41" s="3828"/>
      <c r="V41" s="3828"/>
      <c r="W41" s="3828"/>
      <c r="X41" s="3829"/>
      <c r="Y41" s="3829"/>
      <c r="Z41" s="3828"/>
      <c r="AA41" s="3828"/>
      <c r="AB41" s="3828"/>
      <c r="AC41" s="3828"/>
      <c r="AD41" s="3828"/>
      <c r="AE41" s="3828"/>
      <c r="AF41" s="2574"/>
    </row>
    <row r="42" spans="2:32" s="2875" customFormat="1" ht="48" customHeight="1" thickBot="1" x14ac:dyDescent="0.25">
      <c r="B42" s="3903" t="s">
        <v>6781</v>
      </c>
      <c r="C42" s="3904"/>
      <c r="D42" s="3147" t="s">
        <v>1534</v>
      </c>
      <c r="E42" s="3147" t="s">
        <v>1534</v>
      </c>
      <c r="F42" s="3147" t="s">
        <v>1534</v>
      </c>
      <c r="G42" s="3147" t="s">
        <v>1534</v>
      </c>
      <c r="H42" s="3147" t="s">
        <v>1534</v>
      </c>
      <c r="I42" s="3147" t="s">
        <v>1534</v>
      </c>
      <c r="J42" s="3147" t="s">
        <v>1534</v>
      </c>
      <c r="K42" s="3147" t="s">
        <v>1534</v>
      </c>
      <c r="L42" s="3147" t="s">
        <v>1534</v>
      </c>
      <c r="M42" s="3147" t="s">
        <v>1534</v>
      </c>
      <c r="N42" s="3147" t="s">
        <v>1534</v>
      </c>
      <c r="O42" s="3147" t="s">
        <v>1534</v>
      </c>
      <c r="P42" s="3147" t="s">
        <v>1534</v>
      </c>
      <c r="Q42" s="3147" t="s">
        <v>1534</v>
      </c>
      <c r="R42" s="3147" t="s">
        <v>1534</v>
      </c>
      <c r="S42" s="3147" t="s">
        <v>1534</v>
      </c>
      <c r="T42" s="3147" t="s">
        <v>1534</v>
      </c>
      <c r="U42" s="3147" t="s">
        <v>1534</v>
      </c>
      <c r="V42" s="3147" t="s">
        <v>1534</v>
      </c>
      <c r="W42" s="3147" t="s">
        <v>1534</v>
      </c>
      <c r="X42" s="3147" t="s">
        <v>1534</v>
      </c>
      <c r="Y42" s="3147" t="s">
        <v>1534</v>
      </c>
      <c r="Z42" s="3148" t="s">
        <v>5002</v>
      </c>
      <c r="AA42" s="3149" t="s">
        <v>1534</v>
      </c>
      <c r="AB42" s="3149">
        <v>0.112</v>
      </c>
      <c r="AC42" s="3388" t="s">
        <v>1534</v>
      </c>
      <c r="AD42" s="3388" t="s">
        <v>1534</v>
      </c>
      <c r="AE42" s="3388" t="s">
        <v>1534</v>
      </c>
      <c r="AF42" s="2574"/>
    </row>
    <row r="43" spans="2:32" s="2875" customFormat="1" x14ac:dyDescent="0.2">
      <c r="B43" s="2636"/>
      <c r="C43" s="2568"/>
      <c r="D43" s="2568"/>
      <c r="E43" s="2568"/>
      <c r="F43" s="2568"/>
      <c r="G43" s="2569"/>
      <c r="H43" s="2569"/>
      <c r="I43" s="2569"/>
      <c r="J43" s="2569"/>
      <c r="K43" s="2568"/>
      <c r="L43" s="2569"/>
      <c r="M43" s="2569"/>
      <c r="N43" s="2569"/>
      <c r="O43" s="2569"/>
      <c r="P43" s="2569"/>
      <c r="Q43" s="2633"/>
      <c r="R43" s="2633"/>
      <c r="S43" s="2633"/>
      <c r="T43" s="2633"/>
      <c r="U43" s="2633"/>
      <c r="V43" s="2633"/>
      <c r="W43" s="2633"/>
      <c r="X43" s="2633"/>
      <c r="Y43" s="2633"/>
      <c r="Z43" s="2633"/>
      <c r="AA43" s="2633"/>
      <c r="AB43" s="2633"/>
      <c r="AC43" s="2633"/>
      <c r="AD43" s="2633"/>
      <c r="AE43" s="2633"/>
      <c r="AF43" s="2574"/>
    </row>
    <row r="44" spans="2:32" s="2875" customFormat="1" x14ac:dyDescent="0.2">
      <c r="B44" s="3881" t="s">
        <v>4996</v>
      </c>
      <c r="C44" s="3882"/>
      <c r="D44" s="3886" t="s">
        <v>1534</v>
      </c>
      <c r="E44" s="3886"/>
      <c r="F44" s="3886"/>
      <c r="G44" s="3886"/>
      <c r="H44" s="3886"/>
      <c r="I44" s="2634"/>
      <c r="J44" s="2634"/>
      <c r="K44" s="2634"/>
      <c r="L44" s="2634"/>
      <c r="M44" s="2634"/>
      <c r="N44" s="2634"/>
      <c r="O44" s="2634"/>
      <c r="P44" s="2634"/>
      <c r="Q44" s="2633"/>
      <c r="R44" s="2633"/>
      <c r="S44" s="2633"/>
      <c r="T44" s="2633"/>
      <c r="U44" s="2633"/>
      <c r="V44" s="2633"/>
      <c r="W44" s="2633"/>
      <c r="X44" s="2633"/>
      <c r="Y44" s="2633"/>
      <c r="Z44" s="2633"/>
      <c r="AA44" s="2633"/>
      <c r="AB44" s="2633"/>
      <c r="AC44" s="2633"/>
      <c r="AD44" s="2633"/>
      <c r="AE44" s="2633"/>
      <c r="AF44" s="2574"/>
    </row>
    <row r="45" spans="2:32" s="2875" customFormat="1" x14ac:dyDescent="0.2">
      <c r="B45" s="3881" t="s">
        <v>4997</v>
      </c>
      <c r="C45" s="3882"/>
      <c r="D45" s="3886" t="s">
        <v>10</v>
      </c>
      <c r="E45" s="3886"/>
      <c r="F45" s="3886"/>
      <c r="G45" s="3886"/>
      <c r="H45" s="3886"/>
      <c r="I45" s="2634"/>
      <c r="J45" s="2634"/>
      <c r="K45" s="2634"/>
      <c r="L45" s="2634"/>
      <c r="M45" s="2634"/>
      <c r="N45" s="2634"/>
      <c r="O45" s="2634"/>
      <c r="P45" s="2634"/>
      <c r="Q45" s="2633"/>
      <c r="R45" s="2633"/>
      <c r="S45" s="2633"/>
      <c r="T45" s="2633"/>
      <c r="U45" s="2633"/>
      <c r="V45" s="2633"/>
      <c r="W45" s="2633"/>
      <c r="X45" s="2633"/>
      <c r="Y45" s="2633"/>
      <c r="Z45" s="2633"/>
      <c r="AA45" s="2633"/>
      <c r="AB45" s="2633"/>
      <c r="AC45" s="2633"/>
      <c r="AD45" s="2633"/>
      <c r="AE45" s="2633"/>
      <c r="AF45" s="2574"/>
    </row>
    <row r="46" spans="2:32" s="2875" customFormat="1" ht="13.5" thickBot="1" x14ac:dyDescent="0.25">
      <c r="B46" s="3789"/>
      <c r="C46" s="3790"/>
      <c r="D46" s="3790"/>
      <c r="E46" s="3790"/>
      <c r="F46" s="3790"/>
      <c r="G46" s="2637"/>
      <c r="H46" s="2637"/>
      <c r="I46" s="2637"/>
      <c r="J46" s="2637"/>
      <c r="K46" s="2637"/>
      <c r="L46" s="2637"/>
      <c r="M46" s="2637"/>
      <c r="N46" s="2637"/>
      <c r="O46" s="2637"/>
      <c r="P46" s="2637"/>
      <c r="Q46" s="2637"/>
      <c r="R46" s="2637"/>
      <c r="S46" s="2637"/>
      <c r="T46" s="2637"/>
      <c r="U46" s="2637"/>
      <c r="V46" s="2637"/>
      <c r="W46" s="2637"/>
      <c r="X46" s="2637"/>
      <c r="Y46" s="2637"/>
      <c r="Z46" s="2637"/>
      <c r="AA46" s="2637"/>
      <c r="AB46" s="2637"/>
      <c r="AC46" s="2637"/>
      <c r="AD46" s="2637"/>
      <c r="AE46" s="2637"/>
      <c r="AF46" s="2579"/>
    </row>
    <row r="47" spans="2:32" s="2875" customFormat="1" x14ac:dyDescent="0.2"/>
    <row r="48" spans="2:32" s="2875" customFormat="1" ht="13.5" thickBot="1" x14ac:dyDescent="0.25"/>
    <row r="49" spans="2:32" s="2875" customFormat="1" ht="20.25" x14ac:dyDescent="0.2">
      <c r="B49" s="3839" t="s">
        <v>5069</v>
      </c>
      <c r="C49" s="3840"/>
      <c r="D49" s="3840"/>
      <c r="E49" s="3840"/>
      <c r="F49" s="3840"/>
      <c r="G49" s="3840"/>
      <c r="H49" s="3840"/>
      <c r="I49" s="3840"/>
      <c r="J49" s="3840"/>
      <c r="K49" s="3840"/>
      <c r="L49" s="3840"/>
      <c r="M49" s="3840"/>
      <c r="N49" s="3840"/>
      <c r="O49" s="3840"/>
      <c r="P49" s="3840"/>
      <c r="Q49" s="3840"/>
      <c r="R49" s="3840"/>
      <c r="S49" s="3840"/>
      <c r="T49" s="3840"/>
      <c r="U49" s="3840"/>
      <c r="V49" s="3840"/>
      <c r="W49" s="3840"/>
      <c r="X49" s="3840"/>
      <c r="Y49" s="3840"/>
      <c r="Z49" s="3840"/>
      <c r="AA49" s="3840"/>
      <c r="AB49" s="3840"/>
      <c r="AC49" s="3840"/>
      <c r="AD49" s="3840"/>
      <c r="AE49" s="3840"/>
      <c r="AF49" s="3841"/>
    </row>
    <row r="50" spans="2:32" s="2875" customFormat="1" x14ac:dyDescent="0.2">
      <c r="B50" s="3791"/>
      <c r="C50" s="3792"/>
      <c r="D50" s="3792"/>
      <c r="E50" s="3792"/>
      <c r="F50" s="3792"/>
      <c r="G50" s="2573"/>
      <c r="H50" s="2573"/>
      <c r="I50" s="2573"/>
      <c r="J50" s="2573"/>
      <c r="K50" s="2573"/>
      <c r="L50" s="2573"/>
      <c r="M50" s="2573"/>
      <c r="N50" s="2573"/>
      <c r="O50" s="2573"/>
      <c r="P50" s="2573"/>
      <c r="Q50" s="2573"/>
      <c r="R50" s="2573"/>
      <c r="S50" s="2573"/>
      <c r="T50" s="2573"/>
      <c r="U50" s="2573"/>
      <c r="V50" s="2573"/>
      <c r="W50" s="2573"/>
      <c r="X50" s="2573"/>
      <c r="Y50" s="2573"/>
      <c r="Z50" s="2573"/>
      <c r="AA50" s="2573"/>
      <c r="AB50" s="2573"/>
      <c r="AC50" s="2573"/>
      <c r="AD50" s="2573"/>
      <c r="AE50" s="2573"/>
      <c r="AF50" s="2574"/>
    </row>
    <row r="51" spans="2:32" s="2875" customFormat="1" x14ac:dyDescent="0.2">
      <c r="B51" s="2635" t="s">
        <v>5089</v>
      </c>
      <c r="C51" s="3792"/>
      <c r="D51" s="3866" t="s">
        <v>6776</v>
      </c>
      <c r="E51" s="3866"/>
      <c r="F51" s="3866"/>
      <c r="G51" s="2573"/>
      <c r="H51" s="2573"/>
      <c r="I51" s="2573"/>
      <c r="J51" s="2573"/>
      <c r="K51" s="2573"/>
      <c r="L51" s="2573"/>
      <c r="M51" s="2573"/>
      <c r="N51" s="2573"/>
      <c r="O51" s="2573"/>
      <c r="P51" s="2573"/>
      <c r="Q51" s="2573"/>
      <c r="R51" s="2573"/>
      <c r="S51" s="2573"/>
      <c r="T51" s="2573"/>
      <c r="U51" s="2573"/>
      <c r="V51" s="2573"/>
      <c r="W51" s="2573"/>
      <c r="X51" s="2573"/>
      <c r="Y51" s="2573"/>
      <c r="Z51" s="2573"/>
      <c r="AA51" s="2573"/>
      <c r="AB51" s="2573"/>
      <c r="AC51" s="2573"/>
      <c r="AD51" s="2573"/>
      <c r="AE51" s="2573"/>
      <c r="AF51" s="2574"/>
    </row>
    <row r="52" spans="2:32" s="2875" customFormat="1" x14ac:dyDescent="0.2">
      <c r="B52" s="3867" t="s">
        <v>5072</v>
      </c>
      <c r="C52" s="3868"/>
      <c r="D52" s="3794">
        <v>41760</v>
      </c>
      <c r="E52" s="3794"/>
      <c r="F52" s="3794"/>
      <c r="G52" s="2573"/>
      <c r="H52" s="2573"/>
      <c r="I52" s="2573"/>
      <c r="J52" s="2573"/>
      <c r="K52" s="2573"/>
      <c r="L52" s="2573"/>
      <c r="M52" s="2573"/>
      <c r="N52" s="2573"/>
      <c r="O52" s="2573"/>
      <c r="P52" s="2573"/>
      <c r="Q52" s="2573"/>
      <c r="R52" s="2573"/>
      <c r="S52" s="2573"/>
      <c r="T52" s="2573"/>
      <c r="U52" s="2573"/>
      <c r="V52" s="2573"/>
      <c r="W52" s="2573"/>
      <c r="X52" s="2573"/>
      <c r="Y52" s="2573"/>
      <c r="Z52" s="2573"/>
      <c r="AA52" s="2573"/>
      <c r="AB52" s="2573"/>
      <c r="AC52" s="2573"/>
      <c r="AD52" s="2573"/>
      <c r="AE52" s="2573"/>
      <c r="AF52" s="2574"/>
    </row>
    <row r="53" spans="2:32" s="2875" customFormat="1" x14ac:dyDescent="0.2">
      <c r="B53" s="3863" t="s">
        <v>5070</v>
      </c>
      <c r="C53" s="3864"/>
      <c r="D53" s="3795">
        <v>41790</v>
      </c>
      <c r="E53" s="3467"/>
      <c r="F53" s="3467"/>
      <c r="G53" s="2573"/>
      <c r="H53" s="2573"/>
      <c r="I53" s="2573"/>
      <c r="J53" s="2573"/>
      <c r="K53" s="2573"/>
      <c r="L53" s="2573"/>
      <c r="M53" s="2573"/>
      <c r="N53" s="2573"/>
      <c r="O53" s="2573"/>
      <c r="P53" s="2573"/>
      <c r="Q53" s="2573"/>
      <c r="R53" s="2573"/>
      <c r="S53" s="2573"/>
      <c r="T53" s="2573"/>
      <c r="U53" s="2573"/>
      <c r="V53" s="2573"/>
      <c r="W53" s="2573"/>
      <c r="X53" s="2573"/>
      <c r="Y53" s="2573"/>
      <c r="Z53" s="2573"/>
      <c r="AA53" s="2573"/>
      <c r="AB53" s="2573"/>
      <c r="AC53" s="2573"/>
      <c r="AD53" s="2573"/>
      <c r="AE53" s="2573"/>
      <c r="AF53" s="2574"/>
    </row>
    <row r="54" spans="2:32" s="2875" customFormat="1" ht="13.5" thickBot="1" x14ac:dyDescent="0.25">
      <c r="B54" s="3791"/>
      <c r="C54" s="3792"/>
      <c r="D54" s="3792"/>
      <c r="E54" s="3792"/>
      <c r="F54" s="3792"/>
      <c r="G54" s="2573"/>
      <c r="H54" s="2573"/>
      <c r="I54" s="2573"/>
      <c r="J54" s="2573"/>
      <c r="K54" s="2573"/>
      <c r="L54" s="2573"/>
      <c r="M54" s="2573"/>
      <c r="N54" s="2573"/>
      <c r="O54" s="2573"/>
      <c r="P54" s="2573"/>
      <c r="Q54" s="2573"/>
      <c r="R54" s="2573"/>
      <c r="S54" s="2573"/>
      <c r="T54" s="2573"/>
      <c r="U54" s="2573"/>
      <c r="V54" s="2573"/>
      <c r="W54" s="2573"/>
      <c r="X54" s="2573"/>
      <c r="Y54" s="2573"/>
      <c r="Z54" s="2573"/>
      <c r="AA54" s="2573"/>
      <c r="AB54" s="2573"/>
      <c r="AC54" s="2573"/>
      <c r="AD54" s="2573"/>
      <c r="AE54" s="2573"/>
      <c r="AF54" s="2574"/>
    </row>
    <row r="55" spans="2:32" s="2875" customFormat="1" ht="84" customHeight="1" thickBot="1" x14ac:dyDescent="0.25">
      <c r="B55" s="3844" t="s">
        <v>5071</v>
      </c>
      <c r="C55" s="3871"/>
      <c r="D55" s="3872" t="s">
        <v>6777</v>
      </c>
      <c r="E55" s="3847"/>
      <c r="F55" s="3847"/>
      <c r="G55" s="3847"/>
      <c r="H55" s="3847"/>
      <c r="I55" s="3847"/>
      <c r="J55" s="3847"/>
      <c r="K55" s="3847"/>
      <c r="L55" s="3847"/>
      <c r="M55" s="3847"/>
      <c r="N55" s="3847"/>
      <c r="O55" s="3847"/>
      <c r="P55" s="3847"/>
      <c r="Q55" s="3848"/>
      <c r="R55" s="2573"/>
      <c r="S55" s="2573"/>
      <c r="T55" s="2573"/>
      <c r="U55" s="2573"/>
      <c r="V55" s="2573"/>
      <c r="W55" s="2573"/>
      <c r="X55" s="2573"/>
      <c r="Y55" s="2573"/>
      <c r="Z55" s="2573"/>
      <c r="AA55" s="2573"/>
      <c r="AB55" s="2573"/>
      <c r="AC55" s="2573"/>
      <c r="AD55" s="2573"/>
      <c r="AE55" s="2573"/>
      <c r="AF55" s="2574"/>
    </row>
    <row r="56" spans="2:32" s="2875" customFormat="1" ht="13.5" thickBot="1" x14ac:dyDescent="0.25">
      <c r="B56" s="3791"/>
      <c r="C56" s="3792"/>
      <c r="D56" s="3792"/>
      <c r="E56" s="3792"/>
      <c r="F56" s="3792"/>
      <c r="G56" s="2573"/>
      <c r="H56" s="2573"/>
      <c r="I56" s="2573"/>
      <c r="J56" s="2573"/>
      <c r="K56" s="2573"/>
      <c r="L56" s="2573"/>
      <c r="M56" s="2573"/>
      <c r="N56" s="2573"/>
      <c r="O56" s="2573"/>
      <c r="P56" s="2573"/>
      <c r="Q56" s="2573"/>
      <c r="R56" s="2637"/>
      <c r="S56" s="2573"/>
      <c r="T56" s="2573"/>
      <c r="U56" s="2573"/>
      <c r="V56" s="2573"/>
      <c r="W56" s="2573"/>
      <c r="X56" s="2573"/>
      <c r="Y56" s="2573"/>
      <c r="Z56" s="2573"/>
      <c r="AA56" s="2573"/>
      <c r="AB56" s="2573"/>
      <c r="AC56" s="2573"/>
      <c r="AD56" s="2573"/>
      <c r="AE56" s="2573"/>
      <c r="AF56" s="2574"/>
    </row>
    <row r="57" spans="2:32" s="2875" customFormat="1" ht="13.5" thickBot="1" x14ac:dyDescent="0.25">
      <c r="B57" s="3852" t="s">
        <v>5073</v>
      </c>
      <c r="C57" s="3853"/>
      <c r="D57" s="3851" t="s">
        <v>5074</v>
      </c>
      <c r="E57" s="3856" t="s">
        <v>224</v>
      </c>
      <c r="F57" s="3857"/>
      <c r="G57" s="3857"/>
      <c r="H57" s="3857"/>
      <c r="I57" s="3857"/>
      <c r="J57" s="3857"/>
      <c r="K57" s="3857"/>
      <c r="L57" s="3857"/>
      <c r="M57" s="3857"/>
      <c r="N57" s="3857"/>
      <c r="O57" s="3857"/>
      <c r="P57" s="3858"/>
      <c r="Q57" s="3859" t="s">
        <v>340</v>
      </c>
      <c r="R57" s="3860"/>
      <c r="S57" s="3861"/>
      <c r="T57" s="3861"/>
      <c r="U57" s="3861"/>
      <c r="V57" s="3861"/>
      <c r="W57" s="3861"/>
      <c r="X57" s="3861"/>
      <c r="Y57" s="3862"/>
      <c r="Z57" s="3859" t="s">
        <v>225</v>
      </c>
      <c r="AA57" s="3861"/>
      <c r="AB57" s="3862"/>
      <c r="AC57" s="3873" t="s">
        <v>4993</v>
      </c>
      <c r="AD57" s="3874"/>
      <c r="AE57" s="3875"/>
      <c r="AF57" s="2574"/>
    </row>
    <row r="58" spans="2:32" s="2875" customFormat="1" ht="13.5" thickBot="1" x14ac:dyDescent="0.25">
      <c r="B58" s="3854"/>
      <c r="C58" s="3855"/>
      <c r="D58" s="3851"/>
      <c r="E58" s="3851" t="s">
        <v>5011</v>
      </c>
      <c r="F58" s="3851" t="s">
        <v>5012</v>
      </c>
      <c r="G58" s="3830" t="s">
        <v>5014</v>
      </c>
      <c r="H58" s="3830" t="s">
        <v>5075</v>
      </c>
      <c r="I58" s="3876" t="s">
        <v>5076</v>
      </c>
      <c r="J58" s="3876" t="s">
        <v>5077</v>
      </c>
      <c r="K58" s="3876" t="s">
        <v>5017</v>
      </c>
      <c r="L58" s="3876"/>
      <c r="M58" s="3876" t="s">
        <v>5078</v>
      </c>
      <c r="N58" s="3876" t="s">
        <v>5079</v>
      </c>
      <c r="O58" s="3876" t="s">
        <v>5080</v>
      </c>
      <c r="P58" s="3876" t="s">
        <v>5081</v>
      </c>
      <c r="Q58" s="3827" t="s">
        <v>5023</v>
      </c>
      <c r="R58" s="3827" t="s">
        <v>5024</v>
      </c>
      <c r="S58" s="3827" t="s">
        <v>5025</v>
      </c>
      <c r="T58" s="3827" t="s">
        <v>5082</v>
      </c>
      <c r="U58" s="3827" t="s">
        <v>5083</v>
      </c>
      <c r="V58" s="3827" t="s">
        <v>5028</v>
      </c>
      <c r="W58" s="3827" t="s">
        <v>5030</v>
      </c>
      <c r="X58" s="3830" t="s">
        <v>5084</v>
      </c>
      <c r="Y58" s="3830" t="s">
        <v>5085</v>
      </c>
      <c r="Z58" s="3827" t="s">
        <v>5086</v>
      </c>
      <c r="AA58" s="3827" t="s">
        <v>5087</v>
      </c>
      <c r="AB58" s="3827" t="s">
        <v>5088</v>
      </c>
      <c r="AC58" s="3827" t="s">
        <v>1154</v>
      </c>
      <c r="AD58" s="3827" t="s">
        <v>4994</v>
      </c>
      <c r="AE58" s="3827" t="s">
        <v>4995</v>
      </c>
      <c r="AF58" s="2574"/>
    </row>
    <row r="59" spans="2:32" s="2875" customFormat="1" ht="13.5" thickBot="1" x14ac:dyDescent="0.25">
      <c r="B59" s="3854"/>
      <c r="C59" s="3855"/>
      <c r="D59" s="3827"/>
      <c r="E59" s="3827"/>
      <c r="F59" s="3827"/>
      <c r="G59" s="3829"/>
      <c r="H59" s="3829"/>
      <c r="I59" s="3830"/>
      <c r="J59" s="3830"/>
      <c r="K59" s="3787" t="s">
        <v>5037</v>
      </c>
      <c r="L59" s="3788" t="s">
        <v>2798</v>
      </c>
      <c r="M59" s="3830"/>
      <c r="N59" s="3830"/>
      <c r="O59" s="3830"/>
      <c r="P59" s="3830"/>
      <c r="Q59" s="3828"/>
      <c r="R59" s="3828"/>
      <c r="S59" s="3828"/>
      <c r="T59" s="3828"/>
      <c r="U59" s="3828"/>
      <c r="V59" s="3828"/>
      <c r="W59" s="3828"/>
      <c r="X59" s="3829"/>
      <c r="Y59" s="3829"/>
      <c r="Z59" s="3828"/>
      <c r="AA59" s="3828"/>
      <c r="AB59" s="3828"/>
      <c r="AC59" s="3828"/>
      <c r="AD59" s="3828"/>
      <c r="AE59" s="3828"/>
      <c r="AF59" s="2574"/>
    </row>
    <row r="60" spans="2:32" s="2875" customFormat="1" ht="30.75" customHeight="1" thickBot="1" x14ac:dyDescent="0.25">
      <c r="B60" s="3903" t="s">
        <v>6778</v>
      </c>
      <c r="C60" s="3904"/>
      <c r="D60" s="3147" t="s">
        <v>1534</v>
      </c>
      <c r="E60" s="3147" t="s">
        <v>1534</v>
      </c>
      <c r="F60" s="3147" t="s">
        <v>1534</v>
      </c>
      <c r="G60" s="3147" t="s">
        <v>1534</v>
      </c>
      <c r="H60" s="3147" t="s">
        <v>1534</v>
      </c>
      <c r="I60" s="3147" t="s">
        <v>1534</v>
      </c>
      <c r="J60" s="3147" t="s">
        <v>1534</v>
      </c>
      <c r="K60" s="3147" t="s">
        <v>1534</v>
      </c>
      <c r="L60" s="3147" t="s">
        <v>1534</v>
      </c>
      <c r="M60" s="3147" t="s">
        <v>1534</v>
      </c>
      <c r="N60" s="3147" t="s">
        <v>1534</v>
      </c>
      <c r="O60" s="3147" t="s">
        <v>1534</v>
      </c>
      <c r="P60" s="3147" t="s">
        <v>1534</v>
      </c>
      <c r="Q60" s="3147" t="s">
        <v>1534</v>
      </c>
      <c r="R60" s="3147" t="s">
        <v>1534</v>
      </c>
      <c r="S60" s="3147" t="s">
        <v>1534</v>
      </c>
      <c r="T60" s="3147" t="s">
        <v>1534</v>
      </c>
      <c r="U60" s="3147" t="s">
        <v>1534</v>
      </c>
      <c r="V60" s="3147" t="s">
        <v>1534</v>
      </c>
      <c r="W60" s="3147" t="s">
        <v>1534</v>
      </c>
      <c r="X60" s="3147" t="s">
        <v>1534</v>
      </c>
      <c r="Y60" s="3147" t="s">
        <v>1534</v>
      </c>
      <c r="Z60" s="3148" t="s">
        <v>5002</v>
      </c>
      <c r="AA60" s="3149" t="s">
        <v>1534</v>
      </c>
      <c r="AB60" s="3149">
        <v>0.56000000000000005</v>
      </c>
      <c r="AC60" s="3388" t="s">
        <v>1534</v>
      </c>
      <c r="AD60" s="3388" t="s">
        <v>1534</v>
      </c>
      <c r="AE60" s="3388" t="s">
        <v>1534</v>
      </c>
      <c r="AF60" s="2574"/>
    </row>
    <row r="61" spans="2:32" s="2875" customFormat="1" x14ac:dyDescent="0.2">
      <c r="B61" s="2636"/>
      <c r="C61" s="2568"/>
      <c r="D61" s="2568"/>
      <c r="E61" s="2568"/>
      <c r="F61" s="2568"/>
      <c r="G61" s="2569"/>
      <c r="H61" s="2569"/>
      <c r="I61" s="2569"/>
      <c r="J61" s="2569"/>
      <c r="K61" s="2568"/>
      <c r="L61" s="2569"/>
      <c r="M61" s="2569"/>
      <c r="N61" s="2569"/>
      <c r="O61" s="2569"/>
      <c r="P61" s="2569"/>
      <c r="Q61" s="2633"/>
      <c r="R61" s="2633"/>
      <c r="S61" s="2633"/>
      <c r="T61" s="2633"/>
      <c r="U61" s="2633"/>
      <c r="V61" s="2633"/>
      <c r="W61" s="2633"/>
      <c r="X61" s="2633"/>
      <c r="Y61" s="2633"/>
      <c r="Z61" s="2633"/>
      <c r="AA61" s="2633"/>
      <c r="AB61" s="2633"/>
      <c r="AC61" s="2633"/>
      <c r="AD61" s="2633"/>
      <c r="AE61" s="2633"/>
      <c r="AF61" s="2574"/>
    </row>
    <row r="62" spans="2:32" s="2875" customFormat="1" x14ac:dyDescent="0.2">
      <c r="B62" s="3881" t="s">
        <v>4996</v>
      </c>
      <c r="C62" s="3882"/>
      <c r="D62" s="3886" t="s">
        <v>1534</v>
      </c>
      <c r="E62" s="3886"/>
      <c r="F62" s="3886"/>
      <c r="G62" s="3886"/>
      <c r="H62" s="3886"/>
      <c r="I62" s="2634"/>
      <c r="J62" s="2634"/>
      <c r="K62" s="2634"/>
      <c r="L62" s="2634"/>
      <c r="M62" s="2634"/>
      <c r="N62" s="2634"/>
      <c r="O62" s="2634"/>
      <c r="P62" s="2634"/>
      <c r="Q62" s="2633"/>
      <c r="R62" s="2633"/>
      <c r="S62" s="2633"/>
      <c r="T62" s="2633"/>
      <c r="U62" s="2633"/>
      <c r="V62" s="2633"/>
      <c r="W62" s="2633"/>
      <c r="X62" s="2633"/>
      <c r="Y62" s="2633"/>
      <c r="Z62" s="2633"/>
      <c r="AA62" s="2633"/>
      <c r="AB62" s="2633"/>
      <c r="AC62" s="2633"/>
      <c r="AD62" s="2633"/>
      <c r="AE62" s="2633"/>
      <c r="AF62" s="2574"/>
    </row>
    <row r="63" spans="2:32" s="2875" customFormat="1" x14ac:dyDescent="0.2">
      <c r="B63" s="3881" t="s">
        <v>4997</v>
      </c>
      <c r="C63" s="3882"/>
      <c r="D63" s="3886" t="s">
        <v>10</v>
      </c>
      <c r="E63" s="3886"/>
      <c r="F63" s="3886"/>
      <c r="G63" s="3886"/>
      <c r="H63" s="3886"/>
      <c r="I63" s="2634"/>
      <c r="J63" s="2634"/>
      <c r="K63" s="2634"/>
      <c r="L63" s="2634"/>
      <c r="M63" s="2634"/>
      <c r="N63" s="2634"/>
      <c r="O63" s="2634"/>
      <c r="P63" s="2634"/>
      <c r="Q63" s="2633"/>
      <c r="R63" s="2633"/>
      <c r="S63" s="2633"/>
      <c r="T63" s="2633"/>
      <c r="U63" s="2633"/>
      <c r="V63" s="2633"/>
      <c r="W63" s="2633"/>
      <c r="X63" s="2633"/>
      <c r="Y63" s="2633"/>
      <c r="Z63" s="2633"/>
      <c r="AA63" s="2633"/>
      <c r="AB63" s="2633"/>
      <c r="AC63" s="2633"/>
      <c r="AD63" s="2633"/>
      <c r="AE63" s="2633"/>
      <c r="AF63" s="2574"/>
    </row>
    <row r="64" spans="2:32" s="2875" customFormat="1" ht="13.5" thickBot="1" x14ac:dyDescent="0.25">
      <c r="B64" s="3789"/>
      <c r="C64" s="3790"/>
      <c r="D64" s="3790"/>
      <c r="E64" s="3790"/>
      <c r="F64" s="3790"/>
      <c r="G64" s="2637"/>
      <c r="H64" s="2637"/>
      <c r="I64" s="2637"/>
      <c r="J64" s="2637"/>
      <c r="K64" s="2637"/>
      <c r="L64" s="2637"/>
      <c r="M64" s="2637"/>
      <c r="N64" s="2637"/>
      <c r="O64" s="2637"/>
      <c r="P64" s="2637"/>
      <c r="Q64" s="2637"/>
      <c r="R64" s="2637"/>
      <c r="S64" s="2637"/>
      <c r="T64" s="2637"/>
      <c r="U64" s="2637"/>
      <c r="V64" s="2637"/>
      <c r="W64" s="2637"/>
      <c r="X64" s="2637"/>
      <c r="Y64" s="2637"/>
      <c r="Z64" s="2637"/>
      <c r="AA64" s="2637"/>
      <c r="AB64" s="2637"/>
      <c r="AC64" s="2637"/>
      <c r="AD64" s="2637"/>
      <c r="AE64" s="2637"/>
      <c r="AF64" s="2579"/>
    </row>
    <row r="65" spans="2:32" s="2875" customFormat="1" x14ac:dyDescent="0.2"/>
    <row r="66" spans="2:32" s="2875" customFormat="1" ht="13.5" thickBot="1" x14ac:dyDescent="0.25"/>
    <row r="67" spans="2:32" s="2875" customFormat="1" ht="20.25" x14ac:dyDescent="0.2">
      <c r="B67" s="3839" t="s">
        <v>5069</v>
      </c>
      <c r="C67" s="3840"/>
      <c r="D67" s="3840"/>
      <c r="E67" s="3840"/>
      <c r="F67" s="3840"/>
      <c r="G67" s="3840"/>
      <c r="H67" s="3840"/>
      <c r="I67" s="3840"/>
      <c r="J67" s="3840"/>
      <c r="K67" s="3840"/>
      <c r="L67" s="3840"/>
      <c r="M67" s="3840"/>
      <c r="N67" s="3840"/>
      <c r="O67" s="3840"/>
      <c r="P67" s="3840"/>
      <c r="Q67" s="3840"/>
      <c r="R67" s="3840"/>
      <c r="S67" s="3840"/>
      <c r="T67" s="3840"/>
      <c r="U67" s="3840"/>
      <c r="V67" s="3840"/>
      <c r="W67" s="3840"/>
      <c r="X67" s="3840"/>
      <c r="Y67" s="3840"/>
      <c r="Z67" s="3840"/>
      <c r="AA67" s="3840"/>
      <c r="AB67" s="3840"/>
      <c r="AC67" s="3840"/>
      <c r="AD67" s="3840"/>
      <c r="AE67" s="3840"/>
      <c r="AF67" s="3841"/>
    </row>
    <row r="68" spans="2:32" s="2875" customFormat="1" x14ac:dyDescent="0.2">
      <c r="B68" s="3791"/>
      <c r="C68" s="3792"/>
      <c r="D68" s="3792"/>
      <c r="E68" s="3792"/>
      <c r="F68" s="3792"/>
      <c r="G68" s="2573"/>
      <c r="H68" s="2573"/>
      <c r="I68" s="2573"/>
      <c r="J68" s="2573"/>
      <c r="K68" s="2573"/>
      <c r="L68" s="2573"/>
      <c r="M68" s="2573"/>
      <c r="N68" s="2573"/>
      <c r="O68" s="2573"/>
      <c r="P68" s="2573"/>
      <c r="Q68" s="2573"/>
      <c r="R68" s="2573"/>
      <c r="S68" s="2573"/>
      <c r="T68" s="2573"/>
      <c r="U68" s="2573"/>
      <c r="V68" s="2573"/>
      <c r="W68" s="2573"/>
      <c r="X68" s="2573"/>
      <c r="Y68" s="2573"/>
      <c r="Z68" s="2573"/>
      <c r="AA68" s="2573"/>
      <c r="AB68" s="2573"/>
      <c r="AC68" s="2573"/>
      <c r="AD68" s="2573"/>
      <c r="AE68" s="2573"/>
      <c r="AF68" s="2574"/>
    </row>
    <row r="69" spans="2:32" s="2875" customFormat="1" x14ac:dyDescent="0.2">
      <c r="B69" s="2635" t="s">
        <v>5089</v>
      </c>
      <c r="C69" s="3792"/>
      <c r="D69" s="3866" t="s">
        <v>6787</v>
      </c>
      <c r="E69" s="3866"/>
      <c r="F69" s="3866"/>
      <c r="G69" s="2573"/>
      <c r="H69" s="2573"/>
      <c r="I69" s="2573"/>
      <c r="J69" s="2573"/>
      <c r="K69" s="2573"/>
      <c r="L69" s="2573"/>
      <c r="M69" s="2573"/>
      <c r="N69" s="2573"/>
      <c r="O69" s="2573"/>
      <c r="P69" s="2573"/>
      <c r="Q69" s="2573"/>
      <c r="R69" s="2573"/>
      <c r="S69" s="2573"/>
      <c r="T69" s="2573"/>
      <c r="U69" s="2573"/>
      <c r="V69" s="2573"/>
      <c r="W69" s="2573"/>
      <c r="X69" s="2573"/>
      <c r="Y69" s="2573"/>
      <c r="Z69" s="2573"/>
      <c r="AA69" s="2573"/>
      <c r="AB69" s="2573"/>
      <c r="AC69" s="2573"/>
      <c r="AD69" s="2573"/>
      <c r="AE69" s="2573"/>
      <c r="AF69" s="2574"/>
    </row>
    <row r="70" spans="2:32" s="2875" customFormat="1" x14ac:dyDescent="0.2">
      <c r="B70" s="3867" t="s">
        <v>5072</v>
      </c>
      <c r="C70" s="3868"/>
      <c r="D70" s="3794">
        <v>41760</v>
      </c>
      <c r="E70" s="3794"/>
      <c r="F70" s="3794"/>
      <c r="G70" s="2573"/>
      <c r="H70" s="2573"/>
      <c r="I70" s="2573"/>
      <c r="J70" s="2573"/>
      <c r="K70" s="2573"/>
      <c r="L70" s="2573"/>
      <c r="M70" s="2573"/>
      <c r="N70" s="2573"/>
      <c r="O70" s="2573"/>
      <c r="P70" s="2573"/>
      <c r="Q70" s="2573"/>
      <c r="R70" s="2573"/>
      <c r="S70" s="2573"/>
      <c r="T70" s="2573"/>
      <c r="U70" s="2573"/>
      <c r="V70" s="2573"/>
      <c r="W70" s="2573"/>
      <c r="X70" s="2573"/>
      <c r="Y70" s="2573"/>
      <c r="Z70" s="2573"/>
      <c r="AA70" s="2573"/>
      <c r="AB70" s="2573"/>
      <c r="AC70" s="2573"/>
      <c r="AD70" s="2573"/>
      <c r="AE70" s="2573"/>
      <c r="AF70" s="2574"/>
    </row>
    <row r="71" spans="2:32" s="2875" customFormat="1" x14ac:dyDescent="0.2">
      <c r="B71" s="3863" t="s">
        <v>5070</v>
      </c>
      <c r="C71" s="3864"/>
      <c r="D71" s="3795">
        <v>41790</v>
      </c>
      <c r="E71" s="3467"/>
      <c r="F71" s="3467"/>
      <c r="G71" s="2573"/>
      <c r="H71" s="2573"/>
      <c r="I71" s="2573"/>
      <c r="J71" s="2573"/>
      <c r="K71" s="2573"/>
      <c r="L71" s="2573"/>
      <c r="M71" s="2573"/>
      <c r="N71" s="2573"/>
      <c r="O71" s="2573"/>
      <c r="P71" s="2573"/>
      <c r="Q71" s="2573"/>
      <c r="R71" s="2573"/>
      <c r="S71" s="2573"/>
      <c r="T71" s="2573"/>
      <c r="U71" s="2573"/>
      <c r="V71" s="2573"/>
      <c r="W71" s="2573"/>
      <c r="X71" s="2573"/>
      <c r="Y71" s="2573"/>
      <c r="Z71" s="2573"/>
      <c r="AA71" s="2573"/>
      <c r="AB71" s="2573"/>
      <c r="AC71" s="2573"/>
      <c r="AD71" s="2573"/>
      <c r="AE71" s="2573"/>
      <c r="AF71" s="2574"/>
    </row>
    <row r="72" spans="2:32" s="2875" customFormat="1" ht="13.5" thickBot="1" x14ac:dyDescent="0.25">
      <c r="B72" s="3791"/>
      <c r="C72" s="3792"/>
      <c r="D72" s="3792"/>
      <c r="E72" s="3792"/>
      <c r="F72" s="3792"/>
      <c r="G72" s="2573"/>
      <c r="H72" s="2573"/>
      <c r="I72" s="2573"/>
      <c r="J72" s="2573"/>
      <c r="K72" s="2573"/>
      <c r="L72" s="2573"/>
      <c r="M72" s="2573"/>
      <c r="N72" s="2573"/>
      <c r="O72" s="2573"/>
      <c r="P72" s="2573"/>
      <c r="Q72" s="2573"/>
      <c r="R72" s="2573"/>
      <c r="S72" s="2573"/>
      <c r="T72" s="2573"/>
      <c r="U72" s="2573"/>
      <c r="V72" s="2573"/>
      <c r="W72" s="2573"/>
      <c r="X72" s="2573"/>
      <c r="Y72" s="2573"/>
      <c r="Z72" s="2573"/>
      <c r="AA72" s="2573"/>
      <c r="AB72" s="2573"/>
      <c r="AC72" s="2573"/>
      <c r="AD72" s="2573"/>
      <c r="AE72" s="2573"/>
      <c r="AF72" s="2574"/>
    </row>
    <row r="73" spans="2:32" s="2875" customFormat="1" ht="51" customHeight="1" thickBot="1" x14ac:dyDescent="0.25">
      <c r="B73" s="3844" t="s">
        <v>5071</v>
      </c>
      <c r="C73" s="3871"/>
      <c r="D73" s="3872" t="s">
        <v>6788</v>
      </c>
      <c r="E73" s="3847"/>
      <c r="F73" s="3847"/>
      <c r="G73" s="3847"/>
      <c r="H73" s="3847"/>
      <c r="I73" s="3847"/>
      <c r="J73" s="3847"/>
      <c r="K73" s="3847"/>
      <c r="L73" s="3847"/>
      <c r="M73" s="3847"/>
      <c r="N73" s="3847"/>
      <c r="O73" s="3847"/>
      <c r="P73" s="3847"/>
      <c r="Q73" s="3848"/>
      <c r="R73" s="2573"/>
      <c r="S73" s="2573"/>
      <c r="T73" s="2573"/>
      <c r="U73" s="2573"/>
      <c r="V73" s="2573"/>
      <c r="W73" s="2573"/>
      <c r="X73" s="2573"/>
      <c r="Y73" s="2573"/>
      <c r="Z73" s="2573"/>
      <c r="AA73" s="2573"/>
      <c r="AB73" s="2573"/>
      <c r="AC73" s="2573"/>
      <c r="AD73" s="2573"/>
      <c r="AE73" s="2573"/>
      <c r="AF73" s="2574"/>
    </row>
    <row r="74" spans="2:32" s="2875" customFormat="1" ht="13.5" thickBot="1" x14ac:dyDescent="0.25">
      <c r="B74" s="3791"/>
      <c r="C74" s="3792"/>
      <c r="D74" s="3792"/>
      <c r="E74" s="3792"/>
      <c r="F74" s="3792"/>
      <c r="G74" s="2573"/>
      <c r="H74" s="2573"/>
      <c r="I74" s="2573"/>
      <c r="J74" s="2573"/>
      <c r="K74" s="2573"/>
      <c r="L74" s="2573"/>
      <c r="M74" s="2573"/>
      <c r="N74" s="2573"/>
      <c r="O74" s="2573"/>
      <c r="P74" s="2573"/>
      <c r="Q74" s="2573"/>
      <c r="R74" s="2637"/>
      <c r="S74" s="2573"/>
      <c r="T74" s="2573"/>
      <c r="U74" s="2573"/>
      <c r="V74" s="2573"/>
      <c r="W74" s="2573"/>
      <c r="X74" s="2573"/>
      <c r="Y74" s="2573"/>
      <c r="Z74" s="2573"/>
      <c r="AA74" s="2573"/>
      <c r="AB74" s="2573"/>
      <c r="AC74" s="2573"/>
      <c r="AD74" s="2573"/>
      <c r="AE74" s="2573"/>
      <c r="AF74" s="2574"/>
    </row>
    <row r="75" spans="2:32" s="2875" customFormat="1" ht="13.5" thickBot="1" x14ac:dyDescent="0.25">
      <c r="B75" s="3852" t="s">
        <v>5073</v>
      </c>
      <c r="C75" s="3853"/>
      <c r="D75" s="3851" t="s">
        <v>5074</v>
      </c>
      <c r="E75" s="3856" t="s">
        <v>224</v>
      </c>
      <c r="F75" s="3857"/>
      <c r="G75" s="3857"/>
      <c r="H75" s="3857"/>
      <c r="I75" s="3857"/>
      <c r="J75" s="3857"/>
      <c r="K75" s="3857"/>
      <c r="L75" s="3857"/>
      <c r="M75" s="3857"/>
      <c r="N75" s="3857"/>
      <c r="O75" s="3857"/>
      <c r="P75" s="3858"/>
      <c r="Q75" s="3859" t="s">
        <v>340</v>
      </c>
      <c r="R75" s="3860"/>
      <c r="S75" s="3861"/>
      <c r="T75" s="3861"/>
      <c r="U75" s="3861"/>
      <c r="V75" s="3861"/>
      <c r="W75" s="3861"/>
      <c r="X75" s="3861"/>
      <c r="Y75" s="3862"/>
      <c r="Z75" s="3859" t="s">
        <v>225</v>
      </c>
      <c r="AA75" s="3861"/>
      <c r="AB75" s="3862"/>
      <c r="AC75" s="3873" t="s">
        <v>4993</v>
      </c>
      <c r="AD75" s="3874"/>
      <c r="AE75" s="3875"/>
      <c r="AF75" s="2574"/>
    </row>
    <row r="76" spans="2:32" s="2875" customFormat="1" ht="13.5" thickBot="1" x14ac:dyDescent="0.25">
      <c r="B76" s="3854"/>
      <c r="C76" s="3855"/>
      <c r="D76" s="3851"/>
      <c r="E76" s="3851" t="s">
        <v>5011</v>
      </c>
      <c r="F76" s="3851" t="s">
        <v>5012</v>
      </c>
      <c r="G76" s="3830" t="s">
        <v>5014</v>
      </c>
      <c r="H76" s="3830" t="s">
        <v>5075</v>
      </c>
      <c r="I76" s="3876" t="s">
        <v>5076</v>
      </c>
      <c r="J76" s="3876" t="s">
        <v>5077</v>
      </c>
      <c r="K76" s="3876" t="s">
        <v>5017</v>
      </c>
      <c r="L76" s="3876"/>
      <c r="M76" s="3876" t="s">
        <v>5078</v>
      </c>
      <c r="N76" s="3876" t="s">
        <v>5079</v>
      </c>
      <c r="O76" s="3876" t="s">
        <v>5080</v>
      </c>
      <c r="P76" s="3876" t="s">
        <v>5081</v>
      </c>
      <c r="Q76" s="3827" t="s">
        <v>5023</v>
      </c>
      <c r="R76" s="3827" t="s">
        <v>5024</v>
      </c>
      <c r="S76" s="3827" t="s">
        <v>5025</v>
      </c>
      <c r="T76" s="3827" t="s">
        <v>5082</v>
      </c>
      <c r="U76" s="3827" t="s">
        <v>5083</v>
      </c>
      <c r="V76" s="3827" t="s">
        <v>5028</v>
      </c>
      <c r="W76" s="3827" t="s">
        <v>5030</v>
      </c>
      <c r="X76" s="3830" t="s">
        <v>5084</v>
      </c>
      <c r="Y76" s="3830" t="s">
        <v>5085</v>
      </c>
      <c r="Z76" s="3827" t="s">
        <v>5086</v>
      </c>
      <c r="AA76" s="3827" t="s">
        <v>5087</v>
      </c>
      <c r="AB76" s="3827" t="s">
        <v>5088</v>
      </c>
      <c r="AC76" s="3827" t="s">
        <v>1154</v>
      </c>
      <c r="AD76" s="3827" t="s">
        <v>4994</v>
      </c>
      <c r="AE76" s="3827" t="s">
        <v>4995</v>
      </c>
      <c r="AF76" s="2574"/>
    </row>
    <row r="77" spans="2:32" s="2875" customFormat="1" ht="13.5" thickBot="1" x14ac:dyDescent="0.25">
      <c r="B77" s="3854"/>
      <c r="C77" s="3855"/>
      <c r="D77" s="3827"/>
      <c r="E77" s="3827"/>
      <c r="F77" s="3827"/>
      <c r="G77" s="3829"/>
      <c r="H77" s="3829"/>
      <c r="I77" s="3830"/>
      <c r="J77" s="3830"/>
      <c r="K77" s="3787" t="s">
        <v>5037</v>
      </c>
      <c r="L77" s="3788" t="s">
        <v>2798</v>
      </c>
      <c r="M77" s="3830"/>
      <c r="N77" s="3830"/>
      <c r="O77" s="3830"/>
      <c r="P77" s="3830"/>
      <c r="Q77" s="3828"/>
      <c r="R77" s="3828"/>
      <c r="S77" s="3828"/>
      <c r="T77" s="3828"/>
      <c r="U77" s="3828"/>
      <c r="V77" s="3828"/>
      <c r="W77" s="3828"/>
      <c r="X77" s="3829"/>
      <c r="Y77" s="3829"/>
      <c r="Z77" s="3828"/>
      <c r="AA77" s="3828"/>
      <c r="AB77" s="3828"/>
      <c r="AC77" s="3828"/>
      <c r="AD77" s="3828"/>
      <c r="AE77" s="3828"/>
      <c r="AF77" s="2574"/>
    </row>
    <row r="78" spans="2:32" s="2875" customFormat="1" ht="27.75" customHeight="1" x14ac:dyDescent="0.2">
      <c r="B78" s="3905" t="s">
        <v>6789</v>
      </c>
      <c r="C78" s="3906"/>
      <c r="D78" s="3813" t="s">
        <v>1534</v>
      </c>
      <c r="E78" s="3813" t="s">
        <v>1534</v>
      </c>
      <c r="F78" s="3813" t="s">
        <v>1534</v>
      </c>
      <c r="G78" s="3813" t="s">
        <v>1534</v>
      </c>
      <c r="H78" s="3813" t="s">
        <v>1534</v>
      </c>
      <c r="I78" s="3813" t="s">
        <v>1534</v>
      </c>
      <c r="J78" s="3813" t="s">
        <v>1534</v>
      </c>
      <c r="K78" s="3813" t="s">
        <v>1534</v>
      </c>
      <c r="L78" s="3813" t="s">
        <v>1534</v>
      </c>
      <c r="M78" s="3813" t="s">
        <v>1534</v>
      </c>
      <c r="N78" s="3813" t="s">
        <v>1534</v>
      </c>
      <c r="O78" s="3813" t="s">
        <v>1534</v>
      </c>
      <c r="P78" s="3813" t="s">
        <v>1534</v>
      </c>
      <c r="Q78" s="3813" t="s">
        <v>1534</v>
      </c>
      <c r="R78" s="3813" t="s">
        <v>1534</v>
      </c>
      <c r="S78" s="3813" t="s">
        <v>1534</v>
      </c>
      <c r="T78" s="3813" t="s">
        <v>1534</v>
      </c>
      <c r="U78" s="3813" t="s">
        <v>1534</v>
      </c>
      <c r="V78" s="3813" t="s">
        <v>1534</v>
      </c>
      <c r="W78" s="3813" t="s">
        <v>1534</v>
      </c>
      <c r="X78" s="3813" t="s">
        <v>1534</v>
      </c>
      <c r="Y78" s="3813" t="s">
        <v>1534</v>
      </c>
      <c r="Z78" s="3814" t="s">
        <v>5002</v>
      </c>
      <c r="AA78" s="3815" t="s">
        <v>1534</v>
      </c>
      <c r="AB78" s="3815">
        <v>0.112</v>
      </c>
      <c r="AC78" s="3816" t="s">
        <v>1534</v>
      </c>
      <c r="AD78" s="3816" t="s">
        <v>1534</v>
      </c>
      <c r="AE78" s="3816" t="s">
        <v>1534</v>
      </c>
      <c r="AF78" s="2574"/>
    </row>
    <row r="79" spans="2:32" s="2875" customFormat="1" x14ac:dyDescent="0.2">
      <c r="B79" s="2636"/>
      <c r="C79" s="2568"/>
      <c r="D79" s="2568"/>
      <c r="E79" s="2568"/>
      <c r="F79" s="2568"/>
      <c r="G79" s="2569"/>
      <c r="H79" s="2569"/>
      <c r="I79" s="2569"/>
      <c r="J79" s="2569"/>
      <c r="K79" s="2568"/>
      <c r="L79" s="2569"/>
      <c r="M79" s="2569"/>
      <c r="N79" s="2569"/>
      <c r="O79" s="2569"/>
      <c r="P79" s="2569"/>
      <c r="Q79" s="2633"/>
      <c r="R79" s="2633"/>
      <c r="S79" s="2633"/>
      <c r="T79" s="2633"/>
      <c r="U79" s="2633"/>
      <c r="V79" s="2633"/>
      <c r="W79" s="2633"/>
      <c r="X79" s="2633"/>
      <c r="Y79" s="2633"/>
      <c r="Z79" s="2633"/>
      <c r="AA79" s="2633"/>
      <c r="AB79" s="2633"/>
      <c r="AC79" s="2633"/>
      <c r="AD79" s="2633"/>
      <c r="AE79" s="2633"/>
      <c r="AF79" s="2574"/>
    </row>
    <row r="80" spans="2:32" s="2875" customFormat="1" x14ac:dyDescent="0.2">
      <c r="B80" s="3881" t="s">
        <v>4996</v>
      </c>
      <c r="C80" s="3882"/>
      <c r="D80" s="3886" t="s">
        <v>1534</v>
      </c>
      <c r="E80" s="3886"/>
      <c r="F80" s="3886"/>
      <c r="G80" s="3886"/>
      <c r="H80" s="3886"/>
      <c r="I80" s="2634"/>
      <c r="J80" s="2634"/>
      <c r="K80" s="2634"/>
      <c r="L80" s="2634"/>
      <c r="M80" s="2634"/>
      <c r="N80" s="2634"/>
      <c r="O80" s="2634"/>
      <c r="P80" s="2634"/>
      <c r="Q80" s="2633"/>
      <c r="R80" s="2633"/>
      <c r="S80" s="2633"/>
      <c r="T80" s="2633"/>
      <c r="U80" s="2633"/>
      <c r="V80" s="2633"/>
      <c r="W80" s="2633"/>
      <c r="X80" s="2633"/>
      <c r="Y80" s="2633"/>
      <c r="Z80" s="2633"/>
      <c r="AA80" s="2633"/>
      <c r="AB80" s="2633"/>
      <c r="AC80" s="2633"/>
      <c r="AD80" s="2633"/>
      <c r="AE80" s="2633"/>
      <c r="AF80" s="2574"/>
    </row>
    <row r="81" spans="2:32" s="2875" customFormat="1" x14ac:dyDescent="0.2">
      <c r="B81" s="3881" t="s">
        <v>4997</v>
      </c>
      <c r="C81" s="3882"/>
      <c r="D81" s="3886" t="s">
        <v>10</v>
      </c>
      <c r="E81" s="3886"/>
      <c r="F81" s="3886"/>
      <c r="G81" s="3886"/>
      <c r="H81" s="3886"/>
      <c r="I81" s="2634"/>
      <c r="J81" s="2634"/>
      <c r="K81" s="2634"/>
      <c r="L81" s="2634"/>
      <c r="M81" s="2634"/>
      <c r="N81" s="2634"/>
      <c r="O81" s="2634"/>
      <c r="P81" s="2634"/>
      <c r="Q81" s="2633"/>
      <c r="R81" s="2633"/>
      <c r="S81" s="2633"/>
      <c r="T81" s="2633"/>
      <c r="U81" s="2633"/>
      <c r="V81" s="2633"/>
      <c r="W81" s="2633"/>
      <c r="X81" s="2633"/>
      <c r="Y81" s="2633"/>
      <c r="Z81" s="2633"/>
      <c r="AA81" s="2633"/>
      <c r="AB81" s="2633"/>
      <c r="AC81" s="2633"/>
      <c r="AD81" s="2633"/>
      <c r="AE81" s="2633"/>
      <c r="AF81" s="2574"/>
    </row>
    <row r="82" spans="2:32" s="2875" customFormat="1" ht="13.5" thickBot="1" x14ac:dyDescent="0.25">
      <c r="B82" s="3789"/>
      <c r="C82" s="3790"/>
      <c r="D82" s="3790"/>
      <c r="E82" s="3790"/>
      <c r="F82" s="3790"/>
      <c r="G82" s="2637"/>
      <c r="H82" s="2637"/>
      <c r="I82" s="2637"/>
      <c r="J82" s="2637"/>
      <c r="K82" s="2637"/>
      <c r="L82" s="2637"/>
      <c r="M82" s="2637"/>
      <c r="N82" s="2637"/>
      <c r="O82" s="2637"/>
      <c r="P82" s="2637"/>
      <c r="Q82" s="2637"/>
      <c r="R82" s="2637"/>
      <c r="S82" s="2637"/>
      <c r="T82" s="2637"/>
      <c r="U82" s="2637"/>
      <c r="V82" s="2637"/>
      <c r="W82" s="2637"/>
      <c r="X82" s="2637"/>
      <c r="Y82" s="2637"/>
      <c r="Z82" s="2637"/>
      <c r="AA82" s="2637"/>
      <c r="AB82" s="2637"/>
      <c r="AC82" s="2637"/>
      <c r="AD82" s="2637"/>
      <c r="AE82" s="2637"/>
      <c r="AF82" s="2579"/>
    </row>
    <row r="83" spans="2:32" s="2875" customFormat="1" x14ac:dyDescent="0.2"/>
    <row r="84" spans="2:32" s="2875" customFormat="1" ht="13.5" thickBot="1" x14ac:dyDescent="0.25"/>
    <row r="85" spans="2:32" s="2875" customFormat="1" ht="20.25" x14ac:dyDescent="0.2">
      <c r="B85" s="3839" t="s">
        <v>5069</v>
      </c>
      <c r="C85" s="3840"/>
      <c r="D85" s="3840"/>
      <c r="E85" s="3840"/>
      <c r="F85" s="3840"/>
      <c r="G85" s="3840"/>
      <c r="H85" s="3840"/>
      <c r="I85" s="3840"/>
      <c r="J85" s="3840"/>
      <c r="K85" s="3840"/>
      <c r="L85" s="3840"/>
      <c r="M85" s="3840"/>
      <c r="N85" s="3840"/>
      <c r="O85" s="3840"/>
      <c r="P85" s="3840"/>
      <c r="Q85" s="3840"/>
      <c r="R85" s="3840"/>
      <c r="S85" s="3840"/>
      <c r="T85" s="3840"/>
      <c r="U85" s="3840"/>
      <c r="V85" s="3840"/>
      <c r="W85" s="3840"/>
      <c r="X85" s="3840"/>
      <c r="Y85" s="3840"/>
      <c r="Z85" s="3840"/>
      <c r="AA85" s="3840"/>
      <c r="AB85" s="3840"/>
      <c r="AC85" s="3840"/>
      <c r="AD85" s="3840"/>
      <c r="AE85" s="3840"/>
      <c r="AF85" s="3841"/>
    </row>
    <row r="86" spans="2:32" s="2875" customFormat="1" x14ac:dyDescent="0.2">
      <c r="B86" s="3791"/>
      <c r="C86" s="3792"/>
      <c r="D86" s="3792"/>
      <c r="E86" s="3792"/>
      <c r="F86" s="3792"/>
      <c r="G86" s="2573"/>
      <c r="H86" s="2573"/>
      <c r="I86" s="2573"/>
      <c r="J86" s="2573"/>
      <c r="K86" s="2573"/>
      <c r="L86" s="2573"/>
      <c r="M86" s="2573"/>
      <c r="N86" s="2573"/>
      <c r="O86" s="2573"/>
      <c r="P86" s="2573"/>
      <c r="Q86" s="2573"/>
      <c r="R86" s="2573"/>
      <c r="S86" s="2573"/>
      <c r="T86" s="2573"/>
      <c r="U86" s="2573"/>
      <c r="V86" s="2573"/>
      <c r="W86" s="2573"/>
      <c r="X86" s="2573"/>
      <c r="Y86" s="2573"/>
      <c r="Z86" s="2573"/>
      <c r="AA86" s="2573"/>
      <c r="AB86" s="2573"/>
      <c r="AC86" s="2573"/>
      <c r="AD86" s="2573"/>
      <c r="AE86" s="2573"/>
      <c r="AF86" s="2574"/>
    </row>
    <row r="87" spans="2:32" s="2875" customFormat="1" x14ac:dyDescent="0.2">
      <c r="B87" s="2635" t="s">
        <v>5089</v>
      </c>
      <c r="C87" s="3792"/>
      <c r="D87" s="3866" t="s">
        <v>6796</v>
      </c>
      <c r="E87" s="3866"/>
      <c r="F87" s="3866"/>
      <c r="G87" s="2573"/>
      <c r="H87" s="2573"/>
      <c r="I87" s="2573"/>
      <c r="J87" s="2573"/>
      <c r="K87" s="2573"/>
      <c r="L87" s="2573"/>
      <c r="M87" s="2573"/>
      <c r="N87" s="2573"/>
      <c r="O87" s="2573"/>
      <c r="P87" s="2573"/>
      <c r="Q87" s="2573"/>
      <c r="R87" s="2573"/>
      <c r="S87" s="2573"/>
      <c r="T87" s="2573"/>
      <c r="U87" s="2573"/>
      <c r="V87" s="2573"/>
      <c r="W87" s="2573"/>
      <c r="X87" s="2573"/>
      <c r="Y87" s="2573"/>
      <c r="Z87" s="2573"/>
      <c r="AA87" s="2573"/>
      <c r="AB87" s="2573"/>
      <c r="AC87" s="2573"/>
      <c r="AD87" s="2573"/>
      <c r="AE87" s="2573"/>
      <c r="AF87" s="2574"/>
    </row>
    <row r="88" spans="2:32" s="2875" customFormat="1" x14ac:dyDescent="0.2">
      <c r="B88" s="3867" t="s">
        <v>5072</v>
      </c>
      <c r="C88" s="3868"/>
      <c r="D88" s="3794">
        <v>41760</v>
      </c>
      <c r="E88" s="3794"/>
      <c r="F88" s="3794"/>
      <c r="G88" s="2573"/>
      <c r="H88" s="2573"/>
      <c r="I88" s="2573"/>
      <c r="J88" s="2573"/>
      <c r="K88" s="2573"/>
      <c r="L88" s="2573"/>
      <c r="M88" s="2573"/>
      <c r="N88" s="2573"/>
      <c r="O88" s="2573"/>
      <c r="P88" s="2573"/>
      <c r="Q88" s="2573"/>
      <c r="R88" s="2573"/>
      <c r="S88" s="2573"/>
      <c r="T88" s="2573"/>
      <c r="U88" s="2573"/>
      <c r="V88" s="2573"/>
      <c r="W88" s="2573"/>
      <c r="X88" s="2573"/>
      <c r="Y88" s="2573"/>
      <c r="Z88" s="2573"/>
      <c r="AA88" s="2573"/>
      <c r="AB88" s="2573"/>
      <c r="AC88" s="2573"/>
      <c r="AD88" s="2573"/>
      <c r="AE88" s="2573"/>
      <c r="AF88" s="2574"/>
    </row>
    <row r="89" spans="2:32" s="2875" customFormat="1" x14ac:dyDescent="0.2">
      <c r="B89" s="3863" t="s">
        <v>5070</v>
      </c>
      <c r="C89" s="3864"/>
      <c r="D89" s="3795">
        <v>41790</v>
      </c>
      <c r="E89" s="3467"/>
      <c r="F89" s="3467"/>
      <c r="G89" s="2573"/>
      <c r="H89" s="2573"/>
      <c r="I89" s="2573"/>
      <c r="J89" s="2573"/>
      <c r="K89" s="2573"/>
      <c r="L89" s="2573"/>
      <c r="M89" s="2573"/>
      <c r="N89" s="2573"/>
      <c r="O89" s="2573"/>
      <c r="P89" s="2573"/>
      <c r="Q89" s="2573"/>
      <c r="R89" s="2573"/>
      <c r="S89" s="2573"/>
      <c r="T89" s="2573"/>
      <c r="U89" s="2573"/>
      <c r="V89" s="2573"/>
      <c r="W89" s="2573"/>
      <c r="X89" s="2573"/>
      <c r="Y89" s="2573"/>
      <c r="Z89" s="2573"/>
      <c r="AA89" s="2573"/>
      <c r="AB89" s="2573"/>
      <c r="AC89" s="2573"/>
      <c r="AD89" s="2573"/>
      <c r="AE89" s="2573"/>
      <c r="AF89" s="2574"/>
    </row>
    <row r="90" spans="2:32" s="2875" customFormat="1" ht="13.5" thickBot="1" x14ac:dyDescent="0.25">
      <c r="B90" s="3791"/>
      <c r="C90" s="3792"/>
      <c r="D90" s="3792"/>
      <c r="E90" s="3792"/>
      <c r="F90" s="3792"/>
      <c r="G90" s="2573"/>
      <c r="H90" s="2573"/>
      <c r="I90" s="2573"/>
      <c r="J90" s="2573"/>
      <c r="K90" s="2573"/>
      <c r="L90" s="2573"/>
      <c r="M90" s="2573"/>
      <c r="N90" s="2573"/>
      <c r="O90" s="2573"/>
      <c r="P90" s="2573"/>
      <c r="Q90" s="2573"/>
      <c r="R90" s="2573"/>
      <c r="S90" s="2573"/>
      <c r="T90" s="2573"/>
      <c r="U90" s="2573"/>
      <c r="V90" s="2573"/>
      <c r="W90" s="2573"/>
      <c r="X90" s="2573"/>
      <c r="Y90" s="2573"/>
      <c r="Z90" s="2573"/>
      <c r="AA90" s="2573"/>
      <c r="AB90" s="2573"/>
      <c r="AC90" s="2573"/>
      <c r="AD90" s="2573"/>
      <c r="AE90" s="2573"/>
      <c r="AF90" s="2574"/>
    </row>
    <row r="91" spans="2:32" s="2875" customFormat="1" ht="74.25" customHeight="1" thickBot="1" x14ac:dyDescent="0.25">
      <c r="B91" s="3844" t="s">
        <v>5071</v>
      </c>
      <c r="C91" s="3871"/>
      <c r="D91" s="3872" t="s">
        <v>6797</v>
      </c>
      <c r="E91" s="3847"/>
      <c r="F91" s="3847"/>
      <c r="G91" s="3847"/>
      <c r="H91" s="3847"/>
      <c r="I91" s="3847"/>
      <c r="J91" s="3847"/>
      <c r="K91" s="3847"/>
      <c r="L91" s="3847"/>
      <c r="M91" s="3847"/>
      <c r="N91" s="3847"/>
      <c r="O91" s="3847"/>
      <c r="P91" s="3847"/>
      <c r="Q91" s="3848"/>
      <c r="R91" s="2573"/>
      <c r="S91" s="2573"/>
      <c r="T91" s="2573"/>
      <c r="U91" s="2573"/>
      <c r="V91" s="2573"/>
      <c r="W91" s="2573"/>
      <c r="X91" s="2573"/>
      <c r="Y91" s="2573"/>
      <c r="Z91" s="2573"/>
      <c r="AA91" s="2573"/>
      <c r="AB91" s="2573"/>
      <c r="AC91" s="2573"/>
      <c r="AD91" s="2573"/>
      <c r="AE91" s="2573"/>
      <c r="AF91" s="2574"/>
    </row>
    <row r="92" spans="2:32" s="2875" customFormat="1" ht="13.5" thickBot="1" x14ac:dyDescent="0.25">
      <c r="B92" s="3791"/>
      <c r="C92" s="3792"/>
      <c r="D92" s="3792"/>
      <c r="E92" s="3792"/>
      <c r="F92" s="3792"/>
      <c r="G92" s="2573"/>
      <c r="H92" s="2573"/>
      <c r="I92" s="2573"/>
      <c r="J92" s="2573"/>
      <c r="K92" s="2573"/>
      <c r="L92" s="2573"/>
      <c r="M92" s="2573"/>
      <c r="N92" s="2573"/>
      <c r="O92" s="2573"/>
      <c r="P92" s="2573"/>
      <c r="Q92" s="2573"/>
      <c r="R92" s="2637"/>
      <c r="S92" s="2573"/>
      <c r="T92" s="2573"/>
      <c r="U92" s="2573"/>
      <c r="V92" s="2573"/>
      <c r="W92" s="2573"/>
      <c r="X92" s="2573"/>
      <c r="Y92" s="2573"/>
      <c r="Z92" s="2573"/>
      <c r="AA92" s="2573"/>
      <c r="AB92" s="2573"/>
      <c r="AC92" s="2573"/>
      <c r="AD92" s="2573"/>
      <c r="AE92" s="2573"/>
      <c r="AF92" s="2574"/>
    </row>
    <row r="93" spans="2:32" s="2875" customFormat="1" ht="13.5" thickBot="1" x14ac:dyDescent="0.25">
      <c r="B93" s="3852" t="s">
        <v>5073</v>
      </c>
      <c r="C93" s="3853"/>
      <c r="D93" s="3851" t="s">
        <v>5074</v>
      </c>
      <c r="E93" s="3856" t="s">
        <v>224</v>
      </c>
      <c r="F93" s="3857"/>
      <c r="G93" s="3857"/>
      <c r="H93" s="3857"/>
      <c r="I93" s="3857"/>
      <c r="J93" s="3857"/>
      <c r="K93" s="3857"/>
      <c r="L93" s="3857"/>
      <c r="M93" s="3857"/>
      <c r="N93" s="3857"/>
      <c r="O93" s="3857"/>
      <c r="P93" s="3858"/>
      <c r="Q93" s="3859" t="s">
        <v>340</v>
      </c>
      <c r="R93" s="3860"/>
      <c r="S93" s="3861"/>
      <c r="T93" s="3861"/>
      <c r="U93" s="3861"/>
      <c r="V93" s="3861"/>
      <c r="W93" s="3861"/>
      <c r="X93" s="3861"/>
      <c r="Y93" s="3862"/>
      <c r="Z93" s="3859" t="s">
        <v>225</v>
      </c>
      <c r="AA93" s="3861"/>
      <c r="AB93" s="3862"/>
      <c r="AC93" s="3873" t="s">
        <v>4993</v>
      </c>
      <c r="AD93" s="3874"/>
      <c r="AE93" s="3875"/>
      <c r="AF93" s="2574"/>
    </row>
    <row r="94" spans="2:32" s="2875" customFormat="1" ht="13.5" thickBot="1" x14ac:dyDescent="0.25">
      <c r="B94" s="3854"/>
      <c r="C94" s="3855"/>
      <c r="D94" s="3851"/>
      <c r="E94" s="3851" t="s">
        <v>5011</v>
      </c>
      <c r="F94" s="3851" t="s">
        <v>5012</v>
      </c>
      <c r="G94" s="3830" t="s">
        <v>5014</v>
      </c>
      <c r="H94" s="3830" t="s">
        <v>5075</v>
      </c>
      <c r="I94" s="3876" t="s">
        <v>5076</v>
      </c>
      <c r="J94" s="3876" t="s">
        <v>5077</v>
      </c>
      <c r="K94" s="3876" t="s">
        <v>5017</v>
      </c>
      <c r="L94" s="3876"/>
      <c r="M94" s="3876" t="s">
        <v>5078</v>
      </c>
      <c r="N94" s="3876" t="s">
        <v>5079</v>
      </c>
      <c r="O94" s="3876" t="s">
        <v>5080</v>
      </c>
      <c r="P94" s="3876" t="s">
        <v>5081</v>
      </c>
      <c r="Q94" s="3827" t="s">
        <v>5023</v>
      </c>
      <c r="R94" s="3827" t="s">
        <v>5024</v>
      </c>
      <c r="S94" s="3827" t="s">
        <v>5025</v>
      </c>
      <c r="T94" s="3827" t="s">
        <v>5082</v>
      </c>
      <c r="U94" s="3827" t="s">
        <v>5083</v>
      </c>
      <c r="V94" s="3827" t="s">
        <v>5028</v>
      </c>
      <c r="W94" s="3827" t="s">
        <v>5030</v>
      </c>
      <c r="X94" s="3830" t="s">
        <v>5084</v>
      </c>
      <c r="Y94" s="3830" t="s">
        <v>5085</v>
      </c>
      <c r="Z94" s="3827" t="s">
        <v>5086</v>
      </c>
      <c r="AA94" s="3827" t="s">
        <v>5087</v>
      </c>
      <c r="AB94" s="3827" t="s">
        <v>5088</v>
      </c>
      <c r="AC94" s="3827" t="s">
        <v>1154</v>
      </c>
      <c r="AD94" s="3827" t="s">
        <v>4994</v>
      </c>
      <c r="AE94" s="3827" t="s">
        <v>4995</v>
      </c>
      <c r="AF94" s="2574"/>
    </row>
    <row r="95" spans="2:32" s="2875" customFormat="1" ht="13.5" thickBot="1" x14ac:dyDescent="0.25">
      <c r="B95" s="3854"/>
      <c r="C95" s="3855"/>
      <c r="D95" s="3827"/>
      <c r="E95" s="3827"/>
      <c r="F95" s="3827"/>
      <c r="G95" s="3829"/>
      <c r="H95" s="3829"/>
      <c r="I95" s="3830"/>
      <c r="J95" s="3830"/>
      <c r="K95" s="3787" t="s">
        <v>5037</v>
      </c>
      <c r="L95" s="3788" t="s">
        <v>2798</v>
      </c>
      <c r="M95" s="3830"/>
      <c r="N95" s="3830"/>
      <c r="O95" s="3830"/>
      <c r="P95" s="3830"/>
      <c r="Q95" s="3828"/>
      <c r="R95" s="3828"/>
      <c r="S95" s="3828"/>
      <c r="T95" s="3828"/>
      <c r="U95" s="3828"/>
      <c r="V95" s="3828"/>
      <c r="W95" s="3828"/>
      <c r="X95" s="3829"/>
      <c r="Y95" s="3829"/>
      <c r="Z95" s="3828"/>
      <c r="AA95" s="3828"/>
      <c r="AB95" s="3828"/>
      <c r="AC95" s="3828"/>
      <c r="AD95" s="3828"/>
      <c r="AE95" s="3828"/>
      <c r="AF95" s="2574"/>
    </row>
    <row r="96" spans="2:32" s="2875" customFormat="1" ht="33.75" customHeight="1" thickBot="1" x14ac:dyDescent="0.25">
      <c r="B96" s="3903" t="s">
        <v>6798</v>
      </c>
      <c r="C96" s="3904"/>
      <c r="D96" s="3147" t="s">
        <v>1534</v>
      </c>
      <c r="E96" s="3147" t="s">
        <v>1534</v>
      </c>
      <c r="F96" s="3147" t="s">
        <v>1534</v>
      </c>
      <c r="G96" s="3147" t="s">
        <v>1534</v>
      </c>
      <c r="H96" s="3147" t="s">
        <v>1534</v>
      </c>
      <c r="I96" s="3147" t="s">
        <v>1534</v>
      </c>
      <c r="J96" s="3147" t="s">
        <v>1534</v>
      </c>
      <c r="K96" s="3147" t="s">
        <v>1534</v>
      </c>
      <c r="L96" s="3147" t="s">
        <v>1534</v>
      </c>
      <c r="M96" s="3147" t="s">
        <v>1534</v>
      </c>
      <c r="N96" s="3147" t="s">
        <v>1534</v>
      </c>
      <c r="O96" s="3147" t="s">
        <v>1534</v>
      </c>
      <c r="P96" s="3147" t="s">
        <v>1534</v>
      </c>
      <c r="Q96" s="3147" t="s">
        <v>1534</v>
      </c>
      <c r="R96" s="3147" t="s">
        <v>1534</v>
      </c>
      <c r="S96" s="3147" t="s">
        <v>1534</v>
      </c>
      <c r="T96" s="3147" t="s">
        <v>1534</v>
      </c>
      <c r="U96" s="3147" t="s">
        <v>1534</v>
      </c>
      <c r="V96" s="3147" t="s">
        <v>1534</v>
      </c>
      <c r="W96" s="3147" t="s">
        <v>1534</v>
      </c>
      <c r="X96" s="3147" t="s">
        <v>1534</v>
      </c>
      <c r="Y96" s="3147" t="s">
        <v>1534</v>
      </c>
      <c r="Z96" s="3148" t="s">
        <v>5002</v>
      </c>
      <c r="AA96" s="3149" t="s">
        <v>1534</v>
      </c>
      <c r="AB96" s="3149">
        <v>0.56000000000000005</v>
      </c>
      <c r="AC96" s="3388" t="s">
        <v>1534</v>
      </c>
      <c r="AD96" s="3388" t="s">
        <v>1534</v>
      </c>
      <c r="AE96" s="3388" t="s">
        <v>1534</v>
      </c>
      <c r="AF96" s="2574"/>
    </row>
    <row r="97" spans="2:32" s="2875" customFormat="1" x14ac:dyDescent="0.2">
      <c r="B97" s="2636"/>
      <c r="C97" s="2568"/>
      <c r="D97" s="2568"/>
      <c r="E97" s="2568"/>
      <c r="F97" s="2568"/>
      <c r="G97" s="2569"/>
      <c r="H97" s="2569"/>
      <c r="I97" s="2569"/>
      <c r="J97" s="2569"/>
      <c r="K97" s="2568"/>
      <c r="L97" s="2569"/>
      <c r="M97" s="2569"/>
      <c r="N97" s="2569"/>
      <c r="O97" s="2569"/>
      <c r="P97" s="2569"/>
      <c r="Q97" s="2633"/>
      <c r="R97" s="2633"/>
      <c r="S97" s="2633"/>
      <c r="T97" s="2633"/>
      <c r="U97" s="2633"/>
      <c r="V97" s="2633"/>
      <c r="W97" s="2633"/>
      <c r="X97" s="2633"/>
      <c r="Y97" s="2633"/>
      <c r="Z97" s="2633"/>
      <c r="AA97" s="2633"/>
      <c r="AB97" s="2633"/>
      <c r="AC97" s="2633"/>
      <c r="AD97" s="2633"/>
      <c r="AE97" s="2633"/>
      <c r="AF97" s="2574"/>
    </row>
    <row r="98" spans="2:32" s="2875" customFormat="1" x14ac:dyDescent="0.2">
      <c r="B98" s="3881" t="s">
        <v>4996</v>
      </c>
      <c r="C98" s="3882"/>
      <c r="D98" s="3886" t="s">
        <v>1534</v>
      </c>
      <c r="E98" s="3886"/>
      <c r="F98" s="3886"/>
      <c r="G98" s="3886"/>
      <c r="H98" s="3886"/>
      <c r="I98" s="2634"/>
      <c r="J98" s="2634"/>
      <c r="K98" s="2634"/>
      <c r="L98" s="2634"/>
      <c r="M98" s="2634"/>
      <c r="N98" s="2634"/>
      <c r="O98" s="2634"/>
      <c r="P98" s="2634"/>
      <c r="Q98" s="2633"/>
      <c r="R98" s="2633"/>
      <c r="S98" s="2633"/>
      <c r="T98" s="2633"/>
      <c r="U98" s="2633"/>
      <c r="V98" s="2633"/>
      <c r="W98" s="2633"/>
      <c r="X98" s="2633"/>
      <c r="Y98" s="2633"/>
      <c r="Z98" s="2633"/>
      <c r="AA98" s="2633"/>
      <c r="AB98" s="2633"/>
      <c r="AC98" s="2633"/>
      <c r="AD98" s="2633"/>
      <c r="AE98" s="2633"/>
      <c r="AF98" s="2574"/>
    </row>
    <row r="99" spans="2:32" s="2875" customFormat="1" x14ac:dyDescent="0.2">
      <c r="B99" s="3881" t="s">
        <v>4997</v>
      </c>
      <c r="C99" s="3882"/>
      <c r="D99" s="3886" t="s">
        <v>10</v>
      </c>
      <c r="E99" s="3886"/>
      <c r="F99" s="3886"/>
      <c r="G99" s="3886"/>
      <c r="H99" s="3886"/>
      <c r="I99" s="2634"/>
      <c r="J99" s="2634"/>
      <c r="K99" s="2634"/>
      <c r="L99" s="2634"/>
      <c r="M99" s="2634"/>
      <c r="N99" s="2634"/>
      <c r="O99" s="2634"/>
      <c r="P99" s="2634"/>
      <c r="Q99" s="2633"/>
      <c r="R99" s="2633"/>
      <c r="S99" s="2633"/>
      <c r="T99" s="2633"/>
      <c r="U99" s="2633"/>
      <c r="V99" s="2633"/>
      <c r="W99" s="2633"/>
      <c r="X99" s="2633"/>
      <c r="Y99" s="2633"/>
      <c r="Z99" s="2633"/>
      <c r="AA99" s="2633"/>
      <c r="AB99" s="2633"/>
      <c r="AC99" s="2633"/>
      <c r="AD99" s="2633"/>
      <c r="AE99" s="2633"/>
      <c r="AF99" s="2574"/>
    </row>
    <row r="100" spans="2:32" s="2875" customFormat="1" ht="13.5" thickBot="1" x14ac:dyDescent="0.25">
      <c r="B100" s="3789"/>
      <c r="C100" s="3790"/>
      <c r="D100" s="3790"/>
      <c r="E100" s="3790"/>
      <c r="F100" s="3790"/>
      <c r="G100" s="2637"/>
      <c r="H100" s="2637"/>
      <c r="I100" s="2637"/>
      <c r="J100" s="2637"/>
      <c r="K100" s="2637"/>
      <c r="L100" s="2637"/>
      <c r="M100" s="2637"/>
      <c r="N100" s="2637"/>
      <c r="O100" s="2637"/>
      <c r="P100" s="2637"/>
      <c r="Q100" s="2637"/>
      <c r="R100" s="2637"/>
      <c r="S100" s="2637"/>
      <c r="T100" s="2637"/>
      <c r="U100" s="2637"/>
      <c r="V100" s="2637"/>
      <c r="W100" s="2637"/>
      <c r="X100" s="2637"/>
      <c r="Y100" s="2637"/>
      <c r="Z100" s="2637"/>
      <c r="AA100" s="2637"/>
      <c r="AB100" s="2637"/>
      <c r="AC100" s="2637"/>
      <c r="AD100" s="2637"/>
      <c r="AE100" s="2637"/>
      <c r="AF100" s="2579"/>
    </row>
    <row r="101" spans="2:32" s="2875" customFormat="1" x14ac:dyDescent="0.2"/>
    <row r="102" spans="2:32" s="2875" customFormat="1" ht="13.5" thickBot="1" x14ac:dyDescent="0.25"/>
    <row r="103" spans="2:32" s="2875" customFormat="1" ht="20.25" x14ac:dyDescent="0.2">
      <c r="B103" s="3839" t="s">
        <v>5069</v>
      </c>
      <c r="C103" s="3840"/>
      <c r="D103" s="3840"/>
      <c r="E103" s="3840"/>
      <c r="F103" s="3840"/>
      <c r="G103" s="3840"/>
      <c r="H103" s="3840"/>
      <c r="I103" s="3840"/>
      <c r="J103" s="3840"/>
      <c r="K103" s="3840"/>
      <c r="L103" s="3840"/>
      <c r="M103" s="3840"/>
      <c r="N103" s="3840"/>
      <c r="O103" s="3840"/>
      <c r="P103" s="3840"/>
      <c r="Q103" s="3840"/>
      <c r="R103" s="3840"/>
      <c r="S103" s="3840"/>
      <c r="T103" s="3840"/>
      <c r="U103" s="3840"/>
      <c r="V103" s="3840"/>
      <c r="W103" s="3840"/>
      <c r="X103" s="3840"/>
      <c r="Y103" s="3840"/>
      <c r="Z103" s="3840"/>
      <c r="AA103" s="3840"/>
      <c r="AB103" s="3840"/>
      <c r="AC103" s="3840"/>
      <c r="AD103" s="3840"/>
      <c r="AE103" s="3840"/>
      <c r="AF103" s="3841"/>
    </row>
    <row r="104" spans="2:32" s="2875" customFormat="1" x14ac:dyDescent="0.2">
      <c r="B104" s="3791"/>
      <c r="C104" s="3792"/>
      <c r="D104" s="3792"/>
      <c r="E104" s="3792"/>
      <c r="F104" s="3792"/>
      <c r="G104" s="2573"/>
      <c r="H104" s="2573"/>
      <c r="I104" s="2573"/>
      <c r="J104" s="2573"/>
      <c r="K104" s="2573"/>
      <c r="L104" s="2573"/>
      <c r="M104" s="2573"/>
      <c r="N104" s="2573"/>
      <c r="O104" s="2573"/>
      <c r="P104" s="2573"/>
      <c r="Q104" s="2573"/>
      <c r="R104" s="2573"/>
      <c r="S104" s="2573"/>
      <c r="T104" s="2573"/>
      <c r="U104" s="2573"/>
      <c r="V104" s="2573"/>
      <c r="W104" s="2573"/>
      <c r="X104" s="2573"/>
      <c r="Y104" s="2573"/>
      <c r="Z104" s="2573"/>
      <c r="AA104" s="2573"/>
      <c r="AB104" s="2573"/>
      <c r="AC104" s="2573"/>
      <c r="AD104" s="2573"/>
      <c r="AE104" s="2573"/>
      <c r="AF104" s="2574"/>
    </row>
    <row r="105" spans="2:32" s="2875" customFormat="1" x14ac:dyDescent="0.2">
      <c r="B105" s="2635" t="s">
        <v>5089</v>
      </c>
      <c r="C105" s="3792"/>
      <c r="D105" s="3866" t="s">
        <v>6770</v>
      </c>
      <c r="E105" s="3866"/>
      <c r="F105" s="3866"/>
      <c r="G105" s="2573"/>
      <c r="H105" s="2573"/>
      <c r="I105" s="2573"/>
      <c r="J105" s="2573"/>
      <c r="K105" s="2573"/>
      <c r="L105" s="2573"/>
      <c r="M105" s="2573"/>
      <c r="N105" s="2573"/>
      <c r="O105" s="2573"/>
      <c r="P105" s="2573"/>
      <c r="Q105" s="2573"/>
      <c r="R105" s="2573"/>
      <c r="S105" s="2573"/>
      <c r="T105" s="2573"/>
      <c r="U105" s="2573"/>
      <c r="V105" s="2573"/>
      <c r="W105" s="2573"/>
      <c r="X105" s="2573"/>
      <c r="Y105" s="2573"/>
      <c r="Z105" s="2573"/>
      <c r="AA105" s="2573"/>
      <c r="AB105" s="2573"/>
      <c r="AC105" s="2573"/>
      <c r="AD105" s="2573"/>
      <c r="AE105" s="2573"/>
      <c r="AF105" s="2574"/>
    </row>
    <row r="106" spans="2:32" s="2875" customFormat="1" x14ac:dyDescent="0.2">
      <c r="B106" s="3867" t="s">
        <v>5072</v>
      </c>
      <c r="C106" s="3868"/>
      <c r="D106" s="3794">
        <v>41760</v>
      </c>
      <c r="E106" s="3794"/>
      <c r="F106" s="3794"/>
      <c r="G106" s="2573"/>
      <c r="H106" s="2573"/>
      <c r="I106" s="2573"/>
      <c r="J106" s="2573"/>
      <c r="K106" s="2573"/>
      <c r="L106" s="2573"/>
      <c r="M106" s="2573"/>
      <c r="N106" s="2573"/>
      <c r="O106" s="2573"/>
      <c r="P106" s="2573"/>
      <c r="Q106" s="2573"/>
      <c r="R106" s="2573"/>
      <c r="S106" s="2573"/>
      <c r="T106" s="2573"/>
      <c r="U106" s="2573"/>
      <c r="V106" s="2573"/>
      <c r="W106" s="2573"/>
      <c r="X106" s="2573"/>
      <c r="Y106" s="2573"/>
      <c r="Z106" s="2573"/>
      <c r="AA106" s="2573"/>
      <c r="AB106" s="2573"/>
      <c r="AC106" s="2573"/>
      <c r="AD106" s="2573"/>
      <c r="AE106" s="2573"/>
      <c r="AF106" s="2574"/>
    </row>
    <row r="107" spans="2:32" s="2875" customFormat="1" x14ac:dyDescent="0.2">
      <c r="B107" s="3863" t="s">
        <v>5070</v>
      </c>
      <c r="C107" s="3864"/>
      <c r="D107" s="3795">
        <v>41790</v>
      </c>
      <c r="E107" s="3467"/>
      <c r="F107" s="3467"/>
      <c r="G107" s="2573"/>
      <c r="H107" s="2573"/>
      <c r="I107" s="2573"/>
      <c r="J107" s="2573"/>
      <c r="K107" s="2573"/>
      <c r="L107" s="2573"/>
      <c r="M107" s="2573"/>
      <c r="N107" s="2573"/>
      <c r="O107" s="2573"/>
      <c r="P107" s="2573"/>
      <c r="Q107" s="2573"/>
      <c r="R107" s="2573"/>
      <c r="S107" s="2573"/>
      <c r="T107" s="2573"/>
      <c r="U107" s="2573"/>
      <c r="V107" s="2573"/>
      <c r="W107" s="2573"/>
      <c r="X107" s="2573"/>
      <c r="Y107" s="2573"/>
      <c r="Z107" s="2573"/>
      <c r="AA107" s="2573"/>
      <c r="AB107" s="2573"/>
      <c r="AC107" s="2573"/>
      <c r="AD107" s="2573"/>
      <c r="AE107" s="2573"/>
      <c r="AF107" s="2574"/>
    </row>
    <row r="108" spans="2:32" s="2875" customFormat="1" ht="13.5" thickBot="1" x14ac:dyDescent="0.25">
      <c r="B108" s="3791"/>
      <c r="C108" s="3792"/>
      <c r="D108" s="3792"/>
      <c r="E108" s="3792"/>
      <c r="F108" s="3792"/>
      <c r="G108" s="2573"/>
      <c r="H108" s="2573"/>
      <c r="I108" s="2573"/>
      <c r="J108" s="2573"/>
      <c r="K108" s="2573"/>
      <c r="L108" s="2573"/>
      <c r="M108" s="2573"/>
      <c r="N108" s="2573"/>
      <c r="O108" s="2573"/>
      <c r="P108" s="2573"/>
      <c r="Q108" s="2573"/>
      <c r="R108" s="2573"/>
      <c r="S108" s="2573"/>
      <c r="T108" s="2573"/>
      <c r="U108" s="2573"/>
      <c r="V108" s="2573"/>
      <c r="W108" s="2573"/>
      <c r="X108" s="2573"/>
      <c r="Y108" s="2573"/>
      <c r="Z108" s="2573"/>
      <c r="AA108" s="2573"/>
      <c r="AB108" s="2573"/>
      <c r="AC108" s="2573"/>
      <c r="AD108" s="2573"/>
      <c r="AE108" s="2573"/>
      <c r="AF108" s="2574"/>
    </row>
    <row r="109" spans="2:32" s="2875" customFormat="1" ht="80.25" customHeight="1" thickBot="1" x14ac:dyDescent="0.25">
      <c r="B109" s="3844" t="s">
        <v>5071</v>
      </c>
      <c r="C109" s="3871"/>
      <c r="D109" s="3872" t="s">
        <v>6771</v>
      </c>
      <c r="E109" s="3847"/>
      <c r="F109" s="3847"/>
      <c r="G109" s="3847"/>
      <c r="H109" s="3847"/>
      <c r="I109" s="3847"/>
      <c r="J109" s="3847"/>
      <c r="K109" s="3847"/>
      <c r="L109" s="3847"/>
      <c r="M109" s="3847"/>
      <c r="N109" s="3847"/>
      <c r="O109" s="3847"/>
      <c r="P109" s="3847"/>
      <c r="Q109" s="3848"/>
      <c r="R109" s="2573"/>
      <c r="S109" s="2573"/>
      <c r="T109" s="2573"/>
      <c r="U109" s="2573"/>
      <c r="V109" s="2573"/>
      <c r="W109" s="2573"/>
      <c r="X109" s="2573"/>
      <c r="Y109" s="2573"/>
      <c r="Z109" s="2573"/>
      <c r="AA109" s="2573"/>
      <c r="AB109" s="2573"/>
      <c r="AC109" s="2573"/>
      <c r="AD109" s="2573"/>
      <c r="AE109" s="2573"/>
      <c r="AF109" s="2574"/>
    </row>
    <row r="110" spans="2:32" s="2875" customFormat="1" ht="13.5" thickBot="1" x14ac:dyDescent="0.25">
      <c r="B110" s="3791"/>
      <c r="C110" s="3792"/>
      <c r="D110" s="3792"/>
      <c r="E110" s="3792"/>
      <c r="F110" s="3792"/>
      <c r="G110" s="2573"/>
      <c r="H110" s="2573"/>
      <c r="I110" s="2573"/>
      <c r="J110" s="2573"/>
      <c r="K110" s="2573"/>
      <c r="L110" s="2573"/>
      <c r="M110" s="2573"/>
      <c r="N110" s="2573"/>
      <c r="O110" s="2573"/>
      <c r="P110" s="2573"/>
      <c r="Q110" s="2573"/>
      <c r="R110" s="2637"/>
      <c r="S110" s="2573"/>
      <c r="T110" s="2573"/>
      <c r="U110" s="2573"/>
      <c r="V110" s="2573"/>
      <c r="W110" s="2573"/>
      <c r="X110" s="2573"/>
      <c r="Y110" s="2573"/>
      <c r="Z110" s="2573"/>
      <c r="AA110" s="2573"/>
      <c r="AB110" s="2573"/>
      <c r="AC110" s="2573"/>
      <c r="AD110" s="2573"/>
      <c r="AE110" s="2573"/>
      <c r="AF110" s="2574"/>
    </row>
    <row r="111" spans="2:32" s="2875" customFormat="1" ht="13.5" thickBot="1" x14ac:dyDescent="0.25">
      <c r="B111" s="3852" t="s">
        <v>5073</v>
      </c>
      <c r="C111" s="3853"/>
      <c r="D111" s="3851" t="s">
        <v>5074</v>
      </c>
      <c r="E111" s="3856" t="s">
        <v>224</v>
      </c>
      <c r="F111" s="3857"/>
      <c r="G111" s="3857"/>
      <c r="H111" s="3857"/>
      <c r="I111" s="3857"/>
      <c r="J111" s="3857"/>
      <c r="K111" s="3857"/>
      <c r="L111" s="3857"/>
      <c r="M111" s="3857"/>
      <c r="N111" s="3857"/>
      <c r="O111" s="3857"/>
      <c r="P111" s="3858"/>
      <c r="Q111" s="3859" t="s">
        <v>340</v>
      </c>
      <c r="R111" s="3860"/>
      <c r="S111" s="3861"/>
      <c r="T111" s="3861"/>
      <c r="U111" s="3861"/>
      <c r="V111" s="3861"/>
      <c r="W111" s="3861"/>
      <c r="X111" s="3861"/>
      <c r="Y111" s="3862"/>
      <c r="Z111" s="3859" t="s">
        <v>225</v>
      </c>
      <c r="AA111" s="3861"/>
      <c r="AB111" s="3862"/>
      <c r="AC111" s="3873" t="s">
        <v>4993</v>
      </c>
      <c r="AD111" s="3874"/>
      <c r="AE111" s="3875"/>
      <c r="AF111" s="2574"/>
    </row>
    <row r="112" spans="2:32" s="2875" customFormat="1" ht="13.5" thickBot="1" x14ac:dyDescent="0.25">
      <c r="B112" s="3854"/>
      <c r="C112" s="3855"/>
      <c r="D112" s="3851"/>
      <c r="E112" s="3851" t="s">
        <v>5011</v>
      </c>
      <c r="F112" s="3851" t="s">
        <v>5012</v>
      </c>
      <c r="G112" s="3830" t="s">
        <v>5014</v>
      </c>
      <c r="H112" s="3830" t="s">
        <v>5075</v>
      </c>
      <c r="I112" s="3876" t="s">
        <v>5076</v>
      </c>
      <c r="J112" s="3876" t="s">
        <v>5077</v>
      </c>
      <c r="K112" s="3876" t="s">
        <v>5017</v>
      </c>
      <c r="L112" s="3876"/>
      <c r="M112" s="3876" t="s">
        <v>5078</v>
      </c>
      <c r="N112" s="3876" t="s">
        <v>5079</v>
      </c>
      <c r="O112" s="3876" t="s">
        <v>5080</v>
      </c>
      <c r="P112" s="3876" t="s">
        <v>5081</v>
      </c>
      <c r="Q112" s="3827" t="s">
        <v>5023</v>
      </c>
      <c r="R112" s="3827" t="s">
        <v>5024</v>
      </c>
      <c r="S112" s="3827" t="s">
        <v>5025</v>
      </c>
      <c r="T112" s="3827" t="s">
        <v>5082</v>
      </c>
      <c r="U112" s="3827" t="s">
        <v>5083</v>
      </c>
      <c r="V112" s="3827" t="s">
        <v>5028</v>
      </c>
      <c r="W112" s="3827" t="s">
        <v>5030</v>
      </c>
      <c r="X112" s="3830" t="s">
        <v>5084</v>
      </c>
      <c r="Y112" s="3830" t="s">
        <v>5085</v>
      </c>
      <c r="Z112" s="3827" t="s">
        <v>5086</v>
      </c>
      <c r="AA112" s="3827" t="s">
        <v>5087</v>
      </c>
      <c r="AB112" s="3827" t="s">
        <v>5088</v>
      </c>
      <c r="AC112" s="3827" t="s">
        <v>1154</v>
      </c>
      <c r="AD112" s="3827" t="s">
        <v>4994</v>
      </c>
      <c r="AE112" s="3827" t="s">
        <v>4995</v>
      </c>
      <c r="AF112" s="2574"/>
    </row>
    <row r="113" spans="2:32" s="2875" customFormat="1" ht="13.5" thickBot="1" x14ac:dyDescent="0.25">
      <c r="B113" s="3854"/>
      <c r="C113" s="3855"/>
      <c r="D113" s="3827"/>
      <c r="E113" s="3827"/>
      <c r="F113" s="3827"/>
      <c r="G113" s="3829"/>
      <c r="H113" s="3829"/>
      <c r="I113" s="3830"/>
      <c r="J113" s="3830"/>
      <c r="K113" s="3787" t="s">
        <v>5037</v>
      </c>
      <c r="L113" s="3788" t="s">
        <v>2798</v>
      </c>
      <c r="M113" s="3830"/>
      <c r="N113" s="3830"/>
      <c r="O113" s="3830"/>
      <c r="P113" s="3830"/>
      <c r="Q113" s="3828"/>
      <c r="R113" s="3828"/>
      <c r="S113" s="3828"/>
      <c r="T113" s="3828"/>
      <c r="U113" s="3828"/>
      <c r="V113" s="3828"/>
      <c r="W113" s="3828"/>
      <c r="X113" s="3829"/>
      <c r="Y113" s="3829"/>
      <c r="Z113" s="3828"/>
      <c r="AA113" s="3828"/>
      <c r="AB113" s="3828"/>
      <c r="AC113" s="3828"/>
      <c r="AD113" s="3828"/>
      <c r="AE113" s="3828"/>
      <c r="AF113" s="2574"/>
    </row>
    <row r="114" spans="2:32" s="2875" customFormat="1" ht="27.75" customHeight="1" thickBot="1" x14ac:dyDescent="0.25">
      <c r="B114" s="3903" t="s">
        <v>6772</v>
      </c>
      <c r="C114" s="3904"/>
      <c r="D114" s="3147" t="s">
        <v>1534</v>
      </c>
      <c r="E114" s="3147" t="s">
        <v>1534</v>
      </c>
      <c r="F114" s="3147" t="s">
        <v>1534</v>
      </c>
      <c r="G114" s="3147" t="s">
        <v>1534</v>
      </c>
      <c r="H114" s="3147" t="s">
        <v>1534</v>
      </c>
      <c r="I114" s="3147" t="s">
        <v>1534</v>
      </c>
      <c r="J114" s="3147" t="s">
        <v>1534</v>
      </c>
      <c r="K114" s="3147" t="s">
        <v>1534</v>
      </c>
      <c r="L114" s="3147" t="s">
        <v>1534</v>
      </c>
      <c r="M114" s="3147" t="s">
        <v>1534</v>
      </c>
      <c r="N114" s="3147" t="s">
        <v>1534</v>
      </c>
      <c r="O114" s="3147" t="s">
        <v>1534</v>
      </c>
      <c r="P114" s="3147" t="s">
        <v>1534</v>
      </c>
      <c r="Q114" s="3147" t="s">
        <v>1534</v>
      </c>
      <c r="R114" s="3147" t="s">
        <v>1534</v>
      </c>
      <c r="S114" s="3147" t="s">
        <v>1534</v>
      </c>
      <c r="T114" s="3147" t="s">
        <v>1534</v>
      </c>
      <c r="U114" s="3147" t="s">
        <v>1534</v>
      </c>
      <c r="V114" s="3147" t="s">
        <v>1534</v>
      </c>
      <c r="W114" s="3147" t="s">
        <v>1534</v>
      </c>
      <c r="X114" s="3147" t="s">
        <v>1534</v>
      </c>
      <c r="Y114" s="3147" t="s">
        <v>1534</v>
      </c>
      <c r="Z114" s="3148" t="s">
        <v>5002</v>
      </c>
      <c r="AA114" s="3149" t="s">
        <v>1534</v>
      </c>
      <c r="AB114" s="3149">
        <v>0.112</v>
      </c>
      <c r="AC114" s="3388" t="s">
        <v>1534</v>
      </c>
      <c r="AD114" s="3388" t="s">
        <v>1534</v>
      </c>
      <c r="AE114" s="3388" t="s">
        <v>1534</v>
      </c>
      <c r="AF114" s="2574"/>
    </row>
    <row r="115" spans="2:32" s="2875" customFormat="1" x14ac:dyDescent="0.2">
      <c r="B115" s="2636"/>
      <c r="C115" s="2568"/>
      <c r="D115" s="2568"/>
      <c r="E115" s="2568"/>
      <c r="F115" s="2568"/>
      <c r="G115" s="2569"/>
      <c r="H115" s="2569"/>
      <c r="I115" s="2569"/>
      <c r="J115" s="2569"/>
      <c r="K115" s="2568"/>
      <c r="L115" s="2569"/>
      <c r="M115" s="2569"/>
      <c r="N115" s="2569"/>
      <c r="O115" s="2569"/>
      <c r="P115" s="2569"/>
      <c r="Q115" s="2633"/>
      <c r="R115" s="2633"/>
      <c r="S115" s="2633"/>
      <c r="T115" s="2633"/>
      <c r="U115" s="2633"/>
      <c r="V115" s="2633"/>
      <c r="W115" s="2633"/>
      <c r="X115" s="2633"/>
      <c r="Y115" s="2633"/>
      <c r="Z115" s="2633"/>
      <c r="AA115" s="2633"/>
      <c r="AB115" s="2633"/>
      <c r="AC115" s="2633"/>
      <c r="AD115" s="2633"/>
      <c r="AE115" s="2633"/>
      <c r="AF115" s="2574"/>
    </row>
    <row r="116" spans="2:32" s="2875" customFormat="1" x14ac:dyDescent="0.2">
      <c r="B116" s="3881" t="s">
        <v>4996</v>
      </c>
      <c r="C116" s="3882"/>
      <c r="D116" s="3886" t="s">
        <v>1534</v>
      </c>
      <c r="E116" s="3886"/>
      <c r="F116" s="3886"/>
      <c r="G116" s="3886"/>
      <c r="H116" s="3886"/>
      <c r="I116" s="2634"/>
      <c r="J116" s="2634"/>
      <c r="K116" s="2634"/>
      <c r="L116" s="2634"/>
      <c r="M116" s="2634"/>
      <c r="N116" s="2634"/>
      <c r="O116" s="2634"/>
      <c r="P116" s="2634"/>
      <c r="Q116" s="2633"/>
      <c r="R116" s="2633"/>
      <c r="S116" s="2633"/>
      <c r="T116" s="2633"/>
      <c r="U116" s="2633"/>
      <c r="V116" s="2633"/>
      <c r="W116" s="2633"/>
      <c r="X116" s="2633"/>
      <c r="Y116" s="2633"/>
      <c r="Z116" s="2633"/>
      <c r="AA116" s="2633"/>
      <c r="AB116" s="2633"/>
      <c r="AC116" s="2633"/>
      <c r="AD116" s="2633"/>
      <c r="AE116" s="2633"/>
      <c r="AF116" s="2574"/>
    </row>
    <row r="117" spans="2:32" s="2875" customFormat="1" x14ac:dyDescent="0.2">
      <c r="B117" s="3881" t="s">
        <v>4997</v>
      </c>
      <c r="C117" s="3882"/>
      <c r="D117" s="3886" t="s">
        <v>10</v>
      </c>
      <c r="E117" s="3886"/>
      <c r="F117" s="3886"/>
      <c r="G117" s="3886"/>
      <c r="H117" s="3886"/>
      <c r="I117" s="2634"/>
      <c r="J117" s="2634"/>
      <c r="K117" s="2634"/>
      <c r="L117" s="2634"/>
      <c r="M117" s="2634"/>
      <c r="N117" s="2634"/>
      <c r="O117" s="2634"/>
      <c r="P117" s="2634"/>
      <c r="Q117" s="2633"/>
      <c r="R117" s="2633"/>
      <c r="S117" s="2633"/>
      <c r="T117" s="2633"/>
      <c r="U117" s="2633"/>
      <c r="V117" s="2633"/>
      <c r="W117" s="2633"/>
      <c r="X117" s="2633"/>
      <c r="Y117" s="2633"/>
      <c r="Z117" s="2633"/>
      <c r="AA117" s="2633"/>
      <c r="AB117" s="2633"/>
      <c r="AC117" s="2633"/>
      <c r="AD117" s="2633"/>
      <c r="AE117" s="2633"/>
      <c r="AF117" s="2574"/>
    </row>
    <row r="118" spans="2:32" s="2875" customFormat="1" ht="13.5" thickBot="1" x14ac:dyDescent="0.25">
      <c r="B118" s="3789"/>
      <c r="C118" s="3790"/>
      <c r="D118" s="3790"/>
      <c r="E118" s="3790"/>
      <c r="F118" s="3790"/>
      <c r="G118" s="2637"/>
      <c r="H118" s="2637"/>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37"/>
      <c r="AD118" s="2637"/>
      <c r="AE118" s="2637"/>
      <c r="AF118" s="2579"/>
    </row>
    <row r="119" spans="2:32" s="2875" customFormat="1" x14ac:dyDescent="0.2"/>
    <row r="120" spans="2:32" s="2875" customFormat="1" ht="13.5" thickBot="1" x14ac:dyDescent="0.25"/>
    <row r="121" spans="2:32" s="2875" customFormat="1" ht="20.25" x14ac:dyDescent="0.2">
      <c r="B121" s="3839" t="s">
        <v>5069</v>
      </c>
      <c r="C121" s="3840"/>
      <c r="D121" s="3840"/>
      <c r="E121" s="3840"/>
      <c r="F121" s="3840"/>
      <c r="G121" s="3840"/>
      <c r="H121" s="3840"/>
      <c r="I121" s="3840"/>
      <c r="J121" s="3840"/>
      <c r="K121" s="3840"/>
      <c r="L121" s="3840"/>
      <c r="M121" s="3840"/>
      <c r="N121" s="3840"/>
      <c r="O121" s="3840"/>
      <c r="P121" s="3840"/>
      <c r="Q121" s="3840"/>
      <c r="R121" s="3840"/>
      <c r="S121" s="3840"/>
      <c r="T121" s="3840"/>
      <c r="U121" s="3840"/>
      <c r="V121" s="3840"/>
      <c r="W121" s="3840"/>
      <c r="X121" s="3840"/>
      <c r="Y121" s="3840"/>
      <c r="Z121" s="3840"/>
      <c r="AA121" s="3840"/>
      <c r="AB121" s="3840"/>
      <c r="AC121" s="3840"/>
      <c r="AD121" s="3840"/>
      <c r="AE121" s="3840"/>
      <c r="AF121" s="3841"/>
    </row>
    <row r="122" spans="2:32" s="2875" customFormat="1" x14ac:dyDescent="0.2">
      <c r="B122" s="3791"/>
      <c r="C122" s="3792"/>
      <c r="D122" s="3792"/>
      <c r="E122" s="3792"/>
      <c r="F122" s="3792"/>
      <c r="G122" s="2573"/>
      <c r="H122" s="2573"/>
      <c r="I122" s="2573"/>
      <c r="J122" s="2573"/>
      <c r="K122" s="2573"/>
      <c r="L122" s="2573"/>
      <c r="M122" s="2573"/>
      <c r="N122" s="2573"/>
      <c r="O122" s="2573"/>
      <c r="P122" s="2573"/>
      <c r="Q122" s="2573"/>
      <c r="R122" s="2573"/>
      <c r="S122" s="2573"/>
      <c r="T122" s="2573"/>
      <c r="U122" s="2573"/>
      <c r="V122" s="2573"/>
      <c r="W122" s="2573"/>
      <c r="X122" s="2573"/>
      <c r="Y122" s="2573"/>
      <c r="Z122" s="2573"/>
      <c r="AA122" s="2573"/>
      <c r="AB122" s="2573"/>
      <c r="AC122" s="2573"/>
      <c r="AD122" s="2573"/>
      <c r="AE122" s="2573"/>
      <c r="AF122" s="2574"/>
    </row>
    <row r="123" spans="2:32" s="2875" customFormat="1" x14ac:dyDescent="0.2">
      <c r="B123" s="2635" t="s">
        <v>5089</v>
      </c>
      <c r="C123" s="3792"/>
      <c r="D123" s="3866" t="s">
        <v>6793</v>
      </c>
      <c r="E123" s="3866"/>
      <c r="F123" s="3866"/>
      <c r="G123" s="2573"/>
      <c r="H123" s="2573"/>
      <c r="I123" s="2573"/>
      <c r="J123" s="2573"/>
      <c r="K123" s="2573"/>
      <c r="L123" s="2573"/>
      <c r="M123" s="2573"/>
      <c r="N123" s="2573"/>
      <c r="O123" s="2573"/>
      <c r="P123" s="2573"/>
      <c r="Q123" s="2573"/>
      <c r="R123" s="2573"/>
      <c r="S123" s="2573"/>
      <c r="T123" s="2573"/>
      <c r="U123" s="2573"/>
      <c r="V123" s="2573"/>
      <c r="W123" s="2573"/>
      <c r="X123" s="2573"/>
      <c r="Y123" s="2573"/>
      <c r="Z123" s="2573"/>
      <c r="AA123" s="2573"/>
      <c r="AB123" s="2573"/>
      <c r="AC123" s="2573"/>
      <c r="AD123" s="2573"/>
      <c r="AE123" s="2573"/>
      <c r="AF123" s="2574"/>
    </row>
    <row r="124" spans="2:32" s="2875" customFormat="1" x14ac:dyDescent="0.2">
      <c r="B124" s="3867" t="s">
        <v>5072</v>
      </c>
      <c r="C124" s="3868"/>
      <c r="D124" s="3837">
        <v>41760</v>
      </c>
      <c r="E124" s="3837"/>
      <c r="F124" s="3837"/>
      <c r="G124" s="2573"/>
      <c r="H124" s="2573"/>
      <c r="I124" s="2573"/>
      <c r="J124" s="2573"/>
      <c r="K124" s="2573"/>
      <c r="L124" s="2573"/>
      <c r="M124" s="2573"/>
      <c r="N124" s="2573"/>
      <c r="O124" s="2573"/>
      <c r="P124" s="2573"/>
      <c r="Q124" s="2573"/>
      <c r="R124" s="2573"/>
      <c r="S124" s="2573"/>
      <c r="T124" s="2573"/>
      <c r="U124" s="2573"/>
      <c r="V124" s="2573"/>
      <c r="W124" s="2573"/>
      <c r="X124" s="2573"/>
      <c r="Y124" s="2573"/>
      <c r="Z124" s="2573"/>
      <c r="AA124" s="2573"/>
      <c r="AB124" s="2573"/>
      <c r="AC124" s="2573"/>
      <c r="AD124" s="2573"/>
      <c r="AE124" s="2573"/>
      <c r="AF124" s="2574"/>
    </row>
    <row r="125" spans="2:32" s="2875" customFormat="1" x14ac:dyDescent="0.2">
      <c r="B125" s="3863" t="s">
        <v>5070</v>
      </c>
      <c r="C125" s="3864"/>
      <c r="D125" s="3838">
        <v>41790</v>
      </c>
      <c r="E125" s="3838"/>
      <c r="F125" s="3838"/>
      <c r="G125" s="2573"/>
      <c r="H125" s="2573"/>
      <c r="I125" s="2573"/>
      <c r="J125" s="2573"/>
      <c r="K125" s="2573"/>
      <c r="L125" s="2573"/>
      <c r="M125" s="2573"/>
      <c r="N125" s="2573"/>
      <c r="O125" s="2573"/>
      <c r="P125" s="2573"/>
      <c r="Q125" s="2573"/>
      <c r="R125" s="2573"/>
      <c r="S125" s="2573"/>
      <c r="T125" s="2573"/>
      <c r="U125" s="2573"/>
      <c r="V125" s="2573"/>
      <c r="W125" s="2573"/>
      <c r="X125" s="2573"/>
      <c r="Y125" s="2573"/>
      <c r="Z125" s="2573"/>
      <c r="AA125" s="2573"/>
      <c r="AB125" s="2573"/>
      <c r="AC125" s="2573"/>
      <c r="AD125" s="2573"/>
      <c r="AE125" s="2573"/>
      <c r="AF125" s="2574"/>
    </row>
    <row r="126" spans="2:32" s="2875" customFormat="1" ht="13.5" thickBot="1" x14ac:dyDescent="0.25">
      <c r="B126" s="3791"/>
      <c r="C126" s="3792"/>
      <c r="D126" s="3792"/>
      <c r="E126" s="3792"/>
      <c r="F126" s="3792"/>
      <c r="G126" s="2573"/>
      <c r="H126" s="2573"/>
      <c r="I126" s="2573"/>
      <c r="J126" s="2573"/>
      <c r="K126" s="2573"/>
      <c r="L126" s="2573"/>
      <c r="M126" s="2573"/>
      <c r="N126" s="2573"/>
      <c r="O126" s="2573"/>
      <c r="P126" s="2573"/>
      <c r="Q126" s="2573"/>
      <c r="R126" s="2573"/>
      <c r="S126" s="2573"/>
      <c r="T126" s="2573"/>
      <c r="U126" s="2573"/>
      <c r="V126" s="2573"/>
      <c r="W126" s="2573"/>
      <c r="X126" s="2573"/>
      <c r="Y126" s="2573"/>
      <c r="Z126" s="2573"/>
      <c r="AA126" s="2573"/>
      <c r="AB126" s="2573"/>
      <c r="AC126" s="2573"/>
      <c r="AD126" s="2573"/>
      <c r="AE126" s="2573"/>
      <c r="AF126" s="2574"/>
    </row>
    <row r="127" spans="2:32" s="2875" customFormat="1" ht="84.75" customHeight="1" thickBot="1" x14ac:dyDescent="0.25">
      <c r="B127" s="3844" t="s">
        <v>5071</v>
      </c>
      <c r="C127" s="3871"/>
      <c r="D127" s="3872" t="s">
        <v>6794</v>
      </c>
      <c r="E127" s="3847"/>
      <c r="F127" s="3847"/>
      <c r="G127" s="3847"/>
      <c r="H127" s="3847"/>
      <c r="I127" s="3847"/>
      <c r="J127" s="3847"/>
      <c r="K127" s="3847"/>
      <c r="L127" s="3847"/>
      <c r="M127" s="3847"/>
      <c r="N127" s="3847"/>
      <c r="O127" s="3847"/>
      <c r="P127" s="3847"/>
      <c r="Q127" s="3848"/>
      <c r="R127" s="2573"/>
      <c r="S127" s="2573"/>
      <c r="T127" s="2573"/>
      <c r="U127" s="2573"/>
      <c r="V127" s="2573"/>
      <c r="W127" s="2573"/>
      <c r="X127" s="2573"/>
      <c r="Y127" s="2573"/>
      <c r="Z127" s="2573"/>
      <c r="AA127" s="2573"/>
      <c r="AB127" s="2573"/>
      <c r="AC127" s="2573"/>
      <c r="AD127" s="2573"/>
      <c r="AE127" s="2573"/>
      <c r="AF127" s="2574"/>
    </row>
    <row r="128" spans="2:32" s="2875" customFormat="1" ht="13.5" thickBot="1" x14ac:dyDescent="0.25">
      <c r="B128" s="3791"/>
      <c r="C128" s="3792"/>
      <c r="D128" s="3792"/>
      <c r="E128" s="3792"/>
      <c r="F128" s="3792"/>
      <c r="G128" s="2573"/>
      <c r="H128" s="2573"/>
      <c r="I128" s="2573"/>
      <c r="J128" s="2573"/>
      <c r="K128" s="2573"/>
      <c r="L128" s="2573"/>
      <c r="M128" s="2573"/>
      <c r="N128" s="2573"/>
      <c r="O128" s="2573"/>
      <c r="P128" s="2573"/>
      <c r="Q128" s="2573"/>
      <c r="R128" s="2637"/>
      <c r="S128" s="2573"/>
      <c r="T128" s="2573"/>
      <c r="U128" s="2573"/>
      <c r="V128" s="2573"/>
      <c r="W128" s="2573"/>
      <c r="X128" s="2573"/>
      <c r="Y128" s="2573"/>
      <c r="Z128" s="2573"/>
      <c r="AA128" s="2573"/>
      <c r="AB128" s="2573"/>
      <c r="AC128" s="2573"/>
      <c r="AD128" s="2573"/>
      <c r="AE128" s="2573"/>
      <c r="AF128" s="2574"/>
    </row>
    <row r="129" spans="2:32" s="2875" customFormat="1" ht="13.5" thickBot="1" x14ac:dyDescent="0.25">
      <c r="B129" s="3852" t="s">
        <v>5073</v>
      </c>
      <c r="C129" s="3853"/>
      <c r="D129" s="3851" t="s">
        <v>5074</v>
      </c>
      <c r="E129" s="3856" t="s">
        <v>224</v>
      </c>
      <c r="F129" s="3857"/>
      <c r="G129" s="3857"/>
      <c r="H129" s="3857"/>
      <c r="I129" s="3857"/>
      <c r="J129" s="3857"/>
      <c r="K129" s="3857"/>
      <c r="L129" s="3857"/>
      <c r="M129" s="3857"/>
      <c r="N129" s="3857"/>
      <c r="O129" s="3857"/>
      <c r="P129" s="3858"/>
      <c r="Q129" s="3859" t="s">
        <v>340</v>
      </c>
      <c r="R129" s="3860"/>
      <c r="S129" s="3861"/>
      <c r="T129" s="3861"/>
      <c r="U129" s="3861"/>
      <c r="V129" s="3861"/>
      <c r="W129" s="3861"/>
      <c r="X129" s="3861"/>
      <c r="Y129" s="3862"/>
      <c r="Z129" s="3859" t="s">
        <v>225</v>
      </c>
      <c r="AA129" s="3861"/>
      <c r="AB129" s="3862"/>
      <c r="AC129" s="3873" t="s">
        <v>4993</v>
      </c>
      <c r="AD129" s="3874"/>
      <c r="AE129" s="3875"/>
      <c r="AF129" s="2574"/>
    </row>
    <row r="130" spans="2:32" s="2875" customFormat="1" ht="13.5" thickBot="1" x14ac:dyDescent="0.25">
      <c r="B130" s="3854"/>
      <c r="C130" s="3855"/>
      <c r="D130" s="3851"/>
      <c r="E130" s="3851" t="s">
        <v>5011</v>
      </c>
      <c r="F130" s="3851" t="s">
        <v>5012</v>
      </c>
      <c r="G130" s="3830" t="s">
        <v>5014</v>
      </c>
      <c r="H130" s="3830" t="s">
        <v>5075</v>
      </c>
      <c r="I130" s="3876" t="s">
        <v>5076</v>
      </c>
      <c r="J130" s="3876" t="s">
        <v>5077</v>
      </c>
      <c r="K130" s="3876" t="s">
        <v>5017</v>
      </c>
      <c r="L130" s="3876"/>
      <c r="M130" s="3876" t="s">
        <v>5078</v>
      </c>
      <c r="N130" s="3876" t="s">
        <v>5079</v>
      </c>
      <c r="O130" s="3876" t="s">
        <v>5080</v>
      </c>
      <c r="P130" s="3876" t="s">
        <v>5081</v>
      </c>
      <c r="Q130" s="3827" t="s">
        <v>5023</v>
      </c>
      <c r="R130" s="3827" t="s">
        <v>5024</v>
      </c>
      <c r="S130" s="3827" t="s">
        <v>5025</v>
      </c>
      <c r="T130" s="3827" t="s">
        <v>5082</v>
      </c>
      <c r="U130" s="3827" t="s">
        <v>5083</v>
      </c>
      <c r="V130" s="3827" t="s">
        <v>5028</v>
      </c>
      <c r="W130" s="3827" t="s">
        <v>5030</v>
      </c>
      <c r="X130" s="3830" t="s">
        <v>5084</v>
      </c>
      <c r="Y130" s="3830" t="s">
        <v>5085</v>
      </c>
      <c r="Z130" s="3827" t="s">
        <v>5086</v>
      </c>
      <c r="AA130" s="3827" t="s">
        <v>5087</v>
      </c>
      <c r="AB130" s="3827" t="s">
        <v>5088</v>
      </c>
      <c r="AC130" s="3827" t="s">
        <v>1154</v>
      </c>
      <c r="AD130" s="3827" t="s">
        <v>4994</v>
      </c>
      <c r="AE130" s="3827" t="s">
        <v>4995</v>
      </c>
      <c r="AF130" s="2574"/>
    </row>
    <row r="131" spans="2:32" s="2875" customFormat="1" ht="13.5" thickBot="1" x14ac:dyDescent="0.25">
      <c r="B131" s="3854"/>
      <c r="C131" s="3855"/>
      <c r="D131" s="3827"/>
      <c r="E131" s="3827"/>
      <c r="F131" s="3827"/>
      <c r="G131" s="3829"/>
      <c r="H131" s="3829"/>
      <c r="I131" s="3830"/>
      <c r="J131" s="3830"/>
      <c r="K131" s="3787" t="s">
        <v>5037</v>
      </c>
      <c r="L131" s="3788" t="s">
        <v>2798</v>
      </c>
      <c r="M131" s="3830"/>
      <c r="N131" s="3830"/>
      <c r="O131" s="3830"/>
      <c r="P131" s="3830"/>
      <c r="Q131" s="3828"/>
      <c r="R131" s="3828"/>
      <c r="S131" s="3828"/>
      <c r="T131" s="3828"/>
      <c r="U131" s="3828"/>
      <c r="V131" s="3828"/>
      <c r="W131" s="3828"/>
      <c r="X131" s="3829"/>
      <c r="Y131" s="3829"/>
      <c r="Z131" s="3828"/>
      <c r="AA131" s="3828"/>
      <c r="AB131" s="3828"/>
      <c r="AC131" s="3828"/>
      <c r="AD131" s="3828"/>
      <c r="AE131" s="3828"/>
      <c r="AF131" s="2574"/>
    </row>
    <row r="132" spans="2:32" s="2875" customFormat="1" ht="13.5" thickBot="1" x14ac:dyDescent="0.25">
      <c r="B132" s="3903" t="s">
        <v>6795</v>
      </c>
      <c r="C132" s="3904"/>
      <c r="D132" s="3147" t="s">
        <v>1534</v>
      </c>
      <c r="E132" s="3147" t="s">
        <v>1534</v>
      </c>
      <c r="F132" s="3147" t="s">
        <v>1534</v>
      </c>
      <c r="G132" s="3147" t="s">
        <v>1534</v>
      </c>
      <c r="H132" s="3147" t="s">
        <v>1534</v>
      </c>
      <c r="I132" s="3147" t="s">
        <v>1534</v>
      </c>
      <c r="J132" s="3147" t="s">
        <v>1534</v>
      </c>
      <c r="K132" s="3147" t="s">
        <v>1534</v>
      </c>
      <c r="L132" s="3147" t="s">
        <v>1534</v>
      </c>
      <c r="M132" s="3147" t="s">
        <v>1534</v>
      </c>
      <c r="N132" s="3147" t="s">
        <v>1534</v>
      </c>
      <c r="O132" s="3147" t="s">
        <v>1534</v>
      </c>
      <c r="P132" s="3147" t="s">
        <v>1534</v>
      </c>
      <c r="Q132" s="3147" t="s">
        <v>1534</v>
      </c>
      <c r="R132" s="3147" t="s">
        <v>1534</v>
      </c>
      <c r="S132" s="3147" t="s">
        <v>1534</v>
      </c>
      <c r="T132" s="3147" t="s">
        <v>1534</v>
      </c>
      <c r="U132" s="3147" t="s">
        <v>1534</v>
      </c>
      <c r="V132" s="3147" t="s">
        <v>1534</v>
      </c>
      <c r="W132" s="3147" t="s">
        <v>1534</v>
      </c>
      <c r="X132" s="3147" t="s">
        <v>1534</v>
      </c>
      <c r="Y132" s="3147" t="s">
        <v>1534</v>
      </c>
      <c r="Z132" s="3148" t="s">
        <v>5002</v>
      </c>
      <c r="AA132" s="3149" t="s">
        <v>1534</v>
      </c>
      <c r="AB132" s="3149">
        <v>0.112</v>
      </c>
      <c r="AC132" s="3388" t="s">
        <v>1534</v>
      </c>
      <c r="AD132" s="3388" t="s">
        <v>1534</v>
      </c>
      <c r="AE132" s="3388" t="s">
        <v>1534</v>
      </c>
      <c r="AF132" s="2574"/>
    </row>
    <row r="133" spans="2:32" s="2875" customFormat="1" x14ac:dyDescent="0.2">
      <c r="B133" s="2636"/>
      <c r="C133" s="2568"/>
      <c r="D133" s="2568"/>
      <c r="E133" s="2568"/>
      <c r="F133" s="2568"/>
      <c r="G133" s="2569"/>
      <c r="H133" s="2569"/>
      <c r="I133" s="2569"/>
      <c r="J133" s="2569"/>
      <c r="K133" s="2568"/>
      <c r="L133" s="2569"/>
      <c r="M133" s="2569"/>
      <c r="N133" s="2569"/>
      <c r="O133" s="2569"/>
      <c r="P133" s="2569"/>
      <c r="Q133" s="2633"/>
      <c r="R133" s="2633"/>
      <c r="S133" s="2633"/>
      <c r="T133" s="2633"/>
      <c r="U133" s="2633"/>
      <c r="V133" s="2633"/>
      <c r="W133" s="2633"/>
      <c r="X133" s="2633"/>
      <c r="Y133" s="2633"/>
      <c r="Z133" s="2633"/>
      <c r="AA133" s="2633"/>
      <c r="AB133" s="2633"/>
      <c r="AC133" s="2633"/>
      <c r="AD133" s="2633"/>
      <c r="AE133" s="2633"/>
      <c r="AF133" s="2574"/>
    </row>
    <row r="134" spans="2:32" s="2875" customFormat="1" x14ac:dyDescent="0.2">
      <c r="B134" s="3881" t="s">
        <v>4996</v>
      </c>
      <c r="C134" s="3882"/>
      <c r="D134" s="3886" t="s">
        <v>1534</v>
      </c>
      <c r="E134" s="3886"/>
      <c r="F134" s="3886"/>
      <c r="G134" s="3886"/>
      <c r="H134" s="3886"/>
      <c r="I134" s="2634"/>
      <c r="J134" s="2634"/>
      <c r="K134" s="2634"/>
      <c r="L134" s="2634"/>
      <c r="M134" s="2634"/>
      <c r="N134" s="2634"/>
      <c r="O134" s="2634"/>
      <c r="P134" s="2634"/>
      <c r="Q134" s="2633"/>
      <c r="R134" s="2633"/>
      <c r="S134" s="2633"/>
      <c r="T134" s="2633"/>
      <c r="U134" s="2633"/>
      <c r="V134" s="2633"/>
      <c r="W134" s="2633"/>
      <c r="X134" s="2633"/>
      <c r="Y134" s="2633"/>
      <c r="Z134" s="2633"/>
      <c r="AA134" s="2633"/>
      <c r="AB134" s="2633"/>
      <c r="AC134" s="2633"/>
      <c r="AD134" s="2633"/>
      <c r="AE134" s="2633"/>
      <c r="AF134" s="2574"/>
    </row>
    <row r="135" spans="2:32" s="2875" customFormat="1" x14ac:dyDescent="0.2">
      <c r="B135" s="3881" t="s">
        <v>4997</v>
      </c>
      <c r="C135" s="3882"/>
      <c r="D135" s="3886" t="s">
        <v>10</v>
      </c>
      <c r="E135" s="3886"/>
      <c r="F135" s="3886"/>
      <c r="G135" s="3886"/>
      <c r="H135" s="3886"/>
      <c r="I135" s="2634"/>
      <c r="J135" s="2634"/>
      <c r="K135" s="2634"/>
      <c r="L135" s="2634"/>
      <c r="M135" s="2634"/>
      <c r="N135" s="2634"/>
      <c r="O135" s="2634"/>
      <c r="P135" s="2634"/>
      <c r="Q135" s="2633"/>
      <c r="R135" s="2633"/>
      <c r="S135" s="2633"/>
      <c r="T135" s="2633"/>
      <c r="U135" s="2633"/>
      <c r="V135" s="2633"/>
      <c r="W135" s="2633"/>
      <c r="X135" s="2633"/>
      <c r="Y135" s="2633"/>
      <c r="Z135" s="2633"/>
      <c r="AA135" s="2633"/>
      <c r="AB135" s="2633"/>
      <c r="AC135" s="2633"/>
      <c r="AD135" s="2633"/>
      <c r="AE135" s="2633"/>
      <c r="AF135" s="2574"/>
    </row>
    <row r="136" spans="2:32" s="2875" customFormat="1" ht="13.5" thickBot="1" x14ac:dyDescent="0.25">
      <c r="B136" s="3789"/>
      <c r="C136" s="3790"/>
      <c r="D136" s="3790"/>
      <c r="E136" s="3790"/>
      <c r="F136" s="3790"/>
      <c r="G136" s="2637"/>
      <c r="H136" s="2637"/>
      <c r="I136" s="2637"/>
      <c r="J136" s="2637"/>
      <c r="K136" s="2637"/>
      <c r="L136" s="2637"/>
      <c r="M136" s="2637"/>
      <c r="N136" s="2637"/>
      <c r="O136" s="2637"/>
      <c r="P136" s="2637"/>
      <c r="Q136" s="2637"/>
      <c r="R136" s="2637"/>
      <c r="S136" s="2637"/>
      <c r="T136" s="2637"/>
      <c r="U136" s="2637"/>
      <c r="V136" s="2637"/>
      <c r="W136" s="2637"/>
      <c r="X136" s="2637"/>
      <c r="Y136" s="2637"/>
      <c r="Z136" s="2637"/>
      <c r="AA136" s="2637"/>
      <c r="AB136" s="2637"/>
      <c r="AC136" s="2637"/>
      <c r="AD136" s="2637"/>
      <c r="AE136" s="2637"/>
      <c r="AF136" s="2579"/>
    </row>
    <row r="137" spans="2:32" s="2875" customFormat="1" x14ac:dyDescent="0.2"/>
    <row r="138" spans="2:32" s="2875" customFormat="1" ht="13.5" thickBot="1" x14ac:dyDescent="0.25"/>
    <row r="139" spans="2:32" s="2875" customFormat="1" ht="20.25" x14ac:dyDescent="0.2">
      <c r="B139" s="3839" t="s">
        <v>5069</v>
      </c>
      <c r="C139" s="3840"/>
      <c r="D139" s="3840"/>
      <c r="E139" s="3840"/>
      <c r="F139" s="3840"/>
      <c r="G139" s="3840"/>
      <c r="H139" s="3840"/>
      <c r="I139" s="3840"/>
      <c r="J139" s="3840"/>
      <c r="K139" s="3840"/>
      <c r="L139" s="3840"/>
      <c r="M139" s="3840"/>
      <c r="N139" s="3840"/>
      <c r="O139" s="3840"/>
      <c r="P139" s="3840"/>
      <c r="Q139" s="3840"/>
      <c r="R139" s="3840"/>
      <c r="S139" s="3840"/>
      <c r="T139" s="3840"/>
      <c r="U139" s="3840"/>
      <c r="V139" s="3840"/>
      <c r="W139" s="3840"/>
      <c r="X139" s="3840"/>
      <c r="Y139" s="3840"/>
      <c r="Z139" s="3840"/>
      <c r="AA139" s="3840"/>
      <c r="AB139" s="3840"/>
      <c r="AC139" s="3840"/>
      <c r="AD139" s="3840"/>
      <c r="AE139" s="3840"/>
      <c r="AF139" s="3841"/>
    </row>
    <row r="140" spans="2:32" s="2875" customFormat="1" x14ac:dyDescent="0.2">
      <c r="B140" s="3791"/>
      <c r="C140" s="3792"/>
      <c r="D140" s="3792"/>
      <c r="E140" s="3792"/>
      <c r="F140" s="3792"/>
      <c r="G140" s="2573"/>
      <c r="H140" s="2573"/>
      <c r="I140" s="2573"/>
      <c r="J140" s="2573"/>
      <c r="K140" s="2573"/>
      <c r="L140" s="2573"/>
      <c r="M140" s="2573"/>
      <c r="N140" s="2573"/>
      <c r="O140" s="2573"/>
      <c r="P140" s="2573"/>
      <c r="Q140" s="2573"/>
      <c r="R140" s="2573"/>
      <c r="S140" s="2573"/>
      <c r="T140" s="2573"/>
      <c r="U140" s="2573"/>
      <c r="V140" s="2573"/>
      <c r="W140" s="2573"/>
      <c r="X140" s="2573"/>
      <c r="Y140" s="2573"/>
      <c r="Z140" s="2573"/>
      <c r="AA140" s="2573"/>
      <c r="AB140" s="2573"/>
      <c r="AC140" s="2573"/>
      <c r="AD140" s="2573"/>
      <c r="AE140" s="2573"/>
      <c r="AF140" s="2574"/>
    </row>
    <row r="141" spans="2:32" s="2875" customFormat="1" x14ac:dyDescent="0.2">
      <c r="B141" s="2635" t="s">
        <v>5089</v>
      </c>
      <c r="C141" s="3792"/>
      <c r="D141" s="3866" t="s">
        <v>6790</v>
      </c>
      <c r="E141" s="3866"/>
      <c r="F141" s="3866"/>
      <c r="G141" s="2573"/>
      <c r="H141" s="2573"/>
      <c r="I141" s="2573"/>
      <c r="J141" s="2573"/>
      <c r="K141" s="2573"/>
      <c r="L141" s="2573"/>
      <c r="M141" s="2573"/>
      <c r="N141" s="2573"/>
      <c r="O141" s="2573"/>
      <c r="P141" s="2573"/>
      <c r="Q141" s="2573"/>
      <c r="R141" s="2573"/>
      <c r="S141" s="2573"/>
      <c r="T141" s="2573"/>
      <c r="U141" s="2573"/>
      <c r="V141" s="2573"/>
      <c r="W141" s="2573"/>
      <c r="X141" s="2573"/>
      <c r="Y141" s="2573"/>
      <c r="Z141" s="2573"/>
      <c r="AA141" s="2573"/>
      <c r="AB141" s="2573"/>
      <c r="AC141" s="2573"/>
      <c r="AD141" s="2573"/>
      <c r="AE141" s="2573"/>
      <c r="AF141" s="2574"/>
    </row>
    <row r="142" spans="2:32" s="2875" customFormat="1" x14ac:dyDescent="0.2">
      <c r="B142" s="3867" t="s">
        <v>5072</v>
      </c>
      <c r="C142" s="3868"/>
      <c r="D142" s="3837">
        <v>41760</v>
      </c>
      <c r="E142" s="3837"/>
      <c r="F142" s="3837"/>
      <c r="G142" s="2573"/>
      <c r="H142" s="2573"/>
      <c r="I142" s="2573"/>
      <c r="J142" s="2573"/>
      <c r="K142" s="2573"/>
      <c r="L142" s="2573"/>
      <c r="M142" s="2573"/>
      <c r="N142" s="2573"/>
      <c r="O142" s="2573"/>
      <c r="P142" s="2573"/>
      <c r="Q142" s="2573"/>
      <c r="R142" s="2573"/>
      <c r="S142" s="2573"/>
      <c r="T142" s="2573"/>
      <c r="U142" s="2573"/>
      <c r="V142" s="2573"/>
      <c r="W142" s="2573"/>
      <c r="X142" s="2573"/>
      <c r="Y142" s="2573"/>
      <c r="Z142" s="2573"/>
      <c r="AA142" s="2573"/>
      <c r="AB142" s="2573"/>
      <c r="AC142" s="2573"/>
      <c r="AD142" s="2573"/>
      <c r="AE142" s="2573"/>
      <c r="AF142" s="2574"/>
    </row>
    <row r="143" spans="2:32" s="2875" customFormat="1" ht="12.75" customHeight="1" x14ac:dyDescent="0.2">
      <c r="B143" s="3863" t="s">
        <v>5070</v>
      </c>
      <c r="C143" s="3864"/>
      <c r="D143" s="3838">
        <v>41790</v>
      </c>
      <c r="E143" s="3838"/>
      <c r="F143" s="3838"/>
      <c r="G143" s="2573"/>
      <c r="H143" s="2573"/>
      <c r="I143" s="2573"/>
      <c r="J143" s="2573"/>
      <c r="K143" s="2573"/>
      <c r="L143" s="2573"/>
      <c r="M143" s="2573"/>
      <c r="N143" s="2573"/>
      <c r="O143" s="2573"/>
      <c r="P143" s="2573"/>
      <c r="Q143" s="2573"/>
      <c r="R143" s="2573"/>
      <c r="S143" s="2573"/>
      <c r="T143" s="2573"/>
      <c r="U143" s="2573"/>
      <c r="V143" s="2573"/>
      <c r="W143" s="2573"/>
      <c r="X143" s="2573"/>
      <c r="Y143" s="2573"/>
      <c r="Z143" s="2573"/>
      <c r="AA143" s="2573"/>
      <c r="AB143" s="2573"/>
      <c r="AC143" s="2573"/>
      <c r="AD143" s="2573"/>
      <c r="AE143" s="2573"/>
      <c r="AF143" s="2574"/>
    </row>
    <row r="144" spans="2:32" s="2875" customFormat="1" ht="12.75" customHeight="1" thickBot="1" x14ac:dyDescent="0.25">
      <c r="B144" s="3791"/>
      <c r="C144" s="3792"/>
      <c r="D144" s="3792"/>
      <c r="E144" s="3792"/>
      <c r="F144" s="3792"/>
      <c r="G144" s="2573"/>
      <c r="H144" s="2573"/>
      <c r="I144" s="2573"/>
      <c r="J144" s="2573"/>
      <c r="K144" s="2573"/>
      <c r="L144" s="2573"/>
      <c r="M144" s="2573"/>
      <c r="N144" s="2573"/>
      <c r="O144" s="2573"/>
      <c r="P144" s="2573"/>
      <c r="Q144" s="2573"/>
      <c r="R144" s="2573"/>
      <c r="S144" s="2573"/>
      <c r="T144" s="2573"/>
      <c r="U144" s="2573"/>
      <c r="V144" s="2573"/>
      <c r="W144" s="2573"/>
      <c r="X144" s="2573"/>
      <c r="Y144" s="2573"/>
      <c r="Z144" s="2573"/>
      <c r="AA144" s="2573"/>
      <c r="AB144" s="2573"/>
      <c r="AC144" s="2573"/>
      <c r="AD144" s="2573"/>
      <c r="AE144" s="2573"/>
      <c r="AF144" s="2574"/>
    </row>
    <row r="145" spans="2:32" s="2875" customFormat="1" ht="124.5" customHeight="1" thickBot="1" x14ac:dyDescent="0.25">
      <c r="B145" s="3844" t="s">
        <v>5071</v>
      </c>
      <c r="C145" s="3871"/>
      <c r="D145" s="3872" t="s">
        <v>6791</v>
      </c>
      <c r="E145" s="3847"/>
      <c r="F145" s="3847"/>
      <c r="G145" s="3847"/>
      <c r="H145" s="3847"/>
      <c r="I145" s="3847"/>
      <c r="J145" s="3847"/>
      <c r="K145" s="3847"/>
      <c r="L145" s="3847"/>
      <c r="M145" s="3847"/>
      <c r="N145" s="3847"/>
      <c r="O145" s="3847"/>
      <c r="P145" s="3847"/>
      <c r="Q145" s="3848"/>
      <c r="R145" s="2573"/>
      <c r="S145" s="2573"/>
      <c r="T145" s="2573"/>
      <c r="U145" s="2573"/>
      <c r="V145" s="2573"/>
      <c r="W145" s="2573"/>
      <c r="X145" s="2573"/>
      <c r="Y145" s="2573"/>
      <c r="Z145" s="2573"/>
      <c r="AA145" s="2573"/>
      <c r="AB145" s="2573"/>
      <c r="AC145" s="2573"/>
      <c r="AD145" s="2573"/>
      <c r="AE145" s="2573"/>
      <c r="AF145" s="2574"/>
    </row>
    <row r="146" spans="2:32" s="2875" customFormat="1" ht="13.5" customHeight="1" thickBot="1" x14ac:dyDescent="0.25">
      <c r="B146" s="3791"/>
      <c r="C146" s="3792"/>
      <c r="D146" s="3792"/>
      <c r="E146" s="3792"/>
      <c r="F146" s="3792"/>
      <c r="G146" s="2573"/>
      <c r="H146" s="2573"/>
      <c r="I146" s="2573"/>
      <c r="J146" s="2573"/>
      <c r="K146" s="2573"/>
      <c r="L146" s="2573"/>
      <c r="M146" s="2573"/>
      <c r="N146" s="2573"/>
      <c r="O146" s="2573"/>
      <c r="P146" s="2573"/>
      <c r="Q146" s="2573"/>
      <c r="R146" s="2637"/>
      <c r="S146" s="2573"/>
      <c r="T146" s="2573"/>
      <c r="U146" s="2573"/>
      <c r="V146" s="2573"/>
      <c r="W146" s="2573"/>
      <c r="X146" s="2573"/>
      <c r="Y146" s="2573"/>
      <c r="Z146" s="2573"/>
      <c r="AA146" s="2573"/>
      <c r="AB146" s="2573"/>
      <c r="AC146" s="2573"/>
      <c r="AD146" s="2573"/>
      <c r="AE146" s="2573"/>
      <c r="AF146" s="2574"/>
    </row>
    <row r="147" spans="2:32" s="2875" customFormat="1" ht="13.5" thickBot="1" x14ac:dyDescent="0.25">
      <c r="B147" s="3852" t="s">
        <v>5073</v>
      </c>
      <c r="C147" s="3853"/>
      <c r="D147" s="3851" t="s">
        <v>5074</v>
      </c>
      <c r="E147" s="3856" t="s">
        <v>224</v>
      </c>
      <c r="F147" s="3857"/>
      <c r="G147" s="3857"/>
      <c r="H147" s="3857"/>
      <c r="I147" s="3857"/>
      <c r="J147" s="3857"/>
      <c r="K147" s="3857"/>
      <c r="L147" s="3857"/>
      <c r="M147" s="3857"/>
      <c r="N147" s="3857"/>
      <c r="O147" s="3857"/>
      <c r="P147" s="3858"/>
      <c r="Q147" s="3859" t="s">
        <v>340</v>
      </c>
      <c r="R147" s="3860"/>
      <c r="S147" s="3861"/>
      <c r="T147" s="3861"/>
      <c r="U147" s="3861"/>
      <c r="V147" s="3861"/>
      <c r="W147" s="3861"/>
      <c r="X147" s="3861"/>
      <c r="Y147" s="3862"/>
      <c r="Z147" s="3859" t="s">
        <v>225</v>
      </c>
      <c r="AA147" s="3861"/>
      <c r="AB147" s="3862"/>
      <c r="AC147" s="3873" t="s">
        <v>4993</v>
      </c>
      <c r="AD147" s="3874"/>
      <c r="AE147" s="3875"/>
      <c r="AF147" s="2574"/>
    </row>
    <row r="148" spans="2:32" s="2875" customFormat="1" ht="13.5" customHeight="1" thickBot="1" x14ac:dyDescent="0.25">
      <c r="B148" s="3854"/>
      <c r="C148" s="3855"/>
      <c r="D148" s="3851"/>
      <c r="E148" s="3851" t="s">
        <v>5011</v>
      </c>
      <c r="F148" s="3851" t="s">
        <v>5012</v>
      </c>
      <c r="G148" s="3830" t="s">
        <v>5014</v>
      </c>
      <c r="H148" s="3830" t="s">
        <v>5075</v>
      </c>
      <c r="I148" s="3876" t="s">
        <v>5076</v>
      </c>
      <c r="J148" s="3876" t="s">
        <v>5077</v>
      </c>
      <c r="K148" s="3876" t="s">
        <v>5017</v>
      </c>
      <c r="L148" s="3876"/>
      <c r="M148" s="3876" t="s">
        <v>5078</v>
      </c>
      <c r="N148" s="3876" t="s">
        <v>5079</v>
      </c>
      <c r="O148" s="3876" t="s">
        <v>5080</v>
      </c>
      <c r="P148" s="3876" t="s">
        <v>5081</v>
      </c>
      <c r="Q148" s="3827" t="s">
        <v>5023</v>
      </c>
      <c r="R148" s="3827" t="s">
        <v>5024</v>
      </c>
      <c r="S148" s="3827" t="s">
        <v>5025</v>
      </c>
      <c r="T148" s="3827" t="s">
        <v>5082</v>
      </c>
      <c r="U148" s="3827" t="s">
        <v>5083</v>
      </c>
      <c r="V148" s="3827" t="s">
        <v>5028</v>
      </c>
      <c r="W148" s="3827" t="s">
        <v>5030</v>
      </c>
      <c r="X148" s="3830" t="s">
        <v>5084</v>
      </c>
      <c r="Y148" s="3830" t="s">
        <v>5085</v>
      </c>
      <c r="Z148" s="3827" t="s">
        <v>5086</v>
      </c>
      <c r="AA148" s="3827" t="s">
        <v>5087</v>
      </c>
      <c r="AB148" s="3827" t="s">
        <v>5088</v>
      </c>
      <c r="AC148" s="3827" t="s">
        <v>1154</v>
      </c>
      <c r="AD148" s="3827" t="s">
        <v>4994</v>
      </c>
      <c r="AE148" s="3827" t="s">
        <v>4995</v>
      </c>
      <c r="AF148" s="2574"/>
    </row>
    <row r="149" spans="2:32" s="2875" customFormat="1" ht="13.5" customHeight="1" thickBot="1" x14ac:dyDescent="0.25">
      <c r="B149" s="3854"/>
      <c r="C149" s="3855"/>
      <c r="D149" s="3827"/>
      <c r="E149" s="3827"/>
      <c r="F149" s="3827"/>
      <c r="G149" s="3829"/>
      <c r="H149" s="3829"/>
      <c r="I149" s="3830"/>
      <c r="J149" s="3830"/>
      <c r="K149" s="3787" t="s">
        <v>5037</v>
      </c>
      <c r="L149" s="3788" t="s">
        <v>2798</v>
      </c>
      <c r="M149" s="3830"/>
      <c r="N149" s="3830"/>
      <c r="O149" s="3830"/>
      <c r="P149" s="3830"/>
      <c r="Q149" s="3828"/>
      <c r="R149" s="3828"/>
      <c r="S149" s="3828"/>
      <c r="T149" s="3828"/>
      <c r="U149" s="3828"/>
      <c r="V149" s="3828"/>
      <c r="W149" s="3828"/>
      <c r="X149" s="3829"/>
      <c r="Y149" s="3829"/>
      <c r="Z149" s="3828"/>
      <c r="AA149" s="3828"/>
      <c r="AB149" s="3828"/>
      <c r="AC149" s="3828"/>
      <c r="AD149" s="3828"/>
      <c r="AE149" s="3828"/>
      <c r="AF149" s="2574"/>
    </row>
    <row r="150" spans="2:32" s="2875" customFormat="1" ht="27.75" customHeight="1" x14ac:dyDescent="0.2">
      <c r="B150" s="3905" t="s">
        <v>6792</v>
      </c>
      <c r="C150" s="3906"/>
      <c r="D150" s="3813" t="s">
        <v>1534</v>
      </c>
      <c r="E150" s="3813" t="s">
        <v>1534</v>
      </c>
      <c r="F150" s="3813" t="s">
        <v>1534</v>
      </c>
      <c r="G150" s="3813" t="s">
        <v>1534</v>
      </c>
      <c r="H150" s="3813" t="s">
        <v>1534</v>
      </c>
      <c r="I150" s="3813" t="s">
        <v>1534</v>
      </c>
      <c r="J150" s="3813" t="s">
        <v>1534</v>
      </c>
      <c r="K150" s="3813" t="s">
        <v>1534</v>
      </c>
      <c r="L150" s="3813" t="s">
        <v>1534</v>
      </c>
      <c r="M150" s="3813" t="s">
        <v>1534</v>
      </c>
      <c r="N150" s="3813" t="s">
        <v>1534</v>
      </c>
      <c r="O150" s="3813" t="s">
        <v>1534</v>
      </c>
      <c r="P150" s="3813" t="s">
        <v>1534</v>
      </c>
      <c r="Q150" s="3813" t="s">
        <v>1534</v>
      </c>
      <c r="R150" s="3813" t="s">
        <v>1534</v>
      </c>
      <c r="S150" s="3813" t="s">
        <v>1534</v>
      </c>
      <c r="T150" s="3813" t="s">
        <v>1534</v>
      </c>
      <c r="U150" s="3813" t="s">
        <v>1534</v>
      </c>
      <c r="V150" s="3813" t="s">
        <v>1534</v>
      </c>
      <c r="W150" s="3813" t="s">
        <v>1534</v>
      </c>
      <c r="X150" s="3813" t="s">
        <v>1534</v>
      </c>
      <c r="Y150" s="3813" t="s">
        <v>1534</v>
      </c>
      <c r="Z150" s="3814" t="s">
        <v>5002</v>
      </c>
      <c r="AA150" s="3815" t="s">
        <v>1534</v>
      </c>
      <c r="AB150" s="3815">
        <v>0.56000000000000005</v>
      </c>
      <c r="AC150" s="3816" t="s">
        <v>1534</v>
      </c>
      <c r="AD150" s="3816" t="s">
        <v>1534</v>
      </c>
      <c r="AE150" s="3816" t="s">
        <v>1534</v>
      </c>
      <c r="AF150" s="2574"/>
    </row>
    <row r="151" spans="2:32" s="2875" customFormat="1" x14ac:dyDescent="0.2">
      <c r="B151" s="2636"/>
      <c r="C151" s="2568"/>
      <c r="D151" s="2568"/>
      <c r="E151" s="2568"/>
      <c r="F151" s="2568"/>
      <c r="G151" s="2569"/>
      <c r="H151" s="2569"/>
      <c r="I151" s="2569"/>
      <c r="J151" s="2569"/>
      <c r="K151" s="2568"/>
      <c r="L151" s="2569"/>
      <c r="M151" s="2569"/>
      <c r="N151" s="2569"/>
      <c r="O151" s="2569"/>
      <c r="P151" s="2569"/>
      <c r="Q151" s="2633"/>
      <c r="R151" s="2633"/>
      <c r="S151" s="2633"/>
      <c r="T151" s="2633"/>
      <c r="U151" s="2633"/>
      <c r="V151" s="2633"/>
      <c r="W151" s="2633"/>
      <c r="X151" s="2633"/>
      <c r="Y151" s="2633"/>
      <c r="Z151" s="2633"/>
      <c r="AA151" s="2633"/>
      <c r="AB151" s="2633"/>
      <c r="AC151" s="2633"/>
      <c r="AD151" s="2633"/>
      <c r="AE151" s="2633"/>
      <c r="AF151" s="2574"/>
    </row>
    <row r="152" spans="2:32" s="2875" customFormat="1" x14ac:dyDescent="0.2">
      <c r="B152" s="3881" t="s">
        <v>4996</v>
      </c>
      <c r="C152" s="3882"/>
      <c r="D152" s="3886" t="s">
        <v>1534</v>
      </c>
      <c r="E152" s="3886"/>
      <c r="F152" s="3886"/>
      <c r="G152" s="3886"/>
      <c r="H152" s="3886"/>
      <c r="I152" s="2634"/>
      <c r="J152" s="2634"/>
      <c r="K152" s="2634"/>
      <c r="L152" s="2634"/>
      <c r="M152" s="2634"/>
      <c r="N152" s="2634"/>
      <c r="O152" s="2634"/>
      <c r="P152" s="2634"/>
      <c r="Q152" s="2633"/>
      <c r="R152" s="2633"/>
      <c r="S152" s="2633"/>
      <c r="T152" s="2633"/>
      <c r="U152" s="2633"/>
      <c r="V152" s="2633"/>
      <c r="W152" s="2633"/>
      <c r="X152" s="2633"/>
      <c r="Y152" s="2633"/>
      <c r="Z152" s="2633"/>
      <c r="AA152" s="2633"/>
      <c r="AB152" s="2633"/>
      <c r="AC152" s="2633"/>
      <c r="AD152" s="2633"/>
      <c r="AE152" s="2633"/>
      <c r="AF152" s="2574"/>
    </row>
    <row r="153" spans="2:32" s="2875" customFormat="1" x14ac:dyDescent="0.2">
      <c r="B153" s="3881" t="s">
        <v>4997</v>
      </c>
      <c r="C153" s="3882"/>
      <c r="D153" s="3886" t="s">
        <v>10</v>
      </c>
      <c r="E153" s="3886"/>
      <c r="F153" s="3886"/>
      <c r="G153" s="3886"/>
      <c r="H153" s="3886"/>
      <c r="I153" s="2634"/>
      <c r="J153" s="2634"/>
      <c r="K153" s="2634"/>
      <c r="L153" s="2634"/>
      <c r="M153" s="2634"/>
      <c r="N153" s="2634"/>
      <c r="O153" s="2634"/>
      <c r="P153" s="2634"/>
      <c r="Q153" s="2633"/>
      <c r="R153" s="2633"/>
      <c r="S153" s="2633"/>
      <c r="T153" s="2633"/>
      <c r="U153" s="2633"/>
      <c r="V153" s="2633"/>
      <c r="W153" s="2633"/>
      <c r="X153" s="2633"/>
      <c r="Y153" s="2633"/>
      <c r="Z153" s="2633"/>
      <c r="AA153" s="2633"/>
      <c r="AB153" s="2633"/>
      <c r="AC153" s="2633"/>
      <c r="AD153" s="2633"/>
      <c r="AE153" s="2633"/>
      <c r="AF153" s="2574"/>
    </row>
    <row r="154" spans="2:32" s="2875" customFormat="1" ht="13.5" thickBot="1" x14ac:dyDescent="0.25">
      <c r="B154" s="3789"/>
      <c r="C154" s="3790"/>
      <c r="D154" s="3790"/>
      <c r="E154" s="3790"/>
      <c r="F154" s="3790"/>
      <c r="G154" s="2637"/>
      <c r="H154" s="2637"/>
      <c r="I154" s="2637"/>
      <c r="J154" s="2637"/>
      <c r="K154" s="2637"/>
      <c r="L154" s="2637"/>
      <c r="M154" s="2637"/>
      <c r="N154" s="2637"/>
      <c r="O154" s="2637"/>
      <c r="P154" s="2637"/>
      <c r="Q154" s="2637"/>
      <c r="R154" s="2637"/>
      <c r="S154" s="2637"/>
      <c r="T154" s="2637"/>
      <c r="U154" s="2637"/>
      <c r="V154" s="2637"/>
      <c r="W154" s="2637"/>
      <c r="X154" s="2637"/>
      <c r="Y154" s="2637"/>
      <c r="Z154" s="2637"/>
      <c r="AA154" s="2637"/>
      <c r="AB154" s="2637"/>
      <c r="AC154" s="2637"/>
      <c r="AD154" s="2637"/>
      <c r="AE154" s="2637"/>
      <c r="AF154" s="2579"/>
    </row>
    <row r="155" spans="2:32" s="2875" customFormat="1" x14ac:dyDescent="0.2"/>
    <row r="156" spans="2:32" s="2875" customFormat="1" ht="13.5" thickBot="1" x14ac:dyDescent="0.25"/>
    <row r="157" spans="2:32" s="2875" customFormat="1" ht="20.25" x14ac:dyDescent="0.2">
      <c r="B157" s="3839" t="s">
        <v>5069</v>
      </c>
      <c r="C157" s="3840"/>
      <c r="D157" s="3840"/>
      <c r="E157" s="3840"/>
      <c r="F157" s="3840"/>
      <c r="G157" s="3840"/>
      <c r="H157" s="3840"/>
      <c r="I157" s="3840"/>
      <c r="J157" s="3840"/>
      <c r="K157" s="3840"/>
      <c r="L157" s="3840"/>
      <c r="M157" s="3840"/>
      <c r="N157" s="3840"/>
      <c r="O157" s="3840"/>
      <c r="P157" s="3840"/>
      <c r="Q157" s="3840"/>
      <c r="R157" s="3840"/>
      <c r="S157" s="3840"/>
      <c r="T157" s="3840"/>
      <c r="U157" s="3840"/>
      <c r="V157" s="3840"/>
      <c r="W157" s="3840"/>
      <c r="X157" s="3840"/>
      <c r="Y157" s="3840"/>
      <c r="Z157" s="3840"/>
      <c r="AA157" s="3840"/>
      <c r="AB157" s="3840"/>
      <c r="AC157" s="3840"/>
      <c r="AD157" s="3840"/>
      <c r="AE157" s="3840"/>
      <c r="AF157" s="3841"/>
    </row>
    <row r="158" spans="2:32" s="2875" customFormat="1" x14ac:dyDescent="0.2">
      <c r="B158" s="3791"/>
      <c r="C158" s="3792"/>
      <c r="D158" s="3792"/>
      <c r="E158" s="3792"/>
      <c r="F158" s="3792"/>
      <c r="G158" s="2573"/>
      <c r="H158" s="2573"/>
      <c r="I158" s="2573"/>
      <c r="J158" s="2573"/>
      <c r="K158" s="2573"/>
      <c r="L158" s="2573"/>
      <c r="M158" s="2573"/>
      <c r="N158" s="2573"/>
      <c r="O158" s="2573"/>
      <c r="P158" s="2573"/>
      <c r="Q158" s="2573"/>
      <c r="R158" s="2573"/>
      <c r="S158" s="2573"/>
      <c r="T158" s="2573"/>
      <c r="U158" s="2573"/>
      <c r="V158" s="2573"/>
      <c r="W158" s="2573"/>
      <c r="X158" s="2573"/>
      <c r="Y158" s="2573"/>
      <c r="Z158" s="2573"/>
      <c r="AA158" s="2573"/>
      <c r="AB158" s="2573"/>
      <c r="AC158" s="2573"/>
      <c r="AD158" s="2573"/>
      <c r="AE158" s="2573"/>
      <c r="AF158" s="2574"/>
    </row>
    <row r="159" spans="2:32" s="2875" customFormat="1" x14ac:dyDescent="0.2">
      <c r="B159" s="2635" t="s">
        <v>5089</v>
      </c>
      <c r="C159" s="3792"/>
      <c r="D159" s="3866" t="s">
        <v>6751</v>
      </c>
      <c r="E159" s="3866"/>
      <c r="F159" s="3866"/>
      <c r="G159" s="2573"/>
      <c r="H159" s="2573"/>
      <c r="I159" s="2573"/>
      <c r="J159" s="2573"/>
      <c r="K159" s="2573"/>
      <c r="L159" s="2573"/>
      <c r="M159" s="2573"/>
      <c r="N159" s="2573"/>
      <c r="O159" s="2573"/>
      <c r="P159" s="2573"/>
      <c r="Q159" s="2573"/>
      <c r="R159" s="2573"/>
      <c r="S159" s="2573"/>
      <c r="T159" s="2573"/>
      <c r="U159" s="2573"/>
      <c r="V159" s="2573"/>
      <c r="W159" s="2573"/>
      <c r="X159" s="2573"/>
      <c r="Y159" s="2573"/>
      <c r="Z159" s="2573"/>
      <c r="AA159" s="2573"/>
      <c r="AB159" s="2573"/>
      <c r="AC159" s="2573"/>
      <c r="AD159" s="2573"/>
      <c r="AE159" s="2573"/>
      <c r="AF159" s="2574"/>
    </row>
    <row r="160" spans="2:32" s="2875" customFormat="1" x14ac:dyDescent="0.2">
      <c r="B160" s="3867" t="s">
        <v>5072</v>
      </c>
      <c r="C160" s="3868"/>
      <c r="D160" s="3869">
        <v>41789</v>
      </c>
      <c r="E160" s="3869"/>
      <c r="F160" s="3869"/>
      <c r="G160" s="2573"/>
      <c r="H160" s="2573"/>
      <c r="I160" s="2573"/>
      <c r="J160" s="2573"/>
      <c r="K160" s="2573"/>
      <c r="L160" s="2573"/>
      <c r="M160" s="2573"/>
      <c r="N160" s="2573"/>
      <c r="O160" s="2573"/>
      <c r="P160" s="2573"/>
      <c r="Q160" s="2573"/>
      <c r="R160" s="2573"/>
      <c r="S160" s="2573"/>
      <c r="T160" s="2573"/>
      <c r="U160" s="2573"/>
      <c r="V160" s="2573"/>
      <c r="W160" s="2573"/>
      <c r="X160" s="2573"/>
      <c r="Y160" s="2573"/>
      <c r="Z160" s="2573"/>
      <c r="AA160" s="2573"/>
      <c r="AB160" s="2573"/>
      <c r="AC160" s="2573"/>
      <c r="AD160" s="2573"/>
      <c r="AE160" s="2573"/>
      <c r="AF160" s="2574"/>
    </row>
    <row r="161" spans="2:32" s="2875" customFormat="1" x14ac:dyDescent="0.2">
      <c r="B161" s="3863" t="s">
        <v>5070</v>
      </c>
      <c r="C161" s="3864"/>
      <c r="D161" s="3870">
        <v>41789</v>
      </c>
      <c r="E161" s="3870"/>
      <c r="F161" s="3870"/>
      <c r="G161" s="2573"/>
      <c r="H161" s="2573"/>
      <c r="I161" s="2573"/>
      <c r="J161" s="2573"/>
      <c r="K161" s="2573"/>
      <c r="L161" s="2573"/>
      <c r="M161" s="2573"/>
      <c r="N161" s="2573"/>
      <c r="O161" s="2573"/>
      <c r="P161" s="2573"/>
      <c r="Q161" s="2573"/>
      <c r="R161" s="2573"/>
      <c r="S161" s="2573"/>
      <c r="T161" s="2573"/>
      <c r="U161" s="2573"/>
      <c r="V161" s="2573"/>
      <c r="W161" s="2573"/>
      <c r="X161" s="2573"/>
      <c r="Y161" s="2573"/>
      <c r="Z161" s="2573"/>
      <c r="AA161" s="2573"/>
      <c r="AB161" s="2573"/>
      <c r="AC161" s="2573"/>
      <c r="AD161" s="2573"/>
      <c r="AE161" s="2573"/>
      <c r="AF161" s="2574"/>
    </row>
    <row r="162" spans="2:32" s="2875" customFormat="1" ht="13.5" thickBot="1" x14ac:dyDescent="0.25">
      <c r="B162" s="3791"/>
      <c r="C162" s="3792"/>
      <c r="D162" s="3792"/>
      <c r="E162" s="3792"/>
      <c r="F162" s="3792"/>
      <c r="G162" s="2573"/>
      <c r="H162" s="2573"/>
      <c r="I162" s="2573"/>
      <c r="J162" s="2573"/>
      <c r="K162" s="2573"/>
      <c r="L162" s="2573"/>
      <c r="M162" s="2573"/>
      <c r="N162" s="2573"/>
      <c r="O162" s="2573"/>
      <c r="P162" s="2573"/>
      <c r="Q162" s="2573"/>
      <c r="R162" s="2573"/>
      <c r="S162" s="2573"/>
      <c r="T162" s="2573"/>
      <c r="U162" s="2573"/>
      <c r="V162" s="2573"/>
      <c r="W162" s="2573"/>
      <c r="X162" s="2573"/>
      <c r="Y162" s="2573"/>
      <c r="Z162" s="2573"/>
      <c r="AA162" s="2573"/>
      <c r="AB162" s="2573"/>
      <c r="AC162" s="2573"/>
      <c r="AD162" s="2573"/>
      <c r="AE162" s="2573"/>
      <c r="AF162" s="2574"/>
    </row>
    <row r="163" spans="2:32" s="2875" customFormat="1" ht="75.75" customHeight="1" thickBot="1" x14ac:dyDescent="0.25">
      <c r="B163" s="3844" t="s">
        <v>5071</v>
      </c>
      <c r="C163" s="3871"/>
      <c r="D163" s="3872" t="s">
        <v>6944</v>
      </c>
      <c r="E163" s="3847"/>
      <c r="F163" s="3847"/>
      <c r="G163" s="3847"/>
      <c r="H163" s="3847"/>
      <c r="I163" s="3847"/>
      <c r="J163" s="3847"/>
      <c r="K163" s="3847"/>
      <c r="L163" s="3847"/>
      <c r="M163" s="3847"/>
      <c r="N163" s="3847"/>
      <c r="O163" s="3847"/>
      <c r="P163" s="3847"/>
      <c r="Q163" s="3848"/>
      <c r="R163" s="2573"/>
      <c r="S163" s="2573"/>
      <c r="T163" s="2573"/>
      <c r="U163" s="2573"/>
      <c r="V163" s="2573"/>
      <c r="W163" s="2573"/>
      <c r="X163" s="2573"/>
      <c r="Y163" s="2573"/>
      <c r="Z163" s="2573"/>
      <c r="AA163" s="2573"/>
      <c r="AB163" s="2573"/>
      <c r="AC163" s="2573"/>
      <c r="AD163" s="2573"/>
      <c r="AE163" s="2573"/>
      <c r="AF163" s="2574"/>
    </row>
    <row r="164" spans="2:32" s="2875" customFormat="1" ht="13.5" thickBot="1" x14ac:dyDescent="0.25">
      <c r="B164" s="3791"/>
      <c r="C164" s="3792"/>
      <c r="D164" s="3792"/>
      <c r="E164" s="3792"/>
      <c r="F164" s="3792"/>
      <c r="G164" s="2573"/>
      <c r="H164" s="2573"/>
      <c r="I164" s="2573"/>
      <c r="J164" s="2573"/>
      <c r="K164" s="2573"/>
      <c r="L164" s="2573"/>
      <c r="M164" s="2573"/>
      <c r="N164" s="2573"/>
      <c r="O164" s="2573"/>
      <c r="P164" s="2573"/>
      <c r="Q164" s="2573"/>
      <c r="R164" s="2637"/>
      <c r="S164" s="2573"/>
      <c r="T164" s="2573"/>
      <c r="U164" s="2573"/>
      <c r="V164" s="2573"/>
      <c r="W164" s="2573"/>
      <c r="X164" s="2573"/>
      <c r="Y164" s="2573"/>
      <c r="Z164" s="2573"/>
      <c r="AA164" s="2573"/>
      <c r="AB164" s="2573"/>
      <c r="AC164" s="2573"/>
      <c r="AD164" s="2573"/>
      <c r="AE164" s="2573"/>
      <c r="AF164" s="2574"/>
    </row>
    <row r="165" spans="2:32" s="2875" customFormat="1" ht="13.5" thickBot="1" x14ac:dyDescent="0.25">
      <c r="B165" s="3852" t="s">
        <v>5073</v>
      </c>
      <c r="C165" s="3853"/>
      <c r="D165" s="3851" t="s">
        <v>5074</v>
      </c>
      <c r="E165" s="3856" t="s">
        <v>224</v>
      </c>
      <c r="F165" s="3857"/>
      <c r="G165" s="3857"/>
      <c r="H165" s="3857"/>
      <c r="I165" s="3857"/>
      <c r="J165" s="3857"/>
      <c r="K165" s="3857"/>
      <c r="L165" s="3857"/>
      <c r="M165" s="3857"/>
      <c r="N165" s="3857"/>
      <c r="O165" s="3857"/>
      <c r="P165" s="3858"/>
      <c r="Q165" s="3859" t="s">
        <v>340</v>
      </c>
      <c r="R165" s="3860"/>
      <c r="S165" s="3861"/>
      <c r="T165" s="3861"/>
      <c r="U165" s="3861"/>
      <c r="V165" s="3861"/>
      <c r="W165" s="3861"/>
      <c r="X165" s="3861"/>
      <c r="Y165" s="3862"/>
      <c r="Z165" s="3859" t="s">
        <v>225</v>
      </c>
      <c r="AA165" s="3861"/>
      <c r="AB165" s="3862"/>
      <c r="AC165" s="3873" t="s">
        <v>4993</v>
      </c>
      <c r="AD165" s="3874"/>
      <c r="AE165" s="3875"/>
      <c r="AF165" s="2574"/>
    </row>
    <row r="166" spans="2:32" s="2875" customFormat="1" ht="13.5" thickBot="1" x14ac:dyDescent="0.25">
      <c r="B166" s="3854"/>
      <c r="C166" s="3855"/>
      <c r="D166" s="3851"/>
      <c r="E166" s="3851" t="s">
        <v>5011</v>
      </c>
      <c r="F166" s="3851" t="s">
        <v>5012</v>
      </c>
      <c r="G166" s="3830" t="s">
        <v>5014</v>
      </c>
      <c r="H166" s="3830" t="s">
        <v>5075</v>
      </c>
      <c r="I166" s="3876" t="s">
        <v>5076</v>
      </c>
      <c r="J166" s="3876" t="s">
        <v>5077</v>
      </c>
      <c r="K166" s="3876" t="s">
        <v>5017</v>
      </c>
      <c r="L166" s="3876"/>
      <c r="M166" s="3876" t="s">
        <v>5078</v>
      </c>
      <c r="N166" s="3876" t="s">
        <v>5079</v>
      </c>
      <c r="O166" s="3876" t="s">
        <v>5080</v>
      </c>
      <c r="P166" s="3876" t="s">
        <v>5081</v>
      </c>
      <c r="Q166" s="3827" t="s">
        <v>5023</v>
      </c>
      <c r="R166" s="3827" t="s">
        <v>5024</v>
      </c>
      <c r="S166" s="3827" t="s">
        <v>5025</v>
      </c>
      <c r="T166" s="3827" t="s">
        <v>5082</v>
      </c>
      <c r="U166" s="3827" t="s">
        <v>5083</v>
      </c>
      <c r="V166" s="3827" t="s">
        <v>5028</v>
      </c>
      <c r="W166" s="3827" t="s">
        <v>5030</v>
      </c>
      <c r="X166" s="3830" t="s">
        <v>5084</v>
      </c>
      <c r="Y166" s="3830" t="s">
        <v>5085</v>
      </c>
      <c r="Z166" s="3827" t="s">
        <v>5086</v>
      </c>
      <c r="AA166" s="3827" t="s">
        <v>5087</v>
      </c>
      <c r="AB166" s="3827" t="s">
        <v>5088</v>
      </c>
      <c r="AC166" s="3827" t="s">
        <v>1154</v>
      </c>
      <c r="AD166" s="3827" t="s">
        <v>4994</v>
      </c>
      <c r="AE166" s="3827" t="s">
        <v>4995</v>
      </c>
      <c r="AF166" s="2574"/>
    </row>
    <row r="167" spans="2:32" s="2875" customFormat="1" ht="13.5" thickBot="1" x14ac:dyDescent="0.25">
      <c r="B167" s="3854"/>
      <c r="C167" s="3855"/>
      <c r="D167" s="3827"/>
      <c r="E167" s="3827"/>
      <c r="F167" s="3827"/>
      <c r="G167" s="3829"/>
      <c r="H167" s="3829"/>
      <c r="I167" s="3830"/>
      <c r="J167" s="3830"/>
      <c r="K167" s="3787" t="s">
        <v>5037</v>
      </c>
      <c r="L167" s="3788" t="s">
        <v>2798</v>
      </c>
      <c r="M167" s="3830"/>
      <c r="N167" s="3830"/>
      <c r="O167" s="3830"/>
      <c r="P167" s="3830"/>
      <c r="Q167" s="3828"/>
      <c r="R167" s="3828"/>
      <c r="S167" s="3828"/>
      <c r="T167" s="3828"/>
      <c r="U167" s="3828"/>
      <c r="V167" s="3828"/>
      <c r="W167" s="3828"/>
      <c r="X167" s="3829"/>
      <c r="Y167" s="3829"/>
      <c r="Z167" s="3828"/>
      <c r="AA167" s="3828"/>
      <c r="AB167" s="3828"/>
      <c r="AC167" s="3828"/>
      <c r="AD167" s="3828"/>
      <c r="AE167" s="3828"/>
      <c r="AF167" s="2574"/>
    </row>
    <row r="168" spans="2:32" s="2875" customFormat="1" x14ac:dyDescent="0.2">
      <c r="B168" s="3884" t="s">
        <v>6339</v>
      </c>
      <c r="C168" s="3885"/>
      <c r="D168" s="3139" t="s">
        <v>1534</v>
      </c>
      <c r="E168" s="3139" t="s">
        <v>1534</v>
      </c>
      <c r="F168" s="3139" t="s">
        <v>1534</v>
      </c>
      <c r="G168" s="3139">
        <v>17</v>
      </c>
      <c r="H168" s="3139" t="s">
        <v>1534</v>
      </c>
      <c r="I168" s="3141">
        <v>0.18</v>
      </c>
      <c r="J168" s="3139" t="s">
        <v>1534</v>
      </c>
      <c r="K168" s="3139" t="s">
        <v>1534</v>
      </c>
      <c r="L168" s="3139" t="s">
        <v>1534</v>
      </c>
      <c r="M168" s="3139" t="s">
        <v>1534</v>
      </c>
      <c r="N168" s="3139" t="s">
        <v>1534</v>
      </c>
      <c r="O168" s="3139" t="s">
        <v>1534</v>
      </c>
      <c r="P168" s="3139" t="s">
        <v>1534</v>
      </c>
      <c r="Q168" s="3139" t="s">
        <v>1534</v>
      </c>
      <c r="R168" s="3139" t="s">
        <v>1534</v>
      </c>
      <c r="S168" s="3139" t="s">
        <v>1534</v>
      </c>
      <c r="T168" s="3139" t="s">
        <v>1534</v>
      </c>
      <c r="U168" s="3139" t="s">
        <v>1534</v>
      </c>
      <c r="V168" s="3139" t="s">
        <v>1534</v>
      </c>
      <c r="W168" s="3139" t="s">
        <v>1534</v>
      </c>
      <c r="X168" s="3139" t="s">
        <v>1534</v>
      </c>
      <c r="Y168" s="3139" t="s">
        <v>1534</v>
      </c>
      <c r="Z168" s="3139" t="s">
        <v>1534</v>
      </c>
      <c r="AA168" s="3139" t="s">
        <v>1534</v>
      </c>
      <c r="AB168" s="3139" t="s">
        <v>1534</v>
      </c>
      <c r="AC168" s="3139" t="s">
        <v>1534</v>
      </c>
      <c r="AD168" s="3139" t="s">
        <v>1534</v>
      </c>
      <c r="AE168" s="3142" t="s">
        <v>1534</v>
      </c>
      <c r="AF168" s="2574"/>
    </row>
    <row r="169" spans="2:32" s="2875" customFormat="1" ht="13.5" thickBot="1" x14ac:dyDescent="0.25">
      <c r="B169" s="3879" t="s">
        <v>6551</v>
      </c>
      <c r="C169" s="3880"/>
      <c r="D169" s="3143" t="s">
        <v>1534</v>
      </c>
      <c r="E169" s="3143" t="s">
        <v>1534</v>
      </c>
      <c r="F169" s="3143" t="s">
        <v>1534</v>
      </c>
      <c r="G169" s="3143">
        <v>19</v>
      </c>
      <c r="H169" s="3143" t="s">
        <v>1534</v>
      </c>
      <c r="I169" s="3145">
        <v>0.16</v>
      </c>
      <c r="J169" s="3143" t="s">
        <v>1534</v>
      </c>
      <c r="K169" s="3143" t="s">
        <v>1534</v>
      </c>
      <c r="L169" s="3143" t="s">
        <v>1534</v>
      </c>
      <c r="M169" s="3143" t="s">
        <v>1534</v>
      </c>
      <c r="N169" s="3143" t="s">
        <v>1534</v>
      </c>
      <c r="O169" s="3143" t="s">
        <v>1534</v>
      </c>
      <c r="P169" s="3143" t="s">
        <v>1534</v>
      </c>
      <c r="Q169" s="3143" t="s">
        <v>1534</v>
      </c>
      <c r="R169" s="3143" t="s">
        <v>1534</v>
      </c>
      <c r="S169" s="3143" t="s">
        <v>1534</v>
      </c>
      <c r="T169" s="3143" t="s">
        <v>1534</v>
      </c>
      <c r="U169" s="3143" t="s">
        <v>1534</v>
      </c>
      <c r="V169" s="3143" t="s">
        <v>1534</v>
      </c>
      <c r="W169" s="3143" t="s">
        <v>1534</v>
      </c>
      <c r="X169" s="3143" t="s">
        <v>1534</v>
      </c>
      <c r="Y169" s="3143" t="s">
        <v>1534</v>
      </c>
      <c r="Z169" s="3143" t="s">
        <v>1534</v>
      </c>
      <c r="AA169" s="3143" t="s">
        <v>1534</v>
      </c>
      <c r="AB169" s="3143" t="s">
        <v>1534</v>
      </c>
      <c r="AC169" s="3143" t="s">
        <v>1534</v>
      </c>
      <c r="AD169" s="3143" t="s">
        <v>1534</v>
      </c>
      <c r="AE169" s="3146" t="s">
        <v>1534</v>
      </c>
      <c r="AF169" s="2574"/>
    </row>
    <row r="170" spans="2:32" s="2875" customFormat="1" x14ac:dyDescent="0.2">
      <c r="B170" s="2636"/>
      <c r="C170" s="2568"/>
      <c r="D170" s="2568"/>
      <c r="E170" s="2568"/>
      <c r="F170" s="2568"/>
      <c r="G170" s="2569"/>
      <c r="H170" s="2569"/>
      <c r="I170" s="2569"/>
      <c r="J170" s="2569"/>
      <c r="K170" s="2568"/>
      <c r="L170" s="2569"/>
      <c r="M170" s="2569"/>
      <c r="N170" s="2569"/>
      <c r="O170" s="2569"/>
      <c r="P170" s="2569"/>
      <c r="Q170" s="2633"/>
      <c r="R170" s="2633"/>
      <c r="S170" s="2633"/>
      <c r="T170" s="2633"/>
      <c r="U170" s="2633"/>
      <c r="V170" s="2633"/>
      <c r="W170" s="2633"/>
      <c r="X170" s="2633"/>
      <c r="Y170" s="2633"/>
      <c r="Z170" s="2633"/>
      <c r="AA170" s="2633"/>
      <c r="AB170" s="2633"/>
      <c r="AC170" s="2633"/>
      <c r="AD170" s="2633"/>
      <c r="AE170" s="2633"/>
      <c r="AF170" s="2574"/>
    </row>
    <row r="171" spans="2:32" s="2875" customFormat="1" x14ac:dyDescent="0.2">
      <c r="B171" s="3881" t="s">
        <v>4996</v>
      </c>
      <c r="C171" s="3882"/>
      <c r="D171" s="3883" t="s">
        <v>5090</v>
      </c>
      <c r="E171" s="3883"/>
      <c r="F171" s="3883"/>
      <c r="G171" s="3883"/>
      <c r="H171" s="3883"/>
      <c r="I171" s="2634"/>
      <c r="J171" s="2634"/>
      <c r="K171" s="2634"/>
      <c r="L171" s="2634"/>
      <c r="M171" s="2634"/>
      <c r="N171" s="2634"/>
      <c r="O171" s="2634"/>
      <c r="P171" s="2634"/>
      <c r="Q171" s="2633"/>
      <c r="R171" s="2633"/>
      <c r="S171" s="2633"/>
      <c r="T171" s="2633"/>
      <c r="U171" s="2633"/>
      <c r="V171" s="2633"/>
      <c r="W171" s="2633"/>
      <c r="X171" s="2633"/>
      <c r="Y171" s="2633"/>
      <c r="Z171" s="2633"/>
      <c r="AA171" s="2633"/>
      <c r="AB171" s="2633"/>
      <c r="AC171" s="2633"/>
      <c r="AD171" s="2633"/>
      <c r="AE171" s="2633"/>
      <c r="AF171" s="2574"/>
    </row>
    <row r="172" spans="2:32" s="2875" customFormat="1" x14ac:dyDescent="0.2">
      <c r="B172" s="3881" t="s">
        <v>4997</v>
      </c>
      <c r="C172" s="3882"/>
      <c r="D172" s="3883" t="s">
        <v>1517</v>
      </c>
      <c r="E172" s="3883"/>
      <c r="F172" s="3883"/>
      <c r="G172" s="3883"/>
      <c r="H172" s="3883"/>
      <c r="I172" s="2634"/>
      <c r="J172" s="2634"/>
      <c r="K172" s="2634"/>
      <c r="L172" s="2634"/>
      <c r="M172" s="2634"/>
      <c r="N172" s="2634"/>
      <c r="O172" s="2634"/>
      <c r="P172" s="2634"/>
      <c r="Q172" s="2633"/>
      <c r="R172" s="2633"/>
      <c r="S172" s="2633"/>
      <c r="T172" s="2633"/>
      <c r="U172" s="2633"/>
      <c r="V172" s="2633"/>
      <c r="W172" s="2633"/>
      <c r="X172" s="2633"/>
      <c r="Y172" s="2633"/>
      <c r="Z172" s="2633"/>
      <c r="AA172" s="2633"/>
      <c r="AB172" s="2633"/>
      <c r="AC172" s="2633"/>
      <c r="AD172" s="2633"/>
      <c r="AE172" s="2633"/>
      <c r="AF172" s="2574"/>
    </row>
    <row r="173" spans="2:32" s="2875" customFormat="1" ht="13.5" thickBot="1" x14ac:dyDescent="0.25">
      <c r="B173" s="3789"/>
      <c r="C173" s="3790"/>
      <c r="D173" s="3790"/>
      <c r="E173" s="3790"/>
      <c r="F173" s="3790"/>
      <c r="G173" s="2637"/>
      <c r="H173" s="2637"/>
      <c r="I173" s="2637"/>
      <c r="J173" s="2637"/>
      <c r="K173" s="2637"/>
      <c r="L173" s="2637"/>
      <c r="M173" s="2637"/>
      <c r="N173" s="2637"/>
      <c r="O173" s="2637"/>
      <c r="P173" s="2637"/>
      <c r="Q173" s="2637"/>
      <c r="R173" s="2637"/>
      <c r="S173" s="2637"/>
      <c r="T173" s="2637"/>
      <c r="U173" s="2637"/>
      <c r="V173" s="2637"/>
      <c r="W173" s="2637"/>
      <c r="X173" s="2637"/>
      <c r="Y173" s="2637"/>
      <c r="Z173" s="2637"/>
      <c r="AA173" s="2637"/>
      <c r="AB173" s="2637"/>
      <c r="AC173" s="2637"/>
      <c r="AD173" s="2637"/>
      <c r="AE173" s="2637"/>
      <c r="AF173" s="2579"/>
    </row>
    <row r="174" spans="2:32" s="2875" customFormat="1" x14ac:dyDescent="0.2"/>
    <row r="175" spans="2:32" s="2875" customFormat="1" ht="13.5" thickBot="1" x14ac:dyDescent="0.25"/>
    <row r="176" spans="2:32" s="2875" customFormat="1" ht="20.25" x14ac:dyDescent="0.2">
      <c r="B176" s="3839" t="s">
        <v>5069</v>
      </c>
      <c r="C176" s="3840"/>
      <c r="D176" s="3840"/>
      <c r="E176" s="3840"/>
      <c r="F176" s="3840"/>
      <c r="G176" s="3840"/>
      <c r="H176" s="3840"/>
      <c r="I176" s="3840"/>
      <c r="J176" s="3840"/>
      <c r="K176" s="3840"/>
      <c r="L176" s="3840"/>
      <c r="M176" s="3840"/>
      <c r="N176" s="3840"/>
      <c r="O176" s="3840"/>
      <c r="P176" s="3840"/>
      <c r="Q176" s="3840"/>
      <c r="R176" s="3840"/>
      <c r="S176" s="3840"/>
      <c r="T176" s="3840"/>
      <c r="U176" s="3840"/>
      <c r="V176" s="3840"/>
      <c r="W176" s="3840"/>
      <c r="X176" s="3840"/>
      <c r="Y176" s="3840"/>
      <c r="Z176" s="3840"/>
      <c r="AA176" s="3840"/>
      <c r="AB176" s="3840"/>
      <c r="AC176" s="3840"/>
      <c r="AD176" s="3840"/>
      <c r="AE176" s="3840"/>
      <c r="AF176" s="3841"/>
    </row>
    <row r="177" spans="2:32" s="2875" customFormat="1" x14ac:dyDescent="0.2">
      <c r="B177" s="3791"/>
      <c r="C177" s="3792"/>
      <c r="D177" s="3792"/>
      <c r="E177" s="3792"/>
      <c r="F177" s="3792"/>
      <c r="G177" s="2573"/>
      <c r="H177" s="2573"/>
      <c r="I177" s="2573"/>
      <c r="J177" s="2573"/>
      <c r="K177" s="2573"/>
      <c r="L177" s="2573"/>
      <c r="M177" s="2573"/>
      <c r="N177" s="2573"/>
      <c r="O177" s="2573"/>
      <c r="P177" s="2573"/>
      <c r="Q177" s="2573"/>
      <c r="R177" s="2573"/>
      <c r="S177" s="2573"/>
      <c r="T177" s="2573"/>
      <c r="U177" s="2573"/>
      <c r="V177" s="2573"/>
      <c r="W177" s="2573"/>
      <c r="X177" s="2573"/>
      <c r="Y177" s="2573"/>
      <c r="Z177" s="2573"/>
      <c r="AA177" s="2573"/>
      <c r="AB177" s="2573"/>
      <c r="AC177" s="2573"/>
      <c r="AD177" s="2573"/>
      <c r="AE177" s="2573"/>
      <c r="AF177" s="2574"/>
    </row>
    <row r="178" spans="2:32" s="2875" customFormat="1" x14ac:dyDescent="0.2">
      <c r="B178" s="2635" t="s">
        <v>5089</v>
      </c>
      <c r="C178" s="3792"/>
      <c r="D178" s="3866" t="s">
        <v>6751</v>
      </c>
      <c r="E178" s="3866"/>
      <c r="F178" s="3866"/>
      <c r="G178" s="2573"/>
      <c r="H178" s="2573"/>
      <c r="I178" s="2573"/>
      <c r="J178" s="2573"/>
      <c r="K178" s="2573"/>
      <c r="L178" s="2573"/>
      <c r="M178" s="2573"/>
      <c r="N178" s="2573"/>
      <c r="O178" s="2573"/>
      <c r="P178" s="2573"/>
      <c r="Q178" s="2573"/>
      <c r="R178" s="2573"/>
      <c r="S178" s="2573"/>
      <c r="T178" s="2573"/>
      <c r="U178" s="2573"/>
      <c r="V178" s="2573"/>
      <c r="W178" s="2573"/>
      <c r="X178" s="2573"/>
      <c r="Y178" s="2573"/>
      <c r="Z178" s="2573"/>
      <c r="AA178" s="2573"/>
      <c r="AB178" s="2573"/>
      <c r="AC178" s="2573"/>
      <c r="AD178" s="2573"/>
      <c r="AE178" s="2573"/>
      <c r="AF178" s="2574"/>
    </row>
    <row r="179" spans="2:32" s="2875" customFormat="1" x14ac:dyDescent="0.2">
      <c r="B179" s="3867" t="s">
        <v>5072</v>
      </c>
      <c r="C179" s="3868"/>
      <c r="D179" s="3869">
        <v>41768</v>
      </c>
      <c r="E179" s="3869"/>
      <c r="F179" s="3869"/>
      <c r="G179" s="2573"/>
      <c r="H179" s="2573"/>
      <c r="I179" s="2573"/>
      <c r="J179" s="2573"/>
      <c r="K179" s="2573"/>
      <c r="L179" s="2573"/>
      <c r="M179" s="2573"/>
      <c r="N179" s="2573"/>
      <c r="O179" s="2573"/>
      <c r="P179" s="2573"/>
      <c r="Q179" s="2573"/>
      <c r="R179" s="2573"/>
      <c r="S179" s="2573"/>
      <c r="T179" s="2573"/>
      <c r="U179" s="2573"/>
      <c r="V179" s="2573"/>
      <c r="W179" s="2573"/>
      <c r="X179" s="2573"/>
      <c r="Y179" s="2573"/>
      <c r="Z179" s="2573"/>
      <c r="AA179" s="2573"/>
      <c r="AB179" s="2573"/>
      <c r="AC179" s="2573"/>
      <c r="AD179" s="2573"/>
      <c r="AE179" s="2573"/>
      <c r="AF179" s="2574"/>
    </row>
    <row r="180" spans="2:32" s="2875" customFormat="1" ht="12.75" customHeight="1" x14ac:dyDescent="0.2">
      <c r="B180" s="3863" t="s">
        <v>5070</v>
      </c>
      <c r="C180" s="3864"/>
      <c r="D180" s="3870">
        <v>41768</v>
      </c>
      <c r="E180" s="3870"/>
      <c r="F180" s="3870"/>
      <c r="G180" s="2573"/>
      <c r="H180" s="2573"/>
      <c r="I180" s="2573"/>
      <c r="J180" s="2573"/>
      <c r="K180" s="2573"/>
      <c r="L180" s="2573"/>
      <c r="M180" s="2573"/>
      <c r="N180" s="2573"/>
      <c r="O180" s="2573"/>
      <c r="P180" s="2573"/>
      <c r="Q180" s="2573"/>
      <c r="R180" s="2573"/>
      <c r="S180" s="2573"/>
      <c r="T180" s="2573"/>
      <c r="U180" s="2573"/>
      <c r="V180" s="2573"/>
      <c r="W180" s="2573"/>
      <c r="X180" s="2573"/>
      <c r="Y180" s="2573"/>
      <c r="Z180" s="2573"/>
      <c r="AA180" s="2573"/>
      <c r="AB180" s="2573"/>
      <c r="AC180" s="2573"/>
      <c r="AD180" s="2573"/>
      <c r="AE180" s="2573"/>
      <c r="AF180" s="2574"/>
    </row>
    <row r="181" spans="2:32" s="2875" customFormat="1" ht="12.75" customHeight="1" thickBot="1" x14ac:dyDescent="0.25">
      <c r="B181" s="3791"/>
      <c r="C181" s="3792"/>
      <c r="D181" s="3792"/>
      <c r="E181" s="3792"/>
      <c r="F181" s="3792"/>
      <c r="G181" s="2573"/>
      <c r="H181" s="2573"/>
      <c r="I181" s="2573"/>
      <c r="J181" s="2573"/>
      <c r="K181" s="2573"/>
      <c r="L181" s="2573"/>
      <c r="M181" s="2573"/>
      <c r="N181" s="2573"/>
      <c r="O181" s="2573"/>
      <c r="P181" s="2573"/>
      <c r="Q181" s="2573"/>
      <c r="R181" s="2573"/>
      <c r="S181" s="2573"/>
      <c r="T181" s="2573"/>
      <c r="U181" s="2573"/>
      <c r="V181" s="2573"/>
      <c r="W181" s="2573"/>
      <c r="X181" s="2573"/>
      <c r="Y181" s="2573"/>
      <c r="Z181" s="2573"/>
      <c r="AA181" s="2573"/>
      <c r="AB181" s="2573"/>
      <c r="AC181" s="2573"/>
      <c r="AD181" s="2573"/>
      <c r="AE181" s="2573"/>
      <c r="AF181" s="2574"/>
    </row>
    <row r="182" spans="2:32" s="2875" customFormat="1" ht="63.75" customHeight="1" thickBot="1" x14ac:dyDescent="0.25">
      <c r="B182" s="3844" t="s">
        <v>5071</v>
      </c>
      <c r="C182" s="3871"/>
      <c r="D182" s="3872" t="s">
        <v>6948</v>
      </c>
      <c r="E182" s="3847"/>
      <c r="F182" s="3847"/>
      <c r="G182" s="3847"/>
      <c r="H182" s="3847"/>
      <c r="I182" s="3847"/>
      <c r="J182" s="3847"/>
      <c r="K182" s="3847"/>
      <c r="L182" s="3847"/>
      <c r="M182" s="3847"/>
      <c r="N182" s="3847"/>
      <c r="O182" s="3847"/>
      <c r="P182" s="3847"/>
      <c r="Q182" s="3848"/>
      <c r="R182" s="2573"/>
      <c r="S182" s="2573"/>
      <c r="T182" s="2573"/>
      <c r="U182" s="2573"/>
      <c r="V182" s="2573"/>
      <c r="W182" s="2573"/>
      <c r="X182" s="2573"/>
      <c r="Y182" s="2573"/>
      <c r="Z182" s="2573"/>
      <c r="AA182" s="2573"/>
      <c r="AB182" s="2573"/>
      <c r="AC182" s="2573"/>
      <c r="AD182" s="2573"/>
      <c r="AE182" s="2573"/>
      <c r="AF182" s="2574"/>
    </row>
    <row r="183" spans="2:32" s="2875" customFormat="1" ht="13.5" customHeight="1" thickBot="1" x14ac:dyDescent="0.25">
      <c r="B183" s="3791"/>
      <c r="C183" s="3792"/>
      <c r="D183" s="3792"/>
      <c r="E183" s="3792"/>
      <c r="F183" s="3792"/>
      <c r="G183" s="2573"/>
      <c r="H183" s="2573"/>
      <c r="I183" s="2573"/>
      <c r="J183" s="2573"/>
      <c r="K183" s="2573"/>
      <c r="L183" s="2573"/>
      <c r="M183" s="2573"/>
      <c r="N183" s="2573"/>
      <c r="O183" s="2573"/>
      <c r="P183" s="2573"/>
      <c r="Q183" s="2573"/>
      <c r="R183" s="2637"/>
      <c r="S183" s="2573"/>
      <c r="T183" s="2573"/>
      <c r="U183" s="2573"/>
      <c r="V183" s="2573"/>
      <c r="W183" s="2573"/>
      <c r="X183" s="2573"/>
      <c r="Y183" s="2573"/>
      <c r="Z183" s="2573"/>
      <c r="AA183" s="2573"/>
      <c r="AB183" s="2573"/>
      <c r="AC183" s="2573"/>
      <c r="AD183" s="2573"/>
      <c r="AE183" s="2573"/>
      <c r="AF183" s="2574"/>
    </row>
    <row r="184" spans="2:32" s="2875" customFormat="1" ht="13.5" thickBot="1" x14ac:dyDescent="0.25">
      <c r="B184" s="3852" t="s">
        <v>5073</v>
      </c>
      <c r="C184" s="3853"/>
      <c r="D184" s="3851" t="s">
        <v>5074</v>
      </c>
      <c r="E184" s="3856" t="s">
        <v>224</v>
      </c>
      <c r="F184" s="3857"/>
      <c r="G184" s="3857"/>
      <c r="H184" s="3857"/>
      <c r="I184" s="3857"/>
      <c r="J184" s="3857"/>
      <c r="K184" s="3857"/>
      <c r="L184" s="3857"/>
      <c r="M184" s="3857"/>
      <c r="N184" s="3857"/>
      <c r="O184" s="3857"/>
      <c r="P184" s="3858"/>
      <c r="Q184" s="3859" t="s">
        <v>340</v>
      </c>
      <c r="R184" s="3860"/>
      <c r="S184" s="3861"/>
      <c r="T184" s="3861"/>
      <c r="U184" s="3861"/>
      <c r="V184" s="3861"/>
      <c r="W184" s="3861"/>
      <c r="X184" s="3861"/>
      <c r="Y184" s="3862"/>
      <c r="Z184" s="3859" t="s">
        <v>225</v>
      </c>
      <c r="AA184" s="3861"/>
      <c r="AB184" s="3862"/>
      <c r="AC184" s="3873" t="s">
        <v>4993</v>
      </c>
      <c r="AD184" s="3874"/>
      <c r="AE184" s="3875"/>
      <c r="AF184" s="2574"/>
    </row>
    <row r="185" spans="2:32" s="2875" customFormat="1" ht="13.5" customHeight="1" thickBot="1" x14ac:dyDescent="0.25">
      <c r="B185" s="3854"/>
      <c r="C185" s="3855"/>
      <c r="D185" s="3851"/>
      <c r="E185" s="3851" t="s">
        <v>5011</v>
      </c>
      <c r="F185" s="3851" t="s">
        <v>5012</v>
      </c>
      <c r="G185" s="3830" t="s">
        <v>5014</v>
      </c>
      <c r="H185" s="3830" t="s">
        <v>5075</v>
      </c>
      <c r="I185" s="3876" t="s">
        <v>5076</v>
      </c>
      <c r="J185" s="3876" t="s">
        <v>5077</v>
      </c>
      <c r="K185" s="3876" t="s">
        <v>5017</v>
      </c>
      <c r="L185" s="3876"/>
      <c r="M185" s="3876" t="s">
        <v>5078</v>
      </c>
      <c r="N185" s="3876" t="s">
        <v>5079</v>
      </c>
      <c r="O185" s="3876" t="s">
        <v>5080</v>
      </c>
      <c r="P185" s="3876" t="s">
        <v>5081</v>
      </c>
      <c r="Q185" s="3827" t="s">
        <v>5023</v>
      </c>
      <c r="R185" s="3827" t="s">
        <v>5024</v>
      </c>
      <c r="S185" s="3827" t="s">
        <v>5025</v>
      </c>
      <c r="T185" s="3827" t="s">
        <v>5082</v>
      </c>
      <c r="U185" s="3827" t="s">
        <v>5083</v>
      </c>
      <c r="V185" s="3827" t="s">
        <v>5028</v>
      </c>
      <c r="W185" s="3827" t="s">
        <v>5030</v>
      </c>
      <c r="X185" s="3830" t="s">
        <v>5084</v>
      </c>
      <c r="Y185" s="3830" t="s">
        <v>5085</v>
      </c>
      <c r="Z185" s="3827" t="s">
        <v>5086</v>
      </c>
      <c r="AA185" s="3827" t="s">
        <v>5087</v>
      </c>
      <c r="AB185" s="3827" t="s">
        <v>5088</v>
      </c>
      <c r="AC185" s="3827" t="s">
        <v>1154</v>
      </c>
      <c r="AD185" s="3827" t="s">
        <v>4994</v>
      </c>
      <c r="AE185" s="3827" t="s">
        <v>4995</v>
      </c>
      <c r="AF185" s="2574"/>
    </row>
    <row r="186" spans="2:32" s="2875" customFormat="1" ht="13.5" customHeight="1" thickBot="1" x14ac:dyDescent="0.25">
      <c r="B186" s="3854"/>
      <c r="C186" s="3855"/>
      <c r="D186" s="3827"/>
      <c r="E186" s="3827"/>
      <c r="F186" s="3827"/>
      <c r="G186" s="3829"/>
      <c r="H186" s="3829"/>
      <c r="I186" s="3830"/>
      <c r="J186" s="3830"/>
      <c r="K186" s="3787" t="s">
        <v>5037</v>
      </c>
      <c r="L186" s="3788" t="s">
        <v>2798</v>
      </c>
      <c r="M186" s="3830"/>
      <c r="N186" s="3830"/>
      <c r="O186" s="3830"/>
      <c r="P186" s="3830"/>
      <c r="Q186" s="3828"/>
      <c r="R186" s="3828"/>
      <c r="S186" s="3828"/>
      <c r="T186" s="3828"/>
      <c r="U186" s="3828"/>
      <c r="V186" s="3828"/>
      <c r="W186" s="3828"/>
      <c r="X186" s="3829"/>
      <c r="Y186" s="3829"/>
      <c r="Z186" s="3828"/>
      <c r="AA186" s="3828"/>
      <c r="AB186" s="3828"/>
      <c r="AC186" s="3828"/>
      <c r="AD186" s="3828"/>
      <c r="AE186" s="3828"/>
      <c r="AF186" s="2574"/>
    </row>
    <row r="187" spans="2:32" s="2875" customFormat="1" x14ac:dyDescent="0.2">
      <c r="B187" s="3884" t="s">
        <v>6339</v>
      </c>
      <c r="C187" s="3885"/>
      <c r="D187" s="3139" t="s">
        <v>1534</v>
      </c>
      <c r="E187" s="3139" t="s">
        <v>1534</v>
      </c>
      <c r="F187" s="3139" t="s">
        <v>1534</v>
      </c>
      <c r="G187" s="3139">
        <v>17</v>
      </c>
      <c r="H187" s="3139" t="s">
        <v>1534</v>
      </c>
      <c r="I187" s="3141">
        <v>0.18</v>
      </c>
      <c r="J187" s="3139" t="s">
        <v>1534</v>
      </c>
      <c r="K187" s="3139" t="s">
        <v>1534</v>
      </c>
      <c r="L187" s="3139" t="s">
        <v>1534</v>
      </c>
      <c r="M187" s="3139" t="s">
        <v>1534</v>
      </c>
      <c r="N187" s="3139" t="s">
        <v>1534</v>
      </c>
      <c r="O187" s="3139" t="s">
        <v>1534</v>
      </c>
      <c r="P187" s="3139" t="s">
        <v>1534</v>
      </c>
      <c r="Q187" s="3139" t="s">
        <v>1534</v>
      </c>
      <c r="R187" s="3139" t="s">
        <v>1534</v>
      </c>
      <c r="S187" s="3139" t="s">
        <v>1534</v>
      </c>
      <c r="T187" s="3139" t="s">
        <v>1534</v>
      </c>
      <c r="U187" s="3139" t="s">
        <v>1534</v>
      </c>
      <c r="V187" s="3139" t="s">
        <v>1534</v>
      </c>
      <c r="W187" s="3139" t="s">
        <v>1534</v>
      </c>
      <c r="X187" s="3139" t="s">
        <v>1534</v>
      </c>
      <c r="Y187" s="3139" t="s">
        <v>1534</v>
      </c>
      <c r="Z187" s="3139" t="s">
        <v>1534</v>
      </c>
      <c r="AA187" s="3139" t="s">
        <v>1534</v>
      </c>
      <c r="AB187" s="3139" t="s">
        <v>1534</v>
      </c>
      <c r="AC187" s="3139" t="s">
        <v>1534</v>
      </c>
      <c r="AD187" s="3139" t="s">
        <v>1534</v>
      </c>
      <c r="AE187" s="3142" t="s">
        <v>1534</v>
      </c>
      <c r="AF187" s="2574"/>
    </row>
    <row r="188" spans="2:32" s="2875" customFormat="1" ht="13.5" thickBot="1" x14ac:dyDescent="0.25">
      <c r="B188" s="3879" t="s">
        <v>6551</v>
      </c>
      <c r="C188" s="3880"/>
      <c r="D188" s="3143" t="s">
        <v>1534</v>
      </c>
      <c r="E188" s="3143" t="s">
        <v>1534</v>
      </c>
      <c r="F188" s="3143" t="s">
        <v>1534</v>
      </c>
      <c r="G188" s="3143">
        <v>19</v>
      </c>
      <c r="H188" s="3143" t="s">
        <v>1534</v>
      </c>
      <c r="I188" s="3145">
        <v>0.16</v>
      </c>
      <c r="J188" s="3143" t="s">
        <v>1534</v>
      </c>
      <c r="K188" s="3143" t="s">
        <v>1534</v>
      </c>
      <c r="L188" s="3143" t="s">
        <v>1534</v>
      </c>
      <c r="M188" s="3143" t="s">
        <v>1534</v>
      </c>
      <c r="N188" s="3143" t="s">
        <v>1534</v>
      </c>
      <c r="O188" s="3143" t="s">
        <v>1534</v>
      </c>
      <c r="P188" s="3143" t="s">
        <v>1534</v>
      </c>
      <c r="Q188" s="3143" t="s">
        <v>1534</v>
      </c>
      <c r="R188" s="3143" t="s">
        <v>1534</v>
      </c>
      <c r="S188" s="3143" t="s">
        <v>1534</v>
      </c>
      <c r="T188" s="3143" t="s">
        <v>1534</v>
      </c>
      <c r="U188" s="3143" t="s">
        <v>1534</v>
      </c>
      <c r="V188" s="3143" t="s">
        <v>1534</v>
      </c>
      <c r="W188" s="3143" t="s">
        <v>1534</v>
      </c>
      <c r="X188" s="3143" t="s">
        <v>1534</v>
      </c>
      <c r="Y188" s="3143" t="s">
        <v>1534</v>
      </c>
      <c r="Z188" s="3143" t="s">
        <v>1534</v>
      </c>
      <c r="AA188" s="3143" t="s">
        <v>1534</v>
      </c>
      <c r="AB188" s="3143" t="s">
        <v>1534</v>
      </c>
      <c r="AC188" s="3143" t="s">
        <v>1534</v>
      </c>
      <c r="AD188" s="3143" t="s">
        <v>1534</v>
      </c>
      <c r="AE188" s="3146" t="s">
        <v>1534</v>
      </c>
      <c r="AF188" s="2574"/>
    </row>
    <row r="189" spans="2:32" s="2875" customFormat="1" x14ac:dyDescent="0.2">
      <c r="B189" s="2636"/>
      <c r="C189" s="2568"/>
      <c r="D189" s="2568"/>
      <c r="E189" s="2568"/>
      <c r="F189" s="2568"/>
      <c r="G189" s="2569"/>
      <c r="H189" s="2569"/>
      <c r="I189" s="2569"/>
      <c r="J189" s="2569"/>
      <c r="K189" s="2568"/>
      <c r="L189" s="2569"/>
      <c r="M189" s="2569"/>
      <c r="N189" s="2569"/>
      <c r="O189" s="2569"/>
      <c r="P189" s="2569"/>
      <c r="Q189" s="2633"/>
      <c r="R189" s="2633"/>
      <c r="S189" s="2633"/>
      <c r="T189" s="2633"/>
      <c r="U189" s="2633"/>
      <c r="V189" s="2633"/>
      <c r="W189" s="2633"/>
      <c r="X189" s="2633"/>
      <c r="Y189" s="2633"/>
      <c r="Z189" s="2633"/>
      <c r="AA189" s="2633"/>
      <c r="AB189" s="2633"/>
      <c r="AC189" s="2633"/>
      <c r="AD189" s="2633"/>
      <c r="AE189" s="2633"/>
      <c r="AF189" s="2574"/>
    </row>
    <row r="190" spans="2:32" s="2875" customFormat="1" x14ac:dyDescent="0.2">
      <c r="B190" s="3881" t="s">
        <v>4996</v>
      </c>
      <c r="C190" s="3882"/>
      <c r="D190" s="3883" t="s">
        <v>5090</v>
      </c>
      <c r="E190" s="3883"/>
      <c r="F190" s="3883"/>
      <c r="G190" s="3883"/>
      <c r="H190" s="3883"/>
      <c r="I190" s="2634"/>
      <c r="J190" s="2634"/>
      <c r="K190" s="2634"/>
      <c r="L190" s="2634"/>
      <c r="M190" s="2634"/>
      <c r="N190" s="2634"/>
      <c r="O190" s="2634"/>
      <c r="P190" s="2634"/>
      <c r="Q190" s="2633"/>
      <c r="R190" s="2633"/>
      <c r="S190" s="2633"/>
      <c r="T190" s="2633"/>
      <c r="U190" s="2633"/>
      <c r="V190" s="2633"/>
      <c r="W190" s="2633"/>
      <c r="X190" s="2633"/>
      <c r="Y190" s="2633"/>
      <c r="Z190" s="2633"/>
      <c r="AA190" s="2633"/>
      <c r="AB190" s="2633"/>
      <c r="AC190" s="2633"/>
      <c r="AD190" s="2633"/>
      <c r="AE190" s="2633"/>
      <c r="AF190" s="2574"/>
    </row>
    <row r="191" spans="2:32" s="2875" customFormat="1" x14ac:dyDescent="0.2">
      <c r="B191" s="3881" t="s">
        <v>4997</v>
      </c>
      <c r="C191" s="3882"/>
      <c r="D191" s="3883" t="s">
        <v>1517</v>
      </c>
      <c r="E191" s="3883"/>
      <c r="F191" s="3883"/>
      <c r="G191" s="3883"/>
      <c r="H191" s="3883"/>
      <c r="I191" s="2634"/>
      <c r="J191" s="2634"/>
      <c r="K191" s="2634"/>
      <c r="L191" s="2634"/>
      <c r="M191" s="2634"/>
      <c r="N191" s="2634"/>
      <c r="O191" s="2634"/>
      <c r="P191" s="2634"/>
      <c r="Q191" s="2633"/>
      <c r="R191" s="2633"/>
      <c r="S191" s="2633"/>
      <c r="T191" s="2633"/>
      <c r="U191" s="2633"/>
      <c r="V191" s="2633"/>
      <c r="W191" s="2633"/>
      <c r="X191" s="2633"/>
      <c r="Y191" s="2633"/>
      <c r="Z191" s="2633"/>
      <c r="AA191" s="2633"/>
      <c r="AB191" s="2633"/>
      <c r="AC191" s="2633"/>
      <c r="AD191" s="2633"/>
      <c r="AE191" s="2633"/>
      <c r="AF191" s="2574"/>
    </row>
    <row r="192" spans="2:32" s="2875" customFormat="1" ht="13.5" thickBot="1" x14ac:dyDescent="0.25">
      <c r="B192" s="3789"/>
      <c r="C192" s="3790"/>
      <c r="D192" s="3790"/>
      <c r="E192" s="3790"/>
      <c r="F192" s="3790"/>
      <c r="G192" s="2637"/>
      <c r="H192" s="2637"/>
      <c r="I192" s="2637"/>
      <c r="J192" s="2637"/>
      <c r="K192" s="2637"/>
      <c r="L192" s="2637"/>
      <c r="M192" s="2637"/>
      <c r="N192" s="2637"/>
      <c r="O192" s="2637"/>
      <c r="P192" s="2637"/>
      <c r="Q192" s="2637"/>
      <c r="R192" s="2637"/>
      <c r="S192" s="2637"/>
      <c r="T192" s="2637"/>
      <c r="U192" s="2637"/>
      <c r="V192" s="2637"/>
      <c r="W192" s="2637"/>
      <c r="X192" s="2637"/>
      <c r="Y192" s="2637"/>
      <c r="Z192" s="2637"/>
      <c r="AA192" s="2637"/>
      <c r="AB192" s="2637"/>
      <c r="AC192" s="2637"/>
      <c r="AD192" s="2637"/>
      <c r="AE192" s="2637"/>
      <c r="AF192" s="2579"/>
    </row>
    <row r="193" spans="2:32" s="2875" customFormat="1" x14ac:dyDescent="0.2"/>
    <row r="194" spans="2:32" s="2875" customFormat="1" ht="13.5" thickBot="1" x14ac:dyDescent="0.25"/>
    <row r="195" spans="2:32" s="2875" customFormat="1" ht="20.25" x14ac:dyDescent="0.2">
      <c r="B195" s="3839" t="s">
        <v>5069</v>
      </c>
      <c r="C195" s="3840"/>
      <c r="D195" s="3840"/>
      <c r="E195" s="3840"/>
      <c r="F195" s="3840"/>
      <c r="G195" s="3840"/>
      <c r="H195" s="3840"/>
      <c r="I195" s="3840"/>
      <c r="J195" s="3840"/>
      <c r="K195" s="3840"/>
      <c r="L195" s="3840"/>
      <c r="M195" s="3840"/>
      <c r="N195" s="3840"/>
      <c r="O195" s="3840"/>
      <c r="P195" s="3840"/>
      <c r="Q195" s="3840"/>
      <c r="R195" s="3840"/>
      <c r="S195" s="3840"/>
      <c r="T195" s="3840"/>
      <c r="U195" s="3840"/>
      <c r="V195" s="3840"/>
      <c r="W195" s="3840"/>
      <c r="X195" s="3840"/>
      <c r="Y195" s="3840"/>
      <c r="Z195" s="3840"/>
      <c r="AA195" s="3840"/>
      <c r="AB195" s="3840"/>
      <c r="AC195" s="3840"/>
      <c r="AD195" s="3840"/>
      <c r="AE195" s="3840"/>
      <c r="AF195" s="3841"/>
    </row>
    <row r="196" spans="2:32" s="2875" customFormat="1" x14ac:dyDescent="0.2">
      <c r="B196" s="3791"/>
      <c r="C196" s="3792"/>
      <c r="D196" s="3792"/>
      <c r="E196" s="3792"/>
      <c r="F196" s="3792"/>
      <c r="G196" s="2573"/>
      <c r="H196" s="2573"/>
      <c r="I196" s="2573"/>
      <c r="J196" s="2573"/>
      <c r="K196" s="2573"/>
      <c r="L196" s="2573"/>
      <c r="M196" s="2573"/>
      <c r="N196" s="2573"/>
      <c r="O196" s="2573"/>
      <c r="P196" s="2573"/>
      <c r="Q196" s="2573"/>
      <c r="R196" s="2573"/>
      <c r="S196" s="2573"/>
      <c r="T196" s="2573"/>
      <c r="U196" s="2573"/>
      <c r="V196" s="2573"/>
      <c r="W196" s="2573"/>
      <c r="X196" s="2573"/>
      <c r="Y196" s="2573"/>
      <c r="Z196" s="2573"/>
      <c r="AA196" s="2573"/>
      <c r="AB196" s="2573"/>
      <c r="AC196" s="2573"/>
      <c r="AD196" s="2573"/>
      <c r="AE196" s="2573"/>
      <c r="AF196" s="2574"/>
    </row>
    <row r="197" spans="2:32" s="2875" customFormat="1" x14ac:dyDescent="0.2">
      <c r="B197" s="2635" t="s">
        <v>5089</v>
      </c>
      <c r="C197" s="3792"/>
      <c r="D197" s="3866" t="s">
        <v>6727</v>
      </c>
      <c r="E197" s="3866"/>
      <c r="F197" s="3866"/>
      <c r="G197" s="2573"/>
      <c r="H197" s="2573"/>
      <c r="I197" s="2573"/>
      <c r="J197" s="2573"/>
      <c r="K197" s="2573"/>
      <c r="L197" s="2573"/>
      <c r="M197" s="2573"/>
      <c r="N197" s="2573"/>
      <c r="O197" s="2573"/>
      <c r="P197" s="2573"/>
      <c r="Q197" s="2573"/>
      <c r="R197" s="2573"/>
      <c r="S197" s="2573"/>
      <c r="T197" s="2573"/>
      <c r="U197" s="2573"/>
      <c r="V197" s="2573"/>
      <c r="W197" s="2573"/>
      <c r="X197" s="2573"/>
      <c r="Y197" s="2573"/>
      <c r="Z197" s="2573"/>
      <c r="AA197" s="2573"/>
      <c r="AB197" s="2573"/>
      <c r="AC197" s="2573"/>
      <c r="AD197" s="2573"/>
      <c r="AE197" s="2573"/>
      <c r="AF197" s="2574"/>
    </row>
    <row r="198" spans="2:32" s="2875" customFormat="1" x14ac:dyDescent="0.2">
      <c r="B198" s="3867" t="s">
        <v>5072</v>
      </c>
      <c r="C198" s="3868"/>
      <c r="D198" s="3869">
        <v>41760</v>
      </c>
      <c r="E198" s="3869"/>
      <c r="F198" s="3869"/>
      <c r="G198" s="2573"/>
      <c r="H198" s="2573"/>
      <c r="I198" s="2573"/>
      <c r="J198" s="2573"/>
      <c r="K198" s="2573"/>
      <c r="L198" s="2573"/>
      <c r="M198" s="2573"/>
      <c r="N198" s="2573"/>
      <c r="O198" s="2573"/>
      <c r="P198" s="2573"/>
      <c r="Q198" s="2573"/>
      <c r="R198" s="2573"/>
      <c r="S198" s="2573"/>
      <c r="T198" s="2573"/>
      <c r="U198" s="2573"/>
      <c r="V198" s="2573"/>
      <c r="W198" s="2573"/>
      <c r="X198" s="2573"/>
      <c r="Y198" s="2573"/>
      <c r="Z198" s="2573"/>
      <c r="AA198" s="2573"/>
      <c r="AB198" s="2573"/>
      <c r="AC198" s="2573"/>
      <c r="AD198" s="2573"/>
      <c r="AE198" s="2573"/>
      <c r="AF198" s="2574"/>
    </row>
    <row r="199" spans="2:32" s="2875" customFormat="1" x14ac:dyDescent="0.2">
      <c r="B199" s="3863" t="s">
        <v>5070</v>
      </c>
      <c r="C199" s="3864"/>
      <c r="D199" s="3870">
        <v>41790</v>
      </c>
      <c r="E199" s="3870"/>
      <c r="F199" s="3870"/>
      <c r="G199" s="2573"/>
      <c r="H199" s="2573"/>
      <c r="I199" s="2573"/>
      <c r="J199" s="2573"/>
      <c r="K199" s="2573"/>
      <c r="L199" s="2573"/>
      <c r="M199" s="2573"/>
      <c r="N199" s="2573"/>
      <c r="O199" s="2573"/>
      <c r="P199" s="2573"/>
      <c r="Q199" s="2573"/>
      <c r="R199" s="2573"/>
      <c r="S199" s="2573"/>
      <c r="T199" s="2573"/>
      <c r="U199" s="2573"/>
      <c r="V199" s="2573"/>
      <c r="W199" s="2573"/>
      <c r="X199" s="2573"/>
      <c r="Y199" s="2573"/>
      <c r="Z199" s="2573"/>
      <c r="AA199" s="2573"/>
      <c r="AB199" s="2573"/>
      <c r="AC199" s="2573"/>
      <c r="AD199" s="2573"/>
      <c r="AE199" s="2573"/>
      <c r="AF199" s="2574"/>
    </row>
    <row r="200" spans="2:32" s="2875" customFormat="1" ht="13.5" thickBot="1" x14ac:dyDescent="0.25">
      <c r="B200" s="3791"/>
      <c r="C200" s="3792"/>
      <c r="D200" s="3792"/>
      <c r="E200" s="3792"/>
      <c r="F200" s="3792"/>
      <c r="G200" s="2573"/>
      <c r="H200" s="2573"/>
      <c r="I200" s="2573"/>
      <c r="J200" s="2573"/>
      <c r="K200" s="2573"/>
      <c r="L200" s="2573"/>
      <c r="M200" s="2573"/>
      <c r="N200" s="2573"/>
      <c r="O200" s="2573"/>
      <c r="P200" s="2573"/>
      <c r="Q200" s="2573"/>
      <c r="R200" s="2573"/>
      <c r="S200" s="2573"/>
      <c r="T200" s="2573"/>
      <c r="U200" s="2573"/>
      <c r="V200" s="2573"/>
      <c r="W200" s="2573"/>
      <c r="X200" s="2573"/>
      <c r="Y200" s="2573"/>
      <c r="Z200" s="2573"/>
      <c r="AA200" s="2573"/>
      <c r="AB200" s="2573"/>
      <c r="AC200" s="2573"/>
      <c r="AD200" s="2573"/>
      <c r="AE200" s="2573"/>
      <c r="AF200" s="2574"/>
    </row>
    <row r="201" spans="2:32" s="2875" customFormat="1" ht="74.25" customHeight="1" thickBot="1" x14ac:dyDescent="0.25">
      <c r="B201" s="3844" t="s">
        <v>5071</v>
      </c>
      <c r="C201" s="3871"/>
      <c r="D201" s="3872" t="s">
        <v>6728</v>
      </c>
      <c r="E201" s="3847"/>
      <c r="F201" s="3847"/>
      <c r="G201" s="3847"/>
      <c r="H201" s="3847"/>
      <c r="I201" s="3847"/>
      <c r="J201" s="3847"/>
      <c r="K201" s="3847"/>
      <c r="L201" s="3847"/>
      <c r="M201" s="3847"/>
      <c r="N201" s="3847"/>
      <c r="O201" s="3847"/>
      <c r="P201" s="3847"/>
      <c r="Q201" s="3848"/>
      <c r="R201" s="2573"/>
      <c r="S201" s="2573"/>
      <c r="T201" s="2573"/>
      <c r="U201" s="2573"/>
      <c r="V201" s="2573"/>
      <c r="W201" s="2573"/>
      <c r="X201" s="2573"/>
      <c r="Y201" s="2573"/>
      <c r="Z201" s="2573"/>
      <c r="AA201" s="2573"/>
      <c r="AB201" s="2573"/>
      <c r="AC201" s="2573"/>
      <c r="AD201" s="2573"/>
      <c r="AE201" s="2573"/>
      <c r="AF201" s="2574"/>
    </row>
    <row r="202" spans="2:32" s="2875" customFormat="1" ht="13.5" thickBot="1" x14ac:dyDescent="0.25">
      <c r="B202" s="3791"/>
      <c r="C202" s="3792"/>
      <c r="D202" s="3792"/>
      <c r="E202" s="3792"/>
      <c r="F202" s="3792"/>
      <c r="G202" s="2573"/>
      <c r="H202" s="2573"/>
      <c r="I202" s="2573"/>
      <c r="J202" s="2573"/>
      <c r="K202" s="2573"/>
      <c r="L202" s="2573"/>
      <c r="M202" s="2573"/>
      <c r="N202" s="2573"/>
      <c r="O202" s="2573"/>
      <c r="P202" s="2573"/>
      <c r="Q202" s="2573"/>
      <c r="R202" s="2637"/>
      <c r="S202" s="2573"/>
      <c r="T202" s="2573"/>
      <c r="U202" s="2573"/>
      <c r="V202" s="2573"/>
      <c r="W202" s="2573"/>
      <c r="X202" s="2573"/>
      <c r="Y202" s="2573"/>
      <c r="Z202" s="2573"/>
      <c r="AA202" s="2573"/>
      <c r="AB202" s="2573"/>
      <c r="AC202" s="2573"/>
      <c r="AD202" s="2573"/>
      <c r="AE202" s="2573"/>
      <c r="AF202" s="2574"/>
    </row>
    <row r="203" spans="2:32" s="2875" customFormat="1" ht="13.5" thickBot="1" x14ac:dyDescent="0.25">
      <c r="B203" s="3852" t="s">
        <v>5073</v>
      </c>
      <c r="C203" s="3853"/>
      <c r="D203" s="3851" t="s">
        <v>5074</v>
      </c>
      <c r="E203" s="3856" t="s">
        <v>224</v>
      </c>
      <c r="F203" s="3857"/>
      <c r="G203" s="3857"/>
      <c r="H203" s="3857"/>
      <c r="I203" s="3857"/>
      <c r="J203" s="3857"/>
      <c r="K203" s="3857"/>
      <c r="L203" s="3857"/>
      <c r="M203" s="3857"/>
      <c r="N203" s="3857"/>
      <c r="O203" s="3857"/>
      <c r="P203" s="3858"/>
      <c r="Q203" s="3859" t="s">
        <v>340</v>
      </c>
      <c r="R203" s="3860"/>
      <c r="S203" s="3861"/>
      <c r="T203" s="3861"/>
      <c r="U203" s="3861"/>
      <c r="V203" s="3861"/>
      <c r="W203" s="3861"/>
      <c r="X203" s="3861"/>
      <c r="Y203" s="3862"/>
      <c r="Z203" s="3859" t="s">
        <v>225</v>
      </c>
      <c r="AA203" s="3861"/>
      <c r="AB203" s="3862"/>
      <c r="AC203" s="3873" t="s">
        <v>4993</v>
      </c>
      <c r="AD203" s="3874"/>
      <c r="AE203" s="3875"/>
      <c r="AF203" s="2574"/>
    </row>
    <row r="204" spans="2:32" s="2875" customFormat="1" ht="13.5" thickBot="1" x14ac:dyDescent="0.25">
      <c r="B204" s="3854"/>
      <c r="C204" s="3855"/>
      <c r="D204" s="3851"/>
      <c r="E204" s="3851" t="s">
        <v>5011</v>
      </c>
      <c r="F204" s="3851" t="s">
        <v>5012</v>
      </c>
      <c r="G204" s="3830" t="s">
        <v>5014</v>
      </c>
      <c r="H204" s="3830" t="s">
        <v>5075</v>
      </c>
      <c r="I204" s="3876" t="s">
        <v>5076</v>
      </c>
      <c r="J204" s="3876" t="s">
        <v>5077</v>
      </c>
      <c r="K204" s="3876" t="s">
        <v>5017</v>
      </c>
      <c r="L204" s="3876"/>
      <c r="M204" s="3876" t="s">
        <v>5078</v>
      </c>
      <c r="N204" s="3876" t="s">
        <v>5079</v>
      </c>
      <c r="O204" s="3876" t="s">
        <v>5080</v>
      </c>
      <c r="P204" s="3876" t="s">
        <v>5081</v>
      </c>
      <c r="Q204" s="3827" t="s">
        <v>5023</v>
      </c>
      <c r="R204" s="3827" t="s">
        <v>5024</v>
      </c>
      <c r="S204" s="3827" t="s">
        <v>5025</v>
      </c>
      <c r="T204" s="3827" t="s">
        <v>5082</v>
      </c>
      <c r="U204" s="3827" t="s">
        <v>5083</v>
      </c>
      <c r="V204" s="3827" t="s">
        <v>5028</v>
      </c>
      <c r="W204" s="3827" t="s">
        <v>5030</v>
      </c>
      <c r="X204" s="3830" t="s">
        <v>5084</v>
      </c>
      <c r="Y204" s="3830" t="s">
        <v>5085</v>
      </c>
      <c r="Z204" s="3827" t="s">
        <v>5086</v>
      </c>
      <c r="AA204" s="3827" t="s">
        <v>5087</v>
      </c>
      <c r="AB204" s="3827" t="s">
        <v>5088</v>
      </c>
      <c r="AC204" s="3827" t="s">
        <v>1154</v>
      </c>
      <c r="AD204" s="3827" t="s">
        <v>4994</v>
      </c>
      <c r="AE204" s="3827" t="s">
        <v>4995</v>
      </c>
      <c r="AF204" s="2574"/>
    </row>
    <row r="205" spans="2:32" s="2875" customFormat="1" ht="13.5" thickBot="1" x14ac:dyDescent="0.25">
      <c r="B205" s="3854"/>
      <c r="C205" s="3855"/>
      <c r="D205" s="3827"/>
      <c r="E205" s="3827"/>
      <c r="F205" s="3827"/>
      <c r="G205" s="3829"/>
      <c r="H205" s="3829"/>
      <c r="I205" s="3830"/>
      <c r="J205" s="3830"/>
      <c r="K205" s="3787" t="s">
        <v>5037</v>
      </c>
      <c r="L205" s="3788" t="s">
        <v>2798</v>
      </c>
      <c r="M205" s="3830"/>
      <c r="N205" s="3830"/>
      <c r="O205" s="3830"/>
      <c r="P205" s="3830"/>
      <c r="Q205" s="3828"/>
      <c r="R205" s="3828"/>
      <c r="S205" s="3828"/>
      <c r="T205" s="3828"/>
      <c r="U205" s="3828"/>
      <c r="V205" s="3828"/>
      <c r="W205" s="3828"/>
      <c r="X205" s="3829"/>
      <c r="Y205" s="3829"/>
      <c r="Z205" s="3828"/>
      <c r="AA205" s="3828"/>
      <c r="AB205" s="3828"/>
      <c r="AC205" s="3828"/>
      <c r="AD205" s="3828"/>
      <c r="AE205" s="3828"/>
      <c r="AF205" s="2574"/>
    </row>
    <row r="206" spans="2:32" s="2875" customFormat="1" x14ac:dyDescent="0.2">
      <c r="B206" s="3884" t="s">
        <v>6339</v>
      </c>
      <c r="C206" s="3885"/>
      <c r="D206" s="3139" t="s">
        <v>1534</v>
      </c>
      <c r="E206" s="3139" t="s">
        <v>1534</v>
      </c>
      <c r="F206" s="3139" t="s">
        <v>1534</v>
      </c>
      <c r="G206" s="3140">
        <f>6/0.18</f>
        <v>33.333333333333336</v>
      </c>
      <c r="H206" s="3139" t="s">
        <v>1534</v>
      </c>
      <c r="I206" s="3141">
        <v>0.18</v>
      </c>
      <c r="J206" s="3139" t="s">
        <v>1534</v>
      </c>
      <c r="K206" s="3139" t="s">
        <v>1534</v>
      </c>
      <c r="L206" s="3139" t="s">
        <v>1534</v>
      </c>
      <c r="M206" s="3139" t="s">
        <v>1534</v>
      </c>
      <c r="N206" s="3139" t="s">
        <v>1534</v>
      </c>
      <c r="O206" s="3139" t="s">
        <v>1534</v>
      </c>
      <c r="P206" s="3139" t="s">
        <v>1534</v>
      </c>
      <c r="Q206" s="3139" t="s">
        <v>1534</v>
      </c>
      <c r="R206" s="3139" t="s">
        <v>1534</v>
      </c>
      <c r="S206" s="3139" t="s">
        <v>1534</v>
      </c>
      <c r="T206" s="3139" t="s">
        <v>1534</v>
      </c>
      <c r="U206" s="3139" t="s">
        <v>1534</v>
      </c>
      <c r="V206" s="3139" t="s">
        <v>1534</v>
      </c>
      <c r="W206" s="3139" t="s">
        <v>1534</v>
      </c>
      <c r="X206" s="3139" t="s">
        <v>1534</v>
      </c>
      <c r="Y206" s="3139" t="s">
        <v>1534</v>
      </c>
      <c r="Z206" s="3139" t="s">
        <v>1534</v>
      </c>
      <c r="AA206" s="3139" t="s">
        <v>1534</v>
      </c>
      <c r="AB206" s="3139" t="s">
        <v>1534</v>
      </c>
      <c r="AC206" s="3139" t="s">
        <v>1534</v>
      </c>
      <c r="AD206" s="3139" t="s">
        <v>1534</v>
      </c>
      <c r="AE206" s="3142" t="s">
        <v>1534</v>
      </c>
      <c r="AF206" s="2574"/>
    </row>
    <row r="207" spans="2:32" s="2875" customFormat="1" ht="13.5" thickBot="1" x14ac:dyDescent="0.25">
      <c r="B207" s="3879" t="s">
        <v>6729</v>
      </c>
      <c r="C207" s="3880"/>
      <c r="D207" s="3143" t="s">
        <v>1534</v>
      </c>
      <c r="E207" s="3143" t="s">
        <v>1534</v>
      </c>
      <c r="F207" s="3143" t="s">
        <v>1534</v>
      </c>
      <c r="G207" s="3144" t="s">
        <v>1534</v>
      </c>
      <c r="H207" s="3143" t="s">
        <v>1534</v>
      </c>
      <c r="I207" s="3143" t="s">
        <v>1534</v>
      </c>
      <c r="J207" s="3143" t="s">
        <v>1534</v>
      </c>
      <c r="K207" s="3143" t="s">
        <v>1534</v>
      </c>
      <c r="L207" s="3143" t="s">
        <v>1534</v>
      </c>
      <c r="M207" s="3143" t="s">
        <v>1534</v>
      </c>
      <c r="N207" s="3143" t="s">
        <v>1534</v>
      </c>
      <c r="O207" s="3143" t="s">
        <v>1534</v>
      </c>
      <c r="P207" s="3143" t="s">
        <v>1534</v>
      </c>
      <c r="Q207" s="3143" t="s">
        <v>1534</v>
      </c>
      <c r="R207" s="3143" t="s">
        <v>1534</v>
      </c>
      <c r="S207" s="3143" t="s">
        <v>1534</v>
      </c>
      <c r="T207" s="3143" t="s">
        <v>1534</v>
      </c>
      <c r="U207" s="3143" t="s">
        <v>1534</v>
      </c>
      <c r="V207" s="3143" t="s">
        <v>1534</v>
      </c>
      <c r="W207" s="3143" t="s">
        <v>1534</v>
      </c>
      <c r="X207" s="3143" t="s">
        <v>1534</v>
      </c>
      <c r="Y207" s="3143" t="s">
        <v>1534</v>
      </c>
      <c r="Z207" s="3143" t="s">
        <v>6730</v>
      </c>
      <c r="AA207" s="3491">
        <v>0</v>
      </c>
      <c r="AB207" s="3492">
        <v>0.5</v>
      </c>
      <c r="AC207" s="3143" t="s">
        <v>1534</v>
      </c>
      <c r="AD207" s="3143" t="s">
        <v>1534</v>
      </c>
      <c r="AE207" s="3146" t="s">
        <v>1534</v>
      </c>
      <c r="AF207" s="2574"/>
    </row>
    <row r="208" spans="2:32" s="2875" customFormat="1" x14ac:dyDescent="0.2">
      <c r="B208" s="2636"/>
      <c r="C208" s="2568"/>
      <c r="D208" s="2568"/>
      <c r="E208" s="2568"/>
      <c r="F208" s="2568"/>
      <c r="G208" s="2569"/>
      <c r="H208" s="2569"/>
      <c r="I208" s="2569"/>
      <c r="J208" s="2569"/>
      <c r="K208" s="2568"/>
      <c r="L208" s="2569"/>
      <c r="M208" s="2569"/>
      <c r="N208" s="2569"/>
      <c r="O208" s="2569"/>
      <c r="P208" s="2569"/>
      <c r="Q208" s="2633"/>
      <c r="R208" s="2633"/>
      <c r="S208" s="2633"/>
      <c r="T208" s="2633"/>
      <c r="U208" s="2633"/>
      <c r="V208" s="2633"/>
      <c r="W208" s="2633"/>
      <c r="X208" s="2633"/>
      <c r="Y208" s="2633"/>
      <c r="Z208" s="2633"/>
      <c r="AA208" s="2633"/>
      <c r="AB208" s="2633"/>
      <c r="AC208" s="2633"/>
      <c r="AD208" s="2633"/>
      <c r="AE208" s="2633"/>
      <c r="AF208" s="2574"/>
    </row>
    <row r="209" spans="2:32" s="2875" customFormat="1" x14ac:dyDescent="0.2">
      <c r="B209" s="3881" t="s">
        <v>4996</v>
      </c>
      <c r="C209" s="3882"/>
      <c r="D209" s="3883" t="s">
        <v>5090</v>
      </c>
      <c r="E209" s="3883"/>
      <c r="F209" s="3883"/>
      <c r="G209" s="3883"/>
      <c r="H209" s="3883"/>
      <c r="I209" s="2634"/>
      <c r="J209" s="2634"/>
      <c r="K209" s="2634"/>
      <c r="L209" s="2634"/>
      <c r="M209" s="2634"/>
      <c r="N209" s="2634"/>
      <c r="O209" s="2634"/>
      <c r="P209" s="2634"/>
      <c r="Q209" s="2633"/>
      <c r="R209" s="2633"/>
      <c r="S209" s="2633"/>
      <c r="T209" s="2633"/>
      <c r="U209" s="2633"/>
      <c r="V209" s="2633"/>
      <c r="W209" s="2633"/>
      <c r="X209" s="2633"/>
      <c r="Y209" s="2633"/>
      <c r="Z209" s="2633"/>
      <c r="AA209" s="2633"/>
      <c r="AB209" s="2633"/>
      <c r="AC209" s="2633"/>
      <c r="AD209" s="2633"/>
      <c r="AE209" s="2633"/>
      <c r="AF209" s="2574"/>
    </row>
    <row r="210" spans="2:32" s="2875" customFormat="1" x14ac:dyDescent="0.2">
      <c r="B210" s="3881" t="s">
        <v>4997</v>
      </c>
      <c r="C210" s="3882"/>
      <c r="D210" s="3883" t="s">
        <v>1517</v>
      </c>
      <c r="E210" s="3883"/>
      <c r="F210" s="3883"/>
      <c r="G210" s="3883"/>
      <c r="H210" s="3883"/>
      <c r="I210" s="2634"/>
      <c r="J210" s="2634"/>
      <c r="K210" s="2634"/>
      <c r="L210" s="2634"/>
      <c r="M210" s="2634"/>
      <c r="N210" s="2634"/>
      <c r="O210" s="2634"/>
      <c r="P210" s="2634"/>
      <c r="Q210" s="2633"/>
      <c r="R210" s="2633"/>
      <c r="S210" s="2633"/>
      <c r="T210" s="2633"/>
      <c r="U210" s="2633"/>
      <c r="V210" s="2633"/>
      <c r="W210" s="2633"/>
      <c r="X210" s="2633"/>
      <c r="Y210" s="2633"/>
      <c r="Z210" s="2633"/>
      <c r="AA210" s="2633"/>
      <c r="AB210" s="2633"/>
      <c r="AC210" s="2633"/>
      <c r="AD210" s="2633"/>
      <c r="AE210" s="2633"/>
      <c r="AF210" s="2574"/>
    </row>
    <row r="211" spans="2:32" s="2875" customFormat="1" ht="13.5" thickBot="1" x14ac:dyDescent="0.25">
      <c r="B211" s="3789"/>
      <c r="C211" s="3790"/>
      <c r="D211" s="3790"/>
      <c r="E211" s="3790"/>
      <c r="F211" s="3790"/>
      <c r="G211" s="2637"/>
      <c r="H211" s="2637"/>
      <c r="I211" s="2637"/>
      <c r="J211" s="2637"/>
      <c r="K211" s="2637"/>
      <c r="L211" s="2637"/>
      <c r="M211" s="2637"/>
      <c r="N211" s="2637"/>
      <c r="O211" s="2637"/>
      <c r="P211" s="2637"/>
      <c r="Q211" s="2637"/>
      <c r="R211" s="2637"/>
      <c r="S211" s="2637"/>
      <c r="T211" s="2637"/>
      <c r="U211" s="2637"/>
      <c r="V211" s="2637"/>
      <c r="W211" s="2637"/>
      <c r="X211" s="2637"/>
      <c r="Y211" s="2637"/>
      <c r="Z211" s="2637"/>
      <c r="AA211" s="2637"/>
      <c r="AB211" s="2637"/>
      <c r="AC211" s="2637"/>
      <c r="AD211" s="2637"/>
      <c r="AE211" s="2637"/>
      <c r="AF211" s="2579"/>
    </row>
    <row r="212" spans="2:32" s="2875" customFormat="1" x14ac:dyDescent="0.2"/>
    <row r="213" spans="2:32" s="2875" customFormat="1" ht="13.5" thickBot="1" x14ac:dyDescent="0.25"/>
    <row r="214" spans="2:32" s="2875" customFormat="1" ht="20.25" x14ac:dyDescent="0.2">
      <c r="B214" s="3839" t="s">
        <v>5069</v>
      </c>
      <c r="C214" s="3840"/>
      <c r="D214" s="3840"/>
      <c r="E214" s="3840"/>
      <c r="F214" s="3840"/>
      <c r="G214" s="3840"/>
      <c r="H214" s="3840"/>
      <c r="I214" s="3840"/>
      <c r="J214" s="3840"/>
      <c r="K214" s="3840"/>
      <c r="L214" s="3840"/>
      <c r="M214" s="3840"/>
      <c r="N214" s="3840"/>
      <c r="O214" s="3840"/>
      <c r="P214" s="3840"/>
      <c r="Q214" s="3840"/>
      <c r="R214" s="3840"/>
      <c r="S214" s="3840"/>
      <c r="T214" s="3840"/>
      <c r="U214" s="3840"/>
      <c r="V214" s="3840"/>
      <c r="W214" s="3840"/>
      <c r="X214" s="3840"/>
      <c r="Y214" s="3840"/>
      <c r="Z214" s="3840"/>
      <c r="AA214" s="3840"/>
      <c r="AB214" s="3840"/>
      <c r="AC214" s="3840"/>
      <c r="AD214" s="3840"/>
      <c r="AE214" s="3840"/>
      <c r="AF214" s="3841"/>
    </row>
    <row r="215" spans="2:32" s="2875" customFormat="1" x14ac:dyDescent="0.2">
      <c r="B215" s="3791"/>
      <c r="C215" s="3792"/>
      <c r="D215" s="3792"/>
      <c r="E215" s="3792"/>
      <c r="F215" s="3792"/>
      <c r="G215" s="2573"/>
      <c r="H215" s="2573"/>
      <c r="I215" s="2573"/>
      <c r="J215" s="2573"/>
      <c r="K215" s="2573"/>
      <c r="L215" s="2573"/>
      <c r="M215" s="2573"/>
      <c r="N215" s="2573"/>
      <c r="O215" s="2573"/>
      <c r="P215" s="2573"/>
      <c r="Q215" s="2573"/>
      <c r="R215" s="2573"/>
      <c r="S215" s="2573"/>
      <c r="T215" s="2573"/>
      <c r="U215" s="2573"/>
      <c r="V215" s="2573"/>
      <c r="W215" s="2573"/>
      <c r="X215" s="2573"/>
      <c r="Y215" s="2573"/>
      <c r="Z215" s="2573"/>
      <c r="AA215" s="2573"/>
      <c r="AB215" s="2573"/>
      <c r="AC215" s="2573"/>
      <c r="AD215" s="2573"/>
      <c r="AE215" s="2573"/>
      <c r="AF215" s="2574"/>
    </row>
    <row r="216" spans="2:32" s="2875" customFormat="1" ht="12.75" customHeight="1" x14ac:dyDescent="0.2">
      <c r="B216" s="2635" t="s">
        <v>5089</v>
      </c>
      <c r="C216" s="3792"/>
      <c r="D216" s="3866" t="s">
        <v>6557</v>
      </c>
      <c r="E216" s="3866"/>
      <c r="F216" s="3866"/>
      <c r="G216" s="2573"/>
      <c r="H216" s="2573"/>
      <c r="I216" s="2573"/>
      <c r="J216" s="2573"/>
      <c r="K216" s="2573"/>
      <c r="L216" s="2573"/>
      <c r="M216" s="2573"/>
      <c r="N216" s="2573"/>
      <c r="O216" s="2573"/>
      <c r="P216" s="2573"/>
      <c r="Q216" s="2573"/>
      <c r="R216" s="2573"/>
      <c r="S216" s="2573"/>
      <c r="T216" s="2573"/>
      <c r="U216" s="2573"/>
      <c r="V216" s="2573"/>
      <c r="W216" s="2573"/>
      <c r="X216" s="2573"/>
      <c r="Y216" s="2573"/>
      <c r="Z216" s="2573"/>
      <c r="AA216" s="2573"/>
      <c r="AB216" s="2573"/>
      <c r="AC216" s="2573"/>
      <c r="AD216" s="2573"/>
      <c r="AE216" s="2573"/>
      <c r="AF216" s="2574"/>
    </row>
    <row r="217" spans="2:32" s="2875" customFormat="1" ht="12.75" customHeight="1" x14ac:dyDescent="0.2">
      <c r="B217" s="3867" t="s">
        <v>5072</v>
      </c>
      <c r="C217" s="3868"/>
      <c r="D217" s="3837">
        <v>41760</v>
      </c>
      <c r="E217" s="3837"/>
      <c r="F217" s="3837"/>
      <c r="G217" s="2573"/>
      <c r="H217" s="2573"/>
      <c r="I217" s="2573"/>
      <c r="J217" s="2573"/>
      <c r="K217" s="2573"/>
      <c r="L217" s="2573"/>
      <c r="M217" s="2573"/>
      <c r="N217" s="2573"/>
      <c r="O217" s="2573"/>
      <c r="P217" s="2573"/>
      <c r="Q217" s="2573"/>
      <c r="R217" s="2573"/>
      <c r="S217" s="2573"/>
      <c r="T217" s="2573"/>
      <c r="U217" s="2573"/>
      <c r="V217" s="2573"/>
      <c r="W217" s="2573"/>
      <c r="X217" s="2573"/>
      <c r="Y217" s="2573"/>
      <c r="Z217" s="2573"/>
      <c r="AA217" s="2573"/>
      <c r="AB217" s="2573"/>
      <c r="AC217" s="2573"/>
      <c r="AD217" s="2573"/>
      <c r="AE217" s="2573"/>
      <c r="AF217" s="2574"/>
    </row>
    <row r="218" spans="2:32" s="2875" customFormat="1" x14ac:dyDescent="0.2">
      <c r="B218" s="3863" t="s">
        <v>5070</v>
      </c>
      <c r="C218" s="3864"/>
      <c r="D218" s="3838">
        <v>41790</v>
      </c>
      <c r="E218" s="3838"/>
      <c r="F218" s="3838"/>
      <c r="G218" s="2573"/>
      <c r="H218" s="2573"/>
      <c r="I218" s="2573"/>
      <c r="J218" s="2573"/>
      <c r="K218" s="2573"/>
      <c r="L218" s="2573"/>
      <c r="M218" s="2573"/>
      <c r="N218" s="2573"/>
      <c r="O218" s="2573"/>
      <c r="P218" s="2573"/>
      <c r="Q218" s="2573"/>
      <c r="R218" s="2573"/>
      <c r="S218" s="2573"/>
      <c r="T218" s="2573"/>
      <c r="U218" s="2573"/>
      <c r="V218" s="2573"/>
      <c r="W218" s="2573"/>
      <c r="X218" s="2573"/>
      <c r="Y218" s="2573"/>
      <c r="Z218" s="2573"/>
      <c r="AA218" s="2573"/>
      <c r="AB218" s="2573"/>
      <c r="AC218" s="2573"/>
      <c r="AD218" s="2573"/>
      <c r="AE218" s="2573"/>
      <c r="AF218" s="2574"/>
    </row>
    <row r="219" spans="2:32" s="2875" customFormat="1" ht="13.5" customHeight="1" thickBot="1" x14ac:dyDescent="0.25">
      <c r="B219" s="3791"/>
      <c r="C219" s="3792"/>
      <c r="D219" s="3792"/>
      <c r="E219" s="3792"/>
      <c r="F219" s="3792"/>
      <c r="G219" s="2573"/>
      <c r="H219" s="2573"/>
      <c r="I219" s="2573"/>
      <c r="J219" s="2573"/>
      <c r="K219" s="2573"/>
      <c r="L219" s="2573"/>
      <c r="M219" s="2573"/>
      <c r="N219" s="2573"/>
      <c r="O219" s="2573"/>
      <c r="P219" s="2573"/>
      <c r="Q219" s="2573"/>
      <c r="R219" s="2573"/>
      <c r="S219" s="2573"/>
      <c r="T219" s="2573"/>
      <c r="U219" s="2573"/>
      <c r="V219" s="2573"/>
      <c r="W219" s="2573"/>
      <c r="X219" s="2573"/>
      <c r="Y219" s="2573"/>
      <c r="Z219" s="2573"/>
      <c r="AA219" s="2573"/>
      <c r="AB219" s="2573"/>
      <c r="AC219" s="2573"/>
      <c r="AD219" s="2573"/>
      <c r="AE219" s="2573"/>
      <c r="AF219" s="2574"/>
    </row>
    <row r="220" spans="2:32" s="2875" customFormat="1" ht="74.25" customHeight="1" thickBot="1" x14ac:dyDescent="0.25">
      <c r="B220" s="3844" t="s">
        <v>5071</v>
      </c>
      <c r="C220" s="3871"/>
      <c r="D220" s="3872" t="s">
        <v>6558</v>
      </c>
      <c r="E220" s="3847"/>
      <c r="F220" s="3847"/>
      <c r="G220" s="3847"/>
      <c r="H220" s="3847"/>
      <c r="I220" s="3847"/>
      <c r="J220" s="3847"/>
      <c r="K220" s="3847"/>
      <c r="L220" s="3847"/>
      <c r="M220" s="3847"/>
      <c r="N220" s="3847"/>
      <c r="O220" s="3847"/>
      <c r="P220" s="3847"/>
      <c r="Q220" s="3848"/>
      <c r="R220" s="2573"/>
      <c r="S220" s="2573"/>
      <c r="T220" s="2573"/>
      <c r="U220" s="2573"/>
      <c r="V220" s="2573"/>
      <c r="W220" s="2573"/>
      <c r="X220" s="2573"/>
      <c r="Y220" s="2573"/>
      <c r="Z220" s="2573"/>
      <c r="AA220" s="2573"/>
      <c r="AB220" s="2573"/>
      <c r="AC220" s="2573"/>
      <c r="AD220" s="2573"/>
      <c r="AE220" s="2573"/>
      <c r="AF220" s="2574"/>
    </row>
    <row r="221" spans="2:32" s="2875" customFormat="1" ht="13.5" customHeight="1" thickBot="1" x14ac:dyDescent="0.25">
      <c r="B221" s="3791"/>
      <c r="C221" s="3792"/>
      <c r="D221" s="3792"/>
      <c r="E221" s="3792"/>
      <c r="F221" s="3792"/>
      <c r="G221" s="2573"/>
      <c r="H221" s="2573"/>
      <c r="I221" s="2573"/>
      <c r="J221" s="2573"/>
      <c r="K221" s="2573"/>
      <c r="L221" s="2573"/>
      <c r="M221" s="2573"/>
      <c r="N221" s="2573"/>
      <c r="O221" s="2573"/>
      <c r="P221" s="2573"/>
      <c r="Q221" s="2573"/>
      <c r="R221" s="2637"/>
      <c r="S221" s="2573"/>
      <c r="T221" s="2573"/>
      <c r="U221" s="2573"/>
      <c r="V221" s="2573"/>
      <c r="W221" s="2573"/>
      <c r="X221" s="2573"/>
      <c r="Y221" s="2573"/>
      <c r="Z221" s="2573"/>
      <c r="AA221" s="2573"/>
      <c r="AB221" s="2573"/>
      <c r="AC221" s="2573"/>
      <c r="AD221" s="2573"/>
      <c r="AE221" s="2573"/>
      <c r="AF221" s="2574"/>
    </row>
    <row r="222" spans="2:32" s="2875" customFormat="1" ht="13.5" customHeight="1" thickBot="1" x14ac:dyDescent="0.25">
      <c r="B222" s="3852" t="s">
        <v>5073</v>
      </c>
      <c r="C222" s="3853"/>
      <c r="D222" s="3851" t="s">
        <v>5074</v>
      </c>
      <c r="E222" s="3856" t="s">
        <v>224</v>
      </c>
      <c r="F222" s="3857"/>
      <c r="G222" s="3857"/>
      <c r="H222" s="3857"/>
      <c r="I222" s="3857"/>
      <c r="J222" s="3857"/>
      <c r="K222" s="3857"/>
      <c r="L222" s="3857"/>
      <c r="M222" s="3857"/>
      <c r="N222" s="3857"/>
      <c r="O222" s="3857"/>
      <c r="P222" s="3858"/>
      <c r="Q222" s="3859" t="s">
        <v>340</v>
      </c>
      <c r="R222" s="3860"/>
      <c r="S222" s="3861"/>
      <c r="T222" s="3861"/>
      <c r="U222" s="3861"/>
      <c r="V222" s="3861"/>
      <c r="W222" s="3861"/>
      <c r="X222" s="3861"/>
      <c r="Y222" s="3862"/>
      <c r="Z222" s="3859" t="s">
        <v>225</v>
      </c>
      <c r="AA222" s="3861"/>
      <c r="AB222" s="3862"/>
      <c r="AC222" s="3873" t="s">
        <v>4993</v>
      </c>
      <c r="AD222" s="3874"/>
      <c r="AE222" s="3875"/>
      <c r="AF222" s="2574"/>
    </row>
    <row r="223" spans="2:32" s="2875" customFormat="1" ht="13.5" thickBot="1" x14ac:dyDescent="0.25">
      <c r="B223" s="3854"/>
      <c r="C223" s="3855"/>
      <c r="D223" s="3851"/>
      <c r="E223" s="3851" t="s">
        <v>5011</v>
      </c>
      <c r="F223" s="3851" t="s">
        <v>5012</v>
      </c>
      <c r="G223" s="3830" t="s">
        <v>5014</v>
      </c>
      <c r="H223" s="3830" t="s">
        <v>5075</v>
      </c>
      <c r="I223" s="3876" t="s">
        <v>5076</v>
      </c>
      <c r="J223" s="3876" t="s">
        <v>5077</v>
      </c>
      <c r="K223" s="3876" t="s">
        <v>5017</v>
      </c>
      <c r="L223" s="3876"/>
      <c r="M223" s="3876" t="s">
        <v>5078</v>
      </c>
      <c r="N223" s="3876" t="s">
        <v>5079</v>
      </c>
      <c r="O223" s="3876" t="s">
        <v>5080</v>
      </c>
      <c r="P223" s="3876" t="s">
        <v>5081</v>
      </c>
      <c r="Q223" s="3827" t="s">
        <v>5023</v>
      </c>
      <c r="R223" s="3827" t="s">
        <v>5024</v>
      </c>
      <c r="S223" s="3827" t="s">
        <v>5025</v>
      </c>
      <c r="T223" s="3827" t="s">
        <v>5082</v>
      </c>
      <c r="U223" s="3827" t="s">
        <v>5083</v>
      </c>
      <c r="V223" s="3827" t="s">
        <v>5028</v>
      </c>
      <c r="W223" s="3827" t="s">
        <v>5030</v>
      </c>
      <c r="X223" s="3830" t="s">
        <v>5084</v>
      </c>
      <c r="Y223" s="3830" t="s">
        <v>5085</v>
      </c>
      <c r="Z223" s="3827" t="s">
        <v>5086</v>
      </c>
      <c r="AA223" s="3827" t="s">
        <v>5087</v>
      </c>
      <c r="AB223" s="3827" t="s">
        <v>5088</v>
      </c>
      <c r="AC223" s="3827" t="s">
        <v>1154</v>
      </c>
      <c r="AD223" s="3827" t="s">
        <v>4994</v>
      </c>
      <c r="AE223" s="3827" t="s">
        <v>4995</v>
      </c>
      <c r="AF223" s="2574"/>
    </row>
    <row r="224" spans="2:32" s="2875" customFormat="1" ht="13.5" thickBot="1" x14ac:dyDescent="0.25">
      <c r="B224" s="3854"/>
      <c r="C224" s="3855"/>
      <c r="D224" s="3827"/>
      <c r="E224" s="3827"/>
      <c r="F224" s="3827"/>
      <c r="G224" s="3829"/>
      <c r="H224" s="3829"/>
      <c r="I224" s="3830"/>
      <c r="J224" s="3830"/>
      <c r="K224" s="3787" t="s">
        <v>5037</v>
      </c>
      <c r="L224" s="3788" t="s">
        <v>2798</v>
      </c>
      <c r="M224" s="3830"/>
      <c r="N224" s="3830"/>
      <c r="O224" s="3830"/>
      <c r="P224" s="3830"/>
      <c r="Q224" s="3828"/>
      <c r="R224" s="3828"/>
      <c r="S224" s="3828"/>
      <c r="T224" s="3828"/>
      <c r="U224" s="3828"/>
      <c r="V224" s="3828"/>
      <c r="W224" s="3828"/>
      <c r="X224" s="3829"/>
      <c r="Y224" s="3829"/>
      <c r="Z224" s="3828"/>
      <c r="AA224" s="3828"/>
      <c r="AB224" s="3828"/>
      <c r="AC224" s="3828"/>
      <c r="AD224" s="3828"/>
      <c r="AE224" s="3828"/>
      <c r="AF224" s="2574"/>
    </row>
    <row r="225" spans="2:32" s="2875" customFormat="1" ht="13.5" thickBot="1" x14ac:dyDescent="0.25">
      <c r="B225" s="3907" t="s">
        <v>6559</v>
      </c>
      <c r="C225" s="3908"/>
      <c r="D225" s="3147" t="s">
        <v>1534</v>
      </c>
      <c r="E225" s="3147" t="s">
        <v>1534</v>
      </c>
      <c r="F225" s="3147" t="s">
        <v>1534</v>
      </c>
      <c r="G225" s="3147" t="s">
        <v>1534</v>
      </c>
      <c r="H225" s="3147" t="s">
        <v>1534</v>
      </c>
      <c r="I225" s="3147" t="s">
        <v>1534</v>
      </c>
      <c r="J225" s="3147" t="s">
        <v>1534</v>
      </c>
      <c r="K225" s="3147" t="s">
        <v>1534</v>
      </c>
      <c r="L225" s="3147" t="s">
        <v>1534</v>
      </c>
      <c r="M225" s="3147" t="s">
        <v>1534</v>
      </c>
      <c r="N225" s="3147" t="s">
        <v>1534</v>
      </c>
      <c r="O225" s="3147" t="s">
        <v>1534</v>
      </c>
      <c r="P225" s="3147" t="s">
        <v>1534</v>
      </c>
      <c r="Q225" s="3147" t="s">
        <v>1534</v>
      </c>
      <c r="R225" s="3147" t="s">
        <v>1534</v>
      </c>
      <c r="S225" s="3147" t="s">
        <v>1534</v>
      </c>
      <c r="T225" s="3147" t="s">
        <v>1534</v>
      </c>
      <c r="U225" s="3147" t="s">
        <v>1534</v>
      </c>
      <c r="V225" s="3147" t="s">
        <v>1534</v>
      </c>
      <c r="W225" s="3147" t="s">
        <v>1534</v>
      </c>
      <c r="X225" s="3147" t="s">
        <v>1534</v>
      </c>
      <c r="Y225" s="3147" t="s">
        <v>1534</v>
      </c>
      <c r="Z225" s="3148" t="s">
        <v>3003</v>
      </c>
      <c r="AA225" s="3149">
        <f>1/20</f>
        <v>0.05</v>
      </c>
      <c r="AB225" s="3149">
        <v>0.112</v>
      </c>
      <c r="AC225" s="3388" t="s">
        <v>1534</v>
      </c>
      <c r="AD225" s="3388" t="s">
        <v>1534</v>
      </c>
      <c r="AE225" s="3388" t="s">
        <v>1534</v>
      </c>
      <c r="AF225" s="2574"/>
    </row>
    <row r="226" spans="2:32" s="2875" customFormat="1" x14ac:dyDescent="0.2">
      <c r="B226" s="2636"/>
      <c r="C226" s="2568"/>
      <c r="D226" s="2568"/>
      <c r="E226" s="2568"/>
      <c r="F226" s="2568"/>
      <c r="G226" s="2569"/>
      <c r="H226" s="2569"/>
      <c r="I226" s="2569"/>
      <c r="J226" s="2569"/>
      <c r="K226" s="2568"/>
      <c r="L226" s="2569"/>
      <c r="M226" s="2569"/>
      <c r="N226" s="2569"/>
      <c r="O226" s="2569"/>
      <c r="P226" s="2569"/>
      <c r="Q226" s="2633"/>
      <c r="R226" s="2633"/>
      <c r="S226" s="2633"/>
      <c r="T226" s="2633"/>
      <c r="U226" s="2633"/>
      <c r="V226" s="2633"/>
      <c r="W226" s="2633"/>
      <c r="X226" s="2633"/>
      <c r="Y226" s="2633"/>
      <c r="Z226" s="2633"/>
      <c r="AA226" s="2633"/>
      <c r="AB226" s="2633"/>
      <c r="AC226" s="2633"/>
      <c r="AD226" s="2633"/>
      <c r="AE226" s="2633"/>
      <c r="AF226" s="2574"/>
    </row>
    <row r="227" spans="2:32" s="2875" customFormat="1" x14ac:dyDescent="0.2">
      <c r="B227" s="3881" t="s">
        <v>4996</v>
      </c>
      <c r="C227" s="3882"/>
      <c r="D227" s="3886" t="s">
        <v>1534</v>
      </c>
      <c r="E227" s="3886"/>
      <c r="F227" s="3886"/>
      <c r="G227" s="3886"/>
      <c r="H227" s="3886"/>
      <c r="I227" s="2634"/>
      <c r="J227" s="2634"/>
      <c r="K227" s="2634"/>
      <c r="L227" s="2634"/>
      <c r="M227" s="2634"/>
      <c r="N227" s="2634"/>
      <c r="O227" s="2634"/>
      <c r="P227" s="2634"/>
      <c r="Q227" s="2633"/>
      <c r="R227" s="2633"/>
      <c r="S227" s="2633"/>
      <c r="T227" s="2633"/>
      <c r="U227" s="2633"/>
      <c r="V227" s="2633"/>
      <c r="W227" s="2633"/>
      <c r="X227" s="2633"/>
      <c r="Y227" s="2633"/>
      <c r="Z227" s="2633"/>
      <c r="AA227" s="2633"/>
      <c r="AB227" s="2633"/>
      <c r="AC227" s="2633"/>
      <c r="AD227" s="2633"/>
      <c r="AE227" s="2633"/>
      <c r="AF227" s="2574"/>
    </row>
    <row r="228" spans="2:32" s="2875" customFormat="1" x14ac:dyDescent="0.2">
      <c r="B228" s="3881" t="s">
        <v>4997</v>
      </c>
      <c r="C228" s="3882"/>
      <c r="D228" s="3886" t="s">
        <v>10</v>
      </c>
      <c r="E228" s="3886"/>
      <c r="F228" s="3886"/>
      <c r="G228" s="3886"/>
      <c r="H228" s="3886"/>
      <c r="I228" s="2634"/>
      <c r="J228" s="2634"/>
      <c r="K228" s="2634"/>
      <c r="L228" s="2634"/>
      <c r="M228" s="2634"/>
      <c r="N228" s="2634"/>
      <c r="O228" s="2634"/>
      <c r="P228" s="2634"/>
      <c r="Q228" s="2633"/>
      <c r="R228" s="2633"/>
      <c r="S228" s="2633"/>
      <c r="T228" s="2633"/>
      <c r="U228" s="2633"/>
      <c r="V228" s="2633"/>
      <c r="W228" s="2633"/>
      <c r="X228" s="2633"/>
      <c r="Y228" s="2633"/>
      <c r="Z228" s="2633"/>
      <c r="AA228" s="2633"/>
      <c r="AB228" s="2633"/>
      <c r="AC228" s="2633"/>
      <c r="AD228" s="2633"/>
      <c r="AE228" s="2633"/>
      <c r="AF228" s="2574"/>
    </row>
    <row r="229" spans="2:32" s="2875" customFormat="1" ht="13.5" thickBot="1" x14ac:dyDescent="0.25">
      <c r="B229" s="3789"/>
      <c r="C229" s="3790"/>
      <c r="D229" s="3790"/>
      <c r="E229" s="3790"/>
      <c r="F229" s="3790"/>
      <c r="G229" s="2637"/>
      <c r="H229" s="2637"/>
      <c r="I229" s="2637"/>
      <c r="J229" s="2637"/>
      <c r="K229" s="2637"/>
      <c r="L229" s="2637"/>
      <c r="M229" s="2637"/>
      <c r="N229" s="2637"/>
      <c r="O229" s="2637"/>
      <c r="P229" s="2637"/>
      <c r="Q229" s="2637"/>
      <c r="R229" s="2637"/>
      <c r="S229" s="2637"/>
      <c r="T229" s="2637"/>
      <c r="U229" s="2637"/>
      <c r="V229" s="2637"/>
      <c r="W229" s="2637"/>
      <c r="X229" s="2637"/>
      <c r="Y229" s="2637"/>
      <c r="Z229" s="2637"/>
      <c r="AA229" s="2637"/>
      <c r="AB229" s="2637"/>
      <c r="AC229" s="2637"/>
      <c r="AD229" s="2637"/>
      <c r="AE229" s="2637"/>
      <c r="AF229" s="2579"/>
    </row>
    <row r="230" spans="2:32" s="2875" customFormat="1" x14ac:dyDescent="0.2"/>
    <row r="231" spans="2:32" s="2875" customFormat="1" ht="13.5" thickBot="1" x14ac:dyDescent="0.25"/>
    <row r="232" spans="2:32" s="2875" customFormat="1" ht="20.25" x14ac:dyDescent="0.2">
      <c r="B232" s="3839" t="s">
        <v>5069</v>
      </c>
      <c r="C232" s="3840"/>
      <c r="D232" s="3840"/>
      <c r="E232" s="3840"/>
      <c r="F232" s="3840"/>
      <c r="G232" s="3840"/>
      <c r="H232" s="3840"/>
      <c r="I232" s="3840"/>
      <c r="J232" s="3840"/>
      <c r="K232" s="3840"/>
      <c r="L232" s="3840"/>
      <c r="M232" s="3840"/>
      <c r="N232" s="3840"/>
      <c r="O232" s="3840"/>
      <c r="P232" s="3840"/>
      <c r="Q232" s="3840"/>
      <c r="R232" s="3840"/>
      <c r="S232" s="3840"/>
      <c r="T232" s="3840"/>
      <c r="U232" s="3840"/>
      <c r="V232" s="3840"/>
      <c r="W232" s="3840"/>
      <c r="X232" s="3840"/>
      <c r="Y232" s="3840"/>
      <c r="Z232" s="3840"/>
      <c r="AA232" s="3840"/>
      <c r="AB232" s="3840"/>
      <c r="AC232" s="3840"/>
      <c r="AD232" s="3840"/>
      <c r="AE232" s="3840"/>
      <c r="AF232" s="3841"/>
    </row>
    <row r="233" spans="2:32" s="2875" customFormat="1" x14ac:dyDescent="0.2">
      <c r="B233" s="3791"/>
      <c r="C233" s="3792"/>
      <c r="D233" s="3792"/>
      <c r="E233" s="3792"/>
      <c r="F233" s="3792"/>
      <c r="G233" s="2573"/>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4"/>
    </row>
    <row r="234" spans="2:32" s="2875" customFormat="1" ht="12.75" customHeight="1" x14ac:dyDescent="0.2">
      <c r="B234" s="2635" t="s">
        <v>5089</v>
      </c>
      <c r="C234" s="3792"/>
      <c r="D234" s="3866" t="s">
        <v>6554</v>
      </c>
      <c r="E234" s="3866"/>
      <c r="F234" s="3866"/>
      <c r="G234" s="2573"/>
      <c r="H234" s="2573"/>
      <c r="I234" s="2573"/>
      <c r="J234" s="2573"/>
      <c r="K234" s="2573"/>
      <c r="L234" s="2573"/>
      <c r="M234" s="2573"/>
      <c r="N234" s="2573"/>
      <c r="O234" s="2573"/>
      <c r="P234" s="2573"/>
      <c r="Q234" s="2573"/>
      <c r="R234" s="2573"/>
      <c r="S234" s="2573"/>
      <c r="T234" s="2573"/>
      <c r="U234" s="2573"/>
      <c r="V234" s="2573"/>
      <c r="W234" s="2573"/>
      <c r="X234" s="2573"/>
      <c r="Y234" s="2573"/>
      <c r="Z234" s="2573"/>
      <c r="AA234" s="2573"/>
      <c r="AB234" s="2573"/>
      <c r="AC234" s="2573"/>
      <c r="AD234" s="2573"/>
      <c r="AE234" s="2573"/>
      <c r="AF234" s="2574"/>
    </row>
    <row r="235" spans="2:32" s="2875" customFormat="1" ht="12.75" customHeight="1" x14ac:dyDescent="0.2">
      <c r="B235" s="3867" t="s">
        <v>5072</v>
      </c>
      <c r="C235" s="3868"/>
      <c r="D235" s="3837">
        <v>41760</v>
      </c>
      <c r="E235" s="3837"/>
      <c r="F235" s="3837"/>
      <c r="G235" s="2573"/>
      <c r="H235" s="2573"/>
      <c r="I235" s="2573"/>
      <c r="J235" s="2573"/>
      <c r="K235" s="2573"/>
      <c r="L235" s="2573"/>
      <c r="M235" s="2573"/>
      <c r="N235" s="2573"/>
      <c r="O235" s="2573"/>
      <c r="P235" s="2573"/>
      <c r="Q235" s="2573"/>
      <c r="R235" s="2573"/>
      <c r="S235" s="2573"/>
      <c r="T235" s="2573"/>
      <c r="U235" s="2573"/>
      <c r="V235" s="2573"/>
      <c r="W235" s="2573"/>
      <c r="X235" s="2573"/>
      <c r="Y235" s="2573"/>
      <c r="Z235" s="2573"/>
      <c r="AA235" s="2573"/>
      <c r="AB235" s="2573"/>
      <c r="AC235" s="2573"/>
      <c r="AD235" s="2573"/>
      <c r="AE235" s="2573"/>
      <c r="AF235" s="2574"/>
    </row>
    <row r="236" spans="2:32" s="2875" customFormat="1" x14ac:dyDescent="0.2">
      <c r="B236" s="3863" t="s">
        <v>5070</v>
      </c>
      <c r="C236" s="3864"/>
      <c r="D236" s="3838">
        <v>41790</v>
      </c>
      <c r="E236" s="3838"/>
      <c r="F236" s="3838"/>
      <c r="G236" s="2573"/>
      <c r="H236" s="2573"/>
      <c r="I236" s="2573"/>
      <c r="J236" s="2573"/>
      <c r="K236" s="2573"/>
      <c r="L236" s="2573"/>
      <c r="M236" s="2573"/>
      <c r="N236" s="2573"/>
      <c r="O236" s="2573"/>
      <c r="P236" s="2573"/>
      <c r="Q236" s="2573"/>
      <c r="R236" s="2573"/>
      <c r="S236" s="2573"/>
      <c r="T236" s="2573"/>
      <c r="U236" s="2573"/>
      <c r="V236" s="2573"/>
      <c r="W236" s="2573"/>
      <c r="X236" s="2573"/>
      <c r="Y236" s="2573"/>
      <c r="Z236" s="2573"/>
      <c r="AA236" s="2573"/>
      <c r="AB236" s="2573"/>
      <c r="AC236" s="2573"/>
      <c r="AD236" s="2573"/>
      <c r="AE236" s="2573"/>
      <c r="AF236" s="2574"/>
    </row>
    <row r="237" spans="2:32" s="2875" customFormat="1" ht="13.5" customHeight="1" thickBot="1" x14ac:dyDescent="0.25">
      <c r="B237" s="3791"/>
      <c r="C237" s="3792"/>
      <c r="D237" s="3792"/>
      <c r="E237" s="3792"/>
      <c r="F237" s="3792"/>
      <c r="G237" s="2573"/>
      <c r="H237" s="2573"/>
      <c r="I237" s="2573"/>
      <c r="J237" s="2573"/>
      <c r="K237" s="2573"/>
      <c r="L237" s="2573"/>
      <c r="M237" s="2573"/>
      <c r="N237" s="2573"/>
      <c r="O237" s="2573"/>
      <c r="P237" s="2573"/>
      <c r="Q237" s="2573"/>
      <c r="R237" s="2573"/>
      <c r="S237" s="2573"/>
      <c r="T237" s="2573"/>
      <c r="U237" s="2573"/>
      <c r="V237" s="2573"/>
      <c r="W237" s="2573"/>
      <c r="X237" s="2573"/>
      <c r="Y237" s="2573"/>
      <c r="Z237" s="2573"/>
      <c r="AA237" s="2573"/>
      <c r="AB237" s="2573"/>
      <c r="AC237" s="2573"/>
      <c r="AD237" s="2573"/>
      <c r="AE237" s="2573"/>
      <c r="AF237" s="2574"/>
    </row>
    <row r="238" spans="2:32" s="2875" customFormat="1" ht="105" customHeight="1" thickBot="1" x14ac:dyDescent="0.25">
      <c r="B238" s="3844" t="s">
        <v>5071</v>
      </c>
      <c r="C238" s="3871"/>
      <c r="D238" s="3872" t="s">
        <v>6555</v>
      </c>
      <c r="E238" s="3847"/>
      <c r="F238" s="3847"/>
      <c r="G238" s="3847"/>
      <c r="H238" s="3847"/>
      <c r="I238" s="3847"/>
      <c r="J238" s="3847"/>
      <c r="K238" s="3847"/>
      <c r="L238" s="3847"/>
      <c r="M238" s="3847"/>
      <c r="N238" s="3847"/>
      <c r="O238" s="3847"/>
      <c r="P238" s="3847"/>
      <c r="Q238" s="3848"/>
      <c r="R238" s="2573"/>
      <c r="S238" s="2573"/>
      <c r="T238" s="2573"/>
      <c r="U238" s="2573"/>
      <c r="V238" s="2573"/>
      <c r="W238" s="2573"/>
      <c r="X238" s="2573"/>
      <c r="Y238" s="2573"/>
      <c r="Z238" s="2573"/>
      <c r="AA238" s="2573"/>
      <c r="AB238" s="2573"/>
      <c r="AC238" s="2573"/>
      <c r="AD238" s="2573"/>
      <c r="AE238" s="2573"/>
      <c r="AF238" s="2574"/>
    </row>
    <row r="239" spans="2:32" s="2875" customFormat="1" ht="13.5" customHeight="1" thickBot="1" x14ac:dyDescent="0.25">
      <c r="B239" s="3791"/>
      <c r="C239" s="3792"/>
      <c r="D239" s="3792"/>
      <c r="E239" s="3792"/>
      <c r="F239" s="3792"/>
      <c r="G239" s="2573"/>
      <c r="H239" s="2573"/>
      <c r="I239" s="2573"/>
      <c r="J239" s="2573"/>
      <c r="K239" s="2573"/>
      <c r="L239" s="2573"/>
      <c r="M239" s="2573"/>
      <c r="N239" s="2573"/>
      <c r="O239" s="2573"/>
      <c r="P239" s="2573"/>
      <c r="Q239" s="2573"/>
      <c r="R239" s="2637"/>
      <c r="S239" s="2573"/>
      <c r="T239" s="2573"/>
      <c r="U239" s="2573"/>
      <c r="V239" s="2573"/>
      <c r="W239" s="2573"/>
      <c r="X239" s="2573"/>
      <c r="Y239" s="2573"/>
      <c r="Z239" s="2573"/>
      <c r="AA239" s="2573"/>
      <c r="AB239" s="2573"/>
      <c r="AC239" s="2573"/>
      <c r="AD239" s="2573"/>
      <c r="AE239" s="2573"/>
      <c r="AF239" s="2574"/>
    </row>
    <row r="240" spans="2:32" s="2875" customFormat="1" ht="13.5" customHeight="1" thickBot="1" x14ac:dyDescent="0.25">
      <c r="B240" s="3852" t="s">
        <v>5073</v>
      </c>
      <c r="C240" s="3853"/>
      <c r="D240" s="3851" t="s">
        <v>5074</v>
      </c>
      <c r="E240" s="3856" t="s">
        <v>224</v>
      </c>
      <c r="F240" s="3857"/>
      <c r="G240" s="3857"/>
      <c r="H240" s="3857"/>
      <c r="I240" s="3857"/>
      <c r="J240" s="3857"/>
      <c r="K240" s="3857"/>
      <c r="L240" s="3857"/>
      <c r="M240" s="3857"/>
      <c r="N240" s="3857"/>
      <c r="O240" s="3857"/>
      <c r="P240" s="3858"/>
      <c r="Q240" s="3859" t="s">
        <v>340</v>
      </c>
      <c r="R240" s="3860"/>
      <c r="S240" s="3861"/>
      <c r="T240" s="3861"/>
      <c r="U240" s="3861"/>
      <c r="V240" s="3861"/>
      <c r="W240" s="3861"/>
      <c r="X240" s="3861"/>
      <c r="Y240" s="3862"/>
      <c r="Z240" s="3859" t="s">
        <v>225</v>
      </c>
      <c r="AA240" s="3861"/>
      <c r="AB240" s="3862"/>
      <c r="AC240" s="3873" t="s">
        <v>4993</v>
      </c>
      <c r="AD240" s="3874"/>
      <c r="AE240" s="3875"/>
      <c r="AF240" s="2574"/>
    </row>
    <row r="241" spans="2:32" s="2875" customFormat="1" ht="13.5" thickBot="1" x14ac:dyDescent="0.25">
      <c r="B241" s="3854"/>
      <c r="C241" s="3855"/>
      <c r="D241" s="3851"/>
      <c r="E241" s="3851" t="s">
        <v>5011</v>
      </c>
      <c r="F241" s="3851" t="s">
        <v>5012</v>
      </c>
      <c r="G241" s="3830" t="s">
        <v>5014</v>
      </c>
      <c r="H241" s="3830" t="s">
        <v>5075</v>
      </c>
      <c r="I241" s="3876" t="s">
        <v>5076</v>
      </c>
      <c r="J241" s="3876" t="s">
        <v>5077</v>
      </c>
      <c r="K241" s="3876" t="s">
        <v>5017</v>
      </c>
      <c r="L241" s="3876"/>
      <c r="M241" s="3876" t="s">
        <v>5078</v>
      </c>
      <c r="N241" s="3876" t="s">
        <v>5079</v>
      </c>
      <c r="O241" s="3876" t="s">
        <v>5080</v>
      </c>
      <c r="P241" s="3876" t="s">
        <v>5081</v>
      </c>
      <c r="Q241" s="3827" t="s">
        <v>5023</v>
      </c>
      <c r="R241" s="3827" t="s">
        <v>5024</v>
      </c>
      <c r="S241" s="3827" t="s">
        <v>5025</v>
      </c>
      <c r="T241" s="3827" t="s">
        <v>5082</v>
      </c>
      <c r="U241" s="3827" t="s">
        <v>5083</v>
      </c>
      <c r="V241" s="3827" t="s">
        <v>5028</v>
      </c>
      <c r="W241" s="3827" t="s">
        <v>5030</v>
      </c>
      <c r="X241" s="3830" t="s">
        <v>5084</v>
      </c>
      <c r="Y241" s="3830" t="s">
        <v>5085</v>
      </c>
      <c r="Z241" s="3827" t="s">
        <v>5086</v>
      </c>
      <c r="AA241" s="3827" t="s">
        <v>5087</v>
      </c>
      <c r="AB241" s="3827" t="s">
        <v>5088</v>
      </c>
      <c r="AC241" s="3827" t="s">
        <v>1154</v>
      </c>
      <c r="AD241" s="3827" t="s">
        <v>4994</v>
      </c>
      <c r="AE241" s="3827" t="s">
        <v>4995</v>
      </c>
      <c r="AF241" s="2574"/>
    </row>
    <row r="242" spans="2:32" s="2875" customFormat="1" ht="13.5" thickBot="1" x14ac:dyDescent="0.25">
      <c r="B242" s="3854"/>
      <c r="C242" s="3855"/>
      <c r="D242" s="3827"/>
      <c r="E242" s="3827"/>
      <c r="F242" s="3827"/>
      <c r="G242" s="3829"/>
      <c r="H242" s="3829"/>
      <c r="I242" s="3830"/>
      <c r="J242" s="3830"/>
      <c r="K242" s="3787" t="s">
        <v>5037</v>
      </c>
      <c r="L242" s="3788" t="s">
        <v>2798</v>
      </c>
      <c r="M242" s="3830"/>
      <c r="N242" s="3830"/>
      <c r="O242" s="3830"/>
      <c r="P242" s="3830"/>
      <c r="Q242" s="3828"/>
      <c r="R242" s="3828"/>
      <c r="S242" s="3828"/>
      <c r="T242" s="3828"/>
      <c r="U242" s="3828"/>
      <c r="V242" s="3828"/>
      <c r="W242" s="3828"/>
      <c r="X242" s="3829"/>
      <c r="Y242" s="3829"/>
      <c r="Z242" s="3828"/>
      <c r="AA242" s="3828"/>
      <c r="AB242" s="3828"/>
      <c r="AC242" s="3828"/>
      <c r="AD242" s="3828"/>
      <c r="AE242" s="3828"/>
      <c r="AF242" s="2574"/>
    </row>
    <row r="243" spans="2:32" s="2875" customFormat="1" ht="13.5" thickBot="1" x14ac:dyDescent="0.25">
      <c r="B243" s="3907" t="s">
        <v>6556</v>
      </c>
      <c r="C243" s="3908"/>
      <c r="D243" s="3147" t="s">
        <v>1534</v>
      </c>
      <c r="E243" s="3147" t="s">
        <v>1534</v>
      </c>
      <c r="F243" s="3147" t="s">
        <v>1534</v>
      </c>
      <c r="G243" s="3147" t="s">
        <v>1534</v>
      </c>
      <c r="H243" s="3147" t="s">
        <v>1534</v>
      </c>
      <c r="I243" s="3147" t="s">
        <v>1534</v>
      </c>
      <c r="J243" s="3147" t="s">
        <v>1534</v>
      </c>
      <c r="K243" s="3147" t="s">
        <v>1534</v>
      </c>
      <c r="L243" s="3147" t="s">
        <v>1534</v>
      </c>
      <c r="M243" s="3147" t="s">
        <v>1534</v>
      </c>
      <c r="N243" s="3147" t="s">
        <v>1534</v>
      </c>
      <c r="O243" s="3147" t="s">
        <v>1534</v>
      </c>
      <c r="P243" s="3147" t="s">
        <v>1534</v>
      </c>
      <c r="Q243" s="3147" t="s">
        <v>1534</v>
      </c>
      <c r="R243" s="3147" t="s">
        <v>1534</v>
      </c>
      <c r="S243" s="3147" t="s">
        <v>1534</v>
      </c>
      <c r="T243" s="3147" t="s">
        <v>1534</v>
      </c>
      <c r="U243" s="3147" t="s">
        <v>1534</v>
      </c>
      <c r="V243" s="3147" t="s">
        <v>1534</v>
      </c>
      <c r="W243" s="3147" t="s">
        <v>1534</v>
      </c>
      <c r="X243" s="3147" t="s">
        <v>1534</v>
      </c>
      <c r="Y243" s="3147" t="s">
        <v>1534</v>
      </c>
      <c r="Z243" s="3148" t="s">
        <v>765</v>
      </c>
      <c r="AA243" s="3149">
        <f>1/15</f>
        <v>6.6666666666666666E-2</v>
      </c>
      <c r="AB243" s="3149">
        <v>0.56000000000000005</v>
      </c>
      <c r="AC243" s="3388" t="s">
        <v>1534</v>
      </c>
      <c r="AD243" s="3388" t="s">
        <v>1534</v>
      </c>
      <c r="AE243" s="3388" t="s">
        <v>1534</v>
      </c>
      <c r="AF243" s="2574"/>
    </row>
    <row r="244" spans="2:32" s="2875" customFormat="1" x14ac:dyDescent="0.2">
      <c r="B244" s="2636"/>
      <c r="C244" s="2568"/>
      <c r="D244" s="2568"/>
      <c r="E244" s="2568"/>
      <c r="F244" s="2568"/>
      <c r="G244" s="2569"/>
      <c r="H244" s="2569"/>
      <c r="I244" s="2569"/>
      <c r="J244" s="2569"/>
      <c r="K244" s="2568"/>
      <c r="L244" s="2569"/>
      <c r="M244" s="2569"/>
      <c r="N244" s="2569"/>
      <c r="O244" s="2569"/>
      <c r="P244" s="2569"/>
      <c r="Q244" s="2633"/>
      <c r="R244" s="2633"/>
      <c r="S244" s="2633"/>
      <c r="T244" s="2633"/>
      <c r="U244" s="2633"/>
      <c r="V244" s="2633"/>
      <c r="W244" s="2633"/>
      <c r="X244" s="2633"/>
      <c r="Y244" s="2633"/>
      <c r="Z244" s="2633"/>
      <c r="AA244" s="2633"/>
      <c r="AB244" s="2633"/>
      <c r="AC244" s="2633"/>
      <c r="AD244" s="2633"/>
      <c r="AE244" s="2633"/>
      <c r="AF244" s="2574"/>
    </row>
    <row r="245" spans="2:32" s="2875" customFormat="1" x14ac:dyDescent="0.2">
      <c r="B245" s="3881" t="s">
        <v>4996</v>
      </c>
      <c r="C245" s="3882"/>
      <c r="D245" s="3886" t="s">
        <v>1534</v>
      </c>
      <c r="E245" s="3886"/>
      <c r="F245" s="3886"/>
      <c r="G245" s="3886"/>
      <c r="H245" s="3886"/>
      <c r="I245" s="2634"/>
      <c r="J245" s="2634"/>
      <c r="K245" s="2634"/>
      <c r="L245" s="2634"/>
      <c r="M245" s="2634"/>
      <c r="N245" s="2634"/>
      <c r="O245" s="2634"/>
      <c r="P245" s="2634"/>
      <c r="Q245" s="2633"/>
      <c r="R245" s="2633"/>
      <c r="S245" s="2633"/>
      <c r="T245" s="2633"/>
      <c r="U245" s="2633"/>
      <c r="V245" s="2633"/>
      <c r="W245" s="2633"/>
      <c r="X245" s="2633"/>
      <c r="Y245" s="2633"/>
      <c r="Z245" s="2633"/>
      <c r="AA245" s="2633"/>
      <c r="AB245" s="2633"/>
      <c r="AC245" s="2633"/>
      <c r="AD245" s="2633"/>
      <c r="AE245" s="2633"/>
      <c r="AF245" s="2574"/>
    </row>
    <row r="246" spans="2:32" s="2875" customFormat="1" x14ac:dyDescent="0.2">
      <c r="B246" s="3881" t="s">
        <v>4997</v>
      </c>
      <c r="C246" s="3882"/>
      <c r="D246" s="3886" t="s">
        <v>10</v>
      </c>
      <c r="E246" s="3886"/>
      <c r="F246" s="3886"/>
      <c r="G246" s="3886"/>
      <c r="H246" s="3886"/>
      <c r="I246" s="2634"/>
      <c r="J246" s="2634"/>
      <c r="K246" s="2634"/>
      <c r="L246" s="2634"/>
      <c r="M246" s="2634"/>
      <c r="N246" s="2634"/>
      <c r="O246" s="2634"/>
      <c r="P246" s="2634"/>
      <c r="Q246" s="2633"/>
      <c r="R246" s="2633"/>
      <c r="S246" s="2633"/>
      <c r="T246" s="2633"/>
      <c r="U246" s="2633"/>
      <c r="V246" s="2633"/>
      <c r="W246" s="2633"/>
      <c r="X246" s="2633"/>
      <c r="Y246" s="2633"/>
      <c r="Z246" s="2633"/>
      <c r="AA246" s="2633"/>
      <c r="AB246" s="2633"/>
      <c r="AC246" s="2633"/>
      <c r="AD246" s="2633"/>
      <c r="AE246" s="2633"/>
      <c r="AF246" s="2574"/>
    </row>
    <row r="247" spans="2:32" s="2875" customFormat="1" ht="13.5" thickBot="1" x14ac:dyDescent="0.25">
      <c r="B247" s="3789"/>
      <c r="C247" s="3790"/>
      <c r="D247" s="3790"/>
      <c r="E247" s="3790"/>
      <c r="F247" s="3790"/>
      <c r="G247" s="2637"/>
      <c r="H247" s="2637"/>
      <c r="I247" s="2637"/>
      <c r="J247" s="2637"/>
      <c r="K247" s="2637"/>
      <c r="L247" s="2637"/>
      <c r="M247" s="2637"/>
      <c r="N247" s="2637"/>
      <c r="O247" s="2637"/>
      <c r="P247" s="2637"/>
      <c r="Q247" s="2637"/>
      <c r="R247" s="2637"/>
      <c r="S247" s="2637"/>
      <c r="T247" s="2637"/>
      <c r="U247" s="2637"/>
      <c r="V247" s="2637"/>
      <c r="W247" s="2637"/>
      <c r="X247" s="2637"/>
      <c r="Y247" s="2637"/>
      <c r="Z247" s="2637"/>
      <c r="AA247" s="2637"/>
      <c r="AB247" s="2637"/>
      <c r="AC247" s="2637"/>
      <c r="AD247" s="2637"/>
      <c r="AE247" s="2637"/>
      <c r="AF247" s="2579"/>
    </row>
    <row r="248" spans="2:32" s="2875" customFormat="1" x14ac:dyDescent="0.2"/>
    <row r="249" spans="2:32" s="2875" customFormat="1" ht="13.5" thickBot="1" x14ac:dyDescent="0.25"/>
    <row r="250" spans="2:32" s="2875" customFormat="1" ht="20.25" x14ac:dyDescent="0.2">
      <c r="B250" s="3839" t="s">
        <v>5069</v>
      </c>
      <c r="C250" s="3840"/>
      <c r="D250" s="3840"/>
      <c r="E250" s="3840"/>
      <c r="F250" s="3840"/>
      <c r="G250" s="3840"/>
      <c r="H250" s="3840"/>
      <c r="I250" s="3840"/>
      <c r="J250" s="3840"/>
      <c r="K250" s="3840"/>
      <c r="L250" s="3840"/>
      <c r="M250" s="3840"/>
      <c r="N250" s="3840"/>
      <c r="O250" s="3840"/>
      <c r="P250" s="3840"/>
      <c r="Q250" s="3840"/>
      <c r="R250" s="3840"/>
      <c r="S250" s="3840"/>
      <c r="T250" s="3840"/>
      <c r="U250" s="3840"/>
      <c r="V250" s="3840"/>
      <c r="W250" s="3840"/>
      <c r="X250" s="3840"/>
      <c r="Y250" s="3840"/>
      <c r="Z250" s="3840"/>
      <c r="AA250" s="3840"/>
      <c r="AB250" s="3840"/>
      <c r="AC250" s="3840"/>
      <c r="AD250" s="3840"/>
      <c r="AE250" s="3840"/>
      <c r="AF250" s="3841"/>
    </row>
    <row r="251" spans="2:32" s="2875" customFormat="1" x14ac:dyDescent="0.2">
      <c r="B251" s="3791"/>
      <c r="C251" s="3792"/>
      <c r="D251" s="3792"/>
      <c r="E251" s="3792"/>
      <c r="F251" s="3792"/>
      <c r="G251" s="2573"/>
      <c r="H251" s="2573"/>
      <c r="I251" s="2573"/>
      <c r="J251" s="2573"/>
      <c r="K251" s="2573"/>
      <c r="L251" s="2573"/>
      <c r="M251" s="2573"/>
      <c r="N251" s="2573"/>
      <c r="O251" s="2573"/>
      <c r="P251" s="2573"/>
      <c r="Q251" s="2573"/>
      <c r="R251" s="2573"/>
      <c r="S251" s="2573"/>
      <c r="T251" s="2573"/>
      <c r="U251" s="2573"/>
      <c r="V251" s="2573"/>
      <c r="W251" s="2573"/>
      <c r="X251" s="2573"/>
      <c r="Y251" s="2573"/>
      <c r="Z251" s="2573"/>
      <c r="AA251" s="2573"/>
      <c r="AB251" s="2573"/>
      <c r="AC251" s="2573"/>
      <c r="AD251" s="2573"/>
      <c r="AE251" s="2573"/>
      <c r="AF251" s="2574"/>
    </row>
    <row r="252" spans="2:32" s="2875" customFormat="1" x14ac:dyDescent="0.2">
      <c r="B252" s="2635" t="s">
        <v>5089</v>
      </c>
      <c r="C252" s="3792"/>
      <c r="D252" s="3866" t="s">
        <v>6552</v>
      </c>
      <c r="E252" s="3866"/>
      <c r="F252" s="3866"/>
      <c r="G252" s="2573"/>
      <c r="H252" s="2573"/>
      <c r="I252" s="2573"/>
      <c r="J252" s="2573"/>
      <c r="K252" s="2573"/>
      <c r="L252" s="2573"/>
      <c r="M252" s="2573"/>
      <c r="N252" s="2573"/>
      <c r="O252" s="2573"/>
      <c r="P252" s="2573"/>
      <c r="Q252" s="2573"/>
      <c r="R252" s="2573"/>
      <c r="S252" s="2573"/>
      <c r="T252" s="2573"/>
      <c r="U252" s="2573"/>
      <c r="V252" s="2573"/>
      <c r="W252" s="2573"/>
      <c r="X252" s="2573"/>
      <c r="Y252" s="2573"/>
      <c r="Z252" s="2573"/>
      <c r="AA252" s="2573"/>
      <c r="AB252" s="2573"/>
      <c r="AC252" s="2573"/>
      <c r="AD252" s="2573"/>
      <c r="AE252" s="2573"/>
      <c r="AF252" s="2574"/>
    </row>
    <row r="253" spans="2:32" s="2875" customFormat="1" x14ac:dyDescent="0.2">
      <c r="B253" s="3867" t="s">
        <v>5072</v>
      </c>
      <c r="C253" s="3868"/>
      <c r="D253" s="3869">
        <v>41760</v>
      </c>
      <c r="E253" s="3869"/>
      <c r="F253" s="3869"/>
      <c r="G253" s="2573"/>
      <c r="H253" s="2573"/>
      <c r="I253" s="2573"/>
      <c r="J253" s="2573"/>
      <c r="K253" s="2573"/>
      <c r="L253" s="2573"/>
      <c r="M253" s="2573"/>
      <c r="N253" s="2573"/>
      <c r="O253" s="2573"/>
      <c r="P253" s="2573"/>
      <c r="Q253" s="2573"/>
      <c r="R253" s="2573"/>
      <c r="S253" s="2573"/>
      <c r="T253" s="2573"/>
      <c r="U253" s="2573"/>
      <c r="V253" s="2573"/>
      <c r="W253" s="2573"/>
      <c r="X253" s="2573"/>
      <c r="Y253" s="2573"/>
      <c r="Z253" s="2573"/>
      <c r="AA253" s="2573"/>
      <c r="AB253" s="2573"/>
      <c r="AC253" s="2573"/>
      <c r="AD253" s="2573"/>
      <c r="AE253" s="2573"/>
      <c r="AF253" s="2574"/>
    </row>
    <row r="254" spans="2:32" s="2875" customFormat="1" x14ac:dyDescent="0.2">
      <c r="B254" s="3863" t="s">
        <v>5070</v>
      </c>
      <c r="C254" s="3864"/>
      <c r="D254" s="3870">
        <v>41790</v>
      </c>
      <c r="E254" s="3870"/>
      <c r="F254" s="3870"/>
      <c r="G254" s="2573"/>
      <c r="H254" s="2573"/>
      <c r="I254" s="2573"/>
      <c r="J254" s="2573"/>
      <c r="K254" s="2573"/>
      <c r="L254" s="2573"/>
      <c r="M254" s="2573"/>
      <c r="N254" s="2573"/>
      <c r="O254" s="2573"/>
      <c r="P254" s="2573"/>
      <c r="Q254" s="2573"/>
      <c r="R254" s="2573"/>
      <c r="S254" s="2573"/>
      <c r="T254" s="2573"/>
      <c r="U254" s="2573"/>
      <c r="V254" s="2573"/>
      <c r="W254" s="2573"/>
      <c r="X254" s="2573"/>
      <c r="Y254" s="2573"/>
      <c r="Z254" s="2573"/>
      <c r="AA254" s="2573"/>
      <c r="AB254" s="2573"/>
      <c r="AC254" s="2573"/>
      <c r="AD254" s="2573"/>
      <c r="AE254" s="2573"/>
      <c r="AF254" s="2574"/>
    </row>
    <row r="255" spans="2:32" s="2875" customFormat="1" ht="13.5" thickBot="1" x14ac:dyDescent="0.25">
      <c r="B255" s="3791"/>
      <c r="C255" s="3792"/>
      <c r="D255" s="3792"/>
      <c r="E255" s="3792"/>
      <c r="F255" s="3792"/>
      <c r="G255" s="2573"/>
      <c r="H255" s="2573"/>
      <c r="I255" s="2573"/>
      <c r="J255" s="2573"/>
      <c r="K255" s="2573"/>
      <c r="L255" s="2573"/>
      <c r="M255" s="2573"/>
      <c r="N255" s="2573"/>
      <c r="O255" s="2573"/>
      <c r="P255" s="2573"/>
      <c r="Q255" s="2573"/>
      <c r="R255" s="2573"/>
      <c r="S255" s="2573"/>
      <c r="T255" s="2573"/>
      <c r="U255" s="2573"/>
      <c r="V255" s="2573"/>
      <c r="W255" s="2573"/>
      <c r="X255" s="2573"/>
      <c r="Y255" s="2573"/>
      <c r="Z255" s="2573"/>
      <c r="AA255" s="2573"/>
      <c r="AB255" s="2573"/>
      <c r="AC255" s="2573"/>
      <c r="AD255" s="2573"/>
      <c r="AE255" s="2573"/>
      <c r="AF255" s="2574"/>
    </row>
    <row r="256" spans="2:32" s="2875" customFormat="1" ht="45" customHeight="1" thickBot="1" x14ac:dyDescent="0.25">
      <c r="B256" s="3844" t="s">
        <v>5071</v>
      </c>
      <c r="C256" s="3871"/>
      <c r="D256" s="3872" t="s">
        <v>6947</v>
      </c>
      <c r="E256" s="3847"/>
      <c r="F256" s="3847"/>
      <c r="G256" s="3847"/>
      <c r="H256" s="3847"/>
      <c r="I256" s="3847"/>
      <c r="J256" s="3847"/>
      <c r="K256" s="3847"/>
      <c r="L256" s="3847"/>
      <c r="M256" s="3847"/>
      <c r="N256" s="3847"/>
      <c r="O256" s="3847"/>
      <c r="P256" s="3847"/>
      <c r="Q256" s="3848"/>
      <c r="R256" s="2573"/>
      <c r="S256" s="2573"/>
      <c r="T256" s="2573"/>
      <c r="U256" s="2573"/>
      <c r="V256" s="2573"/>
      <c r="W256" s="2573"/>
      <c r="X256" s="2573"/>
      <c r="Y256" s="2573"/>
      <c r="Z256" s="2573"/>
      <c r="AA256" s="2573"/>
      <c r="AB256" s="2573"/>
      <c r="AC256" s="2573"/>
      <c r="AD256" s="2573"/>
      <c r="AE256" s="2573"/>
      <c r="AF256" s="2574"/>
    </row>
    <row r="257" spans="2:32" s="2875" customFormat="1" ht="13.5" thickBot="1" x14ac:dyDescent="0.25">
      <c r="B257" s="3791"/>
      <c r="C257" s="3792"/>
      <c r="D257" s="3792"/>
      <c r="E257" s="3792"/>
      <c r="F257" s="3792"/>
      <c r="G257" s="2573"/>
      <c r="H257" s="2573"/>
      <c r="I257" s="2573"/>
      <c r="J257" s="2573"/>
      <c r="K257" s="2573"/>
      <c r="L257" s="2573"/>
      <c r="M257" s="2573"/>
      <c r="N257" s="2573"/>
      <c r="O257" s="2573"/>
      <c r="P257" s="2573"/>
      <c r="Q257" s="2573"/>
      <c r="R257" s="2637"/>
      <c r="S257" s="2573"/>
      <c r="T257" s="2573"/>
      <c r="U257" s="2573"/>
      <c r="V257" s="2573"/>
      <c r="W257" s="2573"/>
      <c r="X257" s="2573"/>
      <c r="Y257" s="2573"/>
      <c r="Z257" s="2573"/>
      <c r="AA257" s="2573"/>
      <c r="AB257" s="2573"/>
      <c r="AC257" s="2573"/>
      <c r="AD257" s="2573"/>
      <c r="AE257" s="2573"/>
      <c r="AF257" s="2574"/>
    </row>
    <row r="258" spans="2:32" s="2875" customFormat="1" ht="13.5" thickBot="1" x14ac:dyDescent="0.25">
      <c r="B258" s="3852" t="s">
        <v>5073</v>
      </c>
      <c r="C258" s="3853"/>
      <c r="D258" s="3851" t="s">
        <v>5074</v>
      </c>
      <c r="E258" s="3856" t="s">
        <v>224</v>
      </c>
      <c r="F258" s="3857"/>
      <c r="G258" s="3857"/>
      <c r="H258" s="3857"/>
      <c r="I258" s="3857"/>
      <c r="J258" s="3857"/>
      <c r="K258" s="3857"/>
      <c r="L258" s="3857"/>
      <c r="M258" s="3857"/>
      <c r="N258" s="3857"/>
      <c r="O258" s="3857"/>
      <c r="P258" s="3858"/>
      <c r="Q258" s="3859" t="s">
        <v>340</v>
      </c>
      <c r="R258" s="3860"/>
      <c r="S258" s="3861"/>
      <c r="T258" s="3861"/>
      <c r="U258" s="3861"/>
      <c r="V258" s="3861"/>
      <c r="W258" s="3861"/>
      <c r="X258" s="3861"/>
      <c r="Y258" s="3862"/>
      <c r="Z258" s="3859" t="s">
        <v>225</v>
      </c>
      <c r="AA258" s="3861"/>
      <c r="AB258" s="3862"/>
      <c r="AC258" s="3873" t="s">
        <v>4993</v>
      </c>
      <c r="AD258" s="3874"/>
      <c r="AE258" s="3875"/>
      <c r="AF258" s="2574"/>
    </row>
    <row r="259" spans="2:32" s="2875" customFormat="1" ht="13.5" thickBot="1" x14ac:dyDescent="0.25">
      <c r="B259" s="3854"/>
      <c r="C259" s="3855"/>
      <c r="D259" s="3851"/>
      <c r="E259" s="3851" t="s">
        <v>5011</v>
      </c>
      <c r="F259" s="3851" t="s">
        <v>5012</v>
      </c>
      <c r="G259" s="3830" t="s">
        <v>5014</v>
      </c>
      <c r="H259" s="3830" t="s">
        <v>5075</v>
      </c>
      <c r="I259" s="3876" t="s">
        <v>5076</v>
      </c>
      <c r="J259" s="3876" t="s">
        <v>5077</v>
      </c>
      <c r="K259" s="3876" t="s">
        <v>5017</v>
      </c>
      <c r="L259" s="3876"/>
      <c r="M259" s="3876" t="s">
        <v>5078</v>
      </c>
      <c r="N259" s="3876" t="s">
        <v>5079</v>
      </c>
      <c r="O259" s="3876" t="s">
        <v>5080</v>
      </c>
      <c r="P259" s="3876" t="s">
        <v>5081</v>
      </c>
      <c r="Q259" s="3827" t="s">
        <v>5023</v>
      </c>
      <c r="R259" s="3827" t="s">
        <v>5024</v>
      </c>
      <c r="S259" s="3827" t="s">
        <v>5025</v>
      </c>
      <c r="T259" s="3827" t="s">
        <v>5082</v>
      </c>
      <c r="U259" s="3827" t="s">
        <v>5083</v>
      </c>
      <c r="V259" s="3827" t="s">
        <v>5028</v>
      </c>
      <c r="W259" s="3827" t="s">
        <v>5030</v>
      </c>
      <c r="X259" s="3830" t="s">
        <v>5084</v>
      </c>
      <c r="Y259" s="3830" t="s">
        <v>5085</v>
      </c>
      <c r="Z259" s="3827" t="s">
        <v>5086</v>
      </c>
      <c r="AA259" s="3827" t="s">
        <v>5087</v>
      </c>
      <c r="AB259" s="3827" t="s">
        <v>5088</v>
      </c>
      <c r="AC259" s="3827" t="s">
        <v>1154</v>
      </c>
      <c r="AD259" s="3827" t="s">
        <v>4994</v>
      </c>
      <c r="AE259" s="3827" t="s">
        <v>4995</v>
      </c>
      <c r="AF259" s="2574"/>
    </row>
    <row r="260" spans="2:32" s="2875" customFormat="1" ht="13.5" thickBot="1" x14ac:dyDescent="0.25">
      <c r="B260" s="3854"/>
      <c r="C260" s="3855"/>
      <c r="D260" s="3827"/>
      <c r="E260" s="3827"/>
      <c r="F260" s="3827"/>
      <c r="G260" s="3829"/>
      <c r="H260" s="3829"/>
      <c r="I260" s="3830"/>
      <c r="J260" s="3830"/>
      <c r="K260" s="3787" t="s">
        <v>5037</v>
      </c>
      <c r="L260" s="3788" t="s">
        <v>2798</v>
      </c>
      <c r="M260" s="3830"/>
      <c r="N260" s="3830"/>
      <c r="O260" s="3830"/>
      <c r="P260" s="3830"/>
      <c r="Q260" s="3828"/>
      <c r="R260" s="3828"/>
      <c r="S260" s="3828"/>
      <c r="T260" s="3828"/>
      <c r="U260" s="3828"/>
      <c r="V260" s="3828"/>
      <c r="W260" s="3828"/>
      <c r="X260" s="3829"/>
      <c r="Y260" s="3829"/>
      <c r="Z260" s="3828"/>
      <c r="AA260" s="3828"/>
      <c r="AB260" s="3828"/>
      <c r="AC260" s="3828"/>
      <c r="AD260" s="3828"/>
      <c r="AE260" s="3828"/>
      <c r="AF260" s="2574"/>
    </row>
    <row r="261" spans="2:32" s="2875" customFormat="1" ht="13.5" thickBot="1" x14ac:dyDescent="0.25">
      <c r="B261" s="3901" t="s">
        <v>6563</v>
      </c>
      <c r="C261" s="3902"/>
      <c r="D261" s="3138" t="s">
        <v>1534</v>
      </c>
      <c r="E261" s="3138" t="s">
        <v>1534</v>
      </c>
      <c r="F261" s="3138" t="s">
        <v>1534</v>
      </c>
      <c r="G261" s="3138" t="s">
        <v>1534</v>
      </c>
      <c r="H261" s="3138" t="s">
        <v>1534</v>
      </c>
      <c r="I261" s="3138">
        <v>0.05</v>
      </c>
      <c r="J261" s="3562">
        <v>0.16</v>
      </c>
      <c r="K261" s="3138" t="s">
        <v>1534</v>
      </c>
      <c r="L261" s="3138" t="s">
        <v>1534</v>
      </c>
      <c r="M261" s="3138" t="s">
        <v>1534</v>
      </c>
      <c r="N261" s="3138" t="s">
        <v>1534</v>
      </c>
      <c r="O261" s="3138" t="s">
        <v>1534</v>
      </c>
      <c r="P261" s="3138" t="s">
        <v>1534</v>
      </c>
      <c r="Q261" s="3138" t="s">
        <v>1534</v>
      </c>
      <c r="R261" s="3138" t="s">
        <v>1534</v>
      </c>
      <c r="S261" s="3138" t="s">
        <v>1534</v>
      </c>
      <c r="T261" s="3138" t="s">
        <v>1534</v>
      </c>
      <c r="U261" s="3138" t="s">
        <v>1534</v>
      </c>
      <c r="V261" s="3138" t="s">
        <v>1534</v>
      </c>
      <c r="W261" s="3138" t="s">
        <v>1534</v>
      </c>
      <c r="X261" s="3138" t="s">
        <v>1534</v>
      </c>
      <c r="Y261" s="3138" t="s">
        <v>1534</v>
      </c>
      <c r="Z261" s="3138" t="s">
        <v>1534</v>
      </c>
      <c r="AA261" s="3138" t="s">
        <v>1534</v>
      </c>
      <c r="AB261" s="3138" t="s">
        <v>1534</v>
      </c>
      <c r="AC261" s="3138" t="s">
        <v>1534</v>
      </c>
      <c r="AD261" s="3138" t="s">
        <v>1534</v>
      </c>
      <c r="AE261" s="3138" t="s">
        <v>1534</v>
      </c>
      <c r="AF261" s="2574"/>
    </row>
    <row r="262" spans="2:32" s="2875" customFormat="1" x14ac:dyDescent="0.2">
      <c r="B262" s="2636"/>
      <c r="C262" s="2568"/>
      <c r="D262" s="2568"/>
      <c r="E262" s="2568"/>
      <c r="F262" s="2568"/>
      <c r="G262" s="2569"/>
      <c r="H262" s="2569"/>
      <c r="I262" s="2569"/>
      <c r="J262" s="2569"/>
      <c r="K262" s="2568"/>
      <c r="L262" s="2569"/>
      <c r="M262" s="2569"/>
      <c r="N262" s="2569"/>
      <c r="O262" s="2569"/>
      <c r="P262" s="2569"/>
      <c r="Q262" s="2633"/>
      <c r="R262" s="2633"/>
      <c r="S262" s="2633"/>
      <c r="T262" s="2633"/>
      <c r="U262" s="2633"/>
      <c r="V262" s="2633"/>
      <c r="W262" s="2633"/>
      <c r="X262" s="2633"/>
      <c r="Y262" s="2633"/>
      <c r="Z262" s="2633"/>
      <c r="AA262" s="2633"/>
      <c r="AB262" s="2633"/>
      <c r="AC262" s="2633"/>
      <c r="AD262" s="2633"/>
      <c r="AE262" s="2633"/>
      <c r="AF262" s="2574"/>
    </row>
    <row r="263" spans="2:32" s="2875" customFormat="1" x14ac:dyDescent="0.2">
      <c r="B263" s="3881" t="s">
        <v>4996</v>
      </c>
      <c r="C263" s="3882"/>
      <c r="D263" s="3883" t="s">
        <v>1534</v>
      </c>
      <c r="E263" s="3883"/>
      <c r="F263" s="3883"/>
      <c r="G263" s="3883"/>
      <c r="H263" s="3883"/>
      <c r="I263" s="2634"/>
      <c r="J263" s="2634"/>
      <c r="K263" s="2634"/>
      <c r="L263" s="2634"/>
      <c r="M263" s="2634"/>
      <c r="N263" s="2634"/>
      <c r="O263" s="2634"/>
      <c r="P263" s="2634"/>
      <c r="Q263" s="2633"/>
      <c r="R263" s="2633"/>
      <c r="S263" s="2633"/>
      <c r="T263" s="2633"/>
      <c r="U263" s="2633"/>
      <c r="V263" s="2633"/>
      <c r="W263" s="2633"/>
      <c r="X263" s="2633"/>
      <c r="Y263" s="2633"/>
      <c r="Z263" s="2633"/>
      <c r="AA263" s="2633"/>
      <c r="AB263" s="2633"/>
      <c r="AC263" s="2633"/>
      <c r="AD263" s="2633"/>
      <c r="AE263" s="2633"/>
      <c r="AF263" s="2574"/>
    </row>
    <row r="264" spans="2:32" s="2875" customFormat="1" x14ac:dyDescent="0.2">
      <c r="B264" s="3881" t="s">
        <v>4997</v>
      </c>
      <c r="C264" s="3882"/>
      <c r="D264" s="3883" t="s">
        <v>6564</v>
      </c>
      <c r="E264" s="3883"/>
      <c r="F264" s="3883"/>
      <c r="G264" s="3883"/>
      <c r="H264" s="3883"/>
      <c r="I264" s="2634"/>
      <c r="J264" s="2634"/>
      <c r="K264" s="2634"/>
      <c r="L264" s="2634"/>
      <c r="M264" s="2634"/>
      <c r="N264" s="2634"/>
      <c r="O264" s="2634"/>
      <c r="P264" s="2634"/>
      <c r="Q264" s="2633"/>
      <c r="R264" s="2633"/>
      <c r="S264" s="2633"/>
      <c r="T264" s="2633"/>
      <c r="U264" s="2633"/>
      <c r="V264" s="2633"/>
      <c r="W264" s="2633"/>
      <c r="X264" s="2633"/>
      <c r="Y264" s="2633"/>
      <c r="Z264" s="2633"/>
      <c r="AA264" s="2633"/>
      <c r="AB264" s="2633"/>
      <c r="AC264" s="2633"/>
      <c r="AD264" s="2633"/>
      <c r="AE264" s="2633"/>
      <c r="AF264" s="2574"/>
    </row>
    <row r="265" spans="2:32" s="2875" customFormat="1" ht="13.5" thickBot="1" x14ac:dyDescent="0.25">
      <c r="B265" s="3789"/>
      <c r="C265" s="3790"/>
      <c r="D265" s="3790"/>
      <c r="E265" s="3790"/>
      <c r="F265" s="3790"/>
      <c r="G265" s="2637"/>
      <c r="H265" s="2637"/>
      <c r="I265" s="2637"/>
      <c r="J265" s="2637"/>
      <c r="K265" s="2637"/>
      <c r="L265" s="2637"/>
      <c r="M265" s="2637"/>
      <c r="N265" s="2637"/>
      <c r="O265" s="2637"/>
      <c r="P265" s="2637"/>
      <c r="Q265" s="2637"/>
      <c r="R265" s="2637"/>
      <c r="S265" s="2637"/>
      <c r="T265" s="2637"/>
      <c r="U265" s="2637"/>
      <c r="V265" s="2637"/>
      <c r="W265" s="2637"/>
      <c r="X265" s="2637"/>
      <c r="Y265" s="2637"/>
      <c r="Z265" s="2637"/>
      <c r="AA265" s="2637"/>
      <c r="AB265" s="2637"/>
      <c r="AC265" s="2637"/>
      <c r="AD265" s="2637"/>
      <c r="AE265" s="2637"/>
      <c r="AF265" s="2579"/>
    </row>
    <row r="266" spans="2:32" s="2875" customFormat="1" x14ac:dyDescent="0.2"/>
    <row r="267" spans="2:32" s="2875" customFormat="1" ht="13.5" thickBot="1" x14ac:dyDescent="0.25"/>
    <row r="268" spans="2:32" s="2875" customFormat="1" ht="20.25" x14ac:dyDescent="0.2">
      <c r="B268" s="3839" t="s">
        <v>5069</v>
      </c>
      <c r="C268" s="3840"/>
      <c r="D268" s="3840"/>
      <c r="E268" s="3840"/>
      <c r="F268" s="3840"/>
      <c r="G268" s="3840"/>
      <c r="H268" s="3840"/>
      <c r="I268" s="3840"/>
      <c r="J268" s="3840"/>
      <c r="K268" s="3840"/>
      <c r="L268" s="3840"/>
      <c r="M268" s="3840"/>
      <c r="N268" s="3840"/>
      <c r="O268" s="3840"/>
      <c r="P268" s="3840"/>
      <c r="Q268" s="3840"/>
      <c r="R268" s="3840"/>
      <c r="S268" s="3840"/>
      <c r="T268" s="3840"/>
      <c r="U268" s="3840"/>
      <c r="V268" s="3840"/>
      <c r="W268" s="3840"/>
      <c r="X268" s="3840"/>
      <c r="Y268" s="3840"/>
      <c r="Z268" s="3840"/>
      <c r="AA268" s="3840"/>
      <c r="AB268" s="3840"/>
      <c r="AC268" s="3840"/>
      <c r="AD268" s="3840"/>
      <c r="AE268" s="3840"/>
      <c r="AF268" s="3841"/>
    </row>
    <row r="269" spans="2:32" s="2875" customFormat="1" x14ac:dyDescent="0.2">
      <c r="B269" s="3791"/>
      <c r="C269" s="3792"/>
      <c r="D269" s="3792"/>
      <c r="E269" s="3792"/>
      <c r="F269" s="3792"/>
      <c r="G269" s="2573"/>
      <c r="H269" s="2573"/>
      <c r="I269" s="2573"/>
      <c r="J269" s="2573"/>
      <c r="K269" s="2573"/>
      <c r="L269" s="2573"/>
      <c r="M269" s="2573"/>
      <c r="N269" s="2573"/>
      <c r="O269" s="2573"/>
      <c r="P269" s="2573"/>
      <c r="Q269" s="2573"/>
      <c r="R269" s="2573"/>
      <c r="S269" s="2573"/>
      <c r="T269" s="2573"/>
      <c r="U269" s="2573"/>
      <c r="V269" s="2573"/>
      <c r="W269" s="2573"/>
      <c r="X269" s="2573"/>
      <c r="Y269" s="2573"/>
      <c r="Z269" s="2573"/>
      <c r="AA269" s="2573"/>
      <c r="AB269" s="2573"/>
      <c r="AC269" s="2573"/>
      <c r="AD269" s="2573"/>
      <c r="AE269" s="2573"/>
      <c r="AF269" s="2574"/>
    </row>
    <row r="270" spans="2:32" s="2875" customFormat="1" x14ac:dyDescent="0.2">
      <c r="B270" s="2635" t="s">
        <v>5089</v>
      </c>
      <c r="C270" s="3792"/>
      <c r="D270" s="3866" t="s">
        <v>6560</v>
      </c>
      <c r="E270" s="3866"/>
      <c r="F270" s="3866"/>
      <c r="G270" s="2573"/>
      <c r="H270" s="2573"/>
      <c r="I270" s="2573"/>
      <c r="J270" s="2573"/>
      <c r="K270" s="2573"/>
      <c r="L270" s="2573"/>
      <c r="M270" s="2573"/>
      <c r="N270" s="2573"/>
      <c r="O270" s="2573"/>
      <c r="P270" s="2573"/>
      <c r="Q270" s="2573"/>
      <c r="R270" s="2573"/>
      <c r="S270" s="2573"/>
      <c r="T270" s="2573"/>
      <c r="U270" s="2573"/>
      <c r="V270" s="2573"/>
      <c r="W270" s="2573"/>
      <c r="X270" s="2573"/>
      <c r="Y270" s="2573"/>
      <c r="Z270" s="2573"/>
      <c r="AA270" s="2573"/>
      <c r="AB270" s="2573"/>
      <c r="AC270" s="2573"/>
      <c r="AD270" s="2573"/>
      <c r="AE270" s="2573"/>
      <c r="AF270" s="2574"/>
    </row>
    <row r="271" spans="2:32" s="2875" customFormat="1" x14ac:dyDescent="0.2">
      <c r="B271" s="3867" t="s">
        <v>5072</v>
      </c>
      <c r="C271" s="3868"/>
      <c r="D271" s="3869">
        <v>41760</v>
      </c>
      <c r="E271" s="3869"/>
      <c r="F271" s="3869"/>
      <c r="G271" s="2573"/>
      <c r="H271" s="2573"/>
      <c r="I271" s="2573"/>
      <c r="J271" s="2573"/>
      <c r="K271" s="2573"/>
      <c r="L271" s="2573"/>
      <c r="M271" s="2573"/>
      <c r="N271" s="2573"/>
      <c r="O271" s="2573"/>
      <c r="P271" s="2573"/>
      <c r="Q271" s="2573"/>
      <c r="R271" s="2573"/>
      <c r="S271" s="2573"/>
      <c r="T271" s="2573"/>
      <c r="U271" s="2573"/>
      <c r="V271" s="2573"/>
      <c r="W271" s="2573"/>
      <c r="X271" s="2573"/>
      <c r="Y271" s="2573"/>
      <c r="Z271" s="2573"/>
      <c r="AA271" s="2573"/>
      <c r="AB271" s="2573"/>
      <c r="AC271" s="2573"/>
      <c r="AD271" s="2573"/>
      <c r="AE271" s="2573"/>
      <c r="AF271" s="2574"/>
    </row>
    <row r="272" spans="2:32" s="2875" customFormat="1" x14ac:dyDescent="0.2">
      <c r="B272" s="3863" t="s">
        <v>5070</v>
      </c>
      <c r="C272" s="3864"/>
      <c r="D272" s="3870">
        <v>41790</v>
      </c>
      <c r="E272" s="3870"/>
      <c r="F272" s="3870"/>
      <c r="G272" s="2573"/>
      <c r="H272" s="2573"/>
      <c r="I272" s="2573"/>
      <c r="J272" s="2573"/>
      <c r="K272" s="2573"/>
      <c r="L272" s="2573"/>
      <c r="M272" s="2573"/>
      <c r="N272" s="2573"/>
      <c r="O272" s="2573"/>
      <c r="P272" s="2573"/>
      <c r="Q272" s="2573"/>
      <c r="R272" s="2573"/>
      <c r="S272" s="2573"/>
      <c r="T272" s="2573"/>
      <c r="U272" s="2573"/>
      <c r="V272" s="2573"/>
      <c r="W272" s="2573"/>
      <c r="X272" s="2573"/>
      <c r="Y272" s="2573"/>
      <c r="Z272" s="2573"/>
      <c r="AA272" s="2573"/>
      <c r="AB272" s="2573"/>
      <c r="AC272" s="2573"/>
      <c r="AD272" s="2573"/>
      <c r="AE272" s="2573"/>
      <c r="AF272" s="2574"/>
    </row>
    <row r="273" spans="2:32" s="2875" customFormat="1" ht="13.5" thickBot="1" x14ac:dyDescent="0.25">
      <c r="B273" s="3791"/>
      <c r="C273" s="3792"/>
      <c r="D273" s="3792"/>
      <c r="E273" s="3792"/>
      <c r="F273" s="3792"/>
      <c r="G273" s="2573"/>
      <c r="H273" s="2573"/>
      <c r="I273" s="2573"/>
      <c r="J273" s="2573"/>
      <c r="K273" s="2573"/>
      <c r="L273" s="2573"/>
      <c r="M273" s="2573"/>
      <c r="N273" s="2573"/>
      <c r="O273" s="2573"/>
      <c r="P273" s="2573"/>
      <c r="Q273" s="2573"/>
      <c r="R273" s="2573"/>
      <c r="S273" s="2573"/>
      <c r="T273" s="2573"/>
      <c r="U273" s="2573"/>
      <c r="V273" s="2573"/>
      <c r="W273" s="2573"/>
      <c r="X273" s="2573"/>
      <c r="Y273" s="2573"/>
      <c r="Z273" s="2573"/>
      <c r="AA273" s="2573"/>
      <c r="AB273" s="2573"/>
      <c r="AC273" s="2573"/>
      <c r="AD273" s="2573"/>
      <c r="AE273" s="2573"/>
      <c r="AF273" s="2574"/>
    </row>
    <row r="274" spans="2:32" s="2875" customFormat="1" ht="45.75" customHeight="1" thickBot="1" x14ac:dyDescent="0.25">
      <c r="B274" s="3844" t="s">
        <v>5071</v>
      </c>
      <c r="C274" s="3871"/>
      <c r="D274" s="3872" t="s">
        <v>6946</v>
      </c>
      <c r="E274" s="3847"/>
      <c r="F274" s="3847"/>
      <c r="G274" s="3847"/>
      <c r="H274" s="3847"/>
      <c r="I274" s="3847"/>
      <c r="J274" s="3847"/>
      <c r="K274" s="3847"/>
      <c r="L274" s="3847"/>
      <c r="M274" s="3847"/>
      <c r="N274" s="3847"/>
      <c r="O274" s="3847"/>
      <c r="P274" s="3847"/>
      <c r="Q274" s="3848"/>
      <c r="R274" s="2573"/>
      <c r="S274" s="2573"/>
      <c r="T274" s="2573"/>
      <c r="U274" s="2573"/>
      <c r="V274" s="2573"/>
      <c r="W274" s="2573"/>
      <c r="X274" s="2573"/>
      <c r="Y274" s="2573"/>
      <c r="Z274" s="2573"/>
      <c r="AA274" s="2573"/>
      <c r="AB274" s="2573"/>
      <c r="AC274" s="2573"/>
      <c r="AD274" s="2573"/>
      <c r="AE274" s="2573"/>
      <c r="AF274" s="2574"/>
    </row>
    <row r="275" spans="2:32" s="2875" customFormat="1" ht="13.5" thickBot="1" x14ac:dyDescent="0.25">
      <c r="B275" s="3791"/>
      <c r="C275" s="3792"/>
      <c r="D275" s="3792"/>
      <c r="E275" s="3792"/>
      <c r="F275" s="3792"/>
      <c r="G275" s="2573"/>
      <c r="H275" s="2573"/>
      <c r="I275" s="2573"/>
      <c r="J275" s="2573"/>
      <c r="K275" s="2573"/>
      <c r="L275" s="2573"/>
      <c r="M275" s="2573"/>
      <c r="N275" s="2573"/>
      <c r="O275" s="2573"/>
      <c r="P275" s="2573"/>
      <c r="Q275" s="2573"/>
      <c r="R275" s="2637"/>
      <c r="S275" s="2573"/>
      <c r="T275" s="2573"/>
      <c r="U275" s="2573"/>
      <c r="V275" s="2573"/>
      <c r="W275" s="2573"/>
      <c r="X275" s="2573"/>
      <c r="Y275" s="2573"/>
      <c r="Z275" s="2573"/>
      <c r="AA275" s="2573"/>
      <c r="AB275" s="2573"/>
      <c r="AC275" s="2573"/>
      <c r="AD275" s="2573"/>
      <c r="AE275" s="2573"/>
      <c r="AF275" s="2574"/>
    </row>
    <row r="276" spans="2:32" s="2875" customFormat="1" ht="13.5" thickBot="1" x14ac:dyDescent="0.25">
      <c r="B276" s="3852" t="s">
        <v>5073</v>
      </c>
      <c r="C276" s="3853"/>
      <c r="D276" s="3851" t="s">
        <v>5074</v>
      </c>
      <c r="E276" s="3856" t="s">
        <v>224</v>
      </c>
      <c r="F276" s="3857"/>
      <c r="G276" s="3857"/>
      <c r="H276" s="3857"/>
      <c r="I276" s="3857"/>
      <c r="J276" s="3857"/>
      <c r="K276" s="3857"/>
      <c r="L276" s="3857"/>
      <c r="M276" s="3857"/>
      <c r="N276" s="3857"/>
      <c r="O276" s="3857"/>
      <c r="P276" s="3858"/>
      <c r="Q276" s="3859" t="s">
        <v>340</v>
      </c>
      <c r="R276" s="3860"/>
      <c r="S276" s="3861"/>
      <c r="T276" s="3861"/>
      <c r="U276" s="3861"/>
      <c r="V276" s="3861"/>
      <c r="W276" s="3861"/>
      <c r="X276" s="3861"/>
      <c r="Y276" s="3862"/>
      <c r="Z276" s="3859" t="s">
        <v>225</v>
      </c>
      <c r="AA276" s="3861"/>
      <c r="AB276" s="3862"/>
      <c r="AC276" s="3873" t="s">
        <v>4993</v>
      </c>
      <c r="AD276" s="3874"/>
      <c r="AE276" s="3875"/>
      <c r="AF276" s="2574"/>
    </row>
    <row r="277" spans="2:32" s="2875" customFormat="1" ht="13.5" thickBot="1" x14ac:dyDescent="0.25">
      <c r="B277" s="3854"/>
      <c r="C277" s="3855"/>
      <c r="D277" s="3851"/>
      <c r="E277" s="3851" t="s">
        <v>5011</v>
      </c>
      <c r="F277" s="3851" t="s">
        <v>5012</v>
      </c>
      <c r="G277" s="3830" t="s">
        <v>5014</v>
      </c>
      <c r="H277" s="3830" t="s">
        <v>5075</v>
      </c>
      <c r="I277" s="3876" t="s">
        <v>5076</v>
      </c>
      <c r="J277" s="3876" t="s">
        <v>5077</v>
      </c>
      <c r="K277" s="3876" t="s">
        <v>5017</v>
      </c>
      <c r="L277" s="3876"/>
      <c r="M277" s="3876" t="s">
        <v>5078</v>
      </c>
      <c r="N277" s="3876" t="s">
        <v>5079</v>
      </c>
      <c r="O277" s="3876" t="s">
        <v>5080</v>
      </c>
      <c r="P277" s="3876" t="s">
        <v>5081</v>
      </c>
      <c r="Q277" s="3827" t="s">
        <v>5023</v>
      </c>
      <c r="R277" s="3827" t="s">
        <v>5024</v>
      </c>
      <c r="S277" s="3827" t="s">
        <v>5025</v>
      </c>
      <c r="T277" s="3827" t="s">
        <v>5082</v>
      </c>
      <c r="U277" s="3827" t="s">
        <v>5083</v>
      </c>
      <c r="V277" s="3827" t="s">
        <v>5028</v>
      </c>
      <c r="W277" s="3827" t="s">
        <v>5030</v>
      </c>
      <c r="X277" s="3830" t="s">
        <v>5084</v>
      </c>
      <c r="Y277" s="3830" t="s">
        <v>5085</v>
      </c>
      <c r="Z277" s="3827" t="s">
        <v>5086</v>
      </c>
      <c r="AA277" s="3827" t="s">
        <v>5087</v>
      </c>
      <c r="AB277" s="3827" t="s">
        <v>5088</v>
      </c>
      <c r="AC277" s="3827" t="s">
        <v>1154</v>
      </c>
      <c r="AD277" s="3827" t="s">
        <v>4994</v>
      </c>
      <c r="AE277" s="3827" t="s">
        <v>4995</v>
      </c>
      <c r="AF277" s="2574"/>
    </row>
    <row r="278" spans="2:32" s="2875" customFormat="1" ht="13.5" thickBot="1" x14ac:dyDescent="0.25">
      <c r="B278" s="3854"/>
      <c r="C278" s="3855"/>
      <c r="D278" s="3827"/>
      <c r="E278" s="3827"/>
      <c r="F278" s="3827"/>
      <c r="G278" s="3829"/>
      <c r="H278" s="3829"/>
      <c r="I278" s="3830"/>
      <c r="J278" s="3830"/>
      <c r="K278" s="3787" t="s">
        <v>5037</v>
      </c>
      <c r="L278" s="3788" t="s">
        <v>2798</v>
      </c>
      <c r="M278" s="3830"/>
      <c r="N278" s="3830"/>
      <c r="O278" s="3830"/>
      <c r="P278" s="3830"/>
      <c r="Q278" s="3828"/>
      <c r="R278" s="3828"/>
      <c r="S278" s="3828"/>
      <c r="T278" s="3828"/>
      <c r="U278" s="3828"/>
      <c r="V278" s="3828"/>
      <c r="W278" s="3828"/>
      <c r="X278" s="3829"/>
      <c r="Y278" s="3829"/>
      <c r="Z278" s="3828"/>
      <c r="AA278" s="3828"/>
      <c r="AB278" s="3828"/>
      <c r="AC278" s="3828"/>
      <c r="AD278" s="3828"/>
      <c r="AE278" s="3828"/>
      <c r="AF278" s="2574"/>
    </row>
    <row r="279" spans="2:32" s="2875" customFormat="1" ht="13.5" thickBot="1" x14ac:dyDescent="0.25">
      <c r="B279" s="3901" t="s">
        <v>6561</v>
      </c>
      <c r="C279" s="3902"/>
      <c r="D279" s="3138" t="s">
        <v>1534</v>
      </c>
      <c r="E279" s="3138" t="s">
        <v>1534</v>
      </c>
      <c r="F279" s="3138" t="s">
        <v>1534</v>
      </c>
      <c r="G279" s="3138" t="s">
        <v>1534</v>
      </c>
      <c r="H279" s="3138" t="s">
        <v>1534</v>
      </c>
      <c r="I279" s="3138">
        <v>0.1</v>
      </c>
      <c r="J279" s="3138" t="s">
        <v>1534</v>
      </c>
      <c r="K279" s="3138" t="s">
        <v>1534</v>
      </c>
      <c r="L279" s="3138" t="s">
        <v>1534</v>
      </c>
      <c r="M279" s="3138">
        <v>0.1</v>
      </c>
      <c r="N279" s="3138">
        <v>0.1</v>
      </c>
      <c r="O279" s="3138" t="s">
        <v>1534</v>
      </c>
      <c r="P279" s="3138" t="s">
        <v>1534</v>
      </c>
      <c r="Q279" s="3138" t="s">
        <v>1534</v>
      </c>
      <c r="R279" s="3138" t="s">
        <v>1534</v>
      </c>
      <c r="S279" s="3138" t="s">
        <v>1534</v>
      </c>
      <c r="T279" s="3138" t="s">
        <v>1534</v>
      </c>
      <c r="U279" s="3138" t="s">
        <v>1534</v>
      </c>
      <c r="V279" s="3138" t="s">
        <v>1534</v>
      </c>
      <c r="W279" s="3138" t="s">
        <v>1534</v>
      </c>
      <c r="X279" s="3138" t="s">
        <v>1534</v>
      </c>
      <c r="Y279" s="3138" t="s">
        <v>1534</v>
      </c>
      <c r="Z279" s="3138" t="s">
        <v>1534</v>
      </c>
      <c r="AA279" s="3138" t="s">
        <v>1534</v>
      </c>
      <c r="AB279" s="3138" t="s">
        <v>1534</v>
      </c>
      <c r="AC279" s="3138" t="s">
        <v>1534</v>
      </c>
      <c r="AD279" s="3138" t="s">
        <v>1534</v>
      </c>
      <c r="AE279" s="3138" t="s">
        <v>1534</v>
      </c>
      <c r="AF279" s="2574"/>
    </row>
    <row r="280" spans="2:32" s="2875" customFormat="1" x14ac:dyDescent="0.2">
      <c r="B280" s="2636"/>
      <c r="C280" s="2568"/>
      <c r="D280" s="2568"/>
      <c r="E280" s="2568"/>
      <c r="F280" s="2568"/>
      <c r="G280" s="2569"/>
      <c r="H280" s="2569"/>
      <c r="I280" s="2569"/>
      <c r="J280" s="2569"/>
      <c r="K280" s="2568"/>
      <c r="L280" s="2569"/>
      <c r="M280" s="2569"/>
      <c r="N280" s="2569"/>
      <c r="O280" s="2569"/>
      <c r="P280" s="2569"/>
      <c r="Q280" s="2633"/>
      <c r="R280" s="2633"/>
      <c r="S280" s="2633"/>
      <c r="T280" s="2633"/>
      <c r="U280" s="2633"/>
      <c r="V280" s="2633"/>
      <c r="W280" s="2633"/>
      <c r="X280" s="2633"/>
      <c r="Y280" s="2633"/>
      <c r="Z280" s="2633"/>
      <c r="AA280" s="2633"/>
      <c r="AB280" s="2633"/>
      <c r="AC280" s="2633"/>
      <c r="AD280" s="2633"/>
      <c r="AE280" s="2633"/>
      <c r="AF280" s="2574"/>
    </row>
    <row r="281" spans="2:32" s="2875" customFormat="1" x14ac:dyDescent="0.2">
      <c r="B281" s="3881" t="s">
        <v>4996</v>
      </c>
      <c r="C281" s="3882"/>
      <c r="D281" s="3883" t="s">
        <v>6562</v>
      </c>
      <c r="E281" s="3883"/>
      <c r="F281" s="3883"/>
      <c r="G281" s="3883"/>
      <c r="H281" s="3883"/>
      <c r="I281" s="2634"/>
      <c r="J281" s="2634"/>
      <c r="K281" s="2634"/>
      <c r="L281" s="2634"/>
      <c r="M281" s="2634"/>
      <c r="N281" s="2634"/>
      <c r="O281" s="2634"/>
      <c r="P281" s="2634"/>
      <c r="Q281" s="2633"/>
      <c r="R281" s="2633"/>
      <c r="S281" s="2633"/>
      <c r="T281" s="2633"/>
      <c r="U281" s="2633"/>
      <c r="V281" s="2633"/>
      <c r="W281" s="2633"/>
      <c r="X281" s="2633"/>
      <c r="Y281" s="2633"/>
      <c r="Z281" s="2633"/>
      <c r="AA281" s="2633"/>
      <c r="AB281" s="2633"/>
      <c r="AC281" s="2633"/>
      <c r="AD281" s="2633"/>
      <c r="AE281" s="2633"/>
      <c r="AF281" s="2574"/>
    </row>
    <row r="282" spans="2:32" s="2875" customFormat="1" x14ac:dyDescent="0.2">
      <c r="B282" s="3881" t="s">
        <v>4997</v>
      </c>
      <c r="C282" s="3882"/>
      <c r="D282" s="3883" t="s">
        <v>5093</v>
      </c>
      <c r="E282" s="3883"/>
      <c r="F282" s="3883"/>
      <c r="G282" s="3883"/>
      <c r="H282" s="3883"/>
      <c r="I282" s="2634"/>
      <c r="J282" s="2634"/>
      <c r="K282" s="2634"/>
      <c r="L282" s="2634"/>
      <c r="M282" s="2634"/>
      <c r="N282" s="2634"/>
      <c r="O282" s="2634"/>
      <c r="P282" s="2634"/>
      <c r="Q282" s="2633"/>
      <c r="R282" s="2633"/>
      <c r="S282" s="2633"/>
      <c r="T282" s="2633"/>
      <c r="U282" s="2633"/>
      <c r="V282" s="2633"/>
      <c r="W282" s="2633"/>
      <c r="X282" s="2633"/>
      <c r="Y282" s="2633"/>
      <c r="Z282" s="2633"/>
      <c r="AA282" s="2633"/>
      <c r="AB282" s="2633"/>
      <c r="AC282" s="2633"/>
      <c r="AD282" s="2633"/>
      <c r="AE282" s="2633"/>
      <c r="AF282" s="2574"/>
    </row>
    <row r="283" spans="2:32" s="2875" customFormat="1" ht="13.5" thickBot="1" x14ac:dyDescent="0.25">
      <c r="B283" s="3789"/>
      <c r="C283" s="3790"/>
      <c r="D283" s="3790"/>
      <c r="E283" s="3790"/>
      <c r="F283" s="3790"/>
      <c r="G283" s="2637"/>
      <c r="H283" s="2637"/>
      <c r="I283" s="2637"/>
      <c r="J283" s="2637"/>
      <c r="K283" s="2637"/>
      <c r="L283" s="2637"/>
      <c r="M283" s="2637"/>
      <c r="N283" s="2637"/>
      <c r="O283" s="2637"/>
      <c r="P283" s="2637"/>
      <c r="Q283" s="2637"/>
      <c r="R283" s="2637"/>
      <c r="S283" s="2637"/>
      <c r="T283" s="2637"/>
      <c r="U283" s="2637"/>
      <c r="V283" s="2637"/>
      <c r="W283" s="2637"/>
      <c r="X283" s="2637"/>
      <c r="Y283" s="2637"/>
      <c r="Z283" s="2637"/>
      <c r="AA283" s="2637"/>
      <c r="AB283" s="2637"/>
      <c r="AC283" s="2637"/>
      <c r="AD283" s="2637"/>
      <c r="AE283" s="2637"/>
      <c r="AF283" s="2579"/>
    </row>
    <row r="284" spans="2:32" s="2875" customFormat="1" x14ac:dyDescent="0.2"/>
    <row r="285" spans="2:32" s="2875" customFormat="1" ht="13.5" thickBot="1" x14ac:dyDescent="0.25"/>
    <row r="286" spans="2:32" s="2875" customFormat="1" ht="20.25" x14ac:dyDescent="0.2">
      <c r="B286" s="3839" t="s">
        <v>5069</v>
      </c>
      <c r="C286" s="3840"/>
      <c r="D286" s="3840"/>
      <c r="E286" s="3840"/>
      <c r="F286" s="3840"/>
      <c r="G286" s="3840"/>
      <c r="H286" s="3840"/>
      <c r="I286" s="3840"/>
      <c r="J286" s="3840"/>
      <c r="K286" s="3840"/>
      <c r="L286" s="3840"/>
      <c r="M286" s="3840"/>
      <c r="N286" s="3840"/>
      <c r="O286" s="3840"/>
      <c r="P286" s="3840"/>
      <c r="Q286" s="3840"/>
      <c r="R286" s="3840"/>
      <c r="S286" s="3840"/>
      <c r="T286" s="3840"/>
      <c r="U286" s="3840"/>
      <c r="V286" s="3840"/>
      <c r="W286" s="3840"/>
      <c r="X286" s="3840"/>
      <c r="Y286" s="3840"/>
      <c r="Z286" s="3840"/>
      <c r="AA286" s="3840"/>
      <c r="AB286" s="3840"/>
      <c r="AC286" s="3840"/>
      <c r="AD286" s="3840"/>
      <c r="AE286" s="3840"/>
      <c r="AF286" s="3841"/>
    </row>
    <row r="287" spans="2:32" s="2875" customFormat="1" x14ac:dyDescent="0.2">
      <c r="B287" s="3791"/>
      <c r="C287" s="3792"/>
      <c r="D287" s="3792"/>
      <c r="E287" s="3792"/>
      <c r="F287" s="3792"/>
      <c r="G287" s="2573"/>
      <c r="H287" s="2573"/>
      <c r="I287" s="2573"/>
      <c r="J287" s="2573"/>
      <c r="K287" s="2573"/>
      <c r="L287" s="2573"/>
      <c r="M287" s="2573"/>
      <c r="N287" s="2573"/>
      <c r="O287" s="2573"/>
      <c r="P287" s="2573"/>
      <c r="Q287" s="2573"/>
      <c r="R287" s="2573"/>
      <c r="S287" s="2573"/>
      <c r="T287" s="2573"/>
      <c r="U287" s="2573"/>
      <c r="V287" s="2573"/>
      <c r="W287" s="2573"/>
      <c r="X287" s="2573"/>
      <c r="Y287" s="2573"/>
      <c r="Z287" s="2573"/>
      <c r="AA287" s="2573"/>
      <c r="AB287" s="2573"/>
      <c r="AC287" s="2573"/>
      <c r="AD287" s="2573"/>
      <c r="AE287" s="2573"/>
      <c r="AF287" s="2574"/>
    </row>
    <row r="288" spans="2:32" s="2875" customFormat="1" x14ac:dyDescent="0.2">
      <c r="B288" s="2635" t="s">
        <v>5089</v>
      </c>
      <c r="C288" s="3792"/>
      <c r="D288" s="3866" t="s">
        <v>6754</v>
      </c>
      <c r="E288" s="3866"/>
      <c r="F288" s="3866"/>
      <c r="G288" s="2573"/>
      <c r="H288" s="2573"/>
      <c r="I288" s="2573"/>
      <c r="J288" s="2573"/>
      <c r="K288" s="2573"/>
      <c r="L288" s="2573"/>
      <c r="M288" s="2573"/>
      <c r="N288" s="2573"/>
      <c r="O288" s="2573"/>
      <c r="P288" s="2573"/>
      <c r="Q288" s="2573"/>
      <c r="R288" s="2573"/>
      <c r="S288" s="2573"/>
      <c r="T288" s="2573"/>
      <c r="U288" s="2573"/>
      <c r="V288" s="2573"/>
      <c r="W288" s="2573"/>
      <c r="X288" s="2573"/>
      <c r="Y288" s="2573"/>
      <c r="Z288" s="2573"/>
      <c r="AA288" s="2573"/>
      <c r="AB288" s="2573"/>
      <c r="AC288" s="2573"/>
      <c r="AD288" s="2573"/>
      <c r="AE288" s="2573"/>
      <c r="AF288" s="2574"/>
    </row>
    <row r="289" spans="2:32" s="2875" customFormat="1" x14ac:dyDescent="0.2">
      <c r="B289" s="3867" t="s">
        <v>5072</v>
      </c>
      <c r="C289" s="3868"/>
      <c r="D289" s="3869">
        <v>41760</v>
      </c>
      <c r="E289" s="3869"/>
      <c r="F289" s="3869"/>
      <c r="G289" s="2573"/>
      <c r="H289" s="2573"/>
      <c r="I289" s="2573"/>
      <c r="J289" s="2573"/>
      <c r="K289" s="2573"/>
      <c r="L289" s="2573"/>
      <c r="M289" s="2573"/>
      <c r="N289" s="2573"/>
      <c r="O289" s="2573"/>
      <c r="P289" s="2573"/>
      <c r="Q289" s="2573"/>
      <c r="R289" s="2573"/>
      <c r="S289" s="2573"/>
      <c r="T289" s="2573"/>
      <c r="U289" s="2573"/>
      <c r="V289" s="2573"/>
      <c r="W289" s="2573"/>
      <c r="X289" s="2573"/>
      <c r="Y289" s="2573"/>
      <c r="Z289" s="2573"/>
      <c r="AA289" s="2573"/>
      <c r="AB289" s="2573"/>
      <c r="AC289" s="2573"/>
      <c r="AD289" s="2573"/>
      <c r="AE289" s="2573"/>
      <c r="AF289" s="2574"/>
    </row>
    <row r="290" spans="2:32" s="2875" customFormat="1" ht="12.75" customHeight="1" x14ac:dyDescent="0.2">
      <c r="B290" s="3863" t="s">
        <v>5070</v>
      </c>
      <c r="C290" s="3864"/>
      <c r="D290" s="3870">
        <v>41790</v>
      </c>
      <c r="E290" s="3870"/>
      <c r="F290" s="3870"/>
      <c r="G290" s="2573"/>
      <c r="H290" s="2573"/>
      <c r="I290" s="2573"/>
      <c r="J290" s="2573"/>
      <c r="K290" s="2573"/>
      <c r="L290" s="2573"/>
      <c r="M290" s="2573"/>
      <c r="N290" s="2573"/>
      <c r="O290" s="2573"/>
      <c r="P290" s="2573"/>
      <c r="Q290" s="2573"/>
      <c r="R290" s="2573"/>
      <c r="S290" s="2573"/>
      <c r="T290" s="2573"/>
      <c r="U290" s="2573"/>
      <c r="V290" s="2573"/>
      <c r="W290" s="2573"/>
      <c r="X290" s="2573"/>
      <c r="Y290" s="2573"/>
      <c r="Z290" s="2573"/>
      <c r="AA290" s="2573"/>
      <c r="AB290" s="2573"/>
      <c r="AC290" s="2573"/>
      <c r="AD290" s="2573"/>
      <c r="AE290" s="2573"/>
      <c r="AF290" s="2574"/>
    </row>
    <row r="291" spans="2:32" s="2875" customFormat="1" ht="12.75" customHeight="1" thickBot="1" x14ac:dyDescent="0.25">
      <c r="B291" s="3791"/>
      <c r="C291" s="3792"/>
      <c r="D291" s="3792"/>
      <c r="E291" s="3792"/>
      <c r="F291" s="3792"/>
      <c r="G291" s="2573"/>
      <c r="H291" s="2573"/>
      <c r="I291" s="2573"/>
      <c r="J291" s="2573"/>
      <c r="K291" s="2573"/>
      <c r="L291" s="2573"/>
      <c r="M291" s="2573"/>
      <c r="N291" s="2573"/>
      <c r="O291" s="2573"/>
      <c r="P291" s="2573"/>
      <c r="Q291" s="2573"/>
      <c r="R291" s="2573"/>
      <c r="S291" s="2573"/>
      <c r="T291" s="2573"/>
      <c r="U291" s="2573"/>
      <c r="V291" s="2573"/>
      <c r="W291" s="2573"/>
      <c r="X291" s="2573"/>
      <c r="Y291" s="2573"/>
      <c r="Z291" s="2573"/>
      <c r="AA291" s="2573"/>
      <c r="AB291" s="2573"/>
      <c r="AC291" s="2573"/>
      <c r="AD291" s="2573"/>
      <c r="AE291" s="2573"/>
      <c r="AF291" s="2574"/>
    </row>
    <row r="292" spans="2:32" s="2875" customFormat="1" ht="39" customHeight="1" thickBot="1" x14ac:dyDescent="0.25">
      <c r="B292" s="3844" t="s">
        <v>5071</v>
      </c>
      <c r="C292" s="3871"/>
      <c r="D292" s="3872" t="s">
        <v>6945</v>
      </c>
      <c r="E292" s="3847"/>
      <c r="F292" s="3847"/>
      <c r="G292" s="3847"/>
      <c r="H292" s="3847"/>
      <c r="I292" s="3847"/>
      <c r="J292" s="3847"/>
      <c r="K292" s="3847"/>
      <c r="L292" s="3847"/>
      <c r="M292" s="3847"/>
      <c r="N292" s="3847"/>
      <c r="O292" s="3847"/>
      <c r="P292" s="3847"/>
      <c r="Q292" s="3848"/>
      <c r="R292" s="2573"/>
      <c r="S292" s="2573"/>
      <c r="T292" s="2573"/>
      <c r="U292" s="2573"/>
      <c r="V292" s="2573"/>
      <c r="W292" s="2573"/>
      <c r="X292" s="2573"/>
      <c r="Y292" s="2573"/>
      <c r="Z292" s="2573"/>
      <c r="AA292" s="2573"/>
      <c r="AB292" s="2573"/>
      <c r="AC292" s="2573"/>
      <c r="AD292" s="2573"/>
      <c r="AE292" s="2573"/>
      <c r="AF292" s="2574"/>
    </row>
    <row r="293" spans="2:32" s="2875" customFormat="1" ht="13.5" customHeight="1" thickBot="1" x14ac:dyDescent="0.25">
      <c r="B293" s="3791"/>
      <c r="C293" s="3792"/>
      <c r="D293" s="3792"/>
      <c r="E293" s="3792"/>
      <c r="F293" s="3792"/>
      <c r="G293" s="2573"/>
      <c r="H293" s="2573"/>
      <c r="I293" s="2573"/>
      <c r="J293" s="2573"/>
      <c r="K293" s="2573"/>
      <c r="L293" s="2573"/>
      <c r="M293" s="2573"/>
      <c r="N293" s="2573"/>
      <c r="O293" s="2573"/>
      <c r="P293" s="2573"/>
      <c r="Q293" s="2573"/>
      <c r="R293" s="2637"/>
      <c r="S293" s="2573"/>
      <c r="T293" s="2573"/>
      <c r="U293" s="2573"/>
      <c r="V293" s="2573"/>
      <c r="W293" s="2573"/>
      <c r="X293" s="2573"/>
      <c r="Y293" s="2573"/>
      <c r="Z293" s="2573"/>
      <c r="AA293" s="2573"/>
      <c r="AB293" s="2573"/>
      <c r="AC293" s="2573"/>
      <c r="AD293" s="2573"/>
      <c r="AE293" s="2573"/>
      <c r="AF293" s="2574"/>
    </row>
    <row r="294" spans="2:32" s="2875" customFormat="1" ht="13.5" thickBot="1" x14ac:dyDescent="0.25">
      <c r="B294" s="3852" t="s">
        <v>5073</v>
      </c>
      <c r="C294" s="3853"/>
      <c r="D294" s="3851" t="s">
        <v>5074</v>
      </c>
      <c r="E294" s="3856" t="s">
        <v>224</v>
      </c>
      <c r="F294" s="3857"/>
      <c r="G294" s="3857"/>
      <c r="H294" s="3857"/>
      <c r="I294" s="3857"/>
      <c r="J294" s="3857"/>
      <c r="K294" s="3857"/>
      <c r="L294" s="3857"/>
      <c r="M294" s="3857"/>
      <c r="N294" s="3857"/>
      <c r="O294" s="3857"/>
      <c r="P294" s="3858"/>
      <c r="Q294" s="3859" t="s">
        <v>340</v>
      </c>
      <c r="R294" s="3860"/>
      <c r="S294" s="3861"/>
      <c r="T294" s="3861"/>
      <c r="U294" s="3861"/>
      <c r="V294" s="3861"/>
      <c r="W294" s="3861"/>
      <c r="X294" s="3861"/>
      <c r="Y294" s="3862"/>
      <c r="Z294" s="3859" t="s">
        <v>225</v>
      </c>
      <c r="AA294" s="3861"/>
      <c r="AB294" s="3862"/>
      <c r="AC294" s="3873" t="s">
        <v>4993</v>
      </c>
      <c r="AD294" s="3874"/>
      <c r="AE294" s="3875"/>
      <c r="AF294" s="2574"/>
    </row>
    <row r="295" spans="2:32" s="2875" customFormat="1" ht="13.5" customHeight="1" thickBot="1" x14ac:dyDescent="0.25">
      <c r="B295" s="3854"/>
      <c r="C295" s="3855"/>
      <c r="D295" s="3851"/>
      <c r="E295" s="3851" t="s">
        <v>5011</v>
      </c>
      <c r="F295" s="3851" t="s">
        <v>5012</v>
      </c>
      <c r="G295" s="3830" t="s">
        <v>5014</v>
      </c>
      <c r="H295" s="3830" t="s">
        <v>5075</v>
      </c>
      <c r="I295" s="3876" t="s">
        <v>5076</v>
      </c>
      <c r="J295" s="3876" t="s">
        <v>5077</v>
      </c>
      <c r="K295" s="3876" t="s">
        <v>5017</v>
      </c>
      <c r="L295" s="3876"/>
      <c r="M295" s="3876" t="s">
        <v>5078</v>
      </c>
      <c r="N295" s="3876" t="s">
        <v>5079</v>
      </c>
      <c r="O295" s="3876" t="s">
        <v>5080</v>
      </c>
      <c r="P295" s="3876" t="s">
        <v>5081</v>
      </c>
      <c r="Q295" s="3827" t="s">
        <v>5023</v>
      </c>
      <c r="R295" s="3827" t="s">
        <v>5024</v>
      </c>
      <c r="S295" s="3827" t="s">
        <v>5025</v>
      </c>
      <c r="T295" s="3827" t="s">
        <v>5082</v>
      </c>
      <c r="U295" s="3827" t="s">
        <v>5083</v>
      </c>
      <c r="V295" s="3827" t="s">
        <v>5028</v>
      </c>
      <c r="W295" s="3827" t="s">
        <v>5030</v>
      </c>
      <c r="X295" s="3830" t="s">
        <v>5084</v>
      </c>
      <c r="Y295" s="3830" t="s">
        <v>5085</v>
      </c>
      <c r="Z295" s="3827" t="s">
        <v>5086</v>
      </c>
      <c r="AA295" s="3827" t="s">
        <v>5087</v>
      </c>
      <c r="AB295" s="3827" t="s">
        <v>5088</v>
      </c>
      <c r="AC295" s="3827" t="s">
        <v>1154</v>
      </c>
      <c r="AD295" s="3827" t="s">
        <v>4994</v>
      </c>
      <c r="AE295" s="3827" t="s">
        <v>4995</v>
      </c>
      <c r="AF295" s="2574"/>
    </row>
    <row r="296" spans="2:32" s="2875" customFormat="1" ht="13.5" customHeight="1" thickBot="1" x14ac:dyDescent="0.25">
      <c r="B296" s="3854"/>
      <c r="C296" s="3855"/>
      <c r="D296" s="3827"/>
      <c r="E296" s="3827"/>
      <c r="F296" s="3827"/>
      <c r="G296" s="3829"/>
      <c r="H296" s="3829"/>
      <c r="I296" s="3830"/>
      <c r="J296" s="3830"/>
      <c r="K296" s="3787" t="s">
        <v>5037</v>
      </c>
      <c r="L296" s="3788" t="s">
        <v>2798</v>
      </c>
      <c r="M296" s="3830"/>
      <c r="N296" s="3830"/>
      <c r="O296" s="3830"/>
      <c r="P296" s="3830"/>
      <c r="Q296" s="3828"/>
      <c r="R296" s="3828"/>
      <c r="S296" s="3828"/>
      <c r="T296" s="3828"/>
      <c r="U296" s="3828"/>
      <c r="V296" s="3828"/>
      <c r="W296" s="3828"/>
      <c r="X296" s="3829"/>
      <c r="Y296" s="3829"/>
      <c r="Z296" s="3828"/>
      <c r="AA296" s="3828"/>
      <c r="AB296" s="3828"/>
      <c r="AC296" s="3828"/>
      <c r="AD296" s="3828"/>
      <c r="AE296" s="3828"/>
      <c r="AF296" s="2574"/>
    </row>
    <row r="297" spans="2:32" s="2875" customFormat="1" x14ac:dyDescent="0.2">
      <c r="B297" s="3884" t="s">
        <v>6755</v>
      </c>
      <c r="C297" s="3885"/>
      <c r="D297" s="3139" t="s">
        <v>1534</v>
      </c>
      <c r="E297" s="3139" t="s">
        <v>1534</v>
      </c>
      <c r="F297" s="3139" t="s">
        <v>1534</v>
      </c>
      <c r="G297" s="3139" t="s">
        <v>1534</v>
      </c>
      <c r="H297" s="3139" t="s">
        <v>1534</v>
      </c>
      <c r="I297" s="3141">
        <v>0.01</v>
      </c>
      <c r="J297" s="3141">
        <v>0.1</v>
      </c>
      <c r="K297" s="3139" t="s">
        <v>1534</v>
      </c>
      <c r="L297" s="3139" t="s">
        <v>1534</v>
      </c>
      <c r="M297" s="3139" t="s">
        <v>1534</v>
      </c>
      <c r="N297" s="3139" t="s">
        <v>1534</v>
      </c>
      <c r="O297" s="3139" t="s">
        <v>1534</v>
      </c>
      <c r="P297" s="3139" t="s">
        <v>1534</v>
      </c>
      <c r="Q297" s="3139" t="s">
        <v>1534</v>
      </c>
      <c r="R297" s="3139" t="s">
        <v>1534</v>
      </c>
      <c r="S297" s="3139" t="s">
        <v>1534</v>
      </c>
      <c r="T297" s="3139" t="s">
        <v>1534</v>
      </c>
      <c r="U297" s="3139" t="s">
        <v>1534</v>
      </c>
      <c r="V297" s="3139" t="s">
        <v>1534</v>
      </c>
      <c r="W297" s="3139" t="s">
        <v>1534</v>
      </c>
      <c r="X297" s="3139" t="s">
        <v>1534</v>
      </c>
      <c r="Y297" s="3139" t="s">
        <v>1534</v>
      </c>
      <c r="Z297" s="3139" t="s">
        <v>1534</v>
      </c>
      <c r="AA297" s="3139" t="s">
        <v>1534</v>
      </c>
      <c r="AB297" s="3139" t="s">
        <v>1534</v>
      </c>
      <c r="AC297" s="3139" t="s">
        <v>1534</v>
      </c>
      <c r="AD297" s="3139" t="s">
        <v>1534</v>
      </c>
      <c r="AE297" s="3142" t="s">
        <v>1534</v>
      </c>
      <c r="AF297" s="2574"/>
    </row>
    <row r="298" spans="2:32" s="2875" customFormat="1" ht="13.5" thickBot="1" x14ac:dyDescent="0.25">
      <c r="B298" s="3879" t="s">
        <v>6756</v>
      </c>
      <c r="C298" s="3880"/>
      <c r="D298" s="3143" t="s">
        <v>1534</v>
      </c>
      <c r="E298" s="3143" t="s">
        <v>1534</v>
      </c>
      <c r="F298" s="3143" t="s">
        <v>1534</v>
      </c>
      <c r="G298" s="3143" t="s">
        <v>1534</v>
      </c>
      <c r="H298" s="3143" t="s">
        <v>1534</v>
      </c>
      <c r="I298" s="3145">
        <v>0.01</v>
      </c>
      <c r="J298" s="3145">
        <v>0.1</v>
      </c>
      <c r="K298" s="3143" t="s">
        <v>1534</v>
      </c>
      <c r="L298" s="3143" t="s">
        <v>1534</v>
      </c>
      <c r="M298" s="3143" t="s">
        <v>1534</v>
      </c>
      <c r="N298" s="3143" t="s">
        <v>1534</v>
      </c>
      <c r="O298" s="3143" t="s">
        <v>1534</v>
      </c>
      <c r="P298" s="3143" t="s">
        <v>1534</v>
      </c>
      <c r="Q298" s="3143" t="s">
        <v>1534</v>
      </c>
      <c r="R298" s="3143" t="s">
        <v>1534</v>
      </c>
      <c r="S298" s="3143" t="s">
        <v>1534</v>
      </c>
      <c r="T298" s="3143" t="s">
        <v>1534</v>
      </c>
      <c r="U298" s="3143" t="s">
        <v>1534</v>
      </c>
      <c r="V298" s="3143" t="s">
        <v>1534</v>
      </c>
      <c r="W298" s="3143" t="s">
        <v>1534</v>
      </c>
      <c r="X298" s="3143" t="s">
        <v>1534</v>
      </c>
      <c r="Y298" s="3143" t="s">
        <v>1534</v>
      </c>
      <c r="Z298" s="3143" t="s">
        <v>1534</v>
      </c>
      <c r="AA298" s="3143" t="s">
        <v>1534</v>
      </c>
      <c r="AB298" s="3143" t="s">
        <v>1534</v>
      </c>
      <c r="AC298" s="3143" t="s">
        <v>1534</v>
      </c>
      <c r="AD298" s="3143" t="s">
        <v>1534</v>
      </c>
      <c r="AE298" s="3146" t="s">
        <v>1534</v>
      </c>
      <c r="AF298" s="2574"/>
    </row>
    <row r="299" spans="2:32" s="2875" customFormat="1" x14ac:dyDescent="0.2">
      <c r="B299" s="2636"/>
      <c r="C299" s="2568"/>
      <c r="D299" s="2568"/>
      <c r="E299" s="2568"/>
      <c r="F299" s="2568"/>
      <c r="G299" s="2569"/>
      <c r="H299" s="2569"/>
      <c r="I299" s="2569"/>
      <c r="J299" s="2569"/>
      <c r="K299" s="2568"/>
      <c r="L299" s="2569"/>
      <c r="M299" s="2569"/>
      <c r="N299" s="2569"/>
      <c r="O299" s="2569"/>
      <c r="P299" s="2569"/>
      <c r="Q299" s="2633"/>
      <c r="R299" s="2633"/>
      <c r="S299" s="2633"/>
      <c r="T299" s="2633"/>
      <c r="U299" s="2633"/>
      <c r="V299" s="2633"/>
      <c r="W299" s="2633"/>
      <c r="X299" s="2633"/>
      <c r="Y299" s="2633"/>
      <c r="Z299" s="2633"/>
      <c r="AA299" s="2633"/>
      <c r="AB299" s="2633"/>
      <c r="AC299" s="2633"/>
      <c r="AD299" s="2633"/>
      <c r="AE299" s="2633"/>
      <c r="AF299" s="2574"/>
    </row>
    <row r="300" spans="2:32" s="2875" customFormat="1" x14ac:dyDescent="0.2">
      <c r="B300" s="3881" t="s">
        <v>4996</v>
      </c>
      <c r="C300" s="3882"/>
      <c r="D300" s="3883" t="s">
        <v>5090</v>
      </c>
      <c r="E300" s="3883"/>
      <c r="F300" s="3883"/>
      <c r="G300" s="3883"/>
      <c r="H300" s="3883"/>
      <c r="I300" s="2634"/>
      <c r="J300" s="2634"/>
      <c r="K300" s="2634"/>
      <c r="L300" s="2634"/>
      <c r="M300" s="2634"/>
      <c r="N300" s="2634"/>
      <c r="O300" s="2634"/>
      <c r="P300" s="2634"/>
      <c r="Q300" s="2633"/>
      <c r="R300" s="2633"/>
      <c r="S300" s="2633"/>
      <c r="T300" s="2633"/>
      <c r="U300" s="2633"/>
      <c r="V300" s="2633"/>
      <c r="W300" s="2633"/>
      <c r="X300" s="2633"/>
      <c r="Y300" s="2633"/>
      <c r="Z300" s="2633"/>
      <c r="AA300" s="2633"/>
      <c r="AB300" s="2633"/>
      <c r="AC300" s="2633"/>
      <c r="AD300" s="2633"/>
      <c r="AE300" s="2633"/>
      <c r="AF300" s="2574"/>
    </row>
    <row r="301" spans="2:32" s="2875" customFormat="1" x14ac:dyDescent="0.2">
      <c r="B301" s="3881" t="s">
        <v>4997</v>
      </c>
      <c r="C301" s="3882"/>
      <c r="D301" s="3883" t="s">
        <v>1517</v>
      </c>
      <c r="E301" s="3883"/>
      <c r="F301" s="3883"/>
      <c r="G301" s="3883"/>
      <c r="H301" s="3883"/>
      <c r="I301" s="2634"/>
      <c r="J301" s="2634"/>
      <c r="K301" s="2634"/>
      <c r="L301" s="2634"/>
      <c r="M301" s="2634"/>
      <c r="N301" s="2634"/>
      <c r="O301" s="2634"/>
      <c r="P301" s="2634"/>
      <c r="Q301" s="2633"/>
      <c r="R301" s="2633"/>
      <c r="S301" s="2633"/>
      <c r="T301" s="2633"/>
      <c r="U301" s="2633"/>
      <c r="V301" s="2633"/>
      <c r="W301" s="2633"/>
      <c r="X301" s="2633"/>
      <c r="Y301" s="2633"/>
      <c r="Z301" s="2633"/>
      <c r="AA301" s="2633"/>
      <c r="AB301" s="2633"/>
      <c r="AC301" s="2633"/>
      <c r="AD301" s="2633"/>
      <c r="AE301" s="2633"/>
      <c r="AF301" s="2574"/>
    </row>
    <row r="302" spans="2:32" s="2875" customFormat="1" ht="13.5" thickBot="1" x14ac:dyDescent="0.25">
      <c r="B302" s="3789"/>
      <c r="C302" s="3790"/>
      <c r="D302" s="3790"/>
      <c r="E302" s="3790"/>
      <c r="F302" s="3790"/>
      <c r="G302" s="2637"/>
      <c r="H302" s="2637"/>
      <c r="I302" s="2637"/>
      <c r="J302" s="2637"/>
      <c r="K302" s="2637"/>
      <c r="L302" s="2637"/>
      <c r="M302" s="2637"/>
      <c r="N302" s="2637"/>
      <c r="O302" s="2637"/>
      <c r="P302" s="2637"/>
      <c r="Q302" s="2637"/>
      <c r="R302" s="2637"/>
      <c r="S302" s="2637"/>
      <c r="T302" s="2637"/>
      <c r="U302" s="2637"/>
      <c r="V302" s="2637"/>
      <c r="W302" s="2637"/>
      <c r="X302" s="2637"/>
      <c r="Y302" s="2637"/>
      <c r="Z302" s="2637"/>
      <c r="AA302" s="2637"/>
      <c r="AB302" s="2637"/>
      <c r="AC302" s="2637"/>
      <c r="AD302" s="2637"/>
      <c r="AE302" s="2637"/>
      <c r="AF302" s="2579"/>
    </row>
    <row r="303" spans="2:32" s="2875" customFormat="1" x14ac:dyDescent="0.2"/>
    <row r="304" spans="2:32" s="2875" customFormat="1" ht="13.5" thickBot="1" x14ac:dyDescent="0.25"/>
    <row r="305" spans="2:32" s="2875" customFormat="1" ht="20.25" x14ac:dyDescent="0.2">
      <c r="B305" s="3839" t="s">
        <v>5069</v>
      </c>
      <c r="C305" s="3840"/>
      <c r="D305" s="3840"/>
      <c r="E305" s="3840"/>
      <c r="F305" s="3840"/>
      <c r="G305" s="3840"/>
      <c r="H305" s="3840"/>
      <c r="I305" s="3840"/>
      <c r="J305" s="3840"/>
      <c r="K305" s="3840"/>
      <c r="L305" s="3840"/>
      <c r="M305" s="3840"/>
      <c r="N305" s="3840"/>
      <c r="O305" s="3840"/>
      <c r="P305" s="3840"/>
      <c r="Q305" s="3840"/>
      <c r="R305" s="3840"/>
      <c r="S305" s="3840"/>
      <c r="T305" s="3840"/>
      <c r="U305" s="3840"/>
      <c r="V305" s="3840"/>
      <c r="W305" s="3840"/>
      <c r="X305" s="3840"/>
      <c r="Y305" s="3840"/>
      <c r="Z305" s="3840"/>
      <c r="AA305" s="3840"/>
      <c r="AB305" s="3840"/>
      <c r="AC305" s="3840"/>
      <c r="AD305" s="3840"/>
      <c r="AE305" s="3840"/>
      <c r="AF305" s="3841"/>
    </row>
    <row r="306" spans="2:32" s="2875" customFormat="1" x14ac:dyDescent="0.2">
      <c r="B306" s="3791"/>
      <c r="C306" s="3792"/>
      <c r="D306" s="3792"/>
      <c r="E306" s="3792"/>
      <c r="F306" s="3792"/>
      <c r="G306" s="2573"/>
      <c r="H306" s="2573"/>
      <c r="I306" s="2573"/>
      <c r="J306" s="2573"/>
      <c r="K306" s="2573"/>
      <c r="L306" s="2573"/>
      <c r="M306" s="2573"/>
      <c r="N306" s="2573"/>
      <c r="O306" s="2573"/>
      <c r="P306" s="2573"/>
      <c r="Q306" s="2573"/>
      <c r="R306" s="2573"/>
      <c r="S306" s="2573"/>
      <c r="T306" s="2573"/>
      <c r="U306" s="2573"/>
      <c r="V306" s="2573"/>
      <c r="W306" s="2573"/>
      <c r="X306" s="2573"/>
      <c r="Y306" s="2573"/>
      <c r="Z306" s="2573"/>
      <c r="AA306" s="2573"/>
      <c r="AB306" s="2573"/>
      <c r="AC306" s="2573"/>
      <c r="AD306" s="2573"/>
      <c r="AE306" s="2573"/>
      <c r="AF306" s="2574"/>
    </row>
    <row r="307" spans="2:32" s="2875" customFormat="1" ht="12.75" customHeight="1" x14ac:dyDescent="0.2">
      <c r="B307" s="2635" t="s">
        <v>5089</v>
      </c>
      <c r="C307" s="3792"/>
      <c r="D307" s="3866" t="s">
        <v>6754</v>
      </c>
      <c r="E307" s="3866"/>
      <c r="F307" s="3866"/>
      <c r="G307" s="2573"/>
      <c r="H307" s="2573"/>
      <c r="I307" s="2573"/>
      <c r="J307" s="2573"/>
      <c r="K307" s="2573"/>
      <c r="L307" s="2573"/>
      <c r="M307" s="2573"/>
      <c r="N307" s="2573"/>
      <c r="O307" s="2573"/>
      <c r="P307" s="2573"/>
      <c r="Q307" s="2573"/>
      <c r="R307" s="2573"/>
      <c r="S307" s="2573"/>
      <c r="T307" s="2573"/>
      <c r="U307" s="2573"/>
      <c r="V307" s="2573"/>
      <c r="W307" s="2573"/>
      <c r="X307" s="2573"/>
      <c r="Y307" s="2573"/>
      <c r="Z307" s="2573"/>
      <c r="AA307" s="2573"/>
      <c r="AB307" s="2573"/>
      <c r="AC307" s="2573"/>
      <c r="AD307" s="2573"/>
      <c r="AE307" s="2573"/>
      <c r="AF307" s="2574"/>
    </row>
    <row r="308" spans="2:32" s="2875" customFormat="1" ht="12.75" customHeight="1" x14ac:dyDescent="0.2">
      <c r="B308" s="3867" t="s">
        <v>5072</v>
      </c>
      <c r="C308" s="3868"/>
      <c r="D308" s="3869">
        <v>41789</v>
      </c>
      <c r="E308" s="3869"/>
      <c r="F308" s="3869"/>
      <c r="G308" s="2573"/>
      <c r="H308" s="2573"/>
      <c r="I308" s="2573"/>
      <c r="J308" s="2573"/>
      <c r="K308" s="2573"/>
      <c r="L308" s="2573"/>
      <c r="M308" s="2573"/>
      <c r="N308" s="2573"/>
      <c r="O308" s="2573"/>
      <c r="P308" s="2573"/>
      <c r="Q308" s="2573"/>
      <c r="R308" s="2573"/>
      <c r="S308" s="2573"/>
      <c r="T308" s="2573"/>
      <c r="U308" s="2573"/>
      <c r="V308" s="2573"/>
      <c r="W308" s="2573"/>
      <c r="X308" s="2573"/>
      <c r="Y308" s="2573"/>
      <c r="Z308" s="2573"/>
      <c r="AA308" s="2573"/>
      <c r="AB308" s="2573"/>
      <c r="AC308" s="2573"/>
      <c r="AD308" s="2573"/>
      <c r="AE308" s="2573"/>
      <c r="AF308" s="2574"/>
    </row>
    <row r="309" spans="2:32" s="2875" customFormat="1" x14ac:dyDescent="0.2">
      <c r="B309" s="3863" t="s">
        <v>5070</v>
      </c>
      <c r="C309" s="3864"/>
      <c r="D309" s="3870">
        <v>41789</v>
      </c>
      <c r="E309" s="3870"/>
      <c r="F309" s="3870"/>
      <c r="G309" s="2573"/>
      <c r="H309" s="2573"/>
      <c r="I309" s="2573"/>
      <c r="J309" s="2573"/>
      <c r="K309" s="2573"/>
      <c r="L309" s="2573"/>
      <c r="M309" s="2573"/>
      <c r="N309" s="2573"/>
      <c r="O309" s="2573"/>
      <c r="P309" s="2573"/>
      <c r="Q309" s="2573"/>
      <c r="R309" s="2573"/>
      <c r="S309" s="2573"/>
      <c r="T309" s="2573"/>
      <c r="U309" s="2573"/>
      <c r="V309" s="2573"/>
      <c r="W309" s="2573"/>
      <c r="X309" s="2573"/>
      <c r="Y309" s="2573"/>
      <c r="Z309" s="2573"/>
      <c r="AA309" s="2573"/>
      <c r="AB309" s="2573"/>
      <c r="AC309" s="2573"/>
      <c r="AD309" s="2573"/>
      <c r="AE309" s="2573"/>
      <c r="AF309" s="2574"/>
    </row>
    <row r="310" spans="2:32" s="2875" customFormat="1" ht="13.5" customHeight="1" thickBot="1" x14ac:dyDescent="0.25">
      <c r="B310" s="3791"/>
      <c r="C310" s="3792"/>
      <c r="D310" s="3792"/>
      <c r="E310" s="3792"/>
      <c r="F310" s="3792"/>
      <c r="G310" s="2573"/>
      <c r="H310" s="2573"/>
      <c r="I310" s="2573"/>
      <c r="J310" s="2573"/>
      <c r="K310" s="2573"/>
      <c r="L310" s="2573"/>
      <c r="M310" s="2573"/>
      <c r="N310" s="2573"/>
      <c r="O310" s="2573"/>
      <c r="P310" s="2573"/>
      <c r="Q310" s="2573"/>
      <c r="R310" s="2573"/>
      <c r="S310" s="2573"/>
      <c r="T310" s="2573"/>
      <c r="U310" s="2573"/>
      <c r="V310" s="2573"/>
      <c r="W310" s="2573"/>
      <c r="X310" s="2573"/>
      <c r="Y310" s="2573"/>
      <c r="Z310" s="2573"/>
      <c r="AA310" s="2573"/>
      <c r="AB310" s="2573"/>
      <c r="AC310" s="2573"/>
      <c r="AD310" s="2573"/>
      <c r="AE310" s="2573"/>
      <c r="AF310" s="2574"/>
    </row>
    <row r="311" spans="2:32" s="2875" customFormat="1" ht="83.25" customHeight="1" thickBot="1" x14ac:dyDescent="0.25">
      <c r="B311" s="3844" t="s">
        <v>5071</v>
      </c>
      <c r="C311" s="3871"/>
      <c r="D311" s="3872" t="s">
        <v>6944</v>
      </c>
      <c r="E311" s="3847"/>
      <c r="F311" s="3847"/>
      <c r="G311" s="3847"/>
      <c r="H311" s="3847"/>
      <c r="I311" s="3847"/>
      <c r="J311" s="3847"/>
      <c r="K311" s="3847"/>
      <c r="L311" s="3847"/>
      <c r="M311" s="3847"/>
      <c r="N311" s="3847"/>
      <c r="O311" s="3847"/>
      <c r="P311" s="3847"/>
      <c r="Q311" s="3848"/>
      <c r="R311" s="2573"/>
      <c r="S311" s="2573"/>
      <c r="T311" s="2573"/>
      <c r="U311" s="2573"/>
      <c r="V311" s="2573"/>
      <c r="W311" s="2573"/>
      <c r="X311" s="2573"/>
      <c r="Y311" s="2573"/>
      <c r="Z311" s="2573"/>
      <c r="AA311" s="2573"/>
      <c r="AB311" s="2573"/>
      <c r="AC311" s="2573"/>
      <c r="AD311" s="2573"/>
      <c r="AE311" s="2573"/>
      <c r="AF311" s="2574"/>
    </row>
    <row r="312" spans="2:32" s="2875" customFormat="1" ht="13.5" customHeight="1" thickBot="1" x14ac:dyDescent="0.25">
      <c r="B312" s="3791"/>
      <c r="C312" s="3792"/>
      <c r="D312" s="3792"/>
      <c r="E312" s="3792"/>
      <c r="F312" s="3792"/>
      <c r="G312" s="2573"/>
      <c r="H312" s="2573"/>
      <c r="I312" s="2573"/>
      <c r="J312" s="2573"/>
      <c r="K312" s="2573"/>
      <c r="L312" s="2573"/>
      <c r="M312" s="2573"/>
      <c r="N312" s="2573"/>
      <c r="O312" s="2573"/>
      <c r="P312" s="2573"/>
      <c r="Q312" s="2573"/>
      <c r="R312" s="2637"/>
      <c r="S312" s="2573"/>
      <c r="T312" s="2573"/>
      <c r="U312" s="2573"/>
      <c r="V312" s="2573"/>
      <c r="W312" s="2573"/>
      <c r="X312" s="2573"/>
      <c r="Y312" s="2573"/>
      <c r="Z312" s="2573"/>
      <c r="AA312" s="2573"/>
      <c r="AB312" s="2573"/>
      <c r="AC312" s="2573"/>
      <c r="AD312" s="2573"/>
      <c r="AE312" s="2573"/>
      <c r="AF312" s="2574"/>
    </row>
    <row r="313" spans="2:32" s="2875" customFormat="1" ht="13.5" customHeight="1" thickBot="1" x14ac:dyDescent="0.25">
      <c r="B313" s="3852" t="s">
        <v>5073</v>
      </c>
      <c r="C313" s="3853"/>
      <c r="D313" s="3851" t="s">
        <v>5074</v>
      </c>
      <c r="E313" s="3856" t="s">
        <v>224</v>
      </c>
      <c r="F313" s="3857"/>
      <c r="G313" s="3857"/>
      <c r="H313" s="3857"/>
      <c r="I313" s="3857"/>
      <c r="J313" s="3857"/>
      <c r="K313" s="3857"/>
      <c r="L313" s="3857"/>
      <c r="M313" s="3857"/>
      <c r="N313" s="3857"/>
      <c r="O313" s="3857"/>
      <c r="P313" s="3858"/>
      <c r="Q313" s="3859" t="s">
        <v>340</v>
      </c>
      <c r="R313" s="3860"/>
      <c r="S313" s="3861"/>
      <c r="T313" s="3861"/>
      <c r="U313" s="3861"/>
      <c r="V313" s="3861"/>
      <c r="W313" s="3861"/>
      <c r="X313" s="3861"/>
      <c r="Y313" s="3862"/>
      <c r="Z313" s="3859" t="s">
        <v>225</v>
      </c>
      <c r="AA313" s="3861"/>
      <c r="AB313" s="3862"/>
      <c r="AC313" s="3873" t="s">
        <v>4993</v>
      </c>
      <c r="AD313" s="3874"/>
      <c r="AE313" s="3875"/>
      <c r="AF313" s="2574"/>
    </row>
    <row r="314" spans="2:32" s="2875" customFormat="1" ht="13.5" thickBot="1" x14ac:dyDescent="0.25">
      <c r="B314" s="3854"/>
      <c r="C314" s="3855"/>
      <c r="D314" s="3851"/>
      <c r="E314" s="3851" t="s">
        <v>5011</v>
      </c>
      <c r="F314" s="3851" t="s">
        <v>5012</v>
      </c>
      <c r="G314" s="3830" t="s">
        <v>5014</v>
      </c>
      <c r="H314" s="3830" t="s">
        <v>5075</v>
      </c>
      <c r="I314" s="3876" t="s">
        <v>5076</v>
      </c>
      <c r="J314" s="3876" t="s">
        <v>5077</v>
      </c>
      <c r="K314" s="3876" t="s">
        <v>5017</v>
      </c>
      <c r="L314" s="3876"/>
      <c r="M314" s="3876" t="s">
        <v>5078</v>
      </c>
      <c r="N314" s="3876" t="s">
        <v>5079</v>
      </c>
      <c r="O314" s="3876" t="s">
        <v>5080</v>
      </c>
      <c r="P314" s="3876" t="s">
        <v>5081</v>
      </c>
      <c r="Q314" s="3827" t="s">
        <v>5023</v>
      </c>
      <c r="R314" s="3827" t="s">
        <v>5024</v>
      </c>
      <c r="S314" s="3827" t="s">
        <v>5025</v>
      </c>
      <c r="T314" s="3827" t="s">
        <v>5082</v>
      </c>
      <c r="U314" s="3827" t="s">
        <v>5083</v>
      </c>
      <c r="V314" s="3827" t="s">
        <v>5028</v>
      </c>
      <c r="W314" s="3827" t="s">
        <v>5030</v>
      </c>
      <c r="X314" s="3830" t="s">
        <v>5084</v>
      </c>
      <c r="Y314" s="3830" t="s">
        <v>5085</v>
      </c>
      <c r="Z314" s="3827" t="s">
        <v>5086</v>
      </c>
      <c r="AA314" s="3827" t="s">
        <v>5087</v>
      </c>
      <c r="AB314" s="3827" t="s">
        <v>5088</v>
      </c>
      <c r="AC314" s="3827" t="s">
        <v>1154</v>
      </c>
      <c r="AD314" s="3827" t="s">
        <v>4994</v>
      </c>
      <c r="AE314" s="3827" t="s">
        <v>4995</v>
      </c>
      <c r="AF314" s="2574"/>
    </row>
    <row r="315" spans="2:32" s="2875" customFormat="1" ht="13.5" thickBot="1" x14ac:dyDescent="0.25">
      <c r="B315" s="3854"/>
      <c r="C315" s="3855"/>
      <c r="D315" s="3827"/>
      <c r="E315" s="3827"/>
      <c r="F315" s="3827"/>
      <c r="G315" s="3829"/>
      <c r="H315" s="3829"/>
      <c r="I315" s="3830"/>
      <c r="J315" s="3830"/>
      <c r="K315" s="3787" t="s">
        <v>5037</v>
      </c>
      <c r="L315" s="3788" t="s">
        <v>2798</v>
      </c>
      <c r="M315" s="3830"/>
      <c r="N315" s="3830"/>
      <c r="O315" s="3830"/>
      <c r="P315" s="3830"/>
      <c r="Q315" s="3828"/>
      <c r="R315" s="3828"/>
      <c r="S315" s="3828"/>
      <c r="T315" s="3828"/>
      <c r="U315" s="3828"/>
      <c r="V315" s="3828"/>
      <c r="W315" s="3828"/>
      <c r="X315" s="3829"/>
      <c r="Y315" s="3829"/>
      <c r="Z315" s="3828"/>
      <c r="AA315" s="3828"/>
      <c r="AB315" s="3828"/>
      <c r="AC315" s="3828"/>
      <c r="AD315" s="3828"/>
      <c r="AE315" s="3828"/>
      <c r="AF315" s="2574"/>
    </row>
    <row r="316" spans="2:32" s="2875" customFormat="1" x14ac:dyDescent="0.2">
      <c r="B316" s="3884" t="s">
        <v>6339</v>
      </c>
      <c r="C316" s="3885"/>
      <c r="D316" s="3139" t="s">
        <v>1534</v>
      </c>
      <c r="E316" s="3139" t="s">
        <v>1534</v>
      </c>
      <c r="F316" s="3139" t="s">
        <v>1534</v>
      </c>
      <c r="G316" s="3139">
        <v>17</v>
      </c>
      <c r="H316" s="3139" t="s">
        <v>1534</v>
      </c>
      <c r="I316" s="3141">
        <v>0.18</v>
      </c>
      <c r="J316" s="3139" t="s">
        <v>1534</v>
      </c>
      <c r="K316" s="3139" t="s">
        <v>1534</v>
      </c>
      <c r="L316" s="3139" t="s">
        <v>1534</v>
      </c>
      <c r="M316" s="3139" t="s">
        <v>1534</v>
      </c>
      <c r="N316" s="3139" t="s">
        <v>1534</v>
      </c>
      <c r="O316" s="3139" t="s">
        <v>1534</v>
      </c>
      <c r="P316" s="3139" t="s">
        <v>1534</v>
      </c>
      <c r="Q316" s="3139" t="s">
        <v>1534</v>
      </c>
      <c r="R316" s="3139" t="s">
        <v>1534</v>
      </c>
      <c r="S316" s="3139" t="s">
        <v>1534</v>
      </c>
      <c r="T316" s="3139" t="s">
        <v>1534</v>
      </c>
      <c r="U316" s="3139" t="s">
        <v>1534</v>
      </c>
      <c r="V316" s="3139" t="s">
        <v>1534</v>
      </c>
      <c r="W316" s="3139" t="s">
        <v>1534</v>
      </c>
      <c r="X316" s="3139" t="s">
        <v>1534</v>
      </c>
      <c r="Y316" s="3139" t="s">
        <v>1534</v>
      </c>
      <c r="Z316" s="3139" t="s">
        <v>1534</v>
      </c>
      <c r="AA316" s="3139" t="s">
        <v>1534</v>
      </c>
      <c r="AB316" s="3139" t="s">
        <v>1534</v>
      </c>
      <c r="AC316" s="3139" t="s">
        <v>1534</v>
      </c>
      <c r="AD316" s="3139" t="s">
        <v>1534</v>
      </c>
      <c r="AE316" s="3142" t="s">
        <v>1534</v>
      </c>
      <c r="AF316" s="2574"/>
    </row>
    <row r="317" spans="2:32" s="2875" customFormat="1" ht="13.5" thickBot="1" x14ac:dyDescent="0.25">
      <c r="B317" s="3879" t="s">
        <v>6551</v>
      </c>
      <c r="C317" s="3880"/>
      <c r="D317" s="3143" t="s">
        <v>1534</v>
      </c>
      <c r="E317" s="3143" t="s">
        <v>1534</v>
      </c>
      <c r="F317" s="3143" t="s">
        <v>1534</v>
      </c>
      <c r="G317" s="3143">
        <v>19</v>
      </c>
      <c r="H317" s="3143" t="s">
        <v>1534</v>
      </c>
      <c r="I317" s="3145">
        <v>0.16</v>
      </c>
      <c r="J317" s="3143" t="s">
        <v>1534</v>
      </c>
      <c r="K317" s="3143" t="s">
        <v>1534</v>
      </c>
      <c r="L317" s="3143" t="s">
        <v>1534</v>
      </c>
      <c r="M317" s="3143" t="s">
        <v>1534</v>
      </c>
      <c r="N317" s="3143" t="s">
        <v>1534</v>
      </c>
      <c r="O317" s="3143" t="s">
        <v>1534</v>
      </c>
      <c r="P317" s="3143" t="s">
        <v>1534</v>
      </c>
      <c r="Q317" s="3143" t="s">
        <v>1534</v>
      </c>
      <c r="R317" s="3143" t="s">
        <v>1534</v>
      </c>
      <c r="S317" s="3143" t="s">
        <v>1534</v>
      </c>
      <c r="T317" s="3143" t="s">
        <v>1534</v>
      </c>
      <c r="U317" s="3143" t="s">
        <v>1534</v>
      </c>
      <c r="V317" s="3143" t="s">
        <v>1534</v>
      </c>
      <c r="W317" s="3143" t="s">
        <v>1534</v>
      </c>
      <c r="X317" s="3143" t="s">
        <v>1534</v>
      </c>
      <c r="Y317" s="3143" t="s">
        <v>1534</v>
      </c>
      <c r="Z317" s="3143" t="s">
        <v>1534</v>
      </c>
      <c r="AA317" s="3143" t="s">
        <v>1534</v>
      </c>
      <c r="AB317" s="3143" t="s">
        <v>1534</v>
      </c>
      <c r="AC317" s="3143" t="s">
        <v>1534</v>
      </c>
      <c r="AD317" s="3143" t="s">
        <v>1534</v>
      </c>
      <c r="AE317" s="3146" t="s">
        <v>1534</v>
      </c>
      <c r="AF317" s="2574"/>
    </row>
    <row r="318" spans="2:32" s="2875" customFormat="1" x14ac:dyDescent="0.2">
      <c r="B318" s="2636"/>
      <c r="C318" s="2568"/>
      <c r="D318" s="2568"/>
      <c r="E318" s="2568"/>
      <c r="F318" s="2568"/>
      <c r="G318" s="2569"/>
      <c r="H318" s="2569"/>
      <c r="I318" s="2569"/>
      <c r="J318" s="2569"/>
      <c r="K318" s="2568"/>
      <c r="L318" s="2569"/>
      <c r="M318" s="2569"/>
      <c r="N318" s="2569"/>
      <c r="O318" s="2569"/>
      <c r="P318" s="2569"/>
      <c r="Q318" s="2633"/>
      <c r="R318" s="2633"/>
      <c r="S318" s="2633"/>
      <c r="T318" s="2633"/>
      <c r="U318" s="2633"/>
      <c r="V318" s="2633"/>
      <c r="W318" s="2633"/>
      <c r="X318" s="2633"/>
      <c r="Y318" s="2633"/>
      <c r="Z318" s="2633"/>
      <c r="AA318" s="2633"/>
      <c r="AB318" s="2633"/>
      <c r="AC318" s="2633"/>
      <c r="AD318" s="2633"/>
      <c r="AE318" s="2633"/>
      <c r="AF318" s="2574"/>
    </row>
    <row r="319" spans="2:32" s="2875" customFormat="1" x14ac:dyDescent="0.2">
      <c r="B319" s="3881" t="s">
        <v>4996</v>
      </c>
      <c r="C319" s="3882"/>
      <c r="D319" s="3883" t="s">
        <v>5090</v>
      </c>
      <c r="E319" s="3883"/>
      <c r="F319" s="3883"/>
      <c r="G319" s="3883"/>
      <c r="H319" s="3883"/>
      <c r="I319" s="2634"/>
      <c r="J319" s="2634"/>
      <c r="K319" s="2634"/>
      <c r="L319" s="2634"/>
      <c r="M319" s="2634"/>
      <c r="N319" s="2634"/>
      <c r="O319" s="2634"/>
      <c r="P319" s="2634"/>
      <c r="Q319" s="2633"/>
      <c r="R319" s="2633"/>
      <c r="S319" s="2633"/>
      <c r="T319" s="2633"/>
      <c r="U319" s="2633"/>
      <c r="V319" s="2633"/>
      <c r="W319" s="2633"/>
      <c r="X319" s="2633"/>
      <c r="Y319" s="2633"/>
      <c r="Z319" s="2633"/>
      <c r="AA319" s="2633"/>
      <c r="AB319" s="2633"/>
      <c r="AC319" s="2633"/>
      <c r="AD319" s="2633"/>
      <c r="AE319" s="2633"/>
      <c r="AF319" s="2574"/>
    </row>
    <row r="320" spans="2:32" s="2875" customFormat="1" x14ac:dyDescent="0.2">
      <c r="B320" s="3881" t="s">
        <v>4997</v>
      </c>
      <c r="C320" s="3882"/>
      <c r="D320" s="3883" t="s">
        <v>1517</v>
      </c>
      <c r="E320" s="3883"/>
      <c r="F320" s="3883"/>
      <c r="G320" s="3883"/>
      <c r="H320" s="3883"/>
      <c r="I320" s="2634"/>
      <c r="J320" s="2634"/>
      <c r="K320" s="2634"/>
      <c r="L320" s="2634"/>
      <c r="M320" s="2634"/>
      <c r="N320" s="2634"/>
      <c r="O320" s="2634"/>
      <c r="P320" s="2634"/>
      <c r="Q320" s="2633"/>
      <c r="R320" s="2633"/>
      <c r="S320" s="2633"/>
      <c r="T320" s="2633"/>
      <c r="U320" s="2633"/>
      <c r="V320" s="2633"/>
      <c r="W320" s="2633"/>
      <c r="X320" s="2633"/>
      <c r="Y320" s="2633"/>
      <c r="Z320" s="2633"/>
      <c r="AA320" s="2633"/>
      <c r="AB320" s="2633"/>
      <c r="AC320" s="2633"/>
      <c r="AD320" s="2633"/>
      <c r="AE320" s="2633"/>
      <c r="AF320" s="2574"/>
    </row>
    <row r="321" spans="2:32" s="2875" customFormat="1" ht="13.5" thickBot="1" x14ac:dyDescent="0.25">
      <c r="B321" s="3789"/>
      <c r="C321" s="3790"/>
      <c r="D321" s="3790"/>
      <c r="E321" s="3790"/>
      <c r="F321" s="3790"/>
      <c r="G321" s="2637"/>
      <c r="H321" s="2637"/>
      <c r="I321" s="2637"/>
      <c r="J321" s="2637"/>
      <c r="K321" s="2637"/>
      <c r="L321" s="2637"/>
      <c r="M321" s="2637"/>
      <c r="N321" s="2637"/>
      <c r="O321" s="2637"/>
      <c r="P321" s="2637"/>
      <c r="Q321" s="2637"/>
      <c r="R321" s="2637"/>
      <c r="S321" s="2637"/>
      <c r="T321" s="2637"/>
      <c r="U321" s="2637"/>
      <c r="V321" s="2637"/>
      <c r="W321" s="2637"/>
      <c r="X321" s="2637"/>
      <c r="Y321" s="2637"/>
      <c r="Z321" s="2637"/>
      <c r="AA321" s="2637"/>
      <c r="AB321" s="2637"/>
      <c r="AC321" s="2637"/>
      <c r="AD321" s="2637"/>
      <c r="AE321" s="2637"/>
      <c r="AF321" s="2579"/>
    </row>
    <row r="322" spans="2:32" s="2875" customFormat="1" x14ac:dyDescent="0.2"/>
    <row r="323" spans="2:32" s="2875" customFormat="1" ht="13.5" thickBot="1" x14ac:dyDescent="0.25"/>
    <row r="324" spans="2:32" s="2875" customFormat="1" ht="20.25" x14ac:dyDescent="0.2">
      <c r="B324" s="3839" t="s">
        <v>5069</v>
      </c>
      <c r="C324" s="3840"/>
      <c r="D324" s="3840"/>
      <c r="E324" s="3840"/>
      <c r="F324" s="3840"/>
      <c r="G324" s="3840"/>
      <c r="H324" s="3840"/>
      <c r="I324" s="3840"/>
      <c r="J324" s="3840"/>
      <c r="K324" s="3840"/>
      <c r="L324" s="3840"/>
      <c r="M324" s="3840"/>
      <c r="N324" s="3840"/>
      <c r="O324" s="3840"/>
      <c r="P324" s="3840"/>
      <c r="Q324" s="3840"/>
      <c r="R324" s="3840"/>
      <c r="S324" s="3840"/>
      <c r="T324" s="3840"/>
      <c r="U324" s="3840"/>
      <c r="V324" s="3840"/>
      <c r="W324" s="3840"/>
      <c r="X324" s="3840"/>
      <c r="Y324" s="3840"/>
      <c r="Z324" s="3840"/>
      <c r="AA324" s="3840"/>
      <c r="AB324" s="3840"/>
      <c r="AC324" s="3840"/>
      <c r="AD324" s="3840"/>
      <c r="AE324" s="3840"/>
      <c r="AF324" s="3841"/>
    </row>
    <row r="325" spans="2:32" s="2875" customFormat="1" x14ac:dyDescent="0.2">
      <c r="B325" s="3791"/>
      <c r="C325" s="3792"/>
      <c r="D325" s="3792"/>
      <c r="E325" s="3792"/>
      <c r="F325" s="3792"/>
      <c r="G325" s="2573"/>
      <c r="H325" s="2573"/>
      <c r="I325" s="2573"/>
      <c r="J325" s="2573"/>
      <c r="K325" s="2573"/>
      <c r="L325" s="2573"/>
      <c r="M325" s="2573"/>
      <c r="N325" s="2573"/>
      <c r="O325" s="2573"/>
      <c r="P325" s="2573"/>
      <c r="Q325" s="2573"/>
      <c r="R325" s="2573"/>
      <c r="S325" s="2573"/>
      <c r="T325" s="2573"/>
      <c r="U325" s="2573"/>
      <c r="V325" s="2573"/>
      <c r="W325" s="2573"/>
      <c r="X325" s="2573"/>
      <c r="Y325" s="2573"/>
      <c r="Z325" s="2573"/>
      <c r="AA325" s="2573"/>
      <c r="AB325" s="2573"/>
      <c r="AC325" s="2573"/>
      <c r="AD325" s="2573"/>
      <c r="AE325" s="2573"/>
      <c r="AF325" s="2574"/>
    </row>
    <row r="326" spans="2:32" s="2875" customFormat="1" x14ac:dyDescent="0.2">
      <c r="B326" s="2635" t="s">
        <v>5089</v>
      </c>
      <c r="C326" s="3792"/>
      <c r="D326" s="3866" t="s">
        <v>6751</v>
      </c>
      <c r="E326" s="3866"/>
      <c r="F326" s="3866"/>
      <c r="G326" s="2573"/>
      <c r="H326" s="2573"/>
      <c r="I326" s="2573"/>
      <c r="J326" s="2573"/>
      <c r="K326" s="2573"/>
      <c r="L326" s="2573"/>
      <c r="M326" s="2573"/>
      <c r="N326" s="2573"/>
      <c r="O326" s="2573"/>
      <c r="P326" s="2573"/>
      <c r="Q326" s="2573"/>
      <c r="R326" s="2573"/>
      <c r="S326" s="2573"/>
      <c r="T326" s="2573"/>
      <c r="U326" s="2573"/>
      <c r="V326" s="2573"/>
      <c r="W326" s="2573"/>
      <c r="X326" s="2573"/>
      <c r="Y326" s="2573"/>
      <c r="Z326" s="2573"/>
      <c r="AA326" s="2573"/>
      <c r="AB326" s="2573"/>
      <c r="AC326" s="2573"/>
      <c r="AD326" s="2573"/>
      <c r="AE326" s="2573"/>
      <c r="AF326" s="2574"/>
    </row>
    <row r="327" spans="2:32" s="2875" customFormat="1" x14ac:dyDescent="0.2">
      <c r="B327" s="3867" t="s">
        <v>5072</v>
      </c>
      <c r="C327" s="3868"/>
      <c r="D327" s="3869">
        <v>41775</v>
      </c>
      <c r="E327" s="3869"/>
      <c r="F327" s="3869"/>
      <c r="G327" s="2573"/>
      <c r="H327" s="2573"/>
      <c r="I327" s="2573"/>
      <c r="J327" s="2573"/>
      <c r="K327" s="2573"/>
      <c r="L327" s="2573"/>
      <c r="M327" s="2573"/>
      <c r="N327" s="2573"/>
      <c r="O327" s="2573"/>
      <c r="P327" s="2573"/>
      <c r="Q327" s="2573"/>
      <c r="R327" s="2573"/>
      <c r="S327" s="2573"/>
      <c r="T327" s="2573"/>
      <c r="U327" s="2573"/>
      <c r="V327" s="2573"/>
      <c r="W327" s="2573"/>
      <c r="X327" s="2573"/>
      <c r="Y327" s="2573"/>
      <c r="Z327" s="2573"/>
      <c r="AA327" s="2573"/>
      <c r="AB327" s="2573"/>
      <c r="AC327" s="2573"/>
      <c r="AD327" s="2573"/>
      <c r="AE327" s="2573"/>
      <c r="AF327" s="2574"/>
    </row>
    <row r="328" spans="2:32" s="2875" customFormat="1" x14ac:dyDescent="0.2">
      <c r="B328" s="3863" t="s">
        <v>5070</v>
      </c>
      <c r="C328" s="3864"/>
      <c r="D328" s="3870">
        <v>41775</v>
      </c>
      <c r="E328" s="3870"/>
      <c r="F328" s="3870"/>
      <c r="G328" s="2573"/>
      <c r="H328" s="2573"/>
      <c r="I328" s="2573"/>
      <c r="J328" s="2573"/>
      <c r="K328" s="2573"/>
      <c r="L328" s="2573"/>
      <c r="M328" s="2573"/>
      <c r="N328" s="2573"/>
      <c r="O328" s="2573"/>
      <c r="P328" s="2573"/>
      <c r="Q328" s="2573"/>
      <c r="R328" s="2573"/>
      <c r="S328" s="2573"/>
      <c r="T328" s="2573"/>
      <c r="U328" s="2573"/>
      <c r="V328" s="2573"/>
      <c r="W328" s="2573"/>
      <c r="X328" s="2573"/>
      <c r="Y328" s="2573"/>
      <c r="Z328" s="2573"/>
      <c r="AA328" s="2573"/>
      <c r="AB328" s="2573"/>
      <c r="AC328" s="2573"/>
      <c r="AD328" s="2573"/>
      <c r="AE328" s="2573"/>
      <c r="AF328" s="2574"/>
    </row>
    <row r="329" spans="2:32" s="2875" customFormat="1" ht="13.5" thickBot="1" x14ac:dyDescent="0.25">
      <c r="B329" s="3791"/>
      <c r="C329" s="3792"/>
      <c r="D329" s="3792"/>
      <c r="E329" s="3792"/>
      <c r="F329" s="3792"/>
      <c r="G329" s="2573"/>
      <c r="H329" s="2573"/>
      <c r="I329" s="2573"/>
      <c r="J329" s="2573"/>
      <c r="K329" s="2573"/>
      <c r="L329" s="2573"/>
      <c r="M329" s="2573"/>
      <c r="N329" s="2573"/>
      <c r="O329" s="2573"/>
      <c r="P329" s="2573"/>
      <c r="Q329" s="2573"/>
      <c r="R329" s="2573"/>
      <c r="S329" s="2573"/>
      <c r="T329" s="2573"/>
      <c r="U329" s="2573"/>
      <c r="V329" s="2573"/>
      <c r="W329" s="2573"/>
      <c r="X329" s="2573"/>
      <c r="Y329" s="2573"/>
      <c r="Z329" s="2573"/>
      <c r="AA329" s="2573"/>
      <c r="AB329" s="2573"/>
      <c r="AC329" s="2573"/>
      <c r="AD329" s="2573"/>
      <c r="AE329" s="2573"/>
      <c r="AF329" s="2574"/>
    </row>
    <row r="330" spans="2:32" s="2875" customFormat="1" ht="79.5" customHeight="1" thickBot="1" x14ac:dyDescent="0.25">
      <c r="B330" s="3844" t="s">
        <v>5071</v>
      </c>
      <c r="C330" s="3871"/>
      <c r="D330" s="3872" t="s">
        <v>6943</v>
      </c>
      <c r="E330" s="3847"/>
      <c r="F330" s="3847"/>
      <c r="G330" s="3847"/>
      <c r="H330" s="3847"/>
      <c r="I330" s="3847"/>
      <c r="J330" s="3847"/>
      <c r="K330" s="3847"/>
      <c r="L330" s="3847"/>
      <c r="M330" s="3847"/>
      <c r="N330" s="3847"/>
      <c r="O330" s="3847"/>
      <c r="P330" s="3847"/>
      <c r="Q330" s="3848"/>
      <c r="R330" s="2573"/>
      <c r="S330" s="2573"/>
      <c r="T330" s="2573"/>
      <c r="U330" s="2573"/>
      <c r="V330" s="2573"/>
      <c r="W330" s="2573"/>
      <c r="X330" s="2573"/>
      <c r="Y330" s="2573"/>
      <c r="Z330" s="2573"/>
      <c r="AA330" s="2573"/>
      <c r="AB330" s="2573"/>
      <c r="AC330" s="2573"/>
      <c r="AD330" s="2573"/>
      <c r="AE330" s="2573"/>
      <c r="AF330" s="2574"/>
    </row>
    <row r="331" spans="2:32" s="2875" customFormat="1" ht="13.5" thickBot="1" x14ac:dyDescent="0.25">
      <c r="B331" s="3791"/>
      <c r="C331" s="3792"/>
      <c r="D331" s="3792"/>
      <c r="E331" s="3792"/>
      <c r="F331" s="3792"/>
      <c r="G331" s="2573"/>
      <c r="H331" s="2573"/>
      <c r="I331" s="2573"/>
      <c r="J331" s="2573"/>
      <c r="K331" s="2573"/>
      <c r="L331" s="2573"/>
      <c r="M331" s="2573"/>
      <c r="N331" s="2573"/>
      <c r="O331" s="2573"/>
      <c r="P331" s="2573"/>
      <c r="Q331" s="2573"/>
      <c r="R331" s="2637"/>
      <c r="S331" s="2573"/>
      <c r="T331" s="2573"/>
      <c r="U331" s="2573"/>
      <c r="V331" s="2573"/>
      <c r="W331" s="2573"/>
      <c r="X331" s="2573"/>
      <c r="Y331" s="2573"/>
      <c r="Z331" s="2573"/>
      <c r="AA331" s="2573"/>
      <c r="AB331" s="2573"/>
      <c r="AC331" s="2573"/>
      <c r="AD331" s="2573"/>
      <c r="AE331" s="2573"/>
      <c r="AF331" s="2574"/>
    </row>
    <row r="332" spans="2:32" s="2875" customFormat="1" ht="13.5" thickBot="1" x14ac:dyDescent="0.25">
      <c r="B332" s="3852" t="s">
        <v>5073</v>
      </c>
      <c r="C332" s="3853"/>
      <c r="D332" s="3851" t="s">
        <v>5074</v>
      </c>
      <c r="E332" s="3856" t="s">
        <v>224</v>
      </c>
      <c r="F332" s="3857"/>
      <c r="G332" s="3857"/>
      <c r="H332" s="3857"/>
      <c r="I332" s="3857"/>
      <c r="J332" s="3857"/>
      <c r="K332" s="3857"/>
      <c r="L332" s="3857"/>
      <c r="M332" s="3857"/>
      <c r="N332" s="3857"/>
      <c r="O332" s="3857"/>
      <c r="P332" s="3858"/>
      <c r="Q332" s="3859" t="s">
        <v>340</v>
      </c>
      <c r="R332" s="3860"/>
      <c r="S332" s="3861"/>
      <c r="T332" s="3861"/>
      <c r="U332" s="3861"/>
      <c r="V332" s="3861"/>
      <c r="W332" s="3861"/>
      <c r="X332" s="3861"/>
      <c r="Y332" s="3862"/>
      <c r="Z332" s="3859" t="s">
        <v>225</v>
      </c>
      <c r="AA332" s="3861"/>
      <c r="AB332" s="3862"/>
      <c r="AC332" s="3873" t="s">
        <v>4993</v>
      </c>
      <c r="AD332" s="3874"/>
      <c r="AE332" s="3875"/>
      <c r="AF332" s="2574"/>
    </row>
    <row r="333" spans="2:32" s="2875" customFormat="1" ht="13.5" thickBot="1" x14ac:dyDescent="0.25">
      <c r="B333" s="3854"/>
      <c r="C333" s="3855"/>
      <c r="D333" s="3851"/>
      <c r="E333" s="3851" t="s">
        <v>5011</v>
      </c>
      <c r="F333" s="3851" t="s">
        <v>5012</v>
      </c>
      <c r="G333" s="3830" t="s">
        <v>5014</v>
      </c>
      <c r="H333" s="3830" t="s">
        <v>5075</v>
      </c>
      <c r="I333" s="3876" t="s">
        <v>5076</v>
      </c>
      <c r="J333" s="3876" t="s">
        <v>5077</v>
      </c>
      <c r="K333" s="3876" t="s">
        <v>5017</v>
      </c>
      <c r="L333" s="3876"/>
      <c r="M333" s="3876" t="s">
        <v>5078</v>
      </c>
      <c r="N333" s="3876" t="s">
        <v>5079</v>
      </c>
      <c r="O333" s="3876" t="s">
        <v>5080</v>
      </c>
      <c r="P333" s="3876" t="s">
        <v>5081</v>
      </c>
      <c r="Q333" s="3827" t="s">
        <v>5023</v>
      </c>
      <c r="R333" s="3827" t="s">
        <v>5024</v>
      </c>
      <c r="S333" s="3827" t="s">
        <v>5025</v>
      </c>
      <c r="T333" s="3827" t="s">
        <v>5082</v>
      </c>
      <c r="U333" s="3827" t="s">
        <v>5083</v>
      </c>
      <c r="V333" s="3827" t="s">
        <v>5028</v>
      </c>
      <c r="W333" s="3827" t="s">
        <v>5030</v>
      </c>
      <c r="X333" s="3830" t="s">
        <v>5084</v>
      </c>
      <c r="Y333" s="3830" t="s">
        <v>5085</v>
      </c>
      <c r="Z333" s="3827" t="s">
        <v>5086</v>
      </c>
      <c r="AA333" s="3827" t="s">
        <v>5087</v>
      </c>
      <c r="AB333" s="3827" t="s">
        <v>5088</v>
      </c>
      <c r="AC333" s="3827" t="s">
        <v>1154</v>
      </c>
      <c r="AD333" s="3827" t="s">
        <v>4994</v>
      </c>
      <c r="AE333" s="3827" t="s">
        <v>4995</v>
      </c>
      <c r="AF333" s="2574"/>
    </row>
    <row r="334" spans="2:32" s="2875" customFormat="1" ht="13.5" thickBot="1" x14ac:dyDescent="0.25">
      <c r="B334" s="3854"/>
      <c r="C334" s="3855"/>
      <c r="D334" s="3827"/>
      <c r="E334" s="3827"/>
      <c r="F334" s="3827"/>
      <c r="G334" s="3829"/>
      <c r="H334" s="3829"/>
      <c r="I334" s="3830"/>
      <c r="J334" s="3830"/>
      <c r="K334" s="3787" t="s">
        <v>5037</v>
      </c>
      <c r="L334" s="3788" t="s">
        <v>2798</v>
      </c>
      <c r="M334" s="3830"/>
      <c r="N334" s="3830"/>
      <c r="O334" s="3830"/>
      <c r="P334" s="3830"/>
      <c r="Q334" s="3828"/>
      <c r="R334" s="3828"/>
      <c r="S334" s="3828"/>
      <c r="T334" s="3828"/>
      <c r="U334" s="3828"/>
      <c r="V334" s="3828"/>
      <c r="W334" s="3828"/>
      <c r="X334" s="3829"/>
      <c r="Y334" s="3829"/>
      <c r="Z334" s="3828"/>
      <c r="AA334" s="3828"/>
      <c r="AB334" s="3828"/>
      <c r="AC334" s="3828"/>
      <c r="AD334" s="3828"/>
      <c r="AE334" s="3828"/>
      <c r="AF334" s="2574"/>
    </row>
    <row r="335" spans="2:32" s="2875" customFormat="1" x14ac:dyDescent="0.2">
      <c r="B335" s="3884" t="s">
        <v>6339</v>
      </c>
      <c r="C335" s="3885"/>
      <c r="D335" s="3139" t="s">
        <v>1534</v>
      </c>
      <c r="E335" s="3139" t="s">
        <v>1534</v>
      </c>
      <c r="F335" s="3139" t="s">
        <v>1534</v>
      </c>
      <c r="G335" s="3139">
        <v>17</v>
      </c>
      <c r="H335" s="3139" t="s">
        <v>1534</v>
      </c>
      <c r="I335" s="3141">
        <v>0.18</v>
      </c>
      <c r="J335" s="3139" t="s">
        <v>1534</v>
      </c>
      <c r="K335" s="3139" t="s">
        <v>1534</v>
      </c>
      <c r="L335" s="3139" t="s">
        <v>1534</v>
      </c>
      <c r="M335" s="3139" t="s">
        <v>1534</v>
      </c>
      <c r="N335" s="3139" t="s">
        <v>1534</v>
      </c>
      <c r="O335" s="3139" t="s">
        <v>1534</v>
      </c>
      <c r="P335" s="3139" t="s">
        <v>1534</v>
      </c>
      <c r="Q335" s="3139" t="s">
        <v>1534</v>
      </c>
      <c r="R335" s="3139" t="s">
        <v>1534</v>
      </c>
      <c r="S335" s="3139" t="s">
        <v>1534</v>
      </c>
      <c r="T335" s="3139" t="s">
        <v>1534</v>
      </c>
      <c r="U335" s="3139" t="s">
        <v>1534</v>
      </c>
      <c r="V335" s="3139" t="s">
        <v>1534</v>
      </c>
      <c r="W335" s="3139" t="s">
        <v>1534</v>
      </c>
      <c r="X335" s="3139" t="s">
        <v>1534</v>
      </c>
      <c r="Y335" s="3139" t="s">
        <v>1534</v>
      </c>
      <c r="Z335" s="3139" t="s">
        <v>1534</v>
      </c>
      <c r="AA335" s="3139" t="s">
        <v>1534</v>
      </c>
      <c r="AB335" s="3139" t="s">
        <v>1534</v>
      </c>
      <c r="AC335" s="3139" t="s">
        <v>1534</v>
      </c>
      <c r="AD335" s="3139" t="s">
        <v>1534</v>
      </c>
      <c r="AE335" s="3142" t="s">
        <v>1534</v>
      </c>
      <c r="AF335" s="2574"/>
    </row>
    <row r="336" spans="2:32" s="2875" customFormat="1" ht="13.5" thickBot="1" x14ac:dyDescent="0.25">
      <c r="B336" s="3879" t="s">
        <v>6551</v>
      </c>
      <c r="C336" s="3880"/>
      <c r="D336" s="3143" t="s">
        <v>1534</v>
      </c>
      <c r="E336" s="3143" t="s">
        <v>1534</v>
      </c>
      <c r="F336" s="3143" t="s">
        <v>1534</v>
      </c>
      <c r="G336" s="3143">
        <v>19</v>
      </c>
      <c r="H336" s="3143" t="s">
        <v>1534</v>
      </c>
      <c r="I336" s="3145">
        <v>0.16</v>
      </c>
      <c r="J336" s="3143" t="s">
        <v>1534</v>
      </c>
      <c r="K336" s="3143" t="s">
        <v>1534</v>
      </c>
      <c r="L336" s="3143" t="s">
        <v>1534</v>
      </c>
      <c r="M336" s="3143" t="s">
        <v>1534</v>
      </c>
      <c r="N336" s="3143" t="s">
        <v>1534</v>
      </c>
      <c r="O336" s="3143" t="s">
        <v>1534</v>
      </c>
      <c r="P336" s="3143" t="s">
        <v>1534</v>
      </c>
      <c r="Q336" s="3143" t="s">
        <v>1534</v>
      </c>
      <c r="R336" s="3143" t="s">
        <v>1534</v>
      </c>
      <c r="S336" s="3143" t="s">
        <v>1534</v>
      </c>
      <c r="T336" s="3143" t="s">
        <v>1534</v>
      </c>
      <c r="U336" s="3143" t="s">
        <v>1534</v>
      </c>
      <c r="V336" s="3143" t="s">
        <v>1534</v>
      </c>
      <c r="W336" s="3143" t="s">
        <v>1534</v>
      </c>
      <c r="X336" s="3143" t="s">
        <v>1534</v>
      </c>
      <c r="Y336" s="3143" t="s">
        <v>1534</v>
      </c>
      <c r="Z336" s="3143" t="s">
        <v>1534</v>
      </c>
      <c r="AA336" s="3143" t="s">
        <v>1534</v>
      </c>
      <c r="AB336" s="3143" t="s">
        <v>1534</v>
      </c>
      <c r="AC336" s="3143" t="s">
        <v>1534</v>
      </c>
      <c r="AD336" s="3143" t="s">
        <v>1534</v>
      </c>
      <c r="AE336" s="3146" t="s">
        <v>1534</v>
      </c>
      <c r="AF336" s="2574"/>
    </row>
    <row r="337" spans="2:32" s="2875" customFormat="1" x14ac:dyDescent="0.2">
      <c r="B337" s="2636"/>
      <c r="C337" s="2568"/>
      <c r="D337" s="2568"/>
      <c r="E337" s="2568"/>
      <c r="F337" s="2568"/>
      <c r="G337" s="2569"/>
      <c r="H337" s="2569"/>
      <c r="I337" s="2569"/>
      <c r="J337" s="2569"/>
      <c r="K337" s="2568"/>
      <c r="L337" s="2569"/>
      <c r="M337" s="2569"/>
      <c r="N337" s="2569"/>
      <c r="O337" s="2569"/>
      <c r="P337" s="2569"/>
      <c r="Q337" s="2633"/>
      <c r="R337" s="2633"/>
      <c r="S337" s="2633"/>
      <c r="T337" s="2633"/>
      <c r="U337" s="2633"/>
      <c r="V337" s="2633"/>
      <c r="W337" s="2633"/>
      <c r="X337" s="2633"/>
      <c r="Y337" s="2633"/>
      <c r="Z337" s="2633"/>
      <c r="AA337" s="2633"/>
      <c r="AB337" s="2633"/>
      <c r="AC337" s="2633"/>
      <c r="AD337" s="2633"/>
      <c r="AE337" s="2633"/>
      <c r="AF337" s="2574"/>
    </row>
    <row r="338" spans="2:32" s="2875" customFormat="1" x14ac:dyDescent="0.2">
      <c r="B338" s="3881" t="s">
        <v>4996</v>
      </c>
      <c r="C338" s="3882"/>
      <c r="D338" s="3883" t="s">
        <v>5090</v>
      </c>
      <c r="E338" s="3883"/>
      <c r="F338" s="3883"/>
      <c r="G338" s="3883"/>
      <c r="H338" s="3883"/>
      <c r="I338" s="2634"/>
      <c r="J338" s="2634"/>
      <c r="K338" s="2634"/>
      <c r="L338" s="2634"/>
      <c r="M338" s="2634"/>
      <c r="N338" s="2634"/>
      <c r="O338" s="2634"/>
      <c r="P338" s="2634"/>
      <c r="Q338" s="2633"/>
      <c r="R338" s="2633"/>
      <c r="S338" s="2633"/>
      <c r="T338" s="2633"/>
      <c r="U338" s="2633"/>
      <c r="V338" s="2633"/>
      <c r="W338" s="2633"/>
      <c r="X338" s="2633"/>
      <c r="Y338" s="2633"/>
      <c r="Z338" s="2633"/>
      <c r="AA338" s="2633"/>
      <c r="AB338" s="2633"/>
      <c r="AC338" s="2633"/>
      <c r="AD338" s="2633"/>
      <c r="AE338" s="2633"/>
      <c r="AF338" s="2574"/>
    </row>
    <row r="339" spans="2:32" s="2875" customFormat="1" x14ac:dyDescent="0.2">
      <c r="B339" s="3881" t="s">
        <v>4997</v>
      </c>
      <c r="C339" s="3882"/>
      <c r="D339" s="3883" t="s">
        <v>1517</v>
      </c>
      <c r="E339" s="3883"/>
      <c r="F339" s="3883"/>
      <c r="G339" s="3883"/>
      <c r="H339" s="3883"/>
      <c r="I339" s="2634"/>
      <c r="J339" s="2634"/>
      <c r="K339" s="2634"/>
      <c r="L339" s="2634"/>
      <c r="M339" s="2634"/>
      <c r="N339" s="2634"/>
      <c r="O339" s="2634"/>
      <c r="P339" s="2634"/>
      <c r="Q339" s="2633"/>
      <c r="R339" s="2633"/>
      <c r="S339" s="2633"/>
      <c r="T339" s="2633"/>
      <c r="U339" s="2633"/>
      <c r="V339" s="2633"/>
      <c r="W339" s="2633"/>
      <c r="X339" s="2633"/>
      <c r="Y339" s="2633"/>
      <c r="Z339" s="2633"/>
      <c r="AA339" s="2633"/>
      <c r="AB339" s="2633"/>
      <c r="AC339" s="2633"/>
      <c r="AD339" s="2633"/>
      <c r="AE339" s="2633"/>
      <c r="AF339" s="2574"/>
    </row>
    <row r="340" spans="2:32" s="2875" customFormat="1" ht="13.5" thickBot="1" x14ac:dyDescent="0.25">
      <c r="B340" s="3789"/>
      <c r="C340" s="3790"/>
      <c r="D340" s="3790"/>
      <c r="E340" s="3790"/>
      <c r="F340" s="3790"/>
      <c r="G340" s="2637"/>
      <c r="H340" s="2637"/>
      <c r="I340" s="2637"/>
      <c r="J340" s="2637"/>
      <c r="K340" s="2637"/>
      <c r="L340" s="2637"/>
      <c r="M340" s="2637"/>
      <c r="N340" s="2637"/>
      <c r="O340" s="2637"/>
      <c r="P340" s="2637"/>
      <c r="Q340" s="2637"/>
      <c r="R340" s="2637"/>
      <c r="S340" s="2637"/>
      <c r="T340" s="2637"/>
      <c r="U340" s="2637"/>
      <c r="V340" s="2637"/>
      <c r="W340" s="2637"/>
      <c r="X340" s="2637"/>
      <c r="Y340" s="2637"/>
      <c r="Z340" s="2637"/>
      <c r="AA340" s="2637"/>
      <c r="AB340" s="2637"/>
      <c r="AC340" s="2637"/>
      <c r="AD340" s="2637"/>
      <c r="AE340" s="2637"/>
      <c r="AF340" s="2579"/>
    </row>
    <row r="341" spans="2:32" s="2875" customFormat="1" x14ac:dyDescent="0.2"/>
    <row r="342" spans="2:32" s="2875" customFormat="1" ht="13.5" thickBot="1" x14ac:dyDescent="0.25"/>
    <row r="343" spans="2:32" s="2875" customFormat="1" ht="20.25" x14ac:dyDescent="0.2">
      <c r="B343" s="3839" t="s">
        <v>5069</v>
      </c>
      <c r="C343" s="3840"/>
      <c r="D343" s="3840"/>
      <c r="E343" s="3840"/>
      <c r="F343" s="3840"/>
      <c r="G343" s="3840"/>
      <c r="H343" s="3840"/>
      <c r="I343" s="3840"/>
      <c r="J343" s="3840"/>
      <c r="K343" s="3840"/>
      <c r="L343" s="3840"/>
      <c r="M343" s="3840"/>
      <c r="N343" s="3840"/>
      <c r="O343" s="3840"/>
      <c r="P343" s="3840"/>
      <c r="Q343" s="3840"/>
      <c r="R343" s="3840"/>
      <c r="S343" s="3840"/>
      <c r="T343" s="3840"/>
      <c r="U343" s="3840"/>
      <c r="V343" s="3840"/>
      <c r="W343" s="3840"/>
      <c r="X343" s="3840"/>
      <c r="Y343" s="3840"/>
      <c r="Z343" s="3840"/>
      <c r="AA343" s="3840"/>
      <c r="AB343" s="3840"/>
      <c r="AC343" s="3840"/>
      <c r="AD343" s="3840"/>
      <c r="AE343" s="3840"/>
      <c r="AF343" s="3841"/>
    </row>
    <row r="344" spans="2:32" s="2875" customFormat="1" ht="12.75" customHeight="1" x14ac:dyDescent="0.2">
      <c r="B344" s="3791"/>
      <c r="C344" s="3792"/>
      <c r="D344" s="3792"/>
      <c r="E344" s="3792"/>
      <c r="F344" s="3792"/>
      <c r="G344" s="2573"/>
      <c r="H344" s="2573"/>
      <c r="I344" s="2573"/>
      <c r="J344" s="2573"/>
      <c r="K344" s="2573"/>
      <c r="L344" s="2573"/>
      <c r="M344" s="2573"/>
      <c r="N344" s="2573"/>
      <c r="O344" s="2573"/>
      <c r="P344" s="2573"/>
      <c r="Q344" s="2573"/>
      <c r="R344" s="2573"/>
      <c r="S344" s="2573"/>
      <c r="T344" s="2573"/>
      <c r="U344" s="2573"/>
      <c r="V344" s="2573"/>
      <c r="W344" s="2573"/>
      <c r="X344" s="2573"/>
      <c r="Y344" s="2573"/>
      <c r="Z344" s="2573"/>
      <c r="AA344" s="2573"/>
      <c r="AB344" s="2573"/>
      <c r="AC344" s="2573"/>
      <c r="AD344" s="2573"/>
      <c r="AE344" s="2573"/>
      <c r="AF344" s="2574"/>
    </row>
    <row r="345" spans="2:32" s="2875" customFormat="1" ht="12.75" customHeight="1" x14ac:dyDescent="0.2">
      <c r="B345" s="2635" t="s">
        <v>5089</v>
      </c>
      <c r="C345" s="3792"/>
      <c r="D345" s="3866" t="s">
        <v>6941</v>
      </c>
      <c r="E345" s="3866"/>
      <c r="F345" s="3866"/>
      <c r="G345" s="2573"/>
      <c r="H345" s="2573"/>
      <c r="I345" s="2573"/>
      <c r="J345" s="2573"/>
      <c r="K345" s="2573"/>
      <c r="L345" s="2573"/>
      <c r="M345" s="2573"/>
      <c r="N345" s="2573"/>
      <c r="O345" s="2573"/>
      <c r="P345" s="2573"/>
      <c r="Q345" s="2573"/>
      <c r="R345" s="2573"/>
      <c r="S345" s="2573"/>
      <c r="T345" s="2573"/>
      <c r="U345" s="2573"/>
      <c r="V345" s="2573"/>
      <c r="W345" s="2573"/>
      <c r="X345" s="2573"/>
      <c r="Y345" s="2573"/>
      <c r="Z345" s="2573"/>
      <c r="AA345" s="2573"/>
      <c r="AB345" s="2573"/>
      <c r="AC345" s="2573"/>
      <c r="AD345" s="2573"/>
      <c r="AE345" s="2573"/>
      <c r="AF345" s="2574"/>
    </row>
    <row r="346" spans="2:32" s="2875" customFormat="1" x14ac:dyDescent="0.2">
      <c r="B346" s="3867" t="s">
        <v>5072</v>
      </c>
      <c r="C346" s="3868"/>
      <c r="D346" s="3869">
        <v>41790</v>
      </c>
      <c r="E346" s="3869"/>
      <c r="F346" s="3869"/>
      <c r="G346" s="2573"/>
      <c r="H346" s="2573"/>
      <c r="I346" s="2573"/>
      <c r="J346" s="2573"/>
      <c r="K346" s="2573"/>
      <c r="L346" s="2573"/>
      <c r="M346" s="2573"/>
      <c r="N346" s="2573"/>
      <c r="O346" s="2573"/>
      <c r="P346" s="2573"/>
      <c r="Q346" s="2573"/>
      <c r="R346" s="2573"/>
      <c r="S346" s="2573"/>
      <c r="T346" s="2573"/>
      <c r="U346" s="2573"/>
      <c r="V346" s="2573"/>
      <c r="W346" s="2573"/>
      <c r="X346" s="2573"/>
      <c r="Y346" s="2573"/>
      <c r="Z346" s="2573"/>
      <c r="AA346" s="2573"/>
      <c r="AB346" s="2573"/>
      <c r="AC346" s="2573"/>
      <c r="AD346" s="2573"/>
      <c r="AE346" s="2573"/>
      <c r="AF346" s="2574"/>
    </row>
    <row r="347" spans="2:32" s="2875" customFormat="1" ht="13.5" customHeight="1" x14ac:dyDescent="0.2">
      <c r="B347" s="3863" t="s">
        <v>5070</v>
      </c>
      <c r="C347" s="3864"/>
      <c r="D347" s="3869">
        <v>41790</v>
      </c>
      <c r="E347" s="3869"/>
      <c r="F347" s="3869"/>
      <c r="G347" s="2573"/>
      <c r="H347" s="2573"/>
      <c r="I347" s="2573"/>
      <c r="J347" s="2573"/>
      <c r="K347" s="2573"/>
      <c r="L347" s="2573"/>
      <c r="M347" s="2573"/>
      <c r="N347" s="2573"/>
      <c r="O347" s="2573"/>
      <c r="P347" s="2573"/>
      <c r="Q347" s="2573"/>
      <c r="R347" s="2573"/>
      <c r="S347" s="2573"/>
      <c r="T347" s="2573"/>
      <c r="U347" s="2573"/>
      <c r="V347" s="2573"/>
      <c r="W347" s="2573"/>
      <c r="X347" s="2573"/>
      <c r="Y347" s="2573"/>
      <c r="Z347" s="2573"/>
      <c r="AA347" s="2573"/>
      <c r="AB347" s="2573"/>
      <c r="AC347" s="2573"/>
      <c r="AD347" s="2573"/>
      <c r="AE347" s="2573"/>
      <c r="AF347" s="2574"/>
    </row>
    <row r="348" spans="2:32" s="2875" customFormat="1" ht="13.5" thickBot="1" x14ac:dyDescent="0.25">
      <c r="B348" s="3791"/>
      <c r="C348" s="3792"/>
      <c r="D348" s="3792"/>
      <c r="E348" s="3792"/>
      <c r="F348" s="3792"/>
      <c r="G348" s="2573"/>
      <c r="H348" s="2573"/>
      <c r="I348" s="2573"/>
      <c r="J348" s="2573"/>
      <c r="K348" s="2573"/>
      <c r="L348" s="2573"/>
      <c r="M348" s="2573"/>
      <c r="N348" s="2573"/>
      <c r="O348" s="2573"/>
      <c r="P348" s="2573"/>
      <c r="Q348" s="2573"/>
      <c r="R348" s="2573"/>
      <c r="S348" s="2573"/>
      <c r="T348" s="2573"/>
      <c r="U348" s="2573"/>
      <c r="V348" s="2573"/>
      <c r="W348" s="2573"/>
      <c r="X348" s="2573"/>
      <c r="Y348" s="2573"/>
      <c r="Z348" s="2573"/>
      <c r="AA348" s="2573"/>
      <c r="AB348" s="2573"/>
      <c r="AC348" s="2573"/>
      <c r="AD348" s="2573"/>
      <c r="AE348" s="2573"/>
      <c r="AF348" s="2574"/>
    </row>
    <row r="349" spans="2:32" s="2875" customFormat="1" ht="93" customHeight="1" thickBot="1" x14ac:dyDescent="0.25">
      <c r="B349" s="3844" t="s">
        <v>5071</v>
      </c>
      <c r="C349" s="3871"/>
      <c r="D349" s="3872" t="s">
        <v>6942</v>
      </c>
      <c r="E349" s="3847"/>
      <c r="F349" s="3847"/>
      <c r="G349" s="3847"/>
      <c r="H349" s="3847"/>
      <c r="I349" s="3847"/>
      <c r="J349" s="3847"/>
      <c r="K349" s="3847"/>
      <c r="L349" s="3847"/>
      <c r="M349" s="3847"/>
      <c r="N349" s="3847"/>
      <c r="O349" s="3847"/>
      <c r="P349" s="3847"/>
      <c r="Q349" s="3848"/>
      <c r="R349" s="2573"/>
      <c r="S349" s="2573"/>
      <c r="T349" s="2573"/>
      <c r="U349" s="2573"/>
      <c r="V349" s="2573"/>
      <c r="W349" s="2573"/>
      <c r="X349" s="2573"/>
      <c r="Y349" s="2573"/>
      <c r="Z349" s="2573"/>
      <c r="AA349" s="2573"/>
      <c r="AB349" s="2573"/>
      <c r="AC349" s="2573"/>
      <c r="AD349" s="2573"/>
      <c r="AE349" s="2573"/>
      <c r="AF349" s="2574"/>
    </row>
    <row r="350" spans="2:32" s="2875" customFormat="1" ht="13.5" customHeight="1" thickBot="1" x14ac:dyDescent="0.25">
      <c r="B350" s="3791"/>
      <c r="C350" s="3792"/>
      <c r="D350" s="3792"/>
      <c r="E350" s="3792"/>
      <c r="F350" s="3792"/>
      <c r="G350" s="2573"/>
      <c r="H350" s="2573"/>
      <c r="I350" s="2573"/>
      <c r="J350" s="2573"/>
      <c r="K350" s="2573"/>
      <c r="L350" s="2573"/>
      <c r="M350" s="2573"/>
      <c r="N350" s="2573"/>
      <c r="O350" s="2573"/>
      <c r="P350" s="2573"/>
      <c r="Q350" s="2573"/>
      <c r="R350" s="2637"/>
      <c r="S350" s="2573"/>
      <c r="T350" s="2573"/>
      <c r="U350" s="2573"/>
      <c r="V350" s="2573"/>
      <c r="W350" s="2573"/>
      <c r="X350" s="2573"/>
      <c r="Y350" s="2573"/>
      <c r="Z350" s="2573"/>
      <c r="AA350" s="2573"/>
      <c r="AB350" s="2573"/>
      <c r="AC350" s="2573"/>
      <c r="AD350" s="2573"/>
      <c r="AE350" s="2573"/>
      <c r="AF350" s="2574"/>
    </row>
    <row r="351" spans="2:32" s="2875" customFormat="1" ht="13.5" thickBot="1" x14ac:dyDescent="0.25">
      <c r="B351" s="3852" t="s">
        <v>5073</v>
      </c>
      <c r="C351" s="3853"/>
      <c r="D351" s="3851" t="s">
        <v>5074</v>
      </c>
      <c r="E351" s="3856" t="s">
        <v>224</v>
      </c>
      <c r="F351" s="3857"/>
      <c r="G351" s="3857"/>
      <c r="H351" s="3857"/>
      <c r="I351" s="3857"/>
      <c r="J351" s="3857"/>
      <c r="K351" s="3857"/>
      <c r="L351" s="3857"/>
      <c r="M351" s="3857"/>
      <c r="N351" s="3857"/>
      <c r="O351" s="3857"/>
      <c r="P351" s="3858"/>
      <c r="Q351" s="3859" t="s">
        <v>340</v>
      </c>
      <c r="R351" s="3860"/>
      <c r="S351" s="3861"/>
      <c r="T351" s="3861"/>
      <c r="U351" s="3861"/>
      <c r="V351" s="3861"/>
      <c r="W351" s="3861"/>
      <c r="X351" s="3861"/>
      <c r="Y351" s="3862"/>
      <c r="Z351" s="3859" t="s">
        <v>225</v>
      </c>
      <c r="AA351" s="3861"/>
      <c r="AB351" s="3862"/>
      <c r="AC351" s="3873" t="s">
        <v>4993</v>
      </c>
      <c r="AD351" s="3874"/>
      <c r="AE351" s="3875"/>
      <c r="AF351" s="2574"/>
    </row>
    <row r="352" spans="2:32" s="2875" customFormat="1" ht="13.5" thickBot="1" x14ac:dyDescent="0.25">
      <c r="B352" s="3854"/>
      <c r="C352" s="3855"/>
      <c r="D352" s="3851"/>
      <c r="E352" s="3851" t="s">
        <v>5011</v>
      </c>
      <c r="F352" s="3851" t="s">
        <v>5012</v>
      </c>
      <c r="G352" s="3830" t="s">
        <v>5014</v>
      </c>
      <c r="H352" s="3830" t="s">
        <v>5075</v>
      </c>
      <c r="I352" s="3876" t="s">
        <v>5076</v>
      </c>
      <c r="J352" s="3876" t="s">
        <v>5077</v>
      </c>
      <c r="K352" s="3876" t="s">
        <v>5017</v>
      </c>
      <c r="L352" s="3876"/>
      <c r="M352" s="3876" t="s">
        <v>5078</v>
      </c>
      <c r="N352" s="3876" t="s">
        <v>5079</v>
      </c>
      <c r="O352" s="3876" t="s">
        <v>5080</v>
      </c>
      <c r="P352" s="3876" t="s">
        <v>5081</v>
      </c>
      <c r="Q352" s="3827" t="s">
        <v>5023</v>
      </c>
      <c r="R352" s="3827" t="s">
        <v>5024</v>
      </c>
      <c r="S352" s="3827" t="s">
        <v>5025</v>
      </c>
      <c r="T352" s="3827" t="s">
        <v>5082</v>
      </c>
      <c r="U352" s="3827" t="s">
        <v>5083</v>
      </c>
      <c r="V352" s="3827" t="s">
        <v>5028</v>
      </c>
      <c r="W352" s="3827" t="s">
        <v>5030</v>
      </c>
      <c r="X352" s="3830" t="s">
        <v>5084</v>
      </c>
      <c r="Y352" s="3830" t="s">
        <v>5085</v>
      </c>
      <c r="Z352" s="3827" t="s">
        <v>5086</v>
      </c>
      <c r="AA352" s="3827" t="s">
        <v>5087</v>
      </c>
      <c r="AB352" s="3827" t="s">
        <v>5088</v>
      </c>
      <c r="AC352" s="3827" t="s">
        <v>1154</v>
      </c>
      <c r="AD352" s="3827" t="s">
        <v>4994</v>
      </c>
      <c r="AE352" s="3827" t="s">
        <v>4995</v>
      </c>
      <c r="AF352" s="2574"/>
    </row>
    <row r="353" spans="2:32" s="2875" customFormat="1" ht="13.5" thickBot="1" x14ac:dyDescent="0.25">
      <c r="B353" s="3854"/>
      <c r="C353" s="3855"/>
      <c r="D353" s="3827"/>
      <c r="E353" s="3827"/>
      <c r="F353" s="3827"/>
      <c r="G353" s="3829"/>
      <c r="H353" s="3829"/>
      <c r="I353" s="3830"/>
      <c r="J353" s="3830"/>
      <c r="K353" s="3787" t="s">
        <v>5037</v>
      </c>
      <c r="L353" s="3788" t="s">
        <v>2798</v>
      </c>
      <c r="M353" s="3830"/>
      <c r="N353" s="3830"/>
      <c r="O353" s="3830"/>
      <c r="P353" s="3830"/>
      <c r="Q353" s="3828"/>
      <c r="R353" s="3828"/>
      <c r="S353" s="3828"/>
      <c r="T353" s="3828"/>
      <c r="U353" s="3828"/>
      <c r="V353" s="3828"/>
      <c r="W353" s="3828"/>
      <c r="X353" s="3829"/>
      <c r="Y353" s="3829"/>
      <c r="Z353" s="3828"/>
      <c r="AA353" s="3828"/>
      <c r="AB353" s="3828"/>
      <c r="AC353" s="3828"/>
      <c r="AD353" s="3828"/>
      <c r="AE353" s="3828"/>
      <c r="AF353" s="2574"/>
    </row>
    <row r="354" spans="2:32" s="2875" customFormat="1" x14ac:dyDescent="0.2">
      <c r="B354" s="3884" t="s">
        <v>6339</v>
      </c>
      <c r="C354" s="3885"/>
      <c r="D354" s="3139" t="s">
        <v>1534</v>
      </c>
      <c r="E354" s="3139" t="s">
        <v>1534</v>
      </c>
      <c r="F354" s="3139" t="s">
        <v>1534</v>
      </c>
      <c r="G354" s="3140">
        <f>3/0.18</f>
        <v>16.666666666666668</v>
      </c>
      <c r="H354" s="3139" t="s">
        <v>1534</v>
      </c>
      <c r="I354" s="3141">
        <v>0.18</v>
      </c>
      <c r="J354" s="3139" t="s">
        <v>1534</v>
      </c>
      <c r="K354" s="3139" t="s">
        <v>1534</v>
      </c>
      <c r="L354" s="3139" t="s">
        <v>1534</v>
      </c>
      <c r="M354" s="3139" t="s">
        <v>1534</v>
      </c>
      <c r="N354" s="3139" t="s">
        <v>1534</v>
      </c>
      <c r="O354" s="3139" t="s">
        <v>1534</v>
      </c>
      <c r="P354" s="3139" t="s">
        <v>1534</v>
      </c>
      <c r="Q354" s="3139" t="s">
        <v>1534</v>
      </c>
      <c r="R354" s="3139" t="s">
        <v>1534</v>
      </c>
      <c r="S354" s="3139" t="s">
        <v>1534</v>
      </c>
      <c r="T354" s="3139" t="s">
        <v>1534</v>
      </c>
      <c r="U354" s="3139" t="s">
        <v>1534</v>
      </c>
      <c r="V354" s="3139" t="s">
        <v>1534</v>
      </c>
      <c r="W354" s="3139" t="s">
        <v>1534</v>
      </c>
      <c r="X354" s="3139" t="s">
        <v>1534</v>
      </c>
      <c r="Y354" s="3139" t="s">
        <v>1534</v>
      </c>
      <c r="Z354" s="3139" t="s">
        <v>1534</v>
      </c>
      <c r="AA354" s="3139" t="s">
        <v>1534</v>
      </c>
      <c r="AB354" s="3139" t="s">
        <v>1534</v>
      </c>
      <c r="AC354" s="3139" t="s">
        <v>1534</v>
      </c>
      <c r="AD354" s="3139" t="s">
        <v>1534</v>
      </c>
      <c r="AE354" s="3142" t="s">
        <v>1534</v>
      </c>
      <c r="AF354" s="2574"/>
    </row>
    <row r="355" spans="2:32" s="2875" customFormat="1" ht="13.5" thickBot="1" x14ac:dyDescent="0.25">
      <c r="B355" s="3879" t="s">
        <v>6551</v>
      </c>
      <c r="C355" s="3880"/>
      <c r="D355" s="3143" t="s">
        <v>1534</v>
      </c>
      <c r="E355" s="3143" t="s">
        <v>1534</v>
      </c>
      <c r="F355" s="3143" t="s">
        <v>1534</v>
      </c>
      <c r="G355" s="3144">
        <f>3/0.16</f>
        <v>18.75</v>
      </c>
      <c r="H355" s="3143" t="s">
        <v>1534</v>
      </c>
      <c r="I355" s="3145">
        <v>0.16</v>
      </c>
      <c r="J355" s="3143" t="s">
        <v>1534</v>
      </c>
      <c r="K355" s="3143" t="s">
        <v>1534</v>
      </c>
      <c r="L355" s="3143" t="s">
        <v>1534</v>
      </c>
      <c r="M355" s="3143" t="s">
        <v>1534</v>
      </c>
      <c r="N355" s="3143" t="s">
        <v>1534</v>
      </c>
      <c r="O355" s="3143" t="s">
        <v>1534</v>
      </c>
      <c r="P355" s="3143" t="s">
        <v>1534</v>
      </c>
      <c r="Q355" s="3143" t="s">
        <v>1534</v>
      </c>
      <c r="R355" s="3143" t="s">
        <v>1534</v>
      </c>
      <c r="S355" s="3143" t="s">
        <v>1534</v>
      </c>
      <c r="T355" s="3143" t="s">
        <v>1534</v>
      </c>
      <c r="U355" s="3143" t="s">
        <v>1534</v>
      </c>
      <c r="V355" s="3143" t="s">
        <v>1534</v>
      </c>
      <c r="W355" s="3143" t="s">
        <v>1534</v>
      </c>
      <c r="X355" s="3143" t="s">
        <v>1534</v>
      </c>
      <c r="Y355" s="3143" t="s">
        <v>1534</v>
      </c>
      <c r="Z355" s="3143" t="s">
        <v>1534</v>
      </c>
      <c r="AA355" s="3143" t="s">
        <v>1534</v>
      </c>
      <c r="AB355" s="3143" t="s">
        <v>1534</v>
      </c>
      <c r="AC355" s="3143" t="s">
        <v>1534</v>
      </c>
      <c r="AD355" s="3143" t="s">
        <v>1534</v>
      </c>
      <c r="AE355" s="3146" t="s">
        <v>1534</v>
      </c>
      <c r="AF355" s="2574"/>
    </row>
    <row r="356" spans="2:32" s="2875" customFormat="1" x14ac:dyDescent="0.2">
      <c r="B356" s="2636"/>
      <c r="C356" s="2568"/>
      <c r="D356" s="2568"/>
      <c r="E356" s="2568"/>
      <c r="F356" s="2568"/>
      <c r="G356" s="2569"/>
      <c r="H356" s="2569"/>
      <c r="I356" s="2569"/>
      <c r="J356" s="2569"/>
      <c r="K356" s="2568"/>
      <c r="L356" s="2569"/>
      <c r="M356" s="2569"/>
      <c r="N356" s="2569"/>
      <c r="O356" s="2569"/>
      <c r="P356" s="2569"/>
      <c r="Q356" s="2633"/>
      <c r="R356" s="2633"/>
      <c r="S356" s="2633"/>
      <c r="T356" s="2633"/>
      <c r="U356" s="2633"/>
      <c r="V356" s="2633"/>
      <c r="W356" s="2633"/>
      <c r="X356" s="2633"/>
      <c r="Y356" s="2633"/>
      <c r="Z356" s="2633"/>
      <c r="AA356" s="2633"/>
      <c r="AB356" s="2633"/>
      <c r="AC356" s="2633"/>
      <c r="AD356" s="2633"/>
      <c r="AE356" s="2633"/>
      <c r="AF356" s="2574"/>
    </row>
    <row r="357" spans="2:32" s="2875" customFormat="1" x14ac:dyDescent="0.2">
      <c r="B357" s="3881" t="s">
        <v>4996</v>
      </c>
      <c r="C357" s="3882"/>
      <c r="D357" s="3883" t="s">
        <v>5090</v>
      </c>
      <c r="E357" s="3883"/>
      <c r="F357" s="3883"/>
      <c r="G357" s="3883"/>
      <c r="H357" s="3883"/>
      <c r="I357" s="2634"/>
      <c r="J357" s="2634"/>
      <c r="K357" s="2634"/>
      <c r="L357" s="2634"/>
      <c r="M357" s="2634"/>
      <c r="N357" s="2634"/>
      <c r="O357" s="2634"/>
      <c r="P357" s="2634"/>
      <c r="Q357" s="2633"/>
      <c r="R357" s="2633"/>
      <c r="S357" s="2633"/>
      <c r="T357" s="2633"/>
      <c r="U357" s="2633"/>
      <c r="V357" s="2633"/>
      <c r="W357" s="2633"/>
      <c r="X357" s="2633"/>
      <c r="Y357" s="2633"/>
      <c r="Z357" s="2633"/>
      <c r="AA357" s="2633"/>
      <c r="AB357" s="2633"/>
      <c r="AC357" s="2633"/>
      <c r="AD357" s="2633"/>
      <c r="AE357" s="2633"/>
      <c r="AF357" s="2574"/>
    </row>
    <row r="358" spans="2:32" s="2875" customFormat="1" x14ac:dyDescent="0.2">
      <c r="B358" s="3881" t="s">
        <v>4997</v>
      </c>
      <c r="C358" s="3882"/>
      <c r="D358" s="3883" t="s">
        <v>1517</v>
      </c>
      <c r="E358" s="3883"/>
      <c r="F358" s="3883"/>
      <c r="G358" s="3883"/>
      <c r="H358" s="3883"/>
      <c r="I358" s="2634"/>
      <c r="J358" s="2634"/>
      <c r="K358" s="2634"/>
      <c r="L358" s="2634"/>
      <c r="M358" s="2634"/>
      <c r="N358" s="2634"/>
      <c r="O358" s="2634"/>
      <c r="P358" s="2634"/>
      <c r="Q358" s="2633"/>
      <c r="R358" s="2633"/>
      <c r="S358" s="2633"/>
      <c r="T358" s="2633"/>
      <c r="U358" s="2633"/>
      <c r="V358" s="2633"/>
      <c r="W358" s="2633"/>
      <c r="X358" s="2633"/>
      <c r="Y358" s="2633"/>
      <c r="Z358" s="2633"/>
      <c r="AA358" s="2633"/>
      <c r="AB358" s="2633"/>
      <c r="AC358" s="2633"/>
      <c r="AD358" s="2633"/>
      <c r="AE358" s="2633"/>
      <c r="AF358" s="2574"/>
    </row>
    <row r="359" spans="2:32" s="2875" customFormat="1" ht="13.5" thickBot="1" x14ac:dyDescent="0.25">
      <c r="B359" s="3789"/>
      <c r="C359" s="3790"/>
      <c r="D359" s="3790"/>
      <c r="E359" s="3790"/>
      <c r="F359" s="3790"/>
      <c r="G359" s="2637"/>
      <c r="H359" s="2637"/>
      <c r="I359" s="2637"/>
      <c r="J359" s="2637"/>
      <c r="K359" s="2637"/>
      <c r="L359" s="2637"/>
      <c r="M359" s="2637"/>
      <c r="N359" s="2637"/>
      <c r="O359" s="2637"/>
      <c r="P359" s="2637"/>
      <c r="Q359" s="2637"/>
      <c r="R359" s="2637"/>
      <c r="S359" s="2637"/>
      <c r="T359" s="2637"/>
      <c r="U359" s="2637"/>
      <c r="V359" s="2637"/>
      <c r="W359" s="2637"/>
      <c r="X359" s="2637"/>
      <c r="Y359" s="2637"/>
      <c r="Z359" s="2637"/>
      <c r="AA359" s="2637"/>
      <c r="AB359" s="2637"/>
      <c r="AC359" s="2637"/>
      <c r="AD359" s="2637"/>
      <c r="AE359" s="2637"/>
      <c r="AF359" s="2579"/>
    </row>
    <row r="360" spans="2:32" s="2875" customFormat="1" x14ac:dyDescent="0.2"/>
    <row r="361" spans="2:32" s="2875" customFormat="1" ht="13.5" thickBot="1" x14ac:dyDescent="0.25"/>
    <row r="362" spans="2:32" s="2875" customFormat="1" ht="12.75" customHeight="1" x14ac:dyDescent="0.2">
      <c r="B362" s="3839" t="s">
        <v>5069</v>
      </c>
      <c r="C362" s="3840"/>
      <c r="D362" s="3840"/>
      <c r="E362" s="3840"/>
      <c r="F362" s="3840"/>
      <c r="G362" s="3840"/>
      <c r="H362" s="3840"/>
      <c r="I362" s="3840"/>
      <c r="J362" s="3840"/>
      <c r="K362" s="3840"/>
      <c r="L362" s="3840"/>
      <c r="M362" s="3840"/>
      <c r="N362" s="3840"/>
      <c r="O362" s="3840"/>
      <c r="P362" s="3840"/>
      <c r="Q362" s="3840"/>
      <c r="R362" s="3840"/>
      <c r="S362" s="3840"/>
      <c r="T362" s="3840"/>
      <c r="U362" s="3840"/>
      <c r="V362" s="3840"/>
      <c r="W362" s="3840"/>
      <c r="X362" s="3840"/>
      <c r="Y362" s="3840"/>
      <c r="Z362" s="3840"/>
      <c r="AA362" s="3840"/>
      <c r="AB362" s="3840"/>
      <c r="AC362" s="3840"/>
      <c r="AD362" s="3840"/>
      <c r="AE362" s="3840"/>
      <c r="AF362" s="3841"/>
    </row>
    <row r="363" spans="2:32" s="2875" customFormat="1" ht="12.75" customHeight="1" x14ac:dyDescent="0.2">
      <c r="B363" s="3791"/>
      <c r="C363" s="3792"/>
      <c r="D363" s="3792"/>
      <c r="E363" s="3792"/>
      <c r="F363" s="3792"/>
      <c r="G363" s="2573"/>
      <c r="H363" s="2573"/>
      <c r="I363" s="2573"/>
      <c r="J363" s="2573"/>
      <c r="K363" s="2573"/>
      <c r="L363" s="2573"/>
      <c r="M363" s="2573"/>
      <c r="N363" s="2573"/>
      <c r="O363" s="2573"/>
      <c r="P363" s="2573"/>
      <c r="Q363" s="2573"/>
      <c r="R363" s="2573"/>
      <c r="S363" s="2573"/>
      <c r="T363" s="2573"/>
      <c r="U363" s="2573"/>
      <c r="V363" s="2573"/>
      <c r="W363" s="2573"/>
      <c r="X363" s="2573"/>
      <c r="Y363" s="2573"/>
      <c r="Z363" s="2573"/>
      <c r="AA363" s="2573"/>
      <c r="AB363" s="2573"/>
      <c r="AC363" s="2573"/>
      <c r="AD363" s="2573"/>
      <c r="AE363" s="2573"/>
      <c r="AF363" s="2574"/>
    </row>
    <row r="364" spans="2:32" s="2875" customFormat="1" ht="12.75" customHeight="1" x14ac:dyDescent="0.2">
      <c r="B364" s="2635" t="s">
        <v>5089</v>
      </c>
      <c r="C364" s="3792"/>
      <c r="D364" s="3866" t="s">
        <v>6550</v>
      </c>
      <c r="E364" s="3866"/>
      <c r="F364" s="3866"/>
      <c r="G364" s="2573"/>
      <c r="H364" s="2573"/>
      <c r="I364" s="2573"/>
      <c r="J364" s="2573"/>
      <c r="K364" s="2573"/>
      <c r="L364" s="2573"/>
      <c r="M364" s="2573"/>
      <c r="N364" s="2573"/>
      <c r="O364" s="2573"/>
      <c r="P364" s="2573"/>
      <c r="Q364" s="2573"/>
      <c r="R364" s="2573"/>
      <c r="S364" s="2573"/>
      <c r="T364" s="2573"/>
      <c r="U364" s="2573"/>
      <c r="V364" s="2573"/>
      <c r="W364" s="2573"/>
      <c r="X364" s="2573"/>
      <c r="Y364" s="2573"/>
      <c r="Z364" s="2573"/>
      <c r="AA364" s="2573"/>
      <c r="AB364" s="2573"/>
      <c r="AC364" s="2573"/>
      <c r="AD364" s="2573"/>
      <c r="AE364" s="2573"/>
      <c r="AF364" s="2574"/>
    </row>
    <row r="365" spans="2:32" s="2875" customFormat="1" ht="13.5" customHeight="1" x14ac:dyDescent="0.2">
      <c r="B365" s="3867" t="s">
        <v>5072</v>
      </c>
      <c r="C365" s="3868"/>
      <c r="D365" s="3869">
        <v>41767</v>
      </c>
      <c r="E365" s="3869"/>
      <c r="F365" s="3869"/>
      <c r="G365" s="2573"/>
      <c r="H365" s="2573"/>
      <c r="I365" s="2573"/>
      <c r="J365" s="2573"/>
      <c r="K365" s="2573"/>
      <c r="L365" s="2573"/>
      <c r="M365" s="2573"/>
      <c r="N365" s="2573"/>
      <c r="O365" s="2573"/>
      <c r="P365" s="2573"/>
      <c r="Q365" s="2573"/>
      <c r="R365" s="2573"/>
      <c r="S365" s="2573"/>
      <c r="T365" s="2573"/>
      <c r="U365" s="2573"/>
      <c r="V365" s="2573"/>
      <c r="W365" s="2573"/>
      <c r="X365" s="2573"/>
      <c r="Y365" s="2573"/>
      <c r="Z365" s="2573"/>
      <c r="AA365" s="2573"/>
      <c r="AB365" s="2573"/>
      <c r="AC365" s="2573"/>
      <c r="AD365" s="2573"/>
      <c r="AE365" s="2573"/>
      <c r="AF365" s="2574"/>
    </row>
    <row r="366" spans="2:32" s="2875" customFormat="1" x14ac:dyDescent="0.2">
      <c r="B366" s="3863" t="s">
        <v>5070</v>
      </c>
      <c r="C366" s="3864"/>
      <c r="D366" s="3869">
        <v>41768</v>
      </c>
      <c r="E366" s="3869"/>
      <c r="F366" s="3869"/>
      <c r="G366" s="2573"/>
      <c r="H366" s="2573"/>
      <c r="I366" s="2573"/>
      <c r="J366" s="2573"/>
      <c r="K366" s="2573"/>
      <c r="L366" s="2573"/>
      <c r="M366" s="2573"/>
      <c r="N366" s="2573"/>
      <c r="O366" s="2573"/>
      <c r="P366" s="2573"/>
      <c r="Q366" s="2573"/>
      <c r="R366" s="2573"/>
      <c r="S366" s="2573"/>
      <c r="T366" s="2573"/>
      <c r="U366" s="2573"/>
      <c r="V366" s="2573"/>
      <c r="W366" s="2573"/>
      <c r="X366" s="2573"/>
      <c r="Y366" s="2573"/>
      <c r="Z366" s="2573"/>
      <c r="AA366" s="2573"/>
      <c r="AB366" s="2573"/>
      <c r="AC366" s="2573"/>
      <c r="AD366" s="2573"/>
      <c r="AE366" s="2573"/>
      <c r="AF366" s="2574"/>
    </row>
    <row r="367" spans="2:32" s="2875" customFormat="1" ht="13.5" customHeight="1" thickBot="1" x14ac:dyDescent="0.25">
      <c r="B367" s="3791"/>
      <c r="C367" s="3792"/>
      <c r="D367" s="3792"/>
      <c r="E367" s="3792"/>
      <c r="F367" s="3792"/>
      <c r="G367" s="2573"/>
      <c r="H367" s="2573"/>
      <c r="I367" s="2573"/>
      <c r="J367" s="2573"/>
      <c r="K367" s="2573"/>
      <c r="L367" s="2573"/>
      <c r="M367" s="2573"/>
      <c r="N367" s="2573"/>
      <c r="O367" s="2573"/>
      <c r="P367" s="2573"/>
      <c r="Q367" s="2573"/>
      <c r="R367" s="2573"/>
      <c r="S367" s="2573"/>
      <c r="T367" s="2573"/>
      <c r="U367" s="2573"/>
      <c r="V367" s="2573"/>
      <c r="W367" s="2573"/>
      <c r="X367" s="2573"/>
      <c r="Y367" s="2573"/>
      <c r="Z367" s="2573"/>
      <c r="AA367" s="2573"/>
      <c r="AB367" s="2573"/>
      <c r="AC367" s="2573"/>
      <c r="AD367" s="2573"/>
      <c r="AE367" s="2573"/>
      <c r="AF367" s="2574"/>
    </row>
    <row r="368" spans="2:32" s="2875" customFormat="1" ht="57" customHeight="1" thickBot="1" x14ac:dyDescent="0.25">
      <c r="B368" s="3844" t="s">
        <v>5071</v>
      </c>
      <c r="C368" s="3871"/>
      <c r="D368" s="3872" t="s">
        <v>6940</v>
      </c>
      <c r="E368" s="3847"/>
      <c r="F368" s="3847"/>
      <c r="G368" s="3847"/>
      <c r="H368" s="3847"/>
      <c r="I368" s="3847"/>
      <c r="J368" s="3847"/>
      <c r="K368" s="3847"/>
      <c r="L368" s="3847"/>
      <c r="M368" s="3847"/>
      <c r="N368" s="3847"/>
      <c r="O368" s="3847"/>
      <c r="P368" s="3847"/>
      <c r="Q368" s="3848"/>
      <c r="R368" s="2573"/>
      <c r="S368" s="2573"/>
      <c r="T368" s="2573"/>
      <c r="U368" s="2573"/>
      <c r="V368" s="2573"/>
      <c r="W368" s="2573"/>
      <c r="X368" s="2573"/>
      <c r="Y368" s="2573"/>
      <c r="Z368" s="2573"/>
      <c r="AA368" s="2573"/>
      <c r="AB368" s="2573"/>
      <c r="AC368" s="2573"/>
      <c r="AD368" s="2573"/>
      <c r="AE368" s="2573"/>
      <c r="AF368" s="2574"/>
    </row>
    <row r="369" spans="2:32" s="2875" customFormat="1" ht="13.5" customHeight="1" thickBot="1" x14ac:dyDescent="0.25">
      <c r="B369" s="3791"/>
      <c r="C369" s="3792"/>
      <c r="D369" s="3792"/>
      <c r="E369" s="3792"/>
      <c r="F369" s="3792"/>
      <c r="G369" s="2573"/>
      <c r="H369" s="2573"/>
      <c r="I369" s="2573"/>
      <c r="J369" s="2573"/>
      <c r="K369" s="2573"/>
      <c r="L369" s="2573"/>
      <c r="M369" s="2573"/>
      <c r="N369" s="2573"/>
      <c r="O369" s="2573"/>
      <c r="P369" s="2573"/>
      <c r="Q369" s="2573"/>
      <c r="R369" s="2637"/>
      <c r="S369" s="2573"/>
      <c r="T369" s="2573"/>
      <c r="U369" s="2573"/>
      <c r="V369" s="2573"/>
      <c r="W369" s="2573"/>
      <c r="X369" s="2573"/>
      <c r="Y369" s="2573"/>
      <c r="Z369" s="2573"/>
      <c r="AA369" s="2573"/>
      <c r="AB369" s="2573"/>
      <c r="AC369" s="2573"/>
      <c r="AD369" s="2573"/>
      <c r="AE369" s="2573"/>
      <c r="AF369" s="2574"/>
    </row>
    <row r="370" spans="2:32" s="2875" customFormat="1" ht="13.5" customHeight="1" thickBot="1" x14ac:dyDescent="0.25">
      <c r="B370" s="3852" t="s">
        <v>5073</v>
      </c>
      <c r="C370" s="3853"/>
      <c r="D370" s="3851" t="s">
        <v>5074</v>
      </c>
      <c r="E370" s="3856" t="s">
        <v>224</v>
      </c>
      <c r="F370" s="3857"/>
      <c r="G370" s="3857"/>
      <c r="H370" s="3857"/>
      <c r="I370" s="3857"/>
      <c r="J370" s="3857"/>
      <c r="K370" s="3857"/>
      <c r="L370" s="3857"/>
      <c r="M370" s="3857"/>
      <c r="N370" s="3857"/>
      <c r="O370" s="3857"/>
      <c r="P370" s="3858"/>
      <c r="Q370" s="3859" t="s">
        <v>340</v>
      </c>
      <c r="R370" s="3860"/>
      <c r="S370" s="3861"/>
      <c r="T370" s="3861"/>
      <c r="U370" s="3861"/>
      <c r="V370" s="3861"/>
      <c r="W370" s="3861"/>
      <c r="X370" s="3861"/>
      <c r="Y370" s="3862"/>
      <c r="Z370" s="3859" t="s">
        <v>225</v>
      </c>
      <c r="AA370" s="3861"/>
      <c r="AB370" s="3862"/>
      <c r="AC370" s="3873" t="s">
        <v>4993</v>
      </c>
      <c r="AD370" s="3874"/>
      <c r="AE370" s="3875"/>
      <c r="AF370" s="2574"/>
    </row>
    <row r="371" spans="2:32" s="2875" customFormat="1" ht="13.5" thickBot="1" x14ac:dyDescent="0.25">
      <c r="B371" s="3854"/>
      <c r="C371" s="3855"/>
      <c r="D371" s="3851"/>
      <c r="E371" s="3851" t="s">
        <v>5011</v>
      </c>
      <c r="F371" s="3851" t="s">
        <v>5012</v>
      </c>
      <c r="G371" s="3830" t="s">
        <v>5014</v>
      </c>
      <c r="H371" s="3830" t="s">
        <v>5075</v>
      </c>
      <c r="I371" s="3876" t="s">
        <v>5076</v>
      </c>
      <c r="J371" s="3876" t="s">
        <v>5077</v>
      </c>
      <c r="K371" s="3876" t="s">
        <v>5017</v>
      </c>
      <c r="L371" s="3876"/>
      <c r="M371" s="3876" t="s">
        <v>5078</v>
      </c>
      <c r="N371" s="3876" t="s">
        <v>5079</v>
      </c>
      <c r="O371" s="3876" t="s">
        <v>5080</v>
      </c>
      <c r="P371" s="3876" t="s">
        <v>5081</v>
      </c>
      <c r="Q371" s="3827" t="s">
        <v>5023</v>
      </c>
      <c r="R371" s="3827" t="s">
        <v>5024</v>
      </c>
      <c r="S371" s="3827" t="s">
        <v>5025</v>
      </c>
      <c r="T371" s="3827" t="s">
        <v>5082</v>
      </c>
      <c r="U371" s="3827" t="s">
        <v>5083</v>
      </c>
      <c r="V371" s="3827" t="s">
        <v>5028</v>
      </c>
      <c r="W371" s="3827" t="s">
        <v>5030</v>
      </c>
      <c r="X371" s="3830" t="s">
        <v>5084</v>
      </c>
      <c r="Y371" s="3830" t="s">
        <v>5085</v>
      </c>
      <c r="Z371" s="3827" t="s">
        <v>5086</v>
      </c>
      <c r="AA371" s="3827" t="s">
        <v>5087</v>
      </c>
      <c r="AB371" s="3827" t="s">
        <v>5088</v>
      </c>
      <c r="AC371" s="3827" t="s">
        <v>1154</v>
      </c>
      <c r="AD371" s="3827" t="s">
        <v>4994</v>
      </c>
      <c r="AE371" s="3827" t="s">
        <v>4995</v>
      </c>
      <c r="AF371" s="2574"/>
    </row>
    <row r="372" spans="2:32" s="2875" customFormat="1" ht="13.5" thickBot="1" x14ac:dyDescent="0.25">
      <c r="B372" s="3854"/>
      <c r="C372" s="3855"/>
      <c r="D372" s="3827"/>
      <c r="E372" s="3827"/>
      <c r="F372" s="3827"/>
      <c r="G372" s="3829"/>
      <c r="H372" s="3829"/>
      <c r="I372" s="3830"/>
      <c r="J372" s="3830"/>
      <c r="K372" s="3787" t="s">
        <v>5037</v>
      </c>
      <c r="L372" s="3788" t="s">
        <v>2798</v>
      </c>
      <c r="M372" s="3830"/>
      <c r="N372" s="3830"/>
      <c r="O372" s="3830"/>
      <c r="P372" s="3830"/>
      <c r="Q372" s="3828"/>
      <c r="R372" s="3828"/>
      <c r="S372" s="3828"/>
      <c r="T372" s="3828"/>
      <c r="U372" s="3828"/>
      <c r="V372" s="3828"/>
      <c r="W372" s="3828"/>
      <c r="X372" s="3829"/>
      <c r="Y372" s="3829"/>
      <c r="Z372" s="3828"/>
      <c r="AA372" s="3828"/>
      <c r="AB372" s="3828"/>
      <c r="AC372" s="3828"/>
      <c r="AD372" s="3828"/>
      <c r="AE372" s="3828"/>
      <c r="AF372" s="2574"/>
    </row>
    <row r="373" spans="2:32" s="2875" customFormat="1" x14ac:dyDescent="0.2">
      <c r="B373" s="3884" t="s">
        <v>6339</v>
      </c>
      <c r="C373" s="3885"/>
      <c r="D373" s="3139" t="s">
        <v>1534</v>
      </c>
      <c r="E373" s="3139" t="s">
        <v>1534</v>
      </c>
      <c r="F373" s="3139" t="s">
        <v>1534</v>
      </c>
      <c r="G373" s="3140">
        <f>3/0.18</f>
        <v>16.666666666666668</v>
      </c>
      <c r="H373" s="3139" t="s">
        <v>1534</v>
      </c>
      <c r="I373" s="3141">
        <v>0.18</v>
      </c>
      <c r="J373" s="3139" t="s">
        <v>1534</v>
      </c>
      <c r="K373" s="3139" t="s">
        <v>1534</v>
      </c>
      <c r="L373" s="3139" t="s">
        <v>1534</v>
      </c>
      <c r="M373" s="3139" t="s">
        <v>1534</v>
      </c>
      <c r="N373" s="3139" t="s">
        <v>1534</v>
      </c>
      <c r="O373" s="3139" t="s">
        <v>1534</v>
      </c>
      <c r="P373" s="3139" t="s">
        <v>1534</v>
      </c>
      <c r="Q373" s="3139" t="s">
        <v>1534</v>
      </c>
      <c r="R373" s="3139" t="s">
        <v>1534</v>
      </c>
      <c r="S373" s="3139" t="s">
        <v>1534</v>
      </c>
      <c r="T373" s="3139" t="s">
        <v>1534</v>
      </c>
      <c r="U373" s="3139" t="s">
        <v>1534</v>
      </c>
      <c r="V373" s="3139" t="s">
        <v>1534</v>
      </c>
      <c r="W373" s="3139" t="s">
        <v>1534</v>
      </c>
      <c r="X373" s="3139" t="s">
        <v>1534</v>
      </c>
      <c r="Y373" s="3139" t="s">
        <v>1534</v>
      </c>
      <c r="Z373" s="3139" t="s">
        <v>1534</v>
      </c>
      <c r="AA373" s="3139" t="s">
        <v>1534</v>
      </c>
      <c r="AB373" s="3139" t="s">
        <v>1534</v>
      </c>
      <c r="AC373" s="3139" t="s">
        <v>1534</v>
      </c>
      <c r="AD373" s="3139" t="s">
        <v>1534</v>
      </c>
      <c r="AE373" s="3142" t="s">
        <v>1534</v>
      </c>
      <c r="AF373" s="2574"/>
    </row>
    <row r="374" spans="2:32" s="2875" customFormat="1" ht="13.5" thickBot="1" x14ac:dyDescent="0.25">
      <c r="B374" s="3879" t="s">
        <v>6551</v>
      </c>
      <c r="C374" s="3880"/>
      <c r="D374" s="3143" t="s">
        <v>1534</v>
      </c>
      <c r="E374" s="3143" t="s">
        <v>1534</v>
      </c>
      <c r="F374" s="3143" t="s">
        <v>1534</v>
      </c>
      <c r="G374" s="3144">
        <f>3/0.16</f>
        <v>18.75</v>
      </c>
      <c r="H374" s="3143" t="s">
        <v>1534</v>
      </c>
      <c r="I374" s="3145">
        <v>0.16</v>
      </c>
      <c r="J374" s="3143" t="s">
        <v>1534</v>
      </c>
      <c r="K374" s="3143" t="s">
        <v>1534</v>
      </c>
      <c r="L374" s="3143" t="s">
        <v>1534</v>
      </c>
      <c r="M374" s="3143" t="s">
        <v>1534</v>
      </c>
      <c r="N374" s="3143" t="s">
        <v>1534</v>
      </c>
      <c r="O374" s="3143" t="s">
        <v>1534</v>
      </c>
      <c r="P374" s="3143" t="s">
        <v>1534</v>
      </c>
      <c r="Q374" s="3143" t="s">
        <v>1534</v>
      </c>
      <c r="R374" s="3143" t="s">
        <v>1534</v>
      </c>
      <c r="S374" s="3143" t="s">
        <v>1534</v>
      </c>
      <c r="T374" s="3143" t="s">
        <v>1534</v>
      </c>
      <c r="U374" s="3143" t="s">
        <v>1534</v>
      </c>
      <c r="V374" s="3143" t="s">
        <v>1534</v>
      </c>
      <c r="W374" s="3143" t="s">
        <v>1534</v>
      </c>
      <c r="X374" s="3143" t="s">
        <v>1534</v>
      </c>
      <c r="Y374" s="3143" t="s">
        <v>1534</v>
      </c>
      <c r="Z374" s="3143" t="s">
        <v>1534</v>
      </c>
      <c r="AA374" s="3143" t="s">
        <v>1534</v>
      </c>
      <c r="AB374" s="3143" t="s">
        <v>1534</v>
      </c>
      <c r="AC374" s="3143" t="s">
        <v>1534</v>
      </c>
      <c r="AD374" s="3143" t="s">
        <v>1534</v>
      </c>
      <c r="AE374" s="3146" t="s">
        <v>1534</v>
      </c>
      <c r="AF374" s="2574"/>
    </row>
    <row r="375" spans="2:32" s="2875" customFormat="1" x14ac:dyDescent="0.2">
      <c r="B375" s="2636"/>
      <c r="C375" s="2568"/>
      <c r="D375" s="2568"/>
      <c r="E375" s="2568"/>
      <c r="F375" s="2568"/>
      <c r="G375" s="2569"/>
      <c r="H375" s="2569"/>
      <c r="I375" s="2569"/>
      <c r="J375" s="2569"/>
      <c r="K375" s="2568"/>
      <c r="L375" s="2569"/>
      <c r="M375" s="2569"/>
      <c r="N375" s="2569"/>
      <c r="O375" s="2569"/>
      <c r="P375" s="2569"/>
      <c r="Q375" s="2633"/>
      <c r="R375" s="2633"/>
      <c r="S375" s="2633"/>
      <c r="T375" s="2633"/>
      <c r="U375" s="2633"/>
      <c r="V375" s="2633"/>
      <c r="W375" s="2633"/>
      <c r="X375" s="2633"/>
      <c r="Y375" s="2633"/>
      <c r="Z375" s="2633"/>
      <c r="AA375" s="2633"/>
      <c r="AB375" s="2633"/>
      <c r="AC375" s="2633"/>
      <c r="AD375" s="2633"/>
      <c r="AE375" s="2633"/>
      <c r="AF375" s="2574"/>
    </row>
    <row r="376" spans="2:32" s="2875" customFormat="1" x14ac:dyDescent="0.2">
      <c r="B376" s="3881" t="s">
        <v>4996</v>
      </c>
      <c r="C376" s="3882"/>
      <c r="D376" s="3883" t="s">
        <v>5090</v>
      </c>
      <c r="E376" s="3883"/>
      <c r="F376" s="3883"/>
      <c r="G376" s="3883"/>
      <c r="H376" s="3883"/>
      <c r="I376" s="2634"/>
      <c r="J376" s="2634"/>
      <c r="K376" s="2634"/>
      <c r="L376" s="2634"/>
      <c r="M376" s="2634"/>
      <c r="N376" s="2634"/>
      <c r="O376" s="2634"/>
      <c r="P376" s="2634"/>
      <c r="Q376" s="2633"/>
      <c r="R376" s="2633"/>
      <c r="S376" s="2633"/>
      <c r="T376" s="2633"/>
      <c r="U376" s="2633"/>
      <c r="V376" s="2633"/>
      <c r="W376" s="2633"/>
      <c r="X376" s="2633"/>
      <c r="Y376" s="2633"/>
      <c r="Z376" s="2633"/>
      <c r="AA376" s="2633"/>
      <c r="AB376" s="2633"/>
      <c r="AC376" s="2633"/>
      <c r="AD376" s="2633"/>
      <c r="AE376" s="2633"/>
      <c r="AF376" s="2574"/>
    </row>
    <row r="377" spans="2:32" s="2875" customFormat="1" x14ac:dyDescent="0.2">
      <c r="B377" s="3881" t="s">
        <v>4997</v>
      </c>
      <c r="C377" s="3882"/>
      <c r="D377" s="3883" t="s">
        <v>1517</v>
      </c>
      <c r="E377" s="3883"/>
      <c r="F377" s="3883"/>
      <c r="G377" s="3883"/>
      <c r="H377" s="3883"/>
      <c r="I377" s="2634"/>
      <c r="J377" s="2634"/>
      <c r="K377" s="2634"/>
      <c r="L377" s="2634"/>
      <c r="M377" s="2634"/>
      <c r="N377" s="2634"/>
      <c r="O377" s="2634"/>
      <c r="P377" s="2634"/>
      <c r="Q377" s="2633"/>
      <c r="R377" s="2633"/>
      <c r="S377" s="2633"/>
      <c r="T377" s="2633"/>
      <c r="U377" s="2633"/>
      <c r="V377" s="2633"/>
      <c r="W377" s="2633"/>
      <c r="X377" s="2633"/>
      <c r="Y377" s="2633"/>
      <c r="Z377" s="2633"/>
      <c r="AA377" s="2633"/>
      <c r="AB377" s="2633"/>
      <c r="AC377" s="2633"/>
      <c r="AD377" s="2633"/>
      <c r="AE377" s="2633"/>
      <c r="AF377" s="2574"/>
    </row>
    <row r="378" spans="2:32" s="2875" customFormat="1" ht="13.5" thickBot="1" x14ac:dyDescent="0.25">
      <c r="B378" s="3789"/>
      <c r="C378" s="3790"/>
      <c r="D378" s="3790"/>
      <c r="E378" s="3790"/>
      <c r="F378" s="3790"/>
      <c r="G378" s="2637"/>
      <c r="H378" s="2637"/>
      <c r="I378" s="2637"/>
      <c r="J378" s="2637"/>
      <c r="K378" s="2637"/>
      <c r="L378" s="2637"/>
      <c r="M378" s="2637"/>
      <c r="N378" s="2637"/>
      <c r="O378" s="2637"/>
      <c r="P378" s="2637"/>
      <c r="Q378" s="2637"/>
      <c r="R378" s="2637"/>
      <c r="S378" s="2637"/>
      <c r="T378" s="2637"/>
      <c r="U378" s="2637"/>
      <c r="V378" s="2637"/>
      <c r="W378" s="2637"/>
      <c r="X378" s="2637"/>
      <c r="Y378" s="2637"/>
      <c r="Z378" s="2637"/>
      <c r="AA378" s="2637"/>
      <c r="AB378" s="2637"/>
      <c r="AC378" s="2637"/>
      <c r="AD378" s="2637"/>
      <c r="AE378" s="2637"/>
      <c r="AF378" s="2579"/>
    </row>
    <row r="379" spans="2:32" s="2875" customFormat="1" x14ac:dyDescent="0.2"/>
    <row r="380" spans="2:32" s="2875" customFormat="1" ht="13.5" thickBot="1" x14ac:dyDescent="0.25"/>
    <row r="381" spans="2:32" s="2875" customFormat="1" ht="20.25" x14ac:dyDescent="0.2">
      <c r="B381" s="3839" t="s">
        <v>5069</v>
      </c>
      <c r="C381" s="3840"/>
      <c r="D381" s="3840"/>
      <c r="E381" s="3840"/>
      <c r="F381" s="3840"/>
      <c r="G381" s="3840"/>
      <c r="H381" s="3840"/>
      <c r="I381" s="3840"/>
      <c r="J381" s="3840"/>
      <c r="K381" s="3840"/>
      <c r="L381" s="3840"/>
      <c r="M381" s="3840"/>
      <c r="N381" s="3840"/>
      <c r="O381" s="3840"/>
      <c r="P381" s="3840"/>
      <c r="Q381" s="3840"/>
      <c r="R381" s="3840"/>
      <c r="S381" s="3840"/>
      <c r="T381" s="3840"/>
      <c r="U381" s="3840"/>
      <c r="V381" s="3840"/>
      <c r="W381" s="3840"/>
      <c r="X381" s="3840"/>
      <c r="Y381" s="3840"/>
      <c r="Z381" s="3840"/>
      <c r="AA381" s="3840"/>
      <c r="AB381" s="3840"/>
      <c r="AC381" s="3840"/>
      <c r="AD381" s="3840"/>
      <c r="AE381" s="3840"/>
      <c r="AF381" s="3841"/>
    </row>
    <row r="382" spans="2:32" s="2875" customFormat="1" x14ac:dyDescent="0.2">
      <c r="B382" s="3791"/>
      <c r="C382" s="3792"/>
      <c r="D382" s="3792"/>
      <c r="E382" s="3792"/>
      <c r="F382" s="3792"/>
      <c r="G382" s="2573"/>
      <c r="H382" s="2573"/>
      <c r="I382" s="2573"/>
      <c r="J382" s="2573"/>
      <c r="K382" s="2573"/>
      <c r="L382" s="2573"/>
      <c r="M382" s="2573"/>
      <c r="N382" s="2573"/>
      <c r="O382" s="2573"/>
      <c r="P382" s="2573"/>
      <c r="Q382" s="2573"/>
      <c r="R382" s="2573"/>
      <c r="S382" s="2573"/>
      <c r="T382" s="2573"/>
      <c r="U382" s="2573"/>
      <c r="V382" s="2573"/>
      <c r="W382" s="2573"/>
      <c r="X382" s="2573"/>
      <c r="Y382" s="2573"/>
      <c r="Z382" s="2573"/>
      <c r="AA382" s="2573"/>
      <c r="AB382" s="2573"/>
      <c r="AC382" s="2573"/>
      <c r="AD382" s="2573"/>
      <c r="AE382" s="2573"/>
      <c r="AF382" s="2574"/>
    </row>
    <row r="383" spans="2:32" s="2875" customFormat="1" x14ac:dyDescent="0.2">
      <c r="B383" s="2635" t="s">
        <v>5089</v>
      </c>
      <c r="C383" s="3792"/>
      <c r="D383" s="3866" t="s">
        <v>6550</v>
      </c>
      <c r="E383" s="3866"/>
      <c r="F383" s="3866"/>
      <c r="G383" s="2573"/>
      <c r="H383" s="2573"/>
      <c r="I383" s="2573"/>
      <c r="J383" s="2573"/>
      <c r="K383" s="2573"/>
      <c r="L383" s="2573"/>
      <c r="M383" s="2573"/>
      <c r="N383" s="2573"/>
      <c r="O383" s="2573"/>
      <c r="P383" s="2573"/>
      <c r="Q383" s="2573"/>
      <c r="R383" s="2573"/>
      <c r="S383" s="2573"/>
      <c r="T383" s="2573"/>
      <c r="U383" s="2573"/>
      <c r="V383" s="2573"/>
      <c r="W383" s="2573"/>
      <c r="X383" s="2573"/>
      <c r="Y383" s="2573"/>
      <c r="Z383" s="2573"/>
      <c r="AA383" s="2573"/>
      <c r="AB383" s="2573"/>
      <c r="AC383" s="2573"/>
      <c r="AD383" s="2573"/>
      <c r="AE383" s="2573"/>
      <c r="AF383" s="2574"/>
    </row>
    <row r="384" spans="2:32" s="2875" customFormat="1" x14ac:dyDescent="0.2">
      <c r="B384" s="3867" t="s">
        <v>5072</v>
      </c>
      <c r="C384" s="3868"/>
      <c r="D384" s="3869">
        <v>41781</v>
      </c>
      <c r="E384" s="3869"/>
      <c r="F384" s="3869"/>
      <c r="G384" s="2573"/>
      <c r="H384" s="2573"/>
      <c r="I384" s="2573"/>
      <c r="J384" s="2573"/>
      <c r="K384" s="2573"/>
      <c r="L384" s="2573"/>
      <c r="M384" s="2573"/>
      <c r="N384" s="2573"/>
      <c r="O384" s="2573"/>
      <c r="P384" s="2573"/>
      <c r="Q384" s="2573"/>
      <c r="R384" s="2573"/>
      <c r="S384" s="2573"/>
      <c r="T384" s="2573"/>
      <c r="U384" s="2573"/>
      <c r="V384" s="2573"/>
      <c r="W384" s="2573"/>
      <c r="X384" s="2573"/>
      <c r="Y384" s="2573"/>
      <c r="Z384" s="2573"/>
      <c r="AA384" s="2573"/>
      <c r="AB384" s="2573"/>
      <c r="AC384" s="2573"/>
      <c r="AD384" s="2573"/>
      <c r="AE384" s="2573"/>
      <c r="AF384" s="2574"/>
    </row>
    <row r="385" spans="2:32" s="2875" customFormat="1" x14ac:dyDescent="0.2">
      <c r="B385" s="3863" t="s">
        <v>5070</v>
      </c>
      <c r="C385" s="3864"/>
      <c r="D385" s="3869">
        <v>41785</v>
      </c>
      <c r="E385" s="3869"/>
      <c r="F385" s="3869"/>
      <c r="G385" s="2573"/>
      <c r="H385" s="2573"/>
      <c r="I385" s="2573"/>
      <c r="J385" s="2573"/>
      <c r="K385" s="2573"/>
      <c r="L385" s="2573"/>
      <c r="M385" s="2573"/>
      <c r="N385" s="2573"/>
      <c r="O385" s="2573"/>
      <c r="P385" s="2573"/>
      <c r="Q385" s="2573"/>
      <c r="R385" s="2573"/>
      <c r="S385" s="2573"/>
      <c r="T385" s="2573"/>
      <c r="U385" s="2573"/>
      <c r="V385" s="2573"/>
      <c r="W385" s="2573"/>
      <c r="X385" s="2573"/>
      <c r="Y385" s="2573"/>
      <c r="Z385" s="2573"/>
      <c r="AA385" s="2573"/>
      <c r="AB385" s="2573"/>
      <c r="AC385" s="2573"/>
      <c r="AD385" s="2573"/>
      <c r="AE385" s="2573"/>
      <c r="AF385" s="2574"/>
    </row>
    <row r="386" spans="2:32" s="2875" customFormat="1" ht="13.5" thickBot="1" x14ac:dyDescent="0.25">
      <c r="B386" s="3791"/>
      <c r="C386" s="3792"/>
      <c r="D386" s="3792"/>
      <c r="E386" s="3792"/>
      <c r="F386" s="3792"/>
      <c r="G386" s="2573"/>
      <c r="H386" s="2573"/>
      <c r="I386" s="2573"/>
      <c r="J386" s="2573"/>
      <c r="K386" s="2573"/>
      <c r="L386" s="2573"/>
      <c r="M386" s="2573"/>
      <c r="N386" s="2573"/>
      <c r="O386" s="2573"/>
      <c r="P386" s="2573"/>
      <c r="Q386" s="2573"/>
      <c r="R386" s="2573"/>
      <c r="S386" s="2573"/>
      <c r="T386" s="2573"/>
      <c r="U386" s="2573"/>
      <c r="V386" s="2573"/>
      <c r="W386" s="2573"/>
      <c r="X386" s="2573"/>
      <c r="Y386" s="2573"/>
      <c r="Z386" s="2573"/>
      <c r="AA386" s="2573"/>
      <c r="AB386" s="2573"/>
      <c r="AC386" s="2573"/>
      <c r="AD386" s="2573"/>
      <c r="AE386" s="2573"/>
      <c r="AF386" s="2574"/>
    </row>
    <row r="387" spans="2:32" s="2875" customFormat="1" ht="70.5" customHeight="1" thickBot="1" x14ac:dyDescent="0.25">
      <c r="B387" s="3844" t="s">
        <v>5071</v>
      </c>
      <c r="C387" s="3871"/>
      <c r="D387" s="3872" t="s">
        <v>6939</v>
      </c>
      <c r="E387" s="3847"/>
      <c r="F387" s="3847"/>
      <c r="G387" s="3847"/>
      <c r="H387" s="3847"/>
      <c r="I387" s="3847"/>
      <c r="J387" s="3847"/>
      <c r="K387" s="3847"/>
      <c r="L387" s="3847"/>
      <c r="M387" s="3847"/>
      <c r="N387" s="3847"/>
      <c r="O387" s="3847"/>
      <c r="P387" s="3847"/>
      <c r="Q387" s="3848"/>
      <c r="R387" s="2573"/>
      <c r="S387" s="2573"/>
      <c r="T387" s="2573"/>
      <c r="U387" s="2573"/>
      <c r="V387" s="2573"/>
      <c r="W387" s="2573"/>
      <c r="X387" s="2573"/>
      <c r="Y387" s="2573"/>
      <c r="Z387" s="2573"/>
      <c r="AA387" s="2573"/>
      <c r="AB387" s="2573"/>
      <c r="AC387" s="2573"/>
      <c r="AD387" s="2573"/>
      <c r="AE387" s="2573"/>
      <c r="AF387" s="2574"/>
    </row>
    <row r="388" spans="2:32" s="2875" customFormat="1" ht="13.5" thickBot="1" x14ac:dyDescent="0.25">
      <c r="B388" s="3791"/>
      <c r="C388" s="3792"/>
      <c r="D388" s="3792"/>
      <c r="E388" s="3792"/>
      <c r="F388" s="3792"/>
      <c r="G388" s="2573"/>
      <c r="H388" s="2573"/>
      <c r="I388" s="2573"/>
      <c r="J388" s="2573"/>
      <c r="K388" s="2573"/>
      <c r="L388" s="2573"/>
      <c r="M388" s="2573"/>
      <c r="N388" s="2573"/>
      <c r="O388" s="2573"/>
      <c r="P388" s="2573"/>
      <c r="Q388" s="2573"/>
      <c r="R388" s="2637"/>
      <c r="S388" s="2573"/>
      <c r="T388" s="2573"/>
      <c r="U388" s="2573"/>
      <c r="V388" s="2573"/>
      <c r="W388" s="2573"/>
      <c r="X388" s="2573"/>
      <c r="Y388" s="2573"/>
      <c r="Z388" s="2573"/>
      <c r="AA388" s="2573"/>
      <c r="AB388" s="2573"/>
      <c r="AC388" s="2573"/>
      <c r="AD388" s="2573"/>
      <c r="AE388" s="2573"/>
      <c r="AF388" s="2574"/>
    </row>
    <row r="389" spans="2:32" s="2875" customFormat="1" ht="13.5" thickBot="1" x14ac:dyDescent="0.25">
      <c r="B389" s="3852" t="s">
        <v>5073</v>
      </c>
      <c r="C389" s="3853"/>
      <c r="D389" s="3851" t="s">
        <v>5074</v>
      </c>
      <c r="E389" s="3856" t="s">
        <v>224</v>
      </c>
      <c r="F389" s="3857"/>
      <c r="G389" s="3857"/>
      <c r="H389" s="3857"/>
      <c r="I389" s="3857"/>
      <c r="J389" s="3857"/>
      <c r="K389" s="3857"/>
      <c r="L389" s="3857"/>
      <c r="M389" s="3857"/>
      <c r="N389" s="3857"/>
      <c r="O389" s="3857"/>
      <c r="P389" s="3858"/>
      <c r="Q389" s="3859" t="s">
        <v>340</v>
      </c>
      <c r="R389" s="3860"/>
      <c r="S389" s="3861"/>
      <c r="T389" s="3861"/>
      <c r="U389" s="3861"/>
      <c r="V389" s="3861"/>
      <c r="W389" s="3861"/>
      <c r="X389" s="3861"/>
      <c r="Y389" s="3862"/>
      <c r="Z389" s="3859" t="s">
        <v>225</v>
      </c>
      <c r="AA389" s="3861"/>
      <c r="AB389" s="3862"/>
      <c r="AC389" s="3873" t="s">
        <v>4993</v>
      </c>
      <c r="AD389" s="3874"/>
      <c r="AE389" s="3875"/>
      <c r="AF389" s="2574"/>
    </row>
    <row r="390" spans="2:32" s="2875" customFormat="1" ht="13.5" thickBot="1" x14ac:dyDescent="0.25">
      <c r="B390" s="3854"/>
      <c r="C390" s="3855"/>
      <c r="D390" s="3851"/>
      <c r="E390" s="3851" t="s">
        <v>5011</v>
      </c>
      <c r="F390" s="3851" t="s">
        <v>5012</v>
      </c>
      <c r="G390" s="3830" t="s">
        <v>5014</v>
      </c>
      <c r="H390" s="3830" t="s">
        <v>5075</v>
      </c>
      <c r="I390" s="3876" t="s">
        <v>5076</v>
      </c>
      <c r="J390" s="3876" t="s">
        <v>5077</v>
      </c>
      <c r="K390" s="3876" t="s">
        <v>5017</v>
      </c>
      <c r="L390" s="3876"/>
      <c r="M390" s="3876" t="s">
        <v>5078</v>
      </c>
      <c r="N390" s="3876" t="s">
        <v>5079</v>
      </c>
      <c r="O390" s="3876" t="s">
        <v>5080</v>
      </c>
      <c r="P390" s="3876" t="s">
        <v>5081</v>
      </c>
      <c r="Q390" s="3827" t="s">
        <v>5023</v>
      </c>
      <c r="R390" s="3827" t="s">
        <v>5024</v>
      </c>
      <c r="S390" s="3827" t="s">
        <v>5025</v>
      </c>
      <c r="T390" s="3827" t="s">
        <v>5082</v>
      </c>
      <c r="U390" s="3827" t="s">
        <v>5083</v>
      </c>
      <c r="V390" s="3827" t="s">
        <v>5028</v>
      </c>
      <c r="W390" s="3827" t="s">
        <v>5030</v>
      </c>
      <c r="X390" s="3830" t="s">
        <v>5084</v>
      </c>
      <c r="Y390" s="3830" t="s">
        <v>5085</v>
      </c>
      <c r="Z390" s="3827" t="s">
        <v>5086</v>
      </c>
      <c r="AA390" s="3827" t="s">
        <v>5087</v>
      </c>
      <c r="AB390" s="3827" t="s">
        <v>5088</v>
      </c>
      <c r="AC390" s="3827" t="s">
        <v>1154</v>
      </c>
      <c r="AD390" s="3827" t="s">
        <v>4994</v>
      </c>
      <c r="AE390" s="3827" t="s">
        <v>4995</v>
      </c>
      <c r="AF390" s="2574"/>
    </row>
    <row r="391" spans="2:32" s="2875" customFormat="1" ht="13.5" thickBot="1" x14ac:dyDescent="0.25">
      <c r="B391" s="3854"/>
      <c r="C391" s="3855"/>
      <c r="D391" s="3827"/>
      <c r="E391" s="3827"/>
      <c r="F391" s="3827"/>
      <c r="G391" s="3829"/>
      <c r="H391" s="3829"/>
      <c r="I391" s="3830"/>
      <c r="J391" s="3830"/>
      <c r="K391" s="3787" t="s">
        <v>5037</v>
      </c>
      <c r="L391" s="3788" t="s">
        <v>2798</v>
      </c>
      <c r="M391" s="3830"/>
      <c r="N391" s="3830"/>
      <c r="O391" s="3830"/>
      <c r="P391" s="3830"/>
      <c r="Q391" s="3828"/>
      <c r="R391" s="3828"/>
      <c r="S391" s="3828"/>
      <c r="T391" s="3828"/>
      <c r="U391" s="3828"/>
      <c r="V391" s="3828"/>
      <c r="W391" s="3828"/>
      <c r="X391" s="3829"/>
      <c r="Y391" s="3829"/>
      <c r="Z391" s="3828"/>
      <c r="AA391" s="3828"/>
      <c r="AB391" s="3828"/>
      <c r="AC391" s="3828"/>
      <c r="AD391" s="3828"/>
      <c r="AE391" s="3828"/>
      <c r="AF391" s="2574"/>
    </row>
    <row r="392" spans="2:32" s="2875" customFormat="1" x14ac:dyDescent="0.2">
      <c r="B392" s="3884" t="s">
        <v>6339</v>
      </c>
      <c r="C392" s="3885"/>
      <c r="D392" s="3139" t="s">
        <v>1534</v>
      </c>
      <c r="E392" s="3139" t="s">
        <v>1534</v>
      </c>
      <c r="F392" s="3139" t="s">
        <v>1534</v>
      </c>
      <c r="G392" s="3140">
        <f>3/0.18</f>
        <v>16.666666666666668</v>
      </c>
      <c r="H392" s="3139" t="s">
        <v>1534</v>
      </c>
      <c r="I392" s="3141">
        <v>0.18</v>
      </c>
      <c r="J392" s="3139" t="s">
        <v>1534</v>
      </c>
      <c r="K392" s="3139" t="s">
        <v>1534</v>
      </c>
      <c r="L392" s="3139" t="s">
        <v>1534</v>
      </c>
      <c r="M392" s="3139" t="s">
        <v>1534</v>
      </c>
      <c r="N392" s="3139" t="s">
        <v>1534</v>
      </c>
      <c r="O392" s="3139" t="s">
        <v>1534</v>
      </c>
      <c r="P392" s="3139" t="s">
        <v>1534</v>
      </c>
      <c r="Q392" s="3139" t="s">
        <v>1534</v>
      </c>
      <c r="R392" s="3139" t="s">
        <v>1534</v>
      </c>
      <c r="S392" s="3139" t="s">
        <v>1534</v>
      </c>
      <c r="T392" s="3139" t="s">
        <v>1534</v>
      </c>
      <c r="U392" s="3139" t="s">
        <v>1534</v>
      </c>
      <c r="V392" s="3139" t="s">
        <v>1534</v>
      </c>
      <c r="W392" s="3139" t="s">
        <v>1534</v>
      </c>
      <c r="X392" s="3139" t="s">
        <v>1534</v>
      </c>
      <c r="Y392" s="3139" t="s">
        <v>1534</v>
      </c>
      <c r="Z392" s="3139" t="s">
        <v>1534</v>
      </c>
      <c r="AA392" s="3139" t="s">
        <v>1534</v>
      </c>
      <c r="AB392" s="3139" t="s">
        <v>1534</v>
      </c>
      <c r="AC392" s="3139" t="s">
        <v>1534</v>
      </c>
      <c r="AD392" s="3139" t="s">
        <v>1534</v>
      </c>
      <c r="AE392" s="3142" t="s">
        <v>1534</v>
      </c>
      <c r="AF392" s="2574"/>
    </row>
    <row r="393" spans="2:32" s="2875" customFormat="1" ht="13.5" thickBot="1" x14ac:dyDescent="0.25">
      <c r="B393" s="3879" t="s">
        <v>6551</v>
      </c>
      <c r="C393" s="3880"/>
      <c r="D393" s="3143" t="s">
        <v>1534</v>
      </c>
      <c r="E393" s="3143" t="s">
        <v>1534</v>
      </c>
      <c r="F393" s="3143" t="s">
        <v>1534</v>
      </c>
      <c r="G393" s="3144">
        <f>3/0.16</f>
        <v>18.75</v>
      </c>
      <c r="H393" s="3143" t="s">
        <v>1534</v>
      </c>
      <c r="I393" s="3145">
        <v>0.16</v>
      </c>
      <c r="J393" s="3143" t="s">
        <v>1534</v>
      </c>
      <c r="K393" s="3143" t="s">
        <v>1534</v>
      </c>
      <c r="L393" s="3143" t="s">
        <v>1534</v>
      </c>
      <c r="M393" s="3143" t="s">
        <v>1534</v>
      </c>
      <c r="N393" s="3143" t="s">
        <v>1534</v>
      </c>
      <c r="O393" s="3143" t="s">
        <v>1534</v>
      </c>
      <c r="P393" s="3143" t="s">
        <v>1534</v>
      </c>
      <c r="Q393" s="3143" t="s">
        <v>1534</v>
      </c>
      <c r="R393" s="3143" t="s">
        <v>1534</v>
      </c>
      <c r="S393" s="3143" t="s">
        <v>1534</v>
      </c>
      <c r="T393" s="3143" t="s">
        <v>1534</v>
      </c>
      <c r="U393" s="3143" t="s">
        <v>1534</v>
      </c>
      <c r="V393" s="3143" t="s">
        <v>1534</v>
      </c>
      <c r="W393" s="3143" t="s">
        <v>1534</v>
      </c>
      <c r="X393" s="3143" t="s">
        <v>1534</v>
      </c>
      <c r="Y393" s="3143" t="s">
        <v>1534</v>
      </c>
      <c r="Z393" s="3143" t="s">
        <v>1534</v>
      </c>
      <c r="AA393" s="3143" t="s">
        <v>1534</v>
      </c>
      <c r="AB393" s="3143" t="s">
        <v>1534</v>
      </c>
      <c r="AC393" s="3143" t="s">
        <v>1534</v>
      </c>
      <c r="AD393" s="3143" t="s">
        <v>1534</v>
      </c>
      <c r="AE393" s="3146" t="s">
        <v>1534</v>
      </c>
      <c r="AF393" s="2574"/>
    </row>
    <row r="394" spans="2:32" s="2875" customFormat="1" x14ac:dyDescent="0.2">
      <c r="B394" s="2636"/>
      <c r="C394" s="2568"/>
      <c r="D394" s="2568"/>
      <c r="E394" s="2568"/>
      <c r="F394" s="2568"/>
      <c r="G394" s="2569"/>
      <c r="H394" s="2569"/>
      <c r="I394" s="2569"/>
      <c r="J394" s="2569"/>
      <c r="K394" s="2568"/>
      <c r="L394" s="2569"/>
      <c r="M394" s="2569"/>
      <c r="N394" s="2569"/>
      <c r="O394" s="2569"/>
      <c r="P394" s="2569"/>
      <c r="Q394" s="2633"/>
      <c r="R394" s="2633"/>
      <c r="S394" s="2633"/>
      <c r="T394" s="2633"/>
      <c r="U394" s="2633"/>
      <c r="V394" s="2633"/>
      <c r="W394" s="2633"/>
      <c r="X394" s="2633"/>
      <c r="Y394" s="2633"/>
      <c r="Z394" s="2633"/>
      <c r="AA394" s="2633"/>
      <c r="AB394" s="2633"/>
      <c r="AC394" s="2633"/>
      <c r="AD394" s="2633"/>
      <c r="AE394" s="2633"/>
      <c r="AF394" s="2574"/>
    </row>
    <row r="395" spans="2:32" s="2875" customFormat="1" x14ac:dyDescent="0.2">
      <c r="B395" s="3881" t="s">
        <v>4996</v>
      </c>
      <c r="C395" s="3882"/>
      <c r="D395" s="3883" t="s">
        <v>5090</v>
      </c>
      <c r="E395" s="3883"/>
      <c r="F395" s="3883"/>
      <c r="G395" s="3883"/>
      <c r="H395" s="3883"/>
      <c r="I395" s="2634"/>
      <c r="J395" s="2634"/>
      <c r="K395" s="2634"/>
      <c r="L395" s="2634"/>
      <c r="M395" s="2634"/>
      <c r="N395" s="2634"/>
      <c r="O395" s="2634"/>
      <c r="P395" s="2634"/>
      <c r="Q395" s="2633"/>
      <c r="R395" s="2633"/>
      <c r="S395" s="2633"/>
      <c r="T395" s="2633"/>
      <c r="U395" s="2633"/>
      <c r="V395" s="2633"/>
      <c r="W395" s="2633"/>
      <c r="X395" s="2633"/>
      <c r="Y395" s="2633"/>
      <c r="Z395" s="2633"/>
      <c r="AA395" s="2633"/>
      <c r="AB395" s="2633"/>
      <c r="AC395" s="2633"/>
      <c r="AD395" s="2633"/>
      <c r="AE395" s="2633"/>
      <c r="AF395" s="2574"/>
    </row>
    <row r="396" spans="2:32" s="2875" customFormat="1" x14ac:dyDescent="0.2">
      <c r="B396" s="3881" t="s">
        <v>4997</v>
      </c>
      <c r="C396" s="3882"/>
      <c r="D396" s="3883" t="s">
        <v>1517</v>
      </c>
      <c r="E396" s="3883"/>
      <c r="F396" s="3883"/>
      <c r="G396" s="3883"/>
      <c r="H396" s="3883"/>
      <c r="I396" s="2634"/>
      <c r="J396" s="2634"/>
      <c r="K396" s="2634"/>
      <c r="L396" s="2634"/>
      <c r="M396" s="2634"/>
      <c r="N396" s="2634"/>
      <c r="O396" s="2634"/>
      <c r="P396" s="2634"/>
      <c r="Q396" s="2633"/>
      <c r="R396" s="2633"/>
      <c r="S396" s="2633"/>
      <c r="T396" s="2633"/>
      <c r="U396" s="2633"/>
      <c r="V396" s="2633"/>
      <c r="W396" s="2633"/>
      <c r="X396" s="2633"/>
      <c r="Y396" s="2633"/>
      <c r="Z396" s="2633"/>
      <c r="AA396" s="2633"/>
      <c r="AB396" s="2633"/>
      <c r="AC396" s="2633"/>
      <c r="AD396" s="2633"/>
      <c r="AE396" s="2633"/>
      <c r="AF396" s="2574"/>
    </row>
    <row r="397" spans="2:32" s="2875" customFormat="1" ht="13.5" thickBot="1" x14ac:dyDescent="0.25">
      <c r="B397" s="3789"/>
      <c r="C397" s="3790"/>
      <c r="D397" s="3790"/>
      <c r="E397" s="3790"/>
      <c r="F397" s="3790"/>
      <c r="G397" s="2637"/>
      <c r="H397" s="2637"/>
      <c r="I397" s="2637"/>
      <c r="J397" s="2637"/>
      <c r="K397" s="2637"/>
      <c r="L397" s="2637"/>
      <c r="M397" s="2637"/>
      <c r="N397" s="2637"/>
      <c r="O397" s="2637"/>
      <c r="P397" s="2637"/>
      <c r="Q397" s="2637"/>
      <c r="R397" s="2637"/>
      <c r="S397" s="2637"/>
      <c r="T397" s="2637"/>
      <c r="U397" s="2637"/>
      <c r="V397" s="2637"/>
      <c r="W397" s="2637"/>
      <c r="X397" s="2637"/>
      <c r="Y397" s="2637"/>
      <c r="Z397" s="2637"/>
      <c r="AA397" s="2637"/>
      <c r="AB397" s="2637"/>
      <c r="AC397" s="2637"/>
      <c r="AD397" s="2637"/>
      <c r="AE397" s="2637"/>
      <c r="AF397" s="2579"/>
    </row>
    <row r="398" spans="2:32" s="2875" customFormat="1" x14ac:dyDescent="0.2"/>
    <row r="399" spans="2:32" s="2875" customFormat="1" ht="13.5" thickBot="1" x14ac:dyDescent="0.25"/>
    <row r="400" spans="2:32" s="2875" customFormat="1" ht="20.25" x14ac:dyDescent="0.2">
      <c r="B400" s="3839" t="s">
        <v>5069</v>
      </c>
      <c r="C400" s="3840"/>
      <c r="D400" s="3840"/>
      <c r="E400" s="3840"/>
      <c r="F400" s="3840"/>
      <c r="G400" s="3840"/>
      <c r="H400" s="3840"/>
      <c r="I400" s="3840"/>
      <c r="J400" s="3840"/>
      <c r="K400" s="3840"/>
      <c r="L400" s="3840"/>
      <c r="M400" s="3840"/>
      <c r="N400" s="3840"/>
      <c r="O400" s="3840"/>
      <c r="P400" s="3840"/>
      <c r="Q400" s="3840"/>
      <c r="R400" s="3840"/>
      <c r="S400" s="3840"/>
      <c r="T400" s="3840"/>
      <c r="U400" s="3840"/>
      <c r="V400" s="3840"/>
      <c r="W400" s="3840"/>
      <c r="X400" s="3840"/>
      <c r="Y400" s="3840"/>
      <c r="Z400" s="3840"/>
      <c r="AA400" s="3840"/>
      <c r="AB400" s="3840"/>
      <c r="AC400" s="3840"/>
      <c r="AD400" s="3840"/>
      <c r="AE400" s="3840"/>
      <c r="AF400" s="3841"/>
    </row>
    <row r="401" spans="2:32" s="2875" customFormat="1" x14ac:dyDescent="0.2">
      <c r="B401" s="3791"/>
      <c r="C401" s="3792"/>
      <c r="D401" s="3792"/>
      <c r="E401" s="3792"/>
      <c r="F401" s="3792"/>
      <c r="G401" s="2573"/>
      <c r="H401" s="2573"/>
      <c r="I401" s="2573"/>
      <c r="J401" s="2573"/>
      <c r="K401" s="2573"/>
      <c r="L401" s="2573"/>
      <c r="M401" s="2573"/>
      <c r="N401" s="2573"/>
      <c r="O401" s="2573"/>
      <c r="P401" s="2573"/>
      <c r="Q401" s="2573"/>
      <c r="R401" s="2573"/>
      <c r="S401" s="2573"/>
      <c r="T401" s="2573"/>
      <c r="U401" s="2573"/>
      <c r="V401" s="2573"/>
      <c r="W401" s="2573"/>
      <c r="X401" s="2573"/>
      <c r="Y401" s="2573"/>
      <c r="Z401" s="2573"/>
      <c r="AA401" s="2573"/>
      <c r="AB401" s="2573"/>
      <c r="AC401" s="2573"/>
      <c r="AD401" s="2573"/>
      <c r="AE401" s="2573"/>
      <c r="AF401" s="2574"/>
    </row>
    <row r="402" spans="2:32" s="2875" customFormat="1" x14ac:dyDescent="0.2">
      <c r="B402" s="2635" t="s">
        <v>5089</v>
      </c>
      <c r="C402" s="3792"/>
      <c r="D402" s="3866" t="s">
        <v>6550</v>
      </c>
      <c r="E402" s="3866"/>
      <c r="F402" s="3866"/>
      <c r="G402" s="2573"/>
      <c r="H402" s="2573"/>
      <c r="I402" s="2573"/>
      <c r="J402" s="2573"/>
      <c r="K402" s="2573"/>
      <c r="L402" s="2573"/>
      <c r="M402" s="2573"/>
      <c r="N402" s="2573"/>
      <c r="O402" s="2573"/>
      <c r="P402" s="2573"/>
      <c r="Q402" s="2573"/>
      <c r="R402" s="2573"/>
      <c r="S402" s="2573"/>
      <c r="T402" s="2573"/>
      <c r="U402" s="2573"/>
      <c r="V402" s="2573"/>
      <c r="W402" s="2573"/>
      <c r="X402" s="2573"/>
      <c r="Y402" s="2573"/>
      <c r="Z402" s="2573"/>
      <c r="AA402" s="2573"/>
      <c r="AB402" s="2573"/>
      <c r="AC402" s="2573"/>
      <c r="AD402" s="2573"/>
      <c r="AE402" s="2573"/>
      <c r="AF402" s="2574"/>
    </row>
    <row r="403" spans="2:32" s="2875" customFormat="1" x14ac:dyDescent="0.2">
      <c r="B403" s="3867" t="s">
        <v>5072</v>
      </c>
      <c r="C403" s="3868"/>
      <c r="D403" s="3869">
        <v>41769</v>
      </c>
      <c r="E403" s="3869"/>
      <c r="F403" s="3869"/>
      <c r="G403" s="2573"/>
      <c r="H403" s="2573"/>
      <c r="I403" s="2573"/>
      <c r="J403" s="2573"/>
      <c r="K403" s="2573"/>
      <c r="L403" s="2573"/>
      <c r="M403" s="2573"/>
      <c r="N403" s="2573"/>
      <c r="O403" s="2573"/>
      <c r="P403" s="2573"/>
      <c r="Q403" s="2573"/>
      <c r="R403" s="2573"/>
      <c r="S403" s="2573"/>
      <c r="T403" s="2573"/>
      <c r="U403" s="2573"/>
      <c r="V403" s="2573"/>
      <c r="W403" s="2573"/>
      <c r="X403" s="2573"/>
      <c r="Y403" s="2573"/>
      <c r="Z403" s="2573"/>
      <c r="AA403" s="2573"/>
      <c r="AB403" s="2573"/>
      <c r="AC403" s="2573"/>
      <c r="AD403" s="2573"/>
      <c r="AE403" s="2573"/>
      <c r="AF403" s="2574"/>
    </row>
    <row r="404" spans="2:32" s="2875" customFormat="1" ht="12.75" customHeight="1" x14ac:dyDescent="0.2">
      <c r="B404" s="3863" t="s">
        <v>5070</v>
      </c>
      <c r="C404" s="3864"/>
      <c r="D404" s="3869">
        <v>41769</v>
      </c>
      <c r="E404" s="3869"/>
      <c r="F404" s="3869"/>
      <c r="G404" s="2573"/>
      <c r="H404" s="2573"/>
      <c r="I404" s="2573"/>
      <c r="J404" s="2573"/>
      <c r="K404" s="2573"/>
      <c r="L404" s="2573"/>
      <c r="M404" s="2573"/>
      <c r="N404" s="2573"/>
      <c r="O404" s="2573"/>
      <c r="P404" s="2573"/>
      <c r="Q404" s="2573"/>
      <c r="R404" s="2573"/>
      <c r="S404" s="2573"/>
      <c r="T404" s="2573"/>
      <c r="U404" s="2573"/>
      <c r="V404" s="2573"/>
      <c r="W404" s="2573"/>
      <c r="X404" s="2573"/>
      <c r="Y404" s="2573"/>
      <c r="Z404" s="2573"/>
      <c r="AA404" s="2573"/>
      <c r="AB404" s="2573"/>
      <c r="AC404" s="2573"/>
      <c r="AD404" s="2573"/>
      <c r="AE404" s="2573"/>
      <c r="AF404" s="2574"/>
    </row>
    <row r="405" spans="2:32" s="2875" customFormat="1" ht="12.75" customHeight="1" thickBot="1" x14ac:dyDescent="0.25">
      <c r="B405" s="3791"/>
      <c r="C405" s="3792"/>
      <c r="D405" s="3792"/>
      <c r="E405" s="3792"/>
      <c r="F405" s="3792"/>
      <c r="G405" s="2573"/>
      <c r="H405" s="2573"/>
      <c r="I405" s="2573"/>
      <c r="J405" s="2573"/>
      <c r="K405" s="2573"/>
      <c r="L405" s="2573"/>
      <c r="M405" s="2573"/>
      <c r="N405" s="2573"/>
      <c r="O405" s="2573"/>
      <c r="P405" s="2573"/>
      <c r="Q405" s="2573"/>
      <c r="R405" s="2573"/>
      <c r="S405" s="2573"/>
      <c r="T405" s="2573"/>
      <c r="U405" s="2573"/>
      <c r="V405" s="2573"/>
      <c r="W405" s="2573"/>
      <c r="X405" s="2573"/>
      <c r="Y405" s="2573"/>
      <c r="Z405" s="2573"/>
      <c r="AA405" s="2573"/>
      <c r="AB405" s="2573"/>
      <c r="AC405" s="2573"/>
      <c r="AD405" s="2573"/>
      <c r="AE405" s="2573"/>
      <c r="AF405" s="2574"/>
    </row>
    <row r="406" spans="2:32" s="2875" customFormat="1" ht="111" customHeight="1" thickBot="1" x14ac:dyDescent="0.25">
      <c r="B406" s="3844" t="s">
        <v>5071</v>
      </c>
      <c r="C406" s="3871"/>
      <c r="D406" s="3872" t="s">
        <v>6938</v>
      </c>
      <c r="E406" s="3847"/>
      <c r="F406" s="3847"/>
      <c r="G406" s="3847"/>
      <c r="H406" s="3847"/>
      <c r="I406" s="3847"/>
      <c r="J406" s="3847"/>
      <c r="K406" s="3847"/>
      <c r="L406" s="3847"/>
      <c r="M406" s="3847"/>
      <c r="N406" s="3847"/>
      <c r="O406" s="3847"/>
      <c r="P406" s="3847"/>
      <c r="Q406" s="3848"/>
      <c r="R406" s="2573"/>
      <c r="S406" s="2573"/>
      <c r="T406" s="2573"/>
      <c r="U406" s="2573"/>
      <c r="V406" s="2573"/>
      <c r="W406" s="2573"/>
      <c r="X406" s="2573"/>
      <c r="Y406" s="2573"/>
      <c r="Z406" s="2573"/>
      <c r="AA406" s="2573"/>
      <c r="AB406" s="2573"/>
      <c r="AC406" s="2573"/>
      <c r="AD406" s="2573"/>
      <c r="AE406" s="2573"/>
      <c r="AF406" s="2574"/>
    </row>
    <row r="407" spans="2:32" s="2875" customFormat="1" ht="13.5" customHeight="1" thickBot="1" x14ac:dyDescent="0.25">
      <c r="B407" s="3791"/>
      <c r="C407" s="3792"/>
      <c r="D407" s="3792"/>
      <c r="E407" s="3792"/>
      <c r="F407" s="3792"/>
      <c r="G407" s="2573"/>
      <c r="H407" s="2573"/>
      <c r="I407" s="2573"/>
      <c r="J407" s="2573"/>
      <c r="K407" s="2573"/>
      <c r="L407" s="2573"/>
      <c r="M407" s="2573"/>
      <c r="N407" s="2573"/>
      <c r="O407" s="2573"/>
      <c r="P407" s="2573"/>
      <c r="Q407" s="2573"/>
      <c r="R407" s="2637"/>
      <c r="S407" s="2573"/>
      <c r="T407" s="2573"/>
      <c r="U407" s="2573"/>
      <c r="V407" s="2573"/>
      <c r="W407" s="2573"/>
      <c r="X407" s="2573"/>
      <c r="Y407" s="2573"/>
      <c r="Z407" s="2573"/>
      <c r="AA407" s="2573"/>
      <c r="AB407" s="2573"/>
      <c r="AC407" s="2573"/>
      <c r="AD407" s="2573"/>
      <c r="AE407" s="2573"/>
      <c r="AF407" s="2574"/>
    </row>
    <row r="408" spans="2:32" s="2875" customFormat="1" ht="13.5" thickBot="1" x14ac:dyDescent="0.25">
      <c r="B408" s="3852" t="s">
        <v>5073</v>
      </c>
      <c r="C408" s="3853"/>
      <c r="D408" s="3851" t="s">
        <v>5074</v>
      </c>
      <c r="E408" s="3856" t="s">
        <v>224</v>
      </c>
      <c r="F408" s="3857"/>
      <c r="G408" s="3857"/>
      <c r="H408" s="3857"/>
      <c r="I408" s="3857"/>
      <c r="J408" s="3857"/>
      <c r="K408" s="3857"/>
      <c r="L408" s="3857"/>
      <c r="M408" s="3857"/>
      <c r="N408" s="3857"/>
      <c r="O408" s="3857"/>
      <c r="P408" s="3858"/>
      <c r="Q408" s="3859" t="s">
        <v>340</v>
      </c>
      <c r="R408" s="3860"/>
      <c r="S408" s="3861"/>
      <c r="T408" s="3861"/>
      <c r="U408" s="3861"/>
      <c r="V408" s="3861"/>
      <c r="W408" s="3861"/>
      <c r="X408" s="3861"/>
      <c r="Y408" s="3862"/>
      <c r="Z408" s="3859" t="s">
        <v>225</v>
      </c>
      <c r="AA408" s="3861"/>
      <c r="AB408" s="3862"/>
      <c r="AC408" s="3873" t="s">
        <v>4993</v>
      </c>
      <c r="AD408" s="3874"/>
      <c r="AE408" s="3875"/>
      <c r="AF408" s="2574"/>
    </row>
    <row r="409" spans="2:32" s="2875" customFormat="1" ht="13.5" customHeight="1" thickBot="1" x14ac:dyDescent="0.25">
      <c r="B409" s="3854"/>
      <c r="C409" s="3855"/>
      <c r="D409" s="3851"/>
      <c r="E409" s="3851" t="s">
        <v>5011</v>
      </c>
      <c r="F409" s="3851" t="s">
        <v>5012</v>
      </c>
      <c r="G409" s="3830" t="s">
        <v>5014</v>
      </c>
      <c r="H409" s="3830" t="s">
        <v>5075</v>
      </c>
      <c r="I409" s="3876" t="s">
        <v>5076</v>
      </c>
      <c r="J409" s="3876" t="s">
        <v>5077</v>
      </c>
      <c r="K409" s="3876" t="s">
        <v>5017</v>
      </c>
      <c r="L409" s="3876"/>
      <c r="M409" s="3876" t="s">
        <v>5078</v>
      </c>
      <c r="N409" s="3876" t="s">
        <v>5079</v>
      </c>
      <c r="O409" s="3876" t="s">
        <v>5080</v>
      </c>
      <c r="P409" s="3876" t="s">
        <v>5081</v>
      </c>
      <c r="Q409" s="3827" t="s">
        <v>5023</v>
      </c>
      <c r="R409" s="3827" t="s">
        <v>5024</v>
      </c>
      <c r="S409" s="3827" t="s">
        <v>5025</v>
      </c>
      <c r="T409" s="3827" t="s">
        <v>5082</v>
      </c>
      <c r="U409" s="3827" t="s">
        <v>5083</v>
      </c>
      <c r="V409" s="3827" t="s">
        <v>5028</v>
      </c>
      <c r="W409" s="3827" t="s">
        <v>5030</v>
      </c>
      <c r="X409" s="3830" t="s">
        <v>5084</v>
      </c>
      <c r="Y409" s="3830" t="s">
        <v>5085</v>
      </c>
      <c r="Z409" s="3827" t="s">
        <v>5086</v>
      </c>
      <c r="AA409" s="3827" t="s">
        <v>5087</v>
      </c>
      <c r="AB409" s="3827" t="s">
        <v>5088</v>
      </c>
      <c r="AC409" s="3827" t="s">
        <v>1154</v>
      </c>
      <c r="AD409" s="3827" t="s">
        <v>4994</v>
      </c>
      <c r="AE409" s="3827" t="s">
        <v>4995</v>
      </c>
      <c r="AF409" s="2574"/>
    </row>
    <row r="410" spans="2:32" s="2875" customFormat="1" ht="13.5" customHeight="1" thickBot="1" x14ac:dyDescent="0.25">
      <c r="B410" s="3854"/>
      <c r="C410" s="3855"/>
      <c r="D410" s="3827"/>
      <c r="E410" s="3827"/>
      <c r="F410" s="3827"/>
      <c r="G410" s="3829"/>
      <c r="H410" s="3829"/>
      <c r="I410" s="3830"/>
      <c r="J410" s="3830"/>
      <c r="K410" s="3787" t="s">
        <v>5037</v>
      </c>
      <c r="L410" s="3788" t="s">
        <v>2798</v>
      </c>
      <c r="M410" s="3830"/>
      <c r="N410" s="3830"/>
      <c r="O410" s="3830"/>
      <c r="P410" s="3830"/>
      <c r="Q410" s="3828"/>
      <c r="R410" s="3828"/>
      <c r="S410" s="3828"/>
      <c r="T410" s="3828"/>
      <c r="U410" s="3828"/>
      <c r="V410" s="3828"/>
      <c r="W410" s="3828"/>
      <c r="X410" s="3829"/>
      <c r="Y410" s="3829"/>
      <c r="Z410" s="3828"/>
      <c r="AA410" s="3828"/>
      <c r="AB410" s="3828"/>
      <c r="AC410" s="3828"/>
      <c r="AD410" s="3828"/>
      <c r="AE410" s="3828"/>
      <c r="AF410" s="2574"/>
    </row>
    <row r="411" spans="2:32" s="2875" customFormat="1" x14ac:dyDescent="0.2">
      <c r="B411" s="3884" t="s">
        <v>6339</v>
      </c>
      <c r="C411" s="3885"/>
      <c r="D411" s="3139" t="s">
        <v>1534</v>
      </c>
      <c r="E411" s="3139" t="s">
        <v>1534</v>
      </c>
      <c r="F411" s="3139" t="s">
        <v>1534</v>
      </c>
      <c r="G411" s="3140">
        <f>3/0.18</f>
        <v>16.666666666666668</v>
      </c>
      <c r="H411" s="3139" t="s">
        <v>1534</v>
      </c>
      <c r="I411" s="3141">
        <v>0.18</v>
      </c>
      <c r="J411" s="3139" t="s">
        <v>1534</v>
      </c>
      <c r="K411" s="3139" t="s">
        <v>1534</v>
      </c>
      <c r="L411" s="3139" t="s">
        <v>1534</v>
      </c>
      <c r="M411" s="3139" t="s">
        <v>1534</v>
      </c>
      <c r="N411" s="3139" t="s">
        <v>1534</v>
      </c>
      <c r="O411" s="3139" t="s">
        <v>1534</v>
      </c>
      <c r="P411" s="3139" t="s">
        <v>1534</v>
      </c>
      <c r="Q411" s="3139" t="s">
        <v>1534</v>
      </c>
      <c r="R411" s="3139" t="s">
        <v>1534</v>
      </c>
      <c r="S411" s="3139" t="s">
        <v>1534</v>
      </c>
      <c r="T411" s="3139" t="s">
        <v>1534</v>
      </c>
      <c r="U411" s="3139" t="s">
        <v>1534</v>
      </c>
      <c r="V411" s="3139" t="s">
        <v>1534</v>
      </c>
      <c r="W411" s="3139" t="s">
        <v>1534</v>
      </c>
      <c r="X411" s="3139" t="s">
        <v>1534</v>
      </c>
      <c r="Y411" s="3139" t="s">
        <v>1534</v>
      </c>
      <c r="Z411" s="3139" t="s">
        <v>1534</v>
      </c>
      <c r="AA411" s="3139" t="s">
        <v>1534</v>
      </c>
      <c r="AB411" s="3139" t="s">
        <v>1534</v>
      </c>
      <c r="AC411" s="3139" t="s">
        <v>1534</v>
      </c>
      <c r="AD411" s="3139" t="s">
        <v>1534</v>
      </c>
      <c r="AE411" s="3142" t="s">
        <v>1534</v>
      </c>
      <c r="AF411" s="2574"/>
    </row>
    <row r="412" spans="2:32" s="2875" customFormat="1" ht="13.5" thickBot="1" x14ac:dyDescent="0.25">
      <c r="B412" s="3879" t="s">
        <v>6551</v>
      </c>
      <c r="C412" s="3880"/>
      <c r="D412" s="3143" t="s">
        <v>1534</v>
      </c>
      <c r="E412" s="3143" t="s">
        <v>1534</v>
      </c>
      <c r="F412" s="3143" t="s">
        <v>1534</v>
      </c>
      <c r="G412" s="3144">
        <f>3/0.16</f>
        <v>18.75</v>
      </c>
      <c r="H412" s="3143" t="s">
        <v>1534</v>
      </c>
      <c r="I412" s="3145">
        <v>0.16</v>
      </c>
      <c r="J412" s="3143" t="s">
        <v>1534</v>
      </c>
      <c r="K412" s="3143" t="s">
        <v>1534</v>
      </c>
      <c r="L412" s="3143" t="s">
        <v>1534</v>
      </c>
      <c r="M412" s="3143" t="s">
        <v>1534</v>
      </c>
      <c r="N412" s="3143" t="s">
        <v>1534</v>
      </c>
      <c r="O412" s="3143" t="s">
        <v>1534</v>
      </c>
      <c r="P412" s="3143" t="s">
        <v>1534</v>
      </c>
      <c r="Q412" s="3143" t="s">
        <v>1534</v>
      </c>
      <c r="R412" s="3143" t="s">
        <v>1534</v>
      </c>
      <c r="S412" s="3143" t="s">
        <v>1534</v>
      </c>
      <c r="T412" s="3143" t="s">
        <v>1534</v>
      </c>
      <c r="U412" s="3143" t="s">
        <v>1534</v>
      </c>
      <c r="V412" s="3143" t="s">
        <v>1534</v>
      </c>
      <c r="W412" s="3143" t="s">
        <v>1534</v>
      </c>
      <c r="X412" s="3143" t="s">
        <v>1534</v>
      </c>
      <c r="Y412" s="3143" t="s">
        <v>1534</v>
      </c>
      <c r="Z412" s="3143" t="s">
        <v>1534</v>
      </c>
      <c r="AA412" s="3143" t="s">
        <v>1534</v>
      </c>
      <c r="AB412" s="3143" t="s">
        <v>1534</v>
      </c>
      <c r="AC412" s="3143" t="s">
        <v>1534</v>
      </c>
      <c r="AD412" s="3143" t="s">
        <v>1534</v>
      </c>
      <c r="AE412" s="3146" t="s">
        <v>1534</v>
      </c>
      <c r="AF412" s="2574"/>
    </row>
    <row r="413" spans="2:32" s="2875" customFormat="1" x14ac:dyDescent="0.2">
      <c r="B413" s="2636"/>
      <c r="C413" s="2568"/>
      <c r="D413" s="2568"/>
      <c r="E413" s="2568"/>
      <c r="F413" s="2568"/>
      <c r="G413" s="2569"/>
      <c r="H413" s="2569"/>
      <c r="I413" s="2569"/>
      <c r="J413" s="2569"/>
      <c r="K413" s="2568"/>
      <c r="L413" s="2569"/>
      <c r="M413" s="2569"/>
      <c r="N413" s="2569"/>
      <c r="O413" s="2569"/>
      <c r="P413" s="2569"/>
      <c r="Q413" s="2633"/>
      <c r="R413" s="2633"/>
      <c r="S413" s="2633"/>
      <c r="T413" s="2633"/>
      <c r="U413" s="2633"/>
      <c r="V413" s="2633"/>
      <c r="W413" s="2633"/>
      <c r="X413" s="2633"/>
      <c r="Y413" s="2633"/>
      <c r="Z413" s="2633"/>
      <c r="AA413" s="2633"/>
      <c r="AB413" s="2633"/>
      <c r="AC413" s="2633"/>
      <c r="AD413" s="2633"/>
      <c r="AE413" s="2633"/>
      <c r="AF413" s="2574"/>
    </row>
    <row r="414" spans="2:32" s="2875" customFormat="1" x14ac:dyDescent="0.2">
      <c r="B414" s="3881" t="s">
        <v>4996</v>
      </c>
      <c r="C414" s="3882"/>
      <c r="D414" s="3883" t="s">
        <v>5090</v>
      </c>
      <c r="E414" s="3883"/>
      <c r="F414" s="3883"/>
      <c r="G414" s="3883"/>
      <c r="H414" s="3883"/>
      <c r="I414" s="2634"/>
      <c r="J414" s="2634"/>
      <c r="K414" s="2634"/>
      <c r="L414" s="2634"/>
      <c r="M414" s="2634"/>
      <c r="N414" s="2634"/>
      <c r="O414" s="2634"/>
      <c r="P414" s="2634"/>
      <c r="Q414" s="2633"/>
      <c r="R414" s="2633"/>
      <c r="S414" s="2633"/>
      <c r="T414" s="2633"/>
      <c r="U414" s="2633"/>
      <c r="V414" s="2633"/>
      <c r="W414" s="2633"/>
      <c r="X414" s="2633"/>
      <c r="Y414" s="2633"/>
      <c r="Z414" s="2633"/>
      <c r="AA414" s="2633"/>
      <c r="AB414" s="2633"/>
      <c r="AC414" s="2633"/>
      <c r="AD414" s="2633"/>
      <c r="AE414" s="2633"/>
      <c r="AF414" s="2574"/>
    </row>
    <row r="415" spans="2:32" s="2875" customFormat="1" x14ac:dyDescent="0.2">
      <c r="B415" s="3881" t="s">
        <v>4997</v>
      </c>
      <c r="C415" s="3882"/>
      <c r="D415" s="3883" t="s">
        <v>1517</v>
      </c>
      <c r="E415" s="3883"/>
      <c r="F415" s="3883"/>
      <c r="G415" s="3883"/>
      <c r="H415" s="3883"/>
      <c r="I415" s="2634"/>
      <c r="J415" s="2634"/>
      <c r="K415" s="2634"/>
      <c r="L415" s="2634"/>
      <c r="M415" s="2634"/>
      <c r="N415" s="2634"/>
      <c r="O415" s="2634"/>
      <c r="P415" s="2634"/>
      <c r="Q415" s="2633"/>
      <c r="R415" s="2633"/>
      <c r="S415" s="2633"/>
      <c r="T415" s="2633"/>
      <c r="U415" s="2633"/>
      <c r="V415" s="2633"/>
      <c r="W415" s="2633"/>
      <c r="X415" s="2633"/>
      <c r="Y415" s="2633"/>
      <c r="Z415" s="2633"/>
      <c r="AA415" s="2633"/>
      <c r="AB415" s="2633"/>
      <c r="AC415" s="2633"/>
      <c r="AD415" s="2633"/>
      <c r="AE415" s="2633"/>
      <c r="AF415" s="2574"/>
    </row>
    <row r="416" spans="2:32" s="2875" customFormat="1" ht="13.5" thickBot="1" x14ac:dyDescent="0.25">
      <c r="B416" s="3789"/>
      <c r="C416" s="3790"/>
      <c r="D416" s="3790"/>
      <c r="E416" s="3790"/>
      <c r="F416" s="3790"/>
      <c r="G416" s="2637"/>
      <c r="H416" s="2637"/>
      <c r="I416" s="2637"/>
      <c r="J416" s="2637"/>
      <c r="K416" s="2637"/>
      <c r="L416" s="2637"/>
      <c r="M416" s="2637"/>
      <c r="N416" s="2637"/>
      <c r="O416" s="2637"/>
      <c r="P416" s="2637"/>
      <c r="Q416" s="2637"/>
      <c r="R416" s="2637"/>
      <c r="S416" s="2637"/>
      <c r="T416" s="2637"/>
      <c r="U416" s="2637"/>
      <c r="V416" s="2637"/>
      <c r="W416" s="2637"/>
      <c r="X416" s="2637"/>
      <c r="Y416" s="2637"/>
      <c r="Z416" s="2637"/>
      <c r="AA416" s="2637"/>
      <c r="AB416" s="2637"/>
      <c r="AC416" s="2637"/>
      <c r="AD416" s="2637"/>
      <c r="AE416" s="2637"/>
      <c r="AF416" s="2579"/>
    </row>
    <row r="417" spans="2:32" s="2875" customFormat="1" x14ac:dyDescent="0.2"/>
    <row r="418" spans="2:32" s="2875" customFormat="1" ht="13.5" thickBot="1" x14ac:dyDescent="0.25"/>
    <row r="419" spans="2:32" s="2875" customFormat="1" ht="20.25" x14ac:dyDescent="0.2">
      <c r="B419" s="3839" t="s">
        <v>5069</v>
      </c>
      <c r="C419" s="3840"/>
      <c r="D419" s="3840"/>
      <c r="E419" s="3840"/>
      <c r="F419" s="3840"/>
      <c r="G419" s="3840"/>
      <c r="H419" s="3840"/>
      <c r="I419" s="3840"/>
      <c r="J419" s="3840"/>
      <c r="K419" s="3840"/>
      <c r="L419" s="3840"/>
      <c r="M419" s="3840"/>
      <c r="N419" s="3840"/>
      <c r="O419" s="3840"/>
      <c r="P419" s="3840"/>
      <c r="Q419" s="3840"/>
      <c r="R419" s="3840"/>
      <c r="S419" s="3840"/>
      <c r="T419" s="3840"/>
      <c r="U419" s="3840"/>
      <c r="V419" s="3840"/>
      <c r="W419" s="3840"/>
      <c r="X419" s="3840"/>
      <c r="Y419" s="3840"/>
      <c r="Z419" s="3840"/>
      <c r="AA419" s="3840"/>
      <c r="AB419" s="3840"/>
      <c r="AC419" s="3840"/>
      <c r="AD419" s="3840"/>
      <c r="AE419" s="3840"/>
      <c r="AF419" s="3841"/>
    </row>
    <row r="420" spans="2:32" s="2875" customFormat="1" x14ac:dyDescent="0.2">
      <c r="B420" s="3791"/>
      <c r="C420" s="3792"/>
      <c r="D420" s="3792"/>
      <c r="E420" s="3792"/>
      <c r="F420" s="3792"/>
      <c r="G420" s="2573"/>
      <c r="H420" s="2573"/>
      <c r="I420" s="2573"/>
      <c r="J420" s="2573"/>
      <c r="K420" s="2573"/>
      <c r="L420" s="2573"/>
      <c r="M420" s="2573"/>
      <c r="N420" s="2573"/>
      <c r="O420" s="2573"/>
      <c r="P420" s="2573"/>
      <c r="Q420" s="2573"/>
      <c r="R420" s="2573"/>
      <c r="S420" s="2573"/>
      <c r="T420" s="2573"/>
      <c r="U420" s="2573"/>
      <c r="V420" s="2573"/>
      <c r="W420" s="2573"/>
      <c r="X420" s="2573"/>
      <c r="Y420" s="2573"/>
      <c r="Z420" s="2573"/>
      <c r="AA420" s="2573"/>
      <c r="AB420" s="2573"/>
      <c r="AC420" s="2573"/>
      <c r="AD420" s="2573"/>
      <c r="AE420" s="2573"/>
      <c r="AF420" s="2574"/>
    </row>
    <row r="421" spans="2:32" s="2875" customFormat="1" x14ac:dyDescent="0.2">
      <c r="B421" s="2635" t="s">
        <v>5089</v>
      </c>
      <c r="C421" s="3792"/>
      <c r="D421" s="3866" t="s">
        <v>6550</v>
      </c>
      <c r="E421" s="3866"/>
      <c r="F421" s="3866"/>
      <c r="G421" s="2573"/>
      <c r="H421" s="2573"/>
      <c r="I421" s="2573"/>
      <c r="J421" s="2573"/>
      <c r="K421" s="2573"/>
      <c r="L421" s="2573"/>
      <c r="M421" s="2573"/>
      <c r="N421" s="2573"/>
      <c r="O421" s="2573"/>
      <c r="P421" s="2573"/>
      <c r="Q421" s="2573"/>
      <c r="R421" s="2573"/>
      <c r="S421" s="2573"/>
      <c r="T421" s="2573"/>
      <c r="U421" s="2573"/>
      <c r="V421" s="2573"/>
      <c r="W421" s="2573"/>
      <c r="X421" s="2573"/>
      <c r="Y421" s="2573"/>
      <c r="Z421" s="2573"/>
      <c r="AA421" s="2573"/>
      <c r="AB421" s="2573"/>
      <c r="AC421" s="2573"/>
      <c r="AD421" s="2573"/>
      <c r="AE421" s="2573"/>
      <c r="AF421" s="2574"/>
    </row>
    <row r="422" spans="2:32" s="2875" customFormat="1" x14ac:dyDescent="0.2">
      <c r="B422" s="3867" t="s">
        <v>5072</v>
      </c>
      <c r="C422" s="3868"/>
      <c r="D422" s="3869">
        <v>41764</v>
      </c>
      <c r="E422" s="3869"/>
      <c r="F422" s="3869"/>
      <c r="G422" s="2573"/>
      <c r="H422" s="2573"/>
      <c r="I422" s="2573"/>
      <c r="J422" s="2573"/>
      <c r="K422" s="2573"/>
      <c r="L422" s="2573"/>
      <c r="M422" s="2573"/>
      <c r="N422" s="2573"/>
      <c r="O422" s="2573"/>
      <c r="P422" s="2573"/>
      <c r="Q422" s="2573"/>
      <c r="R422" s="2573"/>
      <c r="S422" s="2573"/>
      <c r="T422" s="2573"/>
      <c r="U422" s="2573"/>
      <c r="V422" s="2573"/>
      <c r="W422" s="2573"/>
      <c r="X422" s="2573"/>
      <c r="Y422" s="2573"/>
      <c r="Z422" s="2573"/>
      <c r="AA422" s="2573"/>
      <c r="AB422" s="2573"/>
      <c r="AC422" s="2573"/>
      <c r="AD422" s="2573"/>
      <c r="AE422" s="2573"/>
      <c r="AF422" s="2574"/>
    </row>
    <row r="423" spans="2:32" s="2875" customFormat="1" x14ac:dyDescent="0.2">
      <c r="B423" s="3863" t="s">
        <v>5070</v>
      </c>
      <c r="C423" s="3864"/>
      <c r="D423" s="3869">
        <v>41764</v>
      </c>
      <c r="E423" s="3869"/>
      <c r="F423" s="3869"/>
      <c r="G423" s="2573"/>
      <c r="H423" s="2573"/>
      <c r="I423" s="2573"/>
      <c r="J423" s="2573"/>
      <c r="K423" s="2573"/>
      <c r="L423" s="2573"/>
      <c r="M423" s="2573"/>
      <c r="N423" s="2573"/>
      <c r="O423" s="2573"/>
      <c r="P423" s="2573"/>
      <c r="Q423" s="2573"/>
      <c r="R423" s="2573"/>
      <c r="S423" s="2573"/>
      <c r="T423" s="2573"/>
      <c r="U423" s="2573"/>
      <c r="V423" s="2573"/>
      <c r="W423" s="2573"/>
      <c r="X423" s="2573"/>
      <c r="Y423" s="2573"/>
      <c r="Z423" s="2573"/>
      <c r="AA423" s="2573"/>
      <c r="AB423" s="2573"/>
      <c r="AC423" s="2573"/>
      <c r="AD423" s="2573"/>
      <c r="AE423" s="2573"/>
      <c r="AF423" s="2574"/>
    </row>
    <row r="424" spans="2:32" s="2875" customFormat="1" ht="13.5" thickBot="1" x14ac:dyDescent="0.25">
      <c r="B424" s="3791"/>
      <c r="C424" s="3792"/>
      <c r="D424" s="3792"/>
      <c r="E424" s="3792"/>
      <c r="F424" s="3792"/>
      <c r="G424" s="2573"/>
      <c r="H424" s="2573"/>
      <c r="I424" s="2573"/>
      <c r="J424" s="2573"/>
      <c r="K424" s="2573"/>
      <c r="L424" s="2573"/>
      <c r="M424" s="2573"/>
      <c r="N424" s="2573"/>
      <c r="O424" s="2573"/>
      <c r="P424" s="2573"/>
      <c r="Q424" s="2573"/>
      <c r="R424" s="2573"/>
      <c r="S424" s="2573"/>
      <c r="T424" s="2573"/>
      <c r="U424" s="2573"/>
      <c r="V424" s="2573"/>
      <c r="W424" s="2573"/>
      <c r="X424" s="2573"/>
      <c r="Y424" s="2573"/>
      <c r="Z424" s="2573"/>
      <c r="AA424" s="2573"/>
      <c r="AB424" s="2573"/>
      <c r="AC424" s="2573"/>
      <c r="AD424" s="2573"/>
      <c r="AE424" s="2573"/>
      <c r="AF424" s="2574"/>
    </row>
    <row r="425" spans="2:32" s="2875" customFormat="1" ht="62.25" customHeight="1" thickBot="1" x14ac:dyDescent="0.25">
      <c r="B425" s="3844" t="s">
        <v>5071</v>
      </c>
      <c r="C425" s="3871"/>
      <c r="D425" s="3872" t="s">
        <v>6937</v>
      </c>
      <c r="E425" s="3847"/>
      <c r="F425" s="3847"/>
      <c r="G425" s="3847"/>
      <c r="H425" s="3847"/>
      <c r="I425" s="3847"/>
      <c r="J425" s="3847"/>
      <c r="K425" s="3847"/>
      <c r="L425" s="3847"/>
      <c r="M425" s="3847"/>
      <c r="N425" s="3847"/>
      <c r="O425" s="3847"/>
      <c r="P425" s="3847"/>
      <c r="Q425" s="3848"/>
      <c r="R425" s="2573"/>
      <c r="S425" s="2573"/>
      <c r="T425" s="2573"/>
      <c r="U425" s="2573"/>
      <c r="V425" s="2573"/>
      <c r="W425" s="2573"/>
      <c r="X425" s="2573"/>
      <c r="Y425" s="2573"/>
      <c r="Z425" s="2573"/>
      <c r="AA425" s="2573"/>
      <c r="AB425" s="2573"/>
      <c r="AC425" s="2573"/>
      <c r="AD425" s="2573"/>
      <c r="AE425" s="2573"/>
      <c r="AF425" s="2574"/>
    </row>
    <row r="426" spans="2:32" s="2875" customFormat="1" ht="13.5" thickBot="1" x14ac:dyDescent="0.25">
      <c r="B426" s="3791"/>
      <c r="C426" s="3792"/>
      <c r="D426" s="3792"/>
      <c r="E426" s="3792"/>
      <c r="F426" s="3792"/>
      <c r="G426" s="2573"/>
      <c r="H426" s="2573"/>
      <c r="I426" s="2573"/>
      <c r="J426" s="2573"/>
      <c r="K426" s="2573"/>
      <c r="L426" s="2573"/>
      <c r="M426" s="2573"/>
      <c r="N426" s="2573"/>
      <c r="O426" s="2573"/>
      <c r="P426" s="2573"/>
      <c r="Q426" s="2573"/>
      <c r="R426" s="2637"/>
      <c r="S426" s="2573"/>
      <c r="T426" s="2573"/>
      <c r="U426" s="2573"/>
      <c r="V426" s="2573"/>
      <c r="W426" s="2573"/>
      <c r="X426" s="2573"/>
      <c r="Y426" s="2573"/>
      <c r="Z426" s="2573"/>
      <c r="AA426" s="2573"/>
      <c r="AB426" s="2573"/>
      <c r="AC426" s="2573"/>
      <c r="AD426" s="2573"/>
      <c r="AE426" s="2573"/>
      <c r="AF426" s="2574"/>
    </row>
    <row r="427" spans="2:32" s="2875" customFormat="1" ht="13.5" thickBot="1" x14ac:dyDescent="0.25">
      <c r="B427" s="3852" t="s">
        <v>5073</v>
      </c>
      <c r="C427" s="3853"/>
      <c r="D427" s="3851" t="s">
        <v>5074</v>
      </c>
      <c r="E427" s="3856" t="s">
        <v>224</v>
      </c>
      <c r="F427" s="3857"/>
      <c r="G427" s="3857"/>
      <c r="H427" s="3857"/>
      <c r="I427" s="3857"/>
      <c r="J427" s="3857"/>
      <c r="K427" s="3857"/>
      <c r="L427" s="3857"/>
      <c r="M427" s="3857"/>
      <c r="N427" s="3857"/>
      <c r="O427" s="3857"/>
      <c r="P427" s="3858"/>
      <c r="Q427" s="3859" t="s">
        <v>340</v>
      </c>
      <c r="R427" s="3860"/>
      <c r="S427" s="3861"/>
      <c r="T427" s="3861"/>
      <c r="U427" s="3861"/>
      <c r="V427" s="3861"/>
      <c r="W427" s="3861"/>
      <c r="X427" s="3861"/>
      <c r="Y427" s="3862"/>
      <c r="Z427" s="3859" t="s">
        <v>225</v>
      </c>
      <c r="AA427" s="3861"/>
      <c r="AB427" s="3862"/>
      <c r="AC427" s="3873" t="s">
        <v>4993</v>
      </c>
      <c r="AD427" s="3874"/>
      <c r="AE427" s="3875"/>
      <c r="AF427" s="2574"/>
    </row>
    <row r="428" spans="2:32" s="2875" customFormat="1" ht="13.5" thickBot="1" x14ac:dyDescent="0.25">
      <c r="B428" s="3854"/>
      <c r="C428" s="3855"/>
      <c r="D428" s="3851"/>
      <c r="E428" s="3851" t="s">
        <v>5011</v>
      </c>
      <c r="F428" s="3851" t="s">
        <v>5012</v>
      </c>
      <c r="G428" s="3830" t="s">
        <v>5014</v>
      </c>
      <c r="H428" s="3830" t="s">
        <v>5075</v>
      </c>
      <c r="I428" s="3876" t="s">
        <v>5076</v>
      </c>
      <c r="J428" s="3876" t="s">
        <v>5077</v>
      </c>
      <c r="K428" s="3876" t="s">
        <v>5017</v>
      </c>
      <c r="L428" s="3876"/>
      <c r="M428" s="3876" t="s">
        <v>5078</v>
      </c>
      <c r="N428" s="3876" t="s">
        <v>5079</v>
      </c>
      <c r="O428" s="3876" t="s">
        <v>5080</v>
      </c>
      <c r="P428" s="3876" t="s">
        <v>5081</v>
      </c>
      <c r="Q428" s="3827" t="s">
        <v>5023</v>
      </c>
      <c r="R428" s="3827" t="s">
        <v>5024</v>
      </c>
      <c r="S428" s="3827" t="s">
        <v>5025</v>
      </c>
      <c r="T428" s="3827" t="s">
        <v>5082</v>
      </c>
      <c r="U428" s="3827" t="s">
        <v>5083</v>
      </c>
      <c r="V428" s="3827" t="s">
        <v>5028</v>
      </c>
      <c r="W428" s="3827" t="s">
        <v>5030</v>
      </c>
      <c r="X428" s="3830" t="s">
        <v>5084</v>
      </c>
      <c r="Y428" s="3830" t="s">
        <v>5085</v>
      </c>
      <c r="Z428" s="3827" t="s">
        <v>5086</v>
      </c>
      <c r="AA428" s="3827" t="s">
        <v>5087</v>
      </c>
      <c r="AB428" s="3827" t="s">
        <v>5088</v>
      </c>
      <c r="AC428" s="3827" t="s">
        <v>1154</v>
      </c>
      <c r="AD428" s="3827" t="s">
        <v>4994</v>
      </c>
      <c r="AE428" s="3827" t="s">
        <v>4995</v>
      </c>
      <c r="AF428" s="2574"/>
    </row>
    <row r="429" spans="2:32" s="2875" customFormat="1" ht="13.5" thickBot="1" x14ac:dyDescent="0.25">
      <c r="B429" s="3854"/>
      <c r="C429" s="3855"/>
      <c r="D429" s="3827"/>
      <c r="E429" s="3827"/>
      <c r="F429" s="3827"/>
      <c r="G429" s="3829"/>
      <c r="H429" s="3829"/>
      <c r="I429" s="3830"/>
      <c r="J429" s="3830"/>
      <c r="K429" s="3787" t="s">
        <v>5037</v>
      </c>
      <c r="L429" s="3788" t="s">
        <v>2798</v>
      </c>
      <c r="M429" s="3830"/>
      <c r="N429" s="3830"/>
      <c r="O429" s="3830"/>
      <c r="P429" s="3830"/>
      <c r="Q429" s="3828"/>
      <c r="R429" s="3828"/>
      <c r="S429" s="3828"/>
      <c r="T429" s="3828"/>
      <c r="U429" s="3828"/>
      <c r="V429" s="3828"/>
      <c r="W429" s="3828"/>
      <c r="X429" s="3829"/>
      <c r="Y429" s="3829"/>
      <c r="Z429" s="3828"/>
      <c r="AA429" s="3828"/>
      <c r="AB429" s="3828"/>
      <c r="AC429" s="3828"/>
      <c r="AD429" s="3828"/>
      <c r="AE429" s="3828"/>
      <c r="AF429" s="2574"/>
    </row>
    <row r="430" spans="2:32" s="2875" customFormat="1" x14ac:dyDescent="0.2">
      <c r="B430" s="3884" t="s">
        <v>6339</v>
      </c>
      <c r="C430" s="3885"/>
      <c r="D430" s="3139" t="s">
        <v>1534</v>
      </c>
      <c r="E430" s="3139" t="s">
        <v>1534</v>
      </c>
      <c r="F430" s="3139" t="s">
        <v>1534</v>
      </c>
      <c r="G430" s="3140">
        <f>3/0.18</f>
        <v>16.666666666666668</v>
      </c>
      <c r="H430" s="3139" t="s">
        <v>1534</v>
      </c>
      <c r="I430" s="3141">
        <v>0.18</v>
      </c>
      <c r="J430" s="3139" t="s">
        <v>1534</v>
      </c>
      <c r="K430" s="3139" t="s">
        <v>1534</v>
      </c>
      <c r="L430" s="3139" t="s">
        <v>1534</v>
      </c>
      <c r="M430" s="3139" t="s">
        <v>1534</v>
      </c>
      <c r="N430" s="3139" t="s">
        <v>1534</v>
      </c>
      <c r="O430" s="3139" t="s">
        <v>1534</v>
      </c>
      <c r="P430" s="3139" t="s">
        <v>1534</v>
      </c>
      <c r="Q430" s="3139" t="s">
        <v>1534</v>
      </c>
      <c r="R430" s="3139" t="s">
        <v>1534</v>
      </c>
      <c r="S430" s="3139" t="s">
        <v>1534</v>
      </c>
      <c r="T430" s="3139" t="s">
        <v>1534</v>
      </c>
      <c r="U430" s="3139" t="s">
        <v>1534</v>
      </c>
      <c r="V430" s="3139" t="s">
        <v>1534</v>
      </c>
      <c r="W430" s="3139" t="s">
        <v>1534</v>
      </c>
      <c r="X430" s="3139" t="s">
        <v>1534</v>
      </c>
      <c r="Y430" s="3139" t="s">
        <v>1534</v>
      </c>
      <c r="Z430" s="3139" t="s">
        <v>1534</v>
      </c>
      <c r="AA430" s="3139" t="s">
        <v>1534</v>
      </c>
      <c r="AB430" s="3139" t="s">
        <v>1534</v>
      </c>
      <c r="AC430" s="3139" t="s">
        <v>1534</v>
      </c>
      <c r="AD430" s="3139" t="s">
        <v>1534</v>
      </c>
      <c r="AE430" s="3142" t="s">
        <v>1534</v>
      </c>
      <c r="AF430" s="2574"/>
    </row>
    <row r="431" spans="2:32" s="2875" customFormat="1" ht="13.5" thickBot="1" x14ac:dyDescent="0.25">
      <c r="B431" s="3879" t="s">
        <v>6551</v>
      </c>
      <c r="C431" s="3880"/>
      <c r="D431" s="3143" t="s">
        <v>1534</v>
      </c>
      <c r="E431" s="3143" t="s">
        <v>1534</v>
      </c>
      <c r="F431" s="3143" t="s">
        <v>1534</v>
      </c>
      <c r="G431" s="3144">
        <f>3/0.16</f>
        <v>18.75</v>
      </c>
      <c r="H431" s="3143" t="s">
        <v>1534</v>
      </c>
      <c r="I431" s="3145">
        <v>0.16</v>
      </c>
      <c r="J431" s="3143" t="s">
        <v>1534</v>
      </c>
      <c r="K431" s="3143" t="s">
        <v>1534</v>
      </c>
      <c r="L431" s="3143" t="s">
        <v>1534</v>
      </c>
      <c r="M431" s="3143" t="s">
        <v>1534</v>
      </c>
      <c r="N431" s="3143" t="s">
        <v>1534</v>
      </c>
      <c r="O431" s="3143" t="s">
        <v>1534</v>
      </c>
      <c r="P431" s="3143" t="s">
        <v>1534</v>
      </c>
      <c r="Q431" s="3143" t="s">
        <v>1534</v>
      </c>
      <c r="R431" s="3143" t="s">
        <v>1534</v>
      </c>
      <c r="S431" s="3143" t="s">
        <v>1534</v>
      </c>
      <c r="T431" s="3143" t="s">
        <v>1534</v>
      </c>
      <c r="U431" s="3143" t="s">
        <v>1534</v>
      </c>
      <c r="V431" s="3143" t="s">
        <v>1534</v>
      </c>
      <c r="W431" s="3143" t="s">
        <v>1534</v>
      </c>
      <c r="X431" s="3143" t="s">
        <v>1534</v>
      </c>
      <c r="Y431" s="3143" t="s">
        <v>1534</v>
      </c>
      <c r="Z431" s="3143" t="s">
        <v>1534</v>
      </c>
      <c r="AA431" s="3143" t="s">
        <v>1534</v>
      </c>
      <c r="AB431" s="3143" t="s">
        <v>1534</v>
      </c>
      <c r="AC431" s="3143" t="s">
        <v>1534</v>
      </c>
      <c r="AD431" s="3143" t="s">
        <v>1534</v>
      </c>
      <c r="AE431" s="3146" t="s">
        <v>1534</v>
      </c>
      <c r="AF431" s="2574"/>
    </row>
    <row r="432" spans="2:32" s="2875" customFormat="1" x14ac:dyDescent="0.2">
      <c r="B432" s="2636"/>
      <c r="C432" s="2568"/>
      <c r="D432" s="2568"/>
      <c r="E432" s="2568"/>
      <c r="F432" s="2568"/>
      <c r="G432" s="2569"/>
      <c r="H432" s="2569"/>
      <c r="I432" s="2569"/>
      <c r="J432" s="2569"/>
      <c r="K432" s="2568"/>
      <c r="L432" s="2569"/>
      <c r="M432" s="2569"/>
      <c r="N432" s="2569"/>
      <c r="O432" s="2569"/>
      <c r="P432" s="2569"/>
      <c r="Q432" s="2633"/>
      <c r="R432" s="2633"/>
      <c r="S432" s="2633"/>
      <c r="T432" s="2633"/>
      <c r="U432" s="2633"/>
      <c r="V432" s="2633"/>
      <c r="W432" s="2633"/>
      <c r="X432" s="2633"/>
      <c r="Y432" s="2633"/>
      <c r="Z432" s="2633"/>
      <c r="AA432" s="2633"/>
      <c r="AB432" s="2633"/>
      <c r="AC432" s="2633"/>
      <c r="AD432" s="2633"/>
      <c r="AE432" s="2633"/>
      <c r="AF432" s="2574"/>
    </row>
    <row r="433" spans="2:32" s="2875" customFormat="1" x14ac:dyDescent="0.2">
      <c r="B433" s="3881" t="s">
        <v>4996</v>
      </c>
      <c r="C433" s="3882"/>
      <c r="D433" s="3883" t="s">
        <v>5090</v>
      </c>
      <c r="E433" s="3883"/>
      <c r="F433" s="3883"/>
      <c r="G433" s="3883"/>
      <c r="H433" s="3883"/>
      <c r="I433" s="2634"/>
      <c r="J433" s="2634"/>
      <c r="K433" s="2634"/>
      <c r="L433" s="2634"/>
      <c r="M433" s="2634"/>
      <c r="N433" s="2634"/>
      <c r="O433" s="2634"/>
      <c r="P433" s="2634"/>
      <c r="Q433" s="2633"/>
      <c r="R433" s="2633"/>
      <c r="S433" s="2633"/>
      <c r="T433" s="2633"/>
      <c r="U433" s="2633"/>
      <c r="V433" s="2633"/>
      <c r="W433" s="2633"/>
      <c r="X433" s="2633"/>
      <c r="Y433" s="2633"/>
      <c r="Z433" s="2633"/>
      <c r="AA433" s="2633"/>
      <c r="AB433" s="2633"/>
      <c r="AC433" s="2633"/>
      <c r="AD433" s="2633"/>
      <c r="AE433" s="2633"/>
      <c r="AF433" s="2574"/>
    </row>
    <row r="434" spans="2:32" s="2875" customFormat="1" x14ac:dyDescent="0.2">
      <c r="B434" s="3881" t="s">
        <v>4997</v>
      </c>
      <c r="C434" s="3882"/>
      <c r="D434" s="3883" t="s">
        <v>1517</v>
      </c>
      <c r="E434" s="3883"/>
      <c r="F434" s="3883"/>
      <c r="G434" s="3883"/>
      <c r="H434" s="3883"/>
      <c r="I434" s="2634"/>
      <c r="J434" s="2634"/>
      <c r="K434" s="2634"/>
      <c r="L434" s="2634"/>
      <c r="M434" s="2634"/>
      <c r="N434" s="2634"/>
      <c r="O434" s="2634"/>
      <c r="P434" s="2634"/>
      <c r="Q434" s="2633"/>
      <c r="R434" s="2633"/>
      <c r="S434" s="2633"/>
      <c r="T434" s="2633"/>
      <c r="U434" s="2633"/>
      <c r="V434" s="2633"/>
      <c r="W434" s="2633"/>
      <c r="X434" s="2633"/>
      <c r="Y434" s="2633"/>
      <c r="Z434" s="2633"/>
      <c r="AA434" s="2633"/>
      <c r="AB434" s="2633"/>
      <c r="AC434" s="2633"/>
      <c r="AD434" s="2633"/>
      <c r="AE434" s="2633"/>
      <c r="AF434" s="2574"/>
    </row>
    <row r="435" spans="2:32" s="2875" customFormat="1" ht="13.5" thickBot="1" x14ac:dyDescent="0.25">
      <c r="B435" s="3789"/>
      <c r="C435" s="3790"/>
      <c r="D435" s="3790"/>
      <c r="E435" s="3790"/>
      <c r="F435" s="3790"/>
      <c r="G435" s="2637"/>
      <c r="H435" s="2637"/>
      <c r="I435" s="2637"/>
      <c r="J435" s="2637"/>
      <c r="K435" s="2637"/>
      <c r="L435" s="2637"/>
      <c r="M435" s="2637"/>
      <c r="N435" s="2637"/>
      <c r="O435" s="2637"/>
      <c r="P435" s="2637"/>
      <c r="Q435" s="2637"/>
      <c r="R435" s="2637"/>
      <c r="S435" s="2637"/>
      <c r="T435" s="2637"/>
      <c r="U435" s="2637"/>
      <c r="V435" s="2637"/>
      <c r="W435" s="2637"/>
      <c r="X435" s="2637"/>
      <c r="Y435" s="2637"/>
      <c r="Z435" s="2637"/>
      <c r="AA435" s="2637"/>
      <c r="AB435" s="2637"/>
      <c r="AC435" s="2637"/>
      <c r="AD435" s="2637"/>
      <c r="AE435" s="2637"/>
      <c r="AF435" s="2579"/>
    </row>
    <row r="436" spans="2:32" s="2875" customFormat="1" x14ac:dyDescent="0.2"/>
    <row r="437" spans="2:32" s="2875" customFormat="1" ht="13.5" thickBot="1" x14ac:dyDescent="0.25"/>
    <row r="438" spans="2:32" s="2875" customFormat="1" ht="20.25" x14ac:dyDescent="0.2">
      <c r="B438" s="3839" t="s">
        <v>5069</v>
      </c>
      <c r="C438" s="3840"/>
      <c r="D438" s="3840"/>
      <c r="E438" s="3840"/>
      <c r="F438" s="3840"/>
      <c r="G438" s="3840"/>
      <c r="H438" s="3840"/>
      <c r="I438" s="3840"/>
      <c r="J438" s="3840"/>
      <c r="K438" s="3840"/>
      <c r="L438" s="3840"/>
      <c r="M438" s="3840"/>
      <c r="N438" s="3840"/>
      <c r="O438" s="3840"/>
      <c r="P438" s="3840"/>
      <c r="Q438" s="3840"/>
      <c r="R438" s="3840"/>
      <c r="S438" s="3840"/>
      <c r="T438" s="3840"/>
      <c r="U438" s="3840"/>
      <c r="V438" s="3840"/>
      <c r="W438" s="3840"/>
      <c r="X438" s="3840"/>
      <c r="Y438" s="3840"/>
      <c r="Z438" s="3840"/>
      <c r="AA438" s="3840"/>
      <c r="AB438" s="3840"/>
      <c r="AC438" s="3840"/>
      <c r="AD438" s="3840"/>
      <c r="AE438" s="3840"/>
      <c r="AF438" s="3841"/>
    </row>
    <row r="439" spans="2:32" s="2875" customFormat="1" ht="12.75" customHeight="1" x14ac:dyDescent="0.2">
      <c r="B439" s="3791"/>
      <c r="C439" s="3792"/>
      <c r="D439" s="3792"/>
      <c r="E439" s="3792"/>
      <c r="F439" s="3792"/>
      <c r="G439" s="2573"/>
      <c r="H439" s="2573"/>
      <c r="I439" s="2573"/>
      <c r="J439" s="2573"/>
      <c r="K439" s="2573"/>
      <c r="L439" s="2573"/>
      <c r="M439" s="2573"/>
      <c r="N439" s="2573"/>
      <c r="O439" s="2573"/>
      <c r="P439" s="2573"/>
      <c r="Q439" s="2573"/>
      <c r="R439" s="2573"/>
      <c r="S439" s="2573"/>
      <c r="T439" s="2573"/>
      <c r="U439" s="2573"/>
      <c r="V439" s="2573"/>
      <c r="W439" s="2573"/>
      <c r="X439" s="2573"/>
      <c r="Y439" s="2573"/>
      <c r="Z439" s="2573"/>
      <c r="AA439" s="2573"/>
      <c r="AB439" s="2573"/>
      <c r="AC439" s="2573"/>
      <c r="AD439" s="2573"/>
      <c r="AE439" s="2573"/>
      <c r="AF439" s="2574"/>
    </row>
    <row r="440" spans="2:32" s="2875" customFormat="1" ht="12.75" customHeight="1" x14ac:dyDescent="0.2">
      <c r="B440" s="2635" t="s">
        <v>5089</v>
      </c>
      <c r="C440" s="3792"/>
      <c r="D440" s="3866" t="s">
        <v>6550</v>
      </c>
      <c r="E440" s="3866"/>
      <c r="F440" s="3866"/>
      <c r="G440" s="2573"/>
      <c r="H440" s="2573"/>
      <c r="I440" s="2573"/>
      <c r="J440" s="2573"/>
      <c r="K440" s="2573"/>
      <c r="L440" s="2573"/>
      <c r="M440" s="2573"/>
      <c r="N440" s="2573"/>
      <c r="O440" s="2573"/>
      <c r="P440" s="2573"/>
      <c r="Q440" s="2573"/>
      <c r="R440" s="2573"/>
      <c r="S440" s="2573"/>
      <c r="T440" s="2573"/>
      <c r="U440" s="2573"/>
      <c r="V440" s="2573"/>
      <c r="W440" s="2573"/>
      <c r="X440" s="2573"/>
      <c r="Y440" s="2573"/>
      <c r="Z440" s="2573"/>
      <c r="AA440" s="2573"/>
      <c r="AB440" s="2573"/>
      <c r="AC440" s="2573"/>
      <c r="AD440" s="2573"/>
      <c r="AE440" s="2573"/>
      <c r="AF440" s="2574"/>
    </row>
    <row r="441" spans="2:32" s="2875" customFormat="1" x14ac:dyDescent="0.2">
      <c r="B441" s="3867" t="s">
        <v>5072</v>
      </c>
      <c r="C441" s="3868"/>
      <c r="D441" s="3869">
        <v>41778</v>
      </c>
      <c r="E441" s="3869"/>
      <c r="F441" s="3869"/>
      <c r="G441" s="2573"/>
      <c r="H441" s="2573"/>
      <c r="I441" s="2573"/>
      <c r="J441" s="2573"/>
      <c r="K441" s="2573"/>
      <c r="L441" s="2573"/>
      <c r="M441" s="2573"/>
      <c r="N441" s="2573"/>
      <c r="O441" s="2573"/>
      <c r="P441" s="2573"/>
      <c r="Q441" s="2573"/>
      <c r="R441" s="2573"/>
      <c r="S441" s="2573"/>
      <c r="T441" s="2573"/>
      <c r="U441" s="2573"/>
      <c r="V441" s="2573"/>
      <c r="W441" s="2573"/>
      <c r="X441" s="2573"/>
      <c r="Y441" s="2573"/>
      <c r="Z441" s="2573"/>
      <c r="AA441" s="2573"/>
      <c r="AB441" s="2573"/>
      <c r="AC441" s="2573"/>
      <c r="AD441" s="2573"/>
      <c r="AE441" s="2573"/>
      <c r="AF441" s="2574"/>
    </row>
    <row r="442" spans="2:32" s="2875" customFormat="1" ht="13.5" customHeight="1" x14ac:dyDescent="0.2">
      <c r="B442" s="3863" t="s">
        <v>5070</v>
      </c>
      <c r="C442" s="3864"/>
      <c r="D442" s="3869">
        <v>41778</v>
      </c>
      <c r="E442" s="3869"/>
      <c r="F442" s="3869"/>
      <c r="G442" s="2573"/>
      <c r="H442" s="2573"/>
      <c r="I442" s="2573"/>
      <c r="J442" s="2573"/>
      <c r="K442" s="2573"/>
      <c r="L442" s="2573"/>
      <c r="M442" s="2573"/>
      <c r="N442" s="2573"/>
      <c r="O442" s="2573"/>
      <c r="P442" s="2573"/>
      <c r="Q442" s="2573"/>
      <c r="R442" s="2573"/>
      <c r="S442" s="2573"/>
      <c r="T442" s="2573"/>
      <c r="U442" s="2573"/>
      <c r="V442" s="2573"/>
      <c r="W442" s="2573"/>
      <c r="X442" s="2573"/>
      <c r="Y442" s="2573"/>
      <c r="Z442" s="2573"/>
      <c r="AA442" s="2573"/>
      <c r="AB442" s="2573"/>
      <c r="AC442" s="2573"/>
      <c r="AD442" s="2573"/>
      <c r="AE442" s="2573"/>
      <c r="AF442" s="2574"/>
    </row>
    <row r="443" spans="2:32" s="2875" customFormat="1" ht="13.5" thickBot="1" x14ac:dyDescent="0.25">
      <c r="B443" s="3791"/>
      <c r="C443" s="3792"/>
      <c r="D443" s="3792"/>
      <c r="E443" s="3792"/>
      <c r="F443" s="3792"/>
      <c r="G443" s="2573"/>
      <c r="H443" s="2573"/>
      <c r="I443" s="2573"/>
      <c r="J443" s="2573"/>
      <c r="K443" s="2573"/>
      <c r="L443" s="2573"/>
      <c r="M443" s="2573"/>
      <c r="N443" s="2573"/>
      <c r="O443" s="2573"/>
      <c r="P443" s="2573"/>
      <c r="Q443" s="2573"/>
      <c r="R443" s="2573"/>
      <c r="S443" s="2573"/>
      <c r="T443" s="2573"/>
      <c r="U443" s="2573"/>
      <c r="V443" s="2573"/>
      <c r="W443" s="2573"/>
      <c r="X443" s="2573"/>
      <c r="Y443" s="2573"/>
      <c r="Z443" s="2573"/>
      <c r="AA443" s="2573"/>
      <c r="AB443" s="2573"/>
      <c r="AC443" s="2573"/>
      <c r="AD443" s="2573"/>
      <c r="AE443" s="2573"/>
      <c r="AF443" s="2574"/>
    </row>
    <row r="444" spans="2:32" s="2875" customFormat="1" ht="53.25" customHeight="1" thickBot="1" x14ac:dyDescent="0.25">
      <c r="B444" s="3844" t="s">
        <v>5071</v>
      </c>
      <c r="C444" s="3871"/>
      <c r="D444" s="3872" t="s">
        <v>6936</v>
      </c>
      <c r="E444" s="3847"/>
      <c r="F444" s="3847"/>
      <c r="G444" s="3847"/>
      <c r="H444" s="3847"/>
      <c r="I444" s="3847"/>
      <c r="J444" s="3847"/>
      <c r="K444" s="3847"/>
      <c r="L444" s="3847"/>
      <c r="M444" s="3847"/>
      <c r="N444" s="3847"/>
      <c r="O444" s="3847"/>
      <c r="P444" s="3847"/>
      <c r="Q444" s="3848"/>
      <c r="R444" s="2573"/>
      <c r="S444" s="2573"/>
      <c r="T444" s="2573"/>
      <c r="U444" s="2573"/>
      <c r="V444" s="2573"/>
      <c r="W444" s="2573"/>
      <c r="X444" s="2573"/>
      <c r="Y444" s="2573"/>
      <c r="Z444" s="2573"/>
      <c r="AA444" s="2573"/>
      <c r="AB444" s="2573"/>
      <c r="AC444" s="2573"/>
      <c r="AD444" s="2573"/>
      <c r="AE444" s="2573"/>
      <c r="AF444" s="2574"/>
    </row>
    <row r="445" spans="2:32" s="2875" customFormat="1" ht="13.5" customHeight="1" thickBot="1" x14ac:dyDescent="0.25">
      <c r="B445" s="3791"/>
      <c r="C445" s="3792"/>
      <c r="D445" s="3792"/>
      <c r="E445" s="3792"/>
      <c r="F445" s="3792"/>
      <c r="G445" s="2573"/>
      <c r="H445" s="2573"/>
      <c r="I445" s="2573"/>
      <c r="J445" s="2573"/>
      <c r="K445" s="2573"/>
      <c r="L445" s="2573"/>
      <c r="M445" s="2573"/>
      <c r="N445" s="2573"/>
      <c r="O445" s="2573"/>
      <c r="P445" s="2573"/>
      <c r="Q445" s="2573"/>
      <c r="R445" s="2637"/>
      <c r="S445" s="2573"/>
      <c r="T445" s="2573"/>
      <c r="U445" s="2573"/>
      <c r="V445" s="2573"/>
      <c r="W445" s="2573"/>
      <c r="X445" s="2573"/>
      <c r="Y445" s="2573"/>
      <c r="Z445" s="2573"/>
      <c r="AA445" s="2573"/>
      <c r="AB445" s="2573"/>
      <c r="AC445" s="2573"/>
      <c r="AD445" s="2573"/>
      <c r="AE445" s="2573"/>
      <c r="AF445" s="2574"/>
    </row>
    <row r="446" spans="2:32" s="2875" customFormat="1" ht="13.5" thickBot="1" x14ac:dyDescent="0.25">
      <c r="B446" s="3852" t="s">
        <v>5073</v>
      </c>
      <c r="C446" s="3853"/>
      <c r="D446" s="3851" t="s">
        <v>5074</v>
      </c>
      <c r="E446" s="3856" t="s">
        <v>224</v>
      </c>
      <c r="F446" s="3857"/>
      <c r="G446" s="3857"/>
      <c r="H446" s="3857"/>
      <c r="I446" s="3857"/>
      <c r="J446" s="3857"/>
      <c r="K446" s="3857"/>
      <c r="L446" s="3857"/>
      <c r="M446" s="3857"/>
      <c r="N446" s="3857"/>
      <c r="O446" s="3857"/>
      <c r="P446" s="3858"/>
      <c r="Q446" s="3859" t="s">
        <v>340</v>
      </c>
      <c r="R446" s="3860"/>
      <c r="S446" s="3861"/>
      <c r="T446" s="3861"/>
      <c r="U446" s="3861"/>
      <c r="V446" s="3861"/>
      <c r="W446" s="3861"/>
      <c r="X446" s="3861"/>
      <c r="Y446" s="3862"/>
      <c r="Z446" s="3859" t="s">
        <v>225</v>
      </c>
      <c r="AA446" s="3861"/>
      <c r="AB446" s="3862"/>
      <c r="AC446" s="3873" t="s">
        <v>4993</v>
      </c>
      <c r="AD446" s="3874"/>
      <c r="AE446" s="3875"/>
      <c r="AF446" s="2574"/>
    </row>
    <row r="447" spans="2:32" s="2875" customFormat="1" ht="13.5" thickBot="1" x14ac:dyDescent="0.25">
      <c r="B447" s="3854"/>
      <c r="C447" s="3855"/>
      <c r="D447" s="3851"/>
      <c r="E447" s="3851" t="s">
        <v>5011</v>
      </c>
      <c r="F447" s="3851" t="s">
        <v>5012</v>
      </c>
      <c r="G447" s="3830" t="s">
        <v>5014</v>
      </c>
      <c r="H447" s="3830" t="s">
        <v>5075</v>
      </c>
      <c r="I447" s="3876" t="s">
        <v>5076</v>
      </c>
      <c r="J447" s="3876" t="s">
        <v>5077</v>
      </c>
      <c r="K447" s="3876" t="s">
        <v>5017</v>
      </c>
      <c r="L447" s="3876"/>
      <c r="M447" s="3876" t="s">
        <v>5078</v>
      </c>
      <c r="N447" s="3876" t="s">
        <v>5079</v>
      </c>
      <c r="O447" s="3876" t="s">
        <v>5080</v>
      </c>
      <c r="P447" s="3876" t="s">
        <v>5081</v>
      </c>
      <c r="Q447" s="3827" t="s">
        <v>5023</v>
      </c>
      <c r="R447" s="3827" t="s">
        <v>5024</v>
      </c>
      <c r="S447" s="3827" t="s">
        <v>5025</v>
      </c>
      <c r="T447" s="3827" t="s">
        <v>5082</v>
      </c>
      <c r="U447" s="3827" t="s">
        <v>5083</v>
      </c>
      <c r="V447" s="3827" t="s">
        <v>5028</v>
      </c>
      <c r="W447" s="3827" t="s">
        <v>5030</v>
      </c>
      <c r="X447" s="3830" t="s">
        <v>5084</v>
      </c>
      <c r="Y447" s="3830" t="s">
        <v>5085</v>
      </c>
      <c r="Z447" s="3827" t="s">
        <v>5086</v>
      </c>
      <c r="AA447" s="3827" t="s">
        <v>5087</v>
      </c>
      <c r="AB447" s="3827" t="s">
        <v>5088</v>
      </c>
      <c r="AC447" s="3827" t="s">
        <v>1154</v>
      </c>
      <c r="AD447" s="3827" t="s">
        <v>4994</v>
      </c>
      <c r="AE447" s="3827" t="s">
        <v>4995</v>
      </c>
      <c r="AF447" s="2574"/>
    </row>
    <row r="448" spans="2:32" s="2875" customFormat="1" ht="13.5" thickBot="1" x14ac:dyDescent="0.25">
      <c r="B448" s="3854"/>
      <c r="C448" s="3855"/>
      <c r="D448" s="3827"/>
      <c r="E448" s="3827"/>
      <c r="F448" s="3827"/>
      <c r="G448" s="3829"/>
      <c r="H448" s="3829"/>
      <c r="I448" s="3830"/>
      <c r="J448" s="3830"/>
      <c r="K448" s="3787" t="s">
        <v>5037</v>
      </c>
      <c r="L448" s="3788" t="s">
        <v>2798</v>
      </c>
      <c r="M448" s="3830"/>
      <c r="N448" s="3830"/>
      <c r="O448" s="3830"/>
      <c r="P448" s="3830"/>
      <c r="Q448" s="3828"/>
      <c r="R448" s="3828"/>
      <c r="S448" s="3828"/>
      <c r="T448" s="3828"/>
      <c r="U448" s="3828"/>
      <c r="V448" s="3828"/>
      <c r="W448" s="3828"/>
      <c r="X448" s="3829"/>
      <c r="Y448" s="3829"/>
      <c r="Z448" s="3828"/>
      <c r="AA448" s="3828"/>
      <c r="AB448" s="3828"/>
      <c r="AC448" s="3828"/>
      <c r="AD448" s="3828"/>
      <c r="AE448" s="3828"/>
      <c r="AF448" s="2574"/>
    </row>
    <row r="449" spans="2:32" s="2875" customFormat="1" x14ac:dyDescent="0.2">
      <c r="B449" s="3884" t="s">
        <v>6339</v>
      </c>
      <c r="C449" s="3885"/>
      <c r="D449" s="3139" t="s">
        <v>1534</v>
      </c>
      <c r="E449" s="3139" t="s">
        <v>1534</v>
      </c>
      <c r="F449" s="3139" t="s">
        <v>1534</v>
      </c>
      <c r="G449" s="3140">
        <f>3/0.18</f>
        <v>16.666666666666668</v>
      </c>
      <c r="H449" s="3139" t="s">
        <v>1534</v>
      </c>
      <c r="I449" s="3141">
        <v>0.18</v>
      </c>
      <c r="J449" s="3139" t="s">
        <v>1534</v>
      </c>
      <c r="K449" s="3139" t="s">
        <v>1534</v>
      </c>
      <c r="L449" s="3139" t="s">
        <v>1534</v>
      </c>
      <c r="M449" s="3139" t="s">
        <v>1534</v>
      </c>
      <c r="N449" s="3139" t="s">
        <v>1534</v>
      </c>
      <c r="O449" s="3139" t="s">
        <v>1534</v>
      </c>
      <c r="P449" s="3139" t="s">
        <v>1534</v>
      </c>
      <c r="Q449" s="3139" t="s">
        <v>1534</v>
      </c>
      <c r="R449" s="3139" t="s">
        <v>1534</v>
      </c>
      <c r="S449" s="3139" t="s">
        <v>1534</v>
      </c>
      <c r="T449" s="3139" t="s">
        <v>1534</v>
      </c>
      <c r="U449" s="3139" t="s">
        <v>1534</v>
      </c>
      <c r="V449" s="3139" t="s">
        <v>1534</v>
      </c>
      <c r="W449" s="3139" t="s">
        <v>1534</v>
      </c>
      <c r="X449" s="3139" t="s">
        <v>1534</v>
      </c>
      <c r="Y449" s="3139" t="s">
        <v>1534</v>
      </c>
      <c r="Z449" s="3139" t="s">
        <v>1534</v>
      </c>
      <c r="AA449" s="3139" t="s">
        <v>1534</v>
      </c>
      <c r="AB449" s="3139" t="s">
        <v>1534</v>
      </c>
      <c r="AC449" s="3139" t="s">
        <v>1534</v>
      </c>
      <c r="AD449" s="3139" t="s">
        <v>1534</v>
      </c>
      <c r="AE449" s="3142" t="s">
        <v>1534</v>
      </c>
      <c r="AF449" s="2574"/>
    </row>
    <row r="450" spans="2:32" s="2875" customFormat="1" ht="13.5" thickBot="1" x14ac:dyDescent="0.25">
      <c r="B450" s="3879" t="s">
        <v>6551</v>
      </c>
      <c r="C450" s="3880"/>
      <c r="D450" s="3143" t="s">
        <v>1534</v>
      </c>
      <c r="E450" s="3143" t="s">
        <v>1534</v>
      </c>
      <c r="F450" s="3143" t="s">
        <v>1534</v>
      </c>
      <c r="G450" s="3144">
        <f>3/0.16</f>
        <v>18.75</v>
      </c>
      <c r="H450" s="3143" t="s">
        <v>1534</v>
      </c>
      <c r="I450" s="3145">
        <v>0.16</v>
      </c>
      <c r="J450" s="3143" t="s">
        <v>1534</v>
      </c>
      <c r="K450" s="3143" t="s">
        <v>1534</v>
      </c>
      <c r="L450" s="3143" t="s">
        <v>1534</v>
      </c>
      <c r="M450" s="3143" t="s">
        <v>1534</v>
      </c>
      <c r="N450" s="3143" t="s">
        <v>1534</v>
      </c>
      <c r="O450" s="3143" t="s">
        <v>1534</v>
      </c>
      <c r="P450" s="3143" t="s">
        <v>1534</v>
      </c>
      <c r="Q450" s="3143" t="s">
        <v>1534</v>
      </c>
      <c r="R450" s="3143" t="s">
        <v>1534</v>
      </c>
      <c r="S450" s="3143" t="s">
        <v>1534</v>
      </c>
      <c r="T450" s="3143" t="s">
        <v>1534</v>
      </c>
      <c r="U450" s="3143" t="s">
        <v>1534</v>
      </c>
      <c r="V450" s="3143" t="s">
        <v>1534</v>
      </c>
      <c r="W450" s="3143" t="s">
        <v>1534</v>
      </c>
      <c r="X450" s="3143" t="s">
        <v>1534</v>
      </c>
      <c r="Y450" s="3143" t="s">
        <v>1534</v>
      </c>
      <c r="Z450" s="3143" t="s">
        <v>1534</v>
      </c>
      <c r="AA450" s="3143" t="s">
        <v>1534</v>
      </c>
      <c r="AB450" s="3143" t="s">
        <v>1534</v>
      </c>
      <c r="AC450" s="3143" t="s">
        <v>1534</v>
      </c>
      <c r="AD450" s="3143" t="s">
        <v>1534</v>
      </c>
      <c r="AE450" s="3146" t="s">
        <v>1534</v>
      </c>
      <c r="AF450" s="2574"/>
    </row>
    <row r="451" spans="2:32" s="2875" customFormat="1" x14ac:dyDescent="0.2">
      <c r="B451" s="2636"/>
      <c r="C451" s="2568"/>
      <c r="D451" s="2568"/>
      <c r="E451" s="2568"/>
      <c r="F451" s="2568"/>
      <c r="G451" s="2569"/>
      <c r="H451" s="2569"/>
      <c r="I451" s="2569"/>
      <c r="J451" s="2569"/>
      <c r="K451" s="2568"/>
      <c r="L451" s="2569"/>
      <c r="M451" s="2569"/>
      <c r="N451" s="2569"/>
      <c r="O451" s="2569"/>
      <c r="P451" s="2569"/>
      <c r="Q451" s="2633"/>
      <c r="R451" s="2633"/>
      <c r="S451" s="2633"/>
      <c r="T451" s="2633"/>
      <c r="U451" s="2633"/>
      <c r="V451" s="2633"/>
      <c r="W451" s="2633"/>
      <c r="X451" s="2633"/>
      <c r="Y451" s="2633"/>
      <c r="Z451" s="2633"/>
      <c r="AA451" s="2633"/>
      <c r="AB451" s="2633"/>
      <c r="AC451" s="2633"/>
      <c r="AD451" s="2633"/>
      <c r="AE451" s="2633"/>
      <c r="AF451" s="2574"/>
    </row>
    <row r="452" spans="2:32" s="2875" customFormat="1" x14ac:dyDescent="0.2">
      <c r="B452" s="3881" t="s">
        <v>4996</v>
      </c>
      <c r="C452" s="3882"/>
      <c r="D452" s="3883" t="s">
        <v>5090</v>
      </c>
      <c r="E452" s="3883"/>
      <c r="F452" s="3883"/>
      <c r="G452" s="3883"/>
      <c r="H452" s="3883"/>
      <c r="I452" s="2634"/>
      <c r="J452" s="2634"/>
      <c r="K452" s="2634"/>
      <c r="L452" s="2634"/>
      <c r="M452" s="2634"/>
      <c r="N452" s="2634"/>
      <c r="O452" s="2634"/>
      <c r="P452" s="2634"/>
      <c r="Q452" s="2633"/>
      <c r="R452" s="2633"/>
      <c r="S452" s="2633"/>
      <c r="T452" s="2633"/>
      <c r="U452" s="2633"/>
      <c r="V452" s="2633"/>
      <c r="W452" s="2633"/>
      <c r="X452" s="2633"/>
      <c r="Y452" s="2633"/>
      <c r="Z452" s="2633"/>
      <c r="AA452" s="2633"/>
      <c r="AB452" s="2633"/>
      <c r="AC452" s="2633"/>
      <c r="AD452" s="2633"/>
      <c r="AE452" s="2633"/>
      <c r="AF452" s="2574"/>
    </row>
    <row r="453" spans="2:32" s="2875" customFormat="1" x14ac:dyDescent="0.2">
      <c r="B453" s="3881" t="s">
        <v>4997</v>
      </c>
      <c r="C453" s="3882"/>
      <c r="D453" s="3883" t="s">
        <v>1517</v>
      </c>
      <c r="E453" s="3883"/>
      <c r="F453" s="3883"/>
      <c r="G453" s="3883"/>
      <c r="H453" s="3883"/>
      <c r="I453" s="2634"/>
      <c r="J453" s="2634"/>
      <c r="K453" s="2634"/>
      <c r="L453" s="2634"/>
      <c r="M453" s="2634"/>
      <c r="N453" s="2634"/>
      <c r="O453" s="2634"/>
      <c r="P453" s="2634"/>
      <c r="Q453" s="2633"/>
      <c r="R453" s="2633"/>
      <c r="S453" s="2633"/>
      <c r="T453" s="2633"/>
      <c r="U453" s="2633"/>
      <c r="V453" s="2633"/>
      <c r="W453" s="2633"/>
      <c r="X453" s="2633"/>
      <c r="Y453" s="2633"/>
      <c r="Z453" s="2633"/>
      <c r="AA453" s="2633"/>
      <c r="AB453" s="2633"/>
      <c r="AC453" s="2633"/>
      <c r="AD453" s="2633"/>
      <c r="AE453" s="2633"/>
      <c r="AF453" s="2574"/>
    </row>
    <row r="454" spans="2:32" s="2875" customFormat="1" ht="13.5" thickBot="1" x14ac:dyDescent="0.25">
      <c r="B454" s="3789"/>
      <c r="C454" s="3790"/>
      <c r="D454" s="3790"/>
      <c r="E454" s="3790"/>
      <c r="F454" s="3790"/>
      <c r="G454" s="2637"/>
      <c r="H454" s="2637"/>
      <c r="I454" s="2637"/>
      <c r="J454" s="2637"/>
      <c r="K454" s="2637"/>
      <c r="L454" s="2637"/>
      <c r="M454" s="2637"/>
      <c r="N454" s="2637"/>
      <c r="O454" s="2637"/>
      <c r="P454" s="2637"/>
      <c r="Q454" s="2637"/>
      <c r="R454" s="2637"/>
      <c r="S454" s="2637"/>
      <c r="T454" s="2637"/>
      <c r="U454" s="2637"/>
      <c r="V454" s="2637"/>
      <c r="W454" s="2637"/>
      <c r="X454" s="2637"/>
      <c r="Y454" s="2637"/>
      <c r="Z454" s="2637"/>
      <c r="AA454" s="2637"/>
      <c r="AB454" s="2637"/>
      <c r="AC454" s="2637"/>
      <c r="AD454" s="2637"/>
      <c r="AE454" s="2637"/>
      <c r="AF454" s="2579"/>
    </row>
    <row r="455" spans="2:32" s="2875" customFormat="1" x14ac:dyDescent="0.2"/>
    <row r="456" spans="2:32" s="2875" customFormat="1" ht="13.5" thickBot="1" x14ac:dyDescent="0.25"/>
    <row r="457" spans="2:32" s="2875" customFormat="1" ht="20.25" x14ac:dyDescent="0.2">
      <c r="B457" s="3839" t="s">
        <v>5069</v>
      </c>
      <c r="C457" s="3840"/>
      <c r="D457" s="3840"/>
      <c r="E457" s="3840"/>
      <c r="F457" s="3840"/>
      <c r="G457" s="3840"/>
      <c r="H457" s="3840"/>
      <c r="I457" s="3840"/>
      <c r="J457" s="3840"/>
      <c r="K457" s="3840"/>
      <c r="L457" s="3840"/>
      <c r="M457" s="3840"/>
      <c r="N457" s="3840"/>
      <c r="O457" s="3840"/>
      <c r="P457" s="3840"/>
      <c r="Q457" s="3840"/>
      <c r="R457" s="3840"/>
      <c r="S457" s="3840"/>
      <c r="T457" s="3840"/>
      <c r="U457" s="3840"/>
      <c r="V457" s="3840"/>
      <c r="W457" s="3840"/>
      <c r="X457" s="3840"/>
      <c r="Y457" s="3840"/>
      <c r="Z457" s="3840"/>
      <c r="AA457" s="3840"/>
      <c r="AB457" s="3840"/>
      <c r="AC457" s="3840"/>
      <c r="AD457" s="3840"/>
      <c r="AE457" s="3840"/>
      <c r="AF457" s="3841"/>
    </row>
    <row r="458" spans="2:32" s="2875" customFormat="1" x14ac:dyDescent="0.2">
      <c r="B458" s="3645"/>
      <c r="C458" s="3646"/>
      <c r="D458" s="3646"/>
      <c r="E458" s="3646"/>
      <c r="F458" s="3646"/>
      <c r="G458" s="2573"/>
      <c r="H458" s="2573"/>
      <c r="I458" s="2573"/>
      <c r="J458" s="2573"/>
      <c r="K458" s="2573"/>
      <c r="L458" s="2573"/>
      <c r="M458" s="2573"/>
      <c r="N458" s="2573"/>
      <c r="O458" s="2573"/>
      <c r="P458" s="2573"/>
      <c r="Q458" s="2573"/>
      <c r="R458" s="2573"/>
      <c r="S458" s="2573"/>
      <c r="T458" s="2573"/>
      <c r="U458" s="2573"/>
      <c r="V458" s="2573"/>
      <c r="W458" s="2573"/>
      <c r="X458" s="2573"/>
      <c r="Y458" s="2573"/>
      <c r="Z458" s="2573"/>
      <c r="AA458" s="2573"/>
      <c r="AB458" s="2573"/>
      <c r="AC458" s="2573"/>
      <c r="AD458" s="2573"/>
      <c r="AE458" s="2573"/>
      <c r="AF458" s="2574"/>
    </row>
    <row r="459" spans="2:32" s="2875" customFormat="1" x14ac:dyDescent="0.2">
      <c r="B459" s="2635" t="s">
        <v>5089</v>
      </c>
      <c r="C459" s="3646"/>
      <c r="D459" s="3866" t="s">
        <v>6550</v>
      </c>
      <c r="E459" s="3866"/>
      <c r="F459" s="3866"/>
      <c r="G459" s="2573"/>
      <c r="H459" s="2573"/>
      <c r="I459" s="2573"/>
      <c r="J459" s="2573"/>
      <c r="K459" s="2573"/>
      <c r="L459" s="2573"/>
      <c r="M459" s="2573"/>
      <c r="N459" s="2573"/>
      <c r="O459" s="2573"/>
      <c r="P459" s="2573"/>
      <c r="Q459" s="2573"/>
      <c r="R459" s="2573"/>
      <c r="S459" s="2573"/>
      <c r="T459" s="2573"/>
      <c r="U459" s="2573"/>
      <c r="V459" s="2573"/>
      <c r="W459" s="2573"/>
      <c r="X459" s="2573"/>
      <c r="Y459" s="2573"/>
      <c r="Z459" s="2573"/>
      <c r="AA459" s="2573"/>
      <c r="AB459" s="2573"/>
      <c r="AC459" s="2573"/>
      <c r="AD459" s="2573"/>
      <c r="AE459" s="2573"/>
      <c r="AF459" s="2574"/>
    </row>
    <row r="460" spans="2:32" s="2875" customFormat="1" x14ac:dyDescent="0.2">
      <c r="B460" s="3867" t="s">
        <v>5072</v>
      </c>
      <c r="C460" s="3868"/>
      <c r="D460" s="3869">
        <v>41771</v>
      </c>
      <c r="E460" s="3869"/>
      <c r="F460" s="3869"/>
      <c r="G460" s="2573"/>
      <c r="H460" s="2573"/>
      <c r="I460" s="2573"/>
      <c r="J460" s="2573"/>
      <c r="K460" s="2573"/>
      <c r="L460" s="2573"/>
      <c r="M460" s="2573"/>
      <c r="N460" s="2573"/>
      <c r="O460" s="2573"/>
      <c r="P460" s="2573"/>
      <c r="Q460" s="2573"/>
      <c r="R460" s="2573"/>
      <c r="S460" s="2573"/>
      <c r="T460" s="2573"/>
      <c r="U460" s="2573"/>
      <c r="V460" s="2573"/>
      <c r="W460" s="2573"/>
      <c r="X460" s="2573"/>
      <c r="Y460" s="2573"/>
      <c r="Z460" s="2573"/>
      <c r="AA460" s="2573"/>
      <c r="AB460" s="2573"/>
      <c r="AC460" s="2573"/>
      <c r="AD460" s="2573"/>
      <c r="AE460" s="2573"/>
      <c r="AF460" s="2574"/>
    </row>
    <row r="461" spans="2:32" s="2875" customFormat="1" x14ac:dyDescent="0.2">
      <c r="B461" s="3863" t="s">
        <v>5070</v>
      </c>
      <c r="C461" s="3864"/>
      <c r="D461" s="3869">
        <v>41771</v>
      </c>
      <c r="E461" s="3869"/>
      <c r="F461" s="3869"/>
      <c r="G461" s="2573"/>
      <c r="H461" s="2573"/>
      <c r="I461" s="2573"/>
      <c r="J461" s="2573"/>
      <c r="K461" s="2573"/>
      <c r="L461" s="2573"/>
      <c r="M461" s="2573"/>
      <c r="N461" s="2573"/>
      <c r="O461" s="2573"/>
      <c r="P461" s="2573"/>
      <c r="Q461" s="2573"/>
      <c r="R461" s="2573"/>
      <c r="S461" s="2573"/>
      <c r="T461" s="2573"/>
      <c r="U461" s="2573"/>
      <c r="V461" s="2573"/>
      <c r="W461" s="2573"/>
      <c r="X461" s="2573"/>
      <c r="Y461" s="2573"/>
      <c r="Z461" s="2573"/>
      <c r="AA461" s="2573"/>
      <c r="AB461" s="2573"/>
      <c r="AC461" s="2573"/>
      <c r="AD461" s="2573"/>
      <c r="AE461" s="2573"/>
      <c r="AF461" s="2574"/>
    </row>
    <row r="462" spans="2:32" s="2875" customFormat="1" ht="13.5" thickBot="1" x14ac:dyDescent="0.25">
      <c r="B462" s="3645"/>
      <c r="C462" s="3646"/>
      <c r="D462" s="3646"/>
      <c r="E462" s="3646"/>
      <c r="F462" s="3646"/>
      <c r="G462" s="2573"/>
      <c r="H462" s="2573"/>
      <c r="I462" s="2573"/>
      <c r="J462" s="2573"/>
      <c r="K462" s="2573"/>
      <c r="L462" s="2573"/>
      <c r="M462" s="2573"/>
      <c r="N462" s="2573"/>
      <c r="O462" s="2573"/>
      <c r="P462" s="2573"/>
      <c r="Q462" s="2573"/>
      <c r="R462" s="2573"/>
      <c r="S462" s="2573"/>
      <c r="T462" s="2573"/>
      <c r="U462" s="2573"/>
      <c r="V462" s="2573"/>
      <c r="W462" s="2573"/>
      <c r="X462" s="2573"/>
      <c r="Y462" s="2573"/>
      <c r="Z462" s="2573"/>
      <c r="AA462" s="2573"/>
      <c r="AB462" s="2573"/>
      <c r="AC462" s="2573"/>
      <c r="AD462" s="2573"/>
      <c r="AE462" s="2573"/>
      <c r="AF462" s="2574"/>
    </row>
    <row r="463" spans="2:32" s="2875" customFormat="1" ht="78.75" customHeight="1" thickBot="1" x14ac:dyDescent="0.25">
      <c r="B463" s="3844" t="s">
        <v>5071</v>
      </c>
      <c r="C463" s="3871"/>
      <c r="D463" s="3872" t="s">
        <v>6935</v>
      </c>
      <c r="E463" s="3847"/>
      <c r="F463" s="3847"/>
      <c r="G463" s="3847"/>
      <c r="H463" s="3847"/>
      <c r="I463" s="3847"/>
      <c r="J463" s="3847"/>
      <c r="K463" s="3847"/>
      <c r="L463" s="3847"/>
      <c r="M463" s="3847"/>
      <c r="N463" s="3847"/>
      <c r="O463" s="3847"/>
      <c r="P463" s="3847"/>
      <c r="Q463" s="3848"/>
      <c r="R463" s="2573"/>
      <c r="S463" s="2573"/>
      <c r="T463" s="2573"/>
      <c r="U463" s="2573"/>
      <c r="V463" s="2573"/>
      <c r="W463" s="2573"/>
      <c r="X463" s="2573"/>
      <c r="Y463" s="2573"/>
      <c r="Z463" s="2573"/>
      <c r="AA463" s="2573"/>
      <c r="AB463" s="2573"/>
      <c r="AC463" s="2573"/>
      <c r="AD463" s="2573"/>
      <c r="AE463" s="2573"/>
      <c r="AF463" s="2574"/>
    </row>
    <row r="464" spans="2:32" s="2875" customFormat="1" ht="13.5" thickBot="1" x14ac:dyDescent="0.25">
      <c r="B464" s="3645"/>
      <c r="C464" s="3646"/>
      <c r="D464" s="3646"/>
      <c r="E464" s="3646"/>
      <c r="F464" s="3646"/>
      <c r="G464" s="2573"/>
      <c r="H464" s="2573"/>
      <c r="I464" s="2573"/>
      <c r="J464" s="2573"/>
      <c r="K464" s="2573"/>
      <c r="L464" s="2573"/>
      <c r="M464" s="2573"/>
      <c r="N464" s="2573"/>
      <c r="O464" s="2573"/>
      <c r="P464" s="2573"/>
      <c r="Q464" s="2573"/>
      <c r="R464" s="2637"/>
      <c r="S464" s="2573"/>
      <c r="T464" s="2573"/>
      <c r="U464" s="2573"/>
      <c r="V464" s="2573"/>
      <c r="W464" s="2573"/>
      <c r="X464" s="2573"/>
      <c r="Y464" s="2573"/>
      <c r="Z464" s="2573"/>
      <c r="AA464" s="2573"/>
      <c r="AB464" s="2573"/>
      <c r="AC464" s="2573"/>
      <c r="AD464" s="2573"/>
      <c r="AE464" s="2573"/>
      <c r="AF464" s="2574"/>
    </row>
    <row r="465" spans="2:32" s="2875" customFormat="1" ht="13.5" thickBot="1" x14ac:dyDescent="0.25">
      <c r="B465" s="3852" t="s">
        <v>5073</v>
      </c>
      <c r="C465" s="3853"/>
      <c r="D465" s="3851" t="s">
        <v>5074</v>
      </c>
      <c r="E465" s="3856" t="s">
        <v>224</v>
      </c>
      <c r="F465" s="3857"/>
      <c r="G465" s="3857"/>
      <c r="H465" s="3857"/>
      <c r="I465" s="3857"/>
      <c r="J465" s="3857"/>
      <c r="K465" s="3857"/>
      <c r="L465" s="3857"/>
      <c r="M465" s="3857"/>
      <c r="N465" s="3857"/>
      <c r="O465" s="3857"/>
      <c r="P465" s="3858"/>
      <c r="Q465" s="3859" t="s">
        <v>340</v>
      </c>
      <c r="R465" s="3860"/>
      <c r="S465" s="3861"/>
      <c r="T465" s="3861"/>
      <c r="U465" s="3861"/>
      <c r="V465" s="3861"/>
      <c r="W465" s="3861"/>
      <c r="X465" s="3861"/>
      <c r="Y465" s="3862"/>
      <c r="Z465" s="3859" t="s">
        <v>225</v>
      </c>
      <c r="AA465" s="3861"/>
      <c r="AB465" s="3862"/>
      <c r="AC465" s="3873" t="s">
        <v>4993</v>
      </c>
      <c r="AD465" s="3874"/>
      <c r="AE465" s="3875"/>
      <c r="AF465" s="2574"/>
    </row>
    <row r="466" spans="2:32" s="2875" customFormat="1" ht="13.5" thickBot="1" x14ac:dyDescent="0.25">
      <c r="B466" s="3854"/>
      <c r="C466" s="3855"/>
      <c r="D466" s="3851"/>
      <c r="E466" s="3851" t="s">
        <v>5011</v>
      </c>
      <c r="F466" s="3851" t="s">
        <v>5012</v>
      </c>
      <c r="G466" s="3830" t="s">
        <v>5014</v>
      </c>
      <c r="H466" s="3830" t="s">
        <v>5075</v>
      </c>
      <c r="I466" s="3876" t="s">
        <v>5076</v>
      </c>
      <c r="J466" s="3876" t="s">
        <v>5077</v>
      </c>
      <c r="K466" s="3876" t="s">
        <v>5017</v>
      </c>
      <c r="L466" s="3876"/>
      <c r="M466" s="3876" t="s">
        <v>5078</v>
      </c>
      <c r="N466" s="3876" t="s">
        <v>5079</v>
      </c>
      <c r="O466" s="3876" t="s">
        <v>5080</v>
      </c>
      <c r="P466" s="3876" t="s">
        <v>5081</v>
      </c>
      <c r="Q466" s="3827" t="s">
        <v>5023</v>
      </c>
      <c r="R466" s="3827" t="s">
        <v>5024</v>
      </c>
      <c r="S466" s="3827" t="s">
        <v>5025</v>
      </c>
      <c r="T466" s="3827" t="s">
        <v>5082</v>
      </c>
      <c r="U466" s="3827" t="s">
        <v>5083</v>
      </c>
      <c r="V466" s="3827" t="s">
        <v>5028</v>
      </c>
      <c r="W466" s="3827" t="s">
        <v>5030</v>
      </c>
      <c r="X466" s="3830" t="s">
        <v>5084</v>
      </c>
      <c r="Y466" s="3830" t="s">
        <v>5085</v>
      </c>
      <c r="Z466" s="3827" t="s">
        <v>5086</v>
      </c>
      <c r="AA466" s="3827" t="s">
        <v>5087</v>
      </c>
      <c r="AB466" s="3827" t="s">
        <v>5088</v>
      </c>
      <c r="AC466" s="3827" t="s">
        <v>1154</v>
      </c>
      <c r="AD466" s="3827" t="s">
        <v>4994</v>
      </c>
      <c r="AE466" s="3827" t="s">
        <v>4995</v>
      </c>
      <c r="AF466" s="2574"/>
    </row>
    <row r="467" spans="2:32" s="2875" customFormat="1" ht="13.5" thickBot="1" x14ac:dyDescent="0.25">
      <c r="B467" s="3854"/>
      <c r="C467" s="3855"/>
      <c r="D467" s="3827"/>
      <c r="E467" s="3827"/>
      <c r="F467" s="3827"/>
      <c r="G467" s="3829"/>
      <c r="H467" s="3829"/>
      <c r="I467" s="3830"/>
      <c r="J467" s="3830"/>
      <c r="K467" s="3643" t="s">
        <v>5037</v>
      </c>
      <c r="L467" s="3644" t="s">
        <v>2798</v>
      </c>
      <c r="M467" s="3830"/>
      <c r="N467" s="3830"/>
      <c r="O467" s="3830"/>
      <c r="P467" s="3830"/>
      <c r="Q467" s="3828"/>
      <c r="R467" s="3828"/>
      <c r="S467" s="3828"/>
      <c r="T467" s="3828"/>
      <c r="U467" s="3828"/>
      <c r="V467" s="3828"/>
      <c r="W467" s="3828"/>
      <c r="X467" s="3829"/>
      <c r="Y467" s="3829"/>
      <c r="Z467" s="3828"/>
      <c r="AA467" s="3828"/>
      <c r="AB467" s="3828"/>
      <c r="AC467" s="3828"/>
      <c r="AD467" s="3828"/>
      <c r="AE467" s="3828"/>
      <c r="AF467" s="2574"/>
    </row>
    <row r="468" spans="2:32" s="2875" customFormat="1" ht="15.75" customHeight="1" x14ac:dyDescent="0.2">
      <c r="B468" s="3884" t="s">
        <v>6339</v>
      </c>
      <c r="C468" s="3885"/>
      <c r="D468" s="3139" t="s">
        <v>1534</v>
      </c>
      <c r="E468" s="3139" t="s">
        <v>1534</v>
      </c>
      <c r="F468" s="3139" t="s">
        <v>1534</v>
      </c>
      <c r="G468" s="3140">
        <f>3/0.18</f>
        <v>16.666666666666668</v>
      </c>
      <c r="H468" s="3139" t="s">
        <v>1534</v>
      </c>
      <c r="I468" s="3141">
        <v>0.18</v>
      </c>
      <c r="J468" s="3139" t="s">
        <v>1534</v>
      </c>
      <c r="K468" s="3139" t="s">
        <v>1534</v>
      </c>
      <c r="L468" s="3139" t="s">
        <v>1534</v>
      </c>
      <c r="M468" s="3139" t="s">
        <v>1534</v>
      </c>
      <c r="N468" s="3139" t="s">
        <v>1534</v>
      </c>
      <c r="O468" s="3139" t="s">
        <v>1534</v>
      </c>
      <c r="P468" s="3139" t="s">
        <v>1534</v>
      </c>
      <c r="Q468" s="3139" t="s">
        <v>1534</v>
      </c>
      <c r="R468" s="3139" t="s">
        <v>1534</v>
      </c>
      <c r="S468" s="3139" t="s">
        <v>1534</v>
      </c>
      <c r="T468" s="3139" t="s">
        <v>1534</v>
      </c>
      <c r="U468" s="3139" t="s">
        <v>1534</v>
      </c>
      <c r="V468" s="3139" t="s">
        <v>1534</v>
      </c>
      <c r="W468" s="3139" t="s">
        <v>1534</v>
      </c>
      <c r="X468" s="3139" t="s">
        <v>1534</v>
      </c>
      <c r="Y468" s="3139" t="s">
        <v>1534</v>
      </c>
      <c r="Z468" s="3139" t="s">
        <v>1534</v>
      </c>
      <c r="AA468" s="3139" t="s">
        <v>1534</v>
      </c>
      <c r="AB468" s="3139" t="s">
        <v>1534</v>
      </c>
      <c r="AC468" s="3139" t="s">
        <v>1534</v>
      </c>
      <c r="AD468" s="3139" t="s">
        <v>1534</v>
      </c>
      <c r="AE468" s="3142" t="s">
        <v>1534</v>
      </c>
      <c r="AF468" s="2574"/>
    </row>
    <row r="469" spans="2:32" s="2875" customFormat="1" ht="17.25" customHeight="1" thickBot="1" x14ac:dyDescent="0.25">
      <c r="B469" s="3879" t="s">
        <v>6551</v>
      </c>
      <c r="C469" s="3880"/>
      <c r="D469" s="3143" t="s">
        <v>1534</v>
      </c>
      <c r="E469" s="3143" t="s">
        <v>1534</v>
      </c>
      <c r="F469" s="3143" t="s">
        <v>1534</v>
      </c>
      <c r="G469" s="3144">
        <f>3/0.16</f>
        <v>18.75</v>
      </c>
      <c r="H469" s="3143" t="s">
        <v>1534</v>
      </c>
      <c r="I469" s="3145">
        <v>0.16</v>
      </c>
      <c r="J469" s="3143" t="s">
        <v>1534</v>
      </c>
      <c r="K469" s="3143" t="s">
        <v>1534</v>
      </c>
      <c r="L469" s="3143" t="s">
        <v>1534</v>
      </c>
      <c r="M469" s="3143" t="s">
        <v>1534</v>
      </c>
      <c r="N469" s="3143" t="s">
        <v>1534</v>
      </c>
      <c r="O469" s="3143" t="s">
        <v>1534</v>
      </c>
      <c r="P469" s="3143" t="s">
        <v>1534</v>
      </c>
      <c r="Q469" s="3143" t="s">
        <v>1534</v>
      </c>
      <c r="R469" s="3143" t="s">
        <v>1534</v>
      </c>
      <c r="S469" s="3143" t="s">
        <v>1534</v>
      </c>
      <c r="T469" s="3143" t="s">
        <v>1534</v>
      </c>
      <c r="U469" s="3143" t="s">
        <v>1534</v>
      </c>
      <c r="V469" s="3143" t="s">
        <v>1534</v>
      </c>
      <c r="W469" s="3143" t="s">
        <v>1534</v>
      </c>
      <c r="X469" s="3143" t="s">
        <v>1534</v>
      </c>
      <c r="Y469" s="3143" t="s">
        <v>1534</v>
      </c>
      <c r="Z469" s="3143" t="s">
        <v>1534</v>
      </c>
      <c r="AA469" s="3143" t="s">
        <v>1534</v>
      </c>
      <c r="AB469" s="3143" t="s">
        <v>1534</v>
      </c>
      <c r="AC469" s="3143" t="s">
        <v>1534</v>
      </c>
      <c r="AD469" s="3143" t="s">
        <v>1534</v>
      </c>
      <c r="AE469" s="3146" t="s">
        <v>1534</v>
      </c>
      <c r="AF469" s="2574"/>
    </row>
    <row r="470" spans="2:32" s="2875" customFormat="1" x14ac:dyDescent="0.2">
      <c r="B470" s="2636"/>
      <c r="C470" s="2568"/>
      <c r="D470" s="2568"/>
      <c r="E470" s="2568"/>
      <c r="F470" s="2568"/>
      <c r="G470" s="2569"/>
      <c r="H470" s="2569"/>
      <c r="I470" s="2569"/>
      <c r="J470" s="2569"/>
      <c r="K470" s="2568"/>
      <c r="L470" s="2569"/>
      <c r="M470" s="2569"/>
      <c r="N470" s="2569"/>
      <c r="O470" s="2569"/>
      <c r="P470" s="2569"/>
      <c r="Q470" s="2633"/>
      <c r="R470" s="2633"/>
      <c r="S470" s="2633"/>
      <c r="T470" s="2633"/>
      <c r="U470" s="2633"/>
      <c r="V470" s="2633"/>
      <c r="W470" s="2633"/>
      <c r="X470" s="2633"/>
      <c r="Y470" s="2633"/>
      <c r="Z470" s="2633"/>
      <c r="AA470" s="2633"/>
      <c r="AB470" s="2633"/>
      <c r="AC470" s="2633"/>
      <c r="AD470" s="2633"/>
      <c r="AE470" s="2633"/>
      <c r="AF470" s="2574"/>
    </row>
    <row r="471" spans="2:32" s="2875" customFormat="1" x14ac:dyDescent="0.2">
      <c r="B471" s="3881" t="s">
        <v>4996</v>
      </c>
      <c r="C471" s="3882"/>
      <c r="D471" s="3883" t="s">
        <v>5090</v>
      </c>
      <c r="E471" s="3883"/>
      <c r="F471" s="3883"/>
      <c r="G471" s="3883"/>
      <c r="H471" s="3883"/>
      <c r="I471" s="2634"/>
      <c r="J471" s="2634"/>
      <c r="K471" s="2634"/>
      <c r="L471" s="2634"/>
      <c r="M471" s="2634"/>
      <c r="N471" s="2634"/>
      <c r="O471" s="2634"/>
      <c r="P471" s="2634"/>
      <c r="Q471" s="2633"/>
      <c r="R471" s="2633"/>
      <c r="S471" s="2633"/>
      <c r="T471" s="2633"/>
      <c r="U471" s="2633"/>
      <c r="V471" s="2633"/>
      <c r="W471" s="2633"/>
      <c r="X471" s="2633"/>
      <c r="Y471" s="2633"/>
      <c r="Z471" s="2633"/>
      <c r="AA471" s="2633"/>
      <c r="AB471" s="2633"/>
      <c r="AC471" s="2633"/>
      <c r="AD471" s="2633"/>
      <c r="AE471" s="2633"/>
      <c r="AF471" s="2574"/>
    </row>
    <row r="472" spans="2:32" s="2875" customFormat="1" x14ac:dyDescent="0.2">
      <c r="B472" s="3881" t="s">
        <v>4997</v>
      </c>
      <c r="C472" s="3882"/>
      <c r="D472" s="3883" t="s">
        <v>1517</v>
      </c>
      <c r="E472" s="3883"/>
      <c r="F472" s="3883"/>
      <c r="G472" s="3883"/>
      <c r="H472" s="3883"/>
      <c r="I472" s="2634"/>
      <c r="J472" s="2634"/>
      <c r="K472" s="2634"/>
      <c r="L472" s="2634"/>
      <c r="M472" s="2634"/>
      <c r="N472" s="2634"/>
      <c r="O472" s="2634"/>
      <c r="P472" s="2634"/>
      <c r="Q472" s="2633"/>
      <c r="R472" s="2633"/>
      <c r="S472" s="2633"/>
      <c r="T472" s="2633"/>
      <c r="U472" s="2633"/>
      <c r="V472" s="2633"/>
      <c r="W472" s="2633"/>
      <c r="X472" s="2633"/>
      <c r="Y472" s="2633"/>
      <c r="Z472" s="2633"/>
      <c r="AA472" s="2633"/>
      <c r="AB472" s="2633"/>
      <c r="AC472" s="2633"/>
      <c r="AD472" s="2633"/>
      <c r="AE472" s="2633"/>
      <c r="AF472" s="2574"/>
    </row>
    <row r="473" spans="2:32" s="2875" customFormat="1" ht="13.5" thickBot="1" x14ac:dyDescent="0.25">
      <c r="B473" s="3648"/>
      <c r="C473" s="3647"/>
      <c r="D473" s="3647"/>
      <c r="E473" s="3647"/>
      <c r="F473" s="3647"/>
      <c r="G473" s="2637"/>
      <c r="H473" s="2637"/>
      <c r="I473" s="2637"/>
      <c r="J473" s="2637"/>
      <c r="K473" s="2637"/>
      <c r="L473" s="2637"/>
      <c r="M473" s="2637"/>
      <c r="N473" s="2637"/>
      <c r="O473" s="2637"/>
      <c r="P473" s="2637"/>
      <c r="Q473" s="2637"/>
      <c r="R473" s="2637"/>
      <c r="S473" s="2637"/>
      <c r="T473" s="2637"/>
      <c r="U473" s="2637"/>
      <c r="V473" s="2637"/>
      <c r="W473" s="2637"/>
      <c r="X473" s="2637"/>
      <c r="Y473" s="2637"/>
      <c r="Z473" s="2637"/>
      <c r="AA473" s="2637"/>
      <c r="AB473" s="2637"/>
      <c r="AC473" s="2637"/>
      <c r="AD473" s="2637"/>
      <c r="AE473" s="2637"/>
      <c r="AF473" s="2579"/>
    </row>
    <row r="474" spans="2:32" s="2875" customFormat="1" x14ac:dyDescent="0.2">
      <c r="B474" s="3646"/>
      <c r="C474" s="3646"/>
      <c r="D474" s="3646"/>
      <c r="E474" s="3646"/>
      <c r="F474" s="3646"/>
      <c r="G474" s="2573"/>
      <c r="H474" s="2573"/>
      <c r="I474" s="2573"/>
      <c r="J474" s="2573"/>
      <c r="K474" s="2573"/>
      <c r="L474" s="2573"/>
      <c r="M474" s="2573"/>
      <c r="N474" s="2573"/>
      <c r="O474" s="2573"/>
      <c r="P474" s="2573"/>
      <c r="Q474" s="2573"/>
      <c r="R474" s="2573"/>
      <c r="S474" s="2573"/>
      <c r="T474" s="2573"/>
      <c r="U474" s="2573"/>
      <c r="V474" s="2573"/>
      <c r="W474" s="2573"/>
      <c r="X474" s="2573"/>
      <c r="Y474" s="2573"/>
      <c r="Z474" s="2573"/>
      <c r="AA474" s="2573"/>
      <c r="AB474" s="2573"/>
      <c r="AC474" s="2573"/>
      <c r="AD474" s="2573"/>
      <c r="AE474" s="2573"/>
      <c r="AF474" s="2573"/>
    </row>
    <row r="475" spans="2:32" s="2875" customFormat="1" ht="13.5" thickBot="1" x14ac:dyDescent="0.25"/>
    <row r="476" spans="2:32" s="2875" customFormat="1" ht="20.25" x14ac:dyDescent="0.2">
      <c r="B476" s="3839" t="s">
        <v>5069</v>
      </c>
      <c r="C476" s="3840"/>
      <c r="D476" s="3840"/>
      <c r="E476" s="3840"/>
      <c r="F476" s="3840"/>
      <c r="G476" s="3840"/>
      <c r="H476" s="3840"/>
      <c r="I476" s="3840"/>
      <c r="J476" s="3840"/>
      <c r="K476" s="3840"/>
      <c r="L476" s="3840"/>
      <c r="M476" s="3840"/>
      <c r="N476" s="3840"/>
      <c r="O476" s="3840"/>
      <c r="P476" s="3840"/>
      <c r="Q476" s="3840"/>
      <c r="R476" s="3840"/>
      <c r="S476" s="3840"/>
      <c r="T476" s="3840"/>
      <c r="U476" s="3840"/>
      <c r="V476" s="3840"/>
      <c r="W476" s="3840"/>
      <c r="X476" s="3840"/>
      <c r="Y476" s="3840"/>
      <c r="Z476" s="3840"/>
      <c r="AA476" s="3840"/>
      <c r="AB476" s="3840"/>
      <c r="AC476" s="3840"/>
      <c r="AD476" s="3840"/>
      <c r="AE476" s="3840"/>
      <c r="AF476" s="3841"/>
    </row>
    <row r="477" spans="2:32" s="2875" customFormat="1" x14ac:dyDescent="0.2">
      <c r="B477" s="3645"/>
      <c r="C477" s="3646"/>
      <c r="D477" s="3646"/>
      <c r="E477" s="3646"/>
      <c r="F477" s="3646"/>
      <c r="G477" s="2573"/>
      <c r="H477" s="2573"/>
      <c r="I477" s="2573"/>
      <c r="J477" s="2573"/>
      <c r="K477" s="2573"/>
      <c r="L477" s="2573"/>
      <c r="M477" s="2573"/>
      <c r="N477" s="2573"/>
      <c r="O477" s="2573"/>
      <c r="P477" s="2573"/>
      <c r="Q477" s="2573"/>
      <c r="R477" s="2573"/>
      <c r="S477" s="2573"/>
      <c r="T477" s="2573"/>
      <c r="U477" s="2573"/>
      <c r="V477" s="2573"/>
      <c r="W477" s="2573"/>
      <c r="X477" s="2573"/>
      <c r="Y477" s="2573"/>
      <c r="Z477" s="2573"/>
      <c r="AA477" s="2573"/>
      <c r="AB477" s="2573"/>
      <c r="AC477" s="2573"/>
      <c r="AD477" s="2573"/>
      <c r="AE477" s="2573"/>
      <c r="AF477" s="2574"/>
    </row>
    <row r="478" spans="2:32" s="2875" customFormat="1" x14ac:dyDescent="0.2">
      <c r="B478" s="2635" t="s">
        <v>5089</v>
      </c>
      <c r="C478" s="3646"/>
      <c r="D478" s="3866" t="s">
        <v>6550</v>
      </c>
      <c r="E478" s="3866"/>
      <c r="F478" s="3866"/>
      <c r="G478" s="2573"/>
      <c r="H478" s="2573"/>
      <c r="I478" s="2573"/>
      <c r="J478" s="2573"/>
      <c r="K478" s="2573"/>
      <c r="L478" s="2573"/>
      <c r="M478" s="2573"/>
      <c r="N478" s="2573"/>
      <c r="O478" s="2573"/>
      <c r="P478" s="2573"/>
      <c r="Q478" s="2573"/>
      <c r="R478" s="2573"/>
      <c r="S478" s="2573"/>
      <c r="T478" s="2573"/>
      <c r="U478" s="2573"/>
      <c r="V478" s="2573"/>
      <c r="W478" s="2573"/>
      <c r="X478" s="2573"/>
      <c r="Y478" s="2573"/>
      <c r="Z478" s="2573"/>
      <c r="AA478" s="2573"/>
      <c r="AB478" s="2573"/>
      <c r="AC478" s="2573"/>
      <c r="AD478" s="2573"/>
      <c r="AE478" s="2573"/>
      <c r="AF478" s="2574"/>
    </row>
    <row r="479" spans="2:32" s="2875" customFormat="1" x14ac:dyDescent="0.2">
      <c r="B479" s="3867" t="s">
        <v>5072</v>
      </c>
      <c r="C479" s="3868"/>
      <c r="D479" s="3869">
        <v>41769</v>
      </c>
      <c r="E479" s="3869"/>
      <c r="F479" s="3869"/>
      <c r="G479" s="2573"/>
      <c r="H479" s="2573"/>
      <c r="I479" s="2573"/>
      <c r="J479" s="2573"/>
      <c r="K479" s="2573"/>
      <c r="L479" s="2573"/>
      <c r="M479" s="2573"/>
      <c r="N479" s="2573"/>
      <c r="O479" s="2573"/>
      <c r="P479" s="2573"/>
      <c r="Q479" s="2573"/>
      <c r="R479" s="2573"/>
      <c r="S479" s="2573"/>
      <c r="T479" s="2573"/>
      <c r="U479" s="2573"/>
      <c r="V479" s="2573"/>
      <c r="W479" s="2573"/>
      <c r="X479" s="2573"/>
      <c r="Y479" s="2573"/>
      <c r="Z479" s="2573"/>
      <c r="AA479" s="2573"/>
      <c r="AB479" s="2573"/>
      <c r="AC479" s="2573"/>
      <c r="AD479" s="2573"/>
      <c r="AE479" s="2573"/>
      <c r="AF479" s="2574"/>
    </row>
    <row r="480" spans="2:32" s="2875" customFormat="1" x14ac:dyDescent="0.2">
      <c r="B480" s="3863" t="s">
        <v>5070</v>
      </c>
      <c r="C480" s="3864"/>
      <c r="D480" s="3869">
        <v>41770</v>
      </c>
      <c r="E480" s="3869"/>
      <c r="F480" s="3869"/>
      <c r="G480" s="2573"/>
      <c r="H480" s="2573"/>
      <c r="I480" s="2573"/>
      <c r="J480" s="2573"/>
      <c r="K480" s="2573"/>
      <c r="L480" s="2573"/>
      <c r="M480" s="2573"/>
      <c r="N480" s="2573"/>
      <c r="O480" s="2573"/>
      <c r="P480" s="2573"/>
      <c r="Q480" s="2573"/>
      <c r="R480" s="2573"/>
      <c r="S480" s="2573"/>
      <c r="T480" s="2573"/>
      <c r="U480" s="2573"/>
      <c r="V480" s="2573"/>
      <c r="W480" s="2573"/>
      <c r="X480" s="2573"/>
      <c r="Y480" s="2573"/>
      <c r="Z480" s="2573"/>
      <c r="AA480" s="2573"/>
      <c r="AB480" s="2573"/>
      <c r="AC480" s="2573"/>
      <c r="AD480" s="2573"/>
      <c r="AE480" s="2573"/>
      <c r="AF480" s="2574"/>
    </row>
    <row r="481" spans="2:32" s="2875" customFormat="1" ht="12.75" customHeight="1" thickBot="1" x14ac:dyDescent="0.25">
      <c r="B481" s="3645"/>
      <c r="C481" s="3646"/>
      <c r="D481" s="3646"/>
      <c r="E481" s="3646"/>
      <c r="F481" s="3646"/>
      <c r="G481" s="2573"/>
      <c r="H481" s="2573"/>
      <c r="I481" s="2573"/>
      <c r="J481" s="2573"/>
      <c r="K481" s="2573"/>
      <c r="L481" s="2573"/>
      <c r="M481" s="2573"/>
      <c r="N481" s="2573"/>
      <c r="O481" s="2573"/>
      <c r="P481" s="2573"/>
      <c r="Q481" s="2573"/>
      <c r="R481" s="2573"/>
      <c r="S481" s="2573"/>
      <c r="T481" s="2573"/>
      <c r="U481" s="2573"/>
      <c r="V481" s="2573"/>
      <c r="W481" s="2573"/>
      <c r="X481" s="2573"/>
      <c r="Y481" s="2573"/>
      <c r="Z481" s="2573"/>
      <c r="AA481" s="2573"/>
      <c r="AB481" s="2573"/>
      <c r="AC481" s="2573"/>
      <c r="AD481" s="2573"/>
      <c r="AE481" s="2573"/>
      <c r="AF481" s="2574"/>
    </row>
    <row r="482" spans="2:32" s="2875" customFormat="1" ht="73.5" customHeight="1" thickBot="1" x14ac:dyDescent="0.25">
      <c r="B482" s="3844" t="s">
        <v>5071</v>
      </c>
      <c r="C482" s="3871"/>
      <c r="D482" s="3872" t="s">
        <v>6934</v>
      </c>
      <c r="E482" s="3847"/>
      <c r="F482" s="3847"/>
      <c r="G482" s="3847"/>
      <c r="H482" s="3847"/>
      <c r="I482" s="3847"/>
      <c r="J482" s="3847"/>
      <c r="K482" s="3847"/>
      <c r="L482" s="3847"/>
      <c r="M482" s="3847"/>
      <c r="N482" s="3847"/>
      <c r="O482" s="3847"/>
      <c r="P482" s="3847"/>
      <c r="Q482" s="3848"/>
      <c r="R482" s="2573"/>
      <c r="S482" s="2573"/>
      <c r="T482" s="2573"/>
      <c r="U482" s="2573"/>
      <c r="V482" s="2573"/>
      <c r="W482" s="2573"/>
      <c r="X482" s="2573"/>
      <c r="Y482" s="2573"/>
      <c r="Z482" s="2573"/>
      <c r="AA482" s="2573"/>
      <c r="AB482" s="2573"/>
      <c r="AC482" s="2573"/>
      <c r="AD482" s="2573"/>
      <c r="AE482" s="2573"/>
      <c r="AF482" s="2574"/>
    </row>
    <row r="483" spans="2:32" s="2875" customFormat="1" ht="13.5" thickBot="1" x14ac:dyDescent="0.25">
      <c r="B483" s="3645"/>
      <c r="C483" s="3646"/>
      <c r="D483" s="3646"/>
      <c r="E483" s="3646"/>
      <c r="F483" s="3646"/>
      <c r="G483" s="2573"/>
      <c r="H483" s="2573"/>
      <c r="I483" s="2573"/>
      <c r="J483" s="2573"/>
      <c r="K483" s="2573"/>
      <c r="L483" s="2573"/>
      <c r="M483" s="2573"/>
      <c r="N483" s="2573"/>
      <c r="O483" s="2573"/>
      <c r="P483" s="2573"/>
      <c r="Q483" s="2573"/>
      <c r="R483" s="2637"/>
      <c r="S483" s="2573"/>
      <c r="T483" s="2573"/>
      <c r="U483" s="2573"/>
      <c r="V483" s="2573"/>
      <c r="W483" s="2573"/>
      <c r="X483" s="2573"/>
      <c r="Y483" s="2573"/>
      <c r="Z483" s="2573"/>
      <c r="AA483" s="2573"/>
      <c r="AB483" s="2573"/>
      <c r="AC483" s="2573"/>
      <c r="AD483" s="2573"/>
      <c r="AE483" s="2573"/>
      <c r="AF483" s="2574"/>
    </row>
    <row r="484" spans="2:32" s="2875" customFormat="1" ht="13.5" customHeight="1" thickBot="1" x14ac:dyDescent="0.25">
      <c r="B484" s="3852" t="s">
        <v>5073</v>
      </c>
      <c r="C484" s="3853"/>
      <c r="D484" s="3851" t="s">
        <v>5074</v>
      </c>
      <c r="E484" s="3856" t="s">
        <v>224</v>
      </c>
      <c r="F484" s="3857"/>
      <c r="G484" s="3857"/>
      <c r="H484" s="3857"/>
      <c r="I484" s="3857"/>
      <c r="J484" s="3857"/>
      <c r="K484" s="3857"/>
      <c r="L484" s="3857"/>
      <c r="M484" s="3857"/>
      <c r="N484" s="3857"/>
      <c r="O484" s="3857"/>
      <c r="P484" s="3858"/>
      <c r="Q484" s="3859" t="s">
        <v>340</v>
      </c>
      <c r="R484" s="3860"/>
      <c r="S484" s="3861"/>
      <c r="T484" s="3861"/>
      <c r="U484" s="3861"/>
      <c r="V484" s="3861"/>
      <c r="W484" s="3861"/>
      <c r="X484" s="3861"/>
      <c r="Y484" s="3862"/>
      <c r="Z484" s="3859" t="s">
        <v>225</v>
      </c>
      <c r="AA484" s="3861"/>
      <c r="AB484" s="3862"/>
      <c r="AC484" s="3873" t="s">
        <v>4993</v>
      </c>
      <c r="AD484" s="3874"/>
      <c r="AE484" s="3875"/>
      <c r="AF484" s="2574"/>
    </row>
    <row r="485" spans="2:32" s="2875" customFormat="1" ht="13.5" thickBot="1" x14ac:dyDescent="0.25">
      <c r="B485" s="3854"/>
      <c r="C485" s="3855"/>
      <c r="D485" s="3851"/>
      <c r="E485" s="3851" t="s">
        <v>5011</v>
      </c>
      <c r="F485" s="3851" t="s">
        <v>5012</v>
      </c>
      <c r="G485" s="3830" t="s">
        <v>5014</v>
      </c>
      <c r="H485" s="3830" t="s">
        <v>5075</v>
      </c>
      <c r="I485" s="3876" t="s">
        <v>5076</v>
      </c>
      <c r="J485" s="3876" t="s">
        <v>5077</v>
      </c>
      <c r="K485" s="3876" t="s">
        <v>5017</v>
      </c>
      <c r="L485" s="3876"/>
      <c r="M485" s="3876" t="s">
        <v>5078</v>
      </c>
      <c r="N485" s="3876" t="s">
        <v>5079</v>
      </c>
      <c r="O485" s="3876" t="s">
        <v>5080</v>
      </c>
      <c r="P485" s="3876" t="s">
        <v>5081</v>
      </c>
      <c r="Q485" s="3827" t="s">
        <v>5023</v>
      </c>
      <c r="R485" s="3827" t="s">
        <v>5024</v>
      </c>
      <c r="S485" s="3827" t="s">
        <v>5025</v>
      </c>
      <c r="T485" s="3827" t="s">
        <v>5082</v>
      </c>
      <c r="U485" s="3827" t="s">
        <v>5083</v>
      </c>
      <c r="V485" s="3827" t="s">
        <v>5028</v>
      </c>
      <c r="W485" s="3827" t="s">
        <v>5030</v>
      </c>
      <c r="X485" s="3830" t="s">
        <v>5084</v>
      </c>
      <c r="Y485" s="3830" t="s">
        <v>5085</v>
      </c>
      <c r="Z485" s="3827" t="s">
        <v>5086</v>
      </c>
      <c r="AA485" s="3827" t="s">
        <v>5087</v>
      </c>
      <c r="AB485" s="3827" t="s">
        <v>5088</v>
      </c>
      <c r="AC485" s="3827" t="s">
        <v>1154</v>
      </c>
      <c r="AD485" s="3827" t="s">
        <v>4994</v>
      </c>
      <c r="AE485" s="3827" t="s">
        <v>4995</v>
      </c>
      <c r="AF485" s="2574"/>
    </row>
    <row r="486" spans="2:32" s="2875" customFormat="1" ht="13.5" customHeight="1" thickBot="1" x14ac:dyDescent="0.25">
      <c r="B486" s="3854"/>
      <c r="C486" s="3855"/>
      <c r="D486" s="3827"/>
      <c r="E486" s="3827"/>
      <c r="F486" s="3827"/>
      <c r="G486" s="3829"/>
      <c r="H486" s="3829"/>
      <c r="I486" s="3830"/>
      <c r="J486" s="3830"/>
      <c r="K486" s="3643" t="s">
        <v>5037</v>
      </c>
      <c r="L486" s="3644" t="s">
        <v>2798</v>
      </c>
      <c r="M486" s="3830"/>
      <c r="N486" s="3830"/>
      <c r="O486" s="3830"/>
      <c r="P486" s="3830"/>
      <c r="Q486" s="3828"/>
      <c r="R486" s="3828"/>
      <c r="S486" s="3828"/>
      <c r="T486" s="3828"/>
      <c r="U486" s="3828"/>
      <c r="V486" s="3828"/>
      <c r="W486" s="3828"/>
      <c r="X486" s="3829"/>
      <c r="Y486" s="3829"/>
      <c r="Z486" s="3828"/>
      <c r="AA486" s="3828"/>
      <c r="AB486" s="3828"/>
      <c r="AC486" s="3828"/>
      <c r="AD486" s="3828"/>
      <c r="AE486" s="3828"/>
      <c r="AF486" s="2574"/>
    </row>
    <row r="487" spans="2:32" s="2875" customFormat="1" ht="13.5" customHeight="1" x14ac:dyDescent="0.2">
      <c r="B487" s="3884" t="s">
        <v>6339</v>
      </c>
      <c r="C487" s="3885"/>
      <c r="D487" s="3139" t="s">
        <v>1534</v>
      </c>
      <c r="E487" s="3139" t="s">
        <v>1534</v>
      </c>
      <c r="F487" s="3139" t="s">
        <v>1534</v>
      </c>
      <c r="G487" s="3140">
        <f>3/0.18</f>
        <v>16.666666666666668</v>
      </c>
      <c r="H487" s="3139" t="s">
        <v>1534</v>
      </c>
      <c r="I487" s="3141">
        <v>0.18</v>
      </c>
      <c r="J487" s="3139" t="s">
        <v>1534</v>
      </c>
      <c r="K487" s="3139" t="s">
        <v>1534</v>
      </c>
      <c r="L487" s="3139" t="s">
        <v>1534</v>
      </c>
      <c r="M487" s="3139" t="s">
        <v>1534</v>
      </c>
      <c r="N487" s="3139" t="s">
        <v>1534</v>
      </c>
      <c r="O487" s="3139" t="s">
        <v>1534</v>
      </c>
      <c r="P487" s="3139" t="s">
        <v>1534</v>
      </c>
      <c r="Q487" s="3139" t="s">
        <v>1534</v>
      </c>
      <c r="R487" s="3139" t="s">
        <v>1534</v>
      </c>
      <c r="S487" s="3139" t="s">
        <v>1534</v>
      </c>
      <c r="T487" s="3139" t="s">
        <v>1534</v>
      </c>
      <c r="U487" s="3139" t="s">
        <v>1534</v>
      </c>
      <c r="V487" s="3139" t="s">
        <v>1534</v>
      </c>
      <c r="W487" s="3139" t="s">
        <v>1534</v>
      </c>
      <c r="X487" s="3139" t="s">
        <v>1534</v>
      </c>
      <c r="Y487" s="3139" t="s">
        <v>1534</v>
      </c>
      <c r="Z487" s="3139" t="s">
        <v>1534</v>
      </c>
      <c r="AA487" s="3139" t="s">
        <v>1534</v>
      </c>
      <c r="AB487" s="3139" t="s">
        <v>1534</v>
      </c>
      <c r="AC487" s="3139" t="s">
        <v>1534</v>
      </c>
      <c r="AD487" s="3139" t="s">
        <v>1534</v>
      </c>
      <c r="AE487" s="3142" t="s">
        <v>1534</v>
      </c>
      <c r="AF487" s="2574"/>
    </row>
    <row r="488" spans="2:32" s="2875" customFormat="1" ht="13.5" customHeight="1" thickBot="1" x14ac:dyDescent="0.25">
      <c r="B488" s="3879" t="s">
        <v>6551</v>
      </c>
      <c r="C488" s="3880"/>
      <c r="D488" s="3143" t="s">
        <v>1534</v>
      </c>
      <c r="E488" s="3143" t="s">
        <v>1534</v>
      </c>
      <c r="F488" s="3143" t="s">
        <v>1534</v>
      </c>
      <c r="G488" s="3144">
        <f>3/0.16</f>
        <v>18.75</v>
      </c>
      <c r="H488" s="3143" t="s">
        <v>1534</v>
      </c>
      <c r="I488" s="3145">
        <v>0.16</v>
      </c>
      <c r="J488" s="3143" t="s">
        <v>1534</v>
      </c>
      <c r="K488" s="3143" t="s">
        <v>1534</v>
      </c>
      <c r="L488" s="3143" t="s">
        <v>1534</v>
      </c>
      <c r="M488" s="3143" t="s">
        <v>1534</v>
      </c>
      <c r="N488" s="3143" t="s">
        <v>1534</v>
      </c>
      <c r="O488" s="3143" t="s">
        <v>1534</v>
      </c>
      <c r="P488" s="3143" t="s">
        <v>1534</v>
      </c>
      <c r="Q488" s="3143" t="s">
        <v>1534</v>
      </c>
      <c r="R488" s="3143" t="s">
        <v>1534</v>
      </c>
      <c r="S488" s="3143" t="s">
        <v>1534</v>
      </c>
      <c r="T488" s="3143" t="s">
        <v>1534</v>
      </c>
      <c r="U488" s="3143" t="s">
        <v>1534</v>
      </c>
      <c r="V488" s="3143" t="s">
        <v>1534</v>
      </c>
      <c r="W488" s="3143" t="s">
        <v>1534</v>
      </c>
      <c r="X488" s="3143" t="s">
        <v>1534</v>
      </c>
      <c r="Y488" s="3143" t="s">
        <v>1534</v>
      </c>
      <c r="Z488" s="3143" t="s">
        <v>1534</v>
      </c>
      <c r="AA488" s="3143" t="s">
        <v>1534</v>
      </c>
      <c r="AB488" s="3143" t="s">
        <v>1534</v>
      </c>
      <c r="AC488" s="3143" t="s">
        <v>1534</v>
      </c>
      <c r="AD488" s="3143" t="s">
        <v>1534</v>
      </c>
      <c r="AE488" s="3146" t="s">
        <v>1534</v>
      </c>
      <c r="AF488" s="2574"/>
    </row>
    <row r="489" spans="2:32" s="2875" customFormat="1" x14ac:dyDescent="0.2">
      <c r="B489" s="2636"/>
      <c r="C489" s="2568"/>
      <c r="D489" s="2568"/>
      <c r="E489" s="2568"/>
      <c r="F489" s="2568"/>
      <c r="G489" s="2569"/>
      <c r="H489" s="2569"/>
      <c r="I489" s="2569"/>
      <c r="J489" s="2569"/>
      <c r="K489" s="2568"/>
      <c r="L489" s="2569"/>
      <c r="M489" s="2569"/>
      <c r="N489" s="2569"/>
      <c r="O489" s="2569"/>
      <c r="P489" s="2569"/>
      <c r="Q489" s="2633"/>
      <c r="R489" s="2633"/>
      <c r="S489" s="2633"/>
      <c r="T489" s="2633"/>
      <c r="U489" s="2633"/>
      <c r="V489" s="2633"/>
      <c r="W489" s="2633"/>
      <c r="X489" s="2633"/>
      <c r="Y489" s="2633"/>
      <c r="Z489" s="2633"/>
      <c r="AA489" s="2633"/>
      <c r="AB489" s="2633"/>
      <c r="AC489" s="2633"/>
      <c r="AD489" s="2633"/>
      <c r="AE489" s="2633"/>
      <c r="AF489" s="2574"/>
    </row>
    <row r="490" spans="2:32" s="2875" customFormat="1" x14ac:dyDescent="0.2">
      <c r="B490" s="3881" t="s">
        <v>4996</v>
      </c>
      <c r="C490" s="3882"/>
      <c r="D490" s="3883" t="s">
        <v>5090</v>
      </c>
      <c r="E490" s="3883"/>
      <c r="F490" s="3883"/>
      <c r="G490" s="3883"/>
      <c r="H490" s="3883"/>
      <c r="I490" s="2634"/>
      <c r="J490" s="2634"/>
      <c r="K490" s="2634"/>
      <c r="L490" s="2634"/>
      <c r="M490" s="2634"/>
      <c r="N490" s="2634"/>
      <c r="O490" s="2634"/>
      <c r="P490" s="2634"/>
      <c r="Q490" s="2633"/>
      <c r="R490" s="2633"/>
      <c r="S490" s="2633"/>
      <c r="T490" s="2633"/>
      <c r="U490" s="2633"/>
      <c r="V490" s="2633"/>
      <c r="W490" s="2633"/>
      <c r="X490" s="2633"/>
      <c r="Y490" s="2633"/>
      <c r="Z490" s="2633"/>
      <c r="AA490" s="2633"/>
      <c r="AB490" s="2633"/>
      <c r="AC490" s="2633"/>
      <c r="AD490" s="2633"/>
      <c r="AE490" s="2633"/>
      <c r="AF490" s="2574"/>
    </row>
    <row r="491" spans="2:32" s="2875" customFormat="1" x14ac:dyDescent="0.2">
      <c r="B491" s="3881" t="s">
        <v>4997</v>
      </c>
      <c r="C491" s="3882"/>
      <c r="D491" s="3883" t="s">
        <v>1517</v>
      </c>
      <c r="E491" s="3883"/>
      <c r="F491" s="3883"/>
      <c r="G491" s="3883"/>
      <c r="H491" s="3883"/>
      <c r="I491" s="2634"/>
      <c r="J491" s="2634"/>
      <c r="K491" s="2634"/>
      <c r="L491" s="2634"/>
      <c r="M491" s="2634"/>
      <c r="N491" s="2634"/>
      <c r="O491" s="2634"/>
      <c r="P491" s="2634"/>
      <c r="Q491" s="2633"/>
      <c r="R491" s="2633"/>
      <c r="S491" s="2633"/>
      <c r="T491" s="2633"/>
      <c r="U491" s="2633"/>
      <c r="V491" s="2633"/>
      <c r="W491" s="2633"/>
      <c r="X491" s="2633"/>
      <c r="Y491" s="2633"/>
      <c r="Z491" s="2633"/>
      <c r="AA491" s="2633"/>
      <c r="AB491" s="2633"/>
      <c r="AC491" s="2633"/>
      <c r="AD491" s="2633"/>
      <c r="AE491" s="2633"/>
      <c r="AF491" s="2574"/>
    </row>
    <row r="492" spans="2:32" s="2875" customFormat="1" ht="13.5" thickBot="1" x14ac:dyDescent="0.25">
      <c r="B492" s="3648"/>
      <c r="C492" s="3647"/>
      <c r="D492" s="3647"/>
      <c r="E492" s="3647"/>
      <c r="F492" s="3647"/>
      <c r="G492" s="2637"/>
      <c r="H492" s="2637"/>
      <c r="I492" s="2637"/>
      <c r="J492" s="2637"/>
      <c r="K492" s="2637"/>
      <c r="L492" s="2637"/>
      <c r="M492" s="2637"/>
      <c r="N492" s="2637"/>
      <c r="O492" s="2637"/>
      <c r="P492" s="2637"/>
      <c r="Q492" s="2637"/>
      <c r="R492" s="2637"/>
      <c r="S492" s="2637"/>
      <c r="T492" s="2637"/>
      <c r="U492" s="2637"/>
      <c r="V492" s="2637"/>
      <c r="W492" s="2637"/>
      <c r="X492" s="2637"/>
      <c r="Y492" s="2637"/>
      <c r="Z492" s="2637"/>
      <c r="AA492" s="2637"/>
      <c r="AB492" s="2637"/>
      <c r="AC492" s="2637"/>
      <c r="AD492" s="2637"/>
      <c r="AE492" s="2637"/>
      <c r="AF492" s="2579"/>
    </row>
    <row r="493" spans="2:32" s="2875" customFormat="1" x14ac:dyDescent="0.2"/>
    <row r="494" spans="2:32" s="2875" customFormat="1" ht="13.5" thickBot="1" x14ac:dyDescent="0.25"/>
    <row r="495" spans="2:32" s="2875" customFormat="1" ht="20.25" x14ac:dyDescent="0.2">
      <c r="B495" s="3839" t="s">
        <v>5069</v>
      </c>
      <c r="C495" s="3840"/>
      <c r="D495" s="3840"/>
      <c r="E495" s="3840"/>
      <c r="F495" s="3840"/>
      <c r="G495" s="3840"/>
      <c r="H495" s="3840"/>
      <c r="I495" s="3840"/>
      <c r="J495" s="3840"/>
      <c r="K495" s="3840"/>
      <c r="L495" s="3840"/>
      <c r="M495" s="3840"/>
      <c r="N495" s="3840"/>
      <c r="O495" s="3840"/>
      <c r="P495" s="3840"/>
      <c r="Q495" s="3840"/>
      <c r="R495" s="3840"/>
      <c r="S495" s="3840"/>
      <c r="T495" s="3840"/>
      <c r="U495" s="3840"/>
      <c r="V495" s="3840"/>
      <c r="W495" s="3840"/>
      <c r="X495" s="3840"/>
      <c r="Y495" s="3840"/>
      <c r="Z495" s="3840"/>
      <c r="AA495" s="3840"/>
      <c r="AB495" s="3840"/>
      <c r="AC495" s="3840"/>
      <c r="AD495" s="3840"/>
      <c r="AE495" s="3840"/>
      <c r="AF495" s="3841"/>
    </row>
    <row r="496" spans="2:32" s="2875" customFormat="1" x14ac:dyDescent="0.2">
      <c r="B496" s="3645"/>
      <c r="C496" s="3646"/>
      <c r="D496" s="3646"/>
      <c r="E496" s="3646"/>
      <c r="F496" s="3646"/>
      <c r="G496" s="2573"/>
      <c r="H496" s="2573"/>
      <c r="I496" s="2573"/>
      <c r="J496" s="2573"/>
      <c r="K496" s="2573"/>
      <c r="L496" s="2573"/>
      <c r="M496" s="2573"/>
      <c r="N496" s="2573"/>
      <c r="O496" s="2573"/>
      <c r="P496" s="2573"/>
      <c r="Q496" s="2573"/>
      <c r="R496" s="2573"/>
      <c r="S496" s="2573"/>
      <c r="T496" s="2573"/>
      <c r="U496" s="2573"/>
      <c r="V496" s="2573"/>
      <c r="W496" s="2573"/>
      <c r="X496" s="2573"/>
      <c r="Y496" s="2573"/>
      <c r="Z496" s="2573"/>
      <c r="AA496" s="2573"/>
      <c r="AB496" s="2573"/>
      <c r="AC496" s="2573"/>
      <c r="AD496" s="2573"/>
      <c r="AE496" s="2573"/>
      <c r="AF496" s="2574"/>
    </row>
    <row r="497" spans="2:32" s="2875" customFormat="1" ht="12.75" customHeight="1" x14ac:dyDescent="0.2">
      <c r="B497" s="2635" t="s">
        <v>5089</v>
      </c>
      <c r="C497" s="3646"/>
      <c r="D497" s="3866" t="s">
        <v>6550</v>
      </c>
      <c r="E497" s="3866"/>
      <c r="F497" s="3866"/>
      <c r="G497" s="2573"/>
      <c r="H497" s="2573"/>
      <c r="I497" s="2573"/>
      <c r="J497" s="2573"/>
      <c r="K497" s="2573"/>
      <c r="L497" s="2573"/>
      <c r="M497" s="2573"/>
      <c r="N497" s="2573"/>
      <c r="O497" s="2573"/>
      <c r="P497" s="2573"/>
      <c r="Q497" s="2573"/>
      <c r="R497" s="2573"/>
      <c r="S497" s="2573"/>
      <c r="T497" s="2573"/>
      <c r="U497" s="2573"/>
      <c r="V497" s="2573"/>
      <c r="W497" s="2573"/>
      <c r="X497" s="2573"/>
      <c r="Y497" s="2573"/>
      <c r="Z497" s="2573"/>
      <c r="AA497" s="2573"/>
      <c r="AB497" s="2573"/>
      <c r="AC497" s="2573"/>
      <c r="AD497" s="2573"/>
      <c r="AE497" s="2573"/>
      <c r="AF497" s="2574"/>
    </row>
    <row r="498" spans="2:32" s="2875" customFormat="1" ht="12.75" customHeight="1" x14ac:dyDescent="0.2">
      <c r="B498" s="3867" t="s">
        <v>5072</v>
      </c>
      <c r="C498" s="3868"/>
      <c r="D498" s="3869">
        <v>41762</v>
      </c>
      <c r="E498" s="3869"/>
      <c r="F498" s="3869"/>
      <c r="G498" s="2573"/>
      <c r="H498" s="2573"/>
      <c r="I498" s="2573"/>
      <c r="J498" s="2573"/>
      <c r="K498" s="2573"/>
      <c r="L498" s="2573"/>
      <c r="M498" s="2573"/>
      <c r="N498" s="2573"/>
      <c r="O498" s="2573"/>
      <c r="P498" s="2573"/>
      <c r="Q498" s="2573"/>
      <c r="R498" s="2573"/>
      <c r="S498" s="2573"/>
      <c r="T498" s="2573"/>
      <c r="U498" s="2573"/>
      <c r="V498" s="2573"/>
      <c r="W498" s="2573"/>
      <c r="X498" s="2573"/>
      <c r="Y498" s="2573"/>
      <c r="Z498" s="2573"/>
      <c r="AA498" s="2573"/>
      <c r="AB498" s="2573"/>
      <c r="AC498" s="2573"/>
      <c r="AD498" s="2573"/>
      <c r="AE498" s="2573"/>
      <c r="AF498" s="2574"/>
    </row>
    <row r="499" spans="2:32" s="2875" customFormat="1" x14ac:dyDescent="0.2">
      <c r="B499" s="3863" t="s">
        <v>5070</v>
      </c>
      <c r="C499" s="3864"/>
      <c r="D499" s="3869">
        <v>41763</v>
      </c>
      <c r="E499" s="3869"/>
      <c r="F499" s="3869"/>
      <c r="G499" s="2573"/>
      <c r="H499" s="2573"/>
      <c r="I499" s="2573"/>
      <c r="J499" s="2573"/>
      <c r="K499" s="2573"/>
      <c r="L499" s="2573"/>
      <c r="M499" s="2573"/>
      <c r="N499" s="2573"/>
      <c r="O499" s="2573"/>
      <c r="P499" s="2573"/>
      <c r="Q499" s="2573"/>
      <c r="R499" s="2573"/>
      <c r="S499" s="2573"/>
      <c r="T499" s="2573"/>
      <c r="U499" s="2573"/>
      <c r="V499" s="2573"/>
      <c r="W499" s="2573"/>
      <c r="X499" s="2573"/>
      <c r="Y499" s="2573"/>
      <c r="Z499" s="2573"/>
      <c r="AA499" s="2573"/>
      <c r="AB499" s="2573"/>
      <c r="AC499" s="2573"/>
      <c r="AD499" s="2573"/>
      <c r="AE499" s="2573"/>
      <c r="AF499" s="2574"/>
    </row>
    <row r="500" spans="2:32" s="2875" customFormat="1" ht="13.5" customHeight="1" thickBot="1" x14ac:dyDescent="0.25">
      <c r="B500" s="3645"/>
      <c r="C500" s="3646"/>
      <c r="D500" s="3646"/>
      <c r="E500" s="3646"/>
      <c r="F500" s="3646"/>
      <c r="G500" s="2573"/>
      <c r="H500" s="2573"/>
      <c r="I500" s="2573"/>
      <c r="J500" s="2573"/>
      <c r="K500" s="2573"/>
      <c r="L500" s="2573"/>
      <c r="M500" s="2573"/>
      <c r="N500" s="2573"/>
      <c r="O500" s="2573"/>
      <c r="P500" s="2573"/>
      <c r="Q500" s="2573"/>
      <c r="R500" s="2573"/>
      <c r="S500" s="2573"/>
      <c r="T500" s="2573"/>
      <c r="U500" s="2573"/>
      <c r="V500" s="2573"/>
      <c r="W500" s="2573"/>
      <c r="X500" s="2573"/>
      <c r="Y500" s="2573"/>
      <c r="Z500" s="2573"/>
      <c r="AA500" s="2573"/>
      <c r="AB500" s="2573"/>
      <c r="AC500" s="2573"/>
      <c r="AD500" s="2573"/>
      <c r="AE500" s="2573"/>
      <c r="AF500" s="2574"/>
    </row>
    <row r="501" spans="2:32" s="2875" customFormat="1" ht="55.5" customHeight="1" thickBot="1" x14ac:dyDescent="0.25">
      <c r="B501" s="3844" t="s">
        <v>5071</v>
      </c>
      <c r="C501" s="3871"/>
      <c r="D501" s="3872" t="s">
        <v>6933</v>
      </c>
      <c r="E501" s="3847"/>
      <c r="F501" s="3847"/>
      <c r="G501" s="3847"/>
      <c r="H501" s="3847"/>
      <c r="I501" s="3847"/>
      <c r="J501" s="3847"/>
      <c r="K501" s="3847"/>
      <c r="L501" s="3847"/>
      <c r="M501" s="3847"/>
      <c r="N501" s="3847"/>
      <c r="O501" s="3847"/>
      <c r="P501" s="3847"/>
      <c r="Q501" s="3848"/>
      <c r="R501" s="2573"/>
      <c r="S501" s="2573"/>
      <c r="T501" s="2573"/>
      <c r="U501" s="2573"/>
      <c r="V501" s="2573"/>
      <c r="W501" s="2573"/>
      <c r="X501" s="2573"/>
      <c r="Y501" s="2573"/>
      <c r="Z501" s="2573"/>
      <c r="AA501" s="2573"/>
      <c r="AB501" s="2573"/>
      <c r="AC501" s="2573"/>
      <c r="AD501" s="2573"/>
      <c r="AE501" s="2573"/>
      <c r="AF501" s="2574"/>
    </row>
    <row r="502" spans="2:32" s="2875" customFormat="1" ht="13.5" customHeight="1" thickBot="1" x14ac:dyDescent="0.25">
      <c r="B502" s="3645"/>
      <c r="C502" s="3646"/>
      <c r="D502" s="3646"/>
      <c r="E502" s="3646"/>
      <c r="F502" s="3646"/>
      <c r="G502" s="2573"/>
      <c r="H502" s="2573"/>
      <c r="I502" s="2573"/>
      <c r="J502" s="2573"/>
      <c r="K502" s="2573"/>
      <c r="L502" s="2573"/>
      <c r="M502" s="2573"/>
      <c r="N502" s="2573"/>
      <c r="O502" s="2573"/>
      <c r="P502" s="2573"/>
      <c r="Q502" s="2573"/>
      <c r="R502" s="2637"/>
      <c r="S502" s="2573"/>
      <c r="T502" s="2573"/>
      <c r="U502" s="2573"/>
      <c r="V502" s="2573"/>
      <c r="W502" s="2573"/>
      <c r="X502" s="2573"/>
      <c r="Y502" s="2573"/>
      <c r="Z502" s="2573"/>
      <c r="AA502" s="2573"/>
      <c r="AB502" s="2573"/>
      <c r="AC502" s="2573"/>
      <c r="AD502" s="2573"/>
      <c r="AE502" s="2573"/>
      <c r="AF502" s="2574"/>
    </row>
    <row r="503" spans="2:32" s="2875" customFormat="1" ht="13.5" customHeight="1" thickBot="1" x14ac:dyDescent="0.25">
      <c r="B503" s="3852" t="s">
        <v>5073</v>
      </c>
      <c r="C503" s="3853"/>
      <c r="D503" s="3851" t="s">
        <v>5074</v>
      </c>
      <c r="E503" s="3856" t="s">
        <v>224</v>
      </c>
      <c r="F503" s="3857"/>
      <c r="G503" s="3857"/>
      <c r="H503" s="3857"/>
      <c r="I503" s="3857"/>
      <c r="J503" s="3857"/>
      <c r="K503" s="3857"/>
      <c r="L503" s="3857"/>
      <c r="M503" s="3857"/>
      <c r="N503" s="3857"/>
      <c r="O503" s="3857"/>
      <c r="P503" s="3858"/>
      <c r="Q503" s="3859" t="s">
        <v>340</v>
      </c>
      <c r="R503" s="3860"/>
      <c r="S503" s="3861"/>
      <c r="T503" s="3861"/>
      <c r="U503" s="3861"/>
      <c r="V503" s="3861"/>
      <c r="W503" s="3861"/>
      <c r="X503" s="3861"/>
      <c r="Y503" s="3862"/>
      <c r="Z503" s="3859" t="s">
        <v>225</v>
      </c>
      <c r="AA503" s="3861"/>
      <c r="AB503" s="3862"/>
      <c r="AC503" s="3873" t="s">
        <v>4993</v>
      </c>
      <c r="AD503" s="3874"/>
      <c r="AE503" s="3875"/>
      <c r="AF503" s="2574"/>
    </row>
    <row r="504" spans="2:32" s="2875" customFormat="1" ht="13.5" thickBot="1" x14ac:dyDescent="0.25">
      <c r="B504" s="3854"/>
      <c r="C504" s="3855"/>
      <c r="D504" s="3851"/>
      <c r="E504" s="3851" t="s">
        <v>5011</v>
      </c>
      <c r="F504" s="3851" t="s">
        <v>5012</v>
      </c>
      <c r="G504" s="3830" t="s">
        <v>5014</v>
      </c>
      <c r="H504" s="3830" t="s">
        <v>5075</v>
      </c>
      <c r="I504" s="3876" t="s">
        <v>5076</v>
      </c>
      <c r="J504" s="3876" t="s">
        <v>5077</v>
      </c>
      <c r="K504" s="3876" t="s">
        <v>5017</v>
      </c>
      <c r="L504" s="3876"/>
      <c r="M504" s="3876" t="s">
        <v>5078</v>
      </c>
      <c r="N504" s="3876" t="s">
        <v>5079</v>
      </c>
      <c r="O504" s="3876" t="s">
        <v>5080</v>
      </c>
      <c r="P504" s="3876" t="s">
        <v>5081</v>
      </c>
      <c r="Q504" s="3827" t="s">
        <v>5023</v>
      </c>
      <c r="R504" s="3827" t="s">
        <v>5024</v>
      </c>
      <c r="S504" s="3827" t="s">
        <v>5025</v>
      </c>
      <c r="T504" s="3827" t="s">
        <v>5082</v>
      </c>
      <c r="U504" s="3827" t="s">
        <v>5083</v>
      </c>
      <c r="V504" s="3827" t="s">
        <v>5028</v>
      </c>
      <c r="W504" s="3827" t="s">
        <v>5030</v>
      </c>
      <c r="X504" s="3830" t="s">
        <v>5084</v>
      </c>
      <c r="Y504" s="3830" t="s">
        <v>5085</v>
      </c>
      <c r="Z504" s="3827" t="s">
        <v>5086</v>
      </c>
      <c r="AA504" s="3827" t="s">
        <v>5087</v>
      </c>
      <c r="AB504" s="3827" t="s">
        <v>5088</v>
      </c>
      <c r="AC504" s="3827" t="s">
        <v>1154</v>
      </c>
      <c r="AD504" s="3827" t="s">
        <v>4994</v>
      </c>
      <c r="AE504" s="3827" t="s">
        <v>4995</v>
      </c>
      <c r="AF504" s="2574"/>
    </row>
    <row r="505" spans="2:32" s="2875" customFormat="1" ht="13.5" thickBot="1" x14ac:dyDescent="0.25">
      <c r="B505" s="3854"/>
      <c r="C505" s="3855"/>
      <c r="D505" s="3827"/>
      <c r="E505" s="3827"/>
      <c r="F505" s="3827"/>
      <c r="G505" s="3829"/>
      <c r="H505" s="3829"/>
      <c r="I505" s="3830"/>
      <c r="J505" s="3830"/>
      <c r="K505" s="3643" t="s">
        <v>5037</v>
      </c>
      <c r="L505" s="3644" t="s">
        <v>2798</v>
      </c>
      <c r="M505" s="3830"/>
      <c r="N505" s="3830"/>
      <c r="O505" s="3830"/>
      <c r="P505" s="3830"/>
      <c r="Q505" s="3828"/>
      <c r="R505" s="3828"/>
      <c r="S505" s="3828"/>
      <c r="T505" s="3828"/>
      <c r="U505" s="3828"/>
      <c r="V505" s="3828"/>
      <c r="W505" s="3828"/>
      <c r="X505" s="3829"/>
      <c r="Y505" s="3829"/>
      <c r="Z505" s="3828"/>
      <c r="AA505" s="3828"/>
      <c r="AB505" s="3828"/>
      <c r="AC505" s="3828"/>
      <c r="AD505" s="3828"/>
      <c r="AE505" s="3828"/>
      <c r="AF505" s="2574"/>
    </row>
    <row r="506" spans="2:32" s="2875" customFormat="1" ht="21" customHeight="1" x14ac:dyDescent="0.2">
      <c r="B506" s="3884" t="s">
        <v>6339</v>
      </c>
      <c r="C506" s="3885"/>
      <c r="D506" s="3139" t="s">
        <v>1534</v>
      </c>
      <c r="E506" s="3139" t="s">
        <v>1534</v>
      </c>
      <c r="F506" s="3139" t="s">
        <v>1534</v>
      </c>
      <c r="G506" s="3140">
        <f>3/0.18</f>
        <v>16.666666666666668</v>
      </c>
      <c r="H506" s="3139" t="s">
        <v>1534</v>
      </c>
      <c r="I506" s="3141">
        <v>0.18</v>
      </c>
      <c r="J506" s="3139" t="s">
        <v>1534</v>
      </c>
      <c r="K506" s="3139" t="s">
        <v>1534</v>
      </c>
      <c r="L506" s="3139" t="s">
        <v>1534</v>
      </c>
      <c r="M506" s="3139" t="s">
        <v>1534</v>
      </c>
      <c r="N506" s="3139" t="s">
        <v>1534</v>
      </c>
      <c r="O506" s="3139" t="s">
        <v>1534</v>
      </c>
      <c r="P506" s="3139" t="s">
        <v>1534</v>
      </c>
      <c r="Q506" s="3139" t="s">
        <v>1534</v>
      </c>
      <c r="R506" s="3139" t="s">
        <v>1534</v>
      </c>
      <c r="S506" s="3139" t="s">
        <v>1534</v>
      </c>
      <c r="T506" s="3139" t="s">
        <v>1534</v>
      </c>
      <c r="U506" s="3139" t="s">
        <v>1534</v>
      </c>
      <c r="V506" s="3139" t="s">
        <v>1534</v>
      </c>
      <c r="W506" s="3139" t="s">
        <v>1534</v>
      </c>
      <c r="X506" s="3139" t="s">
        <v>1534</v>
      </c>
      <c r="Y506" s="3139" t="s">
        <v>1534</v>
      </c>
      <c r="Z506" s="3139" t="s">
        <v>1534</v>
      </c>
      <c r="AA506" s="3139" t="s">
        <v>1534</v>
      </c>
      <c r="AB506" s="3139" t="s">
        <v>1534</v>
      </c>
      <c r="AC506" s="3139" t="s">
        <v>1534</v>
      </c>
      <c r="AD506" s="3139" t="s">
        <v>1534</v>
      </c>
      <c r="AE506" s="3142" t="s">
        <v>1534</v>
      </c>
      <c r="AF506" s="2574"/>
    </row>
    <row r="507" spans="2:32" s="2875" customFormat="1" ht="18" customHeight="1" thickBot="1" x14ac:dyDescent="0.25">
      <c r="B507" s="3879" t="s">
        <v>6551</v>
      </c>
      <c r="C507" s="3880"/>
      <c r="D507" s="3143" t="s">
        <v>1534</v>
      </c>
      <c r="E507" s="3143" t="s">
        <v>1534</v>
      </c>
      <c r="F507" s="3143" t="s">
        <v>1534</v>
      </c>
      <c r="G507" s="3144">
        <f>3/0.16</f>
        <v>18.75</v>
      </c>
      <c r="H507" s="3143" t="s">
        <v>1534</v>
      </c>
      <c r="I507" s="3145">
        <v>0.16</v>
      </c>
      <c r="J507" s="3143" t="s">
        <v>1534</v>
      </c>
      <c r="K507" s="3143" t="s">
        <v>1534</v>
      </c>
      <c r="L507" s="3143" t="s">
        <v>1534</v>
      </c>
      <c r="M507" s="3143" t="s">
        <v>1534</v>
      </c>
      <c r="N507" s="3143" t="s">
        <v>1534</v>
      </c>
      <c r="O507" s="3143" t="s">
        <v>1534</v>
      </c>
      <c r="P507" s="3143" t="s">
        <v>1534</v>
      </c>
      <c r="Q507" s="3143" t="s">
        <v>1534</v>
      </c>
      <c r="R507" s="3143" t="s">
        <v>1534</v>
      </c>
      <c r="S507" s="3143" t="s">
        <v>1534</v>
      </c>
      <c r="T507" s="3143" t="s">
        <v>1534</v>
      </c>
      <c r="U507" s="3143" t="s">
        <v>1534</v>
      </c>
      <c r="V507" s="3143" t="s">
        <v>1534</v>
      </c>
      <c r="W507" s="3143" t="s">
        <v>1534</v>
      </c>
      <c r="X507" s="3143" t="s">
        <v>1534</v>
      </c>
      <c r="Y507" s="3143" t="s">
        <v>1534</v>
      </c>
      <c r="Z507" s="3143" t="s">
        <v>1534</v>
      </c>
      <c r="AA507" s="3143" t="s">
        <v>1534</v>
      </c>
      <c r="AB507" s="3143" t="s">
        <v>1534</v>
      </c>
      <c r="AC507" s="3143" t="s">
        <v>1534</v>
      </c>
      <c r="AD507" s="3143" t="s">
        <v>1534</v>
      </c>
      <c r="AE507" s="3146" t="s">
        <v>1534</v>
      </c>
      <c r="AF507" s="2574"/>
    </row>
    <row r="508" spans="2:32" s="2875" customFormat="1" x14ac:dyDescent="0.2">
      <c r="B508" s="2636"/>
      <c r="C508" s="2568"/>
      <c r="D508" s="2568"/>
      <c r="E508" s="2568"/>
      <c r="F508" s="2568"/>
      <c r="G508" s="2569"/>
      <c r="H508" s="2569"/>
      <c r="I508" s="2569"/>
      <c r="J508" s="2569"/>
      <c r="K508" s="2568"/>
      <c r="L508" s="2569"/>
      <c r="M508" s="2569"/>
      <c r="N508" s="2569"/>
      <c r="O508" s="2569"/>
      <c r="P508" s="2569"/>
      <c r="Q508" s="2633"/>
      <c r="R508" s="2633"/>
      <c r="S508" s="2633"/>
      <c r="T508" s="2633"/>
      <c r="U508" s="2633"/>
      <c r="V508" s="2633"/>
      <c r="W508" s="2633"/>
      <c r="X508" s="2633"/>
      <c r="Y508" s="2633"/>
      <c r="Z508" s="2633"/>
      <c r="AA508" s="2633"/>
      <c r="AB508" s="2633"/>
      <c r="AC508" s="2633"/>
      <c r="AD508" s="2633"/>
      <c r="AE508" s="2633"/>
      <c r="AF508" s="2574"/>
    </row>
    <row r="509" spans="2:32" s="2875" customFormat="1" x14ac:dyDescent="0.2">
      <c r="B509" s="3881" t="s">
        <v>4996</v>
      </c>
      <c r="C509" s="3882"/>
      <c r="D509" s="3883" t="s">
        <v>5090</v>
      </c>
      <c r="E509" s="3883"/>
      <c r="F509" s="3883"/>
      <c r="G509" s="3883"/>
      <c r="H509" s="3883"/>
      <c r="I509" s="2634"/>
      <c r="J509" s="2634"/>
      <c r="K509" s="2634"/>
      <c r="L509" s="2634"/>
      <c r="M509" s="2634"/>
      <c r="N509" s="2634"/>
      <c r="O509" s="2634"/>
      <c r="P509" s="2634"/>
      <c r="Q509" s="2633"/>
      <c r="R509" s="2633"/>
      <c r="S509" s="2633"/>
      <c r="T509" s="2633"/>
      <c r="U509" s="2633"/>
      <c r="V509" s="2633"/>
      <c r="W509" s="2633"/>
      <c r="X509" s="2633"/>
      <c r="Y509" s="2633"/>
      <c r="Z509" s="2633"/>
      <c r="AA509" s="2633"/>
      <c r="AB509" s="2633"/>
      <c r="AC509" s="2633"/>
      <c r="AD509" s="2633"/>
      <c r="AE509" s="2633"/>
      <c r="AF509" s="2574"/>
    </row>
    <row r="510" spans="2:32" s="2875" customFormat="1" x14ac:dyDescent="0.2">
      <c r="B510" s="3881" t="s">
        <v>4997</v>
      </c>
      <c r="C510" s="3882"/>
      <c r="D510" s="3883" t="s">
        <v>1517</v>
      </c>
      <c r="E510" s="3883"/>
      <c r="F510" s="3883"/>
      <c r="G510" s="3883"/>
      <c r="H510" s="3883"/>
      <c r="I510" s="2634"/>
      <c r="J510" s="2634"/>
      <c r="K510" s="2634"/>
      <c r="L510" s="2634"/>
      <c r="M510" s="2634"/>
      <c r="N510" s="2634"/>
      <c r="O510" s="2634"/>
      <c r="P510" s="2634"/>
      <c r="Q510" s="2633"/>
      <c r="R510" s="2633"/>
      <c r="S510" s="2633"/>
      <c r="T510" s="2633"/>
      <c r="U510" s="2633"/>
      <c r="V510" s="2633"/>
      <c r="W510" s="2633"/>
      <c r="X510" s="2633"/>
      <c r="Y510" s="2633"/>
      <c r="Z510" s="2633"/>
      <c r="AA510" s="2633"/>
      <c r="AB510" s="2633"/>
      <c r="AC510" s="2633"/>
      <c r="AD510" s="2633"/>
      <c r="AE510" s="2633"/>
      <c r="AF510" s="2574"/>
    </row>
    <row r="511" spans="2:32" s="2875" customFormat="1" ht="13.5" thickBot="1" x14ac:dyDescent="0.25">
      <c r="B511" s="3648"/>
      <c r="C511" s="3647"/>
      <c r="D511" s="3647"/>
      <c r="E511" s="3647"/>
      <c r="F511" s="3647"/>
      <c r="G511" s="2637"/>
      <c r="H511" s="2637"/>
      <c r="I511" s="2637"/>
      <c r="J511" s="2637"/>
      <c r="K511" s="2637"/>
      <c r="L511" s="2637"/>
      <c r="M511" s="2637"/>
      <c r="N511" s="2637"/>
      <c r="O511" s="2637"/>
      <c r="P511" s="2637"/>
      <c r="Q511" s="2637"/>
      <c r="R511" s="2637"/>
      <c r="S511" s="2637"/>
      <c r="T511" s="2637"/>
      <c r="U511" s="2637"/>
      <c r="V511" s="2637"/>
      <c r="W511" s="2637"/>
      <c r="X511" s="2637"/>
      <c r="Y511" s="2637"/>
      <c r="Z511" s="2637"/>
      <c r="AA511" s="2637"/>
      <c r="AB511" s="2637"/>
      <c r="AC511" s="2637"/>
      <c r="AD511" s="2637"/>
      <c r="AE511" s="2637"/>
      <c r="AF511" s="2579"/>
    </row>
    <row r="512" spans="2:32" s="2875" customFormat="1" x14ac:dyDescent="0.2"/>
    <row r="513" spans="2:32" s="2875" customFormat="1" ht="13.5" thickBot="1" x14ac:dyDescent="0.25"/>
    <row r="514" spans="2:32" s="2875" customFormat="1" ht="20.25" x14ac:dyDescent="0.2">
      <c r="B514" s="3839" t="s">
        <v>5069</v>
      </c>
      <c r="C514" s="3840"/>
      <c r="D514" s="3840"/>
      <c r="E514" s="3840"/>
      <c r="F514" s="3840"/>
      <c r="G514" s="3840"/>
      <c r="H514" s="3840"/>
      <c r="I514" s="3840"/>
      <c r="J514" s="3840"/>
      <c r="K514" s="3840"/>
      <c r="L514" s="3840"/>
      <c r="M514" s="3840"/>
      <c r="N514" s="3840"/>
      <c r="O514" s="3840"/>
      <c r="P514" s="3840"/>
      <c r="Q514" s="3840"/>
      <c r="R514" s="3840"/>
      <c r="S514" s="3840"/>
      <c r="T514" s="3840"/>
      <c r="U514" s="3840"/>
      <c r="V514" s="3840"/>
      <c r="W514" s="3840"/>
      <c r="X514" s="3840"/>
      <c r="Y514" s="3840"/>
      <c r="Z514" s="3840"/>
      <c r="AA514" s="3840"/>
      <c r="AB514" s="3840"/>
      <c r="AC514" s="3840"/>
      <c r="AD514" s="3840"/>
      <c r="AE514" s="3840"/>
      <c r="AF514" s="3841"/>
    </row>
    <row r="515" spans="2:32" s="2875" customFormat="1" x14ac:dyDescent="0.2">
      <c r="B515" s="3645"/>
      <c r="C515" s="3646"/>
      <c r="D515" s="3646"/>
      <c r="E515" s="3646"/>
      <c r="F515" s="3646"/>
      <c r="G515" s="2573"/>
      <c r="H515" s="2573"/>
      <c r="I515" s="2573"/>
      <c r="J515" s="2573"/>
      <c r="K515" s="2573"/>
      <c r="L515" s="2573"/>
      <c r="M515" s="2573"/>
      <c r="N515" s="2573"/>
      <c r="O515" s="2573"/>
      <c r="P515" s="2573"/>
      <c r="Q515" s="2573"/>
      <c r="R515" s="2573"/>
      <c r="S515" s="2573"/>
      <c r="T515" s="2573"/>
      <c r="U515" s="2573"/>
      <c r="V515" s="2573"/>
      <c r="W515" s="2573"/>
      <c r="X515" s="2573"/>
      <c r="Y515" s="2573"/>
      <c r="Z515" s="2573"/>
      <c r="AA515" s="2573"/>
      <c r="AB515" s="2573"/>
      <c r="AC515" s="2573"/>
      <c r="AD515" s="2573"/>
      <c r="AE515" s="2573"/>
      <c r="AF515" s="2574"/>
    </row>
    <row r="516" spans="2:32" s="2875" customFormat="1" x14ac:dyDescent="0.2">
      <c r="B516" s="2635" t="s">
        <v>5089</v>
      </c>
      <c r="C516" s="3646"/>
      <c r="D516" s="3866" t="s">
        <v>6550</v>
      </c>
      <c r="E516" s="3866"/>
      <c r="F516" s="3866"/>
      <c r="G516" s="2573"/>
      <c r="H516" s="2573"/>
      <c r="I516" s="2573"/>
      <c r="J516" s="2573"/>
      <c r="K516" s="2573"/>
      <c r="L516" s="2573"/>
      <c r="M516" s="2573"/>
      <c r="N516" s="2573"/>
      <c r="O516" s="2573"/>
      <c r="P516" s="2573"/>
      <c r="Q516" s="2573"/>
      <c r="R516" s="2573"/>
      <c r="S516" s="2573"/>
      <c r="T516" s="2573"/>
      <c r="U516" s="2573"/>
      <c r="V516" s="2573"/>
      <c r="W516" s="2573"/>
      <c r="X516" s="2573"/>
      <c r="Y516" s="2573"/>
      <c r="Z516" s="2573"/>
      <c r="AA516" s="2573"/>
      <c r="AB516" s="2573"/>
      <c r="AC516" s="2573"/>
      <c r="AD516" s="2573"/>
      <c r="AE516" s="2573"/>
      <c r="AF516" s="2574"/>
    </row>
    <row r="517" spans="2:32" s="2875" customFormat="1" x14ac:dyDescent="0.2">
      <c r="B517" s="3867" t="s">
        <v>5072</v>
      </c>
      <c r="C517" s="3868"/>
      <c r="D517" s="3869">
        <v>41779</v>
      </c>
      <c r="E517" s="3869"/>
      <c r="F517" s="3869"/>
      <c r="G517" s="2573"/>
      <c r="H517" s="2573"/>
      <c r="I517" s="2573"/>
      <c r="J517" s="2573"/>
      <c r="K517" s="2573"/>
      <c r="L517" s="2573"/>
      <c r="M517" s="2573"/>
      <c r="N517" s="2573"/>
      <c r="O517" s="2573"/>
      <c r="P517" s="2573"/>
      <c r="Q517" s="2573"/>
      <c r="R517" s="2573"/>
      <c r="S517" s="2573"/>
      <c r="T517" s="2573"/>
      <c r="U517" s="2573"/>
      <c r="V517" s="2573"/>
      <c r="W517" s="2573"/>
      <c r="X517" s="2573"/>
      <c r="Y517" s="2573"/>
      <c r="Z517" s="2573"/>
      <c r="AA517" s="2573"/>
      <c r="AB517" s="2573"/>
      <c r="AC517" s="2573"/>
      <c r="AD517" s="2573"/>
      <c r="AE517" s="2573"/>
      <c r="AF517" s="2574"/>
    </row>
    <row r="518" spans="2:32" s="2875" customFormat="1" ht="12.75" customHeight="1" x14ac:dyDescent="0.2">
      <c r="B518" s="3863" t="s">
        <v>5070</v>
      </c>
      <c r="C518" s="3864"/>
      <c r="D518" s="3869">
        <v>41780</v>
      </c>
      <c r="E518" s="3869"/>
      <c r="F518" s="3869"/>
      <c r="G518" s="2573"/>
      <c r="H518" s="2573"/>
      <c r="I518" s="2573"/>
      <c r="J518" s="2573"/>
      <c r="K518" s="2573"/>
      <c r="L518" s="2573"/>
      <c r="M518" s="2573"/>
      <c r="N518" s="2573"/>
      <c r="O518" s="2573"/>
      <c r="P518" s="2573"/>
      <c r="Q518" s="2573"/>
      <c r="R518" s="2573"/>
      <c r="S518" s="2573"/>
      <c r="T518" s="2573"/>
      <c r="U518" s="2573"/>
      <c r="V518" s="2573"/>
      <c r="W518" s="2573"/>
      <c r="X518" s="2573"/>
      <c r="Y518" s="2573"/>
      <c r="Z518" s="2573"/>
      <c r="AA518" s="2573"/>
      <c r="AB518" s="2573"/>
      <c r="AC518" s="2573"/>
      <c r="AD518" s="2573"/>
      <c r="AE518" s="2573"/>
      <c r="AF518" s="2574"/>
    </row>
    <row r="519" spans="2:32" s="2875" customFormat="1" ht="12.75" customHeight="1" thickBot="1" x14ac:dyDescent="0.25">
      <c r="B519" s="3645"/>
      <c r="C519" s="3646"/>
      <c r="D519" s="3646"/>
      <c r="E519" s="3646"/>
      <c r="F519" s="3646"/>
      <c r="G519" s="2573"/>
      <c r="H519" s="2573"/>
      <c r="I519" s="2573"/>
      <c r="J519" s="2573"/>
      <c r="K519" s="2573"/>
      <c r="L519" s="2573"/>
      <c r="M519" s="2573"/>
      <c r="N519" s="2573"/>
      <c r="O519" s="2573"/>
      <c r="P519" s="2573"/>
      <c r="Q519" s="2573"/>
      <c r="R519" s="2573"/>
      <c r="S519" s="2573"/>
      <c r="T519" s="2573"/>
      <c r="U519" s="2573"/>
      <c r="V519" s="2573"/>
      <c r="W519" s="2573"/>
      <c r="X519" s="2573"/>
      <c r="Y519" s="2573"/>
      <c r="Z519" s="2573"/>
      <c r="AA519" s="2573"/>
      <c r="AB519" s="2573"/>
      <c r="AC519" s="2573"/>
      <c r="AD519" s="2573"/>
      <c r="AE519" s="2573"/>
      <c r="AF519" s="2574"/>
    </row>
    <row r="520" spans="2:32" s="2875" customFormat="1" ht="56.25" customHeight="1" thickBot="1" x14ac:dyDescent="0.25">
      <c r="B520" s="3844" t="s">
        <v>5071</v>
      </c>
      <c r="C520" s="3871"/>
      <c r="D520" s="3872" t="s">
        <v>6932</v>
      </c>
      <c r="E520" s="3847"/>
      <c r="F520" s="3847"/>
      <c r="G520" s="3847"/>
      <c r="H520" s="3847"/>
      <c r="I520" s="3847"/>
      <c r="J520" s="3847"/>
      <c r="K520" s="3847"/>
      <c r="L520" s="3847"/>
      <c r="M520" s="3847"/>
      <c r="N520" s="3847"/>
      <c r="O520" s="3847"/>
      <c r="P520" s="3847"/>
      <c r="Q520" s="3848"/>
      <c r="R520" s="2573"/>
      <c r="S520" s="2573"/>
      <c r="T520" s="2573"/>
      <c r="U520" s="2573"/>
      <c r="V520" s="2573"/>
      <c r="W520" s="2573"/>
      <c r="X520" s="2573"/>
      <c r="Y520" s="2573"/>
      <c r="Z520" s="2573"/>
      <c r="AA520" s="2573"/>
      <c r="AB520" s="2573"/>
      <c r="AC520" s="2573"/>
      <c r="AD520" s="2573"/>
      <c r="AE520" s="2573"/>
      <c r="AF520" s="2574"/>
    </row>
    <row r="521" spans="2:32" s="2875" customFormat="1" ht="13.5" customHeight="1" thickBot="1" x14ac:dyDescent="0.25">
      <c r="B521" s="3645"/>
      <c r="C521" s="3646"/>
      <c r="D521" s="3646"/>
      <c r="E521" s="3646"/>
      <c r="F521" s="3646"/>
      <c r="G521" s="2573"/>
      <c r="H521" s="2573"/>
      <c r="I521" s="2573"/>
      <c r="J521" s="2573"/>
      <c r="K521" s="2573"/>
      <c r="L521" s="2573"/>
      <c r="M521" s="2573"/>
      <c r="N521" s="2573"/>
      <c r="O521" s="2573"/>
      <c r="P521" s="2573"/>
      <c r="Q521" s="2573"/>
      <c r="R521" s="2637"/>
      <c r="S521" s="2573"/>
      <c r="T521" s="2573"/>
      <c r="U521" s="2573"/>
      <c r="V521" s="2573"/>
      <c r="W521" s="2573"/>
      <c r="X521" s="2573"/>
      <c r="Y521" s="2573"/>
      <c r="Z521" s="2573"/>
      <c r="AA521" s="2573"/>
      <c r="AB521" s="2573"/>
      <c r="AC521" s="2573"/>
      <c r="AD521" s="2573"/>
      <c r="AE521" s="2573"/>
      <c r="AF521" s="2574"/>
    </row>
    <row r="522" spans="2:32" s="2875" customFormat="1" ht="13.5" thickBot="1" x14ac:dyDescent="0.25">
      <c r="B522" s="3852" t="s">
        <v>5073</v>
      </c>
      <c r="C522" s="3853"/>
      <c r="D522" s="3851" t="s">
        <v>5074</v>
      </c>
      <c r="E522" s="3856" t="s">
        <v>224</v>
      </c>
      <c r="F522" s="3857"/>
      <c r="G522" s="3857"/>
      <c r="H522" s="3857"/>
      <c r="I522" s="3857"/>
      <c r="J522" s="3857"/>
      <c r="K522" s="3857"/>
      <c r="L522" s="3857"/>
      <c r="M522" s="3857"/>
      <c r="N522" s="3857"/>
      <c r="O522" s="3857"/>
      <c r="P522" s="3858"/>
      <c r="Q522" s="3859" t="s">
        <v>340</v>
      </c>
      <c r="R522" s="3860"/>
      <c r="S522" s="3861"/>
      <c r="T522" s="3861"/>
      <c r="U522" s="3861"/>
      <c r="V522" s="3861"/>
      <c r="W522" s="3861"/>
      <c r="X522" s="3861"/>
      <c r="Y522" s="3862"/>
      <c r="Z522" s="3859" t="s">
        <v>225</v>
      </c>
      <c r="AA522" s="3861"/>
      <c r="AB522" s="3862"/>
      <c r="AC522" s="3873" t="s">
        <v>4993</v>
      </c>
      <c r="AD522" s="3874"/>
      <c r="AE522" s="3875"/>
      <c r="AF522" s="2574"/>
    </row>
    <row r="523" spans="2:32" s="2875" customFormat="1" ht="13.5" customHeight="1" thickBot="1" x14ac:dyDescent="0.25">
      <c r="B523" s="3854"/>
      <c r="C523" s="3855"/>
      <c r="D523" s="3851"/>
      <c r="E523" s="3851" t="s">
        <v>5011</v>
      </c>
      <c r="F523" s="3851" t="s">
        <v>5012</v>
      </c>
      <c r="G523" s="3830" t="s">
        <v>5014</v>
      </c>
      <c r="H523" s="3830" t="s">
        <v>5075</v>
      </c>
      <c r="I523" s="3876" t="s">
        <v>5076</v>
      </c>
      <c r="J523" s="3876" t="s">
        <v>5077</v>
      </c>
      <c r="K523" s="3876" t="s">
        <v>5017</v>
      </c>
      <c r="L523" s="3876"/>
      <c r="M523" s="3876" t="s">
        <v>5078</v>
      </c>
      <c r="N523" s="3876" t="s">
        <v>5079</v>
      </c>
      <c r="O523" s="3876" t="s">
        <v>5080</v>
      </c>
      <c r="P523" s="3876" t="s">
        <v>5081</v>
      </c>
      <c r="Q523" s="3827" t="s">
        <v>5023</v>
      </c>
      <c r="R523" s="3827" t="s">
        <v>5024</v>
      </c>
      <c r="S523" s="3827" t="s">
        <v>5025</v>
      </c>
      <c r="T523" s="3827" t="s">
        <v>5082</v>
      </c>
      <c r="U523" s="3827" t="s">
        <v>5083</v>
      </c>
      <c r="V523" s="3827" t="s">
        <v>5028</v>
      </c>
      <c r="W523" s="3827" t="s">
        <v>5030</v>
      </c>
      <c r="X523" s="3830" t="s">
        <v>5084</v>
      </c>
      <c r="Y523" s="3830" t="s">
        <v>5085</v>
      </c>
      <c r="Z523" s="3827" t="s">
        <v>5086</v>
      </c>
      <c r="AA523" s="3827" t="s">
        <v>5087</v>
      </c>
      <c r="AB523" s="3827" t="s">
        <v>5088</v>
      </c>
      <c r="AC523" s="3827" t="s">
        <v>1154</v>
      </c>
      <c r="AD523" s="3827" t="s">
        <v>4994</v>
      </c>
      <c r="AE523" s="3827" t="s">
        <v>4995</v>
      </c>
      <c r="AF523" s="2574"/>
    </row>
    <row r="524" spans="2:32" s="2875" customFormat="1" ht="13.5" customHeight="1" thickBot="1" x14ac:dyDescent="0.25">
      <c r="B524" s="3854"/>
      <c r="C524" s="3855"/>
      <c r="D524" s="3827"/>
      <c r="E524" s="3827"/>
      <c r="F524" s="3827"/>
      <c r="G524" s="3829"/>
      <c r="H524" s="3829"/>
      <c r="I524" s="3830"/>
      <c r="J524" s="3830"/>
      <c r="K524" s="3643" t="s">
        <v>5037</v>
      </c>
      <c r="L524" s="3644" t="s">
        <v>2798</v>
      </c>
      <c r="M524" s="3830"/>
      <c r="N524" s="3830"/>
      <c r="O524" s="3830"/>
      <c r="P524" s="3830"/>
      <c r="Q524" s="3828"/>
      <c r="R524" s="3828"/>
      <c r="S524" s="3828"/>
      <c r="T524" s="3828"/>
      <c r="U524" s="3828"/>
      <c r="V524" s="3828"/>
      <c r="W524" s="3828"/>
      <c r="X524" s="3829"/>
      <c r="Y524" s="3829"/>
      <c r="Z524" s="3828"/>
      <c r="AA524" s="3828"/>
      <c r="AB524" s="3828"/>
      <c r="AC524" s="3828"/>
      <c r="AD524" s="3828"/>
      <c r="AE524" s="3828"/>
      <c r="AF524" s="2574"/>
    </row>
    <row r="525" spans="2:32" s="2875" customFormat="1" ht="20.25" customHeight="1" x14ac:dyDescent="0.2">
      <c r="B525" s="3884" t="s">
        <v>6339</v>
      </c>
      <c r="C525" s="3885"/>
      <c r="D525" s="3139" t="s">
        <v>1534</v>
      </c>
      <c r="E525" s="3139" t="s">
        <v>1534</v>
      </c>
      <c r="F525" s="3139" t="s">
        <v>1534</v>
      </c>
      <c r="G525" s="3140">
        <f>3/0.18</f>
        <v>16.666666666666668</v>
      </c>
      <c r="H525" s="3139" t="s">
        <v>1534</v>
      </c>
      <c r="I525" s="3141">
        <v>0.18</v>
      </c>
      <c r="J525" s="3139" t="s">
        <v>1534</v>
      </c>
      <c r="K525" s="3139" t="s">
        <v>1534</v>
      </c>
      <c r="L525" s="3139" t="s">
        <v>1534</v>
      </c>
      <c r="M525" s="3139" t="s">
        <v>1534</v>
      </c>
      <c r="N525" s="3139" t="s">
        <v>1534</v>
      </c>
      <c r="O525" s="3139" t="s">
        <v>1534</v>
      </c>
      <c r="P525" s="3139" t="s">
        <v>1534</v>
      </c>
      <c r="Q525" s="3139" t="s">
        <v>1534</v>
      </c>
      <c r="R525" s="3139" t="s">
        <v>1534</v>
      </c>
      <c r="S525" s="3139" t="s">
        <v>1534</v>
      </c>
      <c r="T525" s="3139" t="s">
        <v>1534</v>
      </c>
      <c r="U525" s="3139" t="s">
        <v>1534</v>
      </c>
      <c r="V525" s="3139" t="s">
        <v>1534</v>
      </c>
      <c r="W525" s="3139" t="s">
        <v>1534</v>
      </c>
      <c r="X525" s="3139" t="s">
        <v>1534</v>
      </c>
      <c r="Y525" s="3139" t="s">
        <v>1534</v>
      </c>
      <c r="Z525" s="3139" t="s">
        <v>1534</v>
      </c>
      <c r="AA525" s="3139" t="s">
        <v>1534</v>
      </c>
      <c r="AB525" s="3139" t="s">
        <v>1534</v>
      </c>
      <c r="AC525" s="3139" t="s">
        <v>1534</v>
      </c>
      <c r="AD525" s="3139" t="s">
        <v>1534</v>
      </c>
      <c r="AE525" s="3142" t="s">
        <v>1534</v>
      </c>
      <c r="AF525" s="2574"/>
    </row>
    <row r="526" spans="2:32" s="2875" customFormat="1" ht="15" customHeight="1" thickBot="1" x14ac:dyDescent="0.25">
      <c r="B526" s="3879" t="s">
        <v>6551</v>
      </c>
      <c r="C526" s="3880"/>
      <c r="D526" s="3143" t="s">
        <v>1534</v>
      </c>
      <c r="E526" s="3143" t="s">
        <v>1534</v>
      </c>
      <c r="F526" s="3143" t="s">
        <v>1534</v>
      </c>
      <c r="G526" s="3144">
        <f>3/0.16</f>
        <v>18.75</v>
      </c>
      <c r="H526" s="3143" t="s">
        <v>1534</v>
      </c>
      <c r="I526" s="3145">
        <v>0.16</v>
      </c>
      <c r="J526" s="3143" t="s">
        <v>1534</v>
      </c>
      <c r="K526" s="3143" t="s">
        <v>1534</v>
      </c>
      <c r="L526" s="3143" t="s">
        <v>1534</v>
      </c>
      <c r="M526" s="3143" t="s">
        <v>1534</v>
      </c>
      <c r="N526" s="3143" t="s">
        <v>1534</v>
      </c>
      <c r="O526" s="3143" t="s">
        <v>1534</v>
      </c>
      <c r="P526" s="3143" t="s">
        <v>1534</v>
      </c>
      <c r="Q526" s="3143" t="s">
        <v>1534</v>
      </c>
      <c r="R526" s="3143" t="s">
        <v>1534</v>
      </c>
      <c r="S526" s="3143" t="s">
        <v>1534</v>
      </c>
      <c r="T526" s="3143" t="s">
        <v>1534</v>
      </c>
      <c r="U526" s="3143" t="s">
        <v>1534</v>
      </c>
      <c r="V526" s="3143" t="s">
        <v>1534</v>
      </c>
      <c r="W526" s="3143" t="s">
        <v>1534</v>
      </c>
      <c r="X526" s="3143" t="s">
        <v>1534</v>
      </c>
      <c r="Y526" s="3143" t="s">
        <v>1534</v>
      </c>
      <c r="Z526" s="3143" t="s">
        <v>1534</v>
      </c>
      <c r="AA526" s="3143" t="s">
        <v>1534</v>
      </c>
      <c r="AB526" s="3143" t="s">
        <v>1534</v>
      </c>
      <c r="AC526" s="3143" t="s">
        <v>1534</v>
      </c>
      <c r="AD526" s="3143" t="s">
        <v>1534</v>
      </c>
      <c r="AE526" s="3146" t="s">
        <v>1534</v>
      </c>
      <c r="AF526" s="2574"/>
    </row>
    <row r="527" spans="2:32" s="2875" customFormat="1" x14ac:dyDescent="0.2">
      <c r="B527" s="2636"/>
      <c r="C527" s="2568"/>
      <c r="D527" s="2568"/>
      <c r="E527" s="2568"/>
      <c r="F527" s="2568"/>
      <c r="G527" s="2569"/>
      <c r="H527" s="2569"/>
      <c r="I527" s="2569"/>
      <c r="J527" s="2569"/>
      <c r="K527" s="2568"/>
      <c r="L527" s="2569"/>
      <c r="M527" s="2569"/>
      <c r="N527" s="2569"/>
      <c r="O527" s="2569"/>
      <c r="P527" s="2569"/>
      <c r="Q527" s="2633"/>
      <c r="R527" s="2633"/>
      <c r="S527" s="2633"/>
      <c r="T527" s="2633"/>
      <c r="U527" s="2633"/>
      <c r="V527" s="2633"/>
      <c r="W527" s="2633"/>
      <c r="X527" s="2633"/>
      <c r="Y527" s="2633"/>
      <c r="Z527" s="2633"/>
      <c r="AA527" s="2633"/>
      <c r="AB527" s="2633"/>
      <c r="AC527" s="2633"/>
      <c r="AD527" s="2633"/>
      <c r="AE527" s="2633"/>
      <c r="AF527" s="2574"/>
    </row>
    <row r="528" spans="2:32" s="2875" customFormat="1" x14ac:dyDescent="0.2">
      <c r="B528" s="3881" t="s">
        <v>4996</v>
      </c>
      <c r="C528" s="3882"/>
      <c r="D528" s="3883" t="s">
        <v>5090</v>
      </c>
      <c r="E528" s="3883"/>
      <c r="F528" s="3883"/>
      <c r="G528" s="3883"/>
      <c r="H528" s="3883"/>
      <c r="I528" s="2634"/>
      <c r="J528" s="2634"/>
      <c r="K528" s="2634"/>
      <c r="L528" s="2634"/>
      <c r="M528" s="2634"/>
      <c r="N528" s="2634"/>
      <c r="O528" s="2634"/>
      <c r="P528" s="2634"/>
      <c r="Q528" s="2633"/>
      <c r="R528" s="2633"/>
      <c r="S528" s="2633"/>
      <c r="T528" s="2633"/>
      <c r="U528" s="2633"/>
      <c r="V528" s="2633"/>
      <c r="W528" s="2633"/>
      <c r="X528" s="2633"/>
      <c r="Y528" s="2633"/>
      <c r="Z528" s="2633"/>
      <c r="AA528" s="2633"/>
      <c r="AB528" s="2633"/>
      <c r="AC528" s="2633"/>
      <c r="AD528" s="2633"/>
      <c r="AE528" s="2633"/>
      <c r="AF528" s="2574"/>
    </row>
    <row r="529" spans="2:32" s="2875" customFormat="1" x14ac:dyDescent="0.2">
      <c r="B529" s="3881" t="s">
        <v>4997</v>
      </c>
      <c r="C529" s="3882"/>
      <c r="D529" s="3883" t="s">
        <v>1517</v>
      </c>
      <c r="E529" s="3883"/>
      <c r="F529" s="3883"/>
      <c r="G529" s="3883"/>
      <c r="H529" s="3883"/>
      <c r="I529" s="2634"/>
      <c r="J529" s="2634"/>
      <c r="K529" s="2634"/>
      <c r="L529" s="2634"/>
      <c r="M529" s="2634"/>
      <c r="N529" s="2634"/>
      <c r="O529" s="2634"/>
      <c r="P529" s="2634"/>
      <c r="Q529" s="2633"/>
      <c r="R529" s="2633"/>
      <c r="S529" s="2633"/>
      <c r="T529" s="2633"/>
      <c r="U529" s="2633"/>
      <c r="V529" s="2633"/>
      <c r="W529" s="2633"/>
      <c r="X529" s="2633"/>
      <c r="Y529" s="2633"/>
      <c r="Z529" s="2633"/>
      <c r="AA529" s="2633"/>
      <c r="AB529" s="2633"/>
      <c r="AC529" s="2633"/>
      <c r="AD529" s="2633"/>
      <c r="AE529" s="2633"/>
      <c r="AF529" s="2574"/>
    </row>
    <row r="530" spans="2:32" s="2875" customFormat="1" ht="13.5" thickBot="1" x14ac:dyDescent="0.25">
      <c r="B530" s="3648"/>
      <c r="C530" s="3647"/>
      <c r="D530" s="3647"/>
      <c r="E530" s="3647"/>
      <c r="F530" s="3647"/>
      <c r="G530" s="2637"/>
      <c r="H530" s="2637"/>
      <c r="I530" s="2637"/>
      <c r="J530" s="2637"/>
      <c r="K530" s="2637"/>
      <c r="L530" s="2637"/>
      <c r="M530" s="2637"/>
      <c r="N530" s="2637"/>
      <c r="O530" s="2637"/>
      <c r="P530" s="2637"/>
      <c r="Q530" s="2637"/>
      <c r="R530" s="2637"/>
      <c r="S530" s="2637"/>
      <c r="T530" s="2637"/>
      <c r="U530" s="2637"/>
      <c r="V530" s="2637"/>
      <c r="W530" s="2637"/>
      <c r="X530" s="2637"/>
      <c r="Y530" s="2637"/>
      <c r="Z530" s="2637"/>
      <c r="AA530" s="2637"/>
      <c r="AB530" s="2637"/>
      <c r="AC530" s="2637"/>
      <c r="AD530" s="2637"/>
      <c r="AE530" s="2637"/>
      <c r="AF530" s="2579"/>
    </row>
    <row r="531" spans="2:32" s="2875" customFormat="1" x14ac:dyDescent="0.2"/>
    <row r="532" spans="2:32" s="2875" customFormat="1" ht="13.5" thickBot="1" x14ac:dyDescent="0.25"/>
    <row r="533" spans="2:32" s="2875" customFormat="1" ht="20.25" x14ac:dyDescent="0.2">
      <c r="B533" s="3839" t="s">
        <v>5069</v>
      </c>
      <c r="C533" s="3840"/>
      <c r="D533" s="3840"/>
      <c r="E533" s="3840"/>
      <c r="F533" s="3840"/>
      <c r="G533" s="3840"/>
      <c r="H533" s="3840"/>
      <c r="I533" s="3840"/>
      <c r="J533" s="3840"/>
      <c r="K533" s="3840"/>
      <c r="L533" s="3840"/>
      <c r="M533" s="3840"/>
      <c r="N533" s="3840"/>
      <c r="O533" s="3840"/>
      <c r="P533" s="3840"/>
      <c r="Q533" s="3840"/>
      <c r="R533" s="3840"/>
      <c r="S533" s="3840"/>
      <c r="T533" s="3840"/>
      <c r="U533" s="3840"/>
      <c r="V533" s="3840"/>
      <c r="W533" s="3840"/>
      <c r="X533" s="3840"/>
      <c r="Y533" s="3840"/>
      <c r="Z533" s="3840"/>
      <c r="AA533" s="3840"/>
      <c r="AB533" s="3840"/>
      <c r="AC533" s="3840"/>
      <c r="AD533" s="3840"/>
      <c r="AE533" s="3840"/>
      <c r="AF533" s="3841"/>
    </row>
    <row r="534" spans="2:32" s="2875" customFormat="1" x14ac:dyDescent="0.2">
      <c r="B534" s="3645"/>
      <c r="C534" s="3646"/>
      <c r="D534" s="3646"/>
      <c r="E534" s="3646"/>
      <c r="F534" s="3646"/>
      <c r="G534" s="2573"/>
      <c r="H534" s="2573"/>
      <c r="I534" s="2573"/>
      <c r="J534" s="2573"/>
      <c r="K534" s="2573"/>
      <c r="L534" s="2573"/>
      <c r="M534" s="2573"/>
      <c r="N534" s="2573"/>
      <c r="O534" s="2573"/>
      <c r="P534" s="2573"/>
      <c r="Q534" s="2573"/>
      <c r="R534" s="2573"/>
      <c r="S534" s="2573"/>
      <c r="T534" s="2573"/>
      <c r="U534" s="2573"/>
      <c r="V534" s="2573"/>
      <c r="W534" s="2573"/>
      <c r="X534" s="2573"/>
      <c r="Y534" s="2573"/>
      <c r="Z534" s="2573"/>
      <c r="AA534" s="2573"/>
      <c r="AB534" s="2573"/>
      <c r="AC534" s="2573"/>
      <c r="AD534" s="2573"/>
      <c r="AE534" s="2573"/>
      <c r="AF534" s="2574"/>
    </row>
    <row r="535" spans="2:32" s="2875" customFormat="1" x14ac:dyDescent="0.2">
      <c r="B535" s="2635" t="s">
        <v>5089</v>
      </c>
      <c r="C535" s="3646"/>
      <c r="D535" s="3866" t="s">
        <v>6550</v>
      </c>
      <c r="E535" s="3866"/>
      <c r="F535" s="3866"/>
      <c r="G535" s="2573"/>
      <c r="H535" s="2573"/>
      <c r="I535" s="2573"/>
      <c r="J535" s="2573"/>
      <c r="K535" s="2573"/>
      <c r="L535" s="2573"/>
      <c r="M535" s="2573"/>
      <c r="N535" s="2573"/>
      <c r="O535" s="2573"/>
      <c r="P535" s="2573"/>
      <c r="Q535" s="2573"/>
      <c r="R535" s="2573"/>
      <c r="S535" s="2573"/>
      <c r="T535" s="2573"/>
      <c r="U535" s="2573"/>
      <c r="V535" s="2573"/>
      <c r="W535" s="2573"/>
      <c r="X535" s="2573"/>
      <c r="Y535" s="2573"/>
      <c r="Z535" s="2573"/>
      <c r="AA535" s="2573"/>
      <c r="AB535" s="2573"/>
      <c r="AC535" s="2573"/>
      <c r="AD535" s="2573"/>
      <c r="AE535" s="2573"/>
      <c r="AF535" s="2574"/>
    </row>
    <row r="536" spans="2:32" s="2875" customFormat="1" x14ac:dyDescent="0.2">
      <c r="B536" s="3867" t="s">
        <v>5072</v>
      </c>
      <c r="C536" s="3868"/>
      <c r="D536" s="3869">
        <v>41774</v>
      </c>
      <c r="E536" s="3869"/>
      <c r="F536" s="3869"/>
      <c r="G536" s="2573"/>
      <c r="H536" s="2573"/>
      <c r="I536" s="2573"/>
      <c r="J536" s="2573"/>
      <c r="K536" s="2573"/>
      <c r="L536" s="2573"/>
      <c r="M536" s="2573"/>
      <c r="N536" s="2573"/>
      <c r="O536" s="2573"/>
      <c r="P536" s="2573"/>
      <c r="Q536" s="2573"/>
      <c r="R536" s="2573"/>
      <c r="S536" s="2573"/>
      <c r="T536" s="2573"/>
      <c r="U536" s="2573"/>
      <c r="V536" s="2573"/>
      <c r="W536" s="2573"/>
      <c r="X536" s="2573"/>
      <c r="Y536" s="2573"/>
      <c r="Z536" s="2573"/>
      <c r="AA536" s="2573"/>
      <c r="AB536" s="2573"/>
      <c r="AC536" s="2573"/>
      <c r="AD536" s="2573"/>
      <c r="AE536" s="2573"/>
      <c r="AF536" s="2574"/>
    </row>
    <row r="537" spans="2:32" s="2875" customFormat="1" x14ac:dyDescent="0.2">
      <c r="B537" s="3863" t="s">
        <v>5070</v>
      </c>
      <c r="C537" s="3864"/>
      <c r="D537" s="3869">
        <v>41775</v>
      </c>
      <c r="E537" s="3869"/>
      <c r="F537" s="3869"/>
      <c r="G537" s="2573"/>
      <c r="H537" s="2573"/>
      <c r="I537" s="2573"/>
      <c r="J537" s="2573"/>
      <c r="K537" s="2573"/>
      <c r="L537" s="2573"/>
      <c r="M537" s="2573"/>
      <c r="N537" s="2573"/>
      <c r="O537" s="2573"/>
      <c r="P537" s="2573"/>
      <c r="Q537" s="2573"/>
      <c r="R537" s="2573"/>
      <c r="S537" s="2573"/>
      <c r="T537" s="2573"/>
      <c r="U537" s="2573"/>
      <c r="V537" s="2573"/>
      <c r="W537" s="2573"/>
      <c r="X537" s="2573"/>
      <c r="Y537" s="2573"/>
      <c r="Z537" s="2573"/>
      <c r="AA537" s="2573"/>
      <c r="AB537" s="2573"/>
      <c r="AC537" s="2573"/>
      <c r="AD537" s="2573"/>
      <c r="AE537" s="2573"/>
      <c r="AF537" s="2574"/>
    </row>
    <row r="538" spans="2:32" s="2875" customFormat="1" ht="12.75" customHeight="1" thickBot="1" x14ac:dyDescent="0.25">
      <c r="B538" s="3645"/>
      <c r="C538" s="3646"/>
      <c r="D538" s="3646"/>
      <c r="E538" s="3646"/>
      <c r="F538" s="3646"/>
      <c r="G538" s="2573"/>
      <c r="H538" s="2573"/>
      <c r="I538" s="2573"/>
      <c r="J538" s="2573"/>
      <c r="K538" s="2573"/>
      <c r="L538" s="2573"/>
      <c r="M538" s="2573"/>
      <c r="N538" s="2573"/>
      <c r="O538" s="2573"/>
      <c r="P538" s="2573"/>
      <c r="Q538" s="2573"/>
      <c r="R538" s="2573"/>
      <c r="S538" s="2573"/>
      <c r="T538" s="2573"/>
      <c r="U538" s="2573"/>
      <c r="V538" s="2573"/>
      <c r="W538" s="2573"/>
      <c r="X538" s="2573"/>
      <c r="Y538" s="2573"/>
      <c r="Z538" s="2573"/>
      <c r="AA538" s="2573"/>
      <c r="AB538" s="2573"/>
      <c r="AC538" s="2573"/>
      <c r="AD538" s="2573"/>
      <c r="AE538" s="2573"/>
      <c r="AF538" s="2574"/>
    </row>
    <row r="539" spans="2:32" s="2875" customFormat="1" ht="66" customHeight="1" thickBot="1" x14ac:dyDescent="0.25">
      <c r="B539" s="3844" t="s">
        <v>5071</v>
      </c>
      <c r="C539" s="3871"/>
      <c r="D539" s="3872" t="s">
        <v>6931</v>
      </c>
      <c r="E539" s="3847"/>
      <c r="F539" s="3847"/>
      <c r="G539" s="3847"/>
      <c r="H539" s="3847"/>
      <c r="I539" s="3847"/>
      <c r="J539" s="3847"/>
      <c r="K539" s="3847"/>
      <c r="L539" s="3847"/>
      <c r="M539" s="3847"/>
      <c r="N539" s="3847"/>
      <c r="O539" s="3847"/>
      <c r="P539" s="3847"/>
      <c r="Q539" s="3848"/>
      <c r="R539" s="2573"/>
      <c r="S539" s="2573"/>
      <c r="T539" s="2573"/>
      <c r="U539" s="2573"/>
      <c r="V539" s="2573"/>
      <c r="W539" s="2573"/>
      <c r="X539" s="2573"/>
      <c r="Y539" s="2573"/>
      <c r="Z539" s="2573"/>
      <c r="AA539" s="2573"/>
      <c r="AB539" s="2573"/>
      <c r="AC539" s="2573"/>
      <c r="AD539" s="2573"/>
      <c r="AE539" s="2573"/>
      <c r="AF539" s="2574"/>
    </row>
    <row r="540" spans="2:32" s="2875" customFormat="1" ht="13.5" thickBot="1" x14ac:dyDescent="0.25">
      <c r="B540" s="3645"/>
      <c r="C540" s="3646"/>
      <c r="D540" s="3646"/>
      <c r="E540" s="3646"/>
      <c r="F540" s="3646"/>
      <c r="G540" s="2573"/>
      <c r="H540" s="2573"/>
      <c r="I540" s="2573"/>
      <c r="J540" s="2573"/>
      <c r="K540" s="2573"/>
      <c r="L540" s="2573"/>
      <c r="M540" s="2573"/>
      <c r="N540" s="2573"/>
      <c r="O540" s="2573"/>
      <c r="P540" s="2573"/>
      <c r="Q540" s="2573"/>
      <c r="R540" s="2637"/>
      <c r="S540" s="2573"/>
      <c r="T540" s="2573"/>
      <c r="U540" s="2573"/>
      <c r="V540" s="2573"/>
      <c r="W540" s="2573"/>
      <c r="X540" s="2573"/>
      <c r="Y540" s="2573"/>
      <c r="Z540" s="2573"/>
      <c r="AA540" s="2573"/>
      <c r="AB540" s="2573"/>
      <c r="AC540" s="2573"/>
      <c r="AD540" s="2573"/>
      <c r="AE540" s="2573"/>
      <c r="AF540" s="2574"/>
    </row>
    <row r="541" spans="2:32" s="2875" customFormat="1" ht="13.5" customHeight="1" thickBot="1" x14ac:dyDescent="0.25">
      <c r="B541" s="3852" t="s">
        <v>5073</v>
      </c>
      <c r="C541" s="3853"/>
      <c r="D541" s="3851" t="s">
        <v>5074</v>
      </c>
      <c r="E541" s="3856" t="s">
        <v>224</v>
      </c>
      <c r="F541" s="3857"/>
      <c r="G541" s="3857"/>
      <c r="H541" s="3857"/>
      <c r="I541" s="3857"/>
      <c r="J541" s="3857"/>
      <c r="K541" s="3857"/>
      <c r="L541" s="3857"/>
      <c r="M541" s="3857"/>
      <c r="N541" s="3857"/>
      <c r="O541" s="3857"/>
      <c r="P541" s="3858"/>
      <c r="Q541" s="3859" t="s">
        <v>340</v>
      </c>
      <c r="R541" s="3860"/>
      <c r="S541" s="3861"/>
      <c r="T541" s="3861"/>
      <c r="U541" s="3861"/>
      <c r="V541" s="3861"/>
      <c r="W541" s="3861"/>
      <c r="X541" s="3861"/>
      <c r="Y541" s="3862"/>
      <c r="Z541" s="3859" t="s">
        <v>225</v>
      </c>
      <c r="AA541" s="3861"/>
      <c r="AB541" s="3862"/>
      <c r="AC541" s="3873" t="s">
        <v>4993</v>
      </c>
      <c r="AD541" s="3874"/>
      <c r="AE541" s="3875"/>
      <c r="AF541" s="2574"/>
    </row>
    <row r="542" spans="2:32" s="2875" customFormat="1" ht="13.5" thickBot="1" x14ac:dyDescent="0.25">
      <c r="B542" s="3854"/>
      <c r="C542" s="3855"/>
      <c r="D542" s="3851"/>
      <c r="E542" s="3851" t="s">
        <v>5011</v>
      </c>
      <c r="F542" s="3851" t="s">
        <v>5012</v>
      </c>
      <c r="G542" s="3830" t="s">
        <v>5014</v>
      </c>
      <c r="H542" s="3830" t="s">
        <v>5075</v>
      </c>
      <c r="I542" s="3876" t="s">
        <v>5076</v>
      </c>
      <c r="J542" s="3876" t="s">
        <v>5077</v>
      </c>
      <c r="K542" s="3876" t="s">
        <v>5017</v>
      </c>
      <c r="L542" s="3876"/>
      <c r="M542" s="3876" t="s">
        <v>5078</v>
      </c>
      <c r="N542" s="3876" t="s">
        <v>5079</v>
      </c>
      <c r="O542" s="3876" t="s">
        <v>5080</v>
      </c>
      <c r="P542" s="3876" t="s">
        <v>5081</v>
      </c>
      <c r="Q542" s="3827" t="s">
        <v>5023</v>
      </c>
      <c r="R542" s="3827" t="s">
        <v>5024</v>
      </c>
      <c r="S542" s="3827" t="s">
        <v>5025</v>
      </c>
      <c r="T542" s="3827" t="s">
        <v>5082</v>
      </c>
      <c r="U542" s="3827" t="s">
        <v>5083</v>
      </c>
      <c r="V542" s="3827" t="s">
        <v>5028</v>
      </c>
      <c r="W542" s="3827" t="s">
        <v>5030</v>
      </c>
      <c r="X542" s="3830" t="s">
        <v>5084</v>
      </c>
      <c r="Y542" s="3830" t="s">
        <v>5085</v>
      </c>
      <c r="Z542" s="3827" t="s">
        <v>5086</v>
      </c>
      <c r="AA542" s="3827" t="s">
        <v>5087</v>
      </c>
      <c r="AB542" s="3827" t="s">
        <v>5088</v>
      </c>
      <c r="AC542" s="3827" t="s">
        <v>1154</v>
      </c>
      <c r="AD542" s="3827" t="s">
        <v>4994</v>
      </c>
      <c r="AE542" s="3827" t="s">
        <v>4995</v>
      </c>
      <c r="AF542" s="2574"/>
    </row>
    <row r="543" spans="2:32" s="2875" customFormat="1" ht="13.5" customHeight="1" thickBot="1" x14ac:dyDescent="0.25">
      <c r="B543" s="3854"/>
      <c r="C543" s="3855"/>
      <c r="D543" s="3827"/>
      <c r="E543" s="3827"/>
      <c r="F543" s="3827"/>
      <c r="G543" s="3829"/>
      <c r="H543" s="3829"/>
      <c r="I543" s="3830"/>
      <c r="J543" s="3830"/>
      <c r="K543" s="3643" t="s">
        <v>5037</v>
      </c>
      <c r="L543" s="3644" t="s">
        <v>2798</v>
      </c>
      <c r="M543" s="3830"/>
      <c r="N543" s="3830"/>
      <c r="O543" s="3830"/>
      <c r="P543" s="3830"/>
      <c r="Q543" s="3828"/>
      <c r="R543" s="3828"/>
      <c r="S543" s="3828"/>
      <c r="T543" s="3828"/>
      <c r="U543" s="3828"/>
      <c r="V543" s="3828"/>
      <c r="W543" s="3828"/>
      <c r="X543" s="3829"/>
      <c r="Y543" s="3829"/>
      <c r="Z543" s="3828"/>
      <c r="AA543" s="3828"/>
      <c r="AB543" s="3828"/>
      <c r="AC543" s="3828"/>
      <c r="AD543" s="3828"/>
      <c r="AE543" s="3828"/>
      <c r="AF543" s="2574"/>
    </row>
    <row r="544" spans="2:32" s="2875" customFormat="1" ht="24.75" customHeight="1" x14ac:dyDescent="0.2">
      <c r="B544" s="3884" t="s">
        <v>6339</v>
      </c>
      <c r="C544" s="3885"/>
      <c r="D544" s="3139" t="s">
        <v>1534</v>
      </c>
      <c r="E544" s="3139" t="s">
        <v>1534</v>
      </c>
      <c r="F544" s="3139" t="s">
        <v>1534</v>
      </c>
      <c r="G544" s="3140">
        <f>3/0.18</f>
        <v>16.666666666666668</v>
      </c>
      <c r="H544" s="3139" t="s">
        <v>1534</v>
      </c>
      <c r="I544" s="3141">
        <v>0.18</v>
      </c>
      <c r="J544" s="3139" t="s">
        <v>1534</v>
      </c>
      <c r="K544" s="3139" t="s">
        <v>1534</v>
      </c>
      <c r="L544" s="3139" t="s">
        <v>1534</v>
      </c>
      <c r="M544" s="3139" t="s">
        <v>1534</v>
      </c>
      <c r="N544" s="3139" t="s">
        <v>1534</v>
      </c>
      <c r="O544" s="3139" t="s">
        <v>1534</v>
      </c>
      <c r="P544" s="3139" t="s">
        <v>1534</v>
      </c>
      <c r="Q544" s="3139" t="s">
        <v>1534</v>
      </c>
      <c r="R544" s="3139" t="s">
        <v>1534</v>
      </c>
      <c r="S544" s="3139" t="s">
        <v>1534</v>
      </c>
      <c r="T544" s="3139" t="s">
        <v>1534</v>
      </c>
      <c r="U544" s="3139" t="s">
        <v>1534</v>
      </c>
      <c r="V544" s="3139" t="s">
        <v>1534</v>
      </c>
      <c r="W544" s="3139" t="s">
        <v>1534</v>
      </c>
      <c r="X544" s="3139" t="s">
        <v>1534</v>
      </c>
      <c r="Y544" s="3139" t="s">
        <v>1534</v>
      </c>
      <c r="Z544" s="3139" t="s">
        <v>1534</v>
      </c>
      <c r="AA544" s="3139" t="s">
        <v>1534</v>
      </c>
      <c r="AB544" s="3139" t="s">
        <v>1534</v>
      </c>
      <c r="AC544" s="3139" t="s">
        <v>1534</v>
      </c>
      <c r="AD544" s="3139" t="s">
        <v>1534</v>
      </c>
      <c r="AE544" s="3142" t="s">
        <v>1534</v>
      </c>
      <c r="AF544" s="2574"/>
    </row>
    <row r="545" spans="2:32" s="2875" customFormat="1" ht="21" customHeight="1" thickBot="1" x14ac:dyDescent="0.25">
      <c r="B545" s="3879" t="s">
        <v>6551</v>
      </c>
      <c r="C545" s="3880"/>
      <c r="D545" s="3143" t="s">
        <v>1534</v>
      </c>
      <c r="E545" s="3143" t="s">
        <v>1534</v>
      </c>
      <c r="F545" s="3143" t="s">
        <v>1534</v>
      </c>
      <c r="G545" s="3144">
        <f>3/0.16</f>
        <v>18.75</v>
      </c>
      <c r="H545" s="3143" t="s">
        <v>1534</v>
      </c>
      <c r="I545" s="3145">
        <v>0.16</v>
      </c>
      <c r="J545" s="3143" t="s">
        <v>1534</v>
      </c>
      <c r="K545" s="3143" t="s">
        <v>1534</v>
      </c>
      <c r="L545" s="3143" t="s">
        <v>1534</v>
      </c>
      <c r="M545" s="3143" t="s">
        <v>1534</v>
      </c>
      <c r="N545" s="3143" t="s">
        <v>1534</v>
      </c>
      <c r="O545" s="3143" t="s">
        <v>1534</v>
      </c>
      <c r="P545" s="3143" t="s">
        <v>1534</v>
      </c>
      <c r="Q545" s="3143" t="s">
        <v>1534</v>
      </c>
      <c r="R545" s="3143" t="s">
        <v>1534</v>
      </c>
      <c r="S545" s="3143" t="s">
        <v>1534</v>
      </c>
      <c r="T545" s="3143" t="s">
        <v>1534</v>
      </c>
      <c r="U545" s="3143" t="s">
        <v>1534</v>
      </c>
      <c r="V545" s="3143" t="s">
        <v>1534</v>
      </c>
      <c r="W545" s="3143" t="s">
        <v>1534</v>
      </c>
      <c r="X545" s="3143" t="s">
        <v>1534</v>
      </c>
      <c r="Y545" s="3143" t="s">
        <v>1534</v>
      </c>
      <c r="Z545" s="3143" t="s">
        <v>1534</v>
      </c>
      <c r="AA545" s="3143" t="s">
        <v>1534</v>
      </c>
      <c r="AB545" s="3143" t="s">
        <v>1534</v>
      </c>
      <c r="AC545" s="3143" t="s">
        <v>1534</v>
      </c>
      <c r="AD545" s="3143" t="s">
        <v>1534</v>
      </c>
      <c r="AE545" s="3146" t="s">
        <v>1534</v>
      </c>
      <c r="AF545" s="2574"/>
    </row>
    <row r="546" spans="2:32" s="2875" customFormat="1" x14ac:dyDescent="0.2">
      <c r="B546" s="2636"/>
      <c r="C546" s="2568"/>
      <c r="D546" s="2568"/>
      <c r="E546" s="2568"/>
      <c r="F546" s="2568"/>
      <c r="G546" s="2569"/>
      <c r="H546" s="2569"/>
      <c r="I546" s="2569"/>
      <c r="J546" s="2569"/>
      <c r="K546" s="2568"/>
      <c r="L546" s="2569"/>
      <c r="M546" s="2569"/>
      <c r="N546" s="2569"/>
      <c r="O546" s="2569"/>
      <c r="P546" s="2569"/>
      <c r="Q546" s="2633"/>
      <c r="R546" s="2633"/>
      <c r="S546" s="2633"/>
      <c r="T546" s="2633"/>
      <c r="U546" s="2633"/>
      <c r="V546" s="2633"/>
      <c r="W546" s="2633"/>
      <c r="X546" s="2633"/>
      <c r="Y546" s="2633"/>
      <c r="Z546" s="2633"/>
      <c r="AA546" s="2633"/>
      <c r="AB546" s="2633"/>
      <c r="AC546" s="2633"/>
      <c r="AD546" s="2633"/>
      <c r="AE546" s="2633"/>
      <c r="AF546" s="2574"/>
    </row>
    <row r="547" spans="2:32" s="2875" customFormat="1" x14ac:dyDescent="0.2">
      <c r="B547" s="3881" t="s">
        <v>4996</v>
      </c>
      <c r="C547" s="3882"/>
      <c r="D547" s="3883" t="s">
        <v>5090</v>
      </c>
      <c r="E547" s="3883"/>
      <c r="F547" s="3883"/>
      <c r="G547" s="3883"/>
      <c r="H547" s="3883"/>
      <c r="I547" s="2634"/>
      <c r="J547" s="2634"/>
      <c r="K547" s="2634"/>
      <c r="L547" s="2634"/>
      <c r="M547" s="2634"/>
      <c r="N547" s="2634"/>
      <c r="O547" s="2634"/>
      <c r="P547" s="2634"/>
      <c r="Q547" s="2633"/>
      <c r="R547" s="2633"/>
      <c r="S547" s="2633"/>
      <c r="T547" s="2633"/>
      <c r="U547" s="2633"/>
      <c r="V547" s="2633"/>
      <c r="W547" s="2633"/>
      <c r="X547" s="2633"/>
      <c r="Y547" s="2633"/>
      <c r="Z547" s="2633"/>
      <c r="AA547" s="2633"/>
      <c r="AB547" s="2633"/>
      <c r="AC547" s="2633"/>
      <c r="AD547" s="2633"/>
      <c r="AE547" s="2633"/>
      <c r="AF547" s="2574"/>
    </row>
    <row r="548" spans="2:32" s="2875" customFormat="1" x14ac:dyDescent="0.2">
      <c r="B548" s="3881" t="s">
        <v>4997</v>
      </c>
      <c r="C548" s="3882"/>
      <c r="D548" s="3883" t="s">
        <v>1517</v>
      </c>
      <c r="E548" s="3883"/>
      <c r="F548" s="3883"/>
      <c r="G548" s="3883"/>
      <c r="H548" s="3883"/>
      <c r="I548" s="2634"/>
      <c r="J548" s="2634"/>
      <c r="K548" s="2634"/>
      <c r="L548" s="2634"/>
      <c r="M548" s="2634"/>
      <c r="N548" s="2634"/>
      <c r="O548" s="2634"/>
      <c r="P548" s="2634"/>
      <c r="Q548" s="2633"/>
      <c r="R548" s="2633"/>
      <c r="S548" s="2633"/>
      <c r="T548" s="2633"/>
      <c r="U548" s="2633"/>
      <c r="V548" s="2633"/>
      <c r="W548" s="2633"/>
      <c r="X548" s="2633"/>
      <c r="Y548" s="2633"/>
      <c r="Z548" s="2633"/>
      <c r="AA548" s="2633"/>
      <c r="AB548" s="2633"/>
      <c r="AC548" s="2633"/>
      <c r="AD548" s="2633"/>
      <c r="AE548" s="2633"/>
      <c r="AF548" s="2574"/>
    </row>
    <row r="549" spans="2:32" s="2875" customFormat="1" ht="13.5" thickBot="1" x14ac:dyDescent="0.25">
      <c r="B549" s="3648"/>
      <c r="C549" s="3647"/>
      <c r="D549" s="3647"/>
      <c r="E549" s="3647"/>
      <c r="F549" s="3647"/>
      <c r="G549" s="2637"/>
      <c r="H549" s="2637"/>
      <c r="I549" s="2637"/>
      <c r="J549" s="2637"/>
      <c r="K549" s="2637"/>
      <c r="L549" s="2637"/>
      <c r="M549" s="2637"/>
      <c r="N549" s="2637"/>
      <c r="O549" s="2637"/>
      <c r="P549" s="2637"/>
      <c r="Q549" s="2637"/>
      <c r="R549" s="2637"/>
      <c r="S549" s="2637"/>
      <c r="T549" s="2637"/>
      <c r="U549" s="2637"/>
      <c r="V549" s="2637"/>
      <c r="W549" s="2637"/>
      <c r="X549" s="2637"/>
      <c r="Y549" s="2637"/>
      <c r="Z549" s="2637"/>
      <c r="AA549" s="2637"/>
      <c r="AB549" s="2637"/>
      <c r="AC549" s="2637"/>
      <c r="AD549" s="2637"/>
      <c r="AE549" s="2637"/>
      <c r="AF549" s="2579"/>
    </row>
    <row r="550" spans="2:32" s="2875" customFormat="1" x14ac:dyDescent="0.2">
      <c r="B550" s="3792"/>
      <c r="C550" s="3792"/>
      <c r="D550" s="3792"/>
      <c r="E550" s="3792"/>
      <c r="F550" s="3792"/>
      <c r="G550" s="2573"/>
      <c r="H550" s="2573"/>
      <c r="I550" s="2573"/>
      <c r="J550" s="2573"/>
      <c r="K550" s="2573"/>
      <c r="L550" s="2573"/>
      <c r="M550" s="2573"/>
      <c r="N550" s="2573"/>
      <c r="O550" s="2573"/>
      <c r="P550" s="2573"/>
      <c r="Q550" s="2573"/>
      <c r="R550" s="2573"/>
      <c r="S550" s="2573"/>
      <c r="T550" s="2573"/>
      <c r="U550" s="2573"/>
      <c r="V550" s="2573"/>
      <c r="W550" s="2573"/>
      <c r="X550" s="2573"/>
      <c r="Y550" s="2573"/>
      <c r="Z550" s="2573"/>
      <c r="AA550" s="2573"/>
      <c r="AB550" s="2573"/>
      <c r="AC550" s="2573"/>
      <c r="AD550" s="2573"/>
      <c r="AE550" s="2573"/>
      <c r="AF550" s="2573"/>
    </row>
    <row r="551" spans="2:32" s="2875" customFormat="1" ht="13.5" thickBot="1" x14ac:dyDescent="0.25">
      <c r="B551" s="3792"/>
      <c r="C551" s="3792"/>
      <c r="D551" s="3792"/>
      <c r="E551" s="3792"/>
      <c r="F551" s="3792"/>
      <c r="G551" s="2573"/>
      <c r="H551" s="2573"/>
      <c r="I551" s="2573"/>
      <c r="J551" s="2573"/>
      <c r="K551" s="2573"/>
      <c r="L551" s="2573"/>
      <c r="M551" s="2573"/>
      <c r="N551" s="2573"/>
      <c r="O551" s="2573"/>
      <c r="P551" s="2573"/>
      <c r="Q551" s="2573"/>
      <c r="R551" s="2573"/>
      <c r="S551" s="2573"/>
      <c r="T551" s="2573"/>
      <c r="U551" s="2573"/>
      <c r="V551" s="2573"/>
      <c r="W551" s="2573"/>
      <c r="X551" s="2573"/>
      <c r="Y551" s="2573"/>
      <c r="Z551" s="2573"/>
      <c r="AA551" s="2573"/>
      <c r="AB551" s="2573"/>
      <c r="AC551" s="2573"/>
      <c r="AD551" s="2573"/>
      <c r="AE551" s="2573"/>
      <c r="AF551" s="2573"/>
    </row>
    <row r="552" spans="2:32" s="2875" customFormat="1" ht="20.25" x14ac:dyDescent="0.2">
      <c r="B552" s="3839" t="s">
        <v>6849</v>
      </c>
      <c r="C552" s="3840"/>
      <c r="D552" s="3840"/>
      <c r="E552" s="3840"/>
      <c r="F552" s="3840"/>
      <c r="G552" s="3840"/>
      <c r="H552" s="3840"/>
      <c r="I552" s="3840"/>
      <c r="J552" s="3840"/>
      <c r="K552" s="3840"/>
      <c r="L552" s="3840"/>
      <c r="M552" s="3840"/>
      <c r="N552" s="3840"/>
      <c r="O552" s="3840"/>
      <c r="P552" s="3840"/>
      <c r="Q552" s="3840"/>
      <c r="R552" s="3840"/>
      <c r="S552" s="3840"/>
      <c r="T552" s="3840"/>
      <c r="U552" s="3840"/>
      <c r="V552" s="3840"/>
      <c r="W552" s="3840"/>
      <c r="X552" s="3840"/>
      <c r="Y552" s="3840"/>
      <c r="Z552" s="3840"/>
      <c r="AA552" s="3840"/>
      <c r="AB552" s="3840"/>
      <c r="AC552" s="3840"/>
      <c r="AD552" s="3840"/>
      <c r="AE552" s="3840"/>
      <c r="AF552" s="3841"/>
    </row>
    <row r="553" spans="2:32" s="2875" customFormat="1" x14ac:dyDescent="0.2">
      <c r="B553" s="2636"/>
      <c r="C553" s="2633"/>
      <c r="D553" s="2633"/>
      <c r="E553" s="3778"/>
      <c r="F553" s="3778"/>
      <c r="G553" s="3778"/>
      <c r="H553" s="3778"/>
      <c r="I553" s="3778"/>
      <c r="J553" s="3778"/>
      <c r="K553" s="3778"/>
      <c r="L553" s="3778"/>
      <c r="M553" s="3778"/>
      <c r="N553" s="3778"/>
      <c r="O553" s="3778"/>
      <c r="P553" s="3778"/>
      <c r="Q553" s="3778"/>
      <c r="R553" s="2633"/>
      <c r="S553" s="2633"/>
      <c r="T553" s="2633"/>
      <c r="U553" s="2633"/>
      <c r="V553" s="2633"/>
      <c r="W553" s="2633"/>
      <c r="X553" s="2633"/>
      <c r="Y553" s="2633"/>
      <c r="Z553" s="2633"/>
      <c r="AA553" s="2633"/>
      <c r="AB553" s="2633"/>
      <c r="AC553" s="2633"/>
      <c r="AD553" s="2633"/>
      <c r="AE553" s="2633"/>
      <c r="AF553" s="3779"/>
    </row>
    <row r="554" spans="2:32" s="2875" customFormat="1" x14ac:dyDescent="0.2">
      <c r="B554" s="2636"/>
      <c r="C554" s="3780" t="s">
        <v>6397</v>
      </c>
      <c r="D554" s="3780"/>
      <c r="E554" s="3877" t="s">
        <v>6398</v>
      </c>
      <c r="F554" s="3877"/>
      <c r="G554" s="3877"/>
      <c r="H554" s="3781"/>
      <c r="I554" s="3781"/>
      <c r="J554" s="3782"/>
      <c r="K554" s="2633"/>
      <c r="L554" s="2633"/>
      <c r="M554" s="2633"/>
      <c r="N554" s="2633"/>
      <c r="O554" s="2633"/>
      <c r="P554" s="2633"/>
      <c r="Q554" s="2633"/>
      <c r="R554" s="2633"/>
      <c r="S554" s="2633"/>
      <c r="T554" s="2633"/>
      <c r="U554" s="2633"/>
      <c r="V554" s="2633"/>
      <c r="W554" s="2633"/>
      <c r="X554" s="2633"/>
      <c r="Y554" s="2633"/>
      <c r="Z554" s="2633"/>
      <c r="AA554" s="2633"/>
      <c r="AB554" s="2633"/>
      <c r="AC554" s="2633"/>
      <c r="AD554" s="2633"/>
      <c r="AE554" s="2633"/>
      <c r="AF554" s="3779"/>
    </row>
    <row r="555" spans="2:32" s="2875" customFormat="1" x14ac:dyDescent="0.2">
      <c r="B555" s="2636"/>
      <c r="C555" s="3780" t="s">
        <v>5089</v>
      </c>
      <c r="D555" s="3780"/>
      <c r="E555" s="3878" t="s">
        <v>6925</v>
      </c>
      <c r="F555" s="3878"/>
      <c r="G555" s="3878"/>
      <c r="H555" s="3783"/>
      <c r="I555" s="3783"/>
      <c r="J555" s="3782"/>
      <c r="K555" s="2633"/>
      <c r="L555" s="2633"/>
      <c r="M555" s="2633"/>
      <c r="N555" s="2633"/>
      <c r="O555" s="2633"/>
      <c r="P555" s="2633"/>
      <c r="Q555" s="2633"/>
      <c r="R555" s="2633"/>
      <c r="S555" s="2633"/>
      <c r="T555" s="2633"/>
      <c r="U555" s="2633"/>
      <c r="V555" s="2633"/>
      <c r="W555" s="2633"/>
      <c r="X555" s="2633"/>
      <c r="Y555" s="2633"/>
      <c r="Z555" s="2633"/>
      <c r="AA555" s="2633"/>
      <c r="AB555" s="2633"/>
      <c r="AC555" s="2633"/>
      <c r="AD555" s="2633"/>
      <c r="AE555" s="2633"/>
      <c r="AF555" s="3779"/>
    </row>
    <row r="556" spans="2:32" s="2875" customFormat="1" x14ac:dyDescent="0.2">
      <c r="B556" s="2636"/>
      <c r="C556" s="3868" t="s">
        <v>6926</v>
      </c>
      <c r="D556" s="3868"/>
      <c r="E556" s="3887" t="s">
        <v>6927</v>
      </c>
      <c r="F556" s="3887"/>
      <c r="G556" s="3887"/>
      <c r="H556" s="2633"/>
      <c r="I556" s="2633"/>
      <c r="J556" s="2633"/>
      <c r="K556" s="2633"/>
      <c r="L556" s="2633"/>
      <c r="M556" s="2633"/>
      <c r="N556" s="2633"/>
      <c r="O556" s="2633"/>
      <c r="P556" s="2633"/>
      <c r="Q556" s="2633"/>
      <c r="R556" s="2633"/>
      <c r="S556" s="2633"/>
      <c r="T556" s="2633"/>
      <c r="U556" s="2633"/>
      <c r="V556" s="2633"/>
      <c r="W556" s="2633"/>
      <c r="X556" s="2633"/>
      <c r="Y556" s="2633"/>
      <c r="Z556" s="2633"/>
      <c r="AA556" s="2633"/>
      <c r="AB556" s="2633"/>
      <c r="AC556" s="2633"/>
      <c r="AD556" s="2633"/>
      <c r="AE556" s="2633"/>
      <c r="AF556" s="3779"/>
    </row>
    <row r="557" spans="2:32" s="2875" customFormat="1" x14ac:dyDescent="0.2">
      <c r="B557" s="2636"/>
      <c r="C557" s="3868" t="s">
        <v>6928</v>
      </c>
      <c r="D557" s="3868"/>
      <c r="E557" s="3887" t="s">
        <v>6929</v>
      </c>
      <c r="F557" s="3887"/>
      <c r="G557" s="3887"/>
      <c r="H557" s="2633"/>
      <c r="I557" s="2633"/>
      <c r="J557" s="2633"/>
      <c r="K557" s="2633"/>
      <c r="L557" s="2633"/>
      <c r="M557" s="2633"/>
      <c r="N557" s="2633"/>
      <c r="O557" s="2633"/>
      <c r="P557" s="2633"/>
      <c r="Q557" s="2633"/>
      <c r="R557" s="2633"/>
      <c r="S557" s="2633"/>
      <c r="T557" s="2633"/>
      <c r="U557" s="2633"/>
      <c r="V557" s="2633"/>
      <c r="W557" s="2633"/>
      <c r="X557" s="2633"/>
      <c r="Y557" s="2633"/>
      <c r="Z557" s="2633"/>
      <c r="AA557" s="2633"/>
      <c r="AB557" s="2633"/>
      <c r="AC557" s="2633"/>
      <c r="AD557" s="2633"/>
      <c r="AE557" s="2633"/>
      <c r="AF557" s="3779"/>
    </row>
    <row r="558" spans="2:32" s="2875" customFormat="1" ht="13.5" thickBot="1" x14ac:dyDescent="0.25">
      <c r="B558" s="2636"/>
      <c r="C558" s="3780"/>
      <c r="D558" s="3780"/>
      <c r="E558" s="2633"/>
      <c r="F558" s="2633"/>
      <c r="G558" s="2633"/>
      <c r="H558" s="2633"/>
      <c r="I558" s="2633"/>
      <c r="J558" s="2633"/>
      <c r="K558" s="2633"/>
      <c r="L558" s="2633"/>
      <c r="M558" s="2633"/>
      <c r="N558" s="2633"/>
      <c r="O558" s="2633"/>
      <c r="P558" s="2633"/>
      <c r="Q558" s="2633"/>
      <c r="R558" s="2633"/>
      <c r="S558" s="2633"/>
      <c r="T558" s="2633"/>
      <c r="U558" s="2633"/>
      <c r="V558" s="2633"/>
      <c r="W558" s="2633"/>
      <c r="X558" s="2633"/>
      <c r="Y558" s="2633"/>
      <c r="Z558" s="2633"/>
      <c r="AA558" s="2633"/>
      <c r="AB558" s="2633"/>
      <c r="AC558" s="2633"/>
      <c r="AD558" s="2633"/>
      <c r="AE558" s="2633"/>
      <c r="AF558" s="3779"/>
    </row>
    <row r="559" spans="2:32" s="2875" customFormat="1" ht="175.5" customHeight="1" thickBot="1" x14ac:dyDescent="0.25">
      <c r="B559" s="2636"/>
      <c r="C559" s="3888" t="s">
        <v>5071</v>
      </c>
      <c r="D559" s="3889"/>
      <c r="E559" s="3890" t="s">
        <v>6930</v>
      </c>
      <c r="F559" s="3891"/>
      <c r="G559" s="3891"/>
      <c r="H559" s="3891"/>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1"/>
      <c r="AD559" s="3891"/>
      <c r="AE559" s="3891"/>
      <c r="AF559" s="3892"/>
    </row>
    <row r="560" spans="2:32" s="2875" customFormat="1" ht="13.5" thickBot="1" x14ac:dyDescent="0.25">
      <c r="B560" s="3784"/>
      <c r="C560" s="3785"/>
      <c r="D560" s="3785"/>
      <c r="E560" s="3785"/>
      <c r="F560" s="3785"/>
      <c r="G560" s="3785"/>
      <c r="H560" s="3785"/>
      <c r="I560" s="3785"/>
      <c r="J560" s="3785"/>
      <c r="K560" s="3785"/>
      <c r="L560" s="3785"/>
      <c r="M560" s="3785"/>
      <c r="N560" s="3785"/>
      <c r="O560" s="3785"/>
      <c r="P560" s="3785"/>
      <c r="Q560" s="3785"/>
      <c r="R560" s="3785"/>
      <c r="S560" s="3785"/>
      <c r="T560" s="3785"/>
      <c r="U560" s="3785"/>
      <c r="V560" s="3785"/>
      <c r="W560" s="3785"/>
      <c r="X560" s="3785"/>
      <c r="Y560" s="3785"/>
      <c r="Z560" s="3785"/>
      <c r="AA560" s="3785"/>
      <c r="AB560" s="3785"/>
      <c r="AC560" s="3785"/>
      <c r="AD560" s="3785"/>
      <c r="AE560" s="3785"/>
      <c r="AF560" s="3786"/>
    </row>
    <row r="561" spans="2:32" s="2875" customFormat="1" x14ac:dyDescent="0.2">
      <c r="B561" s="3792"/>
      <c r="C561" s="3792"/>
      <c r="D561" s="3792"/>
      <c r="E561" s="3792"/>
      <c r="F561" s="3792"/>
      <c r="G561" s="2573"/>
      <c r="H561" s="2573"/>
      <c r="I561" s="2573"/>
      <c r="J561" s="2573"/>
      <c r="K561" s="2573"/>
      <c r="L561" s="2573"/>
      <c r="M561" s="2573"/>
      <c r="N561" s="2573"/>
      <c r="O561" s="2573"/>
      <c r="P561" s="2573"/>
      <c r="Q561" s="2573"/>
      <c r="R561" s="2573"/>
      <c r="S561" s="2573"/>
      <c r="T561" s="2573"/>
      <c r="U561" s="2573"/>
      <c r="V561" s="2573"/>
      <c r="W561" s="2573"/>
      <c r="X561" s="2573"/>
      <c r="Y561" s="2573"/>
      <c r="Z561" s="2573"/>
      <c r="AA561" s="2573"/>
      <c r="AB561" s="2573"/>
      <c r="AC561" s="2573"/>
      <c r="AD561" s="2573"/>
      <c r="AE561" s="2573"/>
      <c r="AF561" s="2573"/>
    </row>
    <row r="562" spans="2:32" s="2875" customFormat="1" ht="13.5" thickBot="1" x14ac:dyDescent="0.25"/>
    <row r="563" spans="2:32" s="2875" customFormat="1" ht="20.25" x14ac:dyDescent="0.2">
      <c r="B563" s="3839" t="s">
        <v>5069</v>
      </c>
      <c r="C563" s="3840"/>
      <c r="D563" s="3840"/>
      <c r="E563" s="3840"/>
      <c r="F563" s="3840"/>
      <c r="G563" s="3840"/>
      <c r="H563" s="3840"/>
      <c r="I563" s="3840"/>
      <c r="J563" s="3840"/>
      <c r="K563" s="3840"/>
      <c r="L563" s="3840"/>
      <c r="M563" s="3840"/>
      <c r="N563" s="3840"/>
      <c r="O563" s="3840"/>
      <c r="P563" s="3840"/>
      <c r="Q563" s="3840"/>
      <c r="R563" s="3840"/>
      <c r="S563" s="3840"/>
      <c r="T563" s="3840"/>
      <c r="U563" s="3840"/>
      <c r="V563" s="3840"/>
      <c r="W563" s="3840"/>
      <c r="X563" s="3840"/>
      <c r="Y563" s="3840"/>
      <c r="Z563" s="3840"/>
      <c r="AA563" s="3840"/>
      <c r="AB563" s="3840"/>
      <c r="AC563" s="3840"/>
      <c r="AD563" s="3840"/>
      <c r="AE563" s="3840"/>
      <c r="AF563" s="3841"/>
    </row>
    <row r="564" spans="2:32" s="2875" customFormat="1" x14ac:dyDescent="0.2">
      <c r="B564" s="3645"/>
      <c r="C564" s="3646"/>
      <c r="D564" s="3646"/>
      <c r="E564" s="3646"/>
      <c r="F564" s="3646"/>
      <c r="G564" s="2573"/>
      <c r="H564" s="2573"/>
      <c r="I564" s="2573"/>
      <c r="J564" s="2573"/>
      <c r="K564" s="2573"/>
      <c r="L564" s="2573"/>
      <c r="M564" s="2573"/>
      <c r="N564" s="2573"/>
      <c r="O564" s="2573"/>
      <c r="P564" s="2573"/>
      <c r="Q564" s="2573"/>
      <c r="R564" s="2573"/>
      <c r="S564" s="2573"/>
      <c r="T564" s="2573"/>
      <c r="U564" s="2573"/>
      <c r="V564" s="2573"/>
      <c r="W564" s="2573"/>
      <c r="X564" s="2573"/>
      <c r="Y564" s="2573"/>
      <c r="Z564" s="2573"/>
      <c r="AA564" s="2573"/>
      <c r="AB564" s="2573"/>
      <c r="AC564" s="2573"/>
      <c r="AD564" s="2573"/>
      <c r="AE564" s="2573"/>
      <c r="AF564" s="2574"/>
    </row>
    <row r="565" spans="2:32" s="2875" customFormat="1" x14ac:dyDescent="0.2">
      <c r="B565" s="2635" t="s">
        <v>5089</v>
      </c>
      <c r="C565" s="3646"/>
      <c r="D565" s="3866" t="s">
        <v>6783</v>
      </c>
      <c r="E565" s="3866"/>
      <c r="F565" s="3866"/>
      <c r="G565" s="2573"/>
      <c r="H565" s="2573"/>
      <c r="I565" s="2573"/>
      <c r="J565" s="2573"/>
      <c r="K565" s="2573"/>
      <c r="L565" s="2573"/>
      <c r="M565" s="2573"/>
      <c r="N565" s="2573"/>
      <c r="O565" s="2573"/>
      <c r="P565" s="2573"/>
      <c r="Q565" s="2573"/>
      <c r="R565" s="2573"/>
      <c r="S565" s="2573"/>
      <c r="T565" s="2573"/>
      <c r="U565" s="2573"/>
      <c r="V565" s="2573"/>
      <c r="W565" s="2573"/>
      <c r="X565" s="2573"/>
      <c r="Y565" s="2573"/>
      <c r="Z565" s="2573"/>
      <c r="AA565" s="2573"/>
      <c r="AB565" s="2573"/>
      <c r="AC565" s="2573"/>
      <c r="AD565" s="2573"/>
      <c r="AE565" s="2573"/>
      <c r="AF565" s="2574"/>
    </row>
    <row r="566" spans="2:32" s="2875" customFormat="1" x14ac:dyDescent="0.2">
      <c r="B566" s="3867" t="s">
        <v>5072</v>
      </c>
      <c r="C566" s="3868"/>
      <c r="D566" s="3843">
        <v>41743</v>
      </c>
      <c r="E566" s="3843"/>
      <c r="F566" s="3843"/>
      <c r="G566" s="2573"/>
      <c r="H566" s="2573"/>
      <c r="I566" s="2573"/>
      <c r="J566" s="2573"/>
      <c r="K566" s="2573"/>
      <c r="L566" s="2573"/>
      <c r="M566" s="2573"/>
      <c r="N566" s="2573"/>
      <c r="O566" s="2573"/>
      <c r="P566" s="2573"/>
      <c r="Q566" s="2573"/>
      <c r="R566" s="2573"/>
      <c r="S566" s="2573"/>
      <c r="T566" s="2573"/>
      <c r="U566" s="2573"/>
      <c r="V566" s="2573"/>
      <c r="W566" s="2573"/>
      <c r="X566" s="2573"/>
      <c r="Y566" s="2573"/>
      <c r="Z566" s="2573"/>
      <c r="AA566" s="2573"/>
      <c r="AB566" s="2573"/>
      <c r="AC566" s="2573"/>
      <c r="AD566" s="2573"/>
      <c r="AE566" s="2573"/>
      <c r="AF566" s="2574"/>
    </row>
    <row r="567" spans="2:32" s="2875" customFormat="1" x14ac:dyDescent="0.2">
      <c r="B567" s="3863" t="s">
        <v>5070</v>
      </c>
      <c r="C567" s="3864"/>
      <c r="D567" s="4729">
        <v>41790</v>
      </c>
      <c r="E567" s="4729"/>
      <c r="F567" s="4729"/>
      <c r="G567" s="2573"/>
      <c r="H567" s="2573"/>
      <c r="I567" s="2573"/>
      <c r="J567" s="2573"/>
      <c r="K567" s="2573"/>
      <c r="L567" s="2573"/>
      <c r="M567" s="2573"/>
      <c r="N567" s="2573"/>
      <c r="O567" s="2573"/>
      <c r="P567" s="2573"/>
      <c r="Q567" s="2573"/>
      <c r="R567" s="2573"/>
      <c r="S567" s="2573"/>
      <c r="T567" s="2573"/>
      <c r="U567" s="2573"/>
      <c r="V567" s="2573"/>
      <c r="W567" s="2573"/>
      <c r="X567" s="2573"/>
      <c r="Y567" s="2573"/>
      <c r="Z567" s="2573"/>
      <c r="AA567" s="2573"/>
      <c r="AB567" s="2573"/>
      <c r="AC567" s="2573"/>
      <c r="AD567" s="2573"/>
      <c r="AE567" s="2573"/>
      <c r="AF567" s="2574"/>
    </row>
    <row r="568" spans="2:32" s="2875" customFormat="1" ht="13.5" thickBot="1" x14ac:dyDescent="0.25">
      <c r="B568" s="3645"/>
      <c r="C568" s="3646"/>
      <c r="D568" s="3646"/>
      <c r="E568" s="3646"/>
      <c r="F568" s="3646"/>
      <c r="G568" s="2573"/>
      <c r="H568" s="2573"/>
      <c r="I568" s="2573"/>
      <c r="J568" s="2573"/>
      <c r="K568" s="2573"/>
      <c r="L568" s="2573"/>
      <c r="M568" s="2573"/>
      <c r="N568" s="2573"/>
      <c r="O568" s="2573"/>
      <c r="P568" s="2573"/>
      <c r="Q568" s="2573"/>
      <c r="R568" s="2573"/>
      <c r="S568" s="2573"/>
      <c r="T568" s="2573"/>
      <c r="U568" s="2573"/>
      <c r="V568" s="2573"/>
      <c r="W568" s="2573"/>
      <c r="X568" s="2573"/>
      <c r="Y568" s="2573"/>
      <c r="Z568" s="2573"/>
      <c r="AA568" s="2573"/>
      <c r="AB568" s="2573"/>
      <c r="AC568" s="2573"/>
      <c r="AD568" s="2573"/>
      <c r="AE568" s="2573"/>
      <c r="AF568" s="2574"/>
    </row>
    <row r="569" spans="2:32" s="2875" customFormat="1" ht="87" customHeight="1" thickBot="1" x14ac:dyDescent="0.25">
      <c r="B569" s="3844" t="s">
        <v>5071</v>
      </c>
      <c r="C569" s="3871"/>
      <c r="D569" s="3872" t="s">
        <v>6786</v>
      </c>
      <c r="E569" s="3847"/>
      <c r="F569" s="3847"/>
      <c r="G569" s="3847"/>
      <c r="H569" s="3847"/>
      <c r="I569" s="3847"/>
      <c r="J569" s="3847"/>
      <c r="K569" s="3847"/>
      <c r="L569" s="3847"/>
      <c r="M569" s="3847"/>
      <c r="N569" s="3847"/>
      <c r="O569" s="3847"/>
      <c r="P569" s="3847"/>
      <c r="Q569" s="3848"/>
      <c r="R569" s="2573"/>
      <c r="S569" s="2573"/>
      <c r="T569" s="2573"/>
      <c r="U569" s="2573"/>
      <c r="V569" s="2573"/>
      <c r="W569" s="2573"/>
      <c r="X569" s="2573"/>
      <c r="Y569" s="2573"/>
      <c r="Z569" s="2573"/>
      <c r="AA569" s="2573"/>
      <c r="AB569" s="2573"/>
      <c r="AC569" s="2573"/>
      <c r="AD569" s="2573"/>
      <c r="AE569" s="2573"/>
      <c r="AF569" s="2574"/>
    </row>
    <row r="570" spans="2:32" s="2875" customFormat="1" ht="13.5" thickBot="1" x14ac:dyDescent="0.25">
      <c r="B570" s="3645"/>
      <c r="C570" s="3646"/>
      <c r="D570" s="3646"/>
      <c r="E570" s="3646"/>
      <c r="F570" s="3646"/>
      <c r="G570" s="2573"/>
      <c r="H570" s="2573"/>
      <c r="I570" s="2573"/>
      <c r="J570" s="2573"/>
      <c r="K570" s="2573"/>
      <c r="L570" s="2573"/>
      <c r="M570" s="2573"/>
      <c r="N570" s="2573"/>
      <c r="O570" s="2573"/>
      <c r="P570" s="2573"/>
      <c r="Q570" s="2573"/>
      <c r="R570" s="2637"/>
      <c r="S570" s="2573"/>
      <c r="T570" s="2573"/>
      <c r="U570" s="2573"/>
      <c r="V570" s="2573"/>
      <c r="W570" s="2573"/>
      <c r="X570" s="2573"/>
      <c r="Y570" s="2573"/>
      <c r="Z570" s="2573"/>
      <c r="AA570" s="2573"/>
      <c r="AB570" s="2573"/>
      <c r="AC570" s="2573"/>
      <c r="AD570" s="2573"/>
      <c r="AE570" s="2573"/>
      <c r="AF570" s="2574"/>
    </row>
    <row r="571" spans="2:32" s="2875" customFormat="1" ht="13.5" thickBot="1" x14ac:dyDescent="0.25">
      <c r="B571" s="3852" t="s">
        <v>5073</v>
      </c>
      <c r="C571" s="3853"/>
      <c r="D571" s="3851" t="s">
        <v>5074</v>
      </c>
      <c r="E571" s="3856" t="s">
        <v>224</v>
      </c>
      <c r="F571" s="3857"/>
      <c r="G571" s="3857"/>
      <c r="H571" s="3857"/>
      <c r="I571" s="3857"/>
      <c r="J571" s="3857"/>
      <c r="K571" s="3857"/>
      <c r="L571" s="3857"/>
      <c r="M571" s="3857"/>
      <c r="N571" s="3857"/>
      <c r="O571" s="3857"/>
      <c r="P571" s="3858"/>
      <c r="Q571" s="3859" t="s">
        <v>340</v>
      </c>
      <c r="R571" s="3860"/>
      <c r="S571" s="3861"/>
      <c r="T571" s="3861"/>
      <c r="U571" s="3861"/>
      <c r="V571" s="3861"/>
      <c r="W571" s="3861"/>
      <c r="X571" s="3861"/>
      <c r="Y571" s="3862"/>
      <c r="Z571" s="3859" t="s">
        <v>225</v>
      </c>
      <c r="AA571" s="3861"/>
      <c r="AB571" s="3862"/>
      <c r="AC571" s="3873" t="s">
        <v>4993</v>
      </c>
      <c r="AD571" s="3874"/>
      <c r="AE571" s="3875"/>
      <c r="AF571" s="2574"/>
    </row>
    <row r="572" spans="2:32" s="2875" customFormat="1" ht="13.5" thickBot="1" x14ac:dyDescent="0.25">
      <c r="B572" s="3854"/>
      <c r="C572" s="3855"/>
      <c r="D572" s="3851"/>
      <c r="E572" s="3851" t="s">
        <v>5011</v>
      </c>
      <c r="F572" s="3851" t="s">
        <v>5012</v>
      </c>
      <c r="G572" s="3830" t="s">
        <v>5014</v>
      </c>
      <c r="H572" s="3830" t="s">
        <v>5075</v>
      </c>
      <c r="I572" s="3876" t="s">
        <v>5076</v>
      </c>
      <c r="J572" s="3876" t="s">
        <v>5077</v>
      </c>
      <c r="K572" s="3876" t="s">
        <v>5017</v>
      </c>
      <c r="L572" s="3876"/>
      <c r="M572" s="3876" t="s">
        <v>5078</v>
      </c>
      <c r="N572" s="3876" t="s">
        <v>5079</v>
      </c>
      <c r="O572" s="3876" t="s">
        <v>5080</v>
      </c>
      <c r="P572" s="3876" t="s">
        <v>5081</v>
      </c>
      <c r="Q572" s="3827" t="s">
        <v>5023</v>
      </c>
      <c r="R572" s="3827" t="s">
        <v>5024</v>
      </c>
      <c r="S572" s="3827" t="s">
        <v>5025</v>
      </c>
      <c r="T572" s="3827" t="s">
        <v>5082</v>
      </c>
      <c r="U572" s="3827" t="s">
        <v>5083</v>
      </c>
      <c r="V572" s="3827" t="s">
        <v>5028</v>
      </c>
      <c r="W572" s="3827" t="s">
        <v>5030</v>
      </c>
      <c r="X572" s="3830" t="s">
        <v>5084</v>
      </c>
      <c r="Y572" s="3830" t="s">
        <v>5085</v>
      </c>
      <c r="Z572" s="3827" t="s">
        <v>5086</v>
      </c>
      <c r="AA572" s="3827" t="s">
        <v>5087</v>
      </c>
      <c r="AB572" s="3827" t="s">
        <v>5088</v>
      </c>
      <c r="AC572" s="3827" t="s">
        <v>1154</v>
      </c>
      <c r="AD572" s="3827" t="s">
        <v>4994</v>
      </c>
      <c r="AE572" s="3827" t="s">
        <v>4995</v>
      </c>
      <c r="AF572" s="2574"/>
    </row>
    <row r="573" spans="2:32" s="2875" customFormat="1" ht="13.5" thickBot="1" x14ac:dyDescent="0.25">
      <c r="B573" s="3854"/>
      <c r="C573" s="3855"/>
      <c r="D573" s="3827"/>
      <c r="E573" s="3827"/>
      <c r="F573" s="3827"/>
      <c r="G573" s="3829"/>
      <c r="H573" s="3829"/>
      <c r="I573" s="3830"/>
      <c r="J573" s="3830"/>
      <c r="K573" s="3643" t="s">
        <v>5037</v>
      </c>
      <c r="L573" s="3644" t="s">
        <v>2798</v>
      </c>
      <c r="M573" s="3830"/>
      <c r="N573" s="3830"/>
      <c r="O573" s="3830"/>
      <c r="P573" s="3830"/>
      <c r="Q573" s="3828"/>
      <c r="R573" s="3828"/>
      <c r="S573" s="3828"/>
      <c r="T573" s="3828"/>
      <c r="U573" s="3828"/>
      <c r="V573" s="3828"/>
      <c r="W573" s="3828"/>
      <c r="X573" s="3829"/>
      <c r="Y573" s="3829"/>
      <c r="Z573" s="3828"/>
      <c r="AA573" s="3828"/>
      <c r="AB573" s="3828"/>
      <c r="AC573" s="3828"/>
      <c r="AD573" s="3828"/>
      <c r="AE573" s="3828"/>
      <c r="AF573" s="2574"/>
    </row>
    <row r="574" spans="2:32" s="2875" customFormat="1" ht="60.75" thickBot="1" x14ac:dyDescent="0.25">
      <c r="B574" s="3901" t="s">
        <v>6784</v>
      </c>
      <c r="C574" s="3902"/>
      <c r="D574" s="3156" t="s">
        <v>1534</v>
      </c>
      <c r="E574" s="3156" t="s">
        <v>1534</v>
      </c>
      <c r="F574" s="3156" t="s">
        <v>1534</v>
      </c>
      <c r="G574" s="3156" t="s">
        <v>1534</v>
      </c>
      <c r="H574" s="3156" t="s">
        <v>1534</v>
      </c>
      <c r="I574" s="3156" t="s">
        <v>1534</v>
      </c>
      <c r="J574" s="3156" t="s">
        <v>1534</v>
      </c>
      <c r="K574" s="3156" t="s">
        <v>1534</v>
      </c>
      <c r="L574" s="3156" t="s">
        <v>1534</v>
      </c>
      <c r="M574" s="3156" t="s">
        <v>1534</v>
      </c>
      <c r="N574" s="3156" t="s">
        <v>1534</v>
      </c>
      <c r="O574" s="3156" t="s">
        <v>1534</v>
      </c>
      <c r="P574" s="3156" t="s">
        <v>1534</v>
      </c>
      <c r="Q574" s="3156" t="s">
        <v>1534</v>
      </c>
      <c r="R574" s="3156" t="s">
        <v>1534</v>
      </c>
      <c r="S574" s="3156" t="s">
        <v>1534</v>
      </c>
      <c r="T574" s="3156" t="s">
        <v>1534</v>
      </c>
      <c r="U574" s="3156" t="s">
        <v>1534</v>
      </c>
      <c r="V574" s="3156" t="s">
        <v>1534</v>
      </c>
      <c r="W574" s="3156" t="s">
        <v>1534</v>
      </c>
      <c r="X574" s="3156" t="s">
        <v>1534</v>
      </c>
      <c r="Y574" s="3156" t="s">
        <v>1534</v>
      </c>
      <c r="Z574" s="3493" t="s">
        <v>6785</v>
      </c>
      <c r="AA574" s="3493" t="s">
        <v>6785</v>
      </c>
      <c r="AB574" s="3494">
        <v>0.1</v>
      </c>
      <c r="AC574" s="3156" t="s">
        <v>1534</v>
      </c>
      <c r="AD574" s="3156" t="s">
        <v>1534</v>
      </c>
      <c r="AE574" s="3156" t="s">
        <v>1534</v>
      </c>
      <c r="AF574" s="2574"/>
    </row>
    <row r="575" spans="2:32" s="2875" customFormat="1" x14ac:dyDescent="0.2">
      <c r="B575" s="2636"/>
      <c r="C575" s="2568"/>
      <c r="D575" s="2568"/>
      <c r="E575" s="2568"/>
      <c r="F575" s="2568"/>
      <c r="G575" s="2569"/>
      <c r="H575" s="2569"/>
      <c r="I575" s="2569"/>
      <c r="J575" s="2569"/>
      <c r="K575" s="2568"/>
      <c r="L575" s="2569"/>
      <c r="M575" s="2569"/>
      <c r="N575" s="2569"/>
      <c r="O575" s="2569"/>
      <c r="P575" s="2569"/>
      <c r="Q575" s="2633"/>
      <c r="R575" s="2633"/>
      <c r="S575" s="2633"/>
      <c r="T575" s="2633"/>
      <c r="U575" s="2633"/>
      <c r="V575" s="2633"/>
      <c r="W575" s="2633"/>
      <c r="X575" s="2633"/>
      <c r="Y575" s="2633"/>
      <c r="Z575" s="2633"/>
      <c r="AA575" s="2633"/>
      <c r="AB575" s="2633"/>
      <c r="AC575" s="2633"/>
      <c r="AD575" s="2633"/>
      <c r="AE575" s="2633"/>
      <c r="AF575" s="2574"/>
    </row>
    <row r="576" spans="2:32" s="2875" customFormat="1" x14ac:dyDescent="0.2">
      <c r="B576" s="3881" t="s">
        <v>4996</v>
      </c>
      <c r="C576" s="3882"/>
      <c r="D576" s="3883" t="s">
        <v>1534</v>
      </c>
      <c r="E576" s="3883"/>
      <c r="F576" s="3883"/>
      <c r="G576" s="3883"/>
      <c r="H576" s="3883"/>
      <c r="I576" s="2634"/>
      <c r="J576" s="2634"/>
      <c r="K576" s="2634"/>
      <c r="L576" s="2634"/>
      <c r="M576" s="2634"/>
      <c r="N576" s="2634"/>
      <c r="O576" s="2634"/>
      <c r="P576" s="2634"/>
      <c r="Q576" s="2633"/>
      <c r="R576" s="2633"/>
      <c r="S576" s="2633"/>
      <c r="T576" s="2633"/>
      <c r="U576" s="2633"/>
      <c r="V576" s="2633"/>
      <c r="W576" s="2633"/>
      <c r="X576" s="2633"/>
      <c r="Y576" s="2633"/>
      <c r="Z576" s="2633"/>
      <c r="AA576" s="2633"/>
      <c r="AB576" s="2633"/>
      <c r="AC576" s="2633"/>
      <c r="AD576" s="2633"/>
      <c r="AE576" s="2633"/>
      <c r="AF576" s="2574"/>
    </row>
    <row r="577" spans="2:32" s="2875" customFormat="1" x14ac:dyDescent="0.2">
      <c r="B577" s="3881" t="s">
        <v>4997</v>
      </c>
      <c r="C577" s="3882"/>
      <c r="D577" s="3883" t="s">
        <v>1534</v>
      </c>
      <c r="E577" s="3883"/>
      <c r="F577" s="3883"/>
      <c r="G577" s="3883"/>
      <c r="H577" s="3883"/>
      <c r="I577" s="2634"/>
      <c r="J577" s="2634"/>
      <c r="K577" s="2634"/>
      <c r="L577" s="2634"/>
      <c r="M577" s="2634"/>
      <c r="N577" s="2634"/>
      <c r="O577" s="2634"/>
      <c r="P577" s="2634"/>
      <c r="Q577" s="2633"/>
      <c r="R577" s="2633"/>
      <c r="S577" s="2633"/>
      <c r="T577" s="2633"/>
      <c r="U577" s="2633"/>
      <c r="V577" s="2633"/>
      <c r="W577" s="2633"/>
      <c r="X577" s="2633"/>
      <c r="Y577" s="2633"/>
      <c r="Z577" s="2633"/>
      <c r="AA577" s="2633"/>
      <c r="AB577" s="2633"/>
      <c r="AC577" s="2633"/>
      <c r="AD577" s="2633"/>
      <c r="AE577" s="2633"/>
      <c r="AF577" s="2574"/>
    </row>
    <row r="578" spans="2:32" s="2875" customFormat="1" ht="13.5" thickBot="1" x14ac:dyDescent="0.25">
      <c r="B578" s="3648"/>
      <c r="C578" s="3647"/>
      <c r="D578" s="3647"/>
      <c r="E578" s="3647"/>
      <c r="F578" s="3647"/>
      <c r="G578" s="2637"/>
      <c r="H578" s="2637"/>
      <c r="I578" s="2637"/>
      <c r="J578" s="2637"/>
      <c r="K578" s="2637"/>
      <c r="L578" s="2637"/>
      <c r="M578" s="2637"/>
      <c r="N578" s="2637"/>
      <c r="O578" s="2637"/>
      <c r="P578" s="2637"/>
      <c r="Q578" s="2637"/>
      <c r="R578" s="2637"/>
      <c r="S578" s="2637"/>
      <c r="T578" s="2637"/>
      <c r="U578" s="2637"/>
      <c r="V578" s="2637"/>
      <c r="W578" s="2637"/>
      <c r="X578" s="2637"/>
      <c r="Y578" s="2637"/>
      <c r="Z578" s="2637"/>
      <c r="AA578" s="2637"/>
      <c r="AB578" s="2637"/>
      <c r="AC578" s="2637"/>
      <c r="AD578" s="2637"/>
      <c r="AE578" s="2637"/>
      <c r="AF578" s="2579"/>
    </row>
    <row r="579" spans="2:32" s="2875" customFormat="1" x14ac:dyDescent="0.2"/>
    <row r="580" spans="2:32" s="2875" customFormat="1" ht="13.5" thickBot="1" x14ac:dyDescent="0.25"/>
    <row r="581" spans="2:32" s="2875" customFormat="1" ht="20.25" x14ac:dyDescent="0.2">
      <c r="B581" s="3839" t="s">
        <v>5069</v>
      </c>
      <c r="C581" s="3840"/>
      <c r="D581" s="3840"/>
      <c r="E581" s="3840"/>
      <c r="F581" s="3840"/>
      <c r="G581" s="3840"/>
      <c r="H581" s="3840"/>
      <c r="I581" s="3840"/>
      <c r="J581" s="3840"/>
      <c r="K581" s="3840"/>
      <c r="L581" s="3840"/>
      <c r="M581" s="3840"/>
      <c r="N581" s="3840"/>
      <c r="O581" s="3840"/>
      <c r="P581" s="3840"/>
      <c r="Q581" s="3840"/>
      <c r="R581" s="3840"/>
      <c r="S581" s="3840"/>
      <c r="T581" s="3840"/>
      <c r="U581" s="3840"/>
      <c r="V581" s="3840"/>
      <c r="W581" s="3840"/>
      <c r="X581" s="3840"/>
      <c r="Y581" s="3840"/>
      <c r="Z581" s="3840"/>
      <c r="AA581" s="3840"/>
      <c r="AB581" s="3840"/>
      <c r="AC581" s="3840"/>
      <c r="AD581" s="3840"/>
      <c r="AE581" s="3840"/>
      <c r="AF581" s="3841"/>
    </row>
    <row r="582" spans="2:32" s="2875" customFormat="1" x14ac:dyDescent="0.2">
      <c r="B582" s="3645"/>
      <c r="C582" s="3646"/>
      <c r="D582" s="3646"/>
      <c r="E582" s="3646"/>
      <c r="F582" s="3646"/>
      <c r="G582" s="2573"/>
      <c r="H582" s="2573"/>
      <c r="I582" s="2573"/>
      <c r="J582" s="2573"/>
      <c r="K582" s="2573"/>
      <c r="L582" s="2573"/>
      <c r="M582" s="2573"/>
      <c r="N582" s="2573"/>
      <c r="O582" s="2573"/>
      <c r="P582" s="2573"/>
      <c r="Q582" s="2573"/>
      <c r="R582" s="2573"/>
      <c r="S582" s="2573"/>
      <c r="T582" s="2573"/>
      <c r="U582" s="2573"/>
      <c r="V582" s="2573"/>
      <c r="W582" s="2573"/>
      <c r="X582" s="2573"/>
      <c r="Y582" s="2573"/>
      <c r="Z582" s="2573"/>
      <c r="AA582" s="2573"/>
      <c r="AB582" s="2573"/>
      <c r="AC582" s="2573"/>
      <c r="AD582" s="2573"/>
      <c r="AE582" s="2573"/>
      <c r="AF582" s="2574"/>
    </row>
    <row r="583" spans="2:32" s="2875" customFormat="1" x14ac:dyDescent="0.2">
      <c r="B583" s="2635" t="s">
        <v>5089</v>
      </c>
      <c r="C583" s="3646"/>
      <c r="D583" s="3866" t="s">
        <v>6782</v>
      </c>
      <c r="E583" s="3866"/>
      <c r="F583" s="3866"/>
      <c r="G583" s="2573"/>
      <c r="H583" s="2573"/>
      <c r="I583" s="2573"/>
      <c r="J583" s="2573"/>
      <c r="K583" s="2573"/>
      <c r="L583" s="2573"/>
      <c r="M583" s="2573"/>
      <c r="N583" s="2573"/>
      <c r="O583" s="2573"/>
      <c r="P583" s="2573"/>
      <c r="Q583" s="2573"/>
      <c r="R583" s="2573"/>
      <c r="S583" s="2573"/>
      <c r="T583" s="2573"/>
      <c r="U583" s="2573"/>
      <c r="V583" s="2573"/>
      <c r="W583" s="2573"/>
      <c r="X583" s="2573"/>
      <c r="Y583" s="2573"/>
      <c r="Z583" s="2573"/>
      <c r="AA583" s="2573"/>
      <c r="AB583" s="2573"/>
      <c r="AC583" s="2573"/>
      <c r="AD583" s="2573"/>
      <c r="AE583" s="2573"/>
      <c r="AF583" s="2574"/>
    </row>
    <row r="584" spans="2:32" s="2875" customFormat="1" x14ac:dyDescent="0.2">
      <c r="B584" s="3867" t="s">
        <v>5072</v>
      </c>
      <c r="C584" s="3868"/>
      <c r="D584" s="3869">
        <v>41743</v>
      </c>
      <c r="E584" s="3869"/>
      <c r="F584" s="3869"/>
      <c r="G584" s="2573"/>
      <c r="H584" s="2573"/>
      <c r="I584" s="2573"/>
      <c r="J584" s="2573"/>
      <c r="K584" s="2573"/>
      <c r="L584" s="2573"/>
      <c r="M584" s="2573"/>
      <c r="N584" s="2573"/>
      <c r="O584" s="2573"/>
      <c r="P584" s="2573"/>
      <c r="Q584" s="2573"/>
      <c r="R584" s="2573"/>
      <c r="S584" s="2573"/>
      <c r="T584" s="2573"/>
      <c r="U584" s="2573"/>
      <c r="V584" s="2573"/>
      <c r="W584" s="2573"/>
      <c r="X584" s="2573"/>
      <c r="Y584" s="2573"/>
      <c r="Z584" s="2573"/>
      <c r="AA584" s="2573"/>
      <c r="AB584" s="2573"/>
      <c r="AC584" s="2573"/>
      <c r="AD584" s="2573"/>
      <c r="AE584" s="2573"/>
      <c r="AF584" s="2574"/>
    </row>
    <row r="585" spans="2:32" s="2875" customFormat="1" x14ac:dyDescent="0.2">
      <c r="B585" s="3863" t="s">
        <v>5070</v>
      </c>
      <c r="C585" s="3864"/>
      <c r="D585" s="3870">
        <v>41790</v>
      </c>
      <c r="E585" s="3870"/>
      <c r="F585" s="3870"/>
      <c r="G585" s="2573"/>
      <c r="H585" s="2573"/>
      <c r="I585" s="2573"/>
      <c r="J585" s="2573"/>
      <c r="K585" s="2573"/>
      <c r="L585" s="2573"/>
      <c r="M585" s="2573"/>
      <c r="N585" s="2573"/>
      <c r="O585" s="2573"/>
      <c r="P585" s="2573"/>
      <c r="Q585" s="2573"/>
      <c r="R585" s="2573"/>
      <c r="S585" s="2573"/>
      <c r="T585" s="2573"/>
      <c r="U585" s="2573"/>
      <c r="V585" s="2573"/>
      <c r="W585" s="2573"/>
      <c r="X585" s="2573"/>
      <c r="Y585" s="2573"/>
      <c r="Z585" s="2573"/>
      <c r="AA585" s="2573"/>
      <c r="AB585" s="2573"/>
      <c r="AC585" s="2573"/>
      <c r="AD585" s="2573"/>
      <c r="AE585" s="2573"/>
      <c r="AF585" s="2574"/>
    </row>
    <row r="586" spans="2:32" s="2875" customFormat="1" ht="13.5" thickBot="1" x14ac:dyDescent="0.25">
      <c r="B586" s="3645"/>
      <c r="C586" s="3646"/>
      <c r="D586" s="3646"/>
      <c r="E586" s="3646"/>
      <c r="F586" s="3646"/>
      <c r="G586" s="2573"/>
      <c r="H586" s="2573"/>
      <c r="I586" s="2573"/>
      <c r="J586" s="2573"/>
      <c r="K586" s="2573"/>
      <c r="L586" s="2573"/>
      <c r="M586" s="2573"/>
      <c r="N586" s="2573"/>
      <c r="O586" s="2573"/>
      <c r="P586" s="2573"/>
      <c r="Q586" s="2573"/>
      <c r="R586" s="2573"/>
      <c r="S586" s="2573"/>
      <c r="T586" s="2573"/>
      <c r="U586" s="2573"/>
      <c r="V586" s="2573"/>
      <c r="W586" s="2573"/>
      <c r="X586" s="2573"/>
      <c r="Y586" s="2573"/>
      <c r="Z586" s="2573"/>
      <c r="AA586" s="2573"/>
      <c r="AB586" s="2573"/>
      <c r="AC586" s="2573"/>
      <c r="AD586" s="2573"/>
      <c r="AE586" s="2573"/>
      <c r="AF586" s="2574"/>
    </row>
    <row r="587" spans="2:32" s="2875" customFormat="1" ht="12.75" customHeight="1" thickBot="1" x14ac:dyDescent="0.25">
      <c r="B587" s="3844" t="s">
        <v>5071</v>
      </c>
      <c r="C587" s="3871"/>
      <c r="D587" s="3872" t="s">
        <v>6758</v>
      </c>
      <c r="E587" s="3847"/>
      <c r="F587" s="3847"/>
      <c r="G587" s="3847"/>
      <c r="H587" s="3847"/>
      <c r="I587" s="3847"/>
      <c r="J587" s="3847"/>
      <c r="K587" s="3847"/>
      <c r="L587" s="3847"/>
      <c r="M587" s="3847"/>
      <c r="N587" s="3847"/>
      <c r="O587" s="3847"/>
      <c r="P587" s="3847"/>
      <c r="Q587" s="3848"/>
      <c r="R587" s="2573"/>
      <c r="S587" s="2573"/>
      <c r="T587" s="2573"/>
      <c r="U587" s="2573"/>
      <c r="V587" s="2573"/>
      <c r="W587" s="2573"/>
      <c r="X587" s="2573"/>
      <c r="Y587" s="2573"/>
      <c r="Z587" s="2573"/>
      <c r="AA587" s="2573"/>
      <c r="AB587" s="2573"/>
      <c r="AC587" s="2573"/>
      <c r="AD587" s="2573"/>
      <c r="AE587" s="2573"/>
      <c r="AF587" s="2574"/>
    </row>
    <row r="588" spans="2:32" s="2875" customFormat="1" ht="12.75" customHeight="1" thickBot="1" x14ac:dyDescent="0.25">
      <c r="B588" s="3645"/>
      <c r="C588" s="3646"/>
      <c r="D588" s="3646"/>
      <c r="E588" s="3646"/>
      <c r="F588" s="3646"/>
      <c r="G588" s="2573"/>
      <c r="H588" s="2573"/>
      <c r="I588" s="2573"/>
      <c r="J588" s="2573"/>
      <c r="K588" s="2573"/>
      <c r="L588" s="2573"/>
      <c r="M588" s="2573"/>
      <c r="N588" s="2573"/>
      <c r="O588" s="2573"/>
      <c r="P588" s="2573"/>
      <c r="Q588" s="2573"/>
      <c r="R588" s="2637"/>
      <c r="S588" s="2573"/>
      <c r="T588" s="2573"/>
      <c r="U588" s="2573"/>
      <c r="V588" s="2573"/>
      <c r="W588" s="2573"/>
      <c r="X588" s="2573"/>
      <c r="Y588" s="2573"/>
      <c r="Z588" s="2573"/>
      <c r="AA588" s="2573"/>
      <c r="AB588" s="2573"/>
      <c r="AC588" s="2573"/>
      <c r="AD588" s="2573"/>
      <c r="AE588" s="2573"/>
      <c r="AF588" s="2574"/>
    </row>
    <row r="589" spans="2:32" s="2875" customFormat="1" ht="13.5" thickBot="1" x14ac:dyDescent="0.25">
      <c r="B589" s="3852" t="s">
        <v>5073</v>
      </c>
      <c r="C589" s="3853"/>
      <c r="D589" s="3851" t="s">
        <v>5074</v>
      </c>
      <c r="E589" s="3856" t="s">
        <v>224</v>
      </c>
      <c r="F589" s="3857"/>
      <c r="G589" s="3857"/>
      <c r="H589" s="3857"/>
      <c r="I589" s="3857"/>
      <c r="J589" s="3857"/>
      <c r="K589" s="3857"/>
      <c r="L589" s="3857"/>
      <c r="M589" s="3857"/>
      <c r="N589" s="3857"/>
      <c r="O589" s="3857"/>
      <c r="P589" s="3858"/>
      <c r="Q589" s="3859" t="s">
        <v>340</v>
      </c>
      <c r="R589" s="3860"/>
      <c r="S589" s="3861"/>
      <c r="T589" s="3861"/>
      <c r="U589" s="3861"/>
      <c r="V589" s="3861"/>
      <c r="W589" s="3861"/>
      <c r="X589" s="3861"/>
      <c r="Y589" s="3862"/>
      <c r="Z589" s="3859" t="s">
        <v>225</v>
      </c>
      <c r="AA589" s="3861"/>
      <c r="AB589" s="3862"/>
      <c r="AC589" s="3873" t="s">
        <v>4993</v>
      </c>
      <c r="AD589" s="3874"/>
      <c r="AE589" s="3875"/>
      <c r="AF589" s="2574"/>
    </row>
    <row r="590" spans="2:32" s="2875" customFormat="1" ht="13.5" customHeight="1" thickBot="1" x14ac:dyDescent="0.25">
      <c r="B590" s="3854"/>
      <c r="C590" s="3855"/>
      <c r="D590" s="3851"/>
      <c r="E590" s="3851" t="s">
        <v>5011</v>
      </c>
      <c r="F590" s="3851" t="s">
        <v>5012</v>
      </c>
      <c r="G590" s="3830" t="s">
        <v>5014</v>
      </c>
      <c r="H590" s="3830" t="s">
        <v>5075</v>
      </c>
      <c r="I590" s="3876" t="s">
        <v>5076</v>
      </c>
      <c r="J590" s="3876" t="s">
        <v>5077</v>
      </c>
      <c r="K590" s="3876" t="s">
        <v>5017</v>
      </c>
      <c r="L590" s="3876"/>
      <c r="M590" s="3876" t="s">
        <v>5078</v>
      </c>
      <c r="N590" s="3876" t="s">
        <v>5079</v>
      </c>
      <c r="O590" s="3876" t="s">
        <v>5080</v>
      </c>
      <c r="P590" s="3876" t="s">
        <v>5081</v>
      </c>
      <c r="Q590" s="3827" t="s">
        <v>5023</v>
      </c>
      <c r="R590" s="3827" t="s">
        <v>5024</v>
      </c>
      <c r="S590" s="3827" t="s">
        <v>5025</v>
      </c>
      <c r="T590" s="3827" t="s">
        <v>5082</v>
      </c>
      <c r="U590" s="3827" t="s">
        <v>5083</v>
      </c>
      <c r="V590" s="3827" t="s">
        <v>5028</v>
      </c>
      <c r="W590" s="3827" t="s">
        <v>5030</v>
      </c>
      <c r="X590" s="3830" t="s">
        <v>5084</v>
      </c>
      <c r="Y590" s="3830" t="s">
        <v>5085</v>
      </c>
      <c r="Z590" s="3827" t="s">
        <v>5086</v>
      </c>
      <c r="AA590" s="3827" t="s">
        <v>5087</v>
      </c>
      <c r="AB590" s="3827" t="s">
        <v>5088</v>
      </c>
      <c r="AC590" s="3827" t="s">
        <v>1154</v>
      </c>
      <c r="AD590" s="3827" t="s">
        <v>4994</v>
      </c>
      <c r="AE590" s="3827" t="s">
        <v>4995</v>
      </c>
      <c r="AF590" s="2574"/>
    </row>
    <row r="591" spans="2:32" s="2875" customFormat="1" ht="13.5" thickBot="1" x14ac:dyDescent="0.25">
      <c r="B591" s="3854"/>
      <c r="C591" s="3855"/>
      <c r="D591" s="3827"/>
      <c r="E591" s="3827"/>
      <c r="F591" s="3827"/>
      <c r="G591" s="3829"/>
      <c r="H591" s="3829"/>
      <c r="I591" s="3830"/>
      <c r="J591" s="3830"/>
      <c r="K591" s="3643" t="s">
        <v>5037</v>
      </c>
      <c r="L591" s="3644" t="s">
        <v>2798</v>
      </c>
      <c r="M591" s="3830"/>
      <c r="N591" s="3830"/>
      <c r="O591" s="3830"/>
      <c r="P591" s="3830"/>
      <c r="Q591" s="3828"/>
      <c r="R591" s="3828"/>
      <c r="S591" s="3828"/>
      <c r="T591" s="3828"/>
      <c r="U591" s="3828"/>
      <c r="V591" s="3828"/>
      <c r="W591" s="3828"/>
      <c r="X591" s="3829"/>
      <c r="Y591" s="3829"/>
      <c r="Z591" s="3828"/>
      <c r="AA591" s="3828"/>
      <c r="AB591" s="3828"/>
      <c r="AC591" s="3828"/>
      <c r="AD591" s="3828"/>
      <c r="AE591" s="3828"/>
      <c r="AF591" s="2574"/>
    </row>
    <row r="592" spans="2:32" s="2875" customFormat="1" x14ac:dyDescent="0.2">
      <c r="B592" s="4756" t="s">
        <v>1671</v>
      </c>
      <c r="C592" s="4757"/>
      <c r="D592" s="3139" t="s">
        <v>1534</v>
      </c>
      <c r="E592" s="3139" t="s">
        <v>1534</v>
      </c>
      <c r="F592" s="3140" t="s">
        <v>1534</v>
      </c>
      <c r="G592" s="2651" t="s">
        <v>6759</v>
      </c>
      <c r="H592" s="2651" t="s">
        <v>1534</v>
      </c>
      <c r="I592" s="3141">
        <v>0.112</v>
      </c>
      <c r="J592" s="3141">
        <v>0.112</v>
      </c>
      <c r="K592" s="3140" t="s">
        <v>1534</v>
      </c>
      <c r="L592" s="2651" t="s">
        <v>1534</v>
      </c>
      <c r="M592" s="2651" t="s">
        <v>1534</v>
      </c>
      <c r="N592" s="2651" t="s">
        <v>1534</v>
      </c>
      <c r="O592" s="3386">
        <v>0.24640000000000004</v>
      </c>
      <c r="P592" s="3386">
        <v>0.16800000000000001</v>
      </c>
      <c r="Q592" s="2651" t="s">
        <v>1534</v>
      </c>
      <c r="R592" s="3140" t="s">
        <v>1534</v>
      </c>
      <c r="S592" s="3140" t="s">
        <v>1534</v>
      </c>
      <c r="T592" s="3140" t="s">
        <v>1534</v>
      </c>
      <c r="U592" s="3141">
        <v>6.720000000000001E-2</v>
      </c>
      <c r="V592" s="3140" t="s">
        <v>1534</v>
      </c>
      <c r="W592" s="3140" t="s">
        <v>1534</v>
      </c>
      <c r="X592" s="3140" t="s">
        <v>1534</v>
      </c>
      <c r="Y592" s="3141">
        <v>6.720000000000001E-2</v>
      </c>
      <c r="Z592" s="3140" t="s">
        <v>1534</v>
      </c>
      <c r="AA592" s="3140" t="s">
        <v>1534</v>
      </c>
      <c r="AB592" s="3141">
        <v>0.112</v>
      </c>
      <c r="AC592" s="2652" t="s">
        <v>1534</v>
      </c>
      <c r="AD592" s="2652" t="s">
        <v>1534</v>
      </c>
      <c r="AE592" s="3236" t="s">
        <v>1534</v>
      </c>
      <c r="AF592" s="2574"/>
    </row>
    <row r="593" spans="2:32" s="2875" customFormat="1" x14ac:dyDescent="0.2">
      <c r="B593" s="4758" t="s">
        <v>1673</v>
      </c>
      <c r="C593" s="4759"/>
      <c r="D593" s="3134" t="s">
        <v>1534</v>
      </c>
      <c r="E593" s="3134" t="s">
        <v>1534</v>
      </c>
      <c r="F593" s="3135" t="s">
        <v>1534</v>
      </c>
      <c r="G593" s="2641" t="s">
        <v>6693</v>
      </c>
      <c r="H593" s="2641" t="s">
        <v>1534</v>
      </c>
      <c r="I593" s="3043">
        <v>0.112</v>
      </c>
      <c r="J593" s="3043">
        <v>0.112</v>
      </c>
      <c r="K593" s="3135" t="s">
        <v>1534</v>
      </c>
      <c r="L593" s="2641" t="s">
        <v>1534</v>
      </c>
      <c r="M593" s="2641" t="s">
        <v>1534</v>
      </c>
      <c r="N593" s="2641" t="s">
        <v>1534</v>
      </c>
      <c r="O593" s="3387">
        <v>0.24640000000000004</v>
      </c>
      <c r="P593" s="3387">
        <v>0.16800000000000001</v>
      </c>
      <c r="Q593" s="2641" t="s">
        <v>1534</v>
      </c>
      <c r="R593" s="3135" t="s">
        <v>1534</v>
      </c>
      <c r="S593" s="3135" t="s">
        <v>1534</v>
      </c>
      <c r="T593" s="3135" t="s">
        <v>1534</v>
      </c>
      <c r="U593" s="3043">
        <v>6.720000000000001E-2</v>
      </c>
      <c r="V593" s="3135" t="s">
        <v>1534</v>
      </c>
      <c r="W593" s="3135" t="s">
        <v>1534</v>
      </c>
      <c r="X593" s="3135" t="s">
        <v>1534</v>
      </c>
      <c r="Y593" s="3043">
        <v>6.720000000000001E-2</v>
      </c>
      <c r="Z593" s="3135" t="s">
        <v>1534</v>
      </c>
      <c r="AA593" s="3135" t="s">
        <v>1534</v>
      </c>
      <c r="AB593" s="3043">
        <v>0.112</v>
      </c>
      <c r="AC593" s="2613" t="s">
        <v>1534</v>
      </c>
      <c r="AD593" s="2613" t="s">
        <v>1534</v>
      </c>
      <c r="AE593" s="3238" t="s">
        <v>1534</v>
      </c>
      <c r="AF593" s="2574"/>
    </row>
    <row r="594" spans="2:32" s="2875" customFormat="1" x14ac:dyDescent="0.2">
      <c r="B594" s="4758" t="s">
        <v>1680</v>
      </c>
      <c r="C594" s="4759"/>
      <c r="D594" s="3134" t="s">
        <v>1534</v>
      </c>
      <c r="E594" s="3134" t="s">
        <v>1534</v>
      </c>
      <c r="F594" s="3135" t="s">
        <v>1534</v>
      </c>
      <c r="G594" s="2641" t="s">
        <v>6760</v>
      </c>
      <c r="H594" s="2641" t="s">
        <v>1534</v>
      </c>
      <c r="I594" s="3043">
        <v>0.112</v>
      </c>
      <c r="J594" s="3043">
        <v>0.112</v>
      </c>
      <c r="K594" s="3135" t="s">
        <v>1534</v>
      </c>
      <c r="L594" s="2641" t="s">
        <v>1534</v>
      </c>
      <c r="M594" s="2641" t="s">
        <v>1534</v>
      </c>
      <c r="N594" s="2641" t="s">
        <v>1534</v>
      </c>
      <c r="O594" s="3387">
        <v>0.24640000000000004</v>
      </c>
      <c r="P594" s="3387">
        <v>0.16800000000000001</v>
      </c>
      <c r="Q594" s="2641" t="s">
        <v>1534</v>
      </c>
      <c r="R594" s="3135" t="s">
        <v>1534</v>
      </c>
      <c r="S594" s="3135" t="s">
        <v>1534</v>
      </c>
      <c r="T594" s="3135" t="s">
        <v>1534</v>
      </c>
      <c r="U594" s="3043">
        <v>6.720000000000001E-2</v>
      </c>
      <c r="V594" s="3135" t="s">
        <v>1534</v>
      </c>
      <c r="W594" s="3135" t="s">
        <v>1534</v>
      </c>
      <c r="X594" s="3135" t="s">
        <v>1534</v>
      </c>
      <c r="Y594" s="3043">
        <v>6.720000000000001E-2</v>
      </c>
      <c r="Z594" s="3135" t="s">
        <v>1534</v>
      </c>
      <c r="AA594" s="3135" t="s">
        <v>1534</v>
      </c>
      <c r="AB594" s="3043">
        <v>0.112</v>
      </c>
      <c r="AC594" s="2613" t="s">
        <v>1534</v>
      </c>
      <c r="AD594" s="2613" t="s">
        <v>1534</v>
      </c>
      <c r="AE594" s="3238" t="s">
        <v>1534</v>
      </c>
      <c r="AF594" s="2574"/>
    </row>
    <row r="595" spans="2:32" s="2875" customFormat="1" x14ac:dyDescent="0.2">
      <c r="B595" s="4758" t="s">
        <v>1091</v>
      </c>
      <c r="C595" s="4759"/>
      <c r="D595" s="3134" t="s">
        <v>1534</v>
      </c>
      <c r="E595" s="3134" t="s">
        <v>1534</v>
      </c>
      <c r="F595" s="3134" t="s">
        <v>1534</v>
      </c>
      <c r="G595" s="2641" t="s">
        <v>6761</v>
      </c>
      <c r="H595" s="2641" t="s">
        <v>1534</v>
      </c>
      <c r="I595" s="3043">
        <v>0.11</v>
      </c>
      <c r="J595" s="3043">
        <v>0.11</v>
      </c>
      <c r="K595" s="3135" t="s">
        <v>1534</v>
      </c>
      <c r="L595" s="2641" t="s">
        <v>1534</v>
      </c>
      <c r="M595" s="2641" t="s">
        <v>1534</v>
      </c>
      <c r="N595" s="2641" t="s">
        <v>1534</v>
      </c>
      <c r="O595" s="3387">
        <v>0.24640000000000004</v>
      </c>
      <c r="P595" s="3387">
        <v>0.16800000000000001</v>
      </c>
      <c r="Q595" s="2641" t="s">
        <v>1534</v>
      </c>
      <c r="R595" s="3135" t="s">
        <v>1534</v>
      </c>
      <c r="S595" s="3135" t="s">
        <v>1534</v>
      </c>
      <c r="T595" s="3135" t="s">
        <v>1534</v>
      </c>
      <c r="U595" s="3043">
        <v>6.720000000000001E-2</v>
      </c>
      <c r="V595" s="3135" t="s">
        <v>1534</v>
      </c>
      <c r="W595" s="3135" t="s">
        <v>1534</v>
      </c>
      <c r="X595" s="3135" t="s">
        <v>1534</v>
      </c>
      <c r="Y595" s="3043">
        <v>6.720000000000001E-2</v>
      </c>
      <c r="Z595" s="3135" t="s">
        <v>1534</v>
      </c>
      <c r="AA595" s="3135" t="s">
        <v>1534</v>
      </c>
      <c r="AB595" s="3043">
        <v>0.112</v>
      </c>
      <c r="AC595" s="2613" t="s">
        <v>1534</v>
      </c>
      <c r="AD595" s="2613" t="s">
        <v>1534</v>
      </c>
      <c r="AE595" s="3238" t="s">
        <v>1534</v>
      </c>
      <c r="AF595" s="2574"/>
    </row>
    <row r="596" spans="2:32" s="2875" customFormat="1" x14ac:dyDescent="0.2">
      <c r="B596" s="4758" t="s">
        <v>1101</v>
      </c>
      <c r="C596" s="4759"/>
      <c r="D596" s="3134" t="s">
        <v>1534</v>
      </c>
      <c r="E596" s="3134" t="s">
        <v>1534</v>
      </c>
      <c r="F596" s="3134" t="s">
        <v>1534</v>
      </c>
      <c r="G596" s="2641" t="s">
        <v>6762</v>
      </c>
      <c r="H596" s="2641" t="s">
        <v>1534</v>
      </c>
      <c r="I596" s="3043">
        <v>0.108</v>
      </c>
      <c r="J596" s="3043">
        <v>0.108</v>
      </c>
      <c r="K596" s="3135" t="s">
        <v>1534</v>
      </c>
      <c r="L596" s="2641" t="s">
        <v>1534</v>
      </c>
      <c r="M596" s="2641" t="s">
        <v>1534</v>
      </c>
      <c r="N596" s="2641" t="s">
        <v>1534</v>
      </c>
      <c r="O596" s="3387">
        <v>0.24640000000000004</v>
      </c>
      <c r="P596" s="3387">
        <v>0.16800000000000001</v>
      </c>
      <c r="Q596" s="2641" t="s">
        <v>1534</v>
      </c>
      <c r="R596" s="3135" t="s">
        <v>1534</v>
      </c>
      <c r="S596" s="3135" t="s">
        <v>1534</v>
      </c>
      <c r="T596" s="3135" t="s">
        <v>1534</v>
      </c>
      <c r="U596" s="3043">
        <v>6.720000000000001E-2</v>
      </c>
      <c r="V596" s="3135" t="s">
        <v>1534</v>
      </c>
      <c r="W596" s="3135" t="s">
        <v>1534</v>
      </c>
      <c r="X596" s="3135" t="s">
        <v>1534</v>
      </c>
      <c r="Y596" s="3043">
        <v>6.720000000000001E-2</v>
      </c>
      <c r="Z596" s="3135" t="s">
        <v>1534</v>
      </c>
      <c r="AA596" s="3135" t="s">
        <v>1534</v>
      </c>
      <c r="AB596" s="3043">
        <v>0.112</v>
      </c>
      <c r="AC596" s="2613" t="s">
        <v>1534</v>
      </c>
      <c r="AD596" s="2613" t="s">
        <v>1534</v>
      </c>
      <c r="AE596" s="3238" t="s">
        <v>1534</v>
      </c>
      <c r="AF596" s="2574"/>
    </row>
    <row r="597" spans="2:32" s="2875" customFormat="1" x14ac:dyDescent="0.2">
      <c r="B597" s="4758" t="s">
        <v>1109</v>
      </c>
      <c r="C597" s="4759"/>
      <c r="D597" s="3134" t="s">
        <v>1534</v>
      </c>
      <c r="E597" s="3134" t="s">
        <v>1534</v>
      </c>
      <c r="F597" s="3134" t="s">
        <v>1534</v>
      </c>
      <c r="G597" s="2641" t="s">
        <v>6763</v>
      </c>
      <c r="H597" s="2641" t="s">
        <v>1534</v>
      </c>
      <c r="I597" s="3043">
        <v>9.9000000000000005E-2</v>
      </c>
      <c r="J597" s="3043">
        <v>9.9000000000000005E-2</v>
      </c>
      <c r="K597" s="3135" t="s">
        <v>1534</v>
      </c>
      <c r="L597" s="2641" t="s">
        <v>1534</v>
      </c>
      <c r="M597" s="2641" t="s">
        <v>1534</v>
      </c>
      <c r="N597" s="2641" t="s">
        <v>1534</v>
      </c>
      <c r="O597" s="3387">
        <v>0.24640000000000004</v>
      </c>
      <c r="P597" s="3387">
        <v>0.16800000000000001</v>
      </c>
      <c r="Q597" s="2641" t="s">
        <v>1534</v>
      </c>
      <c r="R597" s="3135" t="s">
        <v>1534</v>
      </c>
      <c r="S597" s="3135" t="s">
        <v>1534</v>
      </c>
      <c r="T597" s="3135" t="s">
        <v>1534</v>
      </c>
      <c r="U597" s="3043">
        <v>6.720000000000001E-2</v>
      </c>
      <c r="V597" s="3135" t="s">
        <v>1534</v>
      </c>
      <c r="W597" s="3135" t="s">
        <v>1534</v>
      </c>
      <c r="X597" s="3135" t="s">
        <v>1534</v>
      </c>
      <c r="Y597" s="3043">
        <v>6.720000000000001E-2</v>
      </c>
      <c r="Z597" s="3135" t="s">
        <v>1534</v>
      </c>
      <c r="AA597" s="3135" t="s">
        <v>1534</v>
      </c>
      <c r="AB597" s="3043">
        <v>0.112</v>
      </c>
      <c r="AC597" s="2613" t="s">
        <v>1534</v>
      </c>
      <c r="AD597" s="2613" t="s">
        <v>1534</v>
      </c>
      <c r="AE597" s="3238" t="s">
        <v>1534</v>
      </c>
      <c r="AF597" s="2574"/>
    </row>
    <row r="598" spans="2:32" s="2875" customFormat="1" x14ac:dyDescent="0.2">
      <c r="B598" s="4758" t="s">
        <v>1113</v>
      </c>
      <c r="C598" s="4759"/>
      <c r="D598" s="3134" t="s">
        <v>1534</v>
      </c>
      <c r="E598" s="3134" t="s">
        <v>1534</v>
      </c>
      <c r="F598" s="3134" t="s">
        <v>1534</v>
      </c>
      <c r="G598" s="2641" t="s">
        <v>6764</v>
      </c>
      <c r="H598" s="2641" t="s">
        <v>1534</v>
      </c>
      <c r="I598" s="3043">
        <v>9.6000000000000002E-2</v>
      </c>
      <c r="J598" s="3043">
        <v>9.6000000000000002E-2</v>
      </c>
      <c r="K598" s="3135" t="s">
        <v>1534</v>
      </c>
      <c r="L598" s="2641" t="s">
        <v>1534</v>
      </c>
      <c r="M598" s="2641" t="s">
        <v>1534</v>
      </c>
      <c r="N598" s="2641" t="s">
        <v>1534</v>
      </c>
      <c r="O598" s="3387">
        <v>0.24640000000000004</v>
      </c>
      <c r="P598" s="3387">
        <v>0.16800000000000001</v>
      </c>
      <c r="Q598" s="2641" t="s">
        <v>1534</v>
      </c>
      <c r="R598" s="3135" t="s">
        <v>1534</v>
      </c>
      <c r="S598" s="3135" t="s">
        <v>1534</v>
      </c>
      <c r="T598" s="3135" t="s">
        <v>1534</v>
      </c>
      <c r="U598" s="3043">
        <v>6.720000000000001E-2</v>
      </c>
      <c r="V598" s="3135" t="s">
        <v>1534</v>
      </c>
      <c r="W598" s="3135" t="s">
        <v>1534</v>
      </c>
      <c r="X598" s="3135" t="s">
        <v>1534</v>
      </c>
      <c r="Y598" s="3043">
        <v>6.720000000000001E-2</v>
      </c>
      <c r="Z598" s="3135" t="s">
        <v>1534</v>
      </c>
      <c r="AA598" s="3135" t="s">
        <v>1534</v>
      </c>
      <c r="AB598" s="3043">
        <v>0.112</v>
      </c>
      <c r="AC598" s="2613" t="s">
        <v>1534</v>
      </c>
      <c r="AD598" s="2613" t="s">
        <v>1534</v>
      </c>
      <c r="AE598" s="3238" t="s">
        <v>1534</v>
      </c>
      <c r="AF598" s="2574"/>
    </row>
    <row r="599" spans="2:32" s="2875" customFormat="1" x14ac:dyDescent="0.2">
      <c r="B599" s="4758" t="s">
        <v>1117</v>
      </c>
      <c r="C599" s="4759"/>
      <c r="D599" s="3134" t="s">
        <v>1534</v>
      </c>
      <c r="E599" s="3134" t="s">
        <v>1534</v>
      </c>
      <c r="F599" s="3134" t="s">
        <v>1534</v>
      </c>
      <c r="G599" s="2641" t="s">
        <v>6765</v>
      </c>
      <c r="H599" s="2641" t="s">
        <v>1534</v>
      </c>
      <c r="I599" s="3043">
        <v>9.4E-2</v>
      </c>
      <c r="J599" s="3043">
        <v>9.4E-2</v>
      </c>
      <c r="K599" s="3135" t="s">
        <v>1534</v>
      </c>
      <c r="L599" s="2641" t="s">
        <v>1534</v>
      </c>
      <c r="M599" s="2641" t="s">
        <v>1534</v>
      </c>
      <c r="N599" s="2641" t="s">
        <v>1534</v>
      </c>
      <c r="O599" s="3387">
        <v>0.24640000000000004</v>
      </c>
      <c r="P599" s="3387">
        <v>0.16800000000000001</v>
      </c>
      <c r="Q599" s="2641" t="s">
        <v>1534</v>
      </c>
      <c r="R599" s="3135" t="s">
        <v>1534</v>
      </c>
      <c r="S599" s="3135" t="s">
        <v>1534</v>
      </c>
      <c r="T599" s="3135" t="s">
        <v>1534</v>
      </c>
      <c r="U599" s="3043">
        <v>6.720000000000001E-2</v>
      </c>
      <c r="V599" s="3135" t="s">
        <v>1534</v>
      </c>
      <c r="W599" s="3135" t="s">
        <v>1534</v>
      </c>
      <c r="X599" s="3135" t="s">
        <v>1534</v>
      </c>
      <c r="Y599" s="3043">
        <v>6.720000000000001E-2</v>
      </c>
      <c r="Z599" s="3135" t="s">
        <v>1534</v>
      </c>
      <c r="AA599" s="3135" t="s">
        <v>1534</v>
      </c>
      <c r="AB599" s="3043">
        <v>0.112</v>
      </c>
      <c r="AC599" s="2613" t="s">
        <v>1534</v>
      </c>
      <c r="AD599" s="2613" t="s">
        <v>1534</v>
      </c>
      <c r="AE599" s="3238" t="s">
        <v>1534</v>
      </c>
      <c r="AF599" s="2574"/>
    </row>
    <row r="600" spans="2:32" s="2875" customFormat="1" x14ac:dyDescent="0.2">
      <c r="B600" s="4758" t="s">
        <v>6766</v>
      </c>
      <c r="C600" s="4759"/>
      <c r="D600" s="3134" t="s">
        <v>1534</v>
      </c>
      <c r="E600" s="3134" t="s">
        <v>1534</v>
      </c>
      <c r="F600" s="3135" t="s">
        <v>1534</v>
      </c>
      <c r="G600" s="2641" t="s">
        <v>6622</v>
      </c>
      <c r="H600" s="2641" t="s">
        <v>1534</v>
      </c>
      <c r="I600" s="3043">
        <v>0.2016</v>
      </c>
      <c r="J600" s="3043">
        <v>0.2016</v>
      </c>
      <c r="K600" s="3135" t="s">
        <v>1534</v>
      </c>
      <c r="L600" s="2641" t="s">
        <v>1534</v>
      </c>
      <c r="M600" s="2641" t="s">
        <v>1534</v>
      </c>
      <c r="N600" s="2641" t="s">
        <v>1534</v>
      </c>
      <c r="O600" s="3387">
        <v>0.2016</v>
      </c>
      <c r="P600" s="3387">
        <v>0.2016</v>
      </c>
      <c r="Q600" s="2641" t="s">
        <v>1534</v>
      </c>
      <c r="R600" s="3135" t="s">
        <v>1534</v>
      </c>
      <c r="S600" s="3135" t="s">
        <v>1534</v>
      </c>
      <c r="T600" s="3135" t="s">
        <v>1534</v>
      </c>
      <c r="U600" s="3043">
        <v>6.720000000000001E-2</v>
      </c>
      <c r="V600" s="3135" t="s">
        <v>1534</v>
      </c>
      <c r="W600" s="3135" t="s">
        <v>1534</v>
      </c>
      <c r="X600" s="3135" t="s">
        <v>1534</v>
      </c>
      <c r="Y600" s="3043">
        <v>6.720000000000001E-2</v>
      </c>
      <c r="Z600" s="3135" t="s">
        <v>1534</v>
      </c>
      <c r="AA600" s="3135" t="s">
        <v>1534</v>
      </c>
      <c r="AB600" s="3043">
        <v>0.112</v>
      </c>
      <c r="AC600" s="2613" t="s">
        <v>1534</v>
      </c>
      <c r="AD600" s="2613" t="s">
        <v>1534</v>
      </c>
      <c r="AE600" s="3238" t="s">
        <v>1534</v>
      </c>
      <c r="AF600" s="2574"/>
    </row>
    <row r="601" spans="2:32" s="2875" customFormat="1" x14ac:dyDescent="0.2">
      <c r="B601" s="4758" t="s">
        <v>1121</v>
      </c>
      <c r="C601" s="4759"/>
      <c r="D601" s="3134" t="s">
        <v>1534</v>
      </c>
      <c r="E601" s="3134" t="s">
        <v>1534</v>
      </c>
      <c r="F601" s="3135" t="s">
        <v>1534</v>
      </c>
      <c r="G601" s="2641" t="s">
        <v>6721</v>
      </c>
      <c r="H601" s="2641" t="s">
        <v>1534</v>
      </c>
      <c r="I601" s="3043">
        <v>0.13440000000000002</v>
      </c>
      <c r="J601" s="3043">
        <v>0.13440000000000002</v>
      </c>
      <c r="K601" s="3135" t="s">
        <v>1534</v>
      </c>
      <c r="L601" s="2641" t="s">
        <v>1534</v>
      </c>
      <c r="M601" s="2641" t="s">
        <v>1534</v>
      </c>
      <c r="N601" s="2641" t="s">
        <v>1534</v>
      </c>
      <c r="O601" s="3387">
        <v>0.24640000000000004</v>
      </c>
      <c r="P601" s="3387">
        <v>0.16800000000000001</v>
      </c>
      <c r="Q601" s="2641" t="s">
        <v>1534</v>
      </c>
      <c r="R601" s="3135" t="s">
        <v>1534</v>
      </c>
      <c r="S601" s="3135" t="s">
        <v>1534</v>
      </c>
      <c r="T601" s="3135" t="s">
        <v>1534</v>
      </c>
      <c r="U601" s="3043">
        <v>6.720000000000001E-2</v>
      </c>
      <c r="V601" s="3135" t="s">
        <v>1534</v>
      </c>
      <c r="W601" s="3135" t="s">
        <v>1534</v>
      </c>
      <c r="X601" s="3135" t="s">
        <v>1534</v>
      </c>
      <c r="Y601" s="3043">
        <v>6.720000000000001E-2</v>
      </c>
      <c r="Z601" s="3135" t="s">
        <v>1534</v>
      </c>
      <c r="AA601" s="3135" t="s">
        <v>1534</v>
      </c>
      <c r="AB601" s="3043">
        <v>0.112</v>
      </c>
      <c r="AC601" s="2613" t="s">
        <v>1534</v>
      </c>
      <c r="AD601" s="2613" t="s">
        <v>1534</v>
      </c>
      <c r="AE601" s="3238" t="s">
        <v>1534</v>
      </c>
      <c r="AF601" s="2574"/>
    </row>
    <row r="602" spans="2:32" s="2875" customFormat="1" x14ac:dyDescent="0.2">
      <c r="B602" s="4758" t="s">
        <v>1123</v>
      </c>
      <c r="C602" s="4759"/>
      <c r="D602" s="3134" t="s">
        <v>1534</v>
      </c>
      <c r="E602" s="3134" t="s">
        <v>1534</v>
      </c>
      <c r="F602" s="3135" t="s">
        <v>1534</v>
      </c>
      <c r="G602" s="2641" t="s">
        <v>6638</v>
      </c>
      <c r="H602" s="2641" t="s">
        <v>1534</v>
      </c>
      <c r="I602" s="3043">
        <v>0.13440000000000002</v>
      </c>
      <c r="J602" s="3043">
        <v>0.13440000000000002</v>
      </c>
      <c r="K602" s="3135" t="s">
        <v>1534</v>
      </c>
      <c r="L602" s="2641" t="s">
        <v>1534</v>
      </c>
      <c r="M602" s="2641" t="s">
        <v>1534</v>
      </c>
      <c r="N602" s="2641" t="s">
        <v>1534</v>
      </c>
      <c r="O602" s="3387">
        <v>0.24640000000000004</v>
      </c>
      <c r="P602" s="3387">
        <v>0.16800000000000001</v>
      </c>
      <c r="Q602" s="2641" t="s">
        <v>1534</v>
      </c>
      <c r="R602" s="3135" t="s">
        <v>1534</v>
      </c>
      <c r="S602" s="3135" t="s">
        <v>1534</v>
      </c>
      <c r="T602" s="3135" t="s">
        <v>1534</v>
      </c>
      <c r="U602" s="3043">
        <v>6.720000000000001E-2</v>
      </c>
      <c r="V602" s="3135" t="s">
        <v>1534</v>
      </c>
      <c r="W602" s="3135" t="s">
        <v>1534</v>
      </c>
      <c r="X602" s="3135" t="s">
        <v>1534</v>
      </c>
      <c r="Y602" s="3043">
        <v>6.720000000000001E-2</v>
      </c>
      <c r="Z602" s="3135" t="s">
        <v>1534</v>
      </c>
      <c r="AA602" s="3135" t="s">
        <v>1534</v>
      </c>
      <c r="AB602" s="3043">
        <v>0.112</v>
      </c>
      <c r="AC602" s="2613" t="s">
        <v>1534</v>
      </c>
      <c r="AD602" s="2613" t="s">
        <v>1534</v>
      </c>
      <c r="AE602" s="3238" t="s">
        <v>1534</v>
      </c>
      <c r="AF602" s="2574"/>
    </row>
    <row r="603" spans="2:32" s="2875" customFormat="1" x14ac:dyDescent="0.2">
      <c r="B603" s="4758" t="s">
        <v>1671</v>
      </c>
      <c r="C603" s="4759"/>
      <c r="D603" s="3134" t="s">
        <v>1534</v>
      </c>
      <c r="E603" s="3134" t="s">
        <v>1534</v>
      </c>
      <c r="F603" s="3134" t="s">
        <v>1534</v>
      </c>
      <c r="G603" s="2641" t="s">
        <v>6767</v>
      </c>
      <c r="H603" s="2641" t="s">
        <v>1534</v>
      </c>
      <c r="I603" s="3043">
        <v>0.13440000000000002</v>
      </c>
      <c r="J603" s="3043">
        <v>0.13440000000000002</v>
      </c>
      <c r="K603" s="3135" t="s">
        <v>1534</v>
      </c>
      <c r="L603" s="2641" t="s">
        <v>1534</v>
      </c>
      <c r="M603" s="2641" t="s">
        <v>1534</v>
      </c>
      <c r="N603" s="2641" t="s">
        <v>1534</v>
      </c>
      <c r="O603" s="3387">
        <v>0.24640000000000004</v>
      </c>
      <c r="P603" s="3387">
        <v>0.16800000000000001</v>
      </c>
      <c r="Q603" s="2641" t="s">
        <v>1534</v>
      </c>
      <c r="R603" s="3135" t="s">
        <v>1534</v>
      </c>
      <c r="S603" s="3135" t="s">
        <v>1534</v>
      </c>
      <c r="T603" s="3135" t="s">
        <v>1534</v>
      </c>
      <c r="U603" s="3043">
        <v>6.720000000000001E-2</v>
      </c>
      <c r="V603" s="3135" t="s">
        <v>1534</v>
      </c>
      <c r="W603" s="3135" t="s">
        <v>1534</v>
      </c>
      <c r="X603" s="3135" t="s">
        <v>1534</v>
      </c>
      <c r="Y603" s="3043">
        <v>6.720000000000001E-2</v>
      </c>
      <c r="Z603" s="3135" t="s">
        <v>1534</v>
      </c>
      <c r="AA603" s="3135" t="s">
        <v>1534</v>
      </c>
      <c r="AB603" s="3043">
        <v>0.112</v>
      </c>
      <c r="AC603" s="2613" t="s">
        <v>1534</v>
      </c>
      <c r="AD603" s="2613" t="s">
        <v>1534</v>
      </c>
      <c r="AE603" s="3238" t="s">
        <v>1534</v>
      </c>
      <c r="AF603" s="2574"/>
    </row>
    <row r="604" spans="2:32" s="2875" customFormat="1" x14ac:dyDescent="0.2">
      <c r="B604" s="4758" t="s">
        <v>1673</v>
      </c>
      <c r="C604" s="4759"/>
      <c r="D604" s="3134" t="s">
        <v>1534</v>
      </c>
      <c r="E604" s="3134" t="s">
        <v>1534</v>
      </c>
      <c r="F604" s="3134" t="s">
        <v>1534</v>
      </c>
      <c r="G604" s="2641" t="s">
        <v>6768</v>
      </c>
      <c r="H604" s="2641" t="s">
        <v>1534</v>
      </c>
      <c r="I604" s="3043">
        <v>0.13440000000000002</v>
      </c>
      <c r="J604" s="3043">
        <v>0.13440000000000002</v>
      </c>
      <c r="K604" s="3135" t="s">
        <v>1534</v>
      </c>
      <c r="L604" s="2641" t="s">
        <v>1534</v>
      </c>
      <c r="M604" s="2641" t="s">
        <v>1534</v>
      </c>
      <c r="N604" s="2641" t="s">
        <v>1534</v>
      </c>
      <c r="O604" s="3387">
        <v>0.24640000000000004</v>
      </c>
      <c r="P604" s="3387">
        <v>0.16800000000000001</v>
      </c>
      <c r="Q604" s="2641" t="s">
        <v>1534</v>
      </c>
      <c r="R604" s="3135" t="s">
        <v>1534</v>
      </c>
      <c r="S604" s="3135" t="s">
        <v>1534</v>
      </c>
      <c r="T604" s="3135" t="s">
        <v>1534</v>
      </c>
      <c r="U604" s="3043">
        <v>6.720000000000001E-2</v>
      </c>
      <c r="V604" s="3135" t="s">
        <v>1534</v>
      </c>
      <c r="W604" s="3135" t="s">
        <v>1534</v>
      </c>
      <c r="X604" s="3135" t="s">
        <v>1534</v>
      </c>
      <c r="Y604" s="3043">
        <v>6.720000000000001E-2</v>
      </c>
      <c r="Z604" s="3135" t="s">
        <v>1534</v>
      </c>
      <c r="AA604" s="3135" t="s">
        <v>1534</v>
      </c>
      <c r="AB604" s="3043">
        <v>0.112</v>
      </c>
      <c r="AC604" s="2613" t="s">
        <v>1534</v>
      </c>
      <c r="AD604" s="2613" t="s">
        <v>1534</v>
      </c>
      <c r="AE604" s="3238" t="s">
        <v>1534</v>
      </c>
      <c r="AF604" s="2574"/>
    </row>
    <row r="605" spans="2:32" s="2875" customFormat="1" x14ac:dyDescent="0.2">
      <c r="B605" s="4758" t="s">
        <v>1680</v>
      </c>
      <c r="C605" s="4759"/>
      <c r="D605" s="3134" t="s">
        <v>1534</v>
      </c>
      <c r="E605" s="3134" t="s">
        <v>1534</v>
      </c>
      <c r="F605" s="3134" t="s">
        <v>1534</v>
      </c>
      <c r="G605" s="2641" t="s">
        <v>6769</v>
      </c>
      <c r="H605" s="2641" t="s">
        <v>1534</v>
      </c>
      <c r="I605" s="3043">
        <v>0.12320000000000002</v>
      </c>
      <c r="J605" s="3043">
        <v>0.12320000000000002</v>
      </c>
      <c r="K605" s="3135" t="s">
        <v>1534</v>
      </c>
      <c r="L605" s="2641" t="s">
        <v>1534</v>
      </c>
      <c r="M605" s="2641" t="s">
        <v>1534</v>
      </c>
      <c r="N605" s="2641" t="s">
        <v>1534</v>
      </c>
      <c r="O605" s="3387">
        <v>0.24640000000000004</v>
      </c>
      <c r="P605" s="3387">
        <v>0.16800000000000001</v>
      </c>
      <c r="Q605" s="2641" t="s">
        <v>1534</v>
      </c>
      <c r="R605" s="3135" t="s">
        <v>1534</v>
      </c>
      <c r="S605" s="3135" t="s">
        <v>1534</v>
      </c>
      <c r="T605" s="3135" t="s">
        <v>1534</v>
      </c>
      <c r="U605" s="3043">
        <v>6.720000000000001E-2</v>
      </c>
      <c r="V605" s="3135" t="s">
        <v>1534</v>
      </c>
      <c r="W605" s="3135" t="s">
        <v>1534</v>
      </c>
      <c r="X605" s="3135" t="s">
        <v>1534</v>
      </c>
      <c r="Y605" s="3043">
        <v>6.720000000000001E-2</v>
      </c>
      <c r="Z605" s="3135" t="s">
        <v>1534</v>
      </c>
      <c r="AA605" s="3135" t="s">
        <v>1534</v>
      </c>
      <c r="AB605" s="3043">
        <v>0.112</v>
      </c>
      <c r="AC605" s="2613" t="s">
        <v>1534</v>
      </c>
      <c r="AD605" s="2613" t="s">
        <v>1534</v>
      </c>
      <c r="AE605" s="3238" t="s">
        <v>1534</v>
      </c>
      <c r="AF605" s="2574"/>
    </row>
    <row r="606" spans="2:32" s="2875" customFormat="1" x14ac:dyDescent="0.2">
      <c r="B606" s="4758" t="s">
        <v>1091</v>
      </c>
      <c r="C606" s="4759"/>
      <c r="D606" s="3134" t="s">
        <v>1534</v>
      </c>
      <c r="E606" s="3134" t="s">
        <v>1534</v>
      </c>
      <c r="F606" s="3134" t="s">
        <v>1534</v>
      </c>
      <c r="G606" s="2641" t="s">
        <v>6653</v>
      </c>
      <c r="H606" s="2641" t="s">
        <v>1534</v>
      </c>
      <c r="I606" s="3043">
        <v>0.121</v>
      </c>
      <c r="J606" s="3043">
        <v>0.121</v>
      </c>
      <c r="K606" s="3135" t="s">
        <v>1534</v>
      </c>
      <c r="L606" s="2641" t="s">
        <v>1534</v>
      </c>
      <c r="M606" s="2641" t="s">
        <v>1534</v>
      </c>
      <c r="N606" s="2641" t="s">
        <v>1534</v>
      </c>
      <c r="O606" s="3387">
        <v>0.24640000000000004</v>
      </c>
      <c r="P606" s="3387">
        <v>0.16800000000000001</v>
      </c>
      <c r="Q606" s="2641" t="s">
        <v>1534</v>
      </c>
      <c r="R606" s="3135" t="s">
        <v>1534</v>
      </c>
      <c r="S606" s="3135" t="s">
        <v>1534</v>
      </c>
      <c r="T606" s="3135" t="s">
        <v>1534</v>
      </c>
      <c r="U606" s="3043">
        <v>6.720000000000001E-2</v>
      </c>
      <c r="V606" s="3135" t="s">
        <v>1534</v>
      </c>
      <c r="W606" s="3135" t="s">
        <v>1534</v>
      </c>
      <c r="X606" s="3135" t="s">
        <v>1534</v>
      </c>
      <c r="Y606" s="3043">
        <v>6.720000000000001E-2</v>
      </c>
      <c r="Z606" s="3135" t="s">
        <v>1534</v>
      </c>
      <c r="AA606" s="3135" t="s">
        <v>1534</v>
      </c>
      <c r="AB606" s="3043">
        <v>0.112</v>
      </c>
      <c r="AC606" s="2613" t="s">
        <v>1534</v>
      </c>
      <c r="AD606" s="2613" t="s">
        <v>1534</v>
      </c>
      <c r="AE606" s="3238" t="s">
        <v>1534</v>
      </c>
      <c r="AF606" s="2574"/>
    </row>
    <row r="607" spans="2:32" s="2875" customFormat="1" x14ac:dyDescent="0.2">
      <c r="B607" s="4758" t="s">
        <v>1132</v>
      </c>
      <c r="C607" s="4759"/>
      <c r="D607" s="3134" t="s">
        <v>1534</v>
      </c>
      <c r="E607" s="3134" t="s">
        <v>1534</v>
      </c>
      <c r="F607" s="3134" t="s">
        <v>1534</v>
      </c>
      <c r="G607" s="2641" t="s">
        <v>6762</v>
      </c>
      <c r="H607" s="2641" t="s">
        <v>1534</v>
      </c>
      <c r="I607" s="3043">
        <v>0.108</v>
      </c>
      <c r="J607" s="3043">
        <v>0.108</v>
      </c>
      <c r="K607" s="3135" t="s">
        <v>1534</v>
      </c>
      <c r="L607" s="2641" t="s">
        <v>1534</v>
      </c>
      <c r="M607" s="2641" t="s">
        <v>1534</v>
      </c>
      <c r="N607" s="2641" t="s">
        <v>1534</v>
      </c>
      <c r="O607" s="3387">
        <v>0.24640000000000004</v>
      </c>
      <c r="P607" s="3387">
        <v>0.16800000000000001</v>
      </c>
      <c r="Q607" s="2641" t="s">
        <v>1534</v>
      </c>
      <c r="R607" s="3135" t="s">
        <v>1534</v>
      </c>
      <c r="S607" s="3135" t="s">
        <v>1534</v>
      </c>
      <c r="T607" s="3135" t="s">
        <v>1534</v>
      </c>
      <c r="U607" s="3043">
        <v>6.720000000000001E-2</v>
      </c>
      <c r="V607" s="3135" t="s">
        <v>1534</v>
      </c>
      <c r="W607" s="3135" t="s">
        <v>1534</v>
      </c>
      <c r="X607" s="3135" t="s">
        <v>1534</v>
      </c>
      <c r="Y607" s="3043">
        <v>6.720000000000001E-2</v>
      </c>
      <c r="Z607" s="3135" t="s">
        <v>1534</v>
      </c>
      <c r="AA607" s="3135" t="s">
        <v>1534</v>
      </c>
      <c r="AB607" s="3043">
        <v>0.112</v>
      </c>
      <c r="AC607" s="2613" t="s">
        <v>1534</v>
      </c>
      <c r="AD607" s="2613" t="s">
        <v>1534</v>
      </c>
      <c r="AE607" s="3238" t="s">
        <v>1534</v>
      </c>
      <c r="AF607" s="2574"/>
    </row>
    <row r="608" spans="2:32" s="2875" customFormat="1" x14ac:dyDescent="0.2">
      <c r="B608" s="4758" t="s">
        <v>1121</v>
      </c>
      <c r="C608" s="4759"/>
      <c r="D608" s="3134" t="s">
        <v>1534</v>
      </c>
      <c r="E608" s="3134" t="s">
        <v>1534</v>
      </c>
      <c r="F608" s="3134" t="s">
        <v>1534</v>
      </c>
      <c r="G608" s="2641" t="s">
        <v>6721</v>
      </c>
      <c r="H608" s="2641" t="s">
        <v>1534</v>
      </c>
      <c r="I608" s="3043">
        <v>0.13440000000000002</v>
      </c>
      <c r="J608" s="3043">
        <v>0.13440000000000002</v>
      </c>
      <c r="K608" s="3135" t="s">
        <v>1534</v>
      </c>
      <c r="L608" s="2641" t="s">
        <v>1534</v>
      </c>
      <c r="M608" s="2641" t="s">
        <v>1534</v>
      </c>
      <c r="N608" s="2641" t="s">
        <v>1534</v>
      </c>
      <c r="O608" s="3387">
        <v>0.24640000000000004</v>
      </c>
      <c r="P608" s="3387">
        <v>0.16800000000000001</v>
      </c>
      <c r="Q608" s="2641" t="s">
        <v>1534</v>
      </c>
      <c r="R608" s="3135" t="s">
        <v>1534</v>
      </c>
      <c r="S608" s="3135" t="s">
        <v>1534</v>
      </c>
      <c r="T608" s="3135" t="s">
        <v>1534</v>
      </c>
      <c r="U608" s="3043">
        <v>6.720000000000001E-2</v>
      </c>
      <c r="V608" s="3135" t="s">
        <v>1534</v>
      </c>
      <c r="W608" s="3135" t="s">
        <v>1534</v>
      </c>
      <c r="X608" s="3135" t="s">
        <v>1534</v>
      </c>
      <c r="Y608" s="3043">
        <v>6.720000000000001E-2</v>
      </c>
      <c r="Z608" s="3135" t="s">
        <v>1534</v>
      </c>
      <c r="AA608" s="3135" t="s">
        <v>1534</v>
      </c>
      <c r="AB608" s="3043">
        <v>0.112</v>
      </c>
      <c r="AC608" s="2613" t="s">
        <v>1534</v>
      </c>
      <c r="AD608" s="2613" t="s">
        <v>1534</v>
      </c>
      <c r="AE608" s="3238" t="s">
        <v>1534</v>
      </c>
      <c r="AF608" s="2574"/>
    </row>
    <row r="609" spans="2:32" s="2875" customFormat="1" ht="13.5" thickBot="1" x14ac:dyDescent="0.25">
      <c r="B609" s="4760" t="s">
        <v>1123</v>
      </c>
      <c r="C609" s="4761"/>
      <c r="D609" s="3143" t="s">
        <v>1534</v>
      </c>
      <c r="E609" s="3143" t="s">
        <v>1534</v>
      </c>
      <c r="F609" s="3143" t="s">
        <v>1534</v>
      </c>
      <c r="G609" s="2644" t="s">
        <v>6638</v>
      </c>
      <c r="H609" s="2644" t="s">
        <v>1534</v>
      </c>
      <c r="I609" s="3145">
        <v>0.13440000000000002</v>
      </c>
      <c r="J609" s="3145">
        <v>0.13440000000000002</v>
      </c>
      <c r="K609" s="3144" t="s">
        <v>1534</v>
      </c>
      <c r="L609" s="2644" t="s">
        <v>1534</v>
      </c>
      <c r="M609" s="2644" t="s">
        <v>1534</v>
      </c>
      <c r="N609" s="2644" t="s">
        <v>1534</v>
      </c>
      <c r="O609" s="2943">
        <v>0.24640000000000004</v>
      </c>
      <c r="P609" s="2943">
        <v>0.16800000000000001</v>
      </c>
      <c r="Q609" s="2644" t="s">
        <v>1534</v>
      </c>
      <c r="R609" s="3144" t="s">
        <v>1534</v>
      </c>
      <c r="S609" s="3144" t="s">
        <v>1534</v>
      </c>
      <c r="T609" s="3144" t="s">
        <v>1534</v>
      </c>
      <c r="U609" s="3145">
        <v>6.720000000000001E-2</v>
      </c>
      <c r="V609" s="3144" t="s">
        <v>1534</v>
      </c>
      <c r="W609" s="3144" t="s">
        <v>1534</v>
      </c>
      <c r="X609" s="3144" t="s">
        <v>1534</v>
      </c>
      <c r="Y609" s="3145">
        <v>6.720000000000001E-2</v>
      </c>
      <c r="Z609" s="3144" t="s">
        <v>1534</v>
      </c>
      <c r="AA609" s="3144" t="s">
        <v>1534</v>
      </c>
      <c r="AB609" s="3145">
        <v>0.112</v>
      </c>
      <c r="AC609" s="2673" t="s">
        <v>1534</v>
      </c>
      <c r="AD609" s="2673" t="s">
        <v>1534</v>
      </c>
      <c r="AE609" s="2674" t="s">
        <v>1534</v>
      </c>
      <c r="AF609" s="2574"/>
    </row>
    <row r="610" spans="2:32" s="2875" customFormat="1" ht="13.5" customHeight="1" x14ac:dyDescent="0.2">
      <c r="B610" s="2636"/>
      <c r="C610" s="2568"/>
      <c r="D610" s="2568"/>
      <c r="E610" s="2568"/>
      <c r="F610" s="2568"/>
      <c r="G610" s="2569"/>
      <c r="H610" s="2569"/>
      <c r="I610" s="2569"/>
      <c r="J610" s="2569"/>
      <c r="K610" s="2568"/>
      <c r="L610" s="2569"/>
      <c r="M610" s="2569"/>
      <c r="N610" s="2569"/>
      <c r="O610" s="2569"/>
      <c r="P610" s="2569"/>
      <c r="Q610" s="2633"/>
      <c r="R610" s="2633"/>
      <c r="S610" s="2633"/>
      <c r="T610" s="2633"/>
      <c r="U610" s="2633"/>
      <c r="V610" s="2633"/>
      <c r="W610" s="2633"/>
      <c r="X610" s="2633"/>
      <c r="Y610" s="2633"/>
      <c r="Z610" s="2633"/>
      <c r="AA610" s="2633"/>
      <c r="AB610" s="2633"/>
      <c r="AC610" s="2633"/>
      <c r="AD610" s="2633"/>
      <c r="AE610" s="2633"/>
      <c r="AF610" s="2574"/>
    </row>
    <row r="611" spans="2:32" s="2875" customFormat="1" x14ac:dyDescent="0.2">
      <c r="B611" s="3881" t="s">
        <v>4996</v>
      </c>
      <c r="C611" s="3882"/>
      <c r="D611" s="3883" t="s">
        <v>6628</v>
      </c>
      <c r="E611" s="3883"/>
      <c r="F611" s="3883"/>
      <c r="G611" s="3883"/>
      <c r="H611" s="3883"/>
      <c r="I611" s="2634"/>
      <c r="J611" s="2634"/>
      <c r="K611" s="2634"/>
      <c r="L611" s="2634"/>
      <c r="M611" s="2634"/>
      <c r="N611" s="2634"/>
      <c r="O611" s="2634"/>
      <c r="P611" s="2634"/>
      <c r="Q611" s="2633"/>
      <c r="R611" s="2633"/>
      <c r="S611" s="2633"/>
      <c r="T611" s="2633"/>
      <c r="U611" s="2633"/>
      <c r="V611" s="2633"/>
      <c r="W611" s="2633"/>
      <c r="X611" s="2633"/>
      <c r="Y611" s="2633"/>
      <c r="Z611" s="2633"/>
      <c r="AA611" s="2633"/>
      <c r="AB611" s="2633"/>
      <c r="AC611" s="2633"/>
      <c r="AD611" s="2633"/>
      <c r="AE611" s="2633"/>
      <c r="AF611" s="2574"/>
    </row>
    <row r="612" spans="2:32" s="2875" customFormat="1" x14ac:dyDescent="0.2">
      <c r="B612" s="3881" t="s">
        <v>4997</v>
      </c>
      <c r="C612" s="3882"/>
      <c r="D612" s="3883" t="s">
        <v>6628</v>
      </c>
      <c r="E612" s="3883"/>
      <c r="F612" s="3883"/>
      <c r="G612" s="3883"/>
      <c r="H612" s="3883"/>
      <c r="I612" s="2634"/>
      <c r="J612" s="2634"/>
      <c r="K612" s="2634"/>
      <c r="L612" s="2634"/>
      <c r="M612" s="2634"/>
      <c r="N612" s="2634"/>
      <c r="O612" s="2634"/>
      <c r="P612" s="2634"/>
      <c r="Q612" s="2633"/>
      <c r="R612" s="2633"/>
      <c r="S612" s="2633"/>
      <c r="T612" s="2633"/>
      <c r="U612" s="2633"/>
      <c r="V612" s="2633"/>
      <c r="W612" s="2633"/>
      <c r="X612" s="2633"/>
      <c r="Y612" s="2633"/>
      <c r="Z612" s="2633"/>
      <c r="AA612" s="2633"/>
      <c r="AB612" s="2633"/>
      <c r="AC612" s="2633"/>
      <c r="AD612" s="2633"/>
      <c r="AE612" s="2633"/>
      <c r="AF612" s="2574"/>
    </row>
    <row r="613" spans="2:32" s="2875" customFormat="1" ht="13.5" thickBot="1" x14ac:dyDescent="0.25">
      <c r="B613" s="3648"/>
      <c r="C613" s="3647"/>
      <c r="D613" s="3647"/>
      <c r="E613" s="3647"/>
      <c r="F613" s="3647"/>
      <c r="G613" s="2637"/>
      <c r="H613" s="2637"/>
      <c r="I613" s="2637"/>
      <c r="J613" s="2637"/>
      <c r="K613" s="2637"/>
      <c r="L613" s="2637"/>
      <c r="M613" s="2637"/>
      <c r="N613" s="2637"/>
      <c r="O613" s="2637"/>
      <c r="P613" s="2637"/>
      <c r="Q613" s="2637"/>
      <c r="R613" s="2637"/>
      <c r="S613" s="2637"/>
      <c r="T613" s="2637"/>
      <c r="U613" s="2637"/>
      <c r="V613" s="2637"/>
      <c r="W613" s="2637"/>
      <c r="X613" s="2637"/>
      <c r="Y613" s="2637"/>
      <c r="Z613" s="2637"/>
      <c r="AA613" s="2637"/>
      <c r="AB613" s="2637"/>
      <c r="AC613" s="2637"/>
      <c r="AD613" s="2637"/>
      <c r="AE613" s="2637"/>
      <c r="AF613" s="2579"/>
    </row>
    <row r="614" spans="2:32" s="2875" customFormat="1" x14ac:dyDescent="0.2"/>
    <row r="615" spans="2:32" s="2875" customFormat="1" ht="13.5" thickBot="1" x14ac:dyDescent="0.25"/>
    <row r="616" spans="2:32" s="2875" customFormat="1" ht="20.25" x14ac:dyDescent="0.2">
      <c r="B616" s="3839" t="s">
        <v>5069</v>
      </c>
      <c r="C616" s="3840"/>
      <c r="D616" s="3840"/>
      <c r="E616" s="3840"/>
      <c r="F616" s="3840"/>
      <c r="G616" s="3840"/>
      <c r="H616" s="3840"/>
      <c r="I616" s="3840"/>
      <c r="J616" s="3840"/>
      <c r="K616" s="3840"/>
      <c r="L616" s="3840"/>
      <c r="M616" s="3840"/>
      <c r="N616" s="3840"/>
      <c r="O616" s="3840"/>
      <c r="P616" s="3840"/>
      <c r="Q616" s="3840"/>
      <c r="R616" s="3840"/>
      <c r="S616" s="3840"/>
      <c r="T616" s="3840"/>
      <c r="U616" s="3840"/>
      <c r="V616" s="3840"/>
      <c r="W616" s="3840"/>
      <c r="X616" s="3840"/>
      <c r="Y616" s="3840"/>
      <c r="Z616" s="3840"/>
      <c r="AA616" s="3840"/>
      <c r="AB616" s="3840"/>
      <c r="AC616" s="3840"/>
      <c r="AD616" s="3840"/>
      <c r="AE616" s="3840"/>
      <c r="AF616" s="3841"/>
    </row>
    <row r="617" spans="2:32" s="2875" customFormat="1" x14ac:dyDescent="0.2">
      <c r="B617" s="3645"/>
      <c r="C617" s="3646"/>
      <c r="D617" s="3646"/>
      <c r="E617" s="3646"/>
      <c r="F617" s="3646"/>
      <c r="G617" s="2573"/>
      <c r="H617" s="2573"/>
      <c r="I617" s="2573"/>
      <c r="J617" s="2573"/>
      <c r="K617" s="2573"/>
      <c r="L617" s="2573"/>
      <c r="M617" s="2573"/>
      <c r="N617" s="2573"/>
      <c r="O617" s="2573"/>
      <c r="P617" s="2573"/>
      <c r="Q617" s="2573"/>
      <c r="R617" s="2573"/>
      <c r="S617" s="2573"/>
      <c r="T617" s="2573"/>
      <c r="U617" s="2573"/>
      <c r="V617" s="2573"/>
      <c r="W617" s="2573"/>
      <c r="X617" s="2573"/>
      <c r="Y617" s="2573"/>
      <c r="Z617" s="2573"/>
      <c r="AA617" s="2573"/>
      <c r="AB617" s="2573"/>
      <c r="AC617" s="2573"/>
      <c r="AD617" s="2573"/>
      <c r="AE617" s="2573"/>
      <c r="AF617" s="2574"/>
    </row>
    <row r="618" spans="2:32" s="2875" customFormat="1" x14ac:dyDescent="0.2">
      <c r="B618" s="2635" t="s">
        <v>5089</v>
      </c>
      <c r="C618" s="3646"/>
      <c r="D618" s="3866" t="s">
        <v>6632</v>
      </c>
      <c r="E618" s="3866"/>
      <c r="F618" s="3866"/>
      <c r="G618" s="2573"/>
      <c r="H618" s="2573"/>
      <c r="I618" s="2573"/>
      <c r="J618" s="2573"/>
      <c r="K618" s="2573"/>
      <c r="L618" s="2573"/>
      <c r="M618" s="2573"/>
      <c r="N618" s="2573"/>
      <c r="O618" s="2573"/>
      <c r="P618" s="2573"/>
      <c r="Q618" s="2573"/>
      <c r="R618" s="2573"/>
      <c r="S618" s="2573"/>
      <c r="T618" s="2573"/>
      <c r="U618" s="2573"/>
      <c r="V618" s="2573"/>
      <c r="W618" s="2573"/>
      <c r="X618" s="2573"/>
      <c r="Y618" s="2573"/>
      <c r="Z618" s="2573"/>
      <c r="AA618" s="2573"/>
      <c r="AB618" s="2573"/>
      <c r="AC618" s="2573"/>
      <c r="AD618" s="2573"/>
      <c r="AE618" s="2573"/>
      <c r="AF618" s="2574"/>
    </row>
    <row r="619" spans="2:32" s="2875" customFormat="1" x14ac:dyDescent="0.2">
      <c r="B619" s="3867" t="s">
        <v>5072</v>
      </c>
      <c r="C619" s="3868"/>
      <c r="D619" s="3869">
        <v>41743</v>
      </c>
      <c r="E619" s="3869"/>
      <c r="F619" s="3869"/>
      <c r="G619" s="2573"/>
      <c r="H619" s="2573"/>
      <c r="I619" s="2573"/>
      <c r="J619" s="2573"/>
      <c r="K619" s="2573"/>
      <c r="L619" s="2573"/>
      <c r="M619" s="2573"/>
      <c r="N619" s="2573"/>
      <c r="O619" s="2573"/>
      <c r="P619" s="2573"/>
      <c r="Q619" s="2573"/>
      <c r="R619" s="2573"/>
      <c r="S619" s="2573"/>
      <c r="T619" s="2573"/>
      <c r="U619" s="2573"/>
      <c r="V619" s="2573"/>
      <c r="W619" s="2573"/>
      <c r="X619" s="2573"/>
      <c r="Y619" s="2573"/>
      <c r="Z619" s="2573"/>
      <c r="AA619" s="2573"/>
      <c r="AB619" s="2573"/>
      <c r="AC619" s="2573"/>
      <c r="AD619" s="2573"/>
      <c r="AE619" s="2573"/>
      <c r="AF619" s="2574"/>
    </row>
    <row r="620" spans="2:32" s="2875" customFormat="1" ht="12.75" customHeight="1" x14ac:dyDescent="0.2">
      <c r="B620" s="3863" t="s">
        <v>5070</v>
      </c>
      <c r="C620" s="3864"/>
      <c r="D620" s="3870">
        <v>41790</v>
      </c>
      <c r="E620" s="3870"/>
      <c r="F620" s="3870"/>
      <c r="G620" s="2573"/>
      <c r="H620" s="2573"/>
      <c r="I620" s="2573"/>
      <c r="J620" s="2573"/>
      <c r="K620" s="2573"/>
      <c r="L620" s="2573"/>
      <c r="M620" s="2573"/>
      <c r="N620" s="2573"/>
      <c r="O620" s="2573"/>
      <c r="P620" s="2573"/>
      <c r="Q620" s="2573"/>
      <c r="R620" s="2573"/>
      <c r="S620" s="2573"/>
      <c r="T620" s="2573"/>
      <c r="U620" s="2573"/>
      <c r="V620" s="2573"/>
      <c r="W620" s="2573"/>
      <c r="X620" s="2573"/>
      <c r="Y620" s="2573"/>
      <c r="Z620" s="2573"/>
      <c r="AA620" s="2573"/>
      <c r="AB620" s="2573"/>
      <c r="AC620" s="2573"/>
      <c r="AD620" s="2573"/>
      <c r="AE620" s="2573"/>
      <c r="AF620" s="2574"/>
    </row>
    <row r="621" spans="2:32" s="2875" customFormat="1" ht="12.75" customHeight="1" thickBot="1" x14ac:dyDescent="0.25">
      <c r="B621" s="3645"/>
      <c r="C621" s="3646"/>
      <c r="D621" s="3646"/>
      <c r="E621" s="3646"/>
      <c r="F621" s="3646"/>
      <c r="G621" s="2573"/>
      <c r="H621" s="2573"/>
      <c r="I621" s="2573"/>
      <c r="J621" s="2573"/>
      <c r="K621" s="2573"/>
      <c r="L621" s="2573"/>
      <c r="M621" s="2573"/>
      <c r="N621" s="2573"/>
      <c r="O621" s="2573"/>
      <c r="P621" s="2573"/>
      <c r="Q621" s="2573"/>
      <c r="R621" s="2573"/>
      <c r="S621" s="2573"/>
      <c r="T621" s="2573"/>
      <c r="U621" s="2573"/>
      <c r="V621" s="2573"/>
      <c r="W621" s="2573"/>
      <c r="X621" s="2573"/>
      <c r="Y621" s="2573"/>
      <c r="Z621" s="2573"/>
      <c r="AA621" s="2573"/>
      <c r="AB621" s="2573"/>
      <c r="AC621" s="2573"/>
      <c r="AD621" s="2573"/>
      <c r="AE621" s="2573"/>
      <c r="AF621" s="2574"/>
    </row>
    <row r="622" spans="2:32" s="2875" customFormat="1" ht="13.5" thickBot="1" x14ac:dyDescent="0.25">
      <c r="B622" s="3844" t="s">
        <v>5071</v>
      </c>
      <c r="C622" s="3871"/>
      <c r="D622" s="3872" t="s">
        <v>6633</v>
      </c>
      <c r="E622" s="3847"/>
      <c r="F622" s="3847"/>
      <c r="G622" s="3847"/>
      <c r="H622" s="3847"/>
      <c r="I622" s="3847"/>
      <c r="J622" s="3847"/>
      <c r="K622" s="3847"/>
      <c r="L622" s="3847"/>
      <c r="M622" s="3847"/>
      <c r="N622" s="3847"/>
      <c r="O622" s="3847"/>
      <c r="P622" s="3847"/>
      <c r="Q622" s="3848"/>
      <c r="R622" s="2573"/>
      <c r="S622" s="2573"/>
      <c r="T622" s="2573"/>
      <c r="U622" s="2573"/>
      <c r="V622" s="2573"/>
      <c r="W622" s="2573"/>
      <c r="X622" s="2573"/>
      <c r="Y622" s="2573"/>
      <c r="Z622" s="2573"/>
      <c r="AA622" s="2573"/>
      <c r="AB622" s="2573"/>
      <c r="AC622" s="2573"/>
      <c r="AD622" s="2573"/>
      <c r="AE622" s="2573"/>
      <c r="AF622" s="2574"/>
    </row>
    <row r="623" spans="2:32" s="2875" customFormat="1" ht="13.5" customHeight="1" thickBot="1" x14ac:dyDescent="0.25">
      <c r="B623" s="3645"/>
      <c r="C623" s="3646"/>
      <c r="D623" s="3646"/>
      <c r="E623" s="3646"/>
      <c r="F623" s="3646"/>
      <c r="G623" s="2573"/>
      <c r="H623" s="2573"/>
      <c r="I623" s="2573"/>
      <c r="J623" s="2573"/>
      <c r="K623" s="2573"/>
      <c r="L623" s="2573"/>
      <c r="M623" s="2573"/>
      <c r="N623" s="2573"/>
      <c r="O623" s="2573"/>
      <c r="P623" s="2573"/>
      <c r="Q623" s="2573"/>
      <c r="R623" s="2637"/>
      <c r="S623" s="2573"/>
      <c r="T623" s="2573"/>
      <c r="U623" s="2573"/>
      <c r="V623" s="2573"/>
      <c r="W623" s="2573"/>
      <c r="X623" s="2573"/>
      <c r="Y623" s="2573"/>
      <c r="Z623" s="2573"/>
      <c r="AA623" s="2573"/>
      <c r="AB623" s="2573"/>
      <c r="AC623" s="2573"/>
      <c r="AD623" s="2573"/>
      <c r="AE623" s="2573"/>
      <c r="AF623" s="2574"/>
    </row>
    <row r="624" spans="2:32" s="2875" customFormat="1" ht="13.5" thickBot="1" x14ac:dyDescent="0.25">
      <c r="B624" s="3852" t="s">
        <v>5073</v>
      </c>
      <c r="C624" s="3853"/>
      <c r="D624" s="3851" t="s">
        <v>5074</v>
      </c>
      <c r="E624" s="3856" t="s">
        <v>224</v>
      </c>
      <c r="F624" s="3857"/>
      <c r="G624" s="3857"/>
      <c r="H624" s="3857"/>
      <c r="I624" s="3857"/>
      <c r="J624" s="3857"/>
      <c r="K624" s="3857"/>
      <c r="L624" s="3857"/>
      <c r="M624" s="3857"/>
      <c r="N624" s="3857"/>
      <c r="O624" s="3857"/>
      <c r="P624" s="3858"/>
      <c r="Q624" s="3859" t="s">
        <v>340</v>
      </c>
      <c r="R624" s="3860"/>
      <c r="S624" s="3861"/>
      <c r="T624" s="3861"/>
      <c r="U624" s="3861"/>
      <c r="V624" s="3861"/>
      <c r="W624" s="3861"/>
      <c r="X624" s="3861"/>
      <c r="Y624" s="3862"/>
      <c r="Z624" s="3859" t="s">
        <v>225</v>
      </c>
      <c r="AA624" s="3861"/>
      <c r="AB624" s="3862"/>
      <c r="AC624" s="3873" t="s">
        <v>4993</v>
      </c>
      <c r="AD624" s="3874"/>
      <c r="AE624" s="3875"/>
      <c r="AF624" s="2574"/>
    </row>
    <row r="625" spans="2:32" s="2875" customFormat="1" ht="13.5" customHeight="1" thickBot="1" x14ac:dyDescent="0.25">
      <c r="B625" s="3854"/>
      <c r="C625" s="3855"/>
      <c r="D625" s="3851"/>
      <c r="E625" s="3851" t="s">
        <v>5011</v>
      </c>
      <c r="F625" s="3851" t="s">
        <v>5012</v>
      </c>
      <c r="G625" s="3830" t="s">
        <v>5014</v>
      </c>
      <c r="H625" s="3830" t="s">
        <v>5075</v>
      </c>
      <c r="I625" s="3876" t="s">
        <v>5076</v>
      </c>
      <c r="J625" s="3876" t="s">
        <v>5077</v>
      </c>
      <c r="K625" s="3876" t="s">
        <v>5017</v>
      </c>
      <c r="L625" s="3876"/>
      <c r="M625" s="3876" t="s">
        <v>5078</v>
      </c>
      <c r="N625" s="3876" t="s">
        <v>5079</v>
      </c>
      <c r="O625" s="3876" t="s">
        <v>5080</v>
      </c>
      <c r="P625" s="3876" t="s">
        <v>5081</v>
      </c>
      <c r="Q625" s="3827" t="s">
        <v>5023</v>
      </c>
      <c r="R625" s="3827" t="s">
        <v>5024</v>
      </c>
      <c r="S625" s="3827" t="s">
        <v>5025</v>
      </c>
      <c r="T625" s="3827" t="s">
        <v>5082</v>
      </c>
      <c r="U625" s="3827" t="s">
        <v>5083</v>
      </c>
      <c r="V625" s="3827" t="s">
        <v>5028</v>
      </c>
      <c r="W625" s="3827" t="s">
        <v>5030</v>
      </c>
      <c r="X625" s="3830" t="s">
        <v>5084</v>
      </c>
      <c r="Y625" s="3830" t="s">
        <v>5085</v>
      </c>
      <c r="Z625" s="3827" t="s">
        <v>5086</v>
      </c>
      <c r="AA625" s="3827" t="s">
        <v>5087</v>
      </c>
      <c r="AB625" s="3827" t="s">
        <v>5088</v>
      </c>
      <c r="AC625" s="3827" t="s">
        <v>1154</v>
      </c>
      <c r="AD625" s="3827" t="s">
        <v>4994</v>
      </c>
      <c r="AE625" s="3827" t="s">
        <v>4995</v>
      </c>
      <c r="AF625" s="2574"/>
    </row>
    <row r="626" spans="2:32" s="2875" customFormat="1" ht="13.5" customHeight="1" thickBot="1" x14ac:dyDescent="0.25">
      <c r="B626" s="3854"/>
      <c r="C626" s="3855"/>
      <c r="D626" s="3827"/>
      <c r="E626" s="3827"/>
      <c r="F626" s="3827"/>
      <c r="G626" s="3829"/>
      <c r="H626" s="3829"/>
      <c r="I626" s="3830"/>
      <c r="J626" s="3830"/>
      <c r="K626" s="3643" t="s">
        <v>5037</v>
      </c>
      <c r="L626" s="3644" t="s">
        <v>2798</v>
      </c>
      <c r="M626" s="3830"/>
      <c r="N626" s="3830"/>
      <c r="O626" s="3830"/>
      <c r="P626" s="3830"/>
      <c r="Q626" s="3828"/>
      <c r="R626" s="3828"/>
      <c r="S626" s="3828"/>
      <c r="T626" s="3828"/>
      <c r="U626" s="3828"/>
      <c r="V626" s="3828"/>
      <c r="W626" s="3828"/>
      <c r="X626" s="3829"/>
      <c r="Y626" s="3829"/>
      <c r="Z626" s="3828"/>
      <c r="AA626" s="3828"/>
      <c r="AB626" s="3828"/>
      <c r="AC626" s="3828"/>
      <c r="AD626" s="3828"/>
      <c r="AE626" s="3828"/>
      <c r="AF626" s="2574"/>
    </row>
    <row r="627" spans="2:32" s="2875" customFormat="1" ht="13.5" customHeight="1" x14ac:dyDescent="0.2">
      <c r="B627" s="3636" t="s">
        <v>6634</v>
      </c>
      <c r="C627" s="3635"/>
      <c r="D627" s="3139" t="s">
        <v>1534</v>
      </c>
      <c r="E627" s="3139" t="s">
        <v>1534</v>
      </c>
      <c r="F627" s="3140" t="s">
        <v>1534</v>
      </c>
      <c r="G627" s="2651" t="s">
        <v>6635</v>
      </c>
      <c r="H627" s="2651" t="s">
        <v>1534</v>
      </c>
      <c r="I627" s="3141">
        <v>0.112</v>
      </c>
      <c r="J627" s="3141">
        <v>0.112</v>
      </c>
      <c r="K627" s="3140" t="s">
        <v>1534</v>
      </c>
      <c r="L627" s="2651" t="s">
        <v>1534</v>
      </c>
      <c r="M627" s="2651" t="s">
        <v>1534</v>
      </c>
      <c r="N627" s="2651" t="s">
        <v>1534</v>
      </c>
      <c r="O627" s="3386">
        <v>0.24640000000000004</v>
      </c>
      <c r="P627" s="3386">
        <f>0.15*1.12</f>
        <v>0.16800000000000001</v>
      </c>
      <c r="Q627" s="2651" t="s">
        <v>1534</v>
      </c>
      <c r="R627" s="3140" t="s">
        <v>1534</v>
      </c>
      <c r="S627" s="3140" t="s">
        <v>1534</v>
      </c>
      <c r="T627" s="3140" t="s">
        <v>1534</v>
      </c>
      <c r="U627" s="3141">
        <v>6.720000000000001E-2</v>
      </c>
      <c r="V627" s="3140" t="s">
        <v>1534</v>
      </c>
      <c r="W627" s="3140" t="s">
        <v>1534</v>
      </c>
      <c r="X627" s="3140" t="s">
        <v>1534</v>
      </c>
      <c r="Y627" s="3141">
        <v>6.720000000000001E-2</v>
      </c>
      <c r="Z627" s="3140" t="s">
        <v>49</v>
      </c>
      <c r="AA627" s="3141">
        <v>3.6999999999999998E-2</v>
      </c>
      <c r="AB627" s="3141">
        <v>0.112</v>
      </c>
      <c r="AC627" s="2652" t="s">
        <v>1534</v>
      </c>
      <c r="AD627" s="2652" t="s">
        <v>1534</v>
      </c>
      <c r="AE627" s="3236" t="s">
        <v>1534</v>
      </c>
      <c r="AF627" s="2574"/>
    </row>
    <row r="628" spans="2:32" s="2875" customFormat="1" ht="13.5" customHeight="1" x14ac:dyDescent="0.2">
      <c r="B628" s="3496" t="s">
        <v>6636</v>
      </c>
      <c r="C628" s="3495"/>
      <c r="D628" s="3134" t="s">
        <v>1534</v>
      </c>
      <c r="E628" s="3134" t="s">
        <v>1534</v>
      </c>
      <c r="F628" s="3135" t="s">
        <v>1534</v>
      </c>
      <c r="G628" s="2641" t="s">
        <v>6635</v>
      </c>
      <c r="H628" s="2641" t="s">
        <v>1534</v>
      </c>
      <c r="I628" s="3043">
        <v>0.112</v>
      </c>
      <c r="J628" s="3043">
        <v>0.112</v>
      </c>
      <c r="K628" s="3135" t="s">
        <v>1534</v>
      </c>
      <c r="L628" s="2641" t="s">
        <v>1534</v>
      </c>
      <c r="M628" s="2641" t="s">
        <v>1534</v>
      </c>
      <c r="N628" s="2641" t="s">
        <v>1534</v>
      </c>
      <c r="O628" s="3387">
        <v>0.24640000000000004</v>
      </c>
      <c r="P628" s="3387">
        <v>0.16800000000000001</v>
      </c>
      <c r="Q628" s="2641" t="s">
        <v>1534</v>
      </c>
      <c r="R628" s="3135" t="s">
        <v>1534</v>
      </c>
      <c r="S628" s="3135" t="s">
        <v>1534</v>
      </c>
      <c r="T628" s="3135" t="s">
        <v>1534</v>
      </c>
      <c r="U628" s="3043">
        <v>6.720000000000001E-2</v>
      </c>
      <c r="V628" s="3135" t="s">
        <v>1534</v>
      </c>
      <c r="W628" s="3135" t="s">
        <v>1534</v>
      </c>
      <c r="X628" s="3135" t="s">
        <v>1534</v>
      </c>
      <c r="Y628" s="3043">
        <v>6.720000000000001E-2</v>
      </c>
      <c r="Z628" s="3135" t="s">
        <v>49</v>
      </c>
      <c r="AA628" s="3043">
        <v>3.6999999999999998E-2</v>
      </c>
      <c r="AB628" s="3043">
        <v>0.112</v>
      </c>
      <c r="AC628" s="2613" t="s">
        <v>1534</v>
      </c>
      <c r="AD628" s="2613" t="s">
        <v>1534</v>
      </c>
      <c r="AE628" s="3238" t="s">
        <v>1534</v>
      </c>
      <c r="AF628" s="2574"/>
    </row>
    <row r="629" spans="2:32" s="2875" customFormat="1" ht="13.5" customHeight="1" x14ac:dyDescent="0.2">
      <c r="B629" s="3496" t="s">
        <v>6637</v>
      </c>
      <c r="C629" s="3495"/>
      <c r="D629" s="3134" t="s">
        <v>1534</v>
      </c>
      <c r="E629" s="3134" t="s">
        <v>1534</v>
      </c>
      <c r="F629" s="3135" t="s">
        <v>1534</v>
      </c>
      <c r="G629" s="2641" t="s">
        <v>6638</v>
      </c>
      <c r="H629" s="2641" t="s">
        <v>1534</v>
      </c>
      <c r="I629" s="3043">
        <v>0.112</v>
      </c>
      <c r="J629" s="3043">
        <v>0.112</v>
      </c>
      <c r="K629" s="3135" t="s">
        <v>1534</v>
      </c>
      <c r="L629" s="2641" t="s">
        <v>1534</v>
      </c>
      <c r="M629" s="2641" t="s">
        <v>1534</v>
      </c>
      <c r="N629" s="2641" t="s">
        <v>1534</v>
      </c>
      <c r="O629" s="3387">
        <v>0.24640000000000004</v>
      </c>
      <c r="P629" s="3387">
        <v>0.16800000000000001</v>
      </c>
      <c r="Q629" s="2641" t="s">
        <v>1534</v>
      </c>
      <c r="R629" s="3135" t="s">
        <v>1534</v>
      </c>
      <c r="S629" s="3135" t="s">
        <v>1534</v>
      </c>
      <c r="T629" s="3135" t="s">
        <v>1534</v>
      </c>
      <c r="U629" s="3043">
        <v>6.720000000000001E-2</v>
      </c>
      <c r="V629" s="3135" t="s">
        <v>1534</v>
      </c>
      <c r="W629" s="3135" t="s">
        <v>1534</v>
      </c>
      <c r="X629" s="3135" t="s">
        <v>1534</v>
      </c>
      <c r="Y629" s="3043">
        <v>6.720000000000001E-2</v>
      </c>
      <c r="Z629" s="3135" t="s">
        <v>49</v>
      </c>
      <c r="AA629" s="3043">
        <v>3.6999999999999998E-2</v>
      </c>
      <c r="AB629" s="3043">
        <v>0.112</v>
      </c>
      <c r="AC629" s="2613" t="s">
        <v>1534</v>
      </c>
      <c r="AD629" s="2613" t="s">
        <v>1534</v>
      </c>
      <c r="AE629" s="3238" t="s">
        <v>1534</v>
      </c>
      <c r="AF629" s="2574"/>
    </row>
    <row r="630" spans="2:32" s="2875" customFormat="1" ht="13.5" customHeight="1" x14ac:dyDescent="0.2">
      <c r="B630" s="3496" t="s">
        <v>6639</v>
      </c>
      <c r="C630" s="3495"/>
      <c r="D630" s="3134" t="s">
        <v>1534</v>
      </c>
      <c r="E630" s="3134" t="s">
        <v>1534</v>
      </c>
      <c r="F630" s="3134" t="s">
        <v>1534</v>
      </c>
      <c r="G630" s="2641" t="s">
        <v>6638</v>
      </c>
      <c r="H630" s="2641" t="s">
        <v>1534</v>
      </c>
      <c r="I630" s="3043">
        <v>0.112</v>
      </c>
      <c r="J630" s="3043">
        <v>0.112</v>
      </c>
      <c r="K630" s="3135" t="s">
        <v>1534</v>
      </c>
      <c r="L630" s="2641" t="s">
        <v>1534</v>
      </c>
      <c r="M630" s="2641" t="s">
        <v>1534</v>
      </c>
      <c r="N630" s="2641" t="s">
        <v>1534</v>
      </c>
      <c r="O630" s="3387">
        <v>0.24640000000000004</v>
      </c>
      <c r="P630" s="3387">
        <v>0.16800000000000001</v>
      </c>
      <c r="Q630" s="2641" t="s">
        <v>1534</v>
      </c>
      <c r="R630" s="3135" t="s">
        <v>1534</v>
      </c>
      <c r="S630" s="3135" t="s">
        <v>1534</v>
      </c>
      <c r="T630" s="3135" t="s">
        <v>1534</v>
      </c>
      <c r="U630" s="3043">
        <v>6.720000000000001E-2</v>
      </c>
      <c r="V630" s="3135" t="s">
        <v>1534</v>
      </c>
      <c r="W630" s="3135" t="s">
        <v>1534</v>
      </c>
      <c r="X630" s="3135" t="s">
        <v>1534</v>
      </c>
      <c r="Y630" s="3043">
        <v>6.720000000000001E-2</v>
      </c>
      <c r="Z630" s="3135" t="s">
        <v>49</v>
      </c>
      <c r="AA630" s="3043">
        <v>3.6999999999999998E-2</v>
      </c>
      <c r="AB630" s="3043">
        <v>0.112</v>
      </c>
      <c r="AC630" s="2613" t="s">
        <v>1534</v>
      </c>
      <c r="AD630" s="2613" t="s">
        <v>1534</v>
      </c>
      <c r="AE630" s="3238" t="s">
        <v>1534</v>
      </c>
      <c r="AF630" s="2574"/>
    </row>
    <row r="631" spans="2:32" s="2875" customFormat="1" ht="13.5" customHeight="1" x14ac:dyDescent="0.2">
      <c r="B631" s="3496" t="s">
        <v>6640</v>
      </c>
      <c r="C631" s="3495"/>
      <c r="D631" s="3134" t="s">
        <v>1534</v>
      </c>
      <c r="E631" s="3134" t="s">
        <v>1534</v>
      </c>
      <c r="F631" s="3134" t="s">
        <v>1534</v>
      </c>
      <c r="G631" s="2641" t="s">
        <v>6641</v>
      </c>
      <c r="H631" s="2641" t="s">
        <v>1534</v>
      </c>
      <c r="I631" s="3043">
        <v>0.11200000000000002</v>
      </c>
      <c r="J631" s="3043">
        <v>0.11200000000000002</v>
      </c>
      <c r="K631" s="3135" t="s">
        <v>1534</v>
      </c>
      <c r="L631" s="2641" t="s">
        <v>1534</v>
      </c>
      <c r="M631" s="2641" t="s">
        <v>1534</v>
      </c>
      <c r="N631" s="2641" t="s">
        <v>1534</v>
      </c>
      <c r="O631" s="3387">
        <v>0.24640000000000004</v>
      </c>
      <c r="P631" s="3387">
        <v>0.16800000000000001</v>
      </c>
      <c r="Q631" s="2641" t="s">
        <v>1534</v>
      </c>
      <c r="R631" s="3135" t="s">
        <v>1534</v>
      </c>
      <c r="S631" s="3135" t="s">
        <v>1534</v>
      </c>
      <c r="T631" s="3135" t="s">
        <v>1534</v>
      </c>
      <c r="U631" s="3043">
        <v>6.720000000000001E-2</v>
      </c>
      <c r="V631" s="3135" t="s">
        <v>1534</v>
      </c>
      <c r="W631" s="3135" t="s">
        <v>1534</v>
      </c>
      <c r="X631" s="3135" t="s">
        <v>1534</v>
      </c>
      <c r="Y631" s="3043">
        <v>6.720000000000001E-2</v>
      </c>
      <c r="Z631" s="3135" t="s">
        <v>58</v>
      </c>
      <c r="AA631" s="3043">
        <v>2.23888E-2</v>
      </c>
      <c r="AB631" s="3043">
        <v>0.112</v>
      </c>
      <c r="AC631" s="2613" t="s">
        <v>1534</v>
      </c>
      <c r="AD631" s="2613" t="s">
        <v>1534</v>
      </c>
      <c r="AE631" s="3238" t="s">
        <v>1534</v>
      </c>
      <c r="AF631" s="2574"/>
    </row>
    <row r="632" spans="2:32" s="2875" customFormat="1" ht="13.5" customHeight="1" x14ac:dyDescent="0.2">
      <c r="B632" s="3496" t="s">
        <v>6642</v>
      </c>
      <c r="C632" s="3495"/>
      <c r="D632" s="3134" t="s">
        <v>1534</v>
      </c>
      <c r="E632" s="3134" t="s">
        <v>1534</v>
      </c>
      <c r="F632" s="3134" t="s">
        <v>1534</v>
      </c>
      <c r="G632" s="2641" t="s">
        <v>6641</v>
      </c>
      <c r="H632" s="2641" t="s">
        <v>1534</v>
      </c>
      <c r="I632" s="3043">
        <v>0.112</v>
      </c>
      <c r="J632" s="3043">
        <v>0.112</v>
      </c>
      <c r="K632" s="3135" t="s">
        <v>1534</v>
      </c>
      <c r="L632" s="2641" t="s">
        <v>1534</v>
      </c>
      <c r="M632" s="2641" t="s">
        <v>1534</v>
      </c>
      <c r="N632" s="2641" t="s">
        <v>1534</v>
      </c>
      <c r="O632" s="3387">
        <v>0.24640000000000004</v>
      </c>
      <c r="P632" s="3387">
        <v>0.16800000000000001</v>
      </c>
      <c r="Q632" s="2641" t="s">
        <v>1534</v>
      </c>
      <c r="R632" s="3135" t="s">
        <v>1534</v>
      </c>
      <c r="S632" s="3135" t="s">
        <v>1534</v>
      </c>
      <c r="T632" s="3135" t="s">
        <v>1534</v>
      </c>
      <c r="U632" s="3043">
        <v>6.720000000000001E-2</v>
      </c>
      <c r="V632" s="3135" t="s">
        <v>1534</v>
      </c>
      <c r="W632" s="3135" t="s">
        <v>1534</v>
      </c>
      <c r="X632" s="3135" t="s">
        <v>1534</v>
      </c>
      <c r="Y632" s="3043">
        <v>6.720000000000001E-2</v>
      </c>
      <c r="Z632" s="3135" t="s">
        <v>58</v>
      </c>
      <c r="AA632" s="3043">
        <v>2.23888E-2</v>
      </c>
      <c r="AB632" s="3043">
        <v>0.112</v>
      </c>
      <c r="AC632" s="2613" t="s">
        <v>1534</v>
      </c>
      <c r="AD632" s="2613" t="s">
        <v>1534</v>
      </c>
      <c r="AE632" s="3238" t="s">
        <v>1534</v>
      </c>
      <c r="AF632" s="2574"/>
    </row>
    <row r="633" spans="2:32" s="2875" customFormat="1" ht="13.5" customHeight="1" x14ac:dyDescent="0.2">
      <c r="B633" s="3496" t="s">
        <v>6643</v>
      </c>
      <c r="C633" s="3495"/>
      <c r="D633" s="3134" t="s">
        <v>1534</v>
      </c>
      <c r="E633" s="3134" t="s">
        <v>1534</v>
      </c>
      <c r="F633" s="3134" t="s">
        <v>1534</v>
      </c>
      <c r="G633" s="2641" t="s">
        <v>6644</v>
      </c>
      <c r="H633" s="2641" t="s">
        <v>1534</v>
      </c>
      <c r="I633" s="3043">
        <v>0.112</v>
      </c>
      <c r="J633" s="3043">
        <v>0.112</v>
      </c>
      <c r="K633" s="3135" t="s">
        <v>1534</v>
      </c>
      <c r="L633" s="2641" t="s">
        <v>1534</v>
      </c>
      <c r="M633" s="2641" t="s">
        <v>1534</v>
      </c>
      <c r="N633" s="2641" t="s">
        <v>1534</v>
      </c>
      <c r="O633" s="3387">
        <v>0.24640000000000004</v>
      </c>
      <c r="P633" s="3387">
        <v>0.16800000000000001</v>
      </c>
      <c r="Q633" s="2641" t="s">
        <v>1534</v>
      </c>
      <c r="R633" s="3135" t="s">
        <v>1534</v>
      </c>
      <c r="S633" s="3135" t="s">
        <v>1534</v>
      </c>
      <c r="T633" s="3135" t="s">
        <v>1534</v>
      </c>
      <c r="U633" s="3043">
        <v>6.720000000000001E-2</v>
      </c>
      <c r="V633" s="3135" t="s">
        <v>1534</v>
      </c>
      <c r="W633" s="3135" t="s">
        <v>1534</v>
      </c>
      <c r="X633" s="3135" t="s">
        <v>1534</v>
      </c>
      <c r="Y633" s="3043">
        <v>6.720000000000001E-2</v>
      </c>
      <c r="Z633" s="3135" t="s">
        <v>58</v>
      </c>
      <c r="AA633" s="3043">
        <v>2.23888E-2</v>
      </c>
      <c r="AB633" s="3043">
        <v>0.112</v>
      </c>
      <c r="AC633" s="2613" t="s">
        <v>1534</v>
      </c>
      <c r="AD633" s="2613" t="s">
        <v>1534</v>
      </c>
      <c r="AE633" s="3238" t="s">
        <v>1534</v>
      </c>
      <c r="AF633" s="2574"/>
    </row>
    <row r="634" spans="2:32" s="2875" customFormat="1" ht="13.5" customHeight="1" x14ac:dyDescent="0.2">
      <c r="B634" s="3496" t="s">
        <v>6645</v>
      </c>
      <c r="C634" s="3495"/>
      <c r="D634" s="3134" t="s">
        <v>1534</v>
      </c>
      <c r="E634" s="3134" t="s">
        <v>1534</v>
      </c>
      <c r="F634" s="3134" t="s">
        <v>1534</v>
      </c>
      <c r="G634" s="2641" t="s">
        <v>6644</v>
      </c>
      <c r="H634" s="2641" t="s">
        <v>1534</v>
      </c>
      <c r="I634" s="3043">
        <v>0.112</v>
      </c>
      <c r="J634" s="3043">
        <v>0.112</v>
      </c>
      <c r="K634" s="3135" t="s">
        <v>1534</v>
      </c>
      <c r="L634" s="2641" t="s">
        <v>1534</v>
      </c>
      <c r="M634" s="2641" t="s">
        <v>1534</v>
      </c>
      <c r="N634" s="2641" t="s">
        <v>1534</v>
      </c>
      <c r="O634" s="3387">
        <v>0.24640000000000004</v>
      </c>
      <c r="P634" s="3387">
        <v>0.16800000000000001</v>
      </c>
      <c r="Q634" s="2641" t="s">
        <v>1534</v>
      </c>
      <c r="R634" s="3135" t="s">
        <v>1534</v>
      </c>
      <c r="S634" s="3135" t="s">
        <v>1534</v>
      </c>
      <c r="T634" s="3135" t="s">
        <v>1534</v>
      </c>
      <c r="U634" s="3043">
        <v>6.720000000000001E-2</v>
      </c>
      <c r="V634" s="3135" t="s">
        <v>1534</v>
      </c>
      <c r="W634" s="3135" t="s">
        <v>1534</v>
      </c>
      <c r="X634" s="3135" t="s">
        <v>1534</v>
      </c>
      <c r="Y634" s="3043">
        <v>6.720000000000001E-2</v>
      </c>
      <c r="Z634" s="3135" t="s">
        <v>58</v>
      </c>
      <c r="AA634" s="3043">
        <v>2.23888E-2</v>
      </c>
      <c r="AB634" s="3043">
        <v>0.112</v>
      </c>
      <c r="AC634" s="2613" t="s">
        <v>1534</v>
      </c>
      <c r="AD634" s="2613" t="s">
        <v>1534</v>
      </c>
      <c r="AE634" s="3238" t="s">
        <v>1534</v>
      </c>
      <c r="AF634" s="2574"/>
    </row>
    <row r="635" spans="2:32" s="2875" customFormat="1" ht="13.5" customHeight="1" x14ac:dyDescent="0.2">
      <c r="B635" s="3496" t="s">
        <v>6646</v>
      </c>
      <c r="C635" s="3495"/>
      <c r="D635" s="3134" t="s">
        <v>1534</v>
      </c>
      <c r="E635" s="3134" t="s">
        <v>1534</v>
      </c>
      <c r="F635" s="3134" t="s">
        <v>1534</v>
      </c>
      <c r="G635" s="2641" t="s">
        <v>6647</v>
      </c>
      <c r="H635" s="2641" t="s">
        <v>1534</v>
      </c>
      <c r="I635" s="3043">
        <v>0.112</v>
      </c>
      <c r="J635" s="3043">
        <v>0.112</v>
      </c>
      <c r="K635" s="3135" t="s">
        <v>1534</v>
      </c>
      <c r="L635" s="2641" t="s">
        <v>1534</v>
      </c>
      <c r="M635" s="2641" t="s">
        <v>1534</v>
      </c>
      <c r="N635" s="2641" t="s">
        <v>1534</v>
      </c>
      <c r="O635" s="3387">
        <v>0.24640000000000004</v>
      </c>
      <c r="P635" s="3387">
        <v>0.16800000000000001</v>
      </c>
      <c r="Q635" s="2641" t="s">
        <v>1534</v>
      </c>
      <c r="R635" s="3135" t="s">
        <v>1534</v>
      </c>
      <c r="S635" s="3135" t="s">
        <v>1534</v>
      </c>
      <c r="T635" s="3135" t="s">
        <v>1534</v>
      </c>
      <c r="U635" s="3043">
        <v>6.720000000000001E-2</v>
      </c>
      <c r="V635" s="3135" t="s">
        <v>1534</v>
      </c>
      <c r="W635" s="3135" t="s">
        <v>1534</v>
      </c>
      <c r="X635" s="3135" t="s">
        <v>1534</v>
      </c>
      <c r="Y635" s="3043">
        <v>6.720000000000001E-2</v>
      </c>
      <c r="Z635" s="3135" t="s">
        <v>58</v>
      </c>
      <c r="AA635" s="3043">
        <v>2.23888E-2</v>
      </c>
      <c r="AB635" s="3043">
        <v>0.112</v>
      </c>
      <c r="AC635" s="2613" t="s">
        <v>1534</v>
      </c>
      <c r="AD635" s="2613" t="s">
        <v>1534</v>
      </c>
      <c r="AE635" s="3238" t="s">
        <v>1534</v>
      </c>
      <c r="AF635" s="2574"/>
    </row>
    <row r="636" spans="2:32" s="2875" customFormat="1" ht="13.5" customHeight="1" x14ac:dyDescent="0.2">
      <c r="B636" s="3496" t="s">
        <v>6648</v>
      </c>
      <c r="C636" s="3495"/>
      <c r="D636" s="3134" t="s">
        <v>1534</v>
      </c>
      <c r="E636" s="3134" t="s">
        <v>1534</v>
      </c>
      <c r="F636" s="3134" t="s">
        <v>1534</v>
      </c>
      <c r="G636" s="2641" t="s">
        <v>6647</v>
      </c>
      <c r="H636" s="2641" t="s">
        <v>1534</v>
      </c>
      <c r="I636" s="3043">
        <v>0.112</v>
      </c>
      <c r="J636" s="3043">
        <v>0.112</v>
      </c>
      <c r="K636" s="3135" t="s">
        <v>1534</v>
      </c>
      <c r="L636" s="2641" t="s">
        <v>1534</v>
      </c>
      <c r="M636" s="2641" t="s">
        <v>1534</v>
      </c>
      <c r="N636" s="2641" t="s">
        <v>1534</v>
      </c>
      <c r="O636" s="3387">
        <v>0.24640000000000004</v>
      </c>
      <c r="P636" s="3387">
        <v>0.16800000000000001</v>
      </c>
      <c r="Q636" s="2641" t="s">
        <v>1534</v>
      </c>
      <c r="R636" s="3135" t="s">
        <v>1534</v>
      </c>
      <c r="S636" s="3135" t="s">
        <v>1534</v>
      </c>
      <c r="T636" s="3135" t="s">
        <v>1534</v>
      </c>
      <c r="U636" s="3043">
        <v>6.720000000000001E-2</v>
      </c>
      <c r="V636" s="3135" t="s">
        <v>1534</v>
      </c>
      <c r="W636" s="3135" t="s">
        <v>1534</v>
      </c>
      <c r="X636" s="3135" t="s">
        <v>1534</v>
      </c>
      <c r="Y636" s="3043">
        <v>6.720000000000001E-2</v>
      </c>
      <c r="Z636" s="3135" t="s">
        <v>58</v>
      </c>
      <c r="AA636" s="3043">
        <v>2.23888E-2</v>
      </c>
      <c r="AB636" s="3043">
        <v>0.112</v>
      </c>
      <c r="AC636" s="2613" t="s">
        <v>1534</v>
      </c>
      <c r="AD636" s="2613" t="s">
        <v>1534</v>
      </c>
      <c r="AE636" s="3238" t="s">
        <v>1534</v>
      </c>
      <c r="AF636" s="2574"/>
    </row>
    <row r="637" spans="2:32" s="2875" customFormat="1" ht="13.5" customHeight="1" x14ac:dyDescent="0.2">
      <c r="B637" s="3496" t="s">
        <v>6649</v>
      </c>
      <c r="C637" s="3495"/>
      <c r="D637" s="3134" t="s">
        <v>1534</v>
      </c>
      <c r="E637" s="3134" t="s">
        <v>1534</v>
      </c>
      <c r="F637" s="3134" t="s">
        <v>1534</v>
      </c>
      <c r="G637" s="2641" t="s">
        <v>6650</v>
      </c>
      <c r="H637" s="2641" t="s">
        <v>1534</v>
      </c>
      <c r="I637" s="3043">
        <v>0.11</v>
      </c>
      <c r="J637" s="3043">
        <v>0.11</v>
      </c>
      <c r="K637" s="3135" t="s">
        <v>1534</v>
      </c>
      <c r="L637" s="2641" t="s">
        <v>1534</v>
      </c>
      <c r="M637" s="2641" t="s">
        <v>1534</v>
      </c>
      <c r="N637" s="2641" t="s">
        <v>1534</v>
      </c>
      <c r="O637" s="3387">
        <v>0.24640000000000004</v>
      </c>
      <c r="P637" s="3387">
        <v>0.16800000000000001</v>
      </c>
      <c r="Q637" s="2641" t="s">
        <v>1534</v>
      </c>
      <c r="R637" s="3135" t="s">
        <v>1534</v>
      </c>
      <c r="S637" s="3135" t="s">
        <v>1534</v>
      </c>
      <c r="T637" s="3135" t="s">
        <v>1534</v>
      </c>
      <c r="U637" s="3043">
        <v>6.720000000000001E-2</v>
      </c>
      <c r="V637" s="3135" t="s">
        <v>1534</v>
      </c>
      <c r="W637" s="3135" t="s">
        <v>1534</v>
      </c>
      <c r="X637" s="3135" t="s">
        <v>1534</v>
      </c>
      <c r="Y637" s="3043">
        <v>6.720000000000001E-2</v>
      </c>
      <c r="Z637" s="3135" t="s">
        <v>58</v>
      </c>
      <c r="AA637" s="3043">
        <v>2.23888E-2</v>
      </c>
      <c r="AB637" s="3043">
        <v>0.112</v>
      </c>
      <c r="AC637" s="2613" t="s">
        <v>1534</v>
      </c>
      <c r="AD637" s="2613" t="s">
        <v>1534</v>
      </c>
      <c r="AE637" s="3238" t="s">
        <v>1534</v>
      </c>
      <c r="AF637" s="2574"/>
    </row>
    <row r="638" spans="2:32" s="2875" customFormat="1" ht="13.5" customHeight="1" x14ac:dyDescent="0.2">
      <c r="B638" s="3496" t="s">
        <v>6651</v>
      </c>
      <c r="C638" s="3495"/>
      <c r="D638" s="3134" t="s">
        <v>1534</v>
      </c>
      <c r="E638" s="3134" t="s">
        <v>1534</v>
      </c>
      <c r="F638" s="3134" t="s">
        <v>1534</v>
      </c>
      <c r="G638" s="2641" t="s">
        <v>6650</v>
      </c>
      <c r="H638" s="2641" t="s">
        <v>1534</v>
      </c>
      <c r="I638" s="3043">
        <v>0.11</v>
      </c>
      <c r="J638" s="3043">
        <v>0.11</v>
      </c>
      <c r="K638" s="3135" t="s">
        <v>1534</v>
      </c>
      <c r="L638" s="2641" t="s">
        <v>1534</v>
      </c>
      <c r="M638" s="2641" t="s">
        <v>1534</v>
      </c>
      <c r="N638" s="2641" t="s">
        <v>1534</v>
      </c>
      <c r="O638" s="3387">
        <v>0.24640000000000004</v>
      </c>
      <c r="P638" s="3387">
        <v>0.16800000000000001</v>
      </c>
      <c r="Q638" s="2641" t="s">
        <v>1534</v>
      </c>
      <c r="R638" s="3135" t="s">
        <v>1534</v>
      </c>
      <c r="S638" s="3135" t="s">
        <v>1534</v>
      </c>
      <c r="T638" s="3135" t="s">
        <v>1534</v>
      </c>
      <c r="U638" s="3043">
        <v>6.720000000000001E-2</v>
      </c>
      <c r="V638" s="3135" t="s">
        <v>1534</v>
      </c>
      <c r="W638" s="3135" t="s">
        <v>1534</v>
      </c>
      <c r="X638" s="3135" t="s">
        <v>1534</v>
      </c>
      <c r="Y638" s="3043">
        <v>6.720000000000001E-2</v>
      </c>
      <c r="Z638" s="3135" t="s">
        <v>58</v>
      </c>
      <c r="AA638" s="3043">
        <v>2.23888E-2</v>
      </c>
      <c r="AB638" s="3043">
        <v>0.112</v>
      </c>
      <c r="AC638" s="2613" t="s">
        <v>1534</v>
      </c>
      <c r="AD638" s="2613" t="s">
        <v>1534</v>
      </c>
      <c r="AE638" s="3238" t="s">
        <v>1534</v>
      </c>
      <c r="AF638" s="2574"/>
    </row>
    <row r="639" spans="2:32" s="2875" customFormat="1" ht="13.5" customHeight="1" x14ac:dyDescent="0.2">
      <c r="B639" s="3496" t="s">
        <v>6652</v>
      </c>
      <c r="C639" s="3495"/>
      <c r="D639" s="3134" t="s">
        <v>1534</v>
      </c>
      <c r="E639" s="3134" t="s">
        <v>1534</v>
      </c>
      <c r="F639" s="3134" t="s">
        <v>1534</v>
      </c>
      <c r="G639" s="2641" t="s">
        <v>6653</v>
      </c>
      <c r="H639" s="2641" t="s">
        <v>1534</v>
      </c>
      <c r="I639" s="3043">
        <v>0.10976</v>
      </c>
      <c r="J639" s="3043">
        <v>0.10976</v>
      </c>
      <c r="K639" s="3135" t="s">
        <v>1534</v>
      </c>
      <c r="L639" s="2641" t="s">
        <v>1534</v>
      </c>
      <c r="M639" s="2641" t="s">
        <v>1534</v>
      </c>
      <c r="N639" s="2641" t="s">
        <v>1534</v>
      </c>
      <c r="O639" s="3387">
        <v>0.24640000000000004</v>
      </c>
      <c r="P639" s="3387">
        <v>0.16800000000000001</v>
      </c>
      <c r="Q639" s="2641" t="s">
        <v>1534</v>
      </c>
      <c r="R639" s="3135" t="s">
        <v>1534</v>
      </c>
      <c r="S639" s="3135" t="s">
        <v>1534</v>
      </c>
      <c r="T639" s="3135" t="s">
        <v>1534</v>
      </c>
      <c r="U639" s="3043">
        <v>6.720000000000001E-2</v>
      </c>
      <c r="V639" s="3135" t="s">
        <v>1534</v>
      </c>
      <c r="W639" s="3135" t="s">
        <v>1534</v>
      </c>
      <c r="X639" s="3135" t="s">
        <v>1534</v>
      </c>
      <c r="Y639" s="3043">
        <v>6.720000000000001E-2</v>
      </c>
      <c r="Z639" s="3135" t="s">
        <v>58</v>
      </c>
      <c r="AA639" s="3043">
        <v>2.23888E-2</v>
      </c>
      <c r="AB639" s="3043">
        <v>0.112</v>
      </c>
      <c r="AC639" s="2613" t="s">
        <v>1534</v>
      </c>
      <c r="AD639" s="2613" t="s">
        <v>1534</v>
      </c>
      <c r="AE639" s="3238" t="s">
        <v>1534</v>
      </c>
      <c r="AF639" s="2574"/>
    </row>
    <row r="640" spans="2:32" s="2875" customFormat="1" ht="13.5" customHeight="1" x14ac:dyDescent="0.2">
      <c r="B640" s="3496" t="s">
        <v>6654</v>
      </c>
      <c r="C640" s="3495"/>
      <c r="D640" s="3134" t="s">
        <v>1534</v>
      </c>
      <c r="E640" s="3134" t="s">
        <v>1534</v>
      </c>
      <c r="F640" s="3134" t="s">
        <v>1534</v>
      </c>
      <c r="G640" s="2641" t="s">
        <v>6653</v>
      </c>
      <c r="H640" s="2641" t="s">
        <v>1534</v>
      </c>
      <c r="I640" s="3043">
        <v>0.10976</v>
      </c>
      <c r="J640" s="3043">
        <v>0.10976</v>
      </c>
      <c r="K640" s="3135" t="s">
        <v>1534</v>
      </c>
      <c r="L640" s="2641" t="s">
        <v>1534</v>
      </c>
      <c r="M640" s="2641" t="s">
        <v>1534</v>
      </c>
      <c r="N640" s="2641" t="s">
        <v>1534</v>
      </c>
      <c r="O640" s="3387">
        <v>0.24640000000000004</v>
      </c>
      <c r="P640" s="3387">
        <v>0.16800000000000001</v>
      </c>
      <c r="Q640" s="2641" t="s">
        <v>1534</v>
      </c>
      <c r="R640" s="3135" t="s">
        <v>1534</v>
      </c>
      <c r="S640" s="3135" t="s">
        <v>1534</v>
      </c>
      <c r="T640" s="3135" t="s">
        <v>1534</v>
      </c>
      <c r="U640" s="3043">
        <v>6.720000000000001E-2</v>
      </c>
      <c r="V640" s="3135" t="s">
        <v>1534</v>
      </c>
      <c r="W640" s="3135" t="s">
        <v>1534</v>
      </c>
      <c r="X640" s="3135" t="s">
        <v>1534</v>
      </c>
      <c r="Y640" s="3043">
        <v>6.720000000000001E-2</v>
      </c>
      <c r="Z640" s="3135" t="s">
        <v>58</v>
      </c>
      <c r="AA640" s="3043">
        <v>2.23888E-2</v>
      </c>
      <c r="AB640" s="3043">
        <v>0.112</v>
      </c>
      <c r="AC640" s="2613" t="s">
        <v>1534</v>
      </c>
      <c r="AD640" s="2613" t="s">
        <v>1534</v>
      </c>
      <c r="AE640" s="3238" t="s">
        <v>1534</v>
      </c>
      <c r="AF640" s="2574"/>
    </row>
    <row r="641" spans="2:32" s="2875" customFormat="1" ht="13.5" customHeight="1" x14ac:dyDescent="0.2">
      <c r="B641" s="3496" t="s">
        <v>6655</v>
      </c>
      <c r="C641" s="3495"/>
      <c r="D641" s="3134" t="s">
        <v>1534</v>
      </c>
      <c r="E641" s="3134" t="s">
        <v>1534</v>
      </c>
      <c r="F641" s="3134" t="s">
        <v>1534</v>
      </c>
      <c r="G641" s="2641" t="s">
        <v>6656</v>
      </c>
      <c r="H641" s="2641" t="s">
        <v>1534</v>
      </c>
      <c r="I641" s="3043">
        <v>0.108</v>
      </c>
      <c r="J641" s="3043">
        <v>0.108</v>
      </c>
      <c r="K641" s="3135" t="s">
        <v>1534</v>
      </c>
      <c r="L641" s="2641" t="s">
        <v>1534</v>
      </c>
      <c r="M641" s="2641" t="s">
        <v>1534</v>
      </c>
      <c r="N641" s="2641" t="s">
        <v>1534</v>
      </c>
      <c r="O641" s="3387">
        <v>0.24640000000000004</v>
      </c>
      <c r="P641" s="3387">
        <v>0.16800000000000001</v>
      </c>
      <c r="Q641" s="2641" t="s">
        <v>1534</v>
      </c>
      <c r="R641" s="3135" t="s">
        <v>1534</v>
      </c>
      <c r="S641" s="3135" t="s">
        <v>1534</v>
      </c>
      <c r="T641" s="3135" t="s">
        <v>1534</v>
      </c>
      <c r="U641" s="3043">
        <v>6.720000000000001E-2</v>
      </c>
      <c r="V641" s="3135" t="s">
        <v>1534</v>
      </c>
      <c r="W641" s="3135" t="s">
        <v>1534</v>
      </c>
      <c r="X641" s="3135" t="s">
        <v>1534</v>
      </c>
      <c r="Y641" s="3043">
        <v>6.720000000000001E-2</v>
      </c>
      <c r="Z641" s="3135" t="s">
        <v>58</v>
      </c>
      <c r="AA641" s="3043">
        <v>2.23888E-2</v>
      </c>
      <c r="AB641" s="3043">
        <v>0.112</v>
      </c>
      <c r="AC641" s="2613" t="s">
        <v>1534</v>
      </c>
      <c r="AD641" s="2613" t="s">
        <v>1534</v>
      </c>
      <c r="AE641" s="3238" t="s">
        <v>1534</v>
      </c>
      <c r="AF641" s="2574"/>
    </row>
    <row r="642" spans="2:32" s="2875" customFormat="1" ht="13.5" customHeight="1" x14ac:dyDescent="0.2">
      <c r="B642" s="3496" t="s">
        <v>6657</v>
      </c>
      <c r="C642" s="3495"/>
      <c r="D642" s="3134" t="s">
        <v>1534</v>
      </c>
      <c r="E642" s="3134" t="s">
        <v>1534</v>
      </c>
      <c r="F642" s="3134" t="s">
        <v>1534</v>
      </c>
      <c r="G642" s="2641" t="s">
        <v>6656</v>
      </c>
      <c r="H642" s="2641" t="s">
        <v>1534</v>
      </c>
      <c r="I642" s="3043">
        <v>0.108</v>
      </c>
      <c r="J642" s="3043">
        <v>0.108</v>
      </c>
      <c r="K642" s="3135" t="s">
        <v>1534</v>
      </c>
      <c r="L642" s="2641" t="s">
        <v>1534</v>
      </c>
      <c r="M642" s="2641" t="s">
        <v>1534</v>
      </c>
      <c r="N642" s="2641" t="s">
        <v>1534</v>
      </c>
      <c r="O642" s="3387">
        <v>0.24640000000000004</v>
      </c>
      <c r="P642" s="3387">
        <v>0.16800000000000001</v>
      </c>
      <c r="Q642" s="2641" t="s">
        <v>1534</v>
      </c>
      <c r="R642" s="3135" t="s">
        <v>1534</v>
      </c>
      <c r="S642" s="3135" t="s">
        <v>1534</v>
      </c>
      <c r="T642" s="3135" t="s">
        <v>1534</v>
      </c>
      <c r="U642" s="3043">
        <v>6.720000000000001E-2</v>
      </c>
      <c r="V642" s="3135" t="s">
        <v>1534</v>
      </c>
      <c r="W642" s="3135" t="s">
        <v>1534</v>
      </c>
      <c r="X642" s="3135" t="s">
        <v>1534</v>
      </c>
      <c r="Y642" s="3043">
        <v>6.720000000000001E-2</v>
      </c>
      <c r="Z642" s="3135" t="s">
        <v>58</v>
      </c>
      <c r="AA642" s="3043">
        <v>2.23888E-2</v>
      </c>
      <c r="AB642" s="3043">
        <v>0.112</v>
      </c>
      <c r="AC642" s="2613" t="s">
        <v>1534</v>
      </c>
      <c r="AD642" s="2613" t="s">
        <v>1534</v>
      </c>
      <c r="AE642" s="3238" t="s">
        <v>1534</v>
      </c>
      <c r="AF642" s="2574"/>
    </row>
    <row r="643" spans="2:32" s="2875" customFormat="1" ht="13.5" customHeight="1" x14ac:dyDescent="0.2">
      <c r="B643" s="3496" t="s">
        <v>6658</v>
      </c>
      <c r="C643" s="3495"/>
      <c r="D643" s="3134" t="s">
        <v>1534</v>
      </c>
      <c r="E643" s="3134" t="s">
        <v>1534</v>
      </c>
      <c r="F643" s="3134" t="s">
        <v>1534</v>
      </c>
      <c r="G643" s="2641" t="s">
        <v>6659</v>
      </c>
      <c r="H643" s="2641" t="s">
        <v>1534</v>
      </c>
      <c r="I643" s="3043">
        <v>0.1008</v>
      </c>
      <c r="J643" s="3043">
        <v>0.1008</v>
      </c>
      <c r="K643" s="3135" t="s">
        <v>1534</v>
      </c>
      <c r="L643" s="2641" t="s">
        <v>1534</v>
      </c>
      <c r="M643" s="2641" t="s">
        <v>1534</v>
      </c>
      <c r="N643" s="2641" t="s">
        <v>1534</v>
      </c>
      <c r="O643" s="3387">
        <v>0.24640000000000004</v>
      </c>
      <c r="P643" s="3387">
        <v>0.16800000000000001</v>
      </c>
      <c r="Q643" s="2641" t="s">
        <v>1534</v>
      </c>
      <c r="R643" s="3135" t="s">
        <v>1534</v>
      </c>
      <c r="S643" s="3135" t="s">
        <v>1534</v>
      </c>
      <c r="T643" s="3135" t="s">
        <v>1534</v>
      </c>
      <c r="U643" s="3043">
        <v>6.720000000000001E-2</v>
      </c>
      <c r="V643" s="3135" t="s">
        <v>1534</v>
      </c>
      <c r="W643" s="3135" t="s">
        <v>1534</v>
      </c>
      <c r="X643" s="3135" t="s">
        <v>1534</v>
      </c>
      <c r="Y643" s="3043">
        <v>6.720000000000001E-2</v>
      </c>
      <c r="Z643" s="3135" t="s">
        <v>60</v>
      </c>
      <c r="AA643" s="3043">
        <v>1.6240000000000001E-2</v>
      </c>
      <c r="AB643" s="3043">
        <v>0.112</v>
      </c>
      <c r="AC643" s="2613" t="s">
        <v>1534</v>
      </c>
      <c r="AD643" s="2613" t="s">
        <v>1534</v>
      </c>
      <c r="AE643" s="3238" t="s">
        <v>1534</v>
      </c>
      <c r="AF643" s="2574"/>
    </row>
    <row r="644" spans="2:32" s="2875" customFormat="1" ht="13.5" customHeight="1" x14ac:dyDescent="0.2">
      <c r="B644" s="3496" t="s">
        <v>6660</v>
      </c>
      <c r="C644" s="3495"/>
      <c r="D644" s="3134" t="s">
        <v>1534</v>
      </c>
      <c r="E644" s="3134" t="s">
        <v>1534</v>
      </c>
      <c r="F644" s="3134" t="s">
        <v>1534</v>
      </c>
      <c r="G644" s="2641" t="s">
        <v>6661</v>
      </c>
      <c r="H644" s="2641" t="s">
        <v>1534</v>
      </c>
      <c r="I644" s="3043">
        <v>0.1008</v>
      </c>
      <c r="J644" s="3043">
        <v>0.1008</v>
      </c>
      <c r="K644" s="3135" t="s">
        <v>1534</v>
      </c>
      <c r="L644" s="2641" t="s">
        <v>1534</v>
      </c>
      <c r="M644" s="2641" t="s">
        <v>1534</v>
      </c>
      <c r="N644" s="2641" t="s">
        <v>1534</v>
      </c>
      <c r="O644" s="3387">
        <v>0.24640000000000004</v>
      </c>
      <c r="P644" s="3387">
        <v>0.16800000000000001</v>
      </c>
      <c r="Q644" s="2641" t="s">
        <v>1534</v>
      </c>
      <c r="R644" s="3135" t="s">
        <v>1534</v>
      </c>
      <c r="S644" s="3135" t="s">
        <v>1534</v>
      </c>
      <c r="T644" s="3135" t="s">
        <v>1534</v>
      </c>
      <c r="U644" s="3043">
        <v>6.720000000000001E-2</v>
      </c>
      <c r="V644" s="3135" t="s">
        <v>1534</v>
      </c>
      <c r="W644" s="3135" t="s">
        <v>1534</v>
      </c>
      <c r="X644" s="3135" t="s">
        <v>1534</v>
      </c>
      <c r="Y644" s="3043">
        <v>6.720000000000001E-2</v>
      </c>
      <c r="Z644" s="3135" t="s">
        <v>58</v>
      </c>
      <c r="AA644" s="3043">
        <v>2.23888E-2</v>
      </c>
      <c r="AB644" s="3043">
        <v>0.112</v>
      </c>
      <c r="AC644" s="2613" t="s">
        <v>1534</v>
      </c>
      <c r="AD644" s="2613" t="s">
        <v>1534</v>
      </c>
      <c r="AE644" s="3238" t="s">
        <v>1534</v>
      </c>
      <c r="AF644" s="2574"/>
    </row>
    <row r="645" spans="2:32" s="2875" customFormat="1" ht="13.5" customHeight="1" x14ac:dyDescent="0.2">
      <c r="B645" s="3496" t="s">
        <v>6662</v>
      </c>
      <c r="C645" s="3495"/>
      <c r="D645" s="3134" t="s">
        <v>1534</v>
      </c>
      <c r="E645" s="3134" t="s">
        <v>1534</v>
      </c>
      <c r="F645" s="3135" t="s">
        <v>1534</v>
      </c>
      <c r="G645" s="2641" t="s">
        <v>6661</v>
      </c>
      <c r="H645" s="2641" t="s">
        <v>1534</v>
      </c>
      <c r="I645" s="3043">
        <v>0.1008</v>
      </c>
      <c r="J645" s="3043">
        <v>0.1008</v>
      </c>
      <c r="K645" s="3135" t="s">
        <v>1534</v>
      </c>
      <c r="L645" s="3135" t="s">
        <v>1534</v>
      </c>
      <c r="M645" s="2641" t="s">
        <v>1534</v>
      </c>
      <c r="N645" s="2641" t="s">
        <v>1534</v>
      </c>
      <c r="O645" s="3387">
        <v>0.24640000000000004</v>
      </c>
      <c r="P645" s="3387">
        <v>0.16800000000000001</v>
      </c>
      <c r="Q645" s="2641" t="s">
        <v>1534</v>
      </c>
      <c r="R645" s="3135" t="s">
        <v>1534</v>
      </c>
      <c r="S645" s="3135" t="s">
        <v>1534</v>
      </c>
      <c r="T645" s="3135" t="s">
        <v>1534</v>
      </c>
      <c r="U645" s="3043">
        <v>6.720000000000001E-2</v>
      </c>
      <c r="V645" s="3135" t="s">
        <v>1534</v>
      </c>
      <c r="W645" s="3135" t="s">
        <v>1534</v>
      </c>
      <c r="X645" s="3135" t="s">
        <v>1534</v>
      </c>
      <c r="Y645" s="3043">
        <v>6.720000000000001E-2</v>
      </c>
      <c r="Z645" s="3135" t="s">
        <v>58</v>
      </c>
      <c r="AA645" s="3043">
        <v>2.23888E-2</v>
      </c>
      <c r="AB645" s="3043">
        <v>0.112</v>
      </c>
      <c r="AC645" s="2613" t="s">
        <v>1534</v>
      </c>
      <c r="AD645" s="2613" t="s">
        <v>1534</v>
      </c>
      <c r="AE645" s="3238" t="s">
        <v>1534</v>
      </c>
      <c r="AF645" s="2574"/>
    </row>
    <row r="646" spans="2:32" s="2875" customFormat="1" ht="13.5" customHeight="1" x14ac:dyDescent="0.2">
      <c r="B646" s="3496" t="s">
        <v>6663</v>
      </c>
      <c r="C646" s="3495"/>
      <c r="D646" s="3134" t="s">
        <v>1534</v>
      </c>
      <c r="E646" s="3134" t="s">
        <v>1534</v>
      </c>
      <c r="F646" s="3135" t="s">
        <v>1534</v>
      </c>
      <c r="G646" s="2641" t="s">
        <v>6664</v>
      </c>
      <c r="H646" s="2641" t="s">
        <v>1534</v>
      </c>
      <c r="I646" s="3043">
        <v>9.6000000000000002E-2</v>
      </c>
      <c r="J646" s="3043">
        <v>9.6000000000000002E-2</v>
      </c>
      <c r="K646" s="3135" t="s">
        <v>1534</v>
      </c>
      <c r="L646" s="3135" t="s">
        <v>1534</v>
      </c>
      <c r="M646" s="2641" t="s">
        <v>1534</v>
      </c>
      <c r="N646" s="2641" t="s">
        <v>1534</v>
      </c>
      <c r="O646" s="3387">
        <v>0.24640000000000004</v>
      </c>
      <c r="P646" s="3387">
        <v>0.16800000000000001</v>
      </c>
      <c r="Q646" s="2641" t="s">
        <v>1534</v>
      </c>
      <c r="R646" s="3135" t="s">
        <v>1534</v>
      </c>
      <c r="S646" s="3135" t="s">
        <v>1534</v>
      </c>
      <c r="T646" s="3135" t="s">
        <v>1534</v>
      </c>
      <c r="U646" s="3043">
        <v>6.720000000000001E-2</v>
      </c>
      <c r="V646" s="3135" t="s">
        <v>1534</v>
      </c>
      <c r="W646" s="3135" t="s">
        <v>1534</v>
      </c>
      <c r="X646" s="3135" t="s">
        <v>1534</v>
      </c>
      <c r="Y646" s="3043">
        <v>6.720000000000001E-2</v>
      </c>
      <c r="Z646" s="3135" t="s">
        <v>62</v>
      </c>
      <c r="AA646" s="3043">
        <v>1.456E-2</v>
      </c>
      <c r="AB646" s="3043">
        <v>0.112</v>
      </c>
      <c r="AC646" s="2613" t="s">
        <v>1534</v>
      </c>
      <c r="AD646" s="2613" t="s">
        <v>1534</v>
      </c>
      <c r="AE646" s="3238" t="s">
        <v>1534</v>
      </c>
      <c r="AF646" s="2574"/>
    </row>
    <row r="647" spans="2:32" s="2875" customFormat="1" ht="13.5" customHeight="1" x14ac:dyDescent="0.2">
      <c r="B647" s="3496" t="s">
        <v>6665</v>
      </c>
      <c r="C647" s="3495"/>
      <c r="D647" s="3134" t="s">
        <v>1534</v>
      </c>
      <c r="E647" s="3134" t="s">
        <v>1534</v>
      </c>
      <c r="F647" s="3135" t="s">
        <v>1534</v>
      </c>
      <c r="G647" s="2641" t="s">
        <v>6666</v>
      </c>
      <c r="H647" s="2641" t="s">
        <v>1534</v>
      </c>
      <c r="I647" s="3043">
        <v>9.6000000000000002E-2</v>
      </c>
      <c r="J647" s="3043">
        <v>9.6000000000000002E-2</v>
      </c>
      <c r="K647" s="3135" t="s">
        <v>1534</v>
      </c>
      <c r="L647" s="3135" t="s">
        <v>1534</v>
      </c>
      <c r="M647" s="2641" t="s">
        <v>1534</v>
      </c>
      <c r="N647" s="2641" t="s">
        <v>1534</v>
      </c>
      <c r="O647" s="3387">
        <v>0.24640000000000004</v>
      </c>
      <c r="P647" s="3387">
        <v>0.16800000000000001</v>
      </c>
      <c r="Q647" s="2641" t="s">
        <v>1534</v>
      </c>
      <c r="R647" s="3135" t="s">
        <v>1534</v>
      </c>
      <c r="S647" s="3135" t="s">
        <v>1534</v>
      </c>
      <c r="T647" s="3135" t="s">
        <v>1534</v>
      </c>
      <c r="U647" s="3043">
        <v>6.720000000000001E-2</v>
      </c>
      <c r="V647" s="3135" t="s">
        <v>1534</v>
      </c>
      <c r="W647" s="3135" t="s">
        <v>1534</v>
      </c>
      <c r="X647" s="3135" t="s">
        <v>1534</v>
      </c>
      <c r="Y647" s="3043">
        <v>6.720000000000001E-2</v>
      </c>
      <c r="Z647" s="3135" t="s">
        <v>58</v>
      </c>
      <c r="AA647" s="3043">
        <v>2.23888E-2</v>
      </c>
      <c r="AB647" s="3043">
        <v>0.112</v>
      </c>
      <c r="AC647" s="2613" t="s">
        <v>1534</v>
      </c>
      <c r="AD647" s="2613" t="s">
        <v>1534</v>
      </c>
      <c r="AE647" s="3238" t="s">
        <v>1534</v>
      </c>
      <c r="AF647" s="2574"/>
    </row>
    <row r="648" spans="2:32" s="2875" customFormat="1" ht="13.5" customHeight="1" x14ac:dyDescent="0.2">
      <c r="B648" s="3496" t="s">
        <v>6667</v>
      </c>
      <c r="C648" s="3495"/>
      <c r="D648" s="3134" t="s">
        <v>1534</v>
      </c>
      <c r="E648" s="3134" t="s">
        <v>1534</v>
      </c>
      <c r="F648" s="3135" t="s">
        <v>1534</v>
      </c>
      <c r="G648" s="2641" t="s">
        <v>6666</v>
      </c>
      <c r="H648" s="2641" t="s">
        <v>1534</v>
      </c>
      <c r="I648" s="3043">
        <v>9.6000000000000002E-2</v>
      </c>
      <c r="J648" s="3043">
        <v>9.6000000000000002E-2</v>
      </c>
      <c r="K648" s="3135" t="s">
        <v>1534</v>
      </c>
      <c r="L648" s="3135" t="s">
        <v>1534</v>
      </c>
      <c r="M648" s="2641" t="s">
        <v>1534</v>
      </c>
      <c r="N648" s="2641" t="s">
        <v>1534</v>
      </c>
      <c r="O648" s="3387">
        <v>0.24640000000000004</v>
      </c>
      <c r="P648" s="3387">
        <v>0.16800000000000001</v>
      </c>
      <c r="Q648" s="2641" t="s">
        <v>1534</v>
      </c>
      <c r="R648" s="3135" t="s">
        <v>1534</v>
      </c>
      <c r="S648" s="3135" t="s">
        <v>1534</v>
      </c>
      <c r="T648" s="3135" t="s">
        <v>1534</v>
      </c>
      <c r="U648" s="3043">
        <v>6.720000000000001E-2</v>
      </c>
      <c r="V648" s="3135" t="s">
        <v>1534</v>
      </c>
      <c r="W648" s="3135" t="s">
        <v>1534</v>
      </c>
      <c r="X648" s="3135" t="s">
        <v>1534</v>
      </c>
      <c r="Y648" s="3043">
        <v>6.720000000000001E-2</v>
      </c>
      <c r="Z648" s="3135" t="s">
        <v>58</v>
      </c>
      <c r="AA648" s="3043">
        <v>2.23888E-2</v>
      </c>
      <c r="AB648" s="3043">
        <v>0.112</v>
      </c>
      <c r="AC648" s="2613" t="s">
        <v>1534</v>
      </c>
      <c r="AD648" s="2613" t="s">
        <v>1534</v>
      </c>
      <c r="AE648" s="3238" t="s">
        <v>1534</v>
      </c>
      <c r="AF648" s="2574"/>
    </row>
    <row r="649" spans="2:32" s="2875" customFormat="1" ht="13.5" customHeight="1" x14ac:dyDescent="0.2">
      <c r="B649" s="3496" t="s">
        <v>6668</v>
      </c>
      <c r="C649" s="3495"/>
      <c r="D649" s="3134" t="s">
        <v>1534</v>
      </c>
      <c r="E649" s="3134" t="s">
        <v>1534</v>
      </c>
      <c r="F649" s="3135" t="s">
        <v>1534</v>
      </c>
      <c r="G649" s="2641" t="s">
        <v>6669</v>
      </c>
      <c r="H649" s="2641" t="s">
        <v>1534</v>
      </c>
      <c r="I649" s="3043">
        <v>0.13440000000000002</v>
      </c>
      <c r="J649" s="3043">
        <v>0.13440000000000002</v>
      </c>
      <c r="K649" s="3135" t="s">
        <v>1534</v>
      </c>
      <c r="L649" s="2641" t="s">
        <v>1534</v>
      </c>
      <c r="M649" s="2641" t="s">
        <v>1534</v>
      </c>
      <c r="N649" s="2641" t="s">
        <v>1534</v>
      </c>
      <c r="O649" s="3387">
        <v>0.24640000000000004</v>
      </c>
      <c r="P649" s="3387">
        <f>0.15*1.12</f>
        <v>0.16800000000000001</v>
      </c>
      <c r="Q649" s="2641" t="s">
        <v>1534</v>
      </c>
      <c r="R649" s="3135" t="s">
        <v>1534</v>
      </c>
      <c r="S649" s="3135" t="s">
        <v>1534</v>
      </c>
      <c r="T649" s="3135" t="s">
        <v>1534</v>
      </c>
      <c r="U649" s="3043">
        <v>6.720000000000001E-2</v>
      </c>
      <c r="V649" s="3135" t="s">
        <v>1534</v>
      </c>
      <c r="W649" s="3135" t="s">
        <v>1534</v>
      </c>
      <c r="X649" s="3135" t="s">
        <v>1534</v>
      </c>
      <c r="Y649" s="3043">
        <v>6.720000000000001E-2</v>
      </c>
      <c r="Z649" s="3135" t="s">
        <v>49</v>
      </c>
      <c r="AA649" s="3043">
        <v>3.6999999999999998E-2</v>
      </c>
      <c r="AB649" s="3043">
        <v>0.112</v>
      </c>
      <c r="AC649" s="2613" t="s">
        <v>1534</v>
      </c>
      <c r="AD649" s="2613" t="s">
        <v>1534</v>
      </c>
      <c r="AE649" s="3238" t="s">
        <v>1534</v>
      </c>
      <c r="AF649" s="2574"/>
    </row>
    <row r="650" spans="2:32" s="2875" customFormat="1" ht="13.5" customHeight="1" x14ac:dyDescent="0.2">
      <c r="B650" s="3496" t="s">
        <v>6670</v>
      </c>
      <c r="C650" s="3495"/>
      <c r="D650" s="3134" t="s">
        <v>1534</v>
      </c>
      <c r="E650" s="3134" t="s">
        <v>1534</v>
      </c>
      <c r="F650" s="3135" t="s">
        <v>1534</v>
      </c>
      <c r="G650" s="2641" t="s">
        <v>6669</v>
      </c>
      <c r="H650" s="2641" t="s">
        <v>1534</v>
      </c>
      <c r="I650" s="3043">
        <v>0.13440000000000002</v>
      </c>
      <c r="J650" s="3043">
        <v>0.13440000000000002</v>
      </c>
      <c r="K650" s="3135" t="s">
        <v>1534</v>
      </c>
      <c r="L650" s="2641" t="s">
        <v>1534</v>
      </c>
      <c r="M650" s="2641" t="s">
        <v>1534</v>
      </c>
      <c r="N650" s="2641" t="s">
        <v>1534</v>
      </c>
      <c r="O650" s="3387">
        <v>0.24640000000000004</v>
      </c>
      <c r="P650" s="3387">
        <v>0.16800000000000001</v>
      </c>
      <c r="Q650" s="2641" t="s">
        <v>1534</v>
      </c>
      <c r="R650" s="3135" t="s">
        <v>1534</v>
      </c>
      <c r="S650" s="3135" t="s">
        <v>1534</v>
      </c>
      <c r="T650" s="3135" t="s">
        <v>1534</v>
      </c>
      <c r="U650" s="3043">
        <v>6.720000000000001E-2</v>
      </c>
      <c r="V650" s="3135" t="s">
        <v>1534</v>
      </c>
      <c r="W650" s="3135" t="s">
        <v>1534</v>
      </c>
      <c r="X650" s="3135" t="s">
        <v>1534</v>
      </c>
      <c r="Y650" s="3043">
        <v>6.720000000000001E-2</v>
      </c>
      <c r="Z650" s="3135" t="s">
        <v>49</v>
      </c>
      <c r="AA650" s="3043">
        <v>3.6999999999999998E-2</v>
      </c>
      <c r="AB650" s="3043">
        <v>0.112</v>
      </c>
      <c r="AC650" s="2613" t="s">
        <v>1534</v>
      </c>
      <c r="AD650" s="2613" t="s">
        <v>1534</v>
      </c>
      <c r="AE650" s="3238" t="s">
        <v>1534</v>
      </c>
      <c r="AF650" s="2574"/>
    </row>
    <row r="651" spans="2:32" s="2875" customFormat="1" ht="13.5" customHeight="1" x14ac:dyDescent="0.2">
      <c r="B651" s="3496" t="s">
        <v>6671</v>
      </c>
      <c r="C651" s="3495"/>
      <c r="D651" s="3134" t="s">
        <v>1534</v>
      </c>
      <c r="E651" s="3134" t="s">
        <v>1534</v>
      </c>
      <c r="F651" s="3135" t="s">
        <v>1534</v>
      </c>
      <c r="G651" s="2641" t="s">
        <v>6622</v>
      </c>
      <c r="H651" s="2641" t="s">
        <v>1534</v>
      </c>
      <c r="I651" s="3043">
        <v>0.13440000000000002</v>
      </c>
      <c r="J651" s="3043">
        <v>0.13440000000000002</v>
      </c>
      <c r="K651" s="3135" t="s">
        <v>1534</v>
      </c>
      <c r="L651" s="2641" t="s">
        <v>1534</v>
      </c>
      <c r="M651" s="2641" t="s">
        <v>1534</v>
      </c>
      <c r="N651" s="2641" t="s">
        <v>1534</v>
      </c>
      <c r="O651" s="3387">
        <v>0.24640000000000004</v>
      </c>
      <c r="P651" s="3387">
        <v>0.16800000000000001</v>
      </c>
      <c r="Q651" s="2641" t="s">
        <v>1534</v>
      </c>
      <c r="R651" s="3135" t="s">
        <v>1534</v>
      </c>
      <c r="S651" s="3135" t="s">
        <v>1534</v>
      </c>
      <c r="T651" s="3135" t="s">
        <v>1534</v>
      </c>
      <c r="U651" s="3043">
        <v>6.720000000000001E-2</v>
      </c>
      <c r="V651" s="3135" t="s">
        <v>1534</v>
      </c>
      <c r="W651" s="3135" t="s">
        <v>1534</v>
      </c>
      <c r="X651" s="3135" t="s">
        <v>1534</v>
      </c>
      <c r="Y651" s="3043">
        <v>6.720000000000001E-2</v>
      </c>
      <c r="Z651" s="3135" t="s">
        <v>49</v>
      </c>
      <c r="AA651" s="3043">
        <v>3.6999999999999998E-2</v>
      </c>
      <c r="AB651" s="3043">
        <v>0.112</v>
      </c>
      <c r="AC651" s="2613" t="s">
        <v>1534</v>
      </c>
      <c r="AD651" s="2613" t="s">
        <v>1534</v>
      </c>
      <c r="AE651" s="3238" t="s">
        <v>1534</v>
      </c>
      <c r="AF651" s="2574"/>
    </row>
    <row r="652" spans="2:32" s="2875" customFormat="1" ht="13.5" customHeight="1" x14ac:dyDescent="0.2">
      <c r="B652" s="3496" t="s">
        <v>6672</v>
      </c>
      <c r="C652" s="3495"/>
      <c r="D652" s="3134" t="s">
        <v>1534</v>
      </c>
      <c r="E652" s="3134" t="s">
        <v>1534</v>
      </c>
      <c r="F652" s="3134" t="s">
        <v>1534</v>
      </c>
      <c r="G652" s="2641" t="s">
        <v>6622</v>
      </c>
      <c r="H652" s="2641" t="s">
        <v>1534</v>
      </c>
      <c r="I652" s="3043">
        <v>0.13440000000000002</v>
      </c>
      <c r="J652" s="3043">
        <v>0.13440000000000002</v>
      </c>
      <c r="K652" s="3135" t="s">
        <v>1534</v>
      </c>
      <c r="L652" s="2641" t="s">
        <v>1534</v>
      </c>
      <c r="M652" s="2641" t="s">
        <v>1534</v>
      </c>
      <c r="N652" s="2641" t="s">
        <v>1534</v>
      </c>
      <c r="O652" s="3387">
        <v>0.24640000000000004</v>
      </c>
      <c r="P652" s="3387">
        <v>0.16800000000000001</v>
      </c>
      <c r="Q652" s="2641" t="s">
        <v>1534</v>
      </c>
      <c r="R652" s="3135" t="s">
        <v>1534</v>
      </c>
      <c r="S652" s="3135" t="s">
        <v>1534</v>
      </c>
      <c r="T652" s="3135" t="s">
        <v>1534</v>
      </c>
      <c r="U652" s="3043">
        <v>6.720000000000001E-2</v>
      </c>
      <c r="V652" s="3135" t="s">
        <v>1534</v>
      </c>
      <c r="W652" s="3135" t="s">
        <v>1534</v>
      </c>
      <c r="X652" s="3135" t="s">
        <v>1534</v>
      </c>
      <c r="Y652" s="3043">
        <v>6.720000000000001E-2</v>
      </c>
      <c r="Z652" s="3135" t="s">
        <v>49</v>
      </c>
      <c r="AA652" s="3043">
        <v>3.6999999999999998E-2</v>
      </c>
      <c r="AB652" s="3043">
        <v>0.112</v>
      </c>
      <c r="AC652" s="2613" t="s">
        <v>1534</v>
      </c>
      <c r="AD652" s="2613" t="s">
        <v>1534</v>
      </c>
      <c r="AE652" s="3238" t="s">
        <v>1534</v>
      </c>
      <c r="AF652" s="2574"/>
    </row>
    <row r="653" spans="2:32" s="2875" customFormat="1" ht="13.5" customHeight="1" x14ac:dyDescent="0.2">
      <c r="B653" s="3496" t="s">
        <v>6673</v>
      </c>
      <c r="C653" s="3495"/>
      <c r="D653" s="3134" t="s">
        <v>1534</v>
      </c>
      <c r="E653" s="3134" t="s">
        <v>1534</v>
      </c>
      <c r="F653" s="3134" t="s">
        <v>1534</v>
      </c>
      <c r="G653" s="2641" t="s">
        <v>6641</v>
      </c>
      <c r="H653" s="2641" t="s">
        <v>1534</v>
      </c>
      <c r="I653" s="3043">
        <v>0.13440000000000002</v>
      </c>
      <c r="J653" s="3043">
        <v>0.13440000000000002</v>
      </c>
      <c r="K653" s="3135" t="s">
        <v>1534</v>
      </c>
      <c r="L653" s="2641" t="s">
        <v>1534</v>
      </c>
      <c r="M653" s="2641" t="s">
        <v>1534</v>
      </c>
      <c r="N653" s="2641" t="s">
        <v>1534</v>
      </c>
      <c r="O653" s="3387">
        <v>0.24640000000000004</v>
      </c>
      <c r="P653" s="3387">
        <v>0.16800000000000001</v>
      </c>
      <c r="Q653" s="2641" t="s">
        <v>1534</v>
      </c>
      <c r="R653" s="3135" t="s">
        <v>1534</v>
      </c>
      <c r="S653" s="3135" t="s">
        <v>1534</v>
      </c>
      <c r="T653" s="3135" t="s">
        <v>1534</v>
      </c>
      <c r="U653" s="3043">
        <v>6.720000000000001E-2</v>
      </c>
      <c r="V653" s="3135" t="s">
        <v>1534</v>
      </c>
      <c r="W653" s="3135" t="s">
        <v>1534</v>
      </c>
      <c r="X653" s="3135" t="s">
        <v>1534</v>
      </c>
      <c r="Y653" s="3043">
        <v>6.720000000000001E-2</v>
      </c>
      <c r="Z653" s="3135" t="s">
        <v>49</v>
      </c>
      <c r="AA653" s="3043">
        <v>3.6999999999999998E-2</v>
      </c>
      <c r="AB653" s="3043">
        <v>0.112</v>
      </c>
      <c r="AC653" s="2613" t="s">
        <v>1534</v>
      </c>
      <c r="AD653" s="2613" t="s">
        <v>1534</v>
      </c>
      <c r="AE653" s="3238" t="s">
        <v>1534</v>
      </c>
      <c r="AF653" s="2574"/>
    </row>
    <row r="654" spans="2:32" s="2875" customFormat="1" ht="13.5" customHeight="1" x14ac:dyDescent="0.2">
      <c r="B654" s="3496" t="s">
        <v>6674</v>
      </c>
      <c r="C654" s="3495"/>
      <c r="D654" s="3134" t="s">
        <v>1534</v>
      </c>
      <c r="E654" s="3134" t="s">
        <v>1534</v>
      </c>
      <c r="F654" s="3134" t="s">
        <v>1534</v>
      </c>
      <c r="G654" s="2641" t="s">
        <v>6641</v>
      </c>
      <c r="H654" s="2641" t="s">
        <v>1534</v>
      </c>
      <c r="I654" s="3043">
        <v>0.13440000000000002</v>
      </c>
      <c r="J654" s="3043">
        <v>0.13440000000000002</v>
      </c>
      <c r="K654" s="3135" t="s">
        <v>1534</v>
      </c>
      <c r="L654" s="2641" t="s">
        <v>1534</v>
      </c>
      <c r="M654" s="2641" t="s">
        <v>1534</v>
      </c>
      <c r="N654" s="2641" t="s">
        <v>1534</v>
      </c>
      <c r="O654" s="3387">
        <v>0.24640000000000004</v>
      </c>
      <c r="P654" s="3387">
        <v>0.16800000000000001</v>
      </c>
      <c r="Q654" s="2641" t="s">
        <v>1534</v>
      </c>
      <c r="R654" s="3135" t="s">
        <v>1534</v>
      </c>
      <c r="S654" s="3135" t="s">
        <v>1534</v>
      </c>
      <c r="T654" s="3135" t="s">
        <v>1534</v>
      </c>
      <c r="U654" s="3043">
        <v>6.720000000000001E-2</v>
      </c>
      <c r="V654" s="3135" t="s">
        <v>1534</v>
      </c>
      <c r="W654" s="3135" t="s">
        <v>1534</v>
      </c>
      <c r="X654" s="3135" t="s">
        <v>1534</v>
      </c>
      <c r="Y654" s="3043">
        <v>6.720000000000001E-2</v>
      </c>
      <c r="Z654" s="3135" t="s">
        <v>49</v>
      </c>
      <c r="AA654" s="3043">
        <v>3.6999999999999998E-2</v>
      </c>
      <c r="AB654" s="3043">
        <v>0.112</v>
      </c>
      <c r="AC654" s="2613" t="s">
        <v>1534</v>
      </c>
      <c r="AD654" s="2613" t="s">
        <v>1534</v>
      </c>
      <c r="AE654" s="3238" t="s">
        <v>1534</v>
      </c>
      <c r="AF654" s="2574"/>
    </row>
    <row r="655" spans="2:32" s="2875" customFormat="1" ht="13.5" customHeight="1" x14ac:dyDescent="0.2">
      <c r="B655" s="3496" t="s">
        <v>6675</v>
      </c>
      <c r="C655" s="3495"/>
      <c r="D655" s="3134" t="s">
        <v>1534</v>
      </c>
      <c r="E655" s="3134" t="s">
        <v>1534</v>
      </c>
      <c r="F655" s="3134" t="s">
        <v>1534</v>
      </c>
      <c r="G655" s="2641" t="s">
        <v>6622</v>
      </c>
      <c r="H655" s="2641" t="s">
        <v>1534</v>
      </c>
      <c r="I655" s="3043">
        <v>0.13440000000000002</v>
      </c>
      <c r="J655" s="3043">
        <v>0.13440000000000002</v>
      </c>
      <c r="K655" s="3135" t="s">
        <v>1534</v>
      </c>
      <c r="L655" s="2641" t="s">
        <v>1534</v>
      </c>
      <c r="M655" s="2641" t="s">
        <v>1534</v>
      </c>
      <c r="N655" s="2641" t="s">
        <v>1534</v>
      </c>
      <c r="O655" s="3387">
        <v>0.24640000000000004</v>
      </c>
      <c r="P655" s="3387">
        <v>0.16800000000000001</v>
      </c>
      <c r="Q655" s="2641" t="s">
        <v>1534</v>
      </c>
      <c r="R655" s="3135" t="s">
        <v>1534</v>
      </c>
      <c r="S655" s="3135" t="s">
        <v>1534</v>
      </c>
      <c r="T655" s="3135" t="s">
        <v>1534</v>
      </c>
      <c r="U655" s="3043">
        <v>6.720000000000001E-2</v>
      </c>
      <c r="V655" s="3135" t="s">
        <v>1534</v>
      </c>
      <c r="W655" s="3135" t="s">
        <v>1534</v>
      </c>
      <c r="X655" s="3135" t="s">
        <v>1534</v>
      </c>
      <c r="Y655" s="3043">
        <v>6.720000000000001E-2</v>
      </c>
      <c r="Z655" s="3135" t="s">
        <v>58</v>
      </c>
      <c r="AA655" s="3043">
        <v>2.23888E-2</v>
      </c>
      <c r="AB655" s="3043">
        <v>0.112</v>
      </c>
      <c r="AC655" s="2613" t="s">
        <v>1534</v>
      </c>
      <c r="AD655" s="2613" t="s">
        <v>1534</v>
      </c>
      <c r="AE655" s="3238" t="s">
        <v>1534</v>
      </c>
      <c r="AF655" s="2574"/>
    </row>
    <row r="656" spans="2:32" s="2875" customFormat="1" ht="13.5" customHeight="1" x14ac:dyDescent="0.2">
      <c r="B656" s="3496" t="s">
        <v>6676</v>
      </c>
      <c r="C656" s="3495"/>
      <c r="D656" s="3134" t="s">
        <v>1534</v>
      </c>
      <c r="E656" s="3134" t="s">
        <v>1534</v>
      </c>
      <c r="F656" s="3134" t="s">
        <v>1534</v>
      </c>
      <c r="G656" s="2641" t="s">
        <v>6622</v>
      </c>
      <c r="H656" s="2641" t="s">
        <v>1534</v>
      </c>
      <c r="I656" s="3043">
        <v>0.13439999999999999</v>
      </c>
      <c r="J656" s="3043">
        <v>0.13439999999999999</v>
      </c>
      <c r="K656" s="3135" t="s">
        <v>1534</v>
      </c>
      <c r="L656" s="2641" t="s">
        <v>1534</v>
      </c>
      <c r="M656" s="2641" t="s">
        <v>1534</v>
      </c>
      <c r="N656" s="2641" t="s">
        <v>1534</v>
      </c>
      <c r="O656" s="3387">
        <v>0.24640000000000004</v>
      </c>
      <c r="P656" s="3387">
        <v>0.16800000000000001</v>
      </c>
      <c r="Q656" s="2641" t="s">
        <v>1534</v>
      </c>
      <c r="R656" s="3135" t="s">
        <v>1534</v>
      </c>
      <c r="S656" s="3135" t="s">
        <v>1534</v>
      </c>
      <c r="T656" s="3135" t="s">
        <v>1534</v>
      </c>
      <c r="U656" s="3043">
        <v>6.720000000000001E-2</v>
      </c>
      <c r="V656" s="3135" t="s">
        <v>1534</v>
      </c>
      <c r="W656" s="3135" t="s">
        <v>1534</v>
      </c>
      <c r="X656" s="3135" t="s">
        <v>1534</v>
      </c>
      <c r="Y656" s="3043">
        <v>6.720000000000001E-2</v>
      </c>
      <c r="Z656" s="3135" t="s">
        <v>58</v>
      </c>
      <c r="AA656" s="3043">
        <v>2.23888E-2</v>
      </c>
      <c r="AB656" s="3043">
        <v>0.112</v>
      </c>
      <c r="AC656" s="2613" t="s">
        <v>1534</v>
      </c>
      <c r="AD656" s="2613" t="s">
        <v>1534</v>
      </c>
      <c r="AE656" s="3238" t="s">
        <v>1534</v>
      </c>
      <c r="AF656" s="2574"/>
    </row>
    <row r="657" spans="2:32" s="2875" customFormat="1" ht="13.5" customHeight="1" x14ac:dyDescent="0.2">
      <c r="B657" s="3496" t="s">
        <v>6677</v>
      </c>
      <c r="C657" s="3495"/>
      <c r="D657" s="3134" t="s">
        <v>1534</v>
      </c>
      <c r="E657" s="3134" t="s">
        <v>1534</v>
      </c>
      <c r="F657" s="3134" t="s">
        <v>1534</v>
      </c>
      <c r="G657" s="2641" t="s">
        <v>6678</v>
      </c>
      <c r="H657" s="2641" t="s">
        <v>1534</v>
      </c>
      <c r="I657" s="3043">
        <v>0.12320000000000002</v>
      </c>
      <c r="J657" s="3043">
        <v>0.12320000000000002</v>
      </c>
      <c r="K657" s="3135" t="s">
        <v>1534</v>
      </c>
      <c r="L657" s="2641" t="s">
        <v>1534</v>
      </c>
      <c r="M657" s="2641" t="s">
        <v>1534</v>
      </c>
      <c r="N657" s="2641" t="s">
        <v>1534</v>
      </c>
      <c r="O657" s="3387">
        <v>0.24640000000000004</v>
      </c>
      <c r="P657" s="3387">
        <v>0.16800000000000001</v>
      </c>
      <c r="Q657" s="2641" t="s">
        <v>1534</v>
      </c>
      <c r="R657" s="3135" t="s">
        <v>1534</v>
      </c>
      <c r="S657" s="3135" t="s">
        <v>1534</v>
      </c>
      <c r="T657" s="3135" t="s">
        <v>1534</v>
      </c>
      <c r="U657" s="3043">
        <v>6.720000000000001E-2</v>
      </c>
      <c r="V657" s="3135" t="s">
        <v>1534</v>
      </c>
      <c r="W657" s="3135" t="s">
        <v>1534</v>
      </c>
      <c r="X657" s="3135" t="s">
        <v>1534</v>
      </c>
      <c r="Y657" s="3043">
        <v>6.720000000000001E-2</v>
      </c>
      <c r="Z657" s="3135" t="s">
        <v>58</v>
      </c>
      <c r="AA657" s="3043">
        <v>2.23888E-2</v>
      </c>
      <c r="AB657" s="3043">
        <v>0.112</v>
      </c>
      <c r="AC657" s="2613" t="s">
        <v>1534</v>
      </c>
      <c r="AD657" s="2613" t="s">
        <v>1534</v>
      </c>
      <c r="AE657" s="3238" t="s">
        <v>1534</v>
      </c>
      <c r="AF657" s="2574"/>
    </row>
    <row r="658" spans="2:32" s="2875" customFormat="1" ht="13.5" customHeight="1" x14ac:dyDescent="0.2">
      <c r="B658" s="3496" t="s">
        <v>6679</v>
      </c>
      <c r="C658" s="3495"/>
      <c r="D658" s="3134" t="s">
        <v>1534</v>
      </c>
      <c r="E658" s="3134" t="s">
        <v>1534</v>
      </c>
      <c r="F658" s="3134" t="s">
        <v>1534</v>
      </c>
      <c r="G658" s="2641" t="s">
        <v>6678</v>
      </c>
      <c r="H658" s="2641" t="s">
        <v>1534</v>
      </c>
      <c r="I658" s="3043">
        <v>0.12320000000000002</v>
      </c>
      <c r="J658" s="3043">
        <v>0.12320000000000002</v>
      </c>
      <c r="K658" s="3135" t="s">
        <v>1534</v>
      </c>
      <c r="L658" s="2641" t="s">
        <v>1534</v>
      </c>
      <c r="M658" s="2641" t="s">
        <v>1534</v>
      </c>
      <c r="N658" s="2641" t="s">
        <v>1534</v>
      </c>
      <c r="O658" s="3387">
        <v>0.24640000000000004</v>
      </c>
      <c r="P658" s="3387">
        <v>0.16800000000000001</v>
      </c>
      <c r="Q658" s="2641" t="s">
        <v>1534</v>
      </c>
      <c r="R658" s="3135" t="s">
        <v>1534</v>
      </c>
      <c r="S658" s="3135" t="s">
        <v>1534</v>
      </c>
      <c r="T658" s="3135" t="s">
        <v>1534</v>
      </c>
      <c r="U658" s="3043">
        <v>6.720000000000001E-2</v>
      </c>
      <c r="V658" s="3135" t="s">
        <v>1534</v>
      </c>
      <c r="W658" s="3135" t="s">
        <v>1534</v>
      </c>
      <c r="X658" s="3135" t="s">
        <v>1534</v>
      </c>
      <c r="Y658" s="3043">
        <v>6.720000000000001E-2</v>
      </c>
      <c r="Z658" s="3135" t="s">
        <v>58</v>
      </c>
      <c r="AA658" s="3043">
        <v>2.23888E-2</v>
      </c>
      <c r="AB658" s="3043">
        <v>0.112</v>
      </c>
      <c r="AC658" s="2613" t="s">
        <v>1534</v>
      </c>
      <c r="AD658" s="2613" t="s">
        <v>1534</v>
      </c>
      <c r="AE658" s="3238" t="s">
        <v>1534</v>
      </c>
      <c r="AF658" s="2574"/>
    </row>
    <row r="659" spans="2:32" s="2875" customFormat="1" ht="13.5" customHeight="1" x14ac:dyDescent="0.2">
      <c r="B659" s="3496" t="s">
        <v>6680</v>
      </c>
      <c r="C659" s="3495"/>
      <c r="D659" s="3134" t="s">
        <v>1534</v>
      </c>
      <c r="E659" s="3134" t="s">
        <v>1534</v>
      </c>
      <c r="F659" s="3134" t="s">
        <v>1534</v>
      </c>
      <c r="G659" s="2641" t="s">
        <v>6681</v>
      </c>
      <c r="H659" s="2641" t="s">
        <v>1534</v>
      </c>
      <c r="I659" s="3043">
        <v>0.12320000000000002</v>
      </c>
      <c r="J659" s="3043">
        <v>0.12320000000000002</v>
      </c>
      <c r="K659" s="3135" t="s">
        <v>1534</v>
      </c>
      <c r="L659" s="2641" t="s">
        <v>1534</v>
      </c>
      <c r="M659" s="2641" t="s">
        <v>1534</v>
      </c>
      <c r="N659" s="2641" t="s">
        <v>1534</v>
      </c>
      <c r="O659" s="3387">
        <v>0.24640000000000004</v>
      </c>
      <c r="P659" s="3387">
        <v>0.16800000000000001</v>
      </c>
      <c r="Q659" s="2641" t="s">
        <v>1534</v>
      </c>
      <c r="R659" s="3135" t="s">
        <v>1534</v>
      </c>
      <c r="S659" s="3135" t="s">
        <v>1534</v>
      </c>
      <c r="T659" s="3135" t="s">
        <v>1534</v>
      </c>
      <c r="U659" s="3043">
        <v>6.720000000000001E-2</v>
      </c>
      <c r="V659" s="3135" t="s">
        <v>1534</v>
      </c>
      <c r="W659" s="3135" t="s">
        <v>1534</v>
      </c>
      <c r="X659" s="3135" t="s">
        <v>1534</v>
      </c>
      <c r="Y659" s="3043">
        <v>6.720000000000001E-2</v>
      </c>
      <c r="Z659" s="3135" t="s">
        <v>58</v>
      </c>
      <c r="AA659" s="3043">
        <v>2.23888E-2</v>
      </c>
      <c r="AB659" s="3043">
        <v>0.112</v>
      </c>
      <c r="AC659" s="2613" t="s">
        <v>1534</v>
      </c>
      <c r="AD659" s="2613" t="s">
        <v>1534</v>
      </c>
      <c r="AE659" s="3238" t="s">
        <v>1534</v>
      </c>
      <c r="AF659" s="2574"/>
    </row>
    <row r="660" spans="2:32" s="2875" customFormat="1" ht="13.5" customHeight="1" x14ac:dyDescent="0.2">
      <c r="B660" s="3496" t="s">
        <v>6682</v>
      </c>
      <c r="C660" s="3495"/>
      <c r="D660" s="3134" t="s">
        <v>1534</v>
      </c>
      <c r="E660" s="3134" t="s">
        <v>1534</v>
      </c>
      <c r="F660" s="3134" t="s">
        <v>1534</v>
      </c>
      <c r="G660" s="2641" t="s">
        <v>6681</v>
      </c>
      <c r="H660" s="2641" t="s">
        <v>1534</v>
      </c>
      <c r="I660" s="3043">
        <v>0.12320000000000002</v>
      </c>
      <c r="J660" s="3043">
        <v>0.12320000000000002</v>
      </c>
      <c r="K660" s="3135" t="s">
        <v>1534</v>
      </c>
      <c r="L660" s="2641" t="s">
        <v>1534</v>
      </c>
      <c r="M660" s="2641" t="s">
        <v>1534</v>
      </c>
      <c r="N660" s="2641" t="s">
        <v>1534</v>
      </c>
      <c r="O660" s="3387">
        <v>0.24640000000000004</v>
      </c>
      <c r="P660" s="3387">
        <v>0.16800000000000001</v>
      </c>
      <c r="Q660" s="2641" t="s">
        <v>1534</v>
      </c>
      <c r="R660" s="3135" t="s">
        <v>1534</v>
      </c>
      <c r="S660" s="3135" t="s">
        <v>1534</v>
      </c>
      <c r="T660" s="3135" t="s">
        <v>1534</v>
      </c>
      <c r="U660" s="3043">
        <v>6.720000000000001E-2</v>
      </c>
      <c r="V660" s="3135" t="s">
        <v>1534</v>
      </c>
      <c r="W660" s="3135" t="s">
        <v>1534</v>
      </c>
      <c r="X660" s="3135" t="s">
        <v>1534</v>
      </c>
      <c r="Y660" s="3043">
        <v>6.720000000000001E-2</v>
      </c>
      <c r="Z660" s="3135" t="s">
        <v>58</v>
      </c>
      <c r="AA660" s="3043">
        <v>2.23888E-2</v>
      </c>
      <c r="AB660" s="3043">
        <v>0.112</v>
      </c>
      <c r="AC660" s="2613" t="s">
        <v>1534</v>
      </c>
      <c r="AD660" s="2613" t="s">
        <v>1534</v>
      </c>
      <c r="AE660" s="3238" t="s">
        <v>1534</v>
      </c>
      <c r="AF660" s="2574"/>
    </row>
    <row r="661" spans="2:32" s="2875" customFormat="1" ht="13.5" customHeight="1" x14ac:dyDescent="0.2">
      <c r="B661" s="3496" t="s">
        <v>6683</v>
      </c>
      <c r="C661" s="3495"/>
      <c r="D661" s="3134" t="s">
        <v>1534</v>
      </c>
      <c r="E661" s="3134" t="s">
        <v>1534</v>
      </c>
      <c r="F661" s="3134" t="s">
        <v>1534</v>
      </c>
      <c r="G661" s="2641" t="s">
        <v>6684</v>
      </c>
      <c r="H661" s="2641" t="s">
        <v>1534</v>
      </c>
      <c r="I661" s="3043">
        <v>0.121</v>
      </c>
      <c r="J661" s="3043">
        <v>0.121</v>
      </c>
      <c r="K661" s="3135" t="s">
        <v>1534</v>
      </c>
      <c r="L661" s="2641" t="s">
        <v>1534</v>
      </c>
      <c r="M661" s="2641" t="s">
        <v>1534</v>
      </c>
      <c r="N661" s="2641" t="s">
        <v>1534</v>
      </c>
      <c r="O661" s="3387">
        <v>0.24640000000000004</v>
      </c>
      <c r="P661" s="3387">
        <v>0.16800000000000001</v>
      </c>
      <c r="Q661" s="2641" t="s">
        <v>1534</v>
      </c>
      <c r="R661" s="3135" t="s">
        <v>1534</v>
      </c>
      <c r="S661" s="3135" t="s">
        <v>1534</v>
      </c>
      <c r="T661" s="3135" t="s">
        <v>1534</v>
      </c>
      <c r="U661" s="3043">
        <v>6.720000000000001E-2</v>
      </c>
      <c r="V661" s="3135" t="s">
        <v>1534</v>
      </c>
      <c r="W661" s="3135" t="s">
        <v>1534</v>
      </c>
      <c r="X661" s="3135" t="s">
        <v>1534</v>
      </c>
      <c r="Y661" s="3043">
        <v>6.720000000000001E-2</v>
      </c>
      <c r="Z661" s="3135" t="s">
        <v>58</v>
      </c>
      <c r="AA661" s="3043">
        <v>2.23888E-2</v>
      </c>
      <c r="AB661" s="3043">
        <v>0.112</v>
      </c>
      <c r="AC661" s="2613" t="s">
        <v>1534</v>
      </c>
      <c r="AD661" s="2613" t="s">
        <v>1534</v>
      </c>
      <c r="AE661" s="3238" t="s">
        <v>1534</v>
      </c>
      <c r="AF661" s="2574"/>
    </row>
    <row r="662" spans="2:32" s="2875" customFormat="1" ht="13.5" customHeight="1" x14ac:dyDescent="0.2">
      <c r="B662" s="3496" t="s">
        <v>6685</v>
      </c>
      <c r="C662" s="3495"/>
      <c r="D662" s="3134" t="s">
        <v>1534</v>
      </c>
      <c r="E662" s="3134" t="s">
        <v>1534</v>
      </c>
      <c r="F662" s="3134" t="s">
        <v>1534</v>
      </c>
      <c r="G662" s="2641" t="s">
        <v>6684</v>
      </c>
      <c r="H662" s="2641" t="s">
        <v>1534</v>
      </c>
      <c r="I662" s="3043">
        <v>0.121</v>
      </c>
      <c r="J662" s="3043">
        <v>0.121</v>
      </c>
      <c r="K662" s="3135" t="s">
        <v>1534</v>
      </c>
      <c r="L662" s="2641" t="s">
        <v>1534</v>
      </c>
      <c r="M662" s="2641" t="s">
        <v>1534</v>
      </c>
      <c r="N662" s="2641" t="s">
        <v>1534</v>
      </c>
      <c r="O662" s="3387">
        <v>0.24640000000000004</v>
      </c>
      <c r="P662" s="3387">
        <v>0.16800000000000001</v>
      </c>
      <c r="Q662" s="2641" t="s">
        <v>1534</v>
      </c>
      <c r="R662" s="3135" t="s">
        <v>1534</v>
      </c>
      <c r="S662" s="3135" t="s">
        <v>1534</v>
      </c>
      <c r="T662" s="3135" t="s">
        <v>1534</v>
      </c>
      <c r="U662" s="3043">
        <v>6.720000000000001E-2</v>
      </c>
      <c r="V662" s="3135" t="s">
        <v>1534</v>
      </c>
      <c r="W662" s="3135" t="s">
        <v>1534</v>
      </c>
      <c r="X662" s="3135" t="s">
        <v>1534</v>
      </c>
      <c r="Y662" s="3043">
        <v>6.720000000000001E-2</v>
      </c>
      <c r="Z662" s="3135" t="s">
        <v>58</v>
      </c>
      <c r="AA662" s="3043">
        <v>2.23888E-2</v>
      </c>
      <c r="AB662" s="3043">
        <v>0.112</v>
      </c>
      <c r="AC662" s="2613" t="s">
        <v>1534</v>
      </c>
      <c r="AD662" s="2613" t="s">
        <v>1534</v>
      </c>
      <c r="AE662" s="3238" t="s">
        <v>1534</v>
      </c>
      <c r="AF662" s="2574"/>
    </row>
    <row r="663" spans="2:32" s="2875" customFormat="1" ht="13.5" customHeight="1" x14ac:dyDescent="0.2">
      <c r="B663" s="3496" t="s">
        <v>6686</v>
      </c>
      <c r="C663" s="3495"/>
      <c r="D663" s="3134" t="s">
        <v>1534</v>
      </c>
      <c r="E663" s="3134" t="s">
        <v>1534</v>
      </c>
      <c r="F663" s="3134" t="s">
        <v>1534</v>
      </c>
      <c r="G663" s="2641" t="s">
        <v>6653</v>
      </c>
      <c r="H663" s="2641" t="s">
        <v>1534</v>
      </c>
      <c r="I663" s="3043">
        <v>0.10976000000000001</v>
      </c>
      <c r="J663" s="3043">
        <v>0.10976000000000001</v>
      </c>
      <c r="K663" s="3135" t="s">
        <v>1534</v>
      </c>
      <c r="L663" s="2641" t="s">
        <v>1534</v>
      </c>
      <c r="M663" s="2641" t="s">
        <v>1534</v>
      </c>
      <c r="N663" s="2641" t="s">
        <v>1534</v>
      </c>
      <c r="O663" s="3387">
        <v>0.24640000000000004</v>
      </c>
      <c r="P663" s="3387">
        <v>0.16800000000000001</v>
      </c>
      <c r="Q663" s="2641" t="s">
        <v>1534</v>
      </c>
      <c r="R663" s="3135" t="s">
        <v>1534</v>
      </c>
      <c r="S663" s="3135" t="s">
        <v>1534</v>
      </c>
      <c r="T663" s="3135" t="s">
        <v>1534</v>
      </c>
      <c r="U663" s="3043">
        <v>6.720000000000001E-2</v>
      </c>
      <c r="V663" s="3135" t="s">
        <v>1534</v>
      </c>
      <c r="W663" s="3135" t="s">
        <v>1534</v>
      </c>
      <c r="X663" s="3135" t="s">
        <v>1534</v>
      </c>
      <c r="Y663" s="3043">
        <v>6.720000000000001E-2</v>
      </c>
      <c r="Z663" s="3135" t="s">
        <v>58</v>
      </c>
      <c r="AA663" s="3043">
        <v>2.23888E-2</v>
      </c>
      <c r="AB663" s="3043">
        <v>0.112</v>
      </c>
      <c r="AC663" s="2613" t="s">
        <v>1534</v>
      </c>
      <c r="AD663" s="2613" t="s">
        <v>1534</v>
      </c>
      <c r="AE663" s="3238" t="s">
        <v>1534</v>
      </c>
      <c r="AF663" s="2574"/>
    </row>
    <row r="664" spans="2:32" s="2875" customFormat="1" ht="13.5" customHeight="1" x14ac:dyDescent="0.2">
      <c r="B664" s="3496" t="s">
        <v>6687</v>
      </c>
      <c r="C664" s="3495"/>
      <c r="D664" s="3134" t="s">
        <v>1534</v>
      </c>
      <c r="E664" s="3134" t="s">
        <v>1534</v>
      </c>
      <c r="F664" s="3134" t="s">
        <v>1534</v>
      </c>
      <c r="G664" s="2641" t="s">
        <v>6653</v>
      </c>
      <c r="H664" s="2641" t="s">
        <v>1534</v>
      </c>
      <c r="I664" s="3043">
        <v>0.10976000000000001</v>
      </c>
      <c r="J664" s="3043">
        <v>0.10976000000000001</v>
      </c>
      <c r="K664" s="3135" t="s">
        <v>1534</v>
      </c>
      <c r="L664" s="2641" t="s">
        <v>1534</v>
      </c>
      <c r="M664" s="2641" t="s">
        <v>1534</v>
      </c>
      <c r="N664" s="2641" t="s">
        <v>1534</v>
      </c>
      <c r="O664" s="3387">
        <v>0.24640000000000004</v>
      </c>
      <c r="P664" s="3387">
        <v>0.16800000000000001</v>
      </c>
      <c r="Q664" s="2641" t="s">
        <v>1534</v>
      </c>
      <c r="R664" s="3135" t="s">
        <v>1534</v>
      </c>
      <c r="S664" s="3135" t="s">
        <v>1534</v>
      </c>
      <c r="T664" s="3135" t="s">
        <v>1534</v>
      </c>
      <c r="U664" s="3043">
        <v>6.720000000000001E-2</v>
      </c>
      <c r="V664" s="3135" t="s">
        <v>1534</v>
      </c>
      <c r="W664" s="3135" t="s">
        <v>1534</v>
      </c>
      <c r="X664" s="3135" t="s">
        <v>1534</v>
      </c>
      <c r="Y664" s="3043">
        <v>6.720000000000001E-2</v>
      </c>
      <c r="Z664" s="3135" t="s">
        <v>58</v>
      </c>
      <c r="AA664" s="3043">
        <v>2.23888E-2</v>
      </c>
      <c r="AB664" s="3043">
        <v>0.112</v>
      </c>
      <c r="AC664" s="2613" t="s">
        <v>1534</v>
      </c>
      <c r="AD664" s="2613" t="s">
        <v>1534</v>
      </c>
      <c r="AE664" s="3238" t="s">
        <v>1534</v>
      </c>
      <c r="AF664" s="2574"/>
    </row>
    <row r="665" spans="2:32" s="2875" customFormat="1" ht="13.5" customHeight="1" x14ac:dyDescent="0.2">
      <c r="B665" s="3496" t="s">
        <v>6688</v>
      </c>
      <c r="C665" s="3495"/>
      <c r="D665" s="3134" t="s">
        <v>1534</v>
      </c>
      <c r="E665" s="3134" t="s">
        <v>1534</v>
      </c>
      <c r="F665" s="3134" t="s">
        <v>1534</v>
      </c>
      <c r="G665" s="2641" t="s">
        <v>6656</v>
      </c>
      <c r="H665" s="2641" t="s">
        <v>1534</v>
      </c>
      <c r="I665" s="3043">
        <v>0.10752000000000002</v>
      </c>
      <c r="J665" s="3043">
        <v>0.10752000000000002</v>
      </c>
      <c r="K665" s="3135" t="s">
        <v>1534</v>
      </c>
      <c r="L665" s="2641" t="s">
        <v>1534</v>
      </c>
      <c r="M665" s="2641" t="s">
        <v>1534</v>
      </c>
      <c r="N665" s="2641" t="s">
        <v>1534</v>
      </c>
      <c r="O665" s="3387">
        <v>0.24640000000000004</v>
      </c>
      <c r="P665" s="3387">
        <v>0.16800000000000001</v>
      </c>
      <c r="Q665" s="2641" t="s">
        <v>1534</v>
      </c>
      <c r="R665" s="3135" t="s">
        <v>1534</v>
      </c>
      <c r="S665" s="3135" t="s">
        <v>1534</v>
      </c>
      <c r="T665" s="3135" t="s">
        <v>1534</v>
      </c>
      <c r="U665" s="3043">
        <v>6.720000000000001E-2</v>
      </c>
      <c r="V665" s="3135" t="s">
        <v>1534</v>
      </c>
      <c r="W665" s="3135" t="s">
        <v>1534</v>
      </c>
      <c r="X665" s="3135" t="s">
        <v>1534</v>
      </c>
      <c r="Y665" s="3043">
        <v>6.720000000000001E-2</v>
      </c>
      <c r="Z665" s="3135" t="s">
        <v>58</v>
      </c>
      <c r="AA665" s="3043">
        <v>2.23888E-2</v>
      </c>
      <c r="AB665" s="3043">
        <v>0.112</v>
      </c>
      <c r="AC665" s="2613" t="s">
        <v>1534</v>
      </c>
      <c r="AD665" s="2613" t="s">
        <v>1534</v>
      </c>
      <c r="AE665" s="3238" t="s">
        <v>1534</v>
      </c>
      <c r="AF665" s="2574"/>
    </row>
    <row r="666" spans="2:32" s="2875" customFormat="1" ht="13.5" customHeight="1" x14ac:dyDescent="0.2">
      <c r="B666" s="3496" t="s">
        <v>6689</v>
      </c>
      <c r="C666" s="3495"/>
      <c r="D666" s="3134" t="s">
        <v>1534</v>
      </c>
      <c r="E666" s="3134" t="s">
        <v>1534</v>
      </c>
      <c r="F666" s="3134" t="s">
        <v>1534</v>
      </c>
      <c r="G666" s="2641" t="s">
        <v>6656</v>
      </c>
      <c r="H666" s="2641" t="s">
        <v>1534</v>
      </c>
      <c r="I666" s="3043">
        <v>0.10752000000000002</v>
      </c>
      <c r="J666" s="3043">
        <v>0.10752000000000002</v>
      </c>
      <c r="K666" s="3135" t="s">
        <v>1534</v>
      </c>
      <c r="L666" s="2641" t="s">
        <v>1534</v>
      </c>
      <c r="M666" s="2641" t="s">
        <v>1534</v>
      </c>
      <c r="N666" s="2641" t="s">
        <v>1534</v>
      </c>
      <c r="O666" s="3387">
        <v>0.24640000000000004</v>
      </c>
      <c r="P666" s="3387">
        <v>0.16800000000000001</v>
      </c>
      <c r="Q666" s="2641" t="s">
        <v>1534</v>
      </c>
      <c r="R666" s="3135" t="s">
        <v>1534</v>
      </c>
      <c r="S666" s="3135" t="s">
        <v>1534</v>
      </c>
      <c r="T666" s="3135" t="s">
        <v>1534</v>
      </c>
      <c r="U666" s="3043">
        <v>6.720000000000001E-2</v>
      </c>
      <c r="V666" s="3135" t="s">
        <v>1534</v>
      </c>
      <c r="W666" s="3135" t="s">
        <v>1534</v>
      </c>
      <c r="X666" s="3135" t="s">
        <v>1534</v>
      </c>
      <c r="Y666" s="3043">
        <v>6.720000000000001E-2</v>
      </c>
      <c r="Z666" s="3135" t="s">
        <v>58</v>
      </c>
      <c r="AA666" s="3043">
        <v>2.23888E-2</v>
      </c>
      <c r="AB666" s="3043">
        <v>0.112</v>
      </c>
      <c r="AC666" s="2613" t="s">
        <v>1534</v>
      </c>
      <c r="AD666" s="2613" t="s">
        <v>1534</v>
      </c>
      <c r="AE666" s="3238" t="s">
        <v>1534</v>
      </c>
      <c r="AF666" s="2574"/>
    </row>
    <row r="667" spans="2:32" s="2875" customFormat="1" ht="13.5" customHeight="1" x14ac:dyDescent="0.2">
      <c r="B667" s="3496" t="s">
        <v>6690</v>
      </c>
      <c r="C667" s="3495"/>
      <c r="D667" s="3134" t="s">
        <v>1534</v>
      </c>
      <c r="E667" s="3134" t="s">
        <v>1534</v>
      </c>
      <c r="F667" s="3135" t="s">
        <v>1534</v>
      </c>
      <c r="G667" s="2641" t="s">
        <v>6659</v>
      </c>
      <c r="H667" s="2641" t="s">
        <v>1534</v>
      </c>
      <c r="I667" s="3043">
        <v>0.1008</v>
      </c>
      <c r="J667" s="3043">
        <v>0.1008</v>
      </c>
      <c r="K667" s="3135" t="s">
        <v>1534</v>
      </c>
      <c r="L667" s="3135" t="s">
        <v>1534</v>
      </c>
      <c r="M667" s="2641" t="s">
        <v>1534</v>
      </c>
      <c r="N667" s="2641" t="s">
        <v>1534</v>
      </c>
      <c r="O667" s="3387">
        <v>0.24640000000000004</v>
      </c>
      <c r="P667" s="3387">
        <v>0.16800000000000001</v>
      </c>
      <c r="Q667" s="2641" t="s">
        <v>1534</v>
      </c>
      <c r="R667" s="3135" t="s">
        <v>1534</v>
      </c>
      <c r="S667" s="3135" t="s">
        <v>1534</v>
      </c>
      <c r="T667" s="3135" t="s">
        <v>1534</v>
      </c>
      <c r="U667" s="3043">
        <v>6.720000000000001E-2</v>
      </c>
      <c r="V667" s="3135" t="s">
        <v>1534</v>
      </c>
      <c r="W667" s="3135" t="s">
        <v>1534</v>
      </c>
      <c r="X667" s="3135" t="s">
        <v>1534</v>
      </c>
      <c r="Y667" s="3043">
        <v>6.720000000000001E-2</v>
      </c>
      <c r="Z667" s="3135" t="s">
        <v>60</v>
      </c>
      <c r="AA667" s="3043">
        <v>1.6240000000000001E-2</v>
      </c>
      <c r="AB667" s="3043">
        <v>0.112</v>
      </c>
      <c r="AC667" s="2613" t="s">
        <v>1534</v>
      </c>
      <c r="AD667" s="2613" t="s">
        <v>1534</v>
      </c>
      <c r="AE667" s="3238" t="s">
        <v>1534</v>
      </c>
      <c r="AF667" s="2574"/>
    </row>
    <row r="668" spans="2:32" s="2875" customFormat="1" ht="13.5" customHeight="1" x14ac:dyDescent="0.2">
      <c r="B668" s="3496" t="s">
        <v>6691</v>
      </c>
      <c r="C668" s="3495"/>
      <c r="D668" s="3134" t="s">
        <v>1534</v>
      </c>
      <c r="E668" s="3134" t="s">
        <v>1534</v>
      </c>
      <c r="F668" s="3135" t="s">
        <v>1534</v>
      </c>
      <c r="G668" s="2641" t="s">
        <v>6661</v>
      </c>
      <c r="H668" s="2641" t="s">
        <v>1534</v>
      </c>
      <c r="I668" s="3043">
        <v>0.1008</v>
      </c>
      <c r="J668" s="3043">
        <v>0.1008</v>
      </c>
      <c r="K668" s="3135" t="s">
        <v>1534</v>
      </c>
      <c r="L668" s="3135" t="s">
        <v>1534</v>
      </c>
      <c r="M668" s="2641" t="s">
        <v>1534</v>
      </c>
      <c r="N668" s="2641" t="s">
        <v>1534</v>
      </c>
      <c r="O668" s="3387">
        <v>0.24640000000000004</v>
      </c>
      <c r="P668" s="3387">
        <v>0.16800000000000001</v>
      </c>
      <c r="Q668" s="2641" t="s">
        <v>1534</v>
      </c>
      <c r="R668" s="3135" t="s">
        <v>1534</v>
      </c>
      <c r="S668" s="3135" t="s">
        <v>1534</v>
      </c>
      <c r="T668" s="3135" t="s">
        <v>1534</v>
      </c>
      <c r="U668" s="3043">
        <v>6.720000000000001E-2</v>
      </c>
      <c r="V668" s="3135" t="s">
        <v>1534</v>
      </c>
      <c r="W668" s="3135" t="s">
        <v>1534</v>
      </c>
      <c r="X668" s="3135" t="s">
        <v>1534</v>
      </c>
      <c r="Y668" s="3043">
        <v>6.720000000000001E-2</v>
      </c>
      <c r="Z668" s="3135" t="s">
        <v>58</v>
      </c>
      <c r="AA668" s="3043">
        <v>2.23888E-2</v>
      </c>
      <c r="AB668" s="3043">
        <v>0.112</v>
      </c>
      <c r="AC668" s="2613" t="s">
        <v>1534</v>
      </c>
      <c r="AD668" s="2613" t="s">
        <v>1534</v>
      </c>
      <c r="AE668" s="3238" t="s">
        <v>1534</v>
      </c>
      <c r="AF668" s="2574"/>
    </row>
    <row r="669" spans="2:32" s="2875" customFormat="1" ht="13.5" customHeight="1" x14ac:dyDescent="0.2">
      <c r="B669" s="3496" t="s">
        <v>6692</v>
      </c>
      <c r="C669" s="3495"/>
      <c r="D669" s="3134" t="s">
        <v>1534</v>
      </c>
      <c r="E669" s="3134" t="s">
        <v>1534</v>
      </c>
      <c r="F669" s="3135" t="s">
        <v>1534</v>
      </c>
      <c r="G669" s="2641" t="s">
        <v>6661</v>
      </c>
      <c r="H669" s="2641" t="s">
        <v>1534</v>
      </c>
      <c r="I669" s="3043">
        <v>0.1008</v>
      </c>
      <c r="J669" s="3043">
        <v>0.1008</v>
      </c>
      <c r="K669" s="3135" t="s">
        <v>1534</v>
      </c>
      <c r="L669" s="3135" t="s">
        <v>1534</v>
      </c>
      <c r="M669" s="2641" t="s">
        <v>1534</v>
      </c>
      <c r="N669" s="2641" t="s">
        <v>1534</v>
      </c>
      <c r="O669" s="3387">
        <v>0.24640000000000004</v>
      </c>
      <c r="P669" s="3387">
        <v>0.16800000000000001</v>
      </c>
      <c r="Q669" s="2641" t="s">
        <v>1534</v>
      </c>
      <c r="R669" s="3135" t="s">
        <v>1534</v>
      </c>
      <c r="S669" s="3135" t="s">
        <v>1534</v>
      </c>
      <c r="T669" s="3135" t="s">
        <v>1534</v>
      </c>
      <c r="U669" s="3043">
        <v>6.720000000000001E-2</v>
      </c>
      <c r="V669" s="3135" t="s">
        <v>1534</v>
      </c>
      <c r="W669" s="3135" t="s">
        <v>1534</v>
      </c>
      <c r="X669" s="3135" t="s">
        <v>1534</v>
      </c>
      <c r="Y669" s="3043">
        <v>6.720000000000001E-2</v>
      </c>
      <c r="Z669" s="3135" t="s">
        <v>58</v>
      </c>
      <c r="AA669" s="3043">
        <v>2.23888E-2</v>
      </c>
      <c r="AB669" s="3043">
        <v>0.112</v>
      </c>
      <c r="AC669" s="2613" t="s">
        <v>1534</v>
      </c>
      <c r="AD669" s="2613" t="s">
        <v>1534</v>
      </c>
      <c r="AE669" s="3238" t="s">
        <v>1534</v>
      </c>
      <c r="AF669" s="2574"/>
    </row>
    <row r="670" spans="2:32" s="2875" customFormat="1" ht="13.5" customHeight="1" x14ac:dyDescent="0.2">
      <c r="B670" s="3496" t="s">
        <v>6605</v>
      </c>
      <c r="C670" s="3495"/>
      <c r="D670" s="3134" t="s">
        <v>1534</v>
      </c>
      <c r="E670" s="3134" t="s">
        <v>1534</v>
      </c>
      <c r="F670" s="3135" t="s">
        <v>1534</v>
      </c>
      <c r="G670" s="2641" t="s">
        <v>6693</v>
      </c>
      <c r="H670" s="2641" t="s">
        <v>1534</v>
      </c>
      <c r="I670" s="3043">
        <v>0.13440000000000002</v>
      </c>
      <c r="J670" s="3043">
        <v>0.13440000000000002</v>
      </c>
      <c r="K670" s="3135" t="s">
        <v>1534</v>
      </c>
      <c r="L670" s="3135" t="s">
        <v>1534</v>
      </c>
      <c r="M670" s="2641" t="s">
        <v>1534</v>
      </c>
      <c r="N670" s="2641" t="s">
        <v>1534</v>
      </c>
      <c r="O670" s="3387">
        <v>0.13440000000000002</v>
      </c>
      <c r="P670" s="3387">
        <v>0.13440000000000002</v>
      </c>
      <c r="Q670" s="2641" t="s">
        <v>1534</v>
      </c>
      <c r="R670" s="3135" t="s">
        <v>1534</v>
      </c>
      <c r="S670" s="3135" t="s">
        <v>1534</v>
      </c>
      <c r="T670" s="3135" t="s">
        <v>1534</v>
      </c>
      <c r="U670" s="3043">
        <v>6.720000000000001E-2</v>
      </c>
      <c r="V670" s="3135" t="s">
        <v>1534</v>
      </c>
      <c r="W670" s="3135" t="s">
        <v>1534</v>
      </c>
      <c r="X670" s="3135" t="s">
        <v>1534</v>
      </c>
      <c r="Y670" s="3043">
        <v>6.720000000000001E-2</v>
      </c>
      <c r="Z670" s="3135" t="s">
        <v>1174</v>
      </c>
      <c r="AA670" s="3043">
        <v>1.0976000000000001E-2</v>
      </c>
      <c r="AB670" s="3043">
        <v>0.112</v>
      </c>
      <c r="AC670" s="2613" t="s">
        <v>1534</v>
      </c>
      <c r="AD670" s="2613" t="s">
        <v>1534</v>
      </c>
      <c r="AE670" s="3238" t="s">
        <v>1534</v>
      </c>
      <c r="AF670" s="2574"/>
    </row>
    <row r="671" spans="2:32" s="2875" customFormat="1" ht="13.5" customHeight="1" x14ac:dyDescent="0.2">
      <c r="B671" s="3496" t="s">
        <v>6694</v>
      </c>
      <c r="C671" s="3495"/>
      <c r="D671" s="3134" t="s">
        <v>1534</v>
      </c>
      <c r="E671" s="3134" t="s">
        <v>1534</v>
      </c>
      <c r="F671" s="3135" t="s">
        <v>1534</v>
      </c>
      <c r="G671" s="2641" t="s">
        <v>6664</v>
      </c>
      <c r="H671" s="2641" t="s">
        <v>1534</v>
      </c>
      <c r="I671" s="3043">
        <v>9.6000000000000002E-2</v>
      </c>
      <c r="J671" s="3043">
        <v>9.6000000000000002E-2</v>
      </c>
      <c r="K671" s="3135" t="s">
        <v>1534</v>
      </c>
      <c r="L671" s="3135" t="s">
        <v>1534</v>
      </c>
      <c r="M671" s="2641" t="s">
        <v>1534</v>
      </c>
      <c r="N671" s="2641" t="s">
        <v>1534</v>
      </c>
      <c r="O671" s="3387">
        <v>0.24640000000000004</v>
      </c>
      <c r="P671" s="3387">
        <v>0.16800000000000001</v>
      </c>
      <c r="Q671" s="2641" t="s">
        <v>1534</v>
      </c>
      <c r="R671" s="3135" t="s">
        <v>1534</v>
      </c>
      <c r="S671" s="3135" t="s">
        <v>1534</v>
      </c>
      <c r="T671" s="3135" t="s">
        <v>1534</v>
      </c>
      <c r="U671" s="3043">
        <v>6.720000000000001E-2</v>
      </c>
      <c r="V671" s="3135" t="s">
        <v>1534</v>
      </c>
      <c r="W671" s="3135" t="s">
        <v>1534</v>
      </c>
      <c r="X671" s="3135" t="s">
        <v>1534</v>
      </c>
      <c r="Y671" s="3043">
        <v>6.720000000000001E-2</v>
      </c>
      <c r="Z671" s="3135" t="s">
        <v>62</v>
      </c>
      <c r="AA671" s="3043">
        <v>1.456E-2</v>
      </c>
      <c r="AB671" s="3043">
        <v>0.112</v>
      </c>
      <c r="AC671" s="2613" t="s">
        <v>1534</v>
      </c>
      <c r="AD671" s="2613" t="s">
        <v>1534</v>
      </c>
      <c r="AE671" s="3238" t="s">
        <v>1534</v>
      </c>
      <c r="AF671" s="2574"/>
    </row>
    <row r="672" spans="2:32" s="2875" customFormat="1" ht="13.5" customHeight="1" x14ac:dyDescent="0.2">
      <c r="B672" s="3496" t="s">
        <v>6695</v>
      </c>
      <c r="C672" s="3495"/>
      <c r="D672" s="3134" t="s">
        <v>1534</v>
      </c>
      <c r="E672" s="3134" t="s">
        <v>1534</v>
      </c>
      <c r="F672" s="3135" t="s">
        <v>1534</v>
      </c>
      <c r="G672" s="2641" t="s">
        <v>6666</v>
      </c>
      <c r="H672" s="2641" t="s">
        <v>1534</v>
      </c>
      <c r="I672" s="3043">
        <v>9.6000000000000002E-2</v>
      </c>
      <c r="J672" s="3043">
        <v>9.6000000000000002E-2</v>
      </c>
      <c r="K672" s="3135" t="s">
        <v>1534</v>
      </c>
      <c r="L672" s="2641" t="s">
        <v>1534</v>
      </c>
      <c r="M672" s="2641" t="s">
        <v>1534</v>
      </c>
      <c r="N672" s="2641" t="s">
        <v>1534</v>
      </c>
      <c r="O672" s="3387">
        <v>0.24640000000000004</v>
      </c>
      <c r="P672" s="3387">
        <v>0.16800000000000001</v>
      </c>
      <c r="Q672" s="2641" t="s">
        <v>1534</v>
      </c>
      <c r="R672" s="3135" t="s">
        <v>1534</v>
      </c>
      <c r="S672" s="3135" t="s">
        <v>1534</v>
      </c>
      <c r="T672" s="3135" t="s">
        <v>1534</v>
      </c>
      <c r="U672" s="3043">
        <v>6.720000000000001E-2</v>
      </c>
      <c r="V672" s="3135" t="s">
        <v>1534</v>
      </c>
      <c r="W672" s="3135" t="s">
        <v>1534</v>
      </c>
      <c r="X672" s="3135" t="s">
        <v>1534</v>
      </c>
      <c r="Y672" s="3043">
        <v>6.720000000000001E-2</v>
      </c>
      <c r="Z672" s="3135" t="s">
        <v>58</v>
      </c>
      <c r="AA672" s="3043">
        <v>2.23888E-2</v>
      </c>
      <c r="AB672" s="3043">
        <v>0.112</v>
      </c>
      <c r="AC672" s="2613" t="s">
        <v>1534</v>
      </c>
      <c r="AD672" s="2613" t="s">
        <v>1534</v>
      </c>
      <c r="AE672" s="3238" t="s">
        <v>1534</v>
      </c>
      <c r="AF672" s="2574"/>
    </row>
    <row r="673" spans="2:32" s="2875" customFormat="1" ht="13.5" customHeight="1" thickBot="1" x14ac:dyDescent="0.25">
      <c r="B673" s="3497" t="s">
        <v>6696</v>
      </c>
      <c r="C673" s="3498"/>
      <c r="D673" s="3143" t="s">
        <v>1534</v>
      </c>
      <c r="E673" s="3143" t="s">
        <v>1534</v>
      </c>
      <c r="F673" s="3144" t="s">
        <v>1534</v>
      </c>
      <c r="G673" s="2644" t="s">
        <v>6666</v>
      </c>
      <c r="H673" s="2644" t="s">
        <v>1534</v>
      </c>
      <c r="I673" s="3145">
        <v>9.6000000000000002E-2</v>
      </c>
      <c r="J673" s="3145">
        <v>9.6000000000000002E-2</v>
      </c>
      <c r="K673" s="3144" t="s">
        <v>1534</v>
      </c>
      <c r="L673" s="2644" t="s">
        <v>1534</v>
      </c>
      <c r="M673" s="2644" t="s">
        <v>1534</v>
      </c>
      <c r="N673" s="2644" t="s">
        <v>1534</v>
      </c>
      <c r="O673" s="2943">
        <v>0.24640000000000004</v>
      </c>
      <c r="P673" s="2943">
        <v>0.16800000000000001</v>
      </c>
      <c r="Q673" s="2644" t="s">
        <v>1534</v>
      </c>
      <c r="R673" s="3144" t="s">
        <v>1534</v>
      </c>
      <c r="S673" s="3144" t="s">
        <v>1534</v>
      </c>
      <c r="T673" s="3144" t="s">
        <v>1534</v>
      </c>
      <c r="U673" s="3145">
        <v>6.720000000000001E-2</v>
      </c>
      <c r="V673" s="3144" t="s">
        <v>1534</v>
      </c>
      <c r="W673" s="3144" t="s">
        <v>1534</v>
      </c>
      <c r="X673" s="3144" t="s">
        <v>1534</v>
      </c>
      <c r="Y673" s="3145">
        <v>6.720000000000001E-2</v>
      </c>
      <c r="Z673" s="3144" t="s">
        <v>58</v>
      </c>
      <c r="AA673" s="3145">
        <v>2.23888E-2</v>
      </c>
      <c r="AB673" s="3145">
        <v>0.112</v>
      </c>
      <c r="AC673" s="2673" t="s">
        <v>1534</v>
      </c>
      <c r="AD673" s="2673" t="s">
        <v>1534</v>
      </c>
      <c r="AE673" s="2674" t="s">
        <v>1534</v>
      </c>
      <c r="AF673" s="2574"/>
    </row>
    <row r="674" spans="2:32" s="2875" customFormat="1" x14ac:dyDescent="0.2">
      <c r="B674" s="2636"/>
      <c r="C674" s="2568"/>
      <c r="D674" s="2568"/>
      <c r="E674" s="2568"/>
      <c r="F674" s="2568"/>
      <c r="G674" s="2569"/>
      <c r="H674" s="2569"/>
      <c r="I674" s="2569"/>
      <c r="J674" s="2569"/>
      <c r="K674" s="2568"/>
      <c r="L674" s="2569"/>
      <c r="M674" s="2569"/>
      <c r="N674" s="2569"/>
      <c r="O674" s="2569"/>
      <c r="P674" s="2569"/>
      <c r="Q674" s="2633"/>
      <c r="R674" s="2633"/>
      <c r="S674" s="2633"/>
      <c r="T674" s="2633"/>
      <c r="U674" s="2633"/>
      <c r="V674" s="2633"/>
      <c r="W674" s="2633"/>
      <c r="X674" s="2633"/>
      <c r="Y674" s="2633"/>
      <c r="Z674" s="2633"/>
      <c r="AA674" s="2633"/>
      <c r="AB674" s="2633"/>
      <c r="AC674" s="2633"/>
      <c r="AD674" s="2633"/>
      <c r="AE674" s="2633"/>
      <c r="AF674" s="2574"/>
    </row>
    <row r="675" spans="2:32" s="2875" customFormat="1" x14ac:dyDescent="0.2">
      <c r="B675" s="3881" t="s">
        <v>4996</v>
      </c>
      <c r="C675" s="3882"/>
      <c r="D675" s="3883" t="s">
        <v>6628</v>
      </c>
      <c r="E675" s="3883"/>
      <c r="F675" s="3883"/>
      <c r="G675" s="3883"/>
      <c r="H675" s="3883"/>
      <c r="I675" s="2634"/>
      <c r="J675" s="2634"/>
      <c r="K675" s="2634"/>
      <c r="L675" s="2634"/>
      <c r="M675" s="2634"/>
      <c r="N675" s="2634"/>
      <c r="O675" s="2634"/>
      <c r="P675" s="2634"/>
      <c r="Q675" s="2633"/>
      <c r="R675" s="2633"/>
      <c r="S675" s="2633"/>
      <c r="T675" s="2633"/>
      <c r="U675" s="2633"/>
      <c r="V675" s="2633"/>
      <c r="W675" s="2633"/>
      <c r="X675" s="2633"/>
      <c r="Y675" s="2633"/>
      <c r="Z675" s="2633"/>
      <c r="AA675" s="2633"/>
      <c r="AB675" s="2633"/>
      <c r="AC675" s="2633"/>
      <c r="AD675" s="2633"/>
      <c r="AE675" s="2633"/>
      <c r="AF675" s="2574"/>
    </row>
    <row r="676" spans="2:32" s="2875" customFormat="1" x14ac:dyDescent="0.2">
      <c r="B676" s="3881" t="s">
        <v>4997</v>
      </c>
      <c r="C676" s="3882"/>
      <c r="D676" s="3883" t="s">
        <v>6628</v>
      </c>
      <c r="E676" s="3883"/>
      <c r="F676" s="3883"/>
      <c r="G676" s="3883"/>
      <c r="H676" s="3883"/>
      <c r="I676" s="2634"/>
      <c r="J676" s="2634"/>
      <c r="K676" s="2634"/>
      <c r="L676" s="2634"/>
      <c r="M676" s="2634"/>
      <c r="N676" s="2634"/>
      <c r="O676" s="2634"/>
      <c r="P676" s="2634"/>
      <c r="Q676" s="2633"/>
      <c r="R676" s="2633"/>
      <c r="S676" s="2633"/>
      <c r="T676" s="2633"/>
      <c r="U676" s="2633"/>
      <c r="V676" s="2633"/>
      <c r="W676" s="2633"/>
      <c r="X676" s="2633"/>
      <c r="Y676" s="2633"/>
      <c r="Z676" s="2633"/>
      <c r="AA676" s="2633"/>
      <c r="AB676" s="2633"/>
      <c r="AC676" s="2633"/>
      <c r="AD676" s="2633"/>
      <c r="AE676" s="2633"/>
      <c r="AF676" s="2574"/>
    </row>
    <row r="677" spans="2:32" s="2875" customFormat="1" ht="13.5" thickBot="1" x14ac:dyDescent="0.25">
      <c r="B677" s="3648"/>
      <c r="C677" s="3647"/>
      <c r="D677" s="3647"/>
      <c r="E677" s="3647"/>
      <c r="F677" s="3647"/>
      <c r="G677" s="2637"/>
      <c r="H677" s="2637"/>
      <c r="I677" s="2637"/>
      <c r="J677" s="2637"/>
      <c r="K677" s="2637"/>
      <c r="L677" s="2637"/>
      <c r="M677" s="2637"/>
      <c r="N677" s="2637"/>
      <c r="O677" s="2637"/>
      <c r="P677" s="2637"/>
      <c r="Q677" s="2637"/>
      <c r="R677" s="2637"/>
      <c r="S677" s="2637"/>
      <c r="T677" s="2637"/>
      <c r="U677" s="2637"/>
      <c r="V677" s="2637"/>
      <c r="W677" s="2637"/>
      <c r="X677" s="2637"/>
      <c r="Y677" s="2637"/>
      <c r="Z677" s="2637"/>
      <c r="AA677" s="2637"/>
      <c r="AB677" s="2637"/>
      <c r="AC677" s="2637"/>
      <c r="AD677" s="2637"/>
      <c r="AE677" s="2637"/>
      <c r="AF677" s="2579"/>
    </row>
    <row r="678" spans="2:32" s="2875" customFormat="1" x14ac:dyDescent="0.2"/>
    <row r="679" spans="2:32" s="2875" customFormat="1" ht="13.5" thickBot="1" x14ac:dyDescent="0.25"/>
    <row r="680" spans="2:32" s="2875" customFormat="1" ht="20.25" x14ac:dyDescent="0.2">
      <c r="B680" s="3839" t="s">
        <v>5069</v>
      </c>
      <c r="C680" s="3840"/>
      <c r="D680" s="3840"/>
      <c r="E680" s="3840"/>
      <c r="F680" s="3840"/>
      <c r="G680" s="3840"/>
      <c r="H680" s="3840"/>
      <c r="I680" s="3840"/>
      <c r="J680" s="3840"/>
      <c r="K680" s="3840"/>
      <c r="L680" s="3840"/>
      <c r="M680" s="3840"/>
      <c r="N680" s="3840"/>
      <c r="O680" s="3840"/>
      <c r="P680" s="3840"/>
      <c r="Q680" s="3840"/>
      <c r="R680" s="3840"/>
      <c r="S680" s="3840"/>
      <c r="T680" s="3840"/>
      <c r="U680" s="3840"/>
      <c r="V680" s="3840"/>
      <c r="W680" s="3840"/>
      <c r="X680" s="3840"/>
      <c r="Y680" s="3840"/>
      <c r="Z680" s="3840"/>
      <c r="AA680" s="3840"/>
      <c r="AB680" s="3840"/>
      <c r="AC680" s="3840"/>
      <c r="AD680" s="3840"/>
      <c r="AE680" s="3840"/>
      <c r="AF680" s="3841"/>
    </row>
    <row r="681" spans="2:32" s="2875" customFormat="1" x14ac:dyDescent="0.2">
      <c r="B681" s="3645"/>
      <c r="C681" s="3646"/>
      <c r="D681" s="3646"/>
      <c r="E681" s="3646"/>
      <c r="F681" s="3646"/>
      <c r="G681" s="2573"/>
      <c r="H681" s="2573"/>
      <c r="I681" s="2573"/>
      <c r="J681" s="2573"/>
      <c r="K681" s="2573"/>
      <c r="L681" s="2573"/>
      <c r="M681" s="2573"/>
      <c r="N681" s="2573"/>
      <c r="O681" s="2573"/>
      <c r="P681" s="2573"/>
      <c r="Q681" s="2573"/>
      <c r="R681" s="2573"/>
      <c r="S681" s="2573"/>
      <c r="T681" s="2573"/>
      <c r="U681" s="2573"/>
      <c r="V681" s="2573"/>
      <c r="W681" s="2573"/>
      <c r="X681" s="2573"/>
      <c r="Y681" s="2573"/>
      <c r="Z681" s="2573"/>
      <c r="AA681" s="2573"/>
      <c r="AB681" s="2573"/>
      <c r="AC681" s="2573"/>
      <c r="AD681" s="2573"/>
      <c r="AE681" s="2573"/>
      <c r="AF681" s="2574"/>
    </row>
    <row r="682" spans="2:32" s="2875" customFormat="1" x14ac:dyDescent="0.2">
      <c r="B682" s="2635" t="s">
        <v>5089</v>
      </c>
      <c r="C682" s="3646"/>
      <c r="D682" s="3866" t="s">
        <v>6619</v>
      </c>
      <c r="E682" s="3866"/>
      <c r="F682" s="3866"/>
      <c r="G682" s="2573"/>
      <c r="H682" s="2573"/>
      <c r="I682" s="2573"/>
      <c r="J682" s="2573"/>
      <c r="K682" s="2573"/>
      <c r="L682" s="2573"/>
      <c r="M682" s="2573"/>
      <c r="N682" s="2573"/>
      <c r="O682" s="2573"/>
      <c r="P682" s="2573"/>
      <c r="Q682" s="2573"/>
      <c r="R682" s="2573"/>
      <c r="S682" s="2573"/>
      <c r="T682" s="2573"/>
      <c r="U682" s="2573"/>
      <c r="V682" s="2573"/>
      <c r="W682" s="2573"/>
      <c r="X682" s="2573"/>
      <c r="Y682" s="2573"/>
      <c r="Z682" s="2573"/>
      <c r="AA682" s="2573"/>
      <c r="AB682" s="2573"/>
      <c r="AC682" s="2573"/>
      <c r="AD682" s="2573"/>
      <c r="AE682" s="2573"/>
      <c r="AF682" s="2574"/>
    </row>
    <row r="683" spans="2:32" s="2875" customFormat="1" x14ac:dyDescent="0.2">
      <c r="B683" s="3867" t="s">
        <v>5072</v>
      </c>
      <c r="C683" s="3868"/>
      <c r="D683" s="3869">
        <v>41743</v>
      </c>
      <c r="E683" s="3869"/>
      <c r="F683" s="3869"/>
      <c r="G683" s="2573"/>
      <c r="H683" s="2573"/>
      <c r="I683" s="2573"/>
      <c r="J683" s="2573"/>
      <c r="K683" s="2573"/>
      <c r="L683" s="2573"/>
      <c r="M683" s="2573"/>
      <c r="N683" s="2573"/>
      <c r="O683" s="2573"/>
      <c r="P683" s="2573"/>
      <c r="Q683" s="2573"/>
      <c r="R683" s="2573"/>
      <c r="S683" s="2573"/>
      <c r="T683" s="2573"/>
      <c r="U683" s="2573"/>
      <c r="V683" s="2573"/>
      <c r="W683" s="2573"/>
      <c r="X683" s="2573"/>
      <c r="Y683" s="2573"/>
      <c r="Z683" s="2573"/>
      <c r="AA683" s="2573"/>
      <c r="AB683" s="2573"/>
      <c r="AC683" s="2573"/>
      <c r="AD683" s="2573"/>
      <c r="AE683" s="2573"/>
      <c r="AF683" s="2574"/>
    </row>
    <row r="684" spans="2:32" s="2875" customFormat="1" x14ac:dyDescent="0.2">
      <c r="B684" s="3863" t="s">
        <v>5070</v>
      </c>
      <c r="C684" s="3864"/>
      <c r="D684" s="3870">
        <v>41790</v>
      </c>
      <c r="E684" s="3870"/>
      <c r="F684" s="3870"/>
      <c r="G684" s="2573"/>
      <c r="H684" s="2573"/>
      <c r="I684" s="2573"/>
      <c r="J684" s="2573"/>
      <c r="K684" s="2573"/>
      <c r="L684" s="2573"/>
      <c r="M684" s="2573"/>
      <c r="N684" s="2573"/>
      <c r="O684" s="2573"/>
      <c r="P684" s="2573"/>
      <c r="Q684" s="2573"/>
      <c r="R684" s="2573"/>
      <c r="S684" s="2573"/>
      <c r="T684" s="2573"/>
      <c r="U684" s="2573"/>
      <c r="V684" s="2573"/>
      <c r="W684" s="2573"/>
      <c r="X684" s="2573"/>
      <c r="Y684" s="2573"/>
      <c r="Z684" s="2573"/>
      <c r="AA684" s="2573"/>
      <c r="AB684" s="2573"/>
      <c r="AC684" s="2573"/>
      <c r="AD684" s="2573"/>
      <c r="AE684" s="2573"/>
      <c r="AF684" s="2574"/>
    </row>
    <row r="685" spans="2:32" s="2875" customFormat="1" ht="12.75" customHeight="1" thickBot="1" x14ac:dyDescent="0.25">
      <c r="B685" s="3645"/>
      <c r="C685" s="3646"/>
      <c r="D685" s="3646"/>
      <c r="E685" s="3646"/>
      <c r="F685" s="3646"/>
      <c r="G685" s="2573"/>
      <c r="H685" s="2573"/>
      <c r="I685" s="2573"/>
      <c r="J685" s="2573"/>
      <c r="K685" s="2573"/>
      <c r="L685" s="2573"/>
      <c r="M685" s="2573"/>
      <c r="N685" s="2573"/>
      <c r="O685" s="2573"/>
      <c r="P685" s="2573"/>
      <c r="Q685" s="2573"/>
      <c r="R685" s="2573"/>
      <c r="S685" s="2573"/>
      <c r="T685" s="2573"/>
      <c r="U685" s="2573"/>
      <c r="V685" s="2573"/>
      <c r="W685" s="2573"/>
      <c r="X685" s="2573"/>
      <c r="Y685" s="2573"/>
      <c r="Z685" s="2573"/>
      <c r="AA685" s="2573"/>
      <c r="AB685" s="2573"/>
      <c r="AC685" s="2573"/>
      <c r="AD685" s="2573"/>
      <c r="AE685" s="2573"/>
      <c r="AF685" s="2574"/>
    </row>
    <row r="686" spans="2:32" s="2875" customFormat="1" ht="29.25" customHeight="1" thickBot="1" x14ac:dyDescent="0.25">
      <c r="B686" s="3844" t="s">
        <v>5071</v>
      </c>
      <c r="C686" s="3871"/>
      <c r="D686" s="3872" t="s">
        <v>6620</v>
      </c>
      <c r="E686" s="3847"/>
      <c r="F686" s="3847"/>
      <c r="G686" s="3847"/>
      <c r="H686" s="3847"/>
      <c r="I686" s="3847"/>
      <c r="J686" s="3847"/>
      <c r="K686" s="3847"/>
      <c r="L686" s="3847"/>
      <c r="M686" s="3847"/>
      <c r="N686" s="3847"/>
      <c r="O686" s="3847"/>
      <c r="P686" s="3847"/>
      <c r="Q686" s="3848"/>
      <c r="R686" s="2573"/>
      <c r="S686" s="2573"/>
      <c r="T686" s="2573"/>
      <c r="U686" s="2573"/>
      <c r="V686" s="2573"/>
      <c r="W686" s="2573"/>
      <c r="X686" s="2573"/>
      <c r="Y686" s="2573"/>
      <c r="Z686" s="2573"/>
      <c r="AA686" s="2573"/>
      <c r="AB686" s="2573"/>
      <c r="AC686" s="2573"/>
      <c r="AD686" s="2573"/>
      <c r="AE686" s="2573"/>
      <c r="AF686" s="2574"/>
    </row>
    <row r="687" spans="2:32" s="2875" customFormat="1" ht="13.5" thickBot="1" x14ac:dyDescent="0.25">
      <c r="B687" s="3645"/>
      <c r="C687" s="3646"/>
      <c r="D687" s="3646"/>
      <c r="E687" s="3646"/>
      <c r="F687" s="3646"/>
      <c r="G687" s="2573"/>
      <c r="H687" s="2573"/>
      <c r="I687" s="2573"/>
      <c r="J687" s="2573"/>
      <c r="K687" s="2573"/>
      <c r="L687" s="2573"/>
      <c r="M687" s="2573"/>
      <c r="N687" s="2573"/>
      <c r="O687" s="2573"/>
      <c r="P687" s="2573"/>
      <c r="Q687" s="2573"/>
      <c r="R687" s="2637"/>
      <c r="S687" s="2573"/>
      <c r="T687" s="2573"/>
      <c r="U687" s="2573"/>
      <c r="V687" s="2573"/>
      <c r="W687" s="2573"/>
      <c r="X687" s="2573"/>
      <c r="Y687" s="2573"/>
      <c r="Z687" s="2573"/>
      <c r="AA687" s="2573"/>
      <c r="AB687" s="2573"/>
      <c r="AC687" s="2573"/>
      <c r="AD687" s="2573"/>
      <c r="AE687" s="2573"/>
      <c r="AF687" s="2574"/>
    </row>
    <row r="688" spans="2:32" s="2875" customFormat="1" ht="13.5" customHeight="1" thickBot="1" x14ac:dyDescent="0.25">
      <c r="B688" s="3852" t="s">
        <v>5073</v>
      </c>
      <c r="C688" s="3853"/>
      <c r="D688" s="3851" t="s">
        <v>5074</v>
      </c>
      <c r="E688" s="3856" t="s">
        <v>224</v>
      </c>
      <c r="F688" s="3857"/>
      <c r="G688" s="3857"/>
      <c r="H688" s="3857"/>
      <c r="I688" s="3857"/>
      <c r="J688" s="3857"/>
      <c r="K688" s="3857"/>
      <c r="L688" s="3857"/>
      <c r="M688" s="3857"/>
      <c r="N688" s="3857"/>
      <c r="O688" s="3857"/>
      <c r="P688" s="3858"/>
      <c r="Q688" s="3859" t="s">
        <v>340</v>
      </c>
      <c r="R688" s="3860"/>
      <c r="S688" s="3861"/>
      <c r="T688" s="3861"/>
      <c r="U688" s="3861"/>
      <c r="V688" s="3861"/>
      <c r="W688" s="3861"/>
      <c r="X688" s="3861"/>
      <c r="Y688" s="3862"/>
      <c r="Z688" s="3859" t="s">
        <v>225</v>
      </c>
      <c r="AA688" s="3861"/>
      <c r="AB688" s="3862"/>
      <c r="AC688" s="3873" t="s">
        <v>4993</v>
      </c>
      <c r="AD688" s="3874"/>
      <c r="AE688" s="3875"/>
      <c r="AF688" s="2574"/>
    </row>
    <row r="689" spans="2:32" s="2875" customFormat="1" ht="13.5" thickBot="1" x14ac:dyDescent="0.25">
      <c r="B689" s="3854"/>
      <c r="C689" s="3855"/>
      <c r="D689" s="3851"/>
      <c r="E689" s="3851" t="s">
        <v>5011</v>
      </c>
      <c r="F689" s="3851" t="s">
        <v>5012</v>
      </c>
      <c r="G689" s="3830" t="s">
        <v>5014</v>
      </c>
      <c r="H689" s="3830" t="s">
        <v>5075</v>
      </c>
      <c r="I689" s="3876" t="s">
        <v>5076</v>
      </c>
      <c r="J689" s="3876" t="s">
        <v>5077</v>
      </c>
      <c r="K689" s="3876" t="s">
        <v>5017</v>
      </c>
      <c r="L689" s="3876"/>
      <c r="M689" s="3876" t="s">
        <v>5078</v>
      </c>
      <c r="N689" s="3876" t="s">
        <v>5079</v>
      </c>
      <c r="O689" s="3876" t="s">
        <v>5080</v>
      </c>
      <c r="P689" s="3876" t="s">
        <v>5081</v>
      </c>
      <c r="Q689" s="3827" t="s">
        <v>5023</v>
      </c>
      <c r="R689" s="3827" t="s">
        <v>5024</v>
      </c>
      <c r="S689" s="3827" t="s">
        <v>5025</v>
      </c>
      <c r="T689" s="3827" t="s">
        <v>5082</v>
      </c>
      <c r="U689" s="3827" t="s">
        <v>5083</v>
      </c>
      <c r="V689" s="3827" t="s">
        <v>5028</v>
      </c>
      <c r="W689" s="3827" t="s">
        <v>5030</v>
      </c>
      <c r="X689" s="3830" t="s">
        <v>5084</v>
      </c>
      <c r="Y689" s="3830" t="s">
        <v>5085</v>
      </c>
      <c r="Z689" s="3827" t="s">
        <v>5086</v>
      </c>
      <c r="AA689" s="3827" t="s">
        <v>5087</v>
      </c>
      <c r="AB689" s="3827" t="s">
        <v>5088</v>
      </c>
      <c r="AC689" s="3827" t="s">
        <v>1154</v>
      </c>
      <c r="AD689" s="3827" t="s">
        <v>4994</v>
      </c>
      <c r="AE689" s="3827" t="s">
        <v>4995</v>
      </c>
      <c r="AF689" s="2574"/>
    </row>
    <row r="690" spans="2:32" s="2875" customFormat="1" ht="13.5" customHeight="1" thickBot="1" x14ac:dyDescent="0.25">
      <c r="B690" s="3854"/>
      <c r="C690" s="3855"/>
      <c r="D690" s="3827"/>
      <c r="E690" s="3827"/>
      <c r="F690" s="3827"/>
      <c r="G690" s="3829"/>
      <c r="H690" s="3829"/>
      <c r="I690" s="3830"/>
      <c r="J690" s="3830"/>
      <c r="K690" s="3643" t="s">
        <v>5037</v>
      </c>
      <c r="L690" s="3644" t="s">
        <v>2798</v>
      </c>
      <c r="M690" s="3830"/>
      <c r="N690" s="3830"/>
      <c r="O690" s="3830"/>
      <c r="P690" s="3830"/>
      <c r="Q690" s="3828"/>
      <c r="R690" s="3828"/>
      <c r="S690" s="3828"/>
      <c r="T690" s="3828"/>
      <c r="U690" s="3828"/>
      <c r="V690" s="3828"/>
      <c r="W690" s="3828"/>
      <c r="X690" s="3829"/>
      <c r="Y690" s="3829"/>
      <c r="Z690" s="3828"/>
      <c r="AA690" s="3828"/>
      <c r="AB690" s="3828"/>
      <c r="AC690" s="3828"/>
      <c r="AD690" s="3828"/>
      <c r="AE690" s="3828"/>
      <c r="AF690" s="2574"/>
    </row>
    <row r="691" spans="2:32" s="2875" customFormat="1" ht="13.5" customHeight="1" x14ac:dyDescent="0.2">
      <c r="B691" s="3980" t="s">
        <v>1685</v>
      </c>
      <c r="C691" s="3981"/>
      <c r="D691" s="3139" t="s">
        <v>1534</v>
      </c>
      <c r="E691" s="3139" t="s">
        <v>1534</v>
      </c>
      <c r="F691" s="3140" t="s">
        <v>1534</v>
      </c>
      <c r="G691" s="2651" t="s">
        <v>6621</v>
      </c>
      <c r="H691" s="2651" t="s">
        <v>1534</v>
      </c>
      <c r="I691" s="3141">
        <v>0.112</v>
      </c>
      <c r="J691" s="3141">
        <v>0.112</v>
      </c>
      <c r="K691" s="3140" t="s">
        <v>1534</v>
      </c>
      <c r="L691" s="3140" t="s">
        <v>1534</v>
      </c>
      <c r="M691" s="2651" t="s">
        <v>1534</v>
      </c>
      <c r="N691" s="2651" t="s">
        <v>1534</v>
      </c>
      <c r="O691" s="3386">
        <v>0.24640000000000004</v>
      </c>
      <c r="P691" s="3386">
        <v>0.16800000000000001</v>
      </c>
      <c r="Q691" s="2651" t="s">
        <v>1534</v>
      </c>
      <c r="R691" s="3140" t="s">
        <v>1534</v>
      </c>
      <c r="S691" s="3140" t="s">
        <v>1686</v>
      </c>
      <c r="T691" s="3141">
        <f>0.00333333333333333*1.12</f>
        <v>3.7333333333333298E-3</v>
      </c>
      <c r="U691" s="3141">
        <v>6.720000000000001E-2</v>
      </c>
      <c r="V691" s="3140" t="s">
        <v>1534</v>
      </c>
      <c r="W691" s="3140" t="s">
        <v>1534</v>
      </c>
      <c r="X691" s="3140" t="s">
        <v>1534</v>
      </c>
      <c r="Y691" s="3140" t="s">
        <v>1534</v>
      </c>
      <c r="Z691" s="3140" t="s">
        <v>1534</v>
      </c>
      <c r="AA691" s="3140" t="s">
        <v>1534</v>
      </c>
      <c r="AB691" s="3140" t="s">
        <v>1534</v>
      </c>
      <c r="AC691" s="2652" t="s">
        <v>1534</v>
      </c>
      <c r="AD691" s="2652" t="s">
        <v>1534</v>
      </c>
      <c r="AE691" s="3236" t="s">
        <v>1534</v>
      </c>
      <c r="AF691" s="2574"/>
    </row>
    <row r="692" spans="2:32" s="2875" customFormat="1" ht="13.5" customHeight="1" x14ac:dyDescent="0.2">
      <c r="B692" s="4740" t="s">
        <v>1118</v>
      </c>
      <c r="C692" s="3915"/>
      <c r="D692" s="3134" t="s">
        <v>1534</v>
      </c>
      <c r="E692" s="3134" t="s">
        <v>1534</v>
      </c>
      <c r="F692" s="3135" t="s">
        <v>1534</v>
      </c>
      <c r="G692" s="2641" t="s">
        <v>6622</v>
      </c>
      <c r="H692" s="2641" t="s">
        <v>1534</v>
      </c>
      <c r="I692" s="3043">
        <v>0.13440000000000002</v>
      </c>
      <c r="J692" s="3043">
        <v>0.13440000000000002</v>
      </c>
      <c r="K692" s="3135" t="s">
        <v>1534</v>
      </c>
      <c r="L692" s="2641" t="s">
        <v>1534</v>
      </c>
      <c r="M692" s="2641" t="s">
        <v>1534</v>
      </c>
      <c r="N692" s="2641" t="s">
        <v>1534</v>
      </c>
      <c r="O692" s="3387">
        <v>0.24640000000000004</v>
      </c>
      <c r="P692" s="3387">
        <v>0.16800000000000001</v>
      </c>
      <c r="Q692" s="2641" t="s">
        <v>1534</v>
      </c>
      <c r="R692" s="3135" t="s">
        <v>1534</v>
      </c>
      <c r="S692" s="3135" t="s">
        <v>1119</v>
      </c>
      <c r="T692" s="3043">
        <v>2.8000000000000004E-2</v>
      </c>
      <c r="U692" s="3043">
        <v>7.4666666666666709E-3</v>
      </c>
      <c r="V692" s="3135" t="s">
        <v>1534</v>
      </c>
      <c r="W692" s="3135" t="s">
        <v>1534</v>
      </c>
      <c r="X692" s="3135" t="s">
        <v>1534</v>
      </c>
      <c r="Y692" s="3135" t="s">
        <v>1534</v>
      </c>
      <c r="Z692" s="3135" t="s">
        <v>1534</v>
      </c>
      <c r="AA692" s="3135" t="s">
        <v>1534</v>
      </c>
      <c r="AB692" s="3135" t="s">
        <v>1534</v>
      </c>
      <c r="AC692" s="2613" t="s">
        <v>1534</v>
      </c>
      <c r="AD692" s="2613" t="s">
        <v>1534</v>
      </c>
      <c r="AE692" s="3238" t="s">
        <v>1534</v>
      </c>
      <c r="AF692" s="2574"/>
    </row>
    <row r="693" spans="2:32" s="2875" customFormat="1" ht="13.5" customHeight="1" x14ac:dyDescent="0.2">
      <c r="B693" s="3914" t="s">
        <v>1122</v>
      </c>
      <c r="C693" s="3915"/>
      <c r="D693" s="3134" t="s">
        <v>1534</v>
      </c>
      <c r="E693" s="3134" t="s">
        <v>1534</v>
      </c>
      <c r="F693" s="3135" t="s">
        <v>1534</v>
      </c>
      <c r="G693" s="2641" t="s">
        <v>6623</v>
      </c>
      <c r="H693" s="2641" t="s">
        <v>1534</v>
      </c>
      <c r="I693" s="3043">
        <v>0.13440000000000002</v>
      </c>
      <c r="J693" s="3043">
        <v>0.13440000000000002</v>
      </c>
      <c r="K693" s="3135" t="s">
        <v>1534</v>
      </c>
      <c r="L693" s="2641" t="s">
        <v>1534</v>
      </c>
      <c r="M693" s="2641" t="s">
        <v>1534</v>
      </c>
      <c r="N693" s="2641" t="s">
        <v>1534</v>
      </c>
      <c r="O693" s="3387">
        <v>0.24640000000000004</v>
      </c>
      <c r="P693" s="3387">
        <v>0.16800000000000001</v>
      </c>
      <c r="Q693" s="2641" t="s">
        <v>1534</v>
      </c>
      <c r="R693" s="3135" t="s">
        <v>1534</v>
      </c>
      <c r="S693" s="3135" t="s">
        <v>1119</v>
      </c>
      <c r="T693" s="3043">
        <v>2.8000000000000004E-2</v>
      </c>
      <c r="U693" s="3043">
        <v>8.8106666666666663E-3</v>
      </c>
      <c r="V693" s="3135" t="s">
        <v>1534</v>
      </c>
      <c r="W693" s="3135" t="s">
        <v>1534</v>
      </c>
      <c r="X693" s="3135" t="s">
        <v>1534</v>
      </c>
      <c r="Y693" s="3135" t="s">
        <v>1534</v>
      </c>
      <c r="Z693" s="3135" t="s">
        <v>1534</v>
      </c>
      <c r="AA693" s="3135" t="s">
        <v>1534</v>
      </c>
      <c r="AB693" s="3135" t="s">
        <v>1534</v>
      </c>
      <c r="AC693" s="2613" t="s">
        <v>1534</v>
      </c>
      <c r="AD693" s="2613" t="s">
        <v>1534</v>
      </c>
      <c r="AE693" s="3238" t="s">
        <v>1534</v>
      </c>
      <c r="AF693" s="2574"/>
    </row>
    <row r="694" spans="2:32" s="2875" customFormat="1" ht="13.5" customHeight="1" x14ac:dyDescent="0.2">
      <c r="B694" s="3914" t="s">
        <v>1124</v>
      </c>
      <c r="C694" s="3915"/>
      <c r="D694" s="3134" t="s">
        <v>1534</v>
      </c>
      <c r="E694" s="3134" t="s">
        <v>1534</v>
      </c>
      <c r="F694" s="3135" t="s">
        <v>1534</v>
      </c>
      <c r="G694" s="2641" t="s">
        <v>6624</v>
      </c>
      <c r="H694" s="2641" t="s">
        <v>1534</v>
      </c>
      <c r="I694" s="3043">
        <v>0.13440000000000002</v>
      </c>
      <c r="J694" s="3043">
        <v>0.13440000000000002</v>
      </c>
      <c r="K694" s="3135" t="s">
        <v>1534</v>
      </c>
      <c r="L694" s="2641" t="s">
        <v>1534</v>
      </c>
      <c r="M694" s="2641" t="s">
        <v>1534</v>
      </c>
      <c r="N694" s="2641" t="s">
        <v>1534</v>
      </c>
      <c r="O694" s="3387">
        <v>0.24640000000000004</v>
      </c>
      <c r="P694" s="3387">
        <v>0.16800000000000001</v>
      </c>
      <c r="Q694" s="2641" t="s">
        <v>1534</v>
      </c>
      <c r="R694" s="3135" t="s">
        <v>1534</v>
      </c>
      <c r="S694" s="3135" t="s">
        <v>1125</v>
      </c>
      <c r="T694" s="3043">
        <v>2.8000000000000004E-2</v>
      </c>
      <c r="U694" s="3043">
        <v>8.8032000000000023E-3</v>
      </c>
      <c r="V694" s="3135" t="s">
        <v>1534</v>
      </c>
      <c r="W694" s="3135" t="s">
        <v>1534</v>
      </c>
      <c r="X694" s="3135" t="s">
        <v>1534</v>
      </c>
      <c r="Y694" s="3135" t="s">
        <v>1534</v>
      </c>
      <c r="Z694" s="3135" t="s">
        <v>1534</v>
      </c>
      <c r="AA694" s="3135" t="s">
        <v>1534</v>
      </c>
      <c r="AB694" s="3135" t="s">
        <v>1534</v>
      </c>
      <c r="AC694" s="2613" t="s">
        <v>1534</v>
      </c>
      <c r="AD694" s="2613" t="s">
        <v>1534</v>
      </c>
      <c r="AE694" s="3238" t="s">
        <v>1534</v>
      </c>
      <c r="AF694" s="2574"/>
    </row>
    <row r="695" spans="2:32" s="2875" customFormat="1" ht="13.5" customHeight="1" x14ac:dyDescent="0.2">
      <c r="B695" s="3914" t="s">
        <v>1126</v>
      </c>
      <c r="C695" s="3915"/>
      <c r="D695" s="3134" t="s">
        <v>1534</v>
      </c>
      <c r="E695" s="3134" t="s">
        <v>1534</v>
      </c>
      <c r="F695" s="3135" t="s">
        <v>1534</v>
      </c>
      <c r="G695" s="2641" t="s">
        <v>6625</v>
      </c>
      <c r="H695" s="2641" t="s">
        <v>1534</v>
      </c>
      <c r="I695" s="3043">
        <v>0.13440000000000002</v>
      </c>
      <c r="J695" s="3043">
        <v>0.13440000000000002</v>
      </c>
      <c r="K695" s="3135" t="s">
        <v>1534</v>
      </c>
      <c r="L695" s="3135" t="s">
        <v>1534</v>
      </c>
      <c r="M695" s="2641" t="s">
        <v>1534</v>
      </c>
      <c r="N695" s="2641" t="s">
        <v>1534</v>
      </c>
      <c r="O695" s="3387">
        <v>0.24640000000000004</v>
      </c>
      <c r="P695" s="3387">
        <v>0.16800000000000001</v>
      </c>
      <c r="Q695" s="2641" t="s">
        <v>1534</v>
      </c>
      <c r="R695" s="3135" t="s">
        <v>1534</v>
      </c>
      <c r="S695" s="3135" t="s">
        <v>1127</v>
      </c>
      <c r="T695" s="3043">
        <v>2.8000000000000004E-2</v>
      </c>
      <c r="U695" s="3043">
        <v>8.8144000000000017E-3</v>
      </c>
      <c r="V695" s="3135" t="s">
        <v>1534</v>
      </c>
      <c r="W695" s="3135" t="s">
        <v>1534</v>
      </c>
      <c r="X695" s="3135" t="s">
        <v>1534</v>
      </c>
      <c r="Y695" s="3135" t="s">
        <v>1534</v>
      </c>
      <c r="Z695" s="3135" t="s">
        <v>1534</v>
      </c>
      <c r="AA695" s="3135" t="s">
        <v>1534</v>
      </c>
      <c r="AB695" s="3135" t="s">
        <v>1534</v>
      </c>
      <c r="AC695" s="2613" t="s">
        <v>1534</v>
      </c>
      <c r="AD695" s="2613" t="s">
        <v>1534</v>
      </c>
      <c r="AE695" s="3238" t="s">
        <v>1534</v>
      </c>
      <c r="AF695" s="2574"/>
    </row>
    <row r="696" spans="2:32" s="2875" customFormat="1" ht="13.5" customHeight="1" x14ac:dyDescent="0.2">
      <c r="B696" s="3914" t="s">
        <v>1129</v>
      </c>
      <c r="C696" s="3915"/>
      <c r="D696" s="3134" t="s">
        <v>1534</v>
      </c>
      <c r="E696" s="3134" t="s">
        <v>1534</v>
      </c>
      <c r="F696" s="3135" t="s">
        <v>1534</v>
      </c>
      <c r="G696" s="2641" t="s">
        <v>6626</v>
      </c>
      <c r="H696" s="2641" t="s">
        <v>1534</v>
      </c>
      <c r="I696" s="3043">
        <v>0.13440000000000002</v>
      </c>
      <c r="J696" s="3043">
        <v>0.13440000000000002</v>
      </c>
      <c r="K696" s="3135" t="s">
        <v>1534</v>
      </c>
      <c r="L696" s="3135" t="s">
        <v>1534</v>
      </c>
      <c r="M696" s="2641" t="s">
        <v>1534</v>
      </c>
      <c r="N696" s="2641" t="s">
        <v>1534</v>
      </c>
      <c r="O696" s="3387">
        <v>0.24640000000000004</v>
      </c>
      <c r="P696" s="3387">
        <v>0.16800000000000001</v>
      </c>
      <c r="Q696" s="2641" t="s">
        <v>1534</v>
      </c>
      <c r="R696" s="3135" t="s">
        <v>1534</v>
      </c>
      <c r="S696" s="3135" t="s">
        <v>1130</v>
      </c>
      <c r="T696" s="3043">
        <v>2.8000000000000004E-2</v>
      </c>
      <c r="U696" s="3043">
        <v>8.810666666666668E-3</v>
      </c>
      <c r="V696" s="3135" t="s">
        <v>1534</v>
      </c>
      <c r="W696" s="3135" t="s">
        <v>1534</v>
      </c>
      <c r="X696" s="3135" t="s">
        <v>1534</v>
      </c>
      <c r="Y696" s="3135" t="s">
        <v>1534</v>
      </c>
      <c r="Z696" s="3135" t="s">
        <v>1534</v>
      </c>
      <c r="AA696" s="3135" t="s">
        <v>1534</v>
      </c>
      <c r="AB696" s="3135" t="s">
        <v>1534</v>
      </c>
      <c r="AC696" s="2613" t="s">
        <v>1534</v>
      </c>
      <c r="AD696" s="2613" t="s">
        <v>1534</v>
      </c>
      <c r="AE696" s="3238" t="s">
        <v>1534</v>
      </c>
      <c r="AF696" s="2574"/>
    </row>
    <row r="697" spans="2:32" s="2875" customFormat="1" ht="13.5" customHeight="1" thickBot="1" x14ac:dyDescent="0.25">
      <c r="B697" s="3909" t="s">
        <v>1685</v>
      </c>
      <c r="C697" s="3910"/>
      <c r="D697" s="3143" t="s">
        <v>1534</v>
      </c>
      <c r="E697" s="3143" t="s">
        <v>1534</v>
      </c>
      <c r="F697" s="3144" t="s">
        <v>1534</v>
      </c>
      <c r="G697" s="2644" t="s">
        <v>6627</v>
      </c>
      <c r="H697" s="2644" t="s">
        <v>1534</v>
      </c>
      <c r="I697" s="3145">
        <v>0.12320000000000002</v>
      </c>
      <c r="J697" s="3145">
        <v>0.12320000000000002</v>
      </c>
      <c r="K697" s="3144" t="s">
        <v>1534</v>
      </c>
      <c r="L697" s="3144" t="s">
        <v>1534</v>
      </c>
      <c r="M697" s="2644" t="s">
        <v>1534</v>
      </c>
      <c r="N697" s="2644" t="s">
        <v>1534</v>
      </c>
      <c r="O697" s="2943">
        <v>0.24640000000000004</v>
      </c>
      <c r="P697" s="2943">
        <v>0.16800000000000001</v>
      </c>
      <c r="Q697" s="2644" t="s">
        <v>1534</v>
      </c>
      <c r="R697" s="3144" t="s">
        <v>1534</v>
      </c>
      <c r="S697" s="3144" t="s">
        <v>1686</v>
      </c>
      <c r="T697" s="3145">
        <f>0.00333333333333333*1.12</f>
        <v>3.7333333333333298E-3</v>
      </c>
      <c r="U697" s="3145">
        <v>6.720000000000001E-2</v>
      </c>
      <c r="V697" s="3144" t="s">
        <v>1534</v>
      </c>
      <c r="W697" s="3144" t="s">
        <v>1534</v>
      </c>
      <c r="X697" s="3144" t="s">
        <v>1534</v>
      </c>
      <c r="Y697" s="3144" t="s">
        <v>1534</v>
      </c>
      <c r="Z697" s="3144" t="s">
        <v>1534</v>
      </c>
      <c r="AA697" s="3144" t="s">
        <v>1534</v>
      </c>
      <c r="AB697" s="3144" t="s">
        <v>1534</v>
      </c>
      <c r="AC697" s="2673" t="s">
        <v>1534</v>
      </c>
      <c r="AD697" s="2673" t="s">
        <v>1534</v>
      </c>
      <c r="AE697" s="2674" t="s">
        <v>1534</v>
      </c>
      <c r="AF697" s="2574"/>
    </row>
    <row r="698" spans="2:32" s="2875" customFormat="1" x14ac:dyDescent="0.2">
      <c r="B698" s="2636"/>
      <c r="C698" s="2568"/>
      <c r="D698" s="2568"/>
      <c r="E698" s="2568"/>
      <c r="F698" s="2568"/>
      <c r="G698" s="2569"/>
      <c r="H698" s="2569"/>
      <c r="I698" s="2569"/>
      <c r="J698" s="2569"/>
      <c r="K698" s="2568"/>
      <c r="L698" s="2569"/>
      <c r="M698" s="2569"/>
      <c r="N698" s="2569"/>
      <c r="O698" s="2569"/>
      <c r="P698" s="2569"/>
      <c r="Q698" s="2633"/>
      <c r="R698" s="2633"/>
      <c r="S698" s="2633"/>
      <c r="T698" s="2633"/>
      <c r="U698" s="2633"/>
      <c r="V698" s="2633"/>
      <c r="W698" s="2633"/>
      <c r="X698" s="2633"/>
      <c r="Y698" s="2633"/>
      <c r="Z698" s="2633"/>
      <c r="AA698" s="2633"/>
      <c r="AB698" s="2633"/>
      <c r="AC698" s="2633"/>
      <c r="AD698" s="2633"/>
      <c r="AE698" s="2633"/>
      <c r="AF698" s="2574"/>
    </row>
    <row r="699" spans="2:32" s="2875" customFormat="1" x14ac:dyDescent="0.2">
      <c r="B699" s="3881" t="s">
        <v>4996</v>
      </c>
      <c r="C699" s="3882"/>
      <c r="D699" s="3883" t="s">
        <v>6628</v>
      </c>
      <c r="E699" s="3883"/>
      <c r="F699" s="3883"/>
      <c r="G699" s="3883"/>
      <c r="H699" s="3883"/>
      <c r="I699" s="2634"/>
      <c r="J699" s="2634"/>
      <c r="K699" s="2634"/>
      <c r="L699" s="2634"/>
      <c r="M699" s="2634"/>
      <c r="N699" s="2634"/>
      <c r="O699" s="2634"/>
      <c r="P699" s="2634"/>
      <c r="Q699" s="2633"/>
      <c r="R699" s="2633"/>
      <c r="S699" s="2633"/>
      <c r="T699" s="2633"/>
      <c r="U699" s="2633"/>
      <c r="V699" s="2633"/>
      <c r="W699" s="2633"/>
      <c r="X699" s="2633"/>
      <c r="Y699" s="2633"/>
      <c r="Z699" s="2633"/>
      <c r="AA699" s="2633"/>
      <c r="AB699" s="2633"/>
      <c r="AC699" s="2633"/>
      <c r="AD699" s="2633"/>
      <c r="AE699" s="2633"/>
      <c r="AF699" s="2574"/>
    </row>
    <row r="700" spans="2:32" s="2875" customFormat="1" x14ac:dyDescent="0.2">
      <c r="B700" s="3881" t="s">
        <v>4997</v>
      </c>
      <c r="C700" s="3882"/>
      <c r="D700" s="3883" t="s">
        <v>6628</v>
      </c>
      <c r="E700" s="3883"/>
      <c r="F700" s="3883"/>
      <c r="G700" s="3883"/>
      <c r="H700" s="3883"/>
      <c r="I700" s="2634"/>
      <c r="J700" s="2634"/>
      <c r="K700" s="2634"/>
      <c r="L700" s="2634"/>
      <c r="M700" s="2634"/>
      <c r="N700" s="2634"/>
      <c r="O700" s="2634"/>
      <c r="P700" s="2634"/>
      <c r="Q700" s="2633"/>
      <c r="R700" s="2633"/>
      <c r="S700" s="2633"/>
      <c r="T700" s="2633"/>
      <c r="U700" s="2633"/>
      <c r="V700" s="2633"/>
      <c r="W700" s="2633"/>
      <c r="X700" s="2633"/>
      <c r="Y700" s="2633"/>
      <c r="Z700" s="2633"/>
      <c r="AA700" s="2633"/>
      <c r="AB700" s="2633"/>
      <c r="AC700" s="2633"/>
      <c r="AD700" s="2633"/>
      <c r="AE700" s="2633"/>
      <c r="AF700" s="2574"/>
    </row>
    <row r="701" spans="2:32" s="2875" customFormat="1" ht="13.5" thickBot="1" x14ac:dyDescent="0.25">
      <c r="B701" s="3648"/>
      <c r="C701" s="3647"/>
      <c r="D701" s="3647"/>
      <c r="E701" s="3647"/>
      <c r="F701" s="3647"/>
      <c r="G701" s="2637"/>
      <c r="H701" s="2637"/>
      <c r="I701" s="2637"/>
      <c r="J701" s="2637"/>
      <c r="K701" s="2637"/>
      <c r="L701" s="2637"/>
      <c r="M701" s="2637"/>
      <c r="N701" s="2637"/>
      <c r="O701" s="2637"/>
      <c r="P701" s="2637"/>
      <c r="Q701" s="2637"/>
      <c r="R701" s="2637"/>
      <c r="S701" s="2637"/>
      <c r="T701" s="2637"/>
      <c r="U701" s="2637"/>
      <c r="V701" s="2637"/>
      <c r="W701" s="2637"/>
      <c r="X701" s="2637"/>
      <c r="Y701" s="2637"/>
      <c r="Z701" s="2637"/>
      <c r="AA701" s="2637"/>
      <c r="AB701" s="2637"/>
      <c r="AC701" s="2637"/>
      <c r="AD701" s="2637"/>
      <c r="AE701" s="2637"/>
      <c r="AF701" s="2579"/>
    </row>
    <row r="702" spans="2:32" s="2875" customFormat="1" x14ac:dyDescent="0.2"/>
    <row r="703" spans="2:32" s="2875" customFormat="1" ht="13.5" thickBot="1" x14ac:dyDescent="0.25"/>
    <row r="704" spans="2:32" s="2875" customFormat="1" ht="20.25" x14ac:dyDescent="0.2">
      <c r="B704" s="3839" t="s">
        <v>5069</v>
      </c>
      <c r="C704" s="3840"/>
      <c r="D704" s="3840"/>
      <c r="E704" s="3840"/>
      <c r="F704" s="3840"/>
      <c r="G704" s="3840"/>
      <c r="H704" s="3840"/>
      <c r="I704" s="3840"/>
      <c r="J704" s="3840"/>
      <c r="K704" s="3840"/>
      <c r="L704" s="3840"/>
      <c r="M704" s="3840"/>
      <c r="N704" s="3840"/>
      <c r="O704" s="3840"/>
      <c r="P704" s="3840"/>
      <c r="Q704" s="3840"/>
      <c r="R704" s="3840"/>
      <c r="S704" s="3840"/>
      <c r="T704" s="3840"/>
      <c r="U704" s="3840"/>
      <c r="V704" s="3840"/>
      <c r="W704" s="3840"/>
      <c r="X704" s="3840"/>
      <c r="Y704" s="3840"/>
      <c r="Z704" s="3840"/>
      <c r="AA704" s="3840"/>
      <c r="AB704" s="3840"/>
      <c r="AC704" s="3840"/>
      <c r="AD704" s="3840"/>
      <c r="AE704" s="3840"/>
      <c r="AF704" s="3841"/>
    </row>
    <row r="705" spans="2:32" s="2875" customFormat="1" x14ac:dyDescent="0.2">
      <c r="B705" s="3645"/>
      <c r="C705" s="3646"/>
      <c r="D705" s="3646"/>
      <c r="E705" s="3646"/>
      <c r="F705" s="3646"/>
      <c r="G705" s="2573"/>
      <c r="H705" s="2573"/>
      <c r="I705" s="2573"/>
      <c r="J705" s="2573"/>
      <c r="K705" s="2573"/>
      <c r="L705" s="2573"/>
      <c r="M705" s="2573"/>
      <c r="N705" s="2573"/>
      <c r="O705" s="2573"/>
      <c r="P705" s="2573"/>
      <c r="Q705" s="2573"/>
      <c r="R705" s="2573"/>
      <c r="S705" s="2573"/>
      <c r="T705" s="2573"/>
      <c r="U705" s="2573"/>
      <c r="V705" s="2573"/>
      <c r="W705" s="2573"/>
      <c r="X705" s="2573"/>
      <c r="Y705" s="2573"/>
      <c r="Z705" s="2573"/>
      <c r="AA705" s="2573"/>
      <c r="AB705" s="2573"/>
      <c r="AC705" s="2573"/>
      <c r="AD705" s="2573"/>
      <c r="AE705" s="2573"/>
      <c r="AF705" s="2574"/>
    </row>
    <row r="706" spans="2:32" s="2875" customFormat="1" x14ac:dyDescent="0.2">
      <c r="B706" s="2635" t="s">
        <v>5089</v>
      </c>
      <c r="C706" s="3646"/>
      <c r="D706" s="3866" t="s">
        <v>6710</v>
      </c>
      <c r="E706" s="3866"/>
      <c r="F706" s="3866"/>
      <c r="G706" s="2573"/>
      <c r="H706" s="2573"/>
      <c r="I706" s="2573"/>
      <c r="J706" s="2573"/>
      <c r="K706" s="2573"/>
      <c r="L706" s="2573"/>
      <c r="M706" s="2573"/>
      <c r="N706" s="2573"/>
      <c r="O706" s="2573"/>
      <c r="P706" s="2573"/>
      <c r="Q706" s="2573"/>
      <c r="R706" s="2573"/>
      <c r="S706" s="2573"/>
      <c r="T706" s="2573"/>
      <c r="U706" s="2573"/>
      <c r="V706" s="2573"/>
      <c r="W706" s="2573"/>
      <c r="X706" s="2573"/>
      <c r="Y706" s="2573"/>
      <c r="Z706" s="2573"/>
      <c r="AA706" s="2573"/>
      <c r="AB706" s="2573"/>
      <c r="AC706" s="2573"/>
      <c r="AD706" s="2573"/>
      <c r="AE706" s="2573"/>
      <c r="AF706" s="2574"/>
    </row>
    <row r="707" spans="2:32" s="2875" customFormat="1" x14ac:dyDescent="0.2">
      <c r="B707" s="3867" t="s">
        <v>5072</v>
      </c>
      <c r="C707" s="3868"/>
      <c r="D707" s="3869">
        <v>41743</v>
      </c>
      <c r="E707" s="3869"/>
      <c r="F707" s="3869"/>
      <c r="G707" s="2573"/>
      <c r="H707" s="2573"/>
      <c r="I707" s="2573"/>
      <c r="J707" s="2573"/>
      <c r="K707" s="2573"/>
      <c r="L707" s="2573"/>
      <c r="M707" s="2573"/>
      <c r="N707" s="2573"/>
      <c r="O707" s="2573"/>
      <c r="P707" s="2573"/>
      <c r="Q707" s="2573"/>
      <c r="R707" s="2573"/>
      <c r="S707" s="2573"/>
      <c r="T707" s="2573"/>
      <c r="U707" s="2573"/>
      <c r="V707" s="2573"/>
      <c r="W707" s="2573"/>
      <c r="X707" s="2573"/>
      <c r="Y707" s="2573"/>
      <c r="Z707" s="2573"/>
      <c r="AA707" s="2573"/>
      <c r="AB707" s="2573"/>
      <c r="AC707" s="2573"/>
      <c r="AD707" s="2573"/>
      <c r="AE707" s="2573"/>
      <c r="AF707" s="2574"/>
    </row>
    <row r="708" spans="2:32" s="2875" customFormat="1" x14ac:dyDescent="0.2">
      <c r="B708" s="3863" t="s">
        <v>5070</v>
      </c>
      <c r="C708" s="3864"/>
      <c r="D708" s="3870">
        <v>41790</v>
      </c>
      <c r="E708" s="3870"/>
      <c r="F708" s="3870"/>
      <c r="G708" s="2573"/>
      <c r="H708" s="2573"/>
      <c r="I708" s="2573"/>
      <c r="J708" s="2573"/>
      <c r="K708" s="2573"/>
      <c r="L708" s="2573"/>
      <c r="M708" s="2573"/>
      <c r="N708" s="2573"/>
      <c r="O708" s="2573"/>
      <c r="P708" s="2573"/>
      <c r="Q708" s="2573"/>
      <c r="R708" s="2573"/>
      <c r="S708" s="2573"/>
      <c r="T708" s="2573"/>
      <c r="U708" s="2573"/>
      <c r="V708" s="2573"/>
      <c r="W708" s="2573"/>
      <c r="X708" s="2573"/>
      <c r="Y708" s="2573"/>
      <c r="Z708" s="2573"/>
      <c r="AA708" s="2573"/>
      <c r="AB708" s="2573"/>
      <c r="AC708" s="2573"/>
      <c r="AD708" s="2573"/>
      <c r="AE708" s="2573"/>
      <c r="AF708" s="2574"/>
    </row>
    <row r="709" spans="2:32" s="2875" customFormat="1" ht="13.5" thickBot="1" x14ac:dyDescent="0.25">
      <c r="B709" s="3645"/>
      <c r="C709" s="3646"/>
      <c r="D709" s="3646"/>
      <c r="E709" s="3646"/>
      <c r="F709" s="3646"/>
      <c r="G709" s="2573"/>
      <c r="H709" s="2573"/>
      <c r="I709" s="2573"/>
      <c r="J709" s="2573"/>
      <c r="K709" s="2573"/>
      <c r="L709" s="2573"/>
      <c r="M709" s="2573"/>
      <c r="N709" s="2573"/>
      <c r="O709" s="2573"/>
      <c r="P709" s="2573"/>
      <c r="Q709" s="2573"/>
      <c r="R709" s="2573"/>
      <c r="S709" s="2573"/>
      <c r="T709" s="2573"/>
      <c r="U709" s="2573"/>
      <c r="V709" s="2573"/>
      <c r="W709" s="2573"/>
      <c r="X709" s="2573"/>
      <c r="Y709" s="2573"/>
      <c r="Z709" s="2573"/>
      <c r="AA709" s="2573"/>
      <c r="AB709" s="2573"/>
      <c r="AC709" s="2573"/>
      <c r="AD709" s="2573"/>
      <c r="AE709" s="2573"/>
      <c r="AF709" s="2574"/>
    </row>
    <row r="710" spans="2:32" s="2875" customFormat="1" ht="13.5" thickBot="1" x14ac:dyDescent="0.25">
      <c r="B710" s="3844" t="s">
        <v>5071</v>
      </c>
      <c r="C710" s="3871"/>
      <c r="D710" s="3872" t="s">
        <v>6711</v>
      </c>
      <c r="E710" s="3847"/>
      <c r="F710" s="3847"/>
      <c r="G710" s="3847"/>
      <c r="H710" s="3847"/>
      <c r="I710" s="3847"/>
      <c r="J710" s="3847"/>
      <c r="K710" s="3847"/>
      <c r="L710" s="3847"/>
      <c r="M710" s="3847"/>
      <c r="N710" s="3847"/>
      <c r="O710" s="3847"/>
      <c r="P710" s="3847"/>
      <c r="Q710" s="3848"/>
      <c r="R710" s="2573"/>
      <c r="S710" s="2573"/>
      <c r="T710" s="2573"/>
      <c r="U710" s="2573"/>
      <c r="V710" s="2573"/>
      <c r="W710" s="2573"/>
      <c r="X710" s="2573"/>
      <c r="Y710" s="2573"/>
      <c r="Z710" s="2573"/>
      <c r="AA710" s="2573"/>
      <c r="AB710" s="2573"/>
      <c r="AC710" s="2573"/>
      <c r="AD710" s="2573"/>
      <c r="AE710" s="2573"/>
      <c r="AF710" s="2574"/>
    </row>
    <row r="711" spans="2:32" s="2875" customFormat="1" ht="13.5" thickBot="1" x14ac:dyDescent="0.25">
      <c r="B711" s="3645"/>
      <c r="C711" s="3646"/>
      <c r="D711" s="3646"/>
      <c r="E711" s="3646"/>
      <c r="F711" s="3646"/>
      <c r="G711" s="2573"/>
      <c r="H711" s="2573"/>
      <c r="I711" s="2573"/>
      <c r="J711" s="2573"/>
      <c r="K711" s="2573"/>
      <c r="L711" s="2573"/>
      <c r="M711" s="2573"/>
      <c r="N711" s="2573"/>
      <c r="O711" s="2573"/>
      <c r="P711" s="2573"/>
      <c r="Q711" s="2573"/>
      <c r="R711" s="2637"/>
      <c r="S711" s="2573"/>
      <c r="T711" s="2573"/>
      <c r="U711" s="2573"/>
      <c r="V711" s="2573"/>
      <c r="W711" s="2573"/>
      <c r="X711" s="2573"/>
      <c r="Y711" s="2573"/>
      <c r="Z711" s="2573"/>
      <c r="AA711" s="2573"/>
      <c r="AB711" s="2573"/>
      <c r="AC711" s="2573"/>
      <c r="AD711" s="2573"/>
      <c r="AE711" s="2573"/>
      <c r="AF711" s="2574"/>
    </row>
    <row r="712" spans="2:32" s="2875" customFormat="1" ht="13.5" thickBot="1" x14ac:dyDescent="0.25">
      <c r="B712" s="3852" t="s">
        <v>5073</v>
      </c>
      <c r="C712" s="3853"/>
      <c r="D712" s="3851" t="s">
        <v>5074</v>
      </c>
      <c r="E712" s="3856" t="s">
        <v>224</v>
      </c>
      <c r="F712" s="3857"/>
      <c r="G712" s="3857"/>
      <c r="H712" s="3857"/>
      <c r="I712" s="3857"/>
      <c r="J712" s="3857"/>
      <c r="K712" s="3857"/>
      <c r="L712" s="3857"/>
      <c r="M712" s="3857"/>
      <c r="N712" s="3857"/>
      <c r="O712" s="3857"/>
      <c r="P712" s="3858"/>
      <c r="Q712" s="3859" t="s">
        <v>340</v>
      </c>
      <c r="R712" s="3860"/>
      <c r="S712" s="3861"/>
      <c r="T712" s="3861"/>
      <c r="U712" s="3861"/>
      <c r="V712" s="3861"/>
      <c r="W712" s="3861"/>
      <c r="X712" s="3861"/>
      <c r="Y712" s="3862"/>
      <c r="Z712" s="3859" t="s">
        <v>225</v>
      </c>
      <c r="AA712" s="3861"/>
      <c r="AB712" s="3862"/>
      <c r="AC712" s="3873" t="s">
        <v>4993</v>
      </c>
      <c r="AD712" s="3874"/>
      <c r="AE712" s="3875"/>
      <c r="AF712" s="2574"/>
    </row>
    <row r="713" spans="2:32" s="2875" customFormat="1" ht="13.5" thickBot="1" x14ac:dyDescent="0.25">
      <c r="B713" s="3854"/>
      <c r="C713" s="3855"/>
      <c r="D713" s="3851"/>
      <c r="E713" s="3851" t="s">
        <v>5011</v>
      </c>
      <c r="F713" s="3851" t="s">
        <v>5012</v>
      </c>
      <c r="G713" s="3830" t="s">
        <v>5014</v>
      </c>
      <c r="H713" s="3830" t="s">
        <v>5075</v>
      </c>
      <c r="I713" s="3876" t="s">
        <v>5076</v>
      </c>
      <c r="J713" s="3876" t="s">
        <v>5077</v>
      </c>
      <c r="K713" s="3876" t="s">
        <v>5017</v>
      </c>
      <c r="L713" s="3876"/>
      <c r="M713" s="3876" t="s">
        <v>5078</v>
      </c>
      <c r="N713" s="3876" t="s">
        <v>5079</v>
      </c>
      <c r="O713" s="3876" t="s">
        <v>5080</v>
      </c>
      <c r="P713" s="3876" t="s">
        <v>5081</v>
      </c>
      <c r="Q713" s="3827" t="s">
        <v>5023</v>
      </c>
      <c r="R713" s="3827" t="s">
        <v>5024</v>
      </c>
      <c r="S713" s="3827" t="s">
        <v>5025</v>
      </c>
      <c r="T713" s="3827" t="s">
        <v>5082</v>
      </c>
      <c r="U713" s="3827" t="s">
        <v>5083</v>
      </c>
      <c r="V713" s="3827" t="s">
        <v>5028</v>
      </c>
      <c r="W713" s="3827" t="s">
        <v>5030</v>
      </c>
      <c r="X713" s="3830" t="s">
        <v>5084</v>
      </c>
      <c r="Y713" s="3830" t="s">
        <v>5085</v>
      </c>
      <c r="Z713" s="3827" t="s">
        <v>5086</v>
      </c>
      <c r="AA713" s="3827" t="s">
        <v>5087</v>
      </c>
      <c r="AB713" s="3827" t="s">
        <v>5088</v>
      </c>
      <c r="AC713" s="3827" t="s">
        <v>1154</v>
      </c>
      <c r="AD713" s="3827" t="s">
        <v>4994</v>
      </c>
      <c r="AE713" s="3827" t="s">
        <v>4995</v>
      </c>
      <c r="AF713" s="2574"/>
    </row>
    <row r="714" spans="2:32" s="2875" customFormat="1" ht="13.5" thickBot="1" x14ac:dyDescent="0.25">
      <c r="B714" s="3854"/>
      <c r="C714" s="3855"/>
      <c r="D714" s="3827"/>
      <c r="E714" s="3827"/>
      <c r="F714" s="3827"/>
      <c r="G714" s="3829"/>
      <c r="H714" s="3829"/>
      <c r="I714" s="3830"/>
      <c r="J714" s="3830"/>
      <c r="K714" s="3643" t="s">
        <v>5037</v>
      </c>
      <c r="L714" s="3644" t="s">
        <v>2798</v>
      </c>
      <c r="M714" s="3830"/>
      <c r="N714" s="3830"/>
      <c r="O714" s="3830"/>
      <c r="P714" s="3830"/>
      <c r="Q714" s="3828"/>
      <c r="R714" s="3828"/>
      <c r="S714" s="3828"/>
      <c r="T714" s="3828"/>
      <c r="U714" s="3828"/>
      <c r="V714" s="3828"/>
      <c r="W714" s="3828"/>
      <c r="X714" s="3829"/>
      <c r="Y714" s="3829"/>
      <c r="Z714" s="3828"/>
      <c r="AA714" s="3828"/>
      <c r="AB714" s="3828"/>
      <c r="AC714" s="3828"/>
      <c r="AD714" s="3828"/>
      <c r="AE714" s="3828"/>
      <c r="AF714" s="2574"/>
    </row>
    <row r="715" spans="2:32" s="2875" customFormat="1" x14ac:dyDescent="0.2">
      <c r="B715" s="3918" t="s">
        <v>6297</v>
      </c>
      <c r="C715" s="3919"/>
      <c r="D715" s="3139" t="s">
        <v>1534</v>
      </c>
      <c r="E715" s="3139" t="s">
        <v>1534</v>
      </c>
      <c r="F715" s="3140" t="s">
        <v>1534</v>
      </c>
      <c r="G715" s="2651">
        <v>63</v>
      </c>
      <c r="H715" s="2651" t="s">
        <v>1534</v>
      </c>
      <c r="I715" s="3322">
        <v>0.16800000000000001</v>
      </c>
      <c r="J715" s="3322">
        <v>0.16800000000000001</v>
      </c>
      <c r="K715" s="3140" t="s">
        <v>1534</v>
      </c>
      <c r="L715" s="2651" t="s">
        <v>1534</v>
      </c>
      <c r="M715" s="2651" t="s">
        <v>1534</v>
      </c>
      <c r="N715" s="2651" t="s">
        <v>1534</v>
      </c>
      <c r="O715" s="3322">
        <v>0.16800000000000001</v>
      </c>
      <c r="P715" s="3322">
        <v>0.16800000000000001</v>
      </c>
      <c r="Q715" s="2651" t="s">
        <v>1534</v>
      </c>
      <c r="R715" s="3140" t="s">
        <v>1534</v>
      </c>
      <c r="S715" s="3050" t="s">
        <v>1136</v>
      </c>
      <c r="T715" s="3141">
        <v>2.8000000000000004E-2</v>
      </c>
      <c r="U715" s="3141">
        <v>6.720000000000001E-2</v>
      </c>
      <c r="V715" s="3140" t="s">
        <v>1534</v>
      </c>
      <c r="W715" s="3140" t="s">
        <v>1534</v>
      </c>
      <c r="X715" s="3140" t="s">
        <v>1534</v>
      </c>
      <c r="Y715" s="3141">
        <v>6.720000000000001E-2</v>
      </c>
      <c r="Z715" s="3050" t="s">
        <v>49</v>
      </c>
      <c r="AA715" s="3141">
        <v>3.6999999999999998E-2</v>
      </c>
      <c r="AB715" s="3141">
        <v>0.112</v>
      </c>
      <c r="AC715" s="2652" t="s">
        <v>1534</v>
      </c>
      <c r="AD715" s="2652" t="s">
        <v>1534</v>
      </c>
      <c r="AE715" s="3236" t="s">
        <v>1534</v>
      </c>
      <c r="AF715" s="2574"/>
    </row>
    <row r="716" spans="2:32" s="2875" customFormat="1" x14ac:dyDescent="0.2">
      <c r="B716" s="3924" t="s">
        <v>6299</v>
      </c>
      <c r="C716" s="3925"/>
      <c r="D716" s="3134" t="s">
        <v>1534</v>
      </c>
      <c r="E716" s="3134" t="s">
        <v>1534</v>
      </c>
      <c r="F716" s="3135" t="s">
        <v>1534</v>
      </c>
      <c r="G716" s="2641">
        <v>93</v>
      </c>
      <c r="H716" s="2641" t="s">
        <v>1534</v>
      </c>
      <c r="I716" s="3331">
        <v>0.16800000000000001</v>
      </c>
      <c r="J716" s="3331">
        <v>0.16800000000000001</v>
      </c>
      <c r="K716" s="3135" t="s">
        <v>1534</v>
      </c>
      <c r="L716" s="2641" t="s">
        <v>1534</v>
      </c>
      <c r="M716" s="2641" t="s">
        <v>1534</v>
      </c>
      <c r="N716" s="2641" t="s">
        <v>1534</v>
      </c>
      <c r="O716" s="3331">
        <v>0.16800000000000001</v>
      </c>
      <c r="P716" s="3331">
        <v>0.16800000000000001</v>
      </c>
      <c r="Q716" s="2641" t="s">
        <v>1534</v>
      </c>
      <c r="R716" s="3135" t="s">
        <v>1534</v>
      </c>
      <c r="S716" s="3044" t="s">
        <v>5534</v>
      </c>
      <c r="T716" s="3043">
        <v>2.8000000000000004E-2</v>
      </c>
      <c r="U716" s="3043">
        <v>6.720000000000001E-2</v>
      </c>
      <c r="V716" s="3135" t="s">
        <v>1534</v>
      </c>
      <c r="W716" s="3135" t="s">
        <v>1534</v>
      </c>
      <c r="X716" s="3135" t="s">
        <v>1534</v>
      </c>
      <c r="Y716" s="3043">
        <v>6.720000000000001E-2</v>
      </c>
      <c r="Z716" s="3044" t="s">
        <v>49</v>
      </c>
      <c r="AA716" s="3043">
        <v>3.6999999999999998E-2</v>
      </c>
      <c r="AB716" s="3043">
        <v>0.112</v>
      </c>
      <c r="AC716" s="2613" t="s">
        <v>1534</v>
      </c>
      <c r="AD716" s="2613" t="s">
        <v>1534</v>
      </c>
      <c r="AE716" s="3238" t="s">
        <v>1534</v>
      </c>
      <c r="AF716" s="2574"/>
    </row>
    <row r="717" spans="2:32" s="2875" customFormat="1" x14ac:dyDescent="0.2">
      <c r="B717" s="3924" t="s">
        <v>6301</v>
      </c>
      <c r="C717" s="3925"/>
      <c r="D717" s="3134" t="s">
        <v>1534</v>
      </c>
      <c r="E717" s="3134" t="s">
        <v>1534</v>
      </c>
      <c r="F717" s="3135" t="s">
        <v>1534</v>
      </c>
      <c r="G717" s="2641">
        <v>101</v>
      </c>
      <c r="H717" s="2641" t="s">
        <v>1534</v>
      </c>
      <c r="I717" s="3331">
        <v>0.16800000000000001</v>
      </c>
      <c r="J717" s="3331">
        <v>0.16800000000000001</v>
      </c>
      <c r="K717" s="3135" t="s">
        <v>1534</v>
      </c>
      <c r="L717" s="2641" t="s">
        <v>1534</v>
      </c>
      <c r="M717" s="2641" t="s">
        <v>1534</v>
      </c>
      <c r="N717" s="2641" t="s">
        <v>1534</v>
      </c>
      <c r="O717" s="3331">
        <v>0.16800000000000001</v>
      </c>
      <c r="P717" s="3331">
        <v>0.16800000000000001</v>
      </c>
      <c r="Q717" s="2641" t="s">
        <v>1534</v>
      </c>
      <c r="R717" s="3135" t="s">
        <v>1534</v>
      </c>
      <c r="S717" s="3044" t="s">
        <v>5539</v>
      </c>
      <c r="T717" s="3043">
        <v>2.8000000000000004E-2</v>
      </c>
      <c r="U717" s="3043">
        <v>6.720000000000001E-2</v>
      </c>
      <c r="V717" s="3135" t="s">
        <v>1534</v>
      </c>
      <c r="W717" s="3135" t="s">
        <v>1534</v>
      </c>
      <c r="X717" s="3135" t="s">
        <v>1534</v>
      </c>
      <c r="Y717" s="3043">
        <v>6.720000000000001E-2</v>
      </c>
      <c r="Z717" s="3044" t="s">
        <v>51</v>
      </c>
      <c r="AA717" s="3043">
        <v>3.6999999999999998E-2</v>
      </c>
      <c r="AB717" s="3043">
        <v>0.112</v>
      </c>
      <c r="AC717" s="2613" t="s">
        <v>1534</v>
      </c>
      <c r="AD717" s="2613" t="s">
        <v>1534</v>
      </c>
      <c r="AE717" s="3238" t="s">
        <v>1534</v>
      </c>
      <c r="AF717" s="2574"/>
    </row>
    <row r="718" spans="2:32" s="2875" customFormat="1" x14ac:dyDescent="0.2">
      <c r="B718" s="3924" t="s">
        <v>6303</v>
      </c>
      <c r="C718" s="3925"/>
      <c r="D718" s="3134" t="s">
        <v>1534</v>
      </c>
      <c r="E718" s="3134" t="s">
        <v>1534</v>
      </c>
      <c r="F718" s="3135" t="s">
        <v>1534</v>
      </c>
      <c r="G718" s="2641">
        <v>109</v>
      </c>
      <c r="H718" s="2641" t="s">
        <v>1534</v>
      </c>
      <c r="I718" s="3331">
        <v>0.16800000000000001</v>
      </c>
      <c r="J718" s="3331">
        <v>0.16800000000000001</v>
      </c>
      <c r="K718" s="3135" t="s">
        <v>1534</v>
      </c>
      <c r="L718" s="2641" t="s">
        <v>1534</v>
      </c>
      <c r="M718" s="2641" t="s">
        <v>1534</v>
      </c>
      <c r="N718" s="2641" t="s">
        <v>1534</v>
      </c>
      <c r="O718" s="3331">
        <v>0.16800000000000001</v>
      </c>
      <c r="P718" s="3331">
        <v>0.16800000000000001</v>
      </c>
      <c r="Q718" s="2641" t="s">
        <v>1534</v>
      </c>
      <c r="R718" s="3135" t="s">
        <v>1534</v>
      </c>
      <c r="S718" s="3044" t="s">
        <v>5544</v>
      </c>
      <c r="T718" s="3043">
        <v>2.8000000000000004E-2</v>
      </c>
      <c r="U718" s="3043">
        <v>6.720000000000001E-2</v>
      </c>
      <c r="V718" s="3135" t="s">
        <v>1534</v>
      </c>
      <c r="W718" s="3135" t="s">
        <v>1534</v>
      </c>
      <c r="X718" s="3135" t="s">
        <v>1534</v>
      </c>
      <c r="Y718" s="3043">
        <v>6.720000000000001E-2</v>
      </c>
      <c r="Z718" s="3044" t="s">
        <v>406</v>
      </c>
      <c r="AA718" s="3043">
        <v>3.6999999999999998E-2</v>
      </c>
      <c r="AB718" s="3043">
        <v>0.112</v>
      </c>
      <c r="AC718" s="2613" t="s">
        <v>1534</v>
      </c>
      <c r="AD718" s="2613" t="s">
        <v>1534</v>
      </c>
      <c r="AE718" s="3238" t="s">
        <v>1534</v>
      </c>
      <c r="AF718" s="2574"/>
    </row>
    <row r="719" spans="2:32" s="2875" customFormat="1" x14ac:dyDescent="0.2">
      <c r="B719" s="3924" t="s">
        <v>6305</v>
      </c>
      <c r="C719" s="3925"/>
      <c r="D719" s="3134" t="s">
        <v>1534</v>
      </c>
      <c r="E719" s="3134" t="s">
        <v>1534</v>
      </c>
      <c r="F719" s="3135" t="s">
        <v>1534</v>
      </c>
      <c r="G719" s="2641">
        <v>150</v>
      </c>
      <c r="H719" s="2641" t="s">
        <v>1534</v>
      </c>
      <c r="I719" s="3331">
        <v>0.16800000000000001</v>
      </c>
      <c r="J719" s="3331">
        <v>0.16800000000000001</v>
      </c>
      <c r="K719" s="3135" t="s">
        <v>1534</v>
      </c>
      <c r="L719" s="2641" t="s">
        <v>1534</v>
      </c>
      <c r="M719" s="2641" t="s">
        <v>1534</v>
      </c>
      <c r="N719" s="2641" t="s">
        <v>1534</v>
      </c>
      <c r="O719" s="3331">
        <v>0.16800000000000001</v>
      </c>
      <c r="P719" s="3331">
        <v>0.16800000000000001</v>
      </c>
      <c r="Q719" s="2641" t="s">
        <v>1534</v>
      </c>
      <c r="R719" s="3135" t="s">
        <v>1534</v>
      </c>
      <c r="S719" s="3044" t="s">
        <v>1133</v>
      </c>
      <c r="T719" s="3043">
        <v>2.8000000000000004E-2</v>
      </c>
      <c r="U719" s="3043">
        <v>6.720000000000001E-2</v>
      </c>
      <c r="V719" s="3135" t="s">
        <v>1534</v>
      </c>
      <c r="W719" s="3135" t="s">
        <v>1534</v>
      </c>
      <c r="X719" s="3135" t="s">
        <v>1534</v>
      </c>
      <c r="Y719" s="3043">
        <v>6.720000000000001E-2</v>
      </c>
      <c r="Z719" s="3044" t="s">
        <v>5098</v>
      </c>
      <c r="AA719" s="3043">
        <v>3.6999999999999998E-2</v>
      </c>
      <c r="AB719" s="3043">
        <v>0.112</v>
      </c>
      <c r="AC719" s="2613" t="s">
        <v>1534</v>
      </c>
      <c r="AD719" s="2613" t="s">
        <v>1534</v>
      </c>
      <c r="AE719" s="3238" t="s">
        <v>1534</v>
      </c>
      <c r="AF719" s="2574"/>
    </row>
    <row r="720" spans="2:32" s="2875" customFormat="1" x14ac:dyDescent="0.2">
      <c r="B720" s="3924" t="s">
        <v>6307</v>
      </c>
      <c r="C720" s="3925"/>
      <c r="D720" s="3134" t="s">
        <v>1534</v>
      </c>
      <c r="E720" s="3134" t="s">
        <v>1534</v>
      </c>
      <c r="F720" s="3135" t="s">
        <v>1534</v>
      </c>
      <c r="G720" s="2641">
        <v>190</v>
      </c>
      <c r="H720" s="2641" t="s">
        <v>1534</v>
      </c>
      <c r="I720" s="3331">
        <v>0.15680000000000002</v>
      </c>
      <c r="J720" s="3331">
        <v>0.15680000000000002</v>
      </c>
      <c r="K720" s="3135" t="s">
        <v>1534</v>
      </c>
      <c r="L720" s="2641" t="s">
        <v>1534</v>
      </c>
      <c r="M720" s="2641" t="s">
        <v>1534</v>
      </c>
      <c r="N720" s="2641" t="s">
        <v>1534</v>
      </c>
      <c r="O720" s="3331">
        <v>0.16800000000000001</v>
      </c>
      <c r="P720" s="3331">
        <v>0.16800000000000001</v>
      </c>
      <c r="Q720" s="2641" t="s">
        <v>1534</v>
      </c>
      <c r="R720" s="3135" t="s">
        <v>1534</v>
      </c>
      <c r="S720" s="3044" t="s">
        <v>1135</v>
      </c>
      <c r="T720" s="3043">
        <v>2.8000000000000004E-2</v>
      </c>
      <c r="U720" s="3043">
        <v>6.720000000000001E-2</v>
      </c>
      <c r="V720" s="3135" t="s">
        <v>1534</v>
      </c>
      <c r="W720" s="3135" t="s">
        <v>1534</v>
      </c>
      <c r="X720" s="3135" t="s">
        <v>1534</v>
      </c>
      <c r="Y720" s="3043">
        <v>6.720000000000001E-2</v>
      </c>
      <c r="Z720" s="3044" t="s">
        <v>5514</v>
      </c>
      <c r="AA720" s="3043">
        <v>3.6999999999999998E-2</v>
      </c>
      <c r="AB720" s="3043">
        <v>0.112</v>
      </c>
      <c r="AC720" s="2613" t="s">
        <v>1534</v>
      </c>
      <c r="AD720" s="2613" t="s">
        <v>1534</v>
      </c>
      <c r="AE720" s="3238" t="s">
        <v>1534</v>
      </c>
      <c r="AF720" s="2574"/>
    </row>
    <row r="721" spans="2:32" s="2875" customFormat="1" x14ac:dyDescent="0.2">
      <c r="B721" s="3924" t="s">
        <v>6309</v>
      </c>
      <c r="C721" s="3925"/>
      <c r="D721" s="3134" t="s">
        <v>1534</v>
      </c>
      <c r="E721" s="3134" t="s">
        <v>1534</v>
      </c>
      <c r="F721" s="3135" t="s">
        <v>1534</v>
      </c>
      <c r="G721" s="2641">
        <v>238</v>
      </c>
      <c r="H721" s="2641" t="s">
        <v>1534</v>
      </c>
      <c r="I721" s="3331">
        <v>0.15680000000000002</v>
      </c>
      <c r="J721" s="3331">
        <v>0.15680000000000002</v>
      </c>
      <c r="K721" s="3135" t="s">
        <v>1534</v>
      </c>
      <c r="L721" s="2641" t="s">
        <v>1534</v>
      </c>
      <c r="M721" s="2641" t="s">
        <v>1534</v>
      </c>
      <c r="N721" s="2641" t="s">
        <v>1534</v>
      </c>
      <c r="O721" s="3331">
        <v>0.16800000000000001</v>
      </c>
      <c r="P721" s="3331">
        <v>0.16800000000000001</v>
      </c>
      <c r="Q721" s="2641" t="s">
        <v>1534</v>
      </c>
      <c r="R721" s="3135" t="s">
        <v>1534</v>
      </c>
      <c r="S721" s="3044" t="s">
        <v>1135</v>
      </c>
      <c r="T721" s="3043">
        <v>2.8000000000000004E-2</v>
      </c>
      <c r="U721" s="3043">
        <v>6.720000000000001E-2</v>
      </c>
      <c r="V721" s="3135" t="s">
        <v>1534</v>
      </c>
      <c r="W721" s="3135" t="s">
        <v>1534</v>
      </c>
      <c r="X721" s="3135" t="s">
        <v>1534</v>
      </c>
      <c r="Y721" s="3043">
        <v>6.720000000000001E-2</v>
      </c>
      <c r="Z721" s="3044" t="s">
        <v>56</v>
      </c>
      <c r="AA721" s="3043">
        <v>3.6999999999999998E-2</v>
      </c>
      <c r="AB721" s="3043">
        <v>0.112</v>
      </c>
      <c r="AC721" s="2613" t="s">
        <v>1534</v>
      </c>
      <c r="AD721" s="2613" t="s">
        <v>1534</v>
      </c>
      <c r="AE721" s="3238" t="s">
        <v>1534</v>
      </c>
      <c r="AF721" s="2574"/>
    </row>
    <row r="722" spans="2:32" s="2875" customFormat="1" x14ac:dyDescent="0.2">
      <c r="B722" s="3924" t="s">
        <v>6311</v>
      </c>
      <c r="C722" s="3925"/>
      <c r="D722" s="3134" t="s">
        <v>1534</v>
      </c>
      <c r="E722" s="3134" t="s">
        <v>1534</v>
      </c>
      <c r="F722" s="3135" t="s">
        <v>1534</v>
      </c>
      <c r="G722" s="2641">
        <v>288</v>
      </c>
      <c r="H722" s="2641" t="s">
        <v>1534</v>
      </c>
      <c r="I722" s="3331">
        <v>0.14560000000000001</v>
      </c>
      <c r="J722" s="3331">
        <v>0.14560000000000001</v>
      </c>
      <c r="K722" s="3135" t="s">
        <v>1534</v>
      </c>
      <c r="L722" s="2641" t="s">
        <v>1534</v>
      </c>
      <c r="M722" s="2641" t="s">
        <v>1534</v>
      </c>
      <c r="N722" s="2641" t="s">
        <v>1534</v>
      </c>
      <c r="O722" s="3331">
        <v>0.16800000000000001</v>
      </c>
      <c r="P722" s="3331">
        <v>0.16800000000000001</v>
      </c>
      <c r="Q722" s="2641" t="s">
        <v>1534</v>
      </c>
      <c r="R722" s="3135" t="s">
        <v>1534</v>
      </c>
      <c r="S722" s="3044" t="s">
        <v>1119</v>
      </c>
      <c r="T722" s="3043">
        <v>2.8000000000000004E-2</v>
      </c>
      <c r="U722" s="3043">
        <v>6.720000000000001E-2</v>
      </c>
      <c r="V722" s="3135" t="s">
        <v>1534</v>
      </c>
      <c r="W722" s="3135" t="s">
        <v>1534</v>
      </c>
      <c r="X722" s="3135" t="s">
        <v>1534</v>
      </c>
      <c r="Y722" s="3043">
        <v>6.720000000000001E-2</v>
      </c>
      <c r="Z722" s="3044" t="s">
        <v>5523</v>
      </c>
      <c r="AA722" s="3043">
        <v>3.6999999999999998E-2</v>
      </c>
      <c r="AB722" s="3043">
        <v>0.112</v>
      </c>
      <c r="AC722" s="2613" t="s">
        <v>1534</v>
      </c>
      <c r="AD722" s="2613" t="s">
        <v>1534</v>
      </c>
      <c r="AE722" s="3238" t="s">
        <v>1534</v>
      </c>
      <c r="AF722" s="2574"/>
    </row>
    <row r="723" spans="2:32" s="2875" customFormat="1" x14ac:dyDescent="0.2">
      <c r="B723" s="3924" t="s">
        <v>6313</v>
      </c>
      <c r="C723" s="3925"/>
      <c r="D723" s="3134" t="s">
        <v>1534</v>
      </c>
      <c r="E723" s="3134" t="s">
        <v>1534</v>
      </c>
      <c r="F723" s="3135" t="s">
        <v>1534</v>
      </c>
      <c r="G723" s="2641">
        <v>430</v>
      </c>
      <c r="H723" s="2641" t="s">
        <v>1534</v>
      </c>
      <c r="I723" s="3331">
        <v>0.13440000000000002</v>
      </c>
      <c r="J723" s="3331">
        <v>0.13440000000000002</v>
      </c>
      <c r="K723" s="3135" t="s">
        <v>1534</v>
      </c>
      <c r="L723" s="2641" t="s">
        <v>1534</v>
      </c>
      <c r="M723" s="2641" t="s">
        <v>1534</v>
      </c>
      <c r="N723" s="2641" t="s">
        <v>1534</v>
      </c>
      <c r="O723" s="3331">
        <v>0.15680000000000002</v>
      </c>
      <c r="P723" s="3331">
        <v>0.15680000000000002</v>
      </c>
      <c r="Q723" s="2641" t="s">
        <v>1534</v>
      </c>
      <c r="R723" s="3135" t="s">
        <v>1534</v>
      </c>
      <c r="S723" s="3044" t="s">
        <v>5528</v>
      </c>
      <c r="T723" s="3043">
        <v>2.8000000000000004E-2</v>
      </c>
      <c r="U723" s="3043">
        <v>6.720000000000001E-2</v>
      </c>
      <c r="V723" s="3135" t="s">
        <v>1534</v>
      </c>
      <c r="W723" s="3135" t="s">
        <v>1534</v>
      </c>
      <c r="X723" s="3135" t="s">
        <v>1534</v>
      </c>
      <c r="Y723" s="3043">
        <v>6.720000000000001E-2</v>
      </c>
      <c r="Z723" s="3044" t="s">
        <v>58</v>
      </c>
      <c r="AA723" s="3043">
        <v>3.6999999999999998E-2</v>
      </c>
      <c r="AB723" s="3043">
        <v>0.112</v>
      </c>
      <c r="AC723" s="2613" t="s">
        <v>1534</v>
      </c>
      <c r="AD723" s="2613" t="s">
        <v>1534</v>
      </c>
      <c r="AE723" s="3238" t="s">
        <v>1534</v>
      </c>
      <c r="AF723" s="2574"/>
    </row>
    <row r="724" spans="2:32" s="2875" customFormat="1" x14ac:dyDescent="0.2">
      <c r="B724" s="3924" t="s">
        <v>6315</v>
      </c>
      <c r="C724" s="3925"/>
      <c r="D724" s="3134" t="s">
        <v>1534</v>
      </c>
      <c r="E724" s="3134" t="s">
        <v>1534</v>
      </c>
      <c r="F724" s="3135" t="s">
        <v>1534</v>
      </c>
      <c r="G724" s="2641">
        <v>96</v>
      </c>
      <c r="H724" s="2641" t="s">
        <v>1534</v>
      </c>
      <c r="I724" s="3331">
        <v>0.16800000000000001</v>
      </c>
      <c r="J724" s="3331">
        <v>0.16800000000000001</v>
      </c>
      <c r="K724" s="3135" t="s">
        <v>1534</v>
      </c>
      <c r="L724" s="2641" t="s">
        <v>1534</v>
      </c>
      <c r="M724" s="2641" t="s">
        <v>1534</v>
      </c>
      <c r="N724" s="2641" t="s">
        <v>1534</v>
      </c>
      <c r="O724" s="3331">
        <v>0.15680000000000002</v>
      </c>
      <c r="P724" s="3331">
        <v>0.15680000000000002</v>
      </c>
      <c r="Q724" s="2641" t="s">
        <v>1534</v>
      </c>
      <c r="R724" s="3135" t="s">
        <v>1534</v>
      </c>
      <c r="S724" s="3044" t="s">
        <v>1136</v>
      </c>
      <c r="T724" s="3043">
        <v>2.8000000000000004E-2</v>
      </c>
      <c r="U724" s="3043">
        <v>6.720000000000001E-2</v>
      </c>
      <c r="V724" s="3135" t="s">
        <v>1534</v>
      </c>
      <c r="W724" s="3135" t="s">
        <v>1534</v>
      </c>
      <c r="X724" s="3135" t="s">
        <v>1534</v>
      </c>
      <c r="Y724" s="3043">
        <v>6.720000000000001E-2</v>
      </c>
      <c r="Z724" s="3044" t="s">
        <v>49</v>
      </c>
      <c r="AA724" s="3043">
        <v>3.6999999999999998E-2</v>
      </c>
      <c r="AB724" s="3043">
        <v>0.112</v>
      </c>
      <c r="AC724" s="2613" t="s">
        <v>1534</v>
      </c>
      <c r="AD724" s="2613" t="s">
        <v>1534</v>
      </c>
      <c r="AE724" s="3238" t="s">
        <v>1534</v>
      </c>
      <c r="AF724" s="2574"/>
    </row>
    <row r="725" spans="2:32" s="2875" customFormat="1" x14ac:dyDescent="0.2">
      <c r="B725" s="3924" t="s">
        <v>6317</v>
      </c>
      <c r="C725" s="3925"/>
      <c r="D725" s="3134" t="s">
        <v>1534</v>
      </c>
      <c r="E725" s="3134" t="s">
        <v>1534</v>
      </c>
      <c r="F725" s="3135" t="s">
        <v>1534</v>
      </c>
      <c r="G725" s="2641">
        <v>104</v>
      </c>
      <c r="H725" s="2641" t="s">
        <v>1534</v>
      </c>
      <c r="I725" s="3331">
        <v>0.16800000000000001</v>
      </c>
      <c r="J725" s="3331">
        <v>0.16800000000000001</v>
      </c>
      <c r="K725" s="3135" t="s">
        <v>1534</v>
      </c>
      <c r="L725" s="2641" t="s">
        <v>1534</v>
      </c>
      <c r="M725" s="2641" t="s">
        <v>1534</v>
      </c>
      <c r="N725" s="2641" t="s">
        <v>1534</v>
      </c>
      <c r="O725" s="3331">
        <v>0.15680000000000002</v>
      </c>
      <c r="P725" s="3331">
        <v>0.15680000000000002</v>
      </c>
      <c r="Q725" s="2641" t="s">
        <v>1534</v>
      </c>
      <c r="R725" s="3135" t="s">
        <v>1534</v>
      </c>
      <c r="S725" s="3044" t="s">
        <v>5534</v>
      </c>
      <c r="T725" s="3043">
        <v>2.8000000000000004E-2</v>
      </c>
      <c r="U725" s="3043">
        <v>6.720000000000001E-2</v>
      </c>
      <c r="V725" s="3135" t="s">
        <v>1534</v>
      </c>
      <c r="W725" s="3135" t="s">
        <v>1534</v>
      </c>
      <c r="X725" s="3135" t="s">
        <v>1534</v>
      </c>
      <c r="Y725" s="3043">
        <v>6.720000000000001E-2</v>
      </c>
      <c r="Z725" s="3044" t="s">
        <v>51</v>
      </c>
      <c r="AA725" s="3043">
        <v>3.6999999999999998E-2</v>
      </c>
      <c r="AB725" s="3043">
        <v>0.112</v>
      </c>
      <c r="AC725" s="2613" t="s">
        <v>1534</v>
      </c>
      <c r="AD725" s="2613" t="s">
        <v>1534</v>
      </c>
      <c r="AE725" s="3238" t="s">
        <v>1534</v>
      </c>
      <c r="AF725" s="2574"/>
    </row>
    <row r="726" spans="2:32" s="2875" customFormat="1" x14ac:dyDescent="0.2">
      <c r="B726" s="3924" t="s">
        <v>6319</v>
      </c>
      <c r="C726" s="3925"/>
      <c r="D726" s="3134" t="s">
        <v>1534</v>
      </c>
      <c r="E726" s="3134" t="s">
        <v>1534</v>
      </c>
      <c r="F726" s="3135" t="s">
        <v>1534</v>
      </c>
      <c r="G726" s="2641">
        <v>134</v>
      </c>
      <c r="H726" s="2641" t="s">
        <v>1534</v>
      </c>
      <c r="I726" s="3331">
        <v>0.16800000000000001</v>
      </c>
      <c r="J726" s="3331">
        <v>0.16800000000000001</v>
      </c>
      <c r="K726" s="3135" t="s">
        <v>1534</v>
      </c>
      <c r="L726" s="2641" t="s">
        <v>1534</v>
      </c>
      <c r="M726" s="2641" t="s">
        <v>1534</v>
      </c>
      <c r="N726" s="2641" t="s">
        <v>1534</v>
      </c>
      <c r="O726" s="3331">
        <v>0.15680000000000002</v>
      </c>
      <c r="P726" s="3331">
        <v>0.15680000000000002</v>
      </c>
      <c r="Q726" s="2641" t="s">
        <v>1534</v>
      </c>
      <c r="R726" s="3135" t="s">
        <v>1534</v>
      </c>
      <c r="S726" s="3044" t="s">
        <v>5539</v>
      </c>
      <c r="T726" s="3043">
        <v>2.8000000000000004E-2</v>
      </c>
      <c r="U726" s="3043">
        <v>6.720000000000001E-2</v>
      </c>
      <c r="V726" s="3135" t="s">
        <v>1534</v>
      </c>
      <c r="W726" s="3135" t="s">
        <v>1534</v>
      </c>
      <c r="X726" s="3135" t="s">
        <v>1534</v>
      </c>
      <c r="Y726" s="3043">
        <v>6.720000000000001E-2</v>
      </c>
      <c r="Z726" s="3044" t="s">
        <v>51</v>
      </c>
      <c r="AA726" s="3043">
        <v>3.6999999999999998E-2</v>
      </c>
      <c r="AB726" s="3043">
        <v>0.112</v>
      </c>
      <c r="AC726" s="2613" t="s">
        <v>1534</v>
      </c>
      <c r="AD726" s="2613" t="s">
        <v>1534</v>
      </c>
      <c r="AE726" s="3238" t="s">
        <v>1534</v>
      </c>
      <c r="AF726" s="2574"/>
    </row>
    <row r="727" spans="2:32" s="2875" customFormat="1" x14ac:dyDescent="0.2">
      <c r="B727" s="3924" t="s">
        <v>6321</v>
      </c>
      <c r="C727" s="3925"/>
      <c r="D727" s="3134" t="s">
        <v>1534</v>
      </c>
      <c r="E727" s="3134" t="s">
        <v>1534</v>
      </c>
      <c r="F727" s="3135" t="s">
        <v>1534</v>
      </c>
      <c r="G727" s="2641">
        <v>142</v>
      </c>
      <c r="H727" s="2641" t="s">
        <v>1534</v>
      </c>
      <c r="I727" s="3331">
        <v>0.16800000000000001</v>
      </c>
      <c r="J727" s="3331">
        <v>0.16800000000000001</v>
      </c>
      <c r="K727" s="3135" t="s">
        <v>1534</v>
      </c>
      <c r="L727" s="2641" t="s">
        <v>1534</v>
      </c>
      <c r="M727" s="2641" t="s">
        <v>1534</v>
      </c>
      <c r="N727" s="2641" t="s">
        <v>1534</v>
      </c>
      <c r="O727" s="3331">
        <v>0.14560000000000001</v>
      </c>
      <c r="P727" s="3331">
        <v>0.14560000000000001</v>
      </c>
      <c r="Q727" s="2641" t="s">
        <v>1534</v>
      </c>
      <c r="R727" s="3135" t="s">
        <v>1534</v>
      </c>
      <c r="S727" s="3044" t="s">
        <v>5544</v>
      </c>
      <c r="T727" s="3043">
        <v>2.8000000000000004E-2</v>
      </c>
      <c r="U727" s="3043">
        <v>6.720000000000001E-2</v>
      </c>
      <c r="V727" s="3135" t="s">
        <v>1534</v>
      </c>
      <c r="W727" s="3135" t="s">
        <v>1534</v>
      </c>
      <c r="X727" s="3135" t="s">
        <v>1534</v>
      </c>
      <c r="Y727" s="3043">
        <v>6.720000000000001E-2</v>
      </c>
      <c r="Z727" s="3044" t="s">
        <v>406</v>
      </c>
      <c r="AA727" s="3043">
        <v>3.6999999999999998E-2</v>
      </c>
      <c r="AB727" s="3043">
        <v>0.112</v>
      </c>
      <c r="AC727" s="2613" t="s">
        <v>1534</v>
      </c>
      <c r="AD727" s="2613" t="s">
        <v>1534</v>
      </c>
      <c r="AE727" s="3238" t="s">
        <v>1534</v>
      </c>
      <c r="AF727" s="2574"/>
    </row>
    <row r="728" spans="2:32" s="2875" customFormat="1" x14ac:dyDescent="0.2">
      <c r="B728" s="3924" t="s">
        <v>6323</v>
      </c>
      <c r="C728" s="3925"/>
      <c r="D728" s="3134" t="s">
        <v>1534</v>
      </c>
      <c r="E728" s="3134" t="s">
        <v>1534</v>
      </c>
      <c r="F728" s="3135" t="s">
        <v>1534</v>
      </c>
      <c r="G728" s="2641">
        <v>183</v>
      </c>
      <c r="H728" s="2641" t="s">
        <v>1534</v>
      </c>
      <c r="I728" s="3331">
        <v>0.16800000000000001</v>
      </c>
      <c r="J728" s="3331">
        <v>0.16800000000000001</v>
      </c>
      <c r="K728" s="3135" t="s">
        <v>1534</v>
      </c>
      <c r="L728" s="2641" t="s">
        <v>1534</v>
      </c>
      <c r="M728" s="2641" t="s">
        <v>1534</v>
      </c>
      <c r="N728" s="2641" t="s">
        <v>1534</v>
      </c>
      <c r="O728" s="3331">
        <v>0.14560000000000001</v>
      </c>
      <c r="P728" s="3331">
        <v>0.14560000000000001</v>
      </c>
      <c r="Q728" s="2641" t="s">
        <v>1534</v>
      </c>
      <c r="R728" s="3135" t="s">
        <v>1534</v>
      </c>
      <c r="S728" s="3044" t="s">
        <v>1133</v>
      </c>
      <c r="T728" s="3043">
        <v>2.8000000000000004E-2</v>
      </c>
      <c r="U728" s="3043">
        <v>6.720000000000001E-2</v>
      </c>
      <c r="V728" s="3135" t="s">
        <v>1534</v>
      </c>
      <c r="W728" s="3135" t="s">
        <v>1534</v>
      </c>
      <c r="X728" s="3135" t="s">
        <v>1534</v>
      </c>
      <c r="Y728" s="3043">
        <v>6.720000000000001E-2</v>
      </c>
      <c r="Z728" s="3044" t="s">
        <v>5098</v>
      </c>
      <c r="AA728" s="3043">
        <v>3.6999999999999998E-2</v>
      </c>
      <c r="AB728" s="3043">
        <v>0.112</v>
      </c>
      <c r="AC728" s="2613" t="s">
        <v>1534</v>
      </c>
      <c r="AD728" s="2613" t="s">
        <v>1534</v>
      </c>
      <c r="AE728" s="3238" t="s">
        <v>1534</v>
      </c>
      <c r="AF728" s="2574"/>
    </row>
    <row r="729" spans="2:32" s="2875" customFormat="1" x14ac:dyDescent="0.2">
      <c r="B729" s="3924" t="s">
        <v>6325</v>
      </c>
      <c r="C729" s="3925"/>
      <c r="D729" s="3134" t="s">
        <v>1534</v>
      </c>
      <c r="E729" s="3134" t="s">
        <v>1534</v>
      </c>
      <c r="F729" s="3135" t="s">
        <v>1534</v>
      </c>
      <c r="G729" s="2641">
        <v>226</v>
      </c>
      <c r="H729" s="2641" t="s">
        <v>1534</v>
      </c>
      <c r="I729" s="3331">
        <v>0.15680000000000002</v>
      </c>
      <c r="J729" s="3331">
        <v>0.15680000000000002</v>
      </c>
      <c r="K729" s="3135" t="s">
        <v>1534</v>
      </c>
      <c r="L729" s="2641" t="s">
        <v>1534</v>
      </c>
      <c r="M729" s="2641" t="s">
        <v>1534</v>
      </c>
      <c r="N729" s="2641" t="s">
        <v>1534</v>
      </c>
      <c r="O729" s="3331">
        <v>0.13440000000000002</v>
      </c>
      <c r="P729" s="3331">
        <v>0.13440000000000002</v>
      </c>
      <c r="Q729" s="2641" t="s">
        <v>1534</v>
      </c>
      <c r="R729" s="3135" t="s">
        <v>1534</v>
      </c>
      <c r="S729" s="3044" t="s">
        <v>1135</v>
      </c>
      <c r="T729" s="3043">
        <v>2.8000000000000004E-2</v>
      </c>
      <c r="U729" s="3043">
        <v>6.720000000000001E-2</v>
      </c>
      <c r="V729" s="3135" t="s">
        <v>1534</v>
      </c>
      <c r="W729" s="3135" t="s">
        <v>1534</v>
      </c>
      <c r="X729" s="3135" t="s">
        <v>1534</v>
      </c>
      <c r="Y729" s="3043">
        <v>6.720000000000001E-2</v>
      </c>
      <c r="Z729" s="3044" t="s">
        <v>5514</v>
      </c>
      <c r="AA729" s="3043">
        <v>3.6999999999999998E-2</v>
      </c>
      <c r="AB729" s="3043">
        <v>0.112</v>
      </c>
      <c r="AC729" s="2613" t="s">
        <v>1534</v>
      </c>
      <c r="AD729" s="2613" t="s">
        <v>1534</v>
      </c>
      <c r="AE729" s="3238" t="s">
        <v>1534</v>
      </c>
      <c r="AF729" s="2574"/>
    </row>
    <row r="730" spans="2:32" s="2875" customFormat="1" x14ac:dyDescent="0.2">
      <c r="B730" s="3924" t="s">
        <v>6327</v>
      </c>
      <c r="C730" s="3925"/>
      <c r="D730" s="3134" t="s">
        <v>1534</v>
      </c>
      <c r="E730" s="3134" t="s">
        <v>1534</v>
      </c>
      <c r="F730" s="3135" t="s">
        <v>1534</v>
      </c>
      <c r="G730" s="2641">
        <v>274</v>
      </c>
      <c r="H730" s="2641" t="s">
        <v>1534</v>
      </c>
      <c r="I730" s="3331">
        <v>0.15680000000000002</v>
      </c>
      <c r="J730" s="3331">
        <v>0.15680000000000002</v>
      </c>
      <c r="K730" s="3135" t="s">
        <v>1534</v>
      </c>
      <c r="L730" s="2641" t="s">
        <v>1534</v>
      </c>
      <c r="M730" s="2641" t="s">
        <v>1534</v>
      </c>
      <c r="N730" s="2641" t="s">
        <v>1534</v>
      </c>
      <c r="O730" s="3331">
        <v>0.13440000000000002</v>
      </c>
      <c r="P730" s="3331">
        <v>0.13440000000000002</v>
      </c>
      <c r="Q730" s="2641" t="s">
        <v>1534</v>
      </c>
      <c r="R730" s="3135" t="s">
        <v>1534</v>
      </c>
      <c r="S730" s="3044" t="s">
        <v>1135</v>
      </c>
      <c r="T730" s="3043">
        <v>2.8000000000000004E-2</v>
      </c>
      <c r="U730" s="3043">
        <v>6.720000000000001E-2</v>
      </c>
      <c r="V730" s="3135" t="s">
        <v>1534</v>
      </c>
      <c r="W730" s="3135" t="s">
        <v>1534</v>
      </c>
      <c r="X730" s="3135" t="s">
        <v>1534</v>
      </c>
      <c r="Y730" s="3043">
        <v>6.720000000000001E-2</v>
      </c>
      <c r="Z730" s="3044" t="s">
        <v>56</v>
      </c>
      <c r="AA730" s="3043">
        <v>3.6999999999999998E-2</v>
      </c>
      <c r="AB730" s="3043">
        <v>0.112</v>
      </c>
      <c r="AC730" s="2613" t="s">
        <v>1534</v>
      </c>
      <c r="AD730" s="2613" t="s">
        <v>1534</v>
      </c>
      <c r="AE730" s="3238" t="s">
        <v>1534</v>
      </c>
      <c r="AF730" s="2574"/>
    </row>
    <row r="731" spans="2:32" s="2875" customFormat="1" x14ac:dyDescent="0.2">
      <c r="B731" s="3924" t="s">
        <v>6329</v>
      </c>
      <c r="C731" s="3925"/>
      <c r="D731" s="3134" t="s">
        <v>1534</v>
      </c>
      <c r="E731" s="3134" t="s">
        <v>1534</v>
      </c>
      <c r="F731" s="3135" t="s">
        <v>1534</v>
      </c>
      <c r="G731" s="2641">
        <v>327</v>
      </c>
      <c r="H731" s="2641" t="s">
        <v>1534</v>
      </c>
      <c r="I731" s="3331">
        <v>0.14560000000000001</v>
      </c>
      <c r="J731" s="3331">
        <v>0.14560000000000001</v>
      </c>
      <c r="K731" s="3135" t="s">
        <v>1534</v>
      </c>
      <c r="L731" s="2641" t="s">
        <v>1534</v>
      </c>
      <c r="M731" s="2641" t="s">
        <v>1534</v>
      </c>
      <c r="N731" s="2641" t="s">
        <v>1534</v>
      </c>
      <c r="O731" s="3331">
        <v>0.16800000000000001</v>
      </c>
      <c r="P731" s="3331">
        <v>0.16800000000000001</v>
      </c>
      <c r="Q731" s="2641" t="s">
        <v>1534</v>
      </c>
      <c r="R731" s="3135" t="s">
        <v>1534</v>
      </c>
      <c r="S731" s="3044" t="s">
        <v>1119</v>
      </c>
      <c r="T731" s="3043">
        <v>2.8000000000000004E-2</v>
      </c>
      <c r="U731" s="3043">
        <v>6.720000000000001E-2</v>
      </c>
      <c r="V731" s="3135" t="s">
        <v>1534</v>
      </c>
      <c r="W731" s="3135" t="s">
        <v>1534</v>
      </c>
      <c r="X731" s="3135" t="s">
        <v>1534</v>
      </c>
      <c r="Y731" s="3043">
        <v>6.720000000000001E-2</v>
      </c>
      <c r="Z731" s="3044" t="s">
        <v>5523</v>
      </c>
      <c r="AA731" s="3043">
        <v>3.6999999999999998E-2</v>
      </c>
      <c r="AB731" s="3043">
        <v>0.112</v>
      </c>
      <c r="AC731" s="2613" t="s">
        <v>1534</v>
      </c>
      <c r="AD731" s="2613" t="s">
        <v>1534</v>
      </c>
      <c r="AE731" s="3238" t="s">
        <v>1534</v>
      </c>
      <c r="AF731" s="2574"/>
    </row>
    <row r="732" spans="2:32" s="2875" customFormat="1" x14ac:dyDescent="0.2">
      <c r="B732" s="3924" t="s">
        <v>6331</v>
      </c>
      <c r="C732" s="3925"/>
      <c r="D732" s="3134" t="s">
        <v>1534</v>
      </c>
      <c r="E732" s="3134" t="s">
        <v>1534</v>
      </c>
      <c r="F732" s="3135" t="s">
        <v>1534</v>
      </c>
      <c r="G732" s="2641">
        <v>472</v>
      </c>
      <c r="H732" s="2641" t="s">
        <v>1534</v>
      </c>
      <c r="I732" s="3331">
        <v>0.13440000000000002</v>
      </c>
      <c r="J732" s="3331">
        <v>0.13440000000000002</v>
      </c>
      <c r="K732" s="3135" t="s">
        <v>1534</v>
      </c>
      <c r="L732" s="2641" t="s">
        <v>1534</v>
      </c>
      <c r="M732" s="2641" t="s">
        <v>1534</v>
      </c>
      <c r="N732" s="2641" t="s">
        <v>1534</v>
      </c>
      <c r="O732" s="3331">
        <v>0.16800000000000001</v>
      </c>
      <c r="P732" s="3331">
        <v>0.16800000000000001</v>
      </c>
      <c r="Q732" s="2641" t="s">
        <v>1534</v>
      </c>
      <c r="R732" s="3135" t="s">
        <v>1534</v>
      </c>
      <c r="S732" s="3044" t="s">
        <v>5528</v>
      </c>
      <c r="T732" s="3043">
        <v>2.8000000000000004E-2</v>
      </c>
      <c r="U732" s="3043">
        <v>6.720000000000001E-2</v>
      </c>
      <c r="V732" s="3135" t="s">
        <v>1534</v>
      </c>
      <c r="W732" s="3135" t="s">
        <v>1534</v>
      </c>
      <c r="X732" s="3135" t="s">
        <v>1534</v>
      </c>
      <c r="Y732" s="3043">
        <v>6.720000000000001E-2</v>
      </c>
      <c r="Z732" s="3044" t="s">
        <v>58</v>
      </c>
      <c r="AA732" s="3043">
        <v>3.6999999999999998E-2</v>
      </c>
      <c r="AB732" s="3043">
        <v>0.112</v>
      </c>
      <c r="AC732" s="2613" t="s">
        <v>1534</v>
      </c>
      <c r="AD732" s="2613" t="s">
        <v>1534</v>
      </c>
      <c r="AE732" s="3238" t="s">
        <v>1534</v>
      </c>
      <c r="AF732" s="2574"/>
    </row>
    <row r="733" spans="2:32" s="2875" customFormat="1" x14ac:dyDescent="0.2">
      <c r="B733" s="3924" t="s">
        <v>6248</v>
      </c>
      <c r="C733" s="3925"/>
      <c r="D733" s="3134" t="s">
        <v>1534</v>
      </c>
      <c r="E733" s="3134" t="s">
        <v>1534</v>
      </c>
      <c r="F733" s="3135" t="s">
        <v>1534</v>
      </c>
      <c r="G733" s="2641">
        <v>63</v>
      </c>
      <c r="H733" s="2641" t="s">
        <v>1534</v>
      </c>
      <c r="I733" s="3331">
        <v>0.16800000000000001</v>
      </c>
      <c r="J733" s="3331">
        <v>0.16800000000000001</v>
      </c>
      <c r="K733" s="3135" t="s">
        <v>1534</v>
      </c>
      <c r="L733" s="2641" t="s">
        <v>1534</v>
      </c>
      <c r="M733" s="2641" t="s">
        <v>1534</v>
      </c>
      <c r="N733" s="2641" t="s">
        <v>1534</v>
      </c>
      <c r="O733" s="3331">
        <v>0.16800000000000001</v>
      </c>
      <c r="P733" s="3331">
        <v>0.16800000000000001</v>
      </c>
      <c r="Q733" s="2641" t="s">
        <v>1534</v>
      </c>
      <c r="R733" s="3135" t="s">
        <v>1534</v>
      </c>
      <c r="S733" s="3044" t="s">
        <v>1136</v>
      </c>
      <c r="T733" s="3043">
        <v>2.8000000000000004E-2</v>
      </c>
      <c r="U733" s="3043">
        <v>6.720000000000001E-2</v>
      </c>
      <c r="V733" s="3135" t="s">
        <v>1534</v>
      </c>
      <c r="W733" s="3135" t="s">
        <v>1534</v>
      </c>
      <c r="X733" s="3135" t="s">
        <v>1534</v>
      </c>
      <c r="Y733" s="3043">
        <v>6.720000000000001E-2</v>
      </c>
      <c r="Z733" s="3044" t="s">
        <v>49</v>
      </c>
      <c r="AA733" s="3043">
        <v>3.6999999999999998E-2</v>
      </c>
      <c r="AB733" s="3043">
        <v>0.112</v>
      </c>
      <c r="AC733" s="2613" t="s">
        <v>1534</v>
      </c>
      <c r="AD733" s="2613" t="s">
        <v>1534</v>
      </c>
      <c r="AE733" s="3238" t="s">
        <v>1534</v>
      </c>
      <c r="AF733" s="2574"/>
    </row>
    <row r="734" spans="2:32" s="2875" customFormat="1" x14ac:dyDescent="0.2">
      <c r="B734" s="3924" t="s">
        <v>6251</v>
      </c>
      <c r="C734" s="3925"/>
      <c r="D734" s="3134" t="s">
        <v>1534</v>
      </c>
      <c r="E734" s="3134" t="s">
        <v>1534</v>
      </c>
      <c r="F734" s="3135" t="s">
        <v>1534</v>
      </c>
      <c r="G734" s="2641">
        <v>93</v>
      </c>
      <c r="H734" s="2641" t="s">
        <v>1534</v>
      </c>
      <c r="I734" s="3331">
        <v>0.16800000000000001</v>
      </c>
      <c r="J734" s="3331">
        <v>0.16800000000000001</v>
      </c>
      <c r="K734" s="3135" t="s">
        <v>1534</v>
      </c>
      <c r="L734" s="2641" t="s">
        <v>1534</v>
      </c>
      <c r="M734" s="2641" t="s">
        <v>1534</v>
      </c>
      <c r="N734" s="2641" t="s">
        <v>1534</v>
      </c>
      <c r="O734" s="3331">
        <v>0.16800000000000001</v>
      </c>
      <c r="P734" s="3331">
        <v>0.16800000000000001</v>
      </c>
      <c r="Q734" s="2641" t="s">
        <v>1534</v>
      </c>
      <c r="R734" s="3135" t="s">
        <v>1534</v>
      </c>
      <c r="S734" s="3044" t="s">
        <v>5534</v>
      </c>
      <c r="T734" s="3043">
        <v>2.8000000000000004E-2</v>
      </c>
      <c r="U734" s="3043">
        <v>6.720000000000001E-2</v>
      </c>
      <c r="V734" s="3135" t="s">
        <v>1534</v>
      </c>
      <c r="W734" s="3135" t="s">
        <v>1534</v>
      </c>
      <c r="X734" s="3135" t="s">
        <v>1534</v>
      </c>
      <c r="Y734" s="3043">
        <v>6.720000000000001E-2</v>
      </c>
      <c r="Z734" s="3044" t="s">
        <v>49</v>
      </c>
      <c r="AA734" s="3043">
        <v>3.6999999999999998E-2</v>
      </c>
      <c r="AB734" s="3043">
        <v>0.112</v>
      </c>
      <c r="AC734" s="2613" t="s">
        <v>1534</v>
      </c>
      <c r="AD734" s="2613" t="s">
        <v>1534</v>
      </c>
      <c r="AE734" s="3238" t="s">
        <v>1534</v>
      </c>
      <c r="AF734" s="2574"/>
    </row>
    <row r="735" spans="2:32" s="2875" customFormat="1" x14ac:dyDescent="0.2">
      <c r="B735" s="3924" t="s">
        <v>6253</v>
      </c>
      <c r="C735" s="3925"/>
      <c r="D735" s="3134" t="s">
        <v>1534</v>
      </c>
      <c r="E735" s="3134" t="s">
        <v>1534</v>
      </c>
      <c r="F735" s="3135" t="s">
        <v>1534</v>
      </c>
      <c r="G735" s="2641">
        <v>101</v>
      </c>
      <c r="H735" s="2641" t="s">
        <v>1534</v>
      </c>
      <c r="I735" s="3331">
        <v>0.16800000000000001</v>
      </c>
      <c r="J735" s="3331">
        <v>0.16800000000000001</v>
      </c>
      <c r="K735" s="3135" t="s">
        <v>1534</v>
      </c>
      <c r="L735" s="2641" t="s">
        <v>1534</v>
      </c>
      <c r="M735" s="2641" t="s">
        <v>1534</v>
      </c>
      <c r="N735" s="2641" t="s">
        <v>1534</v>
      </c>
      <c r="O735" s="3331">
        <v>0.16800000000000001</v>
      </c>
      <c r="P735" s="3331">
        <v>0.16800000000000001</v>
      </c>
      <c r="Q735" s="2641" t="s">
        <v>1534</v>
      </c>
      <c r="R735" s="3135" t="s">
        <v>1534</v>
      </c>
      <c r="S735" s="3044" t="s">
        <v>5539</v>
      </c>
      <c r="T735" s="3043">
        <v>2.8000000000000004E-2</v>
      </c>
      <c r="U735" s="3043">
        <v>6.720000000000001E-2</v>
      </c>
      <c r="V735" s="3135" t="s">
        <v>1534</v>
      </c>
      <c r="W735" s="3135" t="s">
        <v>1534</v>
      </c>
      <c r="X735" s="3135" t="s">
        <v>1534</v>
      </c>
      <c r="Y735" s="3043">
        <v>6.720000000000001E-2</v>
      </c>
      <c r="Z735" s="3044" t="s">
        <v>51</v>
      </c>
      <c r="AA735" s="3043">
        <v>3.6999999999999998E-2</v>
      </c>
      <c r="AB735" s="3043">
        <v>0.112</v>
      </c>
      <c r="AC735" s="2613" t="s">
        <v>1534</v>
      </c>
      <c r="AD735" s="2613" t="s">
        <v>1534</v>
      </c>
      <c r="AE735" s="3238" t="s">
        <v>1534</v>
      </c>
      <c r="AF735" s="2574"/>
    </row>
    <row r="736" spans="2:32" s="2875" customFormat="1" x14ac:dyDescent="0.2">
      <c r="B736" s="3924" t="s">
        <v>6256</v>
      </c>
      <c r="C736" s="3925"/>
      <c r="D736" s="3134" t="s">
        <v>1534</v>
      </c>
      <c r="E736" s="3134" t="s">
        <v>1534</v>
      </c>
      <c r="F736" s="3135" t="s">
        <v>1534</v>
      </c>
      <c r="G736" s="2641">
        <v>109</v>
      </c>
      <c r="H736" s="2641" t="s">
        <v>1534</v>
      </c>
      <c r="I736" s="3331">
        <v>0.16800000000000001</v>
      </c>
      <c r="J736" s="3331">
        <v>0.16800000000000001</v>
      </c>
      <c r="K736" s="3135" t="s">
        <v>1534</v>
      </c>
      <c r="L736" s="2641" t="s">
        <v>1534</v>
      </c>
      <c r="M736" s="2641" t="s">
        <v>1534</v>
      </c>
      <c r="N736" s="2641" t="s">
        <v>1534</v>
      </c>
      <c r="O736" s="3331">
        <v>0.16800000000000001</v>
      </c>
      <c r="P736" s="3331">
        <v>0.16800000000000001</v>
      </c>
      <c r="Q736" s="2641" t="s">
        <v>1534</v>
      </c>
      <c r="R736" s="3135" t="s">
        <v>1534</v>
      </c>
      <c r="S736" s="3044" t="s">
        <v>5544</v>
      </c>
      <c r="T736" s="3043">
        <v>2.8000000000000004E-2</v>
      </c>
      <c r="U736" s="3043">
        <v>6.720000000000001E-2</v>
      </c>
      <c r="V736" s="3135" t="s">
        <v>1534</v>
      </c>
      <c r="W736" s="3135" t="s">
        <v>1534</v>
      </c>
      <c r="X736" s="3135" t="s">
        <v>1534</v>
      </c>
      <c r="Y736" s="3043">
        <v>6.720000000000001E-2</v>
      </c>
      <c r="Z736" s="3044" t="s">
        <v>406</v>
      </c>
      <c r="AA736" s="3043">
        <v>3.6999999999999998E-2</v>
      </c>
      <c r="AB736" s="3043">
        <v>0.112</v>
      </c>
      <c r="AC736" s="2613" t="s">
        <v>1534</v>
      </c>
      <c r="AD736" s="2613" t="s">
        <v>1534</v>
      </c>
      <c r="AE736" s="3238" t="s">
        <v>1534</v>
      </c>
      <c r="AF736" s="2574"/>
    </row>
    <row r="737" spans="2:32" s="2875" customFormat="1" x14ac:dyDescent="0.2">
      <c r="B737" s="3924" t="s">
        <v>6259</v>
      </c>
      <c r="C737" s="3925"/>
      <c r="D737" s="3134" t="s">
        <v>1534</v>
      </c>
      <c r="E737" s="3134" t="s">
        <v>1534</v>
      </c>
      <c r="F737" s="3135" t="s">
        <v>1534</v>
      </c>
      <c r="G737" s="2641">
        <v>150</v>
      </c>
      <c r="H737" s="2641" t="s">
        <v>1534</v>
      </c>
      <c r="I737" s="3331">
        <v>0.16800000000000001</v>
      </c>
      <c r="J737" s="3331">
        <v>0.16800000000000001</v>
      </c>
      <c r="K737" s="3135" t="s">
        <v>1534</v>
      </c>
      <c r="L737" s="2641" t="s">
        <v>1534</v>
      </c>
      <c r="M737" s="2641" t="s">
        <v>1534</v>
      </c>
      <c r="N737" s="2641" t="s">
        <v>1534</v>
      </c>
      <c r="O737" s="3331">
        <v>0.16800000000000001</v>
      </c>
      <c r="P737" s="3331">
        <v>0.16800000000000001</v>
      </c>
      <c r="Q737" s="2641" t="s">
        <v>1534</v>
      </c>
      <c r="R737" s="3135" t="s">
        <v>1534</v>
      </c>
      <c r="S737" s="3044" t="s">
        <v>1133</v>
      </c>
      <c r="T737" s="3043">
        <v>2.8000000000000004E-2</v>
      </c>
      <c r="U737" s="3043">
        <v>6.720000000000001E-2</v>
      </c>
      <c r="V737" s="3135" t="s">
        <v>1534</v>
      </c>
      <c r="W737" s="3135" t="s">
        <v>1534</v>
      </c>
      <c r="X737" s="3135" t="s">
        <v>1534</v>
      </c>
      <c r="Y737" s="3043">
        <v>6.720000000000001E-2</v>
      </c>
      <c r="Z737" s="3044" t="s">
        <v>5098</v>
      </c>
      <c r="AA737" s="3043">
        <v>3.6999999999999998E-2</v>
      </c>
      <c r="AB737" s="3043">
        <v>0.112</v>
      </c>
      <c r="AC737" s="2613" t="s">
        <v>1534</v>
      </c>
      <c r="AD737" s="2613" t="s">
        <v>1534</v>
      </c>
      <c r="AE737" s="3238" t="s">
        <v>1534</v>
      </c>
      <c r="AF737" s="2574"/>
    </row>
    <row r="738" spans="2:32" s="2875" customFormat="1" x14ac:dyDescent="0.2">
      <c r="B738" s="3924" t="s">
        <v>6263</v>
      </c>
      <c r="C738" s="3925"/>
      <c r="D738" s="3134" t="s">
        <v>1534</v>
      </c>
      <c r="E738" s="3134" t="s">
        <v>1534</v>
      </c>
      <c r="F738" s="3135" t="s">
        <v>1534</v>
      </c>
      <c r="G738" s="2641">
        <v>190</v>
      </c>
      <c r="H738" s="2641" t="s">
        <v>1534</v>
      </c>
      <c r="I738" s="3331">
        <v>0.15680000000000002</v>
      </c>
      <c r="J738" s="3331">
        <v>0.15680000000000002</v>
      </c>
      <c r="K738" s="3135" t="s">
        <v>1534</v>
      </c>
      <c r="L738" s="2641" t="s">
        <v>1534</v>
      </c>
      <c r="M738" s="2641" t="s">
        <v>1534</v>
      </c>
      <c r="N738" s="2641" t="s">
        <v>1534</v>
      </c>
      <c r="O738" s="3331">
        <v>0.16800000000000001</v>
      </c>
      <c r="P738" s="3331">
        <v>0.16800000000000001</v>
      </c>
      <c r="Q738" s="2641" t="s">
        <v>1534</v>
      </c>
      <c r="R738" s="3135" t="s">
        <v>1534</v>
      </c>
      <c r="S738" s="3044" t="s">
        <v>1135</v>
      </c>
      <c r="T738" s="3043">
        <v>2.8000000000000004E-2</v>
      </c>
      <c r="U738" s="3043">
        <v>6.720000000000001E-2</v>
      </c>
      <c r="V738" s="3135" t="s">
        <v>1534</v>
      </c>
      <c r="W738" s="3135" t="s">
        <v>1534</v>
      </c>
      <c r="X738" s="3135" t="s">
        <v>1534</v>
      </c>
      <c r="Y738" s="3043">
        <v>6.720000000000001E-2</v>
      </c>
      <c r="Z738" s="3044" t="s">
        <v>5514</v>
      </c>
      <c r="AA738" s="3043">
        <v>3.6999999999999998E-2</v>
      </c>
      <c r="AB738" s="3043">
        <v>0.112</v>
      </c>
      <c r="AC738" s="2613" t="s">
        <v>1534</v>
      </c>
      <c r="AD738" s="2613" t="s">
        <v>1534</v>
      </c>
      <c r="AE738" s="3238" t="s">
        <v>1534</v>
      </c>
      <c r="AF738" s="2574"/>
    </row>
    <row r="739" spans="2:32" s="2875" customFormat="1" x14ac:dyDescent="0.2">
      <c r="B739" s="3924" t="s">
        <v>6267</v>
      </c>
      <c r="C739" s="3925"/>
      <c r="D739" s="3134" t="s">
        <v>1534</v>
      </c>
      <c r="E739" s="3134" t="s">
        <v>1534</v>
      </c>
      <c r="F739" s="3135" t="s">
        <v>1534</v>
      </c>
      <c r="G739" s="2641">
        <v>238</v>
      </c>
      <c r="H739" s="2641" t="s">
        <v>1534</v>
      </c>
      <c r="I739" s="3331">
        <v>0.15680000000000002</v>
      </c>
      <c r="J739" s="3331">
        <v>0.15680000000000002</v>
      </c>
      <c r="K739" s="3135" t="s">
        <v>1534</v>
      </c>
      <c r="L739" s="2641" t="s">
        <v>1534</v>
      </c>
      <c r="M739" s="2641" t="s">
        <v>1534</v>
      </c>
      <c r="N739" s="2641" t="s">
        <v>1534</v>
      </c>
      <c r="O739" s="3331">
        <v>0.16800000000000001</v>
      </c>
      <c r="P739" s="3331">
        <v>0.16800000000000001</v>
      </c>
      <c r="Q739" s="2641" t="s">
        <v>1534</v>
      </c>
      <c r="R739" s="3135" t="s">
        <v>1534</v>
      </c>
      <c r="S739" s="3044" t="s">
        <v>1135</v>
      </c>
      <c r="T739" s="3043">
        <v>2.8000000000000004E-2</v>
      </c>
      <c r="U739" s="3043">
        <v>6.720000000000001E-2</v>
      </c>
      <c r="V739" s="3135" t="s">
        <v>1534</v>
      </c>
      <c r="W739" s="3135" t="s">
        <v>1534</v>
      </c>
      <c r="X739" s="3135" t="s">
        <v>1534</v>
      </c>
      <c r="Y739" s="3043">
        <v>6.720000000000001E-2</v>
      </c>
      <c r="Z739" s="3044" t="s">
        <v>56</v>
      </c>
      <c r="AA739" s="3043">
        <v>3.6999999999999998E-2</v>
      </c>
      <c r="AB739" s="3043">
        <v>0.112</v>
      </c>
      <c r="AC739" s="2613" t="s">
        <v>1534</v>
      </c>
      <c r="AD739" s="2613" t="s">
        <v>1534</v>
      </c>
      <c r="AE739" s="3238" t="s">
        <v>1534</v>
      </c>
      <c r="AF739" s="2574"/>
    </row>
    <row r="740" spans="2:32" s="2875" customFormat="1" x14ac:dyDescent="0.2">
      <c r="B740" s="3924" t="s">
        <v>6271</v>
      </c>
      <c r="C740" s="3925"/>
      <c r="D740" s="3134" t="s">
        <v>1534</v>
      </c>
      <c r="E740" s="3134" t="s">
        <v>1534</v>
      </c>
      <c r="F740" s="3135" t="s">
        <v>1534</v>
      </c>
      <c r="G740" s="2641">
        <v>288</v>
      </c>
      <c r="H740" s="2641" t="s">
        <v>1534</v>
      </c>
      <c r="I740" s="3331">
        <v>0.14560000000000001</v>
      </c>
      <c r="J740" s="3331">
        <v>0.14560000000000001</v>
      </c>
      <c r="K740" s="3135" t="s">
        <v>1534</v>
      </c>
      <c r="L740" s="2641" t="s">
        <v>1534</v>
      </c>
      <c r="M740" s="2641" t="s">
        <v>1534</v>
      </c>
      <c r="N740" s="2641" t="s">
        <v>1534</v>
      </c>
      <c r="O740" s="3331">
        <v>0.16800000000000001</v>
      </c>
      <c r="P740" s="3331">
        <v>0.16800000000000001</v>
      </c>
      <c r="Q740" s="2641" t="s">
        <v>1534</v>
      </c>
      <c r="R740" s="3135" t="s">
        <v>1534</v>
      </c>
      <c r="S740" s="3044" t="s">
        <v>1119</v>
      </c>
      <c r="T740" s="3043">
        <v>2.8000000000000004E-2</v>
      </c>
      <c r="U740" s="3043">
        <v>6.720000000000001E-2</v>
      </c>
      <c r="V740" s="3135" t="s">
        <v>1534</v>
      </c>
      <c r="W740" s="3135" t="s">
        <v>1534</v>
      </c>
      <c r="X740" s="3135" t="s">
        <v>1534</v>
      </c>
      <c r="Y740" s="3043">
        <v>6.720000000000001E-2</v>
      </c>
      <c r="Z740" s="3044" t="s">
        <v>5523</v>
      </c>
      <c r="AA740" s="3043">
        <v>3.6999999999999998E-2</v>
      </c>
      <c r="AB740" s="3043">
        <v>0.112</v>
      </c>
      <c r="AC740" s="2613" t="s">
        <v>1534</v>
      </c>
      <c r="AD740" s="2613" t="s">
        <v>1534</v>
      </c>
      <c r="AE740" s="3238" t="s">
        <v>1534</v>
      </c>
      <c r="AF740" s="2574"/>
    </row>
    <row r="741" spans="2:32" s="2875" customFormat="1" x14ac:dyDescent="0.2">
      <c r="B741" s="3924" t="s">
        <v>6274</v>
      </c>
      <c r="C741" s="3925"/>
      <c r="D741" s="3134" t="s">
        <v>1534</v>
      </c>
      <c r="E741" s="3134" t="s">
        <v>1534</v>
      </c>
      <c r="F741" s="3135" t="s">
        <v>1534</v>
      </c>
      <c r="G741" s="2641">
        <v>430</v>
      </c>
      <c r="H741" s="2641" t="s">
        <v>1534</v>
      </c>
      <c r="I741" s="3331">
        <v>0.13440000000000002</v>
      </c>
      <c r="J741" s="3331">
        <v>0.13440000000000002</v>
      </c>
      <c r="K741" s="3135" t="s">
        <v>1534</v>
      </c>
      <c r="L741" s="2641" t="s">
        <v>1534</v>
      </c>
      <c r="M741" s="2641" t="s">
        <v>1534</v>
      </c>
      <c r="N741" s="2641" t="s">
        <v>1534</v>
      </c>
      <c r="O741" s="3331">
        <v>0.15680000000000002</v>
      </c>
      <c r="P741" s="3331">
        <v>0.15680000000000002</v>
      </c>
      <c r="Q741" s="2641" t="s">
        <v>1534</v>
      </c>
      <c r="R741" s="3135" t="s">
        <v>1534</v>
      </c>
      <c r="S741" s="3044" t="s">
        <v>5528</v>
      </c>
      <c r="T741" s="3043">
        <v>2.8000000000000004E-2</v>
      </c>
      <c r="U741" s="3043">
        <v>6.720000000000001E-2</v>
      </c>
      <c r="V741" s="3135" t="s">
        <v>1534</v>
      </c>
      <c r="W741" s="3135" t="s">
        <v>1534</v>
      </c>
      <c r="X741" s="3135" t="s">
        <v>1534</v>
      </c>
      <c r="Y741" s="3043">
        <v>6.720000000000001E-2</v>
      </c>
      <c r="Z741" s="3044" t="s">
        <v>58</v>
      </c>
      <c r="AA741" s="3043">
        <v>3.6999999999999998E-2</v>
      </c>
      <c r="AB741" s="3043">
        <v>0.112</v>
      </c>
      <c r="AC741" s="2613" t="s">
        <v>1534</v>
      </c>
      <c r="AD741" s="2613" t="s">
        <v>1534</v>
      </c>
      <c r="AE741" s="3238" t="s">
        <v>1534</v>
      </c>
      <c r="AF741" s="2574"/>
    </row>
    <row r="742" spans="2:32" s="2875" customFormat="1" x14ac:dyDescent="0.2">
      <c r="B742" s="3924" t="s">
        <v>6277</v>
      </c>
      <c r="C742" s="3925"/>
      <c r="D742" s="3134" t="s">
        <v>1534</v>
      </c>
      <c r="E742" s="3134" t="s">
        <v>1534</v>
      </c>
      <c r="F742" s="3135" t="s">
        <v>1534</v>
      </c>
      <c r="G742" s="2641">
        <v>96</v>
      </c>
      <c r="H742" s="2641" t="s">
        <v>1534</v>
      </c>
      <c r="I742" s="3331">
        <v>0.16800000000000001</v>
      </c>
      <c r="J742" s="3331">
        <v>0.16800000000000001</v>
      </c>
      <c r="K742" s="3135" t="s">
        <v>1534</v>
      </c>
      <c r="L742" s="2641" t="s">
        <v>1534</v>
      </c>
      <c r="M742" s="2641" t="s">
        <v>1534</v>
      </c>
      <c r="N742" s="2641" t="s">
        <v>1534</v>
      </c>
      <c r="O742" s="3331">
        <v>0.15680000000000002</v>
      </c>
      <c r="P742" s="3331">
        <v>0.15680000000000002</v>
      </c>
      <c r="Q742" s="2641" t="s">
        <v>1534</v>
      </c>
      <c r="R742" s="3135" t="s">
        <v>1534</v>
      </c>
      <c r="S742" s="3044" t="s">
        <v>1136</v>
      </c>
      <c r="T742" s="3043">
        <v>2.8000000000000004E-2</v>
      </c>
      <c r="U742" s="3043">
        <v>6.720000000000001E-2</v>
      </c>
      <c r="V742" s="3135" t="s">
        <v>1534</v>
      </c>
      <c r="W742" s="3135" t="s">
        <v>1534</v>
      </c>
      <c r="X742" s="3135" t="s">
        <v>1534</v>
      </c>
      <c r="Y742" s="3043">
        <v>6.720000000000001E-2</v>
      </c>
      <c r="Z742" s="3044" t="s">
        <v>49</v>
      </c>
      <c r="AA742" s="3043">
        <v>3.6999999999999998E-2</v>
      </c>
      <c r="AB742" s="3043">
        <v>0.112</v>
      </c>
      <c r="AC742" s="2613" t="s">
        <v>1534</v>
      </c>
      <c r="AD742" s="2613" t="s">
        <v>1534</v>
      </c>
      <c r="AE742" s="3238" t="s">
        <v>1534</v>
      </c>
      <c r="AF742" s="2574"/>
    </row>
    <row r="743" spans="2:32" s="2875" customFormat="1" x14ac:dyDescent="0.2">
      <c r="B743" s="3924" t="s">
        <v>6279</v>
      </c>
      <c r="C743" s="3925"/>
      <c r="D743" s="3134" t="s">
        <v>1534</v>
      </c>
      <c r="E743" s="3134" t="s">
        <v>1534</v>
      </c>
      <c r="F743" s="3135" t="s">
        <v>1534</v>
      </c>
      <c r="G743" s="2641">
        <v>104</v>
      </c>
      <c r="H743" s="2641" t="s">
        <v>1534</v>
      </c>
      <c r="I743" s="3331">
        <v>0.16800000000000001</v>
      </c>
      <c r="J743" s="3331">
        <v>0.16800000000000001</v>
      </c>
      <c r="K743" s="3135" t="s">
        <v>1534</v>
      </c>
      <c r="L743" s="2641" t="s">
        <v>1534</v>
      </c>
      <c r="M743" s="2641" t="s">
        <v>1534</v>
      </c>
      <c r="N743" s="2641" t="s">
        <v>1534</v>
      </c>
      <c r="O743" s="3331">
        <v>0.15680000000000002</v>
      </c>
      <c r="P743" s="3331">
        <v>0.15680000000000002</v>
      </c>
      <c r="Q743" s="2641" t="s">
        <v>1534</v>
      </c>
      <c r="R743" s="3135" t="s">
        <v>1534</v>
      </c>
      <c r="S743" s="3044" t="s">
        <v>5534</v>
      </c>
      <c r="T743" s="3043">
        <v>2.8000000000000004E-2</v>
      </c>
      <c r="U743" s="3043">
        <v>6.720000000000001E-2</v>
      </c>
      <c r="V743" s="3135" t="s">
        <v>1534</v>
      </c>
      <c r="W743" s="3135" t="s">
        <v>1534</v>
      </c>
      <c r="X743" s="3135" t="s">
        <v>1534</v>
      </c>
      <c r="Y743" s="3043">
        <v>6.720000000000001E-2</v>
      </c>
      <c r="Z743" s="3044" t="s">
        <v>51</v>
      </c>
      <c r="AA743" s="3043">
        <v>3.6999999999999998E-2</v>
      </c>
      <c r="AB743" s="3043">
        <v>0.112</v>
      </c>
      <c r="AC743" s="2613" t="s">
        <v>1534</v>
      </c>
      <c r="AD743" s="2613" t="s">
        <v>1534</v>
      </c>
      <c r="AE743" s="3238" t="s">
        <v>1534</v>
      </c>
      <c r="AF743" s="2574"/>
    </row>
    <row r="744" spans="2:32" s="2875" customFormat="1" x14ac:dyDescent="0.2">
      <c r="B744" s="3924" t="s">
        <v>6281</v>
      </c>
      <c r="C744" s="3925"/>
      <c r="D744" s="3134" t="s">
        <v>1534</v>
      </c>
      <c r="E744" s="3134" t="s">
        <v>1534</v>
      </c>
      <c r="F744" s="3135" t="s">
        <v>1534</v>
      </c>
      <c r="G744" s="2641">
        <v>134</v>
      </c>
      <c r="H744" s="2641" t="s">
        <v>1534</v>
      </c>
      <c r="I744" s="3331">
        <v>0.16800000000000001</v>
      </c>
      <c r="J744" s="3331">
        <v>0.16800000000000001</v>
      </c>
      <c r="K744" s="3135" t="s">
        <v>1534</v>
      </c>
      <c r="L744" s="2641" t="s">
        <v>1534</v>
      </c>
      <c r="M744" s="2641" t="s">
        <v>1534</v>
      </c>
      <c r="N744" s="2641" t="s">
        <v>1534</v>
      </c>
      <c r="O744" s="3331">
        <v>0.15680000000000002</v>
      </c>
      <c r="P744" s="3331">
        <v>0.15680000000000002</v>
      </c>
      <c r="Q744" s="2641" t="s">
        <v>1534</v>
      </c>
      <c r="R744" s="3135" t="s">
        <v>1534</v>
      </c>
      <c r="S744" s="3044" t="s">
        <v>5539</v>
      </c>
      <c r="T744" s="3043">
        <v>2.8000000000000004E-2</v>
      </c>
      <c r="U744" s="3043">
        <v>6.720000000000001E-2</v>
      </c>
      <c r="V744" s="3135" t="s">
        <v>1534</v>
      </c>
      <c r="W744" s="3135" t="s">
        <v>1534</v>
      </c>
      <c r="X744" s="3135" t="s">
        <v>1534</v>
      </c>
      <c r="Y744" s="3043">
        <v>6.720000000000001E-2</v>
      </c>
      <c r="Z744" s="3044" t="s">
        <v>51</v>
      </c>
      <c r="AA744" s="3043">
        <v>3.6999999999999998E-2</v>
      </c>
      <c r="AB744" s="3043">
        <v>0.112</v>
      </c>
      <c r="AC744" s="2613" t="s">
        <v>1534</v>
      </c>
      <c r="AD744" s="2613" t="s">
        <v>1534</v>
      </c>
      <c r="AE744" s="3238" t="s">
        <v>1534</v>
      </c>
      <c r="AF744" s="2574"/>
    </row>
    <row r="745" spans="2:32" s="2875" customFormat="1" x14ac:dyDescent="0.2">
      <c r="B745" s="3924" t="s">
        <v>6283</v>
      </c>
      <c r="C745" s="3925"/>
      <c r="D745" s="3134" t="s">
        <v>1534</v>
      </c>
      <c r="E745" s="3134" t="s">
        <v>1534</v>
      </c>
      <c r="F745" s="3135" t="s">
        <v>1534</v>
      </c>
      <c r="G745" s="2641">
        <v>142</v>
      </c>
      <c r="H745" s="2641" t="s">
        <v>1534</v>
      </c>
      <c r="I745" s="3331">
        <v>0.16800000000000001</v>
      </c>
      <c r="J745" s="3331">
        <v>0.16800000000000001</v>
      </c>
      <c r="K745" s="3135" t="s">
        <v>1534</v>
      </c>
      <c r="L745" s="2641" t="s">
        <v>1534</v>
      </c>
      <c r="M745" s="2641" t="s">
        <v>1534</v>
      </c>
      <c r="N745" s="2641" t="s">
        <v>1534</v>
      </c>
      <c r="O745" s="3331">
        <v>0.14560000000000001</v>
      </c>
      <c r="P745" s="3331">
        <v>0.14560000000000001</v>
      </c>
      <c r="Q745" s="2641" t="s">
        <v>1534</v>
      </c>
      <c r="R745" s="3135" t="s">
        <v>1534</v>
      </c>
      <c r="S745" s="3044" t="s">
        <v>5544</v>
      </c>
      <c r="T745" s="3043">
        <v>2.8000000000000004E-2</v>
      </c>
      <c r="U745" s="3043">
        <v>6.720000000000001E-2</v>
      </c>
      <c r="V745" s="3135" t="s">
        <v>1534</v>
      </c>
      <c r="W745" s="3135" t="s">
        <v>1534</v>
      </c>
      <c r="X745" s="3135" t="s">
        <v>1534</v>
      </c>
      <c r="Y745" s="3043">
        <v>6.720000000000001E-2</v>
      </c>
      <c r="Z745" s="3044" t="s">
        <v>406</v>
      </c>
      <c r="AA745" s="3043">
        <v>3.6999999999999998E-2</v>
      </c>
      <c r="AB745" s="3043">
        <v>0.112</v>
      </c>
      <c r="AC745" s="2613" t="s">
        <v>1534</v>
      </c>
      <c r="AD745" s="2613" t="s">
        <v>1534</v>
      </c>
      <c r="AE745" s="3238" t="s">
        <v>1534</v>
      </c>
      <c r="AF745" s="2574"/>
    </row>
    <row r="746" spans="2:32" s="2875" customFormat="1" x14ac:dyDescent="0.2">
      <c r="B746" s="3924" t="s">
        <v>6285</v>
      </c>
      <c r="C746" s="3925"/>
      <c r="D746" s="3134" t="s">
        <v>1534</v>
      </c>
      <c r="E746" s="3134" t="s">
        <v>1534</v>
      </c>
      <c r="F746" s="3135" t="s">
        <v>1534</v>
      </c>
      <c r="G746" s="2641">
        <v>183</v>
      </c>
      <c r="H746" s="2641" t="s">
        <v>1534</v>
      </c>
      <c r="I746" s="3331">
        <v>0.16800000000000001</v>
      </c>
      <c r="J746" s="3331">
        <v>0.16800000000000001</v>
      </c>
      <c r="K746" s="3135" t="s">
        <v>1534</v>
      </c>
      <c r="L746" s="2641" t="s">
        <v>1534</v>
      </c>
      <c r="M746" s="2641" t="s">
        <v>1534</v>
      </c>
      <c r="N746" s="2641" t="s">
        <v>1534</v>
      </c>
      <c r="O746" s="3331">
        <v>0.14560000000000001</v>
      </c>
      <c r="P746" s="3331">
        <v>0.14560000000000001</v>
      </c>
      <c r="Q746" s="2641" t="s">
        <v>1534</v>
      </c>
      <c r="R746" s="3135" t="s">
        <v>1534</v>
      </c>
      <c r="S746" s="3044" t="s">
        <v>1133</v>
      </c>
      <c r="T746" s="3043">
        <v>2.8000000000000004E-2</v>
      </c>
      <c r="U746" s="3043">
        <v>6.720000000000001E-2</v>
      </c>
      <c r="V746" s="3135" t="s">
        <v>1534</v>
      </c>
      <c r="W746" s="3135" t="s">
        <v>1534</v>
      </c>
      <c r="X746" s="3135" t="s">
        <v>1534</v>
      </c>
      <c r="Y746" s="3043">
        <v>6.720000000000001E-2</v>
      </c>
      <c r="Z746" s="3044" t="s">
        <v>5098</v>
      </c>
      <c r="AA746" s="3043">
        <v>3.6999999999999998E-2</v>
      </c>
      <c r="AB746" s="3043">
        <v>0.112</v>
      </c>
      <c r="AC746" s="2613" t="s">
        <v>1534</v>
      </c>
      <c r="AD746" s="2613" t="s">
        <v>1534</v>
      </c>
      <c r="AE746" s="3238" t="s">
        <v>1534</v>
      </c>
      <c r="AF746" s="2574"/>
    </row>
    <row r="747" spans="2:32" s="2875" customFormat="1" x14ac:dyDescent="0.2">
      <c r="B747" s="3924" t="s">
        <v>6287</v>
      </c>
      <c r="C747" s="3925"/>
      <c r="D747" s="3134" t="s">
        <v>1534</v>
      </c>
      <c r="E747" s="3134" t="s">
        <v>1534</v>
      </c>
      <c r="F747" s="3135" t="s">
        <v>1534</v>
      </c>
      <c r="G747" s="2641">
        <v>226</v>
      </c>
      <c r="H747" s="2641" t="s">
        <v>1534</v>
      </c>
      <c r="I747" s="3331">
        <v>0.15680000000000002</v>
      </c>
      <c r="J747" s="3331">
        <v>0.15680000000000002</v>
      </c>
      <c r="K747" s="3135" t="s">
        <v>1534</v>
      </c>
      <c r="L747" s="2641" t="s">
        <v>1534</v>
      </c>
      <c r="M747" s="2641" t="s">
        <v>1534</v>
      </c>
      <c r="N747" s="2641" t="s">
        <v>1534</v>
      </c>
      <c r="O747" s="3331">
        <v>0.13440000000000002</v>
      </c>
      <c r="P747" s="3331">
        <v>0.13440000000000002</v>
      </c>
      <c r="Q747" s="2641" t="s">
        <v>1534</v>
      </c>
      <c r="R747" s="3135" t="s">
        <v>1534</v>
      </c>
      <c r="S747" s="3044" t="s">
        <v>1135</v>
      </c>
      <c r="T747" s="3043">
        <v>2.8000000000000004E-2</v>
      </c>
      <c r="U747" s="3043">
        <v>6.720000000000001E-2</v>
      </c>
      <c r="V747" s="3135" t="s">
        <v>1534</v>
      </c>
      <c r="W747" s="3135" t="s">
        <v>1534</v>
      </c>
      <c r="X747" s="3135" t="s">
        <v>1534</v>
      </c>
      <c r="Y747" s="3043">
        <v>6.720000000000001E-2</v>
      </c>
      <c r="Z747" s="3044" t="s">
        <v>5514</v>
      </c>
      <c r="AA747" s="3043">
        <v>3.6999999999999998E-2</v>
      </c>
      <c r="AB747" s="3043">
        <v>0.112</v>
      </c>
      <c r="AC747" s="2613" t="s">
        <v>1534</v>
      </c>
      <c r="AD747" s="2613" t="s">
        <v>1534</v>
      </c>
      <c r="AE747" s="3238" t="s">
        <v>1534</v>
      </c>
      <c r="AF747" s="2574"/>
    </row>
    <row r="748" spans="2:32" s="2875" customFormat="1" x14ac:dyDescent="0.2">
      <c r="B748" s="3924" t="s">
        <v>6289</v>
      </c>
      <c r="C748" s="3925"/>
      <c r="D748" s="3134" t="s">
        <v>1534</v>
      </c>
      <c r="E748" s="3134" t="s">
        <v>1534</v>
      </c>
      <c r="F748" s="3135" t="s">
        <v>1534</v>
      </c>
      <c r="G748" s="2641">
        <v>274</v>
      </c>
      <c r="H748" s="2641" t="s">
        <v>1534</v>
      </c>
      <c r="I748" s="3331">
        <v>0.15680000000000002</v>
      </c>
      <c r="J748" s="3331">
        <v>0.15680000000000002</v>
      </c>
      <c r="K748" s="3135" t="s">
        <v>1534</v>
      </c>
      <c r="L748" s="2641" t="s">
        <v>1534</v>
      </c>
      <c r="M748" s="2641" t="s">
        <v>1534</v>
      </c>
      <c r="N748" s="2641" t="s">
        <v>1534</v>
      </c>
      <c r="O748" s="3331">
        <v>0.13440000000000002</v>
      </c>
      <c r="P748" s="3331">
        <v>0.13440000000000002</v>
      </c>
      <c r="Q748" s="2641" t="s">
        <v>1534</v>
      </c>
      <c r="R748" s="3135" t="s">
        <v>1534</v>
      </c>
      <c r="S748" s="3044" t="s">
        <v>1135</v>
      </c>
      <c r="T748" s="3043">
        <v>2.8000000000000004E-2</v>
      </c>
      <c r="U748" s="3043">
        <v>6.720000000000001E-2</v>
      </c>
      <c r="V748" s="3135" t="s">
        <v>1534</v>
      </c>
      <c r="W748" s="3135" t="s">
        <v>1534</v>
      </c>
      <c r="X748" s="3135" t="s">
        <v>1534</v>
      </c>
      <c r="Y748" s="3043">
        <v>6.720000000000001E-2</v>
      </c>
      <c r="Z748" s="3044" t="s">
        <v>56</v>
      </c>
      <c r="AA748" s="3043">
        <v>3.6999999999999998E-2</v>
      </c>
      <c r="AB748" s="3043">
        <v>0.112</v>
      </c>
      <c r="AC748" s="2613" t="s">
        <v>1534</v>
      </c>
      <c r="AD748" s="2613" t="s">
        <v>1534</v>
      </c>
      <c r="AE748" s="3238" t="s">
        <v>1534</v>
      </c>
      <c r="AF748" s="2574"/>
    </row>
    <row r="749" spans="2:32" s="2875" customFormat="1" x14ac:dyDescent="0.2">
      <c r="B749" s="3924" t="s">
        <v>6291</v>
      </c>
      <c r="C749" s="3925"/>
      <c r="D749" s="3134" t="s">
        <v>1534</v>
      </c>
      <c r="E749" s="3134" t="s">
        <v>1534</v>
      </c>
      <c r="F749" s="3135" t="s">
        <v>1534</v>
      </c>
      <c r="G749" s="2641">
        <v>327</v>
      </c>
      <c r="H749" s="2641" t="s">
        <v>1534</v>
      </c>
      <c r="I749" s="3331">
        <v>0.14560000000000001</v>
      </c>
      <c r="J749" s="3331">
        <v>0.14560000000000001</v>
      </c>
      <c r="K749" s="3135" t="s">
        <v>1534</v>
      </c>
      <c r="L749" s="2641" t="s">
        <v>1534</v>
      </c>
      <c r="M749" s="2641" t="s">
        <v>1534</v>
      </c>
      <c r="N749" s="2641" t="s">
        <v>1534</v>
      </c>
      <c r="O749" s="3331">
        <v>0.16800000000000001</v>
      </c>
      <c r="P749" s="3331">
        <v>0.16800000000000001</v>
      </c>
      <c r="Q749" s="2641" t="s">
        <v>1534</v>
      </c>
      <c r="R749" s="3135" t="s">
        <v>1534</v>
      </c>
      <c r="S749" s="3044" t="s">
        <v>1119</v>
      </c>
      <c r="T749" s="3043">
        <v>2.8000000000000004E-2</v>
      </c>
      <c r="U749" s="3043">
        <v>6.720000000000001E-2</v>
      </c>
      <c r="V749" s="3135" t="s">
        <v>1534</v>
      </c>
      <c r="W749" s="3135" t="s">
        <v>1534</v>
      </c>
      <c r="X749" s="3135" t="s">
        <v>1534</v>
      </c>
      <c r="Y749" s="3043">
        <v>6.720000000000001E-2</v>
      </c>
      <c r="Z749" s="3044" t="s">
        <v>5523</v>
      </c>
      <c r="AA749" s="3043">
        <v>3.6999999999999998E-2</v>
      </c>
      <c r="AB749" s="3043">
        <v>0.112</v>
      </c>
      <c r="AC749" s="2613" t="s">
        <v>1534</v>
      </c>
      <c r="AD749" s="2613" t="s">
        <v>1534</v>
      </c>
      <c r="AE749" s="3238" t="s">
        <v>1534</v>
      </c>
      <c r="AF749" s="2574"/>
    </row>
    <row r="750" spans="2:32" s="2875" customFormat="1" x14ac:dyDescent="0.2">
      <c r="B750" s="3924" t="s">
        <v>6293</v>
      </c>
      <c r="C750" s="3925"/>
      <c r="D750" s="3134" t="s">
        <v>1534</v>
      </c>
      <c r="E750" s="3134" t="s">
        <v>1534</v>
      </c>
      <c r="F750" s="3135" t="s">
        <v>1534</v>
      </c>
      <c r="G750" s="2641">
        <v>472</v>
      </c>
      <c r="H750" s="2641" t="s">
        <v>1534</v>
      </c>
      <c r="I750" s="3331">
        <v>0.13440000000000002</v>
      </c>
      <c r="J750" s="3331">
        <v>0.13440000000000002</v>
      </c>
      <c r="K750" s="3135" t="s">
        <v>1534</v>
      </c>
      <c r="L750" s="2641" t="s">
        <v>1534</v>
      </c>
      <c r="M750" s="2641" t="s">
        <v>1534</v>
      </c>
      <c r="N750" s="2641" t="s">
        <v>1534</v>
      </c>
      <c r="O750" s="3331">
        <v>0.16800000000000001</v>
      </c>
      <c r="P750" s="3331">
        <v>0.16800000000000001</v>
      </c>
      <c r="Q750" s="2641" t="s">
        <v>1534</v>
      </c>
      <c r="R750" s="3135" t="s">
        <v>1534</v>
      </c>
      <c r="S750" s="3044" t="s">
        <v>5528</v>
      </c>
      <c r="T750" s="3043">
        <v>2.8000000000000004E-2</v>
      </c>
      <c r="U750" s="3043">
        <v>6.720000000000001E-2</v>
      </c>
      <c r="V750" s="3135" t="s">
        <v>1534</v>
      </c>
      <c r="W750" s="3135" t="s">
        <v>1534</v>
      </c>
      <c r="X750" s="3135" t="s">
        <v>1534</v>
      </c>
      <c r="Y750" s="3043">
        <v>6.720000000000001E-2</v>
      </c>
      <c r="Z750" s="3044" t="s">
        <v>58</v>
      </c>
      <c r="AA750" s="3043">
        <v>3.6999999999999998E-2</v>
      </c>
      <c r="AB750" s="3043">
        <v>0.112</v>
      </c>
      <c r="AC750" s="2613" t="s">
        <v>1534</v>
      </c>
      <c r="AD750" s="2613" t="s">
        <v>1534</v>
      </c>
      <c r="AE750" s="3238" t="s">
        <v>1534</v>
      </c>
      <c r="AF750" s="2574"/>
    </row>
    <row r="751" spans="2:32" s="2875" customFormat="1" x14ac:dyDescent="0.2">
      <c r="B751" s="3924" t="s">
        <v>6448</v>
      </c>
      <c r="C751" s="3925"/>
      <c r="D751" s="3134" t="s">
        <v>1534</v>
      </c>
      <c r="E751" s="3134" t="s">
        <v>1534</v>
      </c>
      <c r="F751" s="3135" t="s">
        <v>1534</v>
      </c>
      <c r="G751" s="2641">
        <v>63</v>
      </c>
      <c r="H751" s="2641" t="s">
        <v>1534</v>
      </c>
      <c r="I751" s="3331">
        <v>0.16800000000000001</v>
      </c>
      <c r="J751" s="3331">
        <v>0.16800000000000001</v>
      </c>
      <c r="K751" s="3135" t="s">
        <v>1534</v>
      </c>
      <c r="L751" s="2641" t="s">
        <v>1534</v>
      </c>
      <c r="M751" s="2641" t="s">
        <v>1534</v>
      </c>
      <c r="N751" s="2641" t="s">
        <v>1534</v>
      </c>
      <c r="O751" s="3331">
        <v>0.16800000000000001</v>
      </c>
      <c r="P751" s="3331">
        <v>0.16800000000000001</v>
      </c>
      <c r="Q751" s="2641" t="s">
        <v>1534</v>
      </c>
      <c r="R751" s="3135" t="s">
        <v>1534</v>
      </c>
      <c r="S751" s="3044" t="s">
        <v>1136</v>
      </c>
      <c r="T751" s="3043">
        <v>2.8000000000000004E-2</v>
      </c>
      <c r="U751" s="3043">
        <v>6.720000000000001E-2</v>
      </c>
      <c r="V751" s="3135" t="s">
        <v>1534</v>
      </c>
      <c r="W751" s="3135" t="s">
        <v>1534</v>
      </c>
      <c r="X751" s="3135" t="s">
        <v>1534</v>
      </c>
      <c r="Y751" s="3043">
        <v>6.720000000000001E-2</v>
      </c>
      <c r="Z751" s="3044" t="s">
        <v>49</v>
      </c>
      <c r="AA751" s="3043">
        <v>3.6999999999999998E-2</v>
      </c>
      <c r="AB751" s="3043">
        <v>0.112</v>
      </c>
      <c r="AC751" s="2613" t="s">
        <v>1534</v>
      </c>
      <c r="AD751" s="2613" t="s">
        <v>1534</v>
      </c>
      <c r="AE751" s="3238" t="s">
        <v>1534</v>
      </c>
      <c r="AF751" s="2574"/>
    </row>
    <row r="752" spans="2:32" s="2875" customFormat="1" x14ac:dyDescent="0.2">
      <c r="B752" s="3924" t="s">
        <v>6450</v>
      </c>
      <c r="C752" s="3925"/>
      <c r="D752" s="3134" t="s">
        <v>1534</v>
      </c>
      <c r="E752" s="3134" t="s">
        <v>1534</v>
      </c>
      <c r="F752" s="3135" t="s">
        <v>1534</v>
      </c>
      <c r="G752" s="2641">
        <v>93</v>
      </c>
      <c r="H752" s="2641" t="s">
        <v>1534</v>
      </c>
      <c r="I752" s="3331">
        <v>0.16800000000000001</v>
      </c>
      <c r="J752" s="3331">
        <v>0.16800000000000001</v>
      </c>
      <c r="K752" s="3135" t="s">
        <v>1534</v>
      </c>
      <c r="L752" s="2641" t="s">
        <v>1534</v>
      </c>
      <c r="M752" s="2641" t="s">
        <v>1534</v>
      </c>
      <c r="N752" s="2641" t="s">
        <v>1534</v>
      </c>
      <c r="O752" s="3331">
        <v>0.16800000000000001</v>
      </c>
      <c r="P752" s="3331">
        <v>0.16800000000000001</v>
      </c>
      <c r="Q752" s="2641" t="s">
        <v>1534</v>
      </c>
      <c r="R752" s="3135" t="s">
        <v>1534</v>
      </c>
      <c r="S752" s="3044" t="s">
        <v>5534</v>
      </c>
      <c r="T752" s="3043">
        <v>2.8000000000000004E-2</v>
      </c>
      <c r="U752" s="3043">
        <v>6.720000000000001E-2</v>
      </c>
      <c r="V752" s="3135" t="s">
        <v>1534</v>
      </c>
      <c r="W752" s="3135" t="s">
        <v>1534</v>
      </c>
      <c r="X752" s="3135" t="s">
        <v>1534</v>
      </c>
      <c r="Y752" s="3043">
        <v>6.720000000000001E-2</v>
      </c>
      <c r="Z752" s="3044" t="s">
        <v>49</v>
      </c>
      <c r="AA752" s="3043">
        <v>3.6999999999999998E-2</v>
      </c>
      <c r="AB752" s="3043">
        <v>0.112</v>
      </c>
      <c r="AC752" s="2613" t="s">
        <v>1534</v>
      </c>
      <c r="AD752" s="2613" t="s">
        <v>1534</v>
      </c>
      <c r="AE752" s="3238" t="s">
        <v>1534</v>
      </c>
      <c r="AF752" s="2574"/>
    </row>
    <row r="753" spans="2:32" s="2875" customFormat="1" x14ac:dyDescent="0.2">
      <c r="B753" s="3924" t="s">
        <v>6452</v>
      </c>
      <c r="C753" s="3925"/>
      <c r="D753" s="3134" t="s">
        <v>1534</v>
      </c>
      <c r="E753" s="3134" t="s">
        <v>1534</v>
      </c>
      <c r="F753" s="3135" t="s">
        <v>1534</v>
      </c>
      <c r="G753" s="2641">
        <v>101</v>
      </c>
      <c r="H753" s="2641" t="s">
        <v>1534</v>
      </c>
      <c r="I753" s="3331">
        <v>0.16800000000000001</v>
      </c>
      <c r="J753" s="3331">
        <v>0.16800000000000001</v>
      </c>
      <c r="K753" s="3135" t="s">
        <v>1534</v>
      </c>
      <c r="L753" s="2641" t="s">
        <v>1534</v>
      </c>
      <c r="M753" s="2641" t="s">
        <v>1534</v>
      </c>
      <c r="N753" s="2641" t="s">
        <v>1534</v>
      </c>
      <c r="O753" s="3331">
        <v>0.16800000000000001</v>
      </c>
      <c r="P753" s="3331">
        <v>0.16800000000000001</v>
      </c>
      <c r="Q753" s="2641" t="s">
        <v>1534</v>
      </c>
      <c r="R753" s="3135" t="s">
        <v>1534</v>
      </c>
      <c r="S753" s="3044" t="s">
        <v>5539</v>
      </c>
      <c r="T753" s="3043">
        <v>2.8000000000000004E-2</v>
      </c>
      <c r="U753" s="3043">
        <v>6.720000000000001E-2</v>
      </c>
      <c r="V753" s="3135" t="s">
        <v>1534</v>
      </c>
      <c r="W753" s="3135" t="s">
        <v>1534</v>
      </c>
      <c r="X753" s="3135" t="s">
        <v>1534</v>
      </c>
      <c r="Y753" s="3043">
        <v>6.720000000000001E-2</v>
      </c>
      <c r="Z753" s="3044" t="s">
        <v>51</v>
      </c>
      <c r="AA753" s="3043">
        <v>3.6999999999999998E-2</v>
      </c>
      <c r="AB753" s="3043">
        <v>0.112</v>
      </c>
      <c r="AC753" s="2613" t="s">
        <v>1534</v>
      </c>
      <c r="AD753" s="2613" t="s">
        <v>1534</v>
      </c>
      <c r="AE753" s="3238" t="s">
        <v>1534</v>
      </c>
      <c r="AF753" s="2574"/>
    </row>
    <row r="754" spans="2:32" s="2875" customFormat="1" x14ac:dyDescent="0.2">
      <c r="B754" s="3924" t="s">
        <v>6454</v>
      </c>
      <c r="C754" s="3925"/>
      <c r="D754" s="3134" t="s">
        <v>1534</v>
      </c>
      <c r="E754" s="3134" t="s">
        <v>1534</v>
      </c>
      <c r="F754" s="3135" t="s">
        <v>1534</v>
      </c>
      <c r="G754" s="2641">
        <v>109</v>
      </c>
      <c r="H754" s="2641" t="s">
        <v>1534</v>
      </c>
      <c r="I754" s="3331">
        <v>0.16800000000000001</v>
      </c>
      <c r="J754" s="3331">
        <v>0.16800000000000001</v>
      </c>
      <c r="K754" s="3135" t="s">
        <v>1534</v>
      </c>
      <c r="L754" s="2641" t="s">
        <v>1534</v>
      </c>
      <c r="M754" s="2641" t="s">
        <v>1534</v>
      </c>
      <c r="N754" s="2641" t="s">
        <v>1534</v>
      </c>
      <c r="O754" s="3331">
        <v>0.16800000000000001</v>
      </c>
      <c r="P754" s="3331">
        <v>0.16800000000000001</v>
      </c>
      <c r="Q754" s="2641" t="s">
        <v>1534</v>
      </c>
      <c r="R754" s="3135" t="s">
        <v>1534</v>
      </c>
      <c r="S754" s="3044" t="s">
        <v>5544</v>
      </c>
      <c r="T754" s="3043">
        <v>2.8000000000000004E-2</v>
      </c>
      <c r="U754" s="3043">
        <v>6.720000000000001E-2</v>
      </c>
      <c r="V754" s="3135" t="s">
        <v>1534</v>
      </c>
      <c r="W754" s="3135" t="s">
        <v>1534</v>
      </c>
      <c r="X754" s="3135" t="s">
        <v>1534</v>
      </c>
      <c r="Y754" s="3043">
        <v>6.720000000000001E-2</v>
      </c>
      <c r="Z754" s="3044" t="s">
        <v>406</v>
      </c>
      <c r="AA754" s="3043">
        <v>3.6999999999999998E-2</v>
      </c>
      <c r="AB754" s="3043">
        <v>0.112</v>
      </c>
      <c r="AC754" s="2613" t="s">
        <v>1534</v>
      </c>
      <c r="AD754" s="2613" t="s">
        <v>1534</v>
      </c>
      <c r="AE754" s="3238" t="s">
        <v>1534</v>
      </c>
      <c r="AF754" s="2574"/>
    </row>
    <row r="755" spans="2:32" s="2875" customFormat="1" x14ac:dyDescent="0.2">
      <c r="B755" s="3924" t="s">
        <v>6456</v>
      </c>
      <c r="C755" s="3925"/>
      <c r="D755" s="3134" t="s">
        <v>1534</v>
      </c>
      <c r="E755" s="3134" t="s">
        <v>1534</v>
      </c>
      <c r="F755" s="3135" t="s">
        <v>1534</v>
      </c>
      <c r="G755" s="2641">
        <v>150</v>
      </c>
      <c r="H755" s="2641" t="s">
        <v>1534</v>
      </c>
      <c r="I755" s="3331">
        <v>0.16800000000000001</v>
      </c>
      <c r="J755" s="3331">
        <v>0.16800000000000001</v>
      </c>
      <c r="K755" s="3135" t="s">
        <v>1534</v>
      </c>
      <c r="L755" s="2641" t="s">
        <v>1534</v>
      </c>
      <c r="M755" s="2641" t="s">
        <v>1534</v>
      </c>
      <c r="N755" s="2641" t="s">
        <v>1534</v>
      </c>
      <c r="O755" s="3331">
        <v>0.16800000000000001</v>
      </c>
      <c r="P755" s="3331">
        <v>0.16800000000000001</v>
      </c>
      <c r="Q755" s="2641" t="s">
        <v>1534</v>
      </c>
      <c r="R755" s="3135" t="s">
        <v>1534</v>
      </c>
      <c r="S755" s="3044" t="s">
        <v>1133</v>
      </c>
      <c r="T755" s="3043">
        <v>2.8000000000000004E-2</v>
      </c>
      <c r="U755" s="3043">
        <v>6.720000000000001E-2</v>
      </c>
      <c r="V755" s="3135" t="s">
        <v>1534</v>
      </c>
      <c r="W755" s="3135" t="s">
        <v>1534</v>
      </c>
      <c r="X755" s="3135" t="s">
        <v>1534</v>
      </c>
      <c r="Y755" s="3043">
        <v>6.720000000000001E-2</v>
      </c>
      <c r="Z755" s="3044" t="s">
        <v>5098</v>
      </c>
      <c r="AA755" s="3043">
        <v>3.6999999999999998E-2</v>
      </c>
      <c r="AB755" s="3043">
        <v>0.112</v>
      </c>
      <c r="AC755" s="2613" t="s">
        <v>1534</v>
      </c>
      <c r="AD755" s="2613" t="s">
        <v>1534</v>
      </c>
      <c r="AE755" s="3238" t="s">
        <v>1534</v>
      </c>
      <c r="AF755" s="2574"/>
    </row>
    <row r="756" spans="2:32" s="2875" customFormat="1" x14ac:dyDescent="0.2">
      <c r="B756" s="3924" t="s">
        <v>6458</v>
      </c>
      <c r="C756" s="3925"/>
      <c r="D756" s="3134" t="s">
        <v>1534</v>
      </c>
      <c r="E756" s="3134" t="s">
        <v>1534</v>
      </c>
      <c r="F756" s="3135" t="s">
        <v>1534</v>
      </c>
      <c r="G756" s="2641">
        <v>190</v>
      </c>
      <c r="H756" s="2641" t="s">
        <v>1534</v>
      </c>
      <c r="I756" s="3331">
        <v>0.15680000000000002</v>
      </c>
      <c r="J756" s="3331">
        <v>0.15680000000000002</v>
      </c>
      <c r="K756" s="3135" t="s">
        <v>1534</v>
      </c>
      <c r="L756" s="2641" t="s">
        <v>1534</v>
      </c>
      <c r="M756" s="2641" t="s">
        <v>1534</v>
      </c>
      <c r="N756" s="2641" t="s">
        <v>1534</v>
      </c>
      <c r="O756" s="3331">
        <v>0.16800000000000001</v>
      </c>
      <c r="P756" s="3331">
        <v>0.16800000000000001</v>
      </c>
      <c r="Q756" s="2641" t="s">
        <v>1534</v>
      </c>
      <c r="R756" s="3135" t="s">
        <v>1534</v>
      </c>
      <c r="S756" s="3044" t="s">
        <v>1135</v>
      </c>
      <c r="T756" s="3043">
        <v>2.8000000000000004E-2</v>
      </c>
      <c r="U756" s="3043">
        <v>6.720000000000001E-2</v>
      </c>
      <c r="V756" s="3135" t="s">
        <v>1534</v>
      </c>
      <c r="W756" s="3135" t="s">
        <v>1534</v>
      </c>
      <c r="X756" s="3135" t="s">
        <v>1534</v>
      </c>
      <c r="Y756" s="3043">
        <v>6.720000000000001E-2</v>
      </c>
      <c r="Z756" s="3044" t="s">
        <v>5514</v>
      </c>
      <c r="AA756" s="3043">
        <v>3.6999999999999998E-2</v>
      </c>
      <c r="AB756" s="3043">
        <v>0.112</v>
      </c>
      <c r="AC756" s="2613" t="s">
        <v>1534</v>
      </c>
      <c r="AD756" s="2613" t="s">
        <v>1534</v>
      </c>
      <c r="AE756" s="3238" t="s">
        <v>1534</v>
      </c>
      <c r="AF756" s="2574"/>
    </row>
    <row r="757" spans="2:32" s="2875" customFormat="1" x14ac:dyDescent="0.2">
      <c r="B757" s="3924" t="s">
        <v>6460</v>
      </c>
      <c r="C757" s="3925"/>
      <c r="D757" s="3134" t="s">
        <v>1534</v>
      </c>
      <c r="E757" s="3134" t="s">
        <v>1534</v>
      </c>
      <c r="F757" s="3135" t="s">
        <v>1534</v>
      </c>
      <c r="G757" s="2641">
        <v>238</v>
      </c>
      <c r="H757" s="2641" t="s">
        <v>1534</v>
      </c>
      <c r="I757" s="3331">
        <v>0.15680000000000002</v>
      </c>
      <c r="J757" s="3331">
        <v>0.15680000000000002</v>
      </c>
      <c r="K757" s="3135" t="s">
        <v>1534</v>
      </c>
      <c r="L757" s="2641" t="s">
        <v>1534</v>
      </c>
      <c r="M757" s="2641" t="s">
        <v>1534</v>
      </c>
      <c r="N757" s="2641" t="s">
        <v>1534</v>
      </c>
      <c r="O757" s="3331">
        <v>0.16800000000000001</v>
      </c>
      <c r="P757" s="3331">
        <v>0.16800000000000001</v>
      </c>
      <c r="Q757" s="2641" t="s">
        <v>1534</v>
      </c>
      <c r="R757" s="3135" t="s">
        <v>1534</v>
      </c>
      <c r="S757" s="3044" t="s">
        <v>1135</v>
      </c>
      <c r="T757" s="3043">
        <v>2.8000000000000004E-2</v>
      </c>
      <c r="U757" s="3043">
        <v>6.720000000000001E-2</v>
      </c>
      <c r="V757" s="3135" t="s">
        <v>1534</v>
      </c>
      <c r="W757" s="3135" t="s">
        <v>1534</v>
      </c>
      <c r="X757" s="3135" t="s">
        <v>1534</v>
      </c>
      <c r="Y757" s="3043">
        <v>6.720000000000001E-2</v>
      </c>
      <c r="Z757" s="3044" t="s">
        <v>56</v>
      </c>
      <c r="AA757" s="3043">
        <v>3.6999999999999998E-2</v>
      </c>
      <c r="AB757" s="3043">
        <v>0.112</v>
      </c>
      <c r="AC757" s="2613" t="s">
        <v>1534</v>
      </c>
      <c r="AD757" s="2613" t="s">
        <v>1534</v>
      </c>
      <c r="AE757" s="3238" t="s">
        <v>1534</v>
      </c>
      <c r="AF757" s="2574"/>
    </row>
    <row r="758" spans="2:32" s="2875" customFormat="1" x14ac:dyDescent="0.2">
      <c r="B758" s="3924" t="s">
        <v>6462</v>
      </c>
      <c r="C758" s="3925"/>
      <c r="D758" s="3134" t="s">
        <v>1534</v>
      </c>
      <c r="E758" s="3134" t="s">
        <v>1534</v>
      </c>
      <c r="F758" s="3135" t="s">
        <v>1534</v>
      </c>
      <c r="G758" s="2641">
        <v>288</v>
      </c>
      <c r="H758" s="2641" t="s">
        <v>1534</v>
      </c>
      <c r="I758" s="3331">
        <v>0.14560000000000001</v>
      </c>
      <c r="J758" s="3331">
        <v>0.14560000000000001</v>
      </c>
      <c r="K758" s="3135" t="s">
        <v>1534</v>
      </c>
      <c r="L758" s="2641" t="s">
        <v>1534</v>
      </c>
      <c r="M758" s="2641" t="s">
        <v>1534</v>
      </c>
      <c r="N758" s="2641" t="s">
        <v>1534</v>
      </c>
      <c r="O758" s="3331">
        <v>0.16800000000000001</v>
      </c>
      <c r="P758" s="3331">
        <v>0.16800000000000001</v>
      </c>
      <c r="Q758" s="2641" t="s">
        <v>1534</v>
      </c>
      <c r="R758" s="3135" t="s">
        <v>1534</v>
      </c>
      <c r="S758" s="3044" t="s">
        <v>1119</v>
      </c>
      <c r="T758" s="3043">
        <v>2.8000000000000004E-2</v>
      </c>
      <c r="U758" s="3043">
        <v>6.720000000000001E-2</v>
      </c>
      <c r="V758" s="3135" t="s">
        <v>1534</v>
      </c>
      <c r="W758" s="3135" t="s">
        <v>1534</v>
      </c>
      <c r="X758" s="3135" t="s">
        <v>1534</v>
      </c>
      <c r="Y758" s="3043">
        <v>6.720000000000001E-2</v>
      </c>
      <c r="Z758" s="3044" t="s">
        <v>5523</v>
      </c>
      <c r="AA758" s="3043">
        <v>3.6999999999999998E-2</v>
      </c>
      <c r="AB758" s="3043">
        <v>0.112</v>
      </c>
      <c r="AC758" s="2613" t="s">
        <v>1534</v>
      </c>
      <c r="AD758" s="2613" t="s">
        <v>1534</v>
      </c>
      <c r="AE758" s="3238" t="s">
        <v>1534</v>
      </c>
      <c r="AF758" s="2574"/>
    </row>
    <row r="759" spans="2:32" s="2875" customFormat="1" x14ac:dyDescent="0.2">
      <c r="B759" s="3924" t="s">
        <v>6464</v>
      </c>
      <c r="C759" s="3925"/>
      <c r="D759" s="3134" t="s">
        <v>1534</v>
      </c>
      <c r="E759" s="3134" t="s">
        <v>1534</v>
      </c>
      <c r="F759" s="3135" t="s">
        <v>1534</v>
      </c>
      <c r="G759" s="2641">
        <v>430</v>
      </c>
      <c r="H759" s="2641" t="s">
        <v>1534</v>
      </c>
      <c r="I759" s="3331">
        <v>0.13440000000000002</v>
      </c>
      <c r="J759" s="3331">
        <v>0.13440000000000002</v>
      </c>
      <c r="K759" s="3135" t="s">
        <v>1534</v>
      </c>
      <c r="L759" s="2641" t="s">
        <v>1534</v>
      </c>
      <c r="M759" s="2641" t="s">
        <v>1534</v>
      </c>
      <c r="N759" s="2641" t="s">
        <v>1534</v>
      </c>
      <c r="O759" s="3331">
        <v>0.15680000000000002</v>
      </c>
      <c r="P759" s="3331">
        <v>0.15680000000000002</v>
      </c>
      <c r="Q759" s="2641" t="s">
        <v>1534</v>
      </c>
      <c r="R759" s="3135" t="s">
        <v>1534</v>
      </c>
      <c r="S759" s="3044" t="s">
        <v>5528</v>
      </c>
      <c r="T759" s="3043">
        <v>2.8000000000000004E-2</v>
      </c>
      <c r="U759" s="3043">
        <v>6.720000000000001E-2</v>
      </c>
      <c r="V759" s="3135" t="s">
        <v>1534</v>
      </c>
      <c r="W759" s="3135" t="s">
        <v>1534</v>
      </c>
      <c r="X759" s="3135" t="s">
        <v>1534</v>
      </c>
      <c r="Y759" s="3043">
        <v>6.720000000000001E-2</v>
      </c>
      <c r="Z759" s="3044" t="s">
        <v>58</v>
      </c>
      <c r="AA759" s="3043">
        <v>3.6999999999999998E-2</v>
      </c>
      <c r="AB759" s="3043">
        <v>0.112</v>
      </c>
      <c r="AC759" s="2613" t="s">
        <v>1534</v>
      </c>
      <c r="AD759" s="2613" t="s">
        <v>1534</v>
      </c>
      <c r="AE759" s="3238" t="s">
        <v>1534</v>
      </c>
      <c r="AF759" s="2574"/>
    </row>
    <row r="760" spans="2:32" s="2875" customFormat="1" x14ac:dyDescent="0.2">
      <c r="B760" s="3924" t="s">
        <v>6466</v>
      </c>
      <c r="C760" s="3925"/>
      <c r="D760" s="3134" t="s">
        <v>1534</v>
      </c>
      <c r="E760" s="3134" t="s">
        <v>1534</v>
      </c>
      <c r="F760" s="3135" t="s">
        <v>1534</v>
      </c>
      <c r="G760" s="2641">
        <v>96</v>
      </c>
      <c r="H760" s="2641" t="s">
        <v>1534</v>
      </c>
      <c r="I760" s="3331">
        <v>0.16800000000000001</v>
      </c>
      <c r="J760" s="3331">
        <v>0.16800000000000001</v>
      </c>
      <c r="K760" s="3135" t="s">
        <v>1534</v>
      </c>
      <c r="L760" s="2641" t="s">
        <v>1534</v>
      </c>
      <c r="M760" s="2641" t="s">
        <v>1534</v>
      </c>
      <c r="N760" s="2641" t="s">
        <v>1534</v>
      </c>
      <c r="O760" s="3331">
        <v>0.15680000000000002</v>
      </c>
      <c r="P760" s="3331">
        <v>0.15680000000000002</v>
      </c>
      <c r="Q760" s="2641" t="s">
        <v>1534</v>
      </c>
      <c r="R760" s="3135" t="s">
        <v>1534</v>
      </c>
      <c r="S760" s="3044" t="s">
        <v>1136</v>
      </c>
      <c r="T760" s="3043">
        <v>2.8000000000000004E-2</v>
      </c>
      <c r="U760" s="3043">
        <v>6.720000000000001E-2</v>
      </c>
      <c r="V760" s="3135" t="s">
        <v>1534</v>
      </c>
      <c r="W760" s="3135" t="s">
        <v>1534</v>
      </c>
      <c r="X760" s="3135" t="s">
        <v>1534</v>
      </c>
      <c r="Y760" s="3043">
        <v>6.720000000000001E-2</v>
      </c>
      <c r="Z760" s="3044" t="s">
        <v>49</v>
      </c>
      <c r="AA760" s="3043">
        <v>3.6999999999999998E-2</v>
      </c>
      <c r="AB760" s="3043">
        <v>0.112</v>
      </c>
      <c r="AC760" s="2613" t="s">
        <v>1534</v>
      </c>
      <c r="AD760" s="2613" t="s">
        <v>1534</v>
      </c>
      <c r="AE760" s="3238" t="s">
        <v>1534</v>
      </c>
      <c r="AF760" s="2574"/>
    </row>
    <row r="761" spans="2:32" s="2875" customFormat="1" x14ac:dyDescent="0.2">
      <c r="B761" s="3924" t="s">
        <v>6468</v>
      </c>
      <c r="C761" s="3925"/>
      <c r="D761" s="3134" t="s">
        <v>1534</v>
      </c>
      <c r="E761" s="3134" t="s">
        <v>1534</v>
      </c>
      <c r="F761" s="3135" t="s">
        <v>1534</v>
      </c>
      <c r="G761" s="2641">
        <v>104</v>
      </c>
      <c r="H761" s="2641" t="s">
        <v>1534</v>
      </c>
      <c r="I761" s="3331">
        <v>0.16800000000000001</v>
      </c>
      <c r="J761" s="3331">
        <v>0.16800000000000001</v>
      </c>
      <c r="K761" s="3135" t="s">
        <v>1534</v>
      </c>
      <c r="L761" s="2641" t="s">
        <v>1534</v>
      </c>
      <c r="M761" s="2641" t="s">
        <v>1534</v>
      </c>
      <c r="N761" s="2641" t="s">
        <v>1534</v>
      </c>
      <c r="O761" s="3331">
        <v>0.15680000000000002</v>
      </c>
      <c r="P761" s="3331">
        <v>0.15680000000000002</v>
      </c>
      <c r="Q761" s="2641" t="s">
        <v>1534</v>
      </c>
      <c r="R761" s="3135" t="s">
        <v>1534</v>
      </c>
      <c r="S761" s="3044" t="s">
        <v>5534</v>
      </c>
      <c r="T761" s="3043">
        <v>2.8000000000000004E-2</v>
      </c>
      <c r="U761" s="3043">
        <v>6.720000000000001E-2</v>
      </c>
      <c r="V761" s="3135" t="s">
        <v>1534</v>
      </c>
      <c r="W761" s="3135" t="s">
        <v>1534</v>
      </c>
      <c r="X761" s="3135" t="s">
        <v>1534</v>
      </c>
      <c r="Y761" s="3043">
        <v>6.720000000000001E-2</v>
      </c>
      <c r="Z761" s="3044" t="s">
        <v>51</v>
      </c>
      <c r="AA761" s="3043">
        <v>3.6999999999999998E-2</v>
      </c>
      <c r="AB761" s="3043">
        <v>0.112</v>
      </c>
      <c r="AC761" s="2613" t="s">
        <v>1534</v>
      </c>
      <c r="AD761" s="2613" t="s">
        <v>1534</v>
      </c>
      <c r="AE761" s="3238" t="s">
        <v>1534</v>
      </c>
      <c r="AF761" s="2574"/>
    </row>
    <row r="762" spans="2:32" s="2875" customFormat="1" x14ac:dyDescent="0.2">
      <c r="B762" s="3924" t="s">
        <v>6470</v>
      </c>
      <c r="C762" s="3925"/>
      <c r="D762" s="3134" t="s">
        <v>1534</v>
      </c>
      <c r="E762" s="3134" t="s">
        <v>1534</v>
      </c>
      <c r="F762" s="3135" t="s">
        <v>1534</v>
      </c>
      <c r="G762" s="2641">
        <v>134</v>
      </c>
      <c r="H762" s="2641" t="s">
        <v>1534</v>
      </c>
      <c r="I762" s="3331">
        <v>0.16800000000000001</v>
      </c>
      <c r="J762" s="3331">
        <v>0.16800000000000001</v>
      </c>
      <c r="K762" s="3135" t="s">
        <v>1534</v>
      </c>
      <c r="L762" s="2641" t="s">
        <v>1534</v>
      </c>
      <c r="M762" s="2641" t="s">
        <v>1534</v>
      </c>
      <c r="N762" s="2641" t="s">
        <v>1534</v>
      </c>
      <c r="O762" s="3331">
        <v>0.15680000000000002</v>
      </c>
      <c r="P762" s="3331">
        <v>0.15680000000000002</v>
      </c>
      <c r="Q762" s="2641" t="s">
        <v>1534</v>
      </c>
      <c r="R762" s="3135" t="s">
        <v>1534</v>
      </c>
      <c r="S762" s="3044" t="s">
        <v>5539</v>
      </c>
      <c r="T762" s="3043">
        <v>2.8000000000000004E-2</v>
      </c>
      <c r="U762" s="3043">
        <v>6.720000000000001E-2</v>
      </c>
      <c r="V762" s="3135" t="s">
        <v>1534</v>
      </c>
      <c r="W762" s="3135" t="s">
        <v>1534</v>
      </c>
      <c r="X762" s="3135" t="s">
        <v>1534</v>
      </c>
      <c r="Y762" s="3043">
        <v>6.720000000000001E-2</v>
      </c>
      <c r="Z762" s="3044" t="s">
        <v>51</v>
      </c>
      <c r="AA762" s="3043">
        <v>3.6999999999999998E-2</v>
      </c>
      <c r="AB762" s="3043">
        <v>0.112</v>
      </c>
      <c r="AC762" s="2613" t="s">
        <v>1534</v>
      </c>
      <c r="AD762" s="2613" t="s">
        <v>1534</v>
      </c>
      <c r="AE762" s="3238" t="s">
        <v>1534</v>
      </c>
      <c r="AF762" s="2574"/>
    </row>
    <row r="763" spans="2:32" s="2875" customFormat="1" x14ac:dyDescent="0.2">
      <c r="B763" s="3924" t="s">
        <v>6472</v>
      </c>
      <c r="C763" s="3925"/>
      <c r="D763" s="3134" t="s">
        <v>1534</v>
      </c>
      <c r="E763" s="3134" t="s">
        <v>1534</v>
      </c>
      <c r="F763" s="3135" t="s">
        <v>1534</v>
      </c>
      <c r="G763" s="2641">
        <v>142</v>
      </c>
      <c r="H763" s="2641" t="s">
        <v>1534</v>
      </c>
      <c r="I763" s="3331">
        <v>0.16800000000000001</v>
      </c>
      <c r="J763" s="3331">
        <v>0.16800000000000001</v>
      </c>
      <c r="K763" s="3135" t="s">
        <v>1534</v>
      </c>
      <c r="L763" s="2641" t="s">
        <v>1534</v>
      </c>
      <c r="M763" s="2641" t="s">
        <v>1534</v>
      </c>
      <c r="N763" s="2641" t="s">
        <v>1534</v>
      </c>
      <c r="O763" s="3331">
        <v>0.14560000000000001</v>
      </c>
      <c r="P763" s="3331">
        <v>0.14560000000000001</v>
      </c>
      <c r="Q763" s="2641" t="s">
        <v>1534</v>
      </c>
      <c r="R763" s="3135" t="s">
        <v>1534</v>
      </c>
      <c r="S763" s="3044" t="s">
        <v>5544</v>
      </c>
      <c r="T763" s="3043">
        <v>2.8000000000000004E-2</v>
      </c>
      <c r="U763" s="3043">
        <v>6.720000000000001E-2</v>
      </c>
      <c r="V763" s="3135" t="s">
        <v>1534</v>
      </c>
      <c r="W763" s="3135" t="s">
        <v>1534</v>
      </c>
      <c r="X763" s="3135" t="s">
        <v>1534</v>
      </c>
      <c r="Y763" s="3043">
        <v>6.720000000000001E-2</v>
      </c>
      <c r="Z763" s="3044" t="s">
        <v>406</v>
      </c>
      <c r="AA763" s="3043">
        <v>3.6999999999999998E-2</v>
      </c>
      <c r="AB763" s="3043">
        <v>0.112</v>
      </c>
      <c r="AC763" s="2613" t="s">
        <v>1534</v>
      </c>
      <c r="AD763" s="2613" t="s">
        <v>1534</v>
      </c>
      <c r="AE763" s="3238" t="s">
        <v>1534</v>
      </c>
      <c r="AF763" s="2574"/>
    </row>
    <row r="764" spans="2:32" s="2875" customFormat="1" x14ac:dyDescent="0.2">
      <c r="B764" s="3924" t="s">
        <v>6474</v>
      </c>
      <c r="C764" s="3925"/>
      <c r="D764" s="3134" t="s">
        <v>1534</v>
      </c>
      <c r="E764" s="3134" t="s">
        <v>1534</v>
      </c>
      <c r="F764" s="3135" t="s">
        <v>1534</v>
      </c>
      <c r="G764" s="2641">
        <v>183</v>
      </c>
      <c r="H764" s="2641" t="s">
        <v>1534</v>
      </c>
      <c r="I764" s="3331">
        <v>0.16800000000000001</v>
      </c>
      <c r="J764" s="3331">
        <v>0.16800000000000001</v>
      </c>
      <c r="K764" s="3135" t="s">
        <v>1534</v>
      </c>
      <c r="L764" s="2641" t="s">
        <v>1534</v>
      </c>
      <c r="M764" s="2641" t="s">
        <v>1534</v>
      </c>
      <c r="N764" s="2641" t="s">
        <v>1534</v>
      </c>
      <c r="O764" s="3331">
        <v>0.14560000000000001</v>
      </c>
      <c r="P764" s="3331">
        <v>0.14560000000000001</v>
      </c>
      <c r="Q764" s="2641" t="s">
        <v>1534</v>
      </c>
      <c r="R764" s="3135" t="s">
        <v>1534</v>
      </c>
      <c r="S764" s="3044" t="s">
        <v>1133</v>
      </c>
      <c r="T764" s="3043">
        <v>2.8000000000000004E-2</v>
      </c>
      <c r="U764" s="3043">
        <v>6.720000000000001E-2</v>
      </c>
      <c r="V764" s="3135" t="s">
        <v>1534</v>
      </c>
      <c r="W764" s="3135" t="s">
        <v>1534</v>
      </c>
      <c r="X764" s="3135" t="s">
        <v>1534</v>
      </c>
      <c r="Y764" s="3043">
        <v>6.720000000000001E-2</v>
      </c>
      <c r="Z764" s="3044" t="s">
        <v>5098</v>
      </c>
      <c r="AA764" s="3043">
        <v>3.6999999999999998E-2</v>
      </c>
      <c r="AB764" s="3043">
        <v>0.112</v>
      </c>
      <c r="AC764" s="2613" t="s">
        <v>1534</v>
      </c>
      <c r="AD764" s="2613" t="s">
        <v>1534</v>
      </c>
      <c r="AE764" s="3238" t="s">
        <v>1534</v>
      </c>
      <c r="AF764" s="2574"/>
    </row>
    <row r="765" spans="2:32" s="2875" customFormat="1" x14ac:dyDescent="0.2">
      <c r="B765" s="3924" t="s">
        <v>6476</v>
      </c>
      <c r="C765" s="3925"/>
      <c r="D765" s="3134" t="s">
        <v>1534</v>
      </c>
      <c r="E765" s="3134" t="s">
        <v>1534</v>
      </c>
      <c r="F765" s="3135" t="s">
        <v>1534</v>
      </c>
      <c r="G765" s="2641">
        <v>226</v>
      </c>
      <c r="H765" s="2641" t="s">
        <v>1534</v>
      </c>
      <c r="I765" s="3331">
        <v>0.15680000000000002</v>
      </c>
      <c r="J765" s="3331">
        <v>0.15680000000000002</v>
      </c>
      <c r="K765" s="3135" t="s">
        <v>1534</v>
      </c>
      <c r="L765" s="2641" t="s">
        <v>1534</v>
      </c>
      <c r="M765" s="2641" t="s">
        <v>1534</v>
      </c>
      <c r="N765" s="2641" t="s">
        <v>1534</v>
      </c>
      <c r="O765" s="3331">
        <v>0.13440000000000002</v>
      </c>
      <c r="P765" s="3331">
        <v>0.13440000000000002</v>
      </c>
      <c r="Q765" s="2641" t="s">
        <v>1534</v>
      </c>
      <c r="R765" s="3135" t="s">
        <v>1534</v>
      </c>
      <c r="S765" s="3044" t="s">
        <v>1135</v>
      </c>
      <c r="T765" s="3043">
        <v>2.8000000000000004E-2</v>
      </c>
      <c r="U765" s="3043">
        <v>6.720000000000001E-2</v>
      </c>
      <c r="V765" s="3135" t="s">
        <v>1534</v>
      </c>
      <c r="W765" s="3135" t="s">
        <v>1534</v>
      </c>
      <c r="X765" s="3135" t="s">
        <v>1534</v>
      </c>
      <c r="Y765" s="3043">
        <v>6.720000000000001E-2</v>
      </c>
      <c r="Z765" s="3044" t="s">
        <v>5514</v>
      </c>
      <c r="AA765" s="3043">
        <v>3.6999999999999998E-2</v>
      </c>
      <c r="AB765" s="3043">
        <v>0.112</v>
      </c>
      <c r="AC765" s="2613" t="s">
        <v>1534</v>
      </c>
      <c r="AD765" s="2613" t="s">
        <v>1534</v>
      </c>
      <c r="AE765" s="3238" t="s">
        <v>1534</v>
      </c>
      <c r="AF765" s="2574"/>
    </row>
    <row r="766" spans="2:32" s="2875" customFormat="1" x14ac:dyDescent="0.2">
      <c r="B766" s="3924" t="s">
        <v>6478</v>
      </c>
      <c r="C766" s="3925"/>
      <c r="D766" s="3134" t="s">
        <v>1534</v>
      </c>
      <c r="E766" s="3134" t="s">
        <v>1534</v>
      </c>
      <c r="F766" s="3135" t="s">
        <v>1534</v>
      </c>
      <c r="G766" s="2641">
        <v>274</v>
      </c>
      <c r="H766" s="2641" t="s">
        <v>1534</v>
      </c>
      <c r="I766" s="3331">
        <v>0.15680000000000002</v>
      </c>
      <c r="J766" s="3331">
        <v>0.15680000000000002</v>
      </c>
      <c r="K766" s="3135" t="s">
        <v>1534</v>
      </c>
      <c r="L766" s="2641" t="s">
        <v>1534</v>
      </c>
      <c r="M766" s="2641" t="s">
        <v>1534</v>
      </c>
      <c r="N766" s="2641" t="s">
        <v>1534</v>
      </c>
      <c r="O766" s="3331">
        <v>0.13440000000000002</v>
      </c>
      <c r="P766" s="3331">
        <v>0.13440000000000002</v>
      </c>
      <c r="Q766" s="2641" t="s">
        <v>1534</v>
      </c>
      <c r="R766" s="3135" t="s">
        <v>1534</v>
      </c>
      <c r="S766" s="3044" t="s">
        <v>1135</v>
      </c>
      <c r="T766" s="3043">
        <v>2.8000000000000004E-2</v>
      </c>
      <c r="U766" s="3043">
        <v>6.720000000000001E-2</v>
      </c>
      <c r="V766" s="3135" t="s">
        <v>1534</v>
      </c>
      <c r="W766" s="3135" t="s">
        <v>1534</v>
      </c>
      <c r="X766" s="3135" t="s">
        <v>1534</v>
      </c>
      <c r="Y766" s="3043">
        <v>6.720000000000001E-2</v>
      </c>
      <c r="Z766" s="3044" t="s">
        <v>56</v>
      </c>
      <c r="AA766" s="3043">
        <v>3.6999999999999998E-2</v>
      </c>
      <c r="AB766" s="3043">
        <v>0.112</v>
      </c>
      <c r="AC766" s="2613" t="s">
        <v>1534</v>
      </c>
      <c r="AD766" s="2613" t="s">
        <v>1534</v>
      </c>
      <c r="AE766" s="3238" t="s">
        <v>1534</v>
      </c>
      <c r="AF766" s="2574"/>
    </row>
    <row r="767" spans="2:32" s="2875" customFormat="1" x14ac:dyDescent="0.2">
      <c r="B767" s="3924" t="s">
        <v>6480</v>
      </c>
      <c r="C767" s="3925"/>
      <c r="D767" s="3134" t="s">
        <v>1534</v>
      </c>
      <c r="E767" s="3134" t="s">
        <v>1534</v>
      </c>
      <c r="F767" s="3135" t="s">
        <v>1534</v>
      </c>
      <c r="G767" s="2641">
        <v>327</v>
      </c>
      <c r="H767" s="2641" t="s">
        <v>1534</v>
      </c>
      <c r="I767" s="3331">
        <v>0.14560000000000001</v>
      </c>
      <c r="J767" s="3331">
        <v>0.14560000000000001</v>
      </c>
      <c r="K767" s="3135" t="s">
        <v>1534</v>
      </c>
      <c r="L767" s="2641" t="s">
        <v>1534</v>
      </c>
      <c r="M767" s="2641" t="s">
        <v>1534</v>
      </c>
      <c r="N767" s="2641" t="s">
        <v>1534</v>
      </c>
      <c r="O767" s="3331">
        <v>0.16800000000000001</v>
      </c>
      <c r="P767" s="3331">
        <v>0.16800000000000001</v>
      </c>
      <c r="Q767" s="2641" t="s">
        <v>1534</v>
      </c>
      <c r="R767" s="3135" t="s">
        <v>1534</v>
      </c>
      <c r="S767" s="3044" t="s">
        <v>1119</v>
      </c>
      <c r="T767" s="3043">
        <v>2.8000000000000004E-2</v>
      </c>
      <c r="U767" s="3043">
        <v>6.720000000000001E-2</v>
      </c>
      <c r="V767" s="3135" t="s">
        <v>1534</v>
      </c>
      <c r="W767" s="3135" t="s">
        <v>1534</v>
      </c>
      <c r="X767" s="3135" t="s">
        <v>1534</v>
      </c>
      <c r="Y767" s="3043">
        <v>6.720000000000001E-2</v>
      </c>
      <c r="Z767" s="3044" t="s">
        <v>5523</v>
      </c>
      <c r="AA767" s="3043">
        <v>3.6999999999999998E-2</v>
      </c>
      <c r="AB767" s="3043">
        <v>0.112</v>
      </c>
      <c r="AC767" s="2613" t="s">
        <v>1534</v>
      </c>
      <c r="AD767" s="2613" t="s">
        <v>1534</v>
      </c>
      <c r="AE767" s="3238" t="s">
        <v>1534</v>
      </c>
      <c r="AF767" s="2574"/>
    </row>
    <row r="768" spans="2:32" s="2875" customFormat="1" x14ac:dyDescent="0.2">
      <c r="B768" s="3924" t="s">
        <v>6482</v>
      </c>
      <c r="C768" s="3925"/>
      <c r="D768" s="3134" t="s">
        <v>1534</v>
      </c>
      <c r="E768" s="3134" t="s">
        <v>1534</v>
      </c>
      <c r="F768" s="3135" t="s">
        <v>1534</v>
      </c>
      <c r="G768" s="2641">
        <v>472</v>
      </c>
      <c r="H768" s="2641" t="s">
        <v>1534</v>
      </c>
      <c r="I768" s="3331">
        <v>0.13440000000000002</v>
      </c>
      <c r="J768" s="3331">
        <v>0.13440000000000002</v>
      </c>
      <c r="K768" s="3135" t="s">
        <v>1534</v>
      </c>
      <c r="L768" s="2641" t="s">
        <v>1534</v>
      </c>
      <c r="M768" s="2641" t="s">
        <v>1534</v>
      </c>
      <c r="N768" s="2641" t="s">
        <v>1534</v>
      </c>
      <c r="O768" s="3331">
        <v>0.16800000000000001</v>
      </c>
      <c r="P768" s="3331">
        <v>0.16800000000000001</v>
      </c>
      <c r="Q768" s="2641" t="s">
        <v>1534</v>
      </c>
      <c r="R768" s="3135" t="s">
        <v>1534</v>
      </c>
      <c r="S768" s="3044" t="s">
        <v>5528</v>
      </c>
      <c r="T768" s="3043">
        <v>2.8000000000000004E-2</v>
      </c>
      <c r="U768" s="3043">
        <v>6.720000000000001E-2</v>
      </c>
      <c r="V768" s="3135" t="s">
        <v>1534</v>
      </c>
      <c r="W768" s="3135" t="s">
        <v>1534</v>
      </c>
      <c r="X768" s="3135" t="s">
        <v>1534</v>
      </c>
      <c r="Y768" s="3043">
        <v>6.720000000000001E-2</v>
      </c>
      <c r="Z768" s="3044" t="s">
        <v>58</v>
      </c>
      <c r="AA768" s="3043">
        <v>3.6999999999999998E-2</v>
      </c>
      <c r="AB768" s="3043">
        <v>0.112</v>
      </c>
      <c r="AC768" s="2613" t="s">
        <v>1534</v>
      </c>
      <c r="AD768" s="2613" t="s">
        <v>1534</v>
      </c>
      <c r="AE768" s="3238" t="s">
        <v>1534</v>
      </c>
      <c r="AF768" s="2574"/>
    </row>
    <row r="769" spans="2:32" s="2875" customFormat="1" x14ac:dyDescent="0.2">
      <c r="B769" s="3924" t="s">
        <v>6410</v>
      </c>
      <c r="C769" s="3925"/>
      <c r="D769" s="3134" t="s">
        <v>1534</v>
      </c>
      <c r="E769" s="3134" t="s">
        <v>1534</v>
      </c>
      <c r="F769" s="3135" t="s">
        <v>1534</v>
      </c>
      <c r="G769" s="2641">
        <v>63</v>
      </c>
      <c r="H769" s="2641" t="s">
        <v>1534</v>
      </c>
      <c r="I769" s="3331">
        <v>0.16800000000000001</v>
      </c>
      <c r="J769" s="3331">
        <v>0.16800000000000001</v>
      </c>
      <c r="K769" s="3135" t="s">
        <v>1534</v>
      </c>
      <c r="L769" s="2641" t="s">
        <v>1534</v>
      </c>
      <c r="M769" s="2641" t="s">
        <v>1534</v>
      </c>
      <c r="N769" s="2641" t="s">
        <v>1534</v>
      </c>
      <c r="O769" s="3331">
        <v>0.16800000000000001</v>
      </c>
      <c r="P769" s="3331">
        <v>0.16800000000000001</v>
      </c>
      <c r="Q769" s="2641" t="s">
        <v>1534</v>
      </c>
      <c r="R769" s="3135" t="s">
        <v>1534</v>
      </c>
      <c r="S769" s="3044" t="s">
        <v>1136</v>
      </c>
      <c r="T769" s="3043">
        <v>2.8000000000000004E-2</v>
      </c>
      <c r="U769" s="3043">
        <v>6.720000000000001E-2</v>
      </c>
      <c r="V769" s="3135" t="s">
        <v>1534</v>
      </c>
      <c r="W769" s="3135" t="s">
        <v>1534</v>
      </c>
      <c r="X769" s="3135" t="s">
        <v>1534</v>
      </c>
      <c r="Y769" s="3043">
        <v>6.720000000000001E-2</v>
      </c>
      <c r="Z769" s="3044" t="s">
        <v>49</v>
      </c>
      <c r="AA769" s="3043">
        <v>3.6999999999999998E-2</v>
      </c>
      <c r="AB769" s="3043">
        <v>0.112</v>
      </c>
      <c r="AC769" s="2613" t="s">
        <v>1534</v>
      </c>
      <c r="AD769" s="2613" t="s">
        <v>1534</v>
      </c>
      <c r="AE769" s="3238" t="s">
        <v>1534</v>
      </c>
      <c r="AF769" s="2574"/>
    </row>
    <row r="770" spans="2:32" s="2875" customFormat="1" x14ac:dyDescent="0.2">
      <c r="B770" s="3924" t="s">
        <v>6412</v>
      </c>
      <c r="C770" s="3925"/>
      <c r="D770" s="3134" t="s">
        <v>1534</v>
      </c>
      <c r="E770" s="3134" t="s">
        <v>1534</v>
      </c>
      <c r="F770" s="3135" t="s">
        <v>1534</v>
      </c>
      <c r="G770" s="2641">
        <v>93</v>
      </c>
      <c r="H770" s="2641" t="s">
        <v>1534</v>
      </c>
      <c r="I770" s="3331">
        <v>0.16800000000000001</v>
      </c>
      <c r="J770" s="3331">
        <v>0.16800000000000001</v>
      </c>
      <c r="K770" s="3135" t="s">
        <v>1534</v>
      </c>
      <c r="L770" s="2641" t="s">
        <v>1534</v>
      </c>
      <c r="M770" s="2641" t="s">
        <v>1534</v>
      </c>
      <c r="N770" s="2641" t="s">
        <v>1534</v>
      </c>
      <c r="O770" s="3331">
        <v>0.16800000000000001</v>
      </c>
      <c r="P770" s="3331">
        <v>0.16800000000000001</v>
      </c>
      <c r="Q770" s="2641" t="s">
        <v>1534</v>
      </c>
      <c r="R770" s="3135" t="s">
        <v>1534</v>
      </c>
      <c r="S770" s="3044" t="s">
        <v>5534</v>
      </c>
      <c r="T770" s="3043">
        <v>2.8000000000000004E-2</v>
      </c>
      <c r="U770" s="3043">
        <v>6.720000000000001E-2</v>
      </c>
      <c r="V770" s="3135" t="s">
        <v>1534</v>
      </c>
      <c r="W770" s="3135" t="s">
        <v>1534</v>
      </c>
      <c r="X770" s="3135" t="s">
        <v>1534</v>
      </c>
      <c r="Y770" s="3043">
        <v>6.720000000000001E-2</v>
      </c>
      <c r="Z770" s="3044" t="s">
        <v>49</v>
      </c>
      <c r="AA770" s="3043">
        <v>3.6999999999999998E-2</v>
      </c>
      <c r="AB770" s="3043">
        <v>0.112</v>
      </c>
      <c r="AC770" s="2613" t="s">
        <v>1534</v>
      </c>
      <c r="AD770" s="2613" t="s">
        <v>1534</v>
      </c>
      <c r="AE770" s="3238" t="s">
        <v>1534</v>
      </c>
      <c r="AF770" s="2574"/>
    </row>
    <row r="771" spans="2:32" s="2875" customFormat="1" x14ac:dyDescent="0.2">
      <c r="B771" s="3924" t="s">
        <v>6414</v>
      </c>
      <c r="C771" s="3925"/>
      <c r="D771" s="3134" t="s">
        <v>1534</v>
      </c>
      <c r="E771" s="3134" t="s">
        <v>1534</v>
      </c>
      <c r="F771" s="3135" t="s">
        <v>1534</v>
      </c>
      <c r="G771" s="2641">
        <v>101</v>
      </c>
      <c r="H771" s="2641" t="s">
        <v>1534</v>
      </c>
      <c r="I771" s="3331">
        <v>0.16800000000000001</v>
      </c>
      <c r="J771" s="3331">
        <v>0.16800000000000001</v>
      </c>
      <c r="K771" s="3135" t="s">
        <v>1534</v>
      </c>
      <c r="L771" s="2641" t="s">
        <v>1534</v>
      </c>
      <c r="M771" s="2641" t="s">
        <v>1534</v>
      </c>
      <c r="N771" s="2641" t="s">
        <v>1534</v>
      </c>
      <c r="O771" s="3331">
        <v>0.16800000000000001</v>
      </c>
      <c r="P771" s="3331">
        <v>0.16800000000000001</v>
      </c>
      <c r="Q771" s="2641" t="s">
        <v>1534</v>
      </c>
      <c r="R771" s="3135" t="s">
        <v>1534</v>
      </c>
      <c r="S771" s="3044" t="s">
        <v>5539</v>
      </c>
      <c r="T771" s="3043">
        <v>2.8000000000000004E-2</v>
      </c>
      <c r="U771" s="3043">
        <v>6.720000000000001E-2</v>
      </c>
      <c r="V771" s="3135" t="s">
        <v>1534</v>
      </c>
      <c r="W771" s="3135" t="s">
        <v>1534</v>
      </c>
      <c r="X771" s="3135" t="s">
        <v>1534</v>
      </c>
      <c r="Y771" s="3043">
        <v>6.720000000000001E-2</v>
      </c>
      <c r="Z771" s="3044" t="s">
        <v>51</v>
      </c>
      <c r="AA771" s="3043">
        <v>3.6999999999999998E-2</v>
      </c>
      <c r="AB771" s="3043">
        <v>0.112</v>
      </c>
      <c r="AC771" s="2613" t="s">
        <v>1534</v>
      </c>
      <c r="AD771" s="2613" t="s">
        <v>1534</v>
      </c>
      <c r="AE771" s="3238" t="s">
        <v>1534</v>
      </c>
      <c r="AF771" s="2574"/>
    </row>
    <row r="772" spans="2:32" s="2875" customFormat="1" x14ac:dyDescent="0.2">
      <c r="B772" s="3924" t="s">
        <v>6416</v>
      </c>
      <c r="C772" s="3925"/>
      <c r="D772" s="3134" t="s">
        <v>1534</v>
      </c>
      <c r="E772" s="3134" t="s">
        <v>1534</v>
      </c>
      <c r="F772" s="3135" t="s">
        <v>1534</v>
      </c>
      <c r="G772" s="2641">
        <v>109</v>
      </c>
      <c r="H772" s="2641" t="s">
        <v>1534</v>
      </c>
      <c r="I772" s="3331">
        <v>0.16800000000000001</v>
      </c>
      <c r="J772" s="3331">
        <v>0.16800000000000001</v>
      </c>
      <c r="K772" s="3135" t="s">
        <v>1534</v>
      </c>
      <c r="L772" s="2641" t="s">
        <v>1534</v>
      </c>
      <c r="M772" s="2641" t="s">
        <v>1534</v>
      </c>
      <c r="N772" s="2641" t="s">
        <v>1534</v>
      </c>
      <c r="O772" s="3331">
        <v>0.16800000000000001</v>
      </c>
      <c r="P772" s="3331">
        <v>0.16800000000000001</v>
      </c>
      <c r="Q772" s="2641" t="s">
        <v>1534</v>
      </c>
      <c r="R772" s="3135" t="s">
        <v>1534</v>
      </c>
      <c r="S772" s="3044" t="s">
        <v>5544</v>
      </c>
      <c r="T772" s="3043">
        <v>2.8000000000000004E-2</v>
      </c>
      <c r="U772" s="3043">
        <v>6.720000000000001E-2</v>
      </c>
      <c r="V772" s="3135" t="s">
        <v>1534</v>
      </c>
      <c r="W772" s="3135" t="s">
        <v>1534</v>
      </c>
      <c r="X772" s="3135" t="s">
        <v>1534</v>
      </c>
      <c r="Y772" s="3043">
        <v>6.720000000000001E-2</v>
      </c>
      <c r="Z772" s="3044" t="s">
        <v>406</v>
      </c>
      <c r="AA772" s="3043">
        <v>3.6999999999999998E-2</v>
      </c>
      <c r="AB772" s="3043">
        <v>0.112</v>
      </c>
      <c r="AC772" s="2613" t="s">
        <v>1534</v>
      </c>
      <c r="AD772" s="2613" t="s">
        <v>1534</v>
      </c>
      <c r="AE772" s="3238" t="s">
        <v>1534</v>
      </c>
      <c r="AF772" s="2574"/>
    </row>
    <row r="773" spans="2:32" s="2875" customFormat="1" x14ac:dyDescent="0.2">
      <c r="B773" s="3924" t="s">
        <v>6418</v>
      </c>
      <c r="C773" s="3925"/>
      <c r="D773" s="3134" t="s">
        <v>1534</v>
      </c>
      <c r="E773" s="3134" t="s">
        <v>1534</v>
      </c>
      <c r="F773" s="3135" t="s">
        <v>1534</v>
      </c>
      <c r="G773" s="2641">
        <v>150</v>
      </c>
      <c r="H773" s="2641" t="s">
        <v>1534</v>
      </c>
      <c r="I773" s="3331">
        <v>0.16800000000000001</v>
      </c>
      <c r="J773" s="3331">
        <v>0.16800000000000001</v>
      </c>
      <c r="K773" s="3135" t="s">
        <v>1534</v>
      </c>
      <c r="L773" s="2641" t="s">
        <v>1534</v>
      </c>
      <c r="M773" s="2641" t="s">
        <v>1534</v>
      </c>
      <c r="N773" s="2641" t="s">
        <v>1534</v>
      </c>
      <c r="O773" s="3331">
        <v>0.16800000000000001</v>
      </c>
      <c r="P773" s="3331">
        <v>0.16800000000000001</v>
      </c>
      <c r="Q773" s="2641" t="s">
        <v>1534</v>
      </c>
      <c r="R773" s="3135" t="s">
        <v>1534</v>
      </c>
      <c r="S773" s="3044" t="s">
        <v>1133</v>
      </c>
      <c r="T773" s="3043">
        <v>2.8000000000000004E-2</v>
      </c>
      <c r="U773" s="3043">
        <v>6.720000000000001E-2</v>
      </c>
      <c r="V773" s="3135" t="s">
        <v>1534</v>
      </c>
      <c r="W773" s="3135" t="s">
        <v>1534</v>
      </c>
      <c r="X773" s="3135" t="s">
        <v>1534</v>
      </c>
      <c r="Y773" s="3043">
        <v>6.720000000000001E-2</v>
      </c>
      <c r="Z773" s="3044" t="s">
        <v>5098</v>
      </c>
      <c r="AA773" s="3043">
        <v>3.6999999999999998E-2</v>
      </c>
      <c r="AB773" s="3043">
        <v>0.112</v>
      </c>
      <c r="AC773" s="2613" t="s">
        <v>1534</v>
      </c>
      <c r="AD773" s="2613" t="s">
        <v>1534</v>
      </c>
      <c r="AE773" s="3238" t="s">
        <v>1534</v>
      </c>
      <c r="AF773" s="2574"/>
    </row>
    <row r="774" spans="2:32" s="2875" customFormat="1" x14ac:dyDescent="0.2">
      <c r="B774" s="3924" t="s">
        <v>6420</v>
      </c>
      <c r="C774" s="3925"/>
      <c r="D774" s="3134" t="s">
        <v>1534</v>
      </c>
      <c r="E774" s="3134" t="s">
        <v>1534</v>
      </c>
      <c r="F774" s="3135" t="s">
        <v>1534</v>
      </c>
      <c r="G774" s="2641">
        <v>190</v>
      </c>
      <c r="H774" s="2641" t="s">
        <v>1534</v>
      </c>
      <c r="I774" s="3331">
        <v>0.15680000000000002</v>
      </c>
      <c r="J774" s="3331">
        <v>0.15680000000000002</v>
      </c>
      <c r="K774" s="3135" t="s">
        <v>1534</v>
      </c>
      <c r="L774" s="2641" t="s">
        <v>1534</v>
      </c>
      <c r="M774" s="2641" t="s">
        <v>1534</v>
      </c>
      <c r="N774" s="2641" t="s">
        <v>1534</v>
      </c>
      <c r="O774" s="3331">
        <v>0.16800000000000001</v>
      </c>
      <c r="P774" s="3331">
        <v>0.16800000000000001</v>
      </c>
      <c r="Q774" s="2641" t="s">
        <v>1534</v>
      </c>
      <c r="R774" s="3135" t="s">
        <v>1534</v>
      </c>
      <c r="S774" s="3044" t="s">
        <v>1135</v>
      </c>
      <c r="T774" s="3043">
        <v>2.8000000000000004E-2</v>
      </c>
      <c r="U774" s="3043">
        <v>6.720000000000001E-2</v>
      </c>
      <c r="V774" s="3135" t="s">
        <v>1534</v>
      </c>
      <c r="W774" s="3135" t="s">
        <v>1534</v>
      </c>
      <c r="X774" s="3135" t="s">
        <v>1534</v>
      </c>
      <c r="Y774" s="3043">
        <v>6.720000000000001E-2</v>
      </c>
      <c r="Z774" s="3044" t="s">
        <v>5514</v>
      </c>
      <c r="AA774" s="3043">
        <v>3.6999999999999998E-2</v>
      </c>
      <c r="AB774" s="3043">
        <v>0.112</v>
      </c>
      <c r="AC774" s="2613" t="s">
        <v>1534</v>
      </c>
      <c r="AD774" s="2613" t="s">
        <v>1534</v>
      </c>
      <c r="AE774" s="3238" t="s">
        <v>1534</v>
      </c>
      <c r="AF774" s="2574"/>
    </row>
    <row r="775" spans="2:32" s="2875" customFormat="1" x14ac:dyDescent="0.2">
      <c r="B775" s="3924" t="s">
        <v>6422</v>
      </c>
      <c r="C775" s="3925"/>
      <c r="D775" s="3134" t="s">
        <v>1534</v>
      </c>
      <c r="E775" s="3134" t="s">
        <v>1534</v>
      </c>
      <c r="F775" s="3135" t="s">
        <v>1534</v>
      </c>
      <c r="G775" s="2641">
        <v>238</v>
      </c>
      <c r="H775" s="2641" t="s">
        <v>1534</v>
      </c>
      <c r="I775" s="3331">
        <v>0.15680000000000002</v>
      </c>
      <c r="J775" s="3331">
        <v>0.15680000000000002</v>
      </c>
      <c r="K775" s="3135" t="s">
        <v>1534</v>
      </c>
      <c r="L775" s="2641" t="s">
        <v>1534</v>
      </c>
      <c r="M775" s="2641" t="s">
        <v>1534</v>
      </c>
      <c r="N775" s="2641" t="s">
        <v>1534</v>
      </c>
      <c r="O775" s="3331">
        <v>0.16800000000000001</v>
      </c>
      <c r="P775" s="3331">
        <v>0.16800000000000001</v>
      </c>
      <c r="Q775" s="2641" t="s">
        <v>1534</v>
      </c>
      <c r="R775" s="3135" t="s">
        <v>1534</v>
      </c>
      <c r="S775" s="3044" t="s">
        <v>1135</v>
      </c>
      <c r="T775" s="3043">
        <v>2.8000000000000004E-2</v>
      </c>
      <c r="U775" s="3043">
        <v>6.720000000000001E-2</v>
      </c>
      <c r="V775" s="3135" t="s">
        <v>1534</v>
      </c>
      <c r="W775" s="3135" t="s">
        <v>1534</v>
      </c>
      <c r="X775" s="3135" t="s">
        <v>1534</v>
      </c>
      <c r="Y775" s="3043">
        <v>6.720000000000001E-2</v>
      </c>
      <c r="Z775" s="3044" t="s">
        <v>56</v>
      </c>
      <c r="AA775" s="3043">
        <v>3.6999999999999998E-2</v>
      </c>
      <c r="AB775" s="3043">
        <v>0.112</v>
      </c>
      <c r="AC775" s="2613" t="s">
        <v>1534</v>
      </c>
      <c r="AD775" s="2613" t="s">
        <v>1534</v>
      </c>
      <c r="AE775" s="3238" t="s">
        <v>1534</v>
      </c>
      <c r="AF775" s="2574"/>
    </row>
    <row r="776" spans="2:32" s="2875" customFormat="1" x14ac:dyDescent="0.2">
      <c r="B776" s="3924" t="s">
        <v>6424</v>
      </c>
      <c r="C776" s="3925"/>
      <c r="D776" s="3134" t="s">
        <v>1534</v>
      </c>
      <c r="E776" s="3134" t="s">
        <v>1534</v>
      </c>
      <c r="F776" s="3135" t="s">
        <v>1534</v>
      </c>
      <c r="G776" s="2641">
        <v>288</v>
      </c>
      <c r="H776" s="2641" t="s">
        <v>1534</v>
      </c>
      <c r="I776" s="3331">
        <v>0.14560000000000001</v>
      </c>
      <c r="J776" s="3331">
        <v>0.14560000000000001</v>
      </c>
      <c r="K776" s="3135" t="s">
        <v>1534</v>
      </c>
      <c r="L776" s="2641" t="s">
        <v>1534</v>
      </c>
      <c r="M776" s="2641" t="s">
        <v>1534</v>
      </c>
      <c r="N776" s="2641" t="s">
        <v>1534</v>
      </c>
      <c r="O776" s="3331">
        <v>0.16800000000000001</v>
      </c>
      <c r="P776" s="3331">
        <v>0.16800000000000001</v>
      </c>
      <c r="Q776" s="2641" t="s">
        <v>1534</v>
      </c>
      <c r="R776" s="3135" t="s">
        <v>1534</v>
      </c>
      <c r="S776" s="3044" t="s">
        <v>1119</v>
      </c>
      <c r="T776" s="3043">
        <v>2.8000000000000004E-2</v>
      </c>
      <c r="U776" s="3043">
        <v>6.720000000000001E-2</v>
      </c>
      <c r="V776" s="3135" t="s">
        <v>1534</v>
      </c>
      <c r="W776" s="3135" t="s">
        <v>1534</v>
      </c>
      <c r="X776" s="3135" t="s">
        <v>1534</v>
      </c>
      <c r="Y776" s="3043">
        <v>6.720000000000001E-2</v>
      </c>
      <c r="Z776" s="3044" t="s">
        <v>5523</v>
      </c>
      <c r="AA776" s="3043">
        <v>3.6999999999999998E-2</v>
      </c>
      <c r="AB776" s="3043">
        <v>0.112</v>
      </c>
      <c r="AC776" s="2613" t="s">
        <v>1534</v>
      </c>
      <c r="AD776" s="2613" t="s">
        <v>1534</v>
      </c>
      <c r="AE776" s="3238" t="s">
        <v>1534</v>
      </c>
      <c r="AF776" s="2574"/>
    </row>
    <row r="777" spans="2:32" s="2875" customFormat="1" x14ac:dyDescent="0.2">
      <c r="B777" s="3924" t="s">
        <v>6426</v>
      </c>
      <c r="C777" s="3925"/>
      <c r="D777" s="3134" t="s">
        <v>1534</v>
      </c>
      <c r="E777" s="3134" t="s">
        <v>1534</v>
      </c>
      <c r="F777" s="3135" t="s">
        <v>1534</v>
      </c>
      <c r="G777" s="2641">
        <v>430</v>
      </c>
      <c r="H777" s="2641" t="s">
        <v>1534</v>
      </c>
      <c r="I777" s="3331">
        <v>0.13440000000000002</v>
      </c>
      <c r="J777" s="3331">
        <v>0.13440000000000002</v>
      </c>
      <c r="K777" s="3135" t="s">
        <v>1534</v>
      </c>
      <c r="L777" s="2641" t="s">
        <v>1534</v>
      </c>
      <c r="M777" s="2641" t="s">
        <v>1534</v>
      </c>
      <c r="N777" s="2641" t="s">
        <v>1534</v>
      </c>
      <c r="O777" s="3331">
        <v>0.15680000000000002</v>
      </c>
      <c r="P777" s="3331">
        <v>0.15680000000000002</v>
      </c>
      <c r="Q777" s="2641" t="s">
        <v>1534</v>
      </c>
      <c r="R777" s="3135" t="s">
        <v>1534</v>
      </c>
      <c r="S777" s="3044" t="s">
        <v>5528</v>
      </c>
      <c r="T777" s="3043">
        <v>2.8000000000000004E-2</v>
      </c>
      <c r="U777" s="3043">
        <v>6.720000000000001E-2</v>
      </c>
      <c r="V777" s="3135" t="s">
        <v>1534</v>
      </c>
      <c r="W777" s="3135" t="s">
        <v>1534</v>
      </c>
      <c r="X777" s="3135" t="s">
        <v>1534</v>
      </c>
      <c r="Y777" s="3043">
        <v>6.720000000000001E-2</v>
      </c>
      <c r="Z777" s="3044" t="s">
        <v>58</v>
      </c>
      <c r="AA777" s="3043">
        <v>3.6999999999999998E-2</v>
      </c>
      <c r="AB777" s="3043">
        <v>0.112</v>
      </c>
      <c r="AC777" s="2613" t="s">
        <v>1534</v>
      </c>
      <c r="AD777" s="2613" t="s">
        <v>1534</v>
      </c>
      <c r="AE777" s="3238" t="s">
        <v>1534</v>
      </c>
      <c r="AF777" s="2574"/>
    </row>
    <row r="778" spans="2:32" s="2875" customFormat="1" x14ac:dyDescent="0.2">
      <c r="B778" s="3924" t="s">
        <v>6428</v>
      </c>
      <c r="C778" s="3925"/>
      <c r="D778" s="3134" t="s">
        <v>1534</v>
      </c>
      <c r="E778" s="3134" t="s">
        <v>1534</v>
      </c>
      <c r="F778" s="3135" t="s">
        <v>1534</v>
      </c>
      <c r="G778" s="2641">
        <v>96</v>
      </c>
      <c r="H778" s="2641" t="s">
        <v>1534</v>
      </c>
      <c r="I778" s="3331">
        <v>0.16800000000000001</v>
      </c>
      <c r="J778" s="3331">
        <v>0.16800000000000001</v>
      </c>
      <c r="K778" s="3135" t="s">
        <v>1534</v>
      </c>
      <c r="L778" s="2641" t="s">
        <v>1534</v>
      </c>
      <c r="M778" s="2641" t="s">
        <v>1534</v>
      </c>
      <c r="N778" s="2641" t="s">
        <v>1534</v>
      </c>
      <c r="O778" s="3331">
        <v>0.15680000000000002</v>
      </c>
      <c r="P778" s="3331">
        <v>0.15680000000000002</v>
      </c>
      <c r="Q778" s="2641" t="s">
        <v>1534</v>
      </c>
      <c r="R778" s="3135" t="s">
        <v>1534</v>
      </c>
      <c r="S778" s="3044" t="s">
        <v>1136</v>
      </c>
      <c r="T778" s="3043">
        <v>2.8000000000000004E-2</v>
      </c>
      <c r="U778" s="3043">
        <v>6.720000000000001E-2</v>
      </c>
      <c r="V778" s="3135" t="s">
        <v>1534</v>
      </c>
      <c r="W778" s="3135" t="s">
        <v>1534</v>
      </c>
      <c r="X778" s="3135" t="s">
        <v>1534</v>
      </c>
      <c r="Y778" s="3043">
        <v>6.720000000000001E-2</v>
      </c>
      <c r="Z778" s="3044" t="s">
        <v>49</v>
      </c>
      <c r="AA778" s="3043">
        <v>3.6999999999999998E-2</v>
      </c>
      <c r="AB778" s="3043">
        <v>0.112</v>
      </c>
      <c r="AC778" s="2613" t="s">
        <v>1534</v>
      </c>
      <c r="AD778" s="2613" t="s">
        <v>1534</v>
      </c>
      <c r="AE778" s="3238" t="s">
        <v>1534</v>
      </c>
      <c r="AF778" s="2574"/>
    </row>
    <row r="779" spans="2:32" s="2875" customFormat="1" x14ac:dyDescent="0.2">
      <c r="B779" s="3924" t="s">
        <v>6430</v>
      </c>
      <c r="C779" s="3925"/>
      <c r="D779" s="3134" t="s">
        <v>1534</v>
      </c>
      <c r="E779" s="3134" t="s">
        <v>1534</v>
      </c>
      <c r="F779" s="3135" t="s">
        <v>1534</v>
      </c>
      <c r="G779" s="2641">
        <v>104</v>
      </c>
      <c r="H779" s="2641" t="s">
        <v>1534</v>
      </c>
      <c r="I779" s="3331">
        <v>0.16800000000000001</v>
      </c>
      <c r="J779" s="3331">
        <v>0.16800000000000001</v>
      </c>
      <c r="K779" s="3135" t="s">
        <v>1534</v>
      </c>
      <c r="L779" s="2641" t="s">
        <v>1534</v>
      </c>
      <c r="M779" s="2641" t="s">
        <v>1534</v>
      </c>
      <c r="N779" s="2641" t="s">
        <v>1534</v>
      </c>
      <c r="O779" s="3331">
        <v>0.15680000000000002</v>
      </c>
      <c r="P779" s="3331">
        <v>0.15680000000000002</v>
      </c>
      <c r="Q779" s="2641" t="s">
        <v>1534</v>
      </c>
      <c r="R779" s="3135" t="s">
        <v>1534</v>
      </c>
      <c r="S779" s="3044" t="s">
        <v>5534</v>
      </c>
      <c r="T779" s="3043">
        <v>2.8000000000000004E-2</v>
      </c>
      <c r="U779" s="3043">
        <v>6.720000000000001E-2</v>
      </c>
      <c r="V779" s="3135" t="s">
        <v>1534</v>
      </c>
      <c r="W779" s="3135" t="s">
        <v>1534</v>
      </c>
      <c r="X779" s="3135" t="s">
        <v>1534</v>
      </c>
      <c r="Y779" s="3043">
        <v>6.720000000000001E-2</v>
      </c>
      <c r="Z779" s="3044" t="s">
        <v>51</v>
      </c>
      <c r="AA779" s="3043">
        <v>3.6999999999999998E-2</v>
      </c>
      <c r="AB779" s="3043">
        <v>0.112</v>
      </c>
      <c r="AC779" s="2613" t="s">
        <v>1534</v>
      </c>
      <c r="AD779" s="2613" t="s">
        <v>1534</v>
      </c>
      <c r="AE779" s="3238" t="s">
        <v>1534</v>
      </c>
      <c r="AF779" s="2574"/>
    </row>
    <row r="780" spans="2:32" s="2875" customFormat="1" x14ac:dyDescent="0.2">
      <c r="B780" s="3924" t="s">
        <v>6432</v>
      </c>
      <c r="C780" s="3925"/>
      <c r="D780" s="3134" t="s">
        <v>1534</v>
      </c>
      <c r="E780" s="3134" t="s">
        <v>1534</v>
      </c>
      <c r="F780" s="3135" t="s">
        <v>1534</v>
      </c>
      <c r="G780" s="2641">
        <v>134</v>
      </c>
      <c r="H780" s="2641" t="s">
        <v>1534</v>
      </c>
      <c r="I780" s="3331">
        <v>0.16800000000000001</v>
      </c>
      <c r="J780" s="3331">
        <v>0.16800000000000001</v>
      </c>
      <c r="K780" s="3135" t="s">
        <v>1534</v>
      </c>
      <c r="L780" s="2641" t="s">
        <v>1534</v>
      </c>
      <c r="M780" s="2641" t="s">
        <v>1534</v>
      </c>
      <c r="N780" s="2641" t="s">
        <v>1534</v>
      </c>
      <c r="O780" s="3331">
        <v>0.15680000000000002</v>
      </c>
      <c r="P780" s="3331">
        <v>0.15680000000000002</v>
      </c>
      <c r="Q780" s="2641" t="s">
        <v>1534</v>
      </c>
      <c r="R780" s="3135" t="s">
        <v>1534</v>
      </c>
      <c r="S780" s="3044" t="s">
        <v>5539</v>
      </c>
      <c r="T780" s="3043">
        <v>2.8000000000000004E-2</v>
      </c>
      <c r="U780" s="3043">
        <v>6.720000000000001E-2</v>
      </c>
      <c r="V780" s="3135" t="s">
        <v>1534</v>
      </c>
      <c r="W780" s="3135" t="s">
        <v>1534</v>
      </c>
      <c r="X780" s="3135" t="s">
        <v>1534</v>
      </c>
      <c r="Y780" s="3043">
        <v>6.720000000000001E-2</v>
      </c>
      <c r="Z780" s="3044" t="s">
        <v>51</v>
      </c>
      <c r="AA780" s="3043">
        <v>3.6999999999999998E-2</v>
      </c>
      <c r="AB780" s="3043">
        <v>0.112</v>
      </c>
      <c r="AC780" s="2613" t="s">
        <v>1534</v>
      </c>
      <c r="AD780" s="2613" t="s">
        <v>1534</v>
      </c>
      <c r="AE780" s="3238" t="s">
        <v>1534</v>
      </c>
      <c r="AF780" s="2574"/>
    </row>
    <row r="781" spans="2:32" s="2875" customFormat="1" x14ac:dyDescent="0.2">
      <c r="B781" s="3924" t="s">
        <v>6434</v>
      </c>
      <c r="C781" s="3925"/>
      <c r="D781" s="3134" t="s">
        <v>1534</v>
      </c>
      <c r="E781" s="3134" t="s">
        <v>1534</v>
      </c>
      <c r="F781" s="3135" t="s">
        <v>1534</v>
      </c>
      <c r="G781" s="2641">
        <v>142</v>
      </c>
      <c r="H781" s="2641" t="s">
        <v>1534</v>
      </c>
      <c r="I781" s="3331">
        <v>0.16800000000000001</v>
      </c>
      <c r="J781" s="3331">
        <v>0.16800000000000001</v>
      </c>
      <c r="K781" s="3135" t="s">
        <v>1534</v>
      </c>
      <c r="L781" s="2641" t="s">
        <v>1534</v>
      </c>
      <c r="M781" s="2641" t="s">
        <v>1534</v>
      </c>
      <c r="N781" s="2641" t="s">
        <v>1534</v>
      </c>
      <c r="O781" s="3331">
        <v>0.14560000000000001</v>
      </c>
      <c r="P781" s="3331">
        <v>0.14560000000000001</v>
      </c>
      <c r="Q781" s="2641" t="s">
        <v>1534</v>
      </c>
      <c r="R781" s="3135" t="s">
        <v>1534</v>
      </c>
      <c r="S781" s="3044" t="s">
        <v>5544</v>
      </c>
      <c r="T781" s="3043">
        <v>2.8000000000000004E-2</v>
      </c>
      <c r="U781" s="3043">
        <v>6.720000000000001E-2</v>
      </c>
      <c r="V781" s="3135" t="s">
        <v>1534</v>
      </c>
      <c r="W781" s="3135" t="s">
        <v>1534</v>
      </c>
      <c r="X781" s="3135" t="s">
        <v>1534</v>
      </c>
      <c r="Y781" s="3043">
        <v>6.720000000000001E-2</v>
      </c>
      <c r="Z781" s="3044" t="s">
        <v>406</v>
      </c>
      <c r="AA781" s="3043">
        <v>3.6999999999999998E-2</v>
      </c>
      <c r="AB781" s="3043">
        <v>0.112</v>
      </c>
      <c r="AC781" s="2613" t="s">
        <v>1534</v>
      </c>
      <c r="AD781" s="2613" t="s">
        <v>1534</v>
      </c>
      <c r="AE781" s="3238" t="s">
        <v>1534</v>
      </c>
      <c r="AF781" s="2574"/>
    </row>
    <row r="782" spans="2:32" s="2875" customFormat="1" x14ac:dyDescent="0.2">
      <c r="B782" s="3924" t="s">
        <v>6436</v>
      </c>
      <c r="C782" s="3925"/>
      <c r="D782" s="3134" t="s">
        <v>1534</v>
      </c>
      <c r="E782" s="3134" t="s">
        <v>1534</v>
      </c>
      <c r="F782" s="3135" t="s">
        <v>1534</v>
      </c>
      <c r="G782" s="2641">
        <v>183</v>
      </c>
      <c r="H782" s="2641" t="s">
        <v>1534</v>
      </c>
      <c r="I782" s="3331">
        <v>0.16800000000000001</v>
      </c>
      <c r="J782" s="3331">
        <v>0.16800000000000001</v>
      </c>
      <c r="K782" s="3135" t="s">
        <v>1534</v>
      </c>
      <c r="L782" s="2641" t="s">
        <v>1534</v>
      </c>
      <c r="M782" s="2641" t="s">
        <v>1534</v>
      </c>
      <c r="N782" s="2641" t="s">
        <v>1534</v>
      </c>
      <c r="O782" s="3331">
        <v>0.14560000000000001</v>
      </c>
      <c r="P782" s="3331">
        <v>0.14560000000000001</v>
      </c>
      <c r="Q782" s="2641" t="s">
        <v>1534</v>
      </c>
      <c r="R782" s="3135" t="s">
        <v>1534</v>
      </c>
      <c r="S782" s="3044" t="s">
        <v>1133</v>
      </c>
      <c r="T782" s="3043">
        <v>2.8000000000000004E-2</v>
      </c>
      <c r="U782" s="3043">
        <v>6.720000000000001E-2</v>
      </c>
      <c r="V782" s="3135" t="s">
        <v>1534</v>
      </c>
      <c r="W782" s="3135" t="s">
        <v>1534</v>
      </c>
      <c r="X782" s="3135" t="s">
        <v>1534</v>
      </c>
      <c r="Y782" s="3043">
        <v>6.720000000000001E-2</v>
      </c>
      <c r="Z782" s="3044" t="s">
        <v>5098</v>
      </c>
      <c r="AA782" s="3043">
        <v>3.6999999999999998E-2</v>
      </c>
      <c r="AB782" s="3043">
        <v>0.112</v>
      </c>
      <c r="AC782" s="2613" t="s">
        <v>1534</v>
      </c>
      <c r="AD782" s="2613" t="s">
        <v>1534</v>
      </c>
      <c r="AE782" s="3238" t="s">
        <v>1534</v>
      </c>
      <c r="AF782" s="2574"/>
    </row>
    <row r="783" spans="2:32" s="2875" customFormat="1" x14ac:dyDescent="0.2">
      <c r="B783" s="3924" t="s">
        <v>6438</v>
      </c>
      <c r="C783" s="3925"/>
      <c r="D783" s="3134" t="s">
        <v>1534</v>
      </c>
      <c r="E783" s="3134" t="s">
        <v>1534</v>
      </c>
      <c r="F783" s="3135" t="s">
        <v>1534</v>
      </c>
      <c r="G783" s="2641">
        <v>226</v>
      </c>
      <c r="H783" s="2641" t="s">
        <v>1534</v>
      </c>
      <c r="I783" s="3331">
        <v>0.15680000000000002</v>
      </c>
      <c r="J783" s="3331">
        <v>0.15680000000000002</v>
      </c>
      <c r="K783" s="3135" t="s">
        <v>1534</v>
      </c>
      <c r="L783" s="2641" t="s">
        <v>1534</v>
      </c>
      <c r="M783" s="2641" t="s">
        <v>1534</v>
      </c>
      <c r="N783" s="2641" t="s">
        <v>1534</v>
      </c>
      <c r="O783" s="3331">
        <v>0.13440000000000002</v>
      </c>
      <c r="P783" s="3331">
        <v>0.13440000000000002</v>
      </c>
      <c r="Q783" s="2641" t="s">
        <v>1534</v>
      </c>
      <c r="R783" s="3135" t="s">
        <v>1534</v>
      </c>
      <c r="S783" s="3044" t="s">
        <v>1135</v>
      </c>
      <c r="T783" s="3043">
        <v>2.8000000000000004E-2</v>
      </c>
      <c r="U783" s="3043">
        <v>6.720000000000001E-2</v>
      </c>
      <c r="V783" s="3135" t="s">
        <v>1534</v>
      </c>
      <c r="W783" s="3135" t="s">
        <v>1534</v>
      </c>
      <c r="X783" s="3135" t="s">
        <v>1534</v>
      </c>
      <c r="Y783" s="3043">
        <v>6.720000000000001E-2</v>
      </c>
      <c r="Z783" s="3044" t="s">
        <v>5514</v>
      </c>
      <c r="AA783" s="3043">
        <v>3.6999999999999998E-2</v>
      </c>
      <c r="AB783" s="3043">
        <v>0.112</v>
      </c>
      <c r="AC783" s="2613" t="s">
        <v>1534</v>
      </c>
      <c r="AD783" s="2613" t="s">
        <v>1534</v>
      </c>
      <c r="AE783" s="3238" t="s">
        <v>1534</v>
      </c>
      <c r="AF783" s="2574"/>
    </row>
    <row r="784" spans="2:32" s="2875" customFormat="1" x14ac:dyDescent="0.2">
      <c r="B784" s="3924" t="s">
        <v>6440</v>
      </c>
      <c r="C784" s="3925"/>
      <c r="D784" s="3134" t="s">
        <v>1534</v>
      </c>
      <c r="E784" s="3134" t="s">
        <v>1534</v>
      </c>
      <c r="F784" s="3135" t="s">
        <v>1534</v>
      </c>
      <c r="G784" s="2641">
        <v>274</v>
      </c>
      <c r="H784" s="2641" t="s">
        <v>1534</v>
      </c>
      <c r="I784" s="3331">
        <v>0.15680000000000002</v>
      </c>
      <c r="J784" s="3331">
        <v>0.15680000000000002</v>
      </c>
      <c r="K784" s="3135" t="s">
        <v>1534</v>
      </c>
      <c r="L784" s="2641" t="s">
        <v>1534</v>
      </c>
      <c r="M784" s="2641" t="s">
        <v>1534</v>
      </c>
      <c r="N784" s="2641" t="s">
        <v>1534</v>
      </c>
      <c r="O784" s="3331">
        <v>0.13440000000000002</v>
      </c>
      <c r="P784" s="3331">
        <v>0.13440000000000002</v>
      </c>
      <c r="Q784" s="2641" t="s">
        <v>1534</v>
      </c>
      <c r="R784" s="3135" t="s">
        <v>1534</v>
      </c>
      <c r="S784" s="3044" t="s">
        <v>1135</v>
      </c>
      <c r="T784" s="3043">
        <v>2.8000000000000004E-2</v>
      </c>
      <c r="U784" s="3043">
        <v>6.720000000000001E-2</v>
      </c>
      <c r="V784" s="3135" t="s">
        <v>1534</v>
      </c>
      <c r="W784" s="3135" t="s">
        <v>1534</v>
      </c>
      <c r="X784" s="3135" t="s">
        <v>1534</v>
      </c>
      <c r="Y784" s="3043">
        <v>6.720000000000001E-2</v>
      </c>
      <c r="Z784" s="3044" t="s">
        <v>56</v>
      </c>
      <c r="AA784" s="3043">
        <v>3.6999999999999998E-2</v>
      </c>
      <c r="AB784" s="3043">
        <v>0.112</v>
      </c>
      <c r="AC784" s="2613" t="s">
        <v>1534</v>
      </c>
      <c r="AD784" s="2613" t="s">
        <v>1534</v>
      </c>
      <c r="AE784" s="3238" t="s">
        <v>1534</v>
      </c>
      <c r="AF784" s="2574"/>
    </row>
    <row r="785" spans="2:32" s="2875" customFormat="1" x14ac:dyDescent="0.2">
      <c r="B785" s="3924" t="s">
        <v>6442</v>
      </c>
      <c r="C785" s="3925"/>
      <c r="D785" s="3134" t="s">
        <v>1534</v>
      </c>
      <c r="E785" s="3134" t="s">
        <v>1534</v>
      </c>
      <c r="F785" s="3135" t="s">
        <v>1534</v>
      </c>
      <c r="G785" s="2641">
        <v>327</v>
      </c>
      <c r="H785" s="2641" t="s">
        <v>1534</v>
      </c>
      <c r="I785" s="3331">
        <v>0.14560000000000001</v>
      </c>
      <c r="J785" s="3331">
        <v>0.14560000000000001</v>
      </c>
      <c r="K785" s="3135" t="s">
        <v>1534</v>
      </c>
      <c r="L785" s="2641" t="s">
        <v>1534</v>
      </c>
      <c r="M785" s="2641" t="s">
        <v>1534</v>
      </c>
      <c r="N785" s="2641" t="s">
        <v>1534</v>
      </c>
      <c r="O785" s="3331">
        <v>0.16800000000000001</v>
      </c>
      <c r="P785" s="3331">
        <v>0.16800000000000001</v>
      </c>
      <c r="Q785" s="2641" t="s">
        <v>1534</v>
      </c>
      <c r="R785" s="3135" t="s">
        <v>1534</v>
      </c>
      <c r="S785" s="3044" t="s">
        <v>1119</v>
      </c>
      <c r="T785" s="3043">
        <v>2.8000000000000004E-2</v>
      </c>
      <c r="U785" s="3043">
        <v>6.720000000000001E-2</v>
      </c>
      <c r="V785" s="3135" t="s">
        <v>1534</v>
      </c>
      <c r="W785" s="3135" t="s">
        <v>1534</v>
      </c>
      <c r="X785" s="3135" t="s">
        <v>1534</v>
      </c>
      <c r="Y785" s="3043">
        <v>6.720000000000001E-2</v>
      </c>
      <c r="Z785" s="3044" t="s">
        <v>5523</v>
      </c>
      <c r="AA785" s="3043">
        <v>3.6999999999999998E-2</v>
      </c>
      <c r="AB785" s="3043">
        <v>0.112</v>
      </c>
      <c r="AC785" s="2613" t="s">
        <v>1534</v>
      </c>
      <c r="AD785" s="2613" t="s">
        <v>1534</v>
      </c>
      <c r="AE785" s="3238" t="s">
        <v>1534</v>
      </c>
      <c r="AF785" s="2574"/>
    </row>
    <row r="786" spans="2:32" s="2875" customFormat="1" ht="13.5" thickBot="1" x14ac:dyDescent="0.25">
      <c r="B786" s="3922" t="s">
        <v>6444</v>
      </c>
      <c r="C786" s="3923"/>
      <c r="D786" s="3143" t="s">
        <v>1534</v>
      </c>
      <c r="E786" s="3143" t="s">
        <v>1534</v>
      </c>
      <c r="F786" s="3144" t="s">
        <v>1534</v>
      </c>
      <c r="G786" s="2644">
        <v>472</v>
      </c>
      <c r="H786" s="2644" t="s">
        <v>1534</v>
      </c>
      <c r="I786" s="3058">
        <v>0.13440000000000002</v>
      </c>
      <c r="J786" s="3058">
        <v>0.13440000000000002</v>
      </c>
      <c r="K786" s="3144" t="s">
        <v>1534</v>
      </c>
      <c r="L786" s="2644" t="s">
        <v>1534</v>
      </c>
      <c r="M786" s="2644" t="s">
        <v>1534</v>
      </c>
      <c r="N786" s="2644" t="s">
        <v>1534</v>
      </c>
      <c r="O786" s="3058">
        <v>0.16800000000000001</v>
      </c>
      <c r="P786" s="3058">
        <v>0.16800000000000001</v>
      </c>
      <c r="Q786" s="2644" t="s">
        <v>1534</v>
      </c>
      <c r="R786" s="3144" t="s">
        <v>1534</v>
      </c>
      <c r="S786" s="3059" t="s">
        <v>5528</v>
      </c>
      <c r="T786" s="3145">
        <v>2.8000000000000004E-2</v>
      </c>
      <c r="U786" s="3145">
        <v>6.720000000000001E-2</v>
      </c>
      <c r="V786" s="3144" t="s">
        <v>1534</v>
      </c>
      <c r="W786" s="3144" t="s">
        <v>1534</v>
      </c>
      <c r="X786" s="3144" t="s">
        <v>1534</v>
      </c>
      <c r="Y786" s="3145">
        <v>6.720000000000001E-2</v>
      </c>
      <c r="Z786" s="3059" t="s">
        <v>58</v>
      </c>
      <c r="AA786" s="3145">
        <v>3.6999999999999998E-2</v>
      </c>
      <c r="AB786" s="3145">
        <v>0.112</v>
      </c>
      <c r="AC786" s="2673" t="s">
        <v>1534</v>
      </c>
      <c r="AD786" s="2673" t="s">
        <v>1534</v>
      </c>
      <c r="AE786" s="2674" t="s">
        <v>1534</v>
      </c>
      <c r="AF786" s="2574"/>
    </row>
    <row r="787" spans="2:32" s="2875" customFormat="1" x14ac:dyDescent="0.2">
      <c r="B787" s="2636"/>
      <c r="C787" s="2568"/>
      <c r="D787" s="2568"/>
      <c r="E787" s="2568"/>
      <c r="F787" s="2568"/>
      <c r="G787" s="2569"/>
      <c r="H787" s="2569"/>
      <c r="I787" s="2569"/>
      <c r="J787" s="2569"/>
      <c r="K787" s="2568"/>
      <c r="L787" s="2569"/>
      <c r="M787" s="2569"/>
      <c r="N787" s="2569"/>
      <c r="O787" s="2569"/>
      <c r="P787" s="2569"/>
      <c r="Q787" s="2633"/>
      <c r="R787" s="2633"/>
      <c r="S787" s="2633"/>
      <c r="T787" s="2633"/>
      <c r="U787" s="2633"/>
      <c r="V787" s="2633"/>
      <c r="W787" s="2633"/>
      <c r="X787" s="2633"/>
      <c r="Y787" s="2633"/>
      <c r="Z787" s="2633"/>
      <c r="AA787" s="2633"/>
      <c r="AB787" s="2633"/>
      <c r="AC787" s="2633"/>
      <c r="AD787" s="2633"/>
      <c r="AE787" s="2633"/>
      <c r="AF787" s="2574"/>
    </row>
    <row r="788" spans="2:32" s="2875" customFormat="1" x14ac:dyDescent="0.2">
      <c r="B788" s="3881" t="s">
        <v>4996</v>
      </c>
      <c r="C788" s="3882"/>
      <c r="D788" s="3883" t="s">
        <v>10</v>
      </c>
      <c r="E788" s="3883"/>
      <c r="F788" s="3883"/>
      <c r="G788" s="3883"/>
      <c r="H788" s="3883"/>
      <c r="I788" s="2634"/>
      <c r="J788" s="2634"/>
      <c r="K788" s="2634"/>
      <c r="L788" s="2634"/>
      <c r="M788" s="2634"/>
      <c r="N788" s="2634"/>
      <c r="O788" s="2634"/>
      <c r="P788" s="2634"/>
      <c r="Q788" s="2633"/>
      <c r="R788" s="2633"/>
      <c r="S788" s="2633"/>
      <c r="T788" s="2633"/>
      <c r="U788" s="2633"/>
      <c r="V788" s="2633"/>
      <c r="W788" s="2633"/>
      <c r="X788" s="2633"/>
      <c r="Y788" s="2633"/>
      <c r="Z788" s="2633"/>
      <c r="AA788" s="2633"/>
      <c r="AB788" s="2633"/>
      <c r="AC788" s="2633"/>
      <c r="AD788" s="2633"/>
      <c r="AE788" s="2633"/>
      <c r="AF788" s="2574"/>
    </row>
    <row r="789" spans="2:32" s="2875" customFormat="1" ht="14.25" x14ac:dyDescent="0.2">
      <c r="B789" s="3881" t="s">
        <v>4997</v>
      </c>
      <c r="C789" s="3882"/>
      <c r="D789" s="3911" t="s">
        <v>6628</v>
      </c>
      <c r="E789" s="3911"/>
      <c r="F789" s="3911"/>
      <c r="G789" s="3911"/>
      <c r="H789" s="3911"/>
      <c r="I789" s="2634"/>
      <c r="J789" s="2634"/>
      <c r="K789" s="2634"/>
      <c r="L789" s="2634"/>
      <c r="M789" s="2634"/>
      <c r="N789" s="2634"/>
      <c r="O789" s="2634"/>
      <c r="P789" s="2634"/>
      <c r="Q789" s="2633"/>
      <c r="R789" s="2633"/>
      <c r="S789" s="2633"/>
      <c r="T789" s="2633"/>
      <c r="U789" s="2633"/>
      <c r="V789" s="2633"/>
      <c r="W789" s="2633"/>
      <c r="X789" s="2633"/>
      <c r="Y789" s="2633"/>
      <c r="Z789" s="2633"/>
      <c r="AA789" s="2633"/>
      <c r="AB789" s="2633"/>
      <c r="AC789" s="2633"/>
      <c r="AD789" s="2633"/>
      <c r="AE789" s="2633"/>
      <c r="AF789" s="2574"/>
    </row>
    <row r="790" spans="2:32" s="2875" customFormat="1" ht="13.5" thickBot="1" x14ac:dyDescent="0.25">
      <c r="B790" s="3648"/>
      <c r="C790" s="3647"/>
      <c r="D790" s="3647"/>
      <c r="E790" s="3647"/>
      <c r="F790" s="3647"/>
      <c r="G790" s="2637"/>
      <c r="H790" s="2637"/>
      <c r="I790" s="2637"/>
      <c r="J790" s="2637"/>
      <c r="K790" s="2637"/>
      <c r="L790" s="2637"/>
      <c r="M790" s="2637"/>
      <c r="N790" s="2637"/>
      <c r="O790" s="2637"/>
      <c r="P790" s="2637"/>
      <c r="Q790" s="2637"/>
      <c r="R790" s="2637"/>
      <c r="S790" s="2637"/>
      <c r="T790" s="2637"/>
      <c r="U790" s="2637"/>
      <c r="V790" s="2637"/>
      <c r="W790" s="2637"/>
      <c r="X790" s="2637"/>
      <c r="Y790" s="2637"/>
      <c r="Z790" s="2637"/>
      <c r="AA790" s="2637"/>
      <c r="AB790" s="2637"/>
      <c r="AC790" s="2637"/>
      <c r="AD790" s="2637"/>
      <c r="AE790" s="2637"/>
      <c r="AF790" s="2579"/>
    </row>
    <row r="791" spans="2:32" s="2875" customFormat="1" x14ac:dyDescent="0.2"/>
    <row r="792" spans="2:32" s="2875" customFormat="1" ht="13.5" thickBot="1" x14ac:dyDescent="0.25"/>
    <row r="793" spans="2:32" s="2875" customFormat="1" ht="20.25" x14ac:dyDescent="0.2">
      <c r="B793" s="3839" t="s">
        <v>5069</v>
      </c>
      <c r="C793" s="3840"/>
      <c r="D793" s="3840"/>
      <c r="E793" s="3840"/>
      <c r="F793" s="3840"/>
      <c r="G793" s="3840"/>
      <c r="H793" s="3840"/>
      <c r="I793" s="3840"/>
      <c r="J793" s="3840"/>
      <c r="K793" s="3840"/>
      <c r="L793" s="3840"/>
      <c r="M793" s="3840"/>
      <c r="N793" s="3840"/>
      <c r="O793" s="3840"/>
      <c r="P793" s="3840"/>
      <c r="Q793" s="3840"/>
      <c r="R793" s="3840"/>
      <c r="S793" s="3840"/>
      <c r="T793" s="3840"/>
      <c r="U793" s="3840"/>
      <c r="V793" s="3840"/>
      <c r="W793" s="3840"/>
      <c r="X793" s="3840"/>
      <c r="Y793" s="3840"/>
      <c r="Z793" s="3840"/>
      <c r="AA793" s="3840"/>
      <c r="AB793" s="3840"/>
      <c r="AC793" s="3840"/>
      <c r="AD793" s="3840"/>
      <c r="AE793" s="3840"/>
      <c r="AF793" s="3841"/>
    </row>
    <row r="794" spans="2:32" s="2875" customFormat="1" ht="12.75" customHeight="1" x14ac:dyDescent="0.2">
      <c r="B794" s="3645"/>
      <c r="C794" s="3646"/>
      <c r="D794" s="3646"/>
      <c r="E794" s="3646"/>
      <c r="F794" s="3646"/>
      <c r="G794" s="2573"/>
      <c r="H794" s="2573"/>
      <c r="I794" s="2573"/>
      <c r="J794" s="2573"/>
      <c r="K794" s="2573"/>
      <c r="L794" s="2573"/>
      <c r="M794" s="2573"/>
      <c r="N794" s="2573"/>
      <c r="O794" s="2573"/>
      <c r="P794" s="2573"/>
      <c r="Q794" s="2573"/>
      <c r="R794" s="2573"/>
      <c r="S794" s="2573"/>
      <c r="T794" s="2573"/>
      <c r="U794" s="2573"/>
      <c r="V794" s="2573"/>
      <c r="W794" s="2573"/>
      <c r="X794" s="2573"/>
      <c r="Y794" s="2573"/>
      <c r="Z794" s="2573"/>
      <c r="AA794" s="2573"/>
      <c r="AB794" s="2573"/>
      <c r="AC794" s="2573"/>
      <c r="AD794" s="2573"/>
      <c r="AE794" s="2573"/>
      <c r="AF794" s="2574"/>
    </row>
    <row r="795" spans="2:32" s="2875" customFormat="1" ht="12.75" customHeight="1" x14ac:dyDescent="0.2">
      <c r="B795" s="2635" t="s">
        <v>5089</v>
      </c>
      <c r="C795" s="3646"/>
      <c r="D795" s="3866" t="s">
        <v>6752</v>
      </c>
      <c r="E795" s="3866"/>
      <c r="F795" s="3866"/>
      <c r="G795" s="2573"/>
      <c r="H795" s="2573"/>
      <c r="I795" s="2573"/>
      <c r="J795" s="2573"/>
      <c r="K795" s="2573"/>
      <c r="L795" s="2573"/>
      <c r="M795" s="2573"/>
      <c r="N795" s="2573"/>
      <c r="O795" s="2573"/>
      <c r="P795" s="2573"/>
      <c r="Q795" s="2573"/>
      <c r="R795" s="2573"/>
      <c r="S795" s="2573"/>
      <c r="T795" s="2573"/>
      <c r="U795" s="2573"/>
      <c r="V795" s="2573"/>
      <c r="W795" s="2573"/>
      <c r="X795" s="2573"/>
      <c r="Y795" s="2573"/>
      <c r="Z795" s="2573"/>
      <c r="AA795" s="2573"/>
      <c r="AB795" s="2573"/>
      <c r="AC795" s="2573"/>
      <c r="AD795" s="2573"/>
      <c r="AE795" s="2573"/>
      <c r="AF795" s="2574"/>
    </row>
    <row r="796" spans="2:32" s="2875" customFormat="1" x14ac:dyDescent="0.2">
      <c r="B796" s="3867" t="s">
        <v>5072</v>
      </c>
      <c r="C796" s="3868"/>
      <c r="D796" s="3869">
        <v>41743</v>
      </c>
      <c r="E796" s="3869"/>
      <c r="F796" s="3869"/>
      <c r="G796" s="2573"/>
      <c r="H796" s="2573"/>
      <c r="I796" s="2573"/>
      <c r="J796" s="2573"/>
      <c r="K796" s="2573"/>
      <c r="L796" s="2573"/>
      <c r="M796" s="2573"/>
      <c r="N796" s="2573"/>
      <c r="O796" s="2573"/>
      <c r="P796" s="2573"/>
      <c r="Q796" s="2573"/>
      <c r="R796" s="2573"/>
      <c r="S796" s="2573"/>
      <c r="T796" s="2573"/>
      <c r="U796" s="2573"/>
      <c r="V796" s="2573"/>
      <c r="W796" s="2573"/>
      <c r="X796" s="2573"/>
      <c r="Y796" s="2573"/>
      <c r="Z796" s="2573"/>
      <c r="AA796" s="2573"/>
      <c r="AB796" s="2573"/>
      <c r="AC796" s="2573"/>
      <c r="AD796" s="2573"/>
      <c r="AE796" s="2573"/>
      <c r="AF796" s="2574"/>
    </row>
    <row r="797" spans="2:32" s="2875" customFormat="1" ht="13.5" customHeight="1" x14ac:dyDescent="0.2">
      <c r="B797" s="3863" t="s">
        <v>5070</v>
      </c>
      <c r="C797" s="3864"/>
      <c r="D797" s="3870">
        <v>41790</v>
      </c>
      <c r="E797" s="3870"/>
      <c r="F797" s="3870"/>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4"/>
    </row>
    <row r="798" spans="2:32" s="2875" customFormat="1" ht="13.5" thickBot="1" x14ac:dyDescent="0.25">
      <c r="B798" s="3645"/>
      <c r="C798" s="3646"/>
      <c r="D798" s="3646"/>
      <c r="E798" s="3646"/>
      <c r="F798" s="3646"/>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4"/>
    </row>
    <row r="799" spans="2:32" s="2875" customFormat="1" ht="36.75" customHeight="1" thickBot="1" x14ac:dyDescent="0.25">
      <c r="B799" s="3844" t="s">
        <v>5071</v>
      </c>
      <c r="C799" s="3871"/>
      <c r="D799" s="3872" t="s">
        <v>6757</v>
      </c>
      <c r="E799" s="3847"/>
      <c r="F799" s="3847"/>
      <c r="G799" s="3847"/>
      <c r="H799" s="3847"/>
      <c r="I799" s="3847"/>
      <c r="J799" s="3847"/>
      <c r="K799" s="3847"/>
      <c r="L799" s="3847"/>
      <c r="M799" s="3847"/>
      <c r="N799" s="3847"/>
      <c r="O799" s="3847"/>
      <c r="P799" s="3847"/>
      <c r="Q799" s="3848"/>
      <c r="R799" s="2573"/>
      <c r="S799" s="2573"/>
      <c r="T799" s="2573"/>
      <c r="U799" s="2573"/>
      <c r="V799" s="2573"/>
      <c r="W799" s="2573"/>
      <c r="X799" s="2573"/>
      <c r="Y799" s="2573"/>
      <c r="Z799" s="2573"/>
      <c r="AA799" s="2573"/>
      <c r="AB799" s="2573"/>
      <c r="AC799" s="2573"/>
      <c r="AD799" s="2573"/>
      <c r="AE799" s="2573"/>
      <c r="AF799" s="2574"/>
    </row>
    <row r="800" spans="2:32" s="2875" customFormat="1" ht="13.5" customHeight="1" thickBot="1" x14ac:dyDescent="0.25">
      <c r="B800" s="3645"/>
      <c r="C800" s="3646"/>
      <c r="D800" s="3646"/>
      <c r="E800" s="3646"/>
      <c r="F800" s="3646"/>
      <c r="G800" s="2573"/>
      <c r="H800" s="2573"/>
      <c r="I800" s="2573"/>
      <c r="J800" s="2573"/>
      <c r="K800" s="2573"/>
      <c r="L800" s="2573"/>
      <c r="M800" s="2573"/>
      <c r="N800" s="2573"/>
      <c r="O800" s="2573"/>
      <c r="P800" s="2573"/>
      <c r="Q800" s="2573"/>
      <c r="R800" s="2637"/>
      <c r="S800" s="2573"/>
      <c r="T800" s="2573"/>
      <c r="U800" s="2573"/>
      <c r="V800" s="2573"/>
      <c r="W800" s="2573"/>
      <c r="X800" s="2573"/>
      <c r="Y800" s="2573"/>
      <c r="Z800" s="2573"/>
      <c r="AA800" s="2573"/>
      <c r="AB800" s="2573"/>
      <c r="AC800" s="2573"/>
      <c r="AD800" s="2573"/>
      <c r="AE800" s="2573"/>
      <c r="AF800" s="2574"/>
    </row>
    <row r="801" spans="2:32" s="2875" customFormat="1" ht="13.5" thickBot="1" x14ac:dyDescent="0.25">
      <c r="B801" s="3852" t="s">
        <v>5073</v>
      </c>
      <c r="C801" s="3853"/>
      <c r="D801" s="3851" t="s">
        <v>5074</v>
      </c>
      <c r="E801" s="3856" t="s">
        <v>224</v>
      </c>
      <c r="F801" s="3857"/>
      <c r="G801" s="3857"/>
      <c r="H801" s="3857"/>
      <c r="I801" s="3857"/>
      <c r="J801" s="3857"/>
      <c r="K801" s="3857"/>
      <c r="L801" s="3857"/>
      <c r="M801" s="3857"/>
      <c r="N801" s="3857"/>
      <c r="O801" s="3857"/>
      <c r="P801" s="3858"/>
      <c r="Q801" s="3859" t="s">
        <v>340</v>
      </c>
      <c r="R801" s="3860"/>
      <c r="S801" s="3861"/>
      <c r="T801" s="3861"/>
      <c r="U801" s="3861"/>
      <c r="V801" s="3861"/>
      <c r="W801" s="3861"/>
      <c r="X801" s="3861"/>
      <c r="Y801" s="3862"/>
      <c r="Z801" s="3859" t="s">
        <v>225</v>
      </c>
      <c r="AA801" s="3861"/>
      <c r="AB801" s="3862"/>
      <c r="AC801" s="3873" t="s">
        <v>4993</v>
      </c>
      <c r="AD801" s="3874"/>
      <c r="AE801" s="3875"/>
      <c r="AF801" s="2574"/>
    </row>
    <row r="802" spans="2:32" s="2875" customFormat="1" ht="13.5" thickBot="1" x14ac:dyDescent="0.25">
      <c r="B802" s="3854"/>
      <c r="C802" s="3855"/>
      <c r="D802" s="3851"/>
      <c r="E802" s="3851" t="s">
        <v>5011</v>
      </c>
      <c r="F802" s="3851" t="s">
        <v>5012</v>
      </c>
      <c r="G802" s="3830" t="s">
        <v>5014</v>
      </c>
      <c r="H802" s="3830" t="s">
        <v>5075</v>
      </c>
      <c r="I802" s="3876" t="s">
        <v>5076</v>
      </c>
      <c r="J802" s="3876" t="s">
        <v>5077</v>
      </c>
      <c r="K802" s="3876" t="s">
        <v>5017</v>
      </c>
      <c r="L802" s="3876"/>
      <c r="M802" s="3876" t="s">
        <v>5078</v>
      </c>
      <c r="N802" s="3876" t="s">
        <v>5079</v>
      </c>
      <c r="O802" s="3876" t="s">
        <v>5080</v>
      </c>
      <c r="P802" s="3876" t="s">
        <v>5081</v>
      </c>
      <c r="Q802" s="3827" t="s">
        <v>5023</v>
      </c>
      <c r="R802" s="3827" t="s">
        <v>5024</v>
      </c>
      <c r="S802" s="3827" t="s">
        <v>5025</v>
      </c>
      <c r="T802" s="3827" t="s">
        <v>5082</v>
      </c>
      <c r="U802" s="3827" t="s">
        <v>5083</v>
      </c>
      <c r="V802" s="3827" t="s">
        <v>5028</v>
      </c>
      <c r="W802" s="3827" t="s">
        <v>5030</v>
      </c>
      <c r="X802" s="3830" t="s">
        <v>5084</v>
      </c>
      <c r="Y802" s="3830" t="s">
        <v>5085</v>
      </c>
      <c r="Z802" s="3827" t="s">
        <v>5086</v>
      </c>
      <c r="AA802" s="3827" t="s">
        <v>5087</v>
      </c>
      <c r="AB802" s="3827" t="s">
        <v>5088</v>
      </c>
      <c r="AC802" s="3827" t="s">
        <v>1154</v>
      </c>
      <c r="AD802" s="3827" t="s">
        <v>4994</v>
      </c>
      <c r="AE802" s="3827" t="s">
        <v>4995</v>
      </c>
      <c r="AF802" s="2574"/>
    </row>
    <row r="803" spans="2:32" s="2875" customFormat="1" ht="13.5" thickBot="1" x14ac:dyDescent="0.25">
      <c r="B803" s="3854"/>
      <c r="C803" s="3855"/>
      <c r="D803" s="3827"/>
      <c r="E803" s="3827"/>
      <c r="F803" s="3827"/>
      <c r="G803" s="3829"/>
      <c r="H803" s="3829"/>
      <c r="I803" s="3830"/>
      <c r="J803" s="3830"/>
      <c r="K803" s="3643" t="s">
        <v>5037</v>
      </c>
      <c r="L803" s="3644" t="s">
        <v>2798</v>
      </c>
      <c r="M803" s="3830"/>
      <c r="N803" s="3830"/>
      <c r="O803" s="3830"/>
      <c r="P803" s="3830"/>
      <c r="Q803" s="3828"/>
      <c r="R803" s="3828"/>
      <c r="S803" s="3828"/>
      <c r="T803" s="3828"/>
      <c r="U803" s="3828"/>
      <c r="V803" s="3828"/>
      <c r="W803" s="3828"/>
      <c r="X803" s="3829"/>
      <c r="Y803" s="3829"/>
      <c r="Z803" s="3828"/>
      <c r="AA803" s="3828"/>
      <c r="AB803" s="3828"/>
      <c r="AC803" s="3828"/>
      <c r="AD803" s="3828"/>
      <c r="AE803" s="3828"/>
      <c r="AF803" s="2574"/>
    </row>
    <row r="804" spans="2:32" s="2875" customFormat="1" ht="13.5" thickBot="1" x14ac:dyDescent="0.25">
      <c r="B804" s="3901" t="s">
        <v>6753</v>
      </c>
      <c r="C804" s="3902"/>
      <c r="D804" s="3138" t="s">
        <v>1534</v>
      </c>
      <c r="E804" s="3138" t="s">
        <v>1534</v>
      </c>
      <c r="F804" s="3138" t="s">
        <v>1534</v>
      </c>
      <c r="G804" s="3138" t="s">
        <v>1534</v>
      </c>
      <c r="H804" s="3138" t="s">
        <v>1534</v>
      </c>
      <c r="I804" s="3138">
        <v>0.01</v>
      </c>
      <c r="J804" s="3138">
        <v>0.04</v>
      </c>
      <c r="K804" s="3138" t="s">
        <v>1534</v>
      </c>
      <c r="L804" s="3138" t="s">
        <v>1534</v>
      </c>
      <c r="M804" s="3138" t="s">
        <v>1534</v>
      </c>
      <c r="N804" s="3138" t="s">
        <v>1534</v>
      </c>
      <c r="O804" s="3138" t="s">
        <v>1534</v>
      </c>
      <c r="P804" s="3138" t="s">
        <v>1534</v>
      </c>
      <c r="Q804" s="3138" t="s">
        <v>1534</v>
      </c>
      <c r="R804" s="3138" t="s">
        <v>1534</v>
      </c>
      <c r="S804" s="3138" t="s">
        <v>1534</v>
      </c>
      <c r="T804" s="3138" t="s">
        <v>1534</v>
      </c>
      <c r="U804" s="3138" t="s">
        <v>1534</v>
      </c>
      <c r="V804" s="3138" t="s">
        <v>1534</v>
      </c>
      <c r="W804" s="3138" t="s">
        <v>1534</v>
      </c>
      <c r="X804" s="3138" t="s">
        <v>1534</v>
      </c>
      <c r="Y804" s="3138" t="s">
        <v>1534</v>
      </c>
      <c r="Z804" s="3138" t="s">
        <v>1534</v>
      </c>
      <c r="AA804" s="3138" t="s">
        <v>1534</v>
      </c>
      <c r="AB804" s="3138" t="s">
        <v>1534</v>
      </c>
      <c r="AC804" s="3138" t="s">
        <v>1534</v>
      </c>
      <c r="AD804" s="3138" t="s">
        <v>1534</v>
      </c>
      <c r="AE804" s="3138" t="s">
        <v>1534</v>
      </c>
      <c r="AF804" s="2574"/>
    </row>
    <row r="805" spans="2:32" s="2875" customFormat="1" x14ac:dyDescent="0.2">
      <c r="B805" s="2636"/>
      <c r="C805" s="2568"/>
      <c r="D805" s="2568"/>
      <c r="E805" s="2568"/>
      <c r="F805" s="2568"/>
      <c r="G805" s="2569"/>
      <c r="H805" s="2569"/>
      <c r="I805" s="2569"/>
      <c r="J805" s="2569"/>
      <c r="K805" s="2568"/>
      <c r="L805" s="2569"/>
      <c r="M805" s="2569"/>
      <c r="N805" s="2569"/>
      <c r="O805" s="2569"/>
      <c r="P805" s="2569"/>
      <c r="Q805" s="2633"/>
      <c r="R805" s="2633"/>
      <c r="S805" s="2633"/>
      <c r="T805" s="2633"/>
      <c r="U805" s="2633"/>
      <c r="V805" s="2633"/>
      <c r="W805" s="2633"/>
      <c r="X805" s="2633"/>
      <c r="Y805" s="2633"/>
      <c r="Z805" s="2633"/>
      <c r="AA805" s="2633"/>
      <c r="AB805" s="2633"/>
      <c r="AC805" s="2633"/>
      <c r="AD805" s="2633"/>
      <c r="AE805" s="2633"/>
      <c r="AF805" s="2574"/>
    </row>
    <row r="806" spans="2:32" s="2875" customFormat="1" x14ac:dyDescent="0.2">
      <c r="B806" s="3881" t="s">
        <v>4996</v>
      </c>
      <c r="C806" s="3882"/>
      <c r="D806" s="3883" t="s">
        <v>1534</v>
      </c>
      <c r="E806" s="3883"/>
      <c r="F806" s="3883"/>
      <c r="G806" s="3883"/>
      <c r="H806" s="3883"/>
      <c r="I806" s="2634"/>
      <c r="J806" s="2634"/>
      <c r="K806" s="2634"/>
      <c r="L806" s="2634"/>
      <c r="M806" s="2634"/>
      <c r="N806" s="2634"/>
      <c r="O806" s="2634"/>
      <c r="P806" s="2634"/>
      <c r="Q806" s="2633"/>
      <c r="R806" s="2633"/>
      <c r="S806" s="2633"/>
      <c r="T806" s="2633"/>
      <c r="U806" s="2633"/>
      <c r="V806" s="2633"/>
      <c r="W806" s="2633"/>
      <c r="X806" s="2633"/>
      <c r="Y806" s="2633"/>
      <c r="Z806" s="2633"/>
      <c r="AA806" s="2633"/>
      <c r="AB806" s="2633"/>
      <c r="AC806" s="2633"/>
      <c r="AD806" s="2633"/>
      <c r="AE806" s="2633"/>
      <c r="AF806" s="2574"/>
    </row>
    <row r="807" spans="2:32" s="2875" customFormat="1" x14ac:dyDescent="0.2">
      <c r="B807" s="3881" t="s">
        <v>4997</v>
      </c>
      <c r="C807" s="3882"/>
      <c r="D807" s="3883" t="s">
        <v>5093</v>
      </c>
      <c r="E807" s="3883"/>
      <c r="F807" s="3883"/>
      <c r="G807" s="3883"/>
      <c r="H807" s="3883"/>
      <c r="I807" s="2634"/>
      <c r="J807" s="2634"/>
      <c r="K807" s="2634"/>
      <c r="L807" s="2634"/>
      <c r="M807" s="2634"/>
      <c r="N807" s="2634"/>
      <c r="O807" s="2634"/>
      <c r="P807" s="2634"/>
      <c r="Q807" s="2633"/>
      <c r="R807" s="2633"/>
      <c r="S807" s="2633"/>
      <c r="T807" s="2633"/>
      <c r="U807" s="2633"/>
      <c r="V807" s="2633"/>
      <c r="W807" s="2633"/>
      <c r="X807" s="2633"/>
      <c r="Y807" s="2633"/>
      <c r="Z807" s="2633"/>
      <c r="AA807" s="2633"/>
      <c r="AB807" s="2633"/>
      <c r="AC807" s="2633"/>
      <c r="AD807" s="2633"/>
      <c r="AE807" s="2633"/>
      <c r="AF807" s="2574"/>
    </row>
    <row r="808" spans="2:32" s="2875" customFormat="1" ht="13.5" thickBot="1" x14ac:dyDescent="0.25">
      <c r="B808" s="3648"/>
      <c r="C808" s="3647"/>
      <c r="D808" s="3647"/>
      <c r="E808" s="3647"/>
      <c r="F808" s="3647"/>
      <c r="G808" s="2637"/>
      <c r="H808" s="2637"/>
      <c r="I808" s="2637"/>
      <c r="J808" s="2637"/>
      <c r="K808" s="2637"/>
      <c r="L808" s="2637"/>
      <c r="M808" s="2637"/>
      <c r="N808" s="2637"/>
      <c r="O808" s="2637"/>
      <c r="P808" s="2637"/>
      <c r="Q808" s="2637"/>
      <c r="R808" s="2637"/>
      <c r="S808" s="2637"/>
      <c r="T808" s="2637"/>
      <c r="U808" s="2637"/>
      <c r="V808" s="2637"/>
      <c r="W808" s="2637"/>
      <c r="X808" s="2637"/>
      <c r="Y808" s="2637"/>
      <c r="Z808" s="2637"/>
      <c r="AA808" s="2637"/>
      <c r="AB808" s="2637"/>
      <c r="AC808" s="2637"/>
      <c r="AD808" s="2637"/>
      <c r="AE808" s="2637"/>
      <c r="AF808" s="2579"/>
    </row>
    <row r="809" spans="2:32" s="2875" customFormat="1" x14ac:dyDescent="0.2"/>
    <row r="810" spans="2:32" s="2875" customFormat="1" ht="13.5" thickBot="1" x14ac:dyDescent="0.25"/>
    <row r="811" spans="2:32" s="2875" customFormat="1" ht="20.25" x14ac:dyDescent="0.2">
      <c r="B811" s="3839" t="s">
        <v>5069</v>
      </c>
      <c r="C811" s="3840"/>
      <c r="D811" s="3840"/>
      <c r="E811" s="3840"/>
      <c r="F811" s="3840"/>
      <c r="G811" s="3840"/>
      <c r="H811" s="3840"/>
      <c r="I811" s="3840"/>
      <c r="J811" s="3840"/>
      <c r="K811" s="3840"/>
      <c r="L811" s="3840"/>
      <c r="M811" s="3840"/>
      <c r="N811" s="3840"/>
      <c r="O811" s="3840"/>
      <c r="P811" s="3840"/>
      <c r="Q811" s="3840"/>
      <c r="R811" s="3840"/>
      <c r="S811" s="3840"/>
      <c r="T811" s="3840"/>
      <c r="U811" s="3840"/>
      <c r="V811" s="3840"/>
      <c r="W811" s="3840"/>
      <c r="X811" s="3840"/>
      <c r="Y811" s="3840"/>
      <c r="Z811" s="3840"/>
      <c r="AA811" s="3840"/>
      <c r="AB811" s="3840"/>
      <c r="AC811" s="3840"/>
      <c r="AD811" s="3840"/>
      <c r="AE811" s="3840"/>
      <c r="AF811" s="3841"/>
    </row>
    <row r="812" spans="2:32" s="2875" customFormat="1" x14ac:dyDescent="0.2">
      <c r="B812" s="3645"/>
      <c r="C812" s="3646"/>
      <c r="D812" s="3646"/>
      <c r="E812" s="3646"/>
      <c r="F812" s="3646"/>
      <c r="G812" s="2573"/>
      <c r="H812" s="2573"/>
      <c r="I812" s="2573"/>
      <c r="J812" s="2573"/>
      <c r="K812" s="2573"/>
      <c r="L812" s="2573"/>
      <c r="M812" s="2573"/>
      <c r="N812" s="2573"/>
      <c r="O812" s="2573"/>
      <c r="P812" s="2573"/>
      <c r="Q812" s="2573"/>
      <c r="R812" s="2573"/>
      <c r="S812" s="2573"/>
      <c r="T812" s="2573"/>
      <c r="U812" s="2573"/>
      <c r="V812" s="2573"/>
      <c r="W812" s="2573"/>
      <c r="X812" s="2573"/>
      <c r="Y812" s="2573"/>
      <c r="Z812" s="2573"/>
      <c r="AA812" s="2573"/>
      <c r="AB812" s="2573"/>
      <c r="AC812" s="2573"/>
      <c r="AD812" s="2573"/>
      <c r="AE812" s="2573"/>
      <c r="AF812" s="2574"/>
    </row>
    <row r="813" spans="2:32" s="2875" customFormat="1" ht="12.75" customHeight="1" x14ac:dyDescent="0.2">
      <c r="B813" s="2635" t="s">
        <v>5089</v>
      </c>
      <c r="C813" s="3646"/>
      <c r="D813" s="3866" t="s">
        <v>6733</v>
      </c>
      <c r="E813" s="3866"/>
      <c r="F813" s="3866"/>
      <c r="G813" s="2573"/>
      <c r="H813" s="2573"/>
      <c r="I813" s="2573"/>
      <c r="J813" s="2573"/>
      <c r="K813" s="2573"/>
      <c r="L813" s="2573"/>
      <c r="M813" s="2573"/>
      <c r="N813" s="2573"/>
      <c r="O813" s="2573"/>
      <c r="P813" s="2573"/>
      <c r="Q813" s="2573"/>
      <c r="R813" s="2573"/>
      <c r="S813" s="2573"/>
      <c r="T813" s="2573"/>
      <c r="U813" s="2573"/>
      <c r="V813" s="2573"/>
      <c r="W813" s="2573"/>
      <c r="X813" s="2573"/>
      <c r="Y813" s="2573"/>
      <c r="Z813" s="2573"/>
      <c r="AA813" s="2573"/>
      <c r="AB813" s="2573"/>
      <c r="AC813" s="2573"/>
      <c r="AD813" s="2573"/>
      <c r="AE813" s="2573"/>
      <c r="AF813" s="2574"/>
    </row>
    <row r="814" spans="2:32" s="2875" customFormat="1" ht="12.75" customHeight="1" x14ac:dyDescent="0.2">
      <c r="B814" s="3867" t="s">
        <v>5072</v>
      </c>
      <c r="C814" s="3868"/>
      <c r="D814" s="3869">
        <v>41743</v>
      </c>
      <c r="E814" s="3869"/>
      <c r="F814" s="3869"/>
      <c r="G814" s="2573"/>
      <c r="H814" s="2573"/>
      <c r="I814" s="2573"/>
      <c r="J814" s="2573"/>
      <c r="K814" s="2573"/>
      <c r="L814" s="2573"/>
      <c r="M814" s="2573"/>
      <c r="N814" s="2573"/>
      <c r="O814" s="2573"/>
      <c r="P814" s="2573"/>
      <c r="Q814" s="2573"/>
      <c r="R814" s="2573"/>
      <c r="S814" s="2573"/>
      <c r="T814" s="2573"/>
      <c r="U814" s="2573"/>
      <c r="V814" s="2573"/>
      <c r="W814" s="2573"/>
      <c r="X814" s="2573"/>
      <c r="Y814" s="2573"/>
      <c r="Z814" s="2573"/>
      <c r="AA814" s="2573"/>
      <c r="AB814" s="2573"/>
      <c r="AC814" s="2573"/>
      <c r="AD814" s="2573"/>
      <c r="AE814" s="2573"/>
      <c r="AF814" s="2574"/>
    </row>
    <row r="815" spans="2:32" s="2875" customFormat="1" x14ac:dyDescent="0.2">
      <c r="B815" s="3863" t="s">
        <v>5070</v>
      </c>
      <c r="C815" s="3864"/>
      <c r="D815" s="3870">
        <v>41790</v>
      </c>
      <c r="E815" s="3870"/>
      <c r="F815" s="3870"/>
      <c r="G815" s="2573"/>
      <c r="H815" s="2573"/>
      <c r="I815" s="2573"/>
      <c r="J815" s="2573"/>
      <c r="K815" s="2573"/>
      <c r="L815" s="2573"/>
      <c r="M815" s="2573"/>
      <c r="N815" s="2573"/>
      <c r="O815" s="2573"/>
      <c r="P815" s="2573"/>
      <c r="Q815" s="2573"/>
      <c r="R815" s="2573"/>
      <c r="S815" s="2573"/>
      <c r="T815" s="2573"/>
      <c r="U815" s="2573"/>
      <c r="V815" s="2573"/>
      <c r="W815" s="2573"/>
      <c r="X815" s="2573"/>
      <c r="Y815" s="2573"/>
      <c r="Z815" s="2573"/>
      <c r="AA815" s="2573"/>
      <c r="AB815" s="2573"/>
      <c r="AC815" s="2573"/>
      <c r="AD815" s="2573"/>
      <c r="AE815" s="2573"/>
      <c r="AF815" s="2574"/>
    </row>
    <row r="816" spans="2:32" s="2875" customFormat="1" ht="12.75" customHeight="1" thickBot="1" x14ac:dyDescent="0.25">
      <c r="B816" s="3645"/>
      <c r="C816" s="3646"/>
      <c r="D816" s="3646"/>
      <c r="E816" s="3646"/>
      <c r="F816" s="3646"/>
      <c r="G816" s="2573"/>
      <c r="H816" s="2573"/>
      <c r="I816" s="2573"/>
      <c r="J816" s="2573"/>
      <c r="K816" s="2573"/>
      <c r="L816" s="2573"/>
      <c r="M816" s="2573"/>
      <c r="N816" s="2573"/>
      <c r="O816" s="2573"/>
      <c r="P816" s="2573"/>
      <c r="Q816" s="2573"/>
      <c r="R816" s="2573"/>
      <c r="S816" s="2573"/>
      <c r="T816" s="2573"/>
      <c r="U816" s="2573"/>
      <c r="V816" s="2573"/>
      <c r="W816" s="2573"/>
      <c r="X816" s="2573"/>
      <c r="Y816" s="2573"/>
      <c r="Z816" s="2573"/>
      <c r="AA816" s="2573"/>
      <c r="AB816" s="2573"/>
      <c r="AC816" s="2573"/>
      <c r="AD816" s="2573"/>
      <c r="AE816" s="2573"/>
      <c r="AF816" s="2574"/>
    </row>
    <row r="817" spans="2:32" s="2875" customFormat="1" ht="12.75" customHeight="1" thickBot="1" x14ac:dyDescent="0.25">
      <c r="B817" s="3844" t="s">
        <v>5071</v>
      </c>
      <c r="C817" s="3871"/>
      <c r="D817" s="3872" t="s">
        <v>6734</v>
      </c>
      <c r="E817" s="3847"/>
      <c r="F817" s="3847"/>
      <c r="G817" s="3847"/>
      <c r="H817" s="3847"/>
      <c r="I817" s="3847"/>
      <c r="J817" s="3847"/>
      <c r="K817" s="3847"/>
      <c r="L817" s="3847"/>
      <c r="M817" s="3847"/>
      <c r="N817" s="3847"/>
      <c r="O817" s="3847"/>
      <c r="P817" s="3847"/>
      <c r="Q817" s="3848"/>
      <c r="R817" s="2573"/>
      <c r="S817" s="2573"/>
      <c r="T817" s="2573"/>
      <c r="U817" s="2573"/>
      <c r="V817" s="2573"/>
      <c r="W817" s="2573"/>
      <c r="X817" s="2573"/>
      <c r="Y817" s="2573"/>
      <c r="Z817" s="2573"/>
      <c r="AA817" s="2573"/>
      <c r="AB817" s="2573"/>
      <c r="AC817" s="2573"/>
      <c r="AD817" s="2573"/>
      <c r="AE817" s="2573"/>
      <c r="AF817" s="2574"/>
    </row>
    <row r="818" spans="2:32" s="2875" customFormat="1" ht="13.5" customHeight="1" thickBot="1" x14ac:dyDescent="0.25">
      <c r="B818" s="3645"/>
      <c r="C818" s="3646"/>
      <c r="D818" s="3646"/>
      <c r="E818" s="3646"/>
      <c r="F818" s="3646"/>
      <c r="G818" s="2573"/>
      <c r="H818" s="2573"/>
      <c r="I818" s="2573"/>
      <c r="J818" s="2573"/>
      <c r="K818" s="2573"/>
      <c r="L818" s="2573"/>
      <c r="M818" s="2573"/>
      <c r="N818" s="2573"/>
      <c r="O818" s="2573"/>
      <c r="P818" s="2573"/>
      <c r="Q818" s="2573"/>
      <c r="R818" s="2637"/>
      <c r="S818" s="2573"/>
      <c r="T818" s="2573"/>
      <c r="U818" s="2573"/>
      <c r="V818" s="2573"/>
      <c r="W818" s="2573"/>
      <c r="X818" s="2573"/>
      <c r="Y818" s="2573"/>
      <c r="Z818" s="2573"/>
      <c r="AA818" s="2573"/>
      <c r="AB818" s="2573"/>
      <c r="AC818" s="2573"/>
      <c r="AD818" s="2573"/>
      <c r="AE818" s="2573"/>
      <c r="AF818" s="2574"/>
    </row>
    <row r="819" spans="2:32" s="2875" customFormat="1" ht="13.5" customHeight="1" thickBot="1" x14ac:dyDescent="0.25">
      <c r="B819" s="3852" t="s">
        <v>5073</v>
      </c>
      <c r="C819" s="3853"/>
      <c r="D819" s="3851" t="s">
        <v>5074</v>
      </c>
      <c r="E819" s="3856" t="s">
        <v>224</v>
      </c>
      <c r="F819" s="3857"/>
      <c r="G819" s="3857"/>
      <c r="H819" s="3857"/>
      <c r="I819" s="3857"/>
      <c r="J819" s="3857"/>
      <c r="K819" s="3857"/>
      <c r="L819" s="3857"/>
      <c r="M819" s="3857"/>
      <c r="N819" s="3857"/>
      <c r="O819" s="3857"/>
      <c r="P819" s="3858"/>
      <c r="Q819" s="3859" t="s">
        <v>340</v>
      </c>
      <c r="R819" s="3860"/>
      <c r="S819" s="3861"/>
      <c r="T819" s="3861"/>
      <c r="U819" s="3861"/>
      <c r="V819" s="3861"/>
      <c r="W819" s="3861"/>
      <c r="X819" s="3861"/>
      <c r="Y819" s="3862"/>
      <c r="Z819" s="3859" t="s">
        <v>225</v>
      </c>
      <c r="AA819" s="3861"/>
      <c r="AB819" s="3862"/>
      <c r="AC819" s="3873" t="s">
        <v>4993</v>
      </c>
      <c r="AD819" s="3874"/>
      <c r="AE819" s="3875"/>
      <c r="AF819" s="2574"/>
    </row>
    <row r="820" spans="2:32" s="2875" customFormat="1" ht="13.5" thickBot="1" x14ac:dyDescent="0.25">
      <c r="B820" s="3854"/>
      <c r="C820" s="3855"/>
      <c r="D820" s="3851"/>
      <c r="E820" s="3851" t="s">
        <v>5011</v>
      </c>
      <c r="F820" s="3851" t="s">
        <v>5012</v>
      </c>
      <c r="G820" s="3830" t="s">
        <v>5014</v>
      </c>
      <c r="H820" s="3830" t="s">
        <v>5075</v>
      </c>
      <c r="I820" s="3876" t="s">
        <v>5076</v>
      </c>
      <c r="J820" s="3876" t="s">
        <v>5077</v>
      </c>
      <c r="K820" s="3876" t="s">
        <v>5017</v>
      </c>
      <c r="L820" s="3876"/>
      <c r="M820" s="3876" t="s">
        <v>5078</v>
      </c>
      <c r="N820" s="3876" t="s">
        <v>5079</v>
      </c>
      <c r="O820" s="3876" t="s">
        <v>5080</v>
      </c>
      <c r="P820" s="3876" t="s">
        <v>5081</v>
      </c>
      <c r="Q820" s="3827" t="s">
        <v>5023</v>
      </c>
      <c r="R820" s="3827" t="s">
        <v>5024</v>
      </c>
      <c r="S820" s="3827" t="s">
        <v>5025</v>
      </c>
      <c r="T820" s="3827" t="s">
        <v>5082</v>
      </c>
      <c r="U820" s="3827" t="s">
        <v>5083</v>
      </c>
      <c r="V820" s="3827" t="s">
        <v>5028</v>
      </c>
      <c r="W820" s="3827" t="s">
        <v>5030</v>
      </c>
      <c r="X820" s="3830" t="s">
        <v>5084</v>
      </c>
      <c r="Y820" s="3830" t="s">
        <v>5085</v>
      </c>
      <c r="Z820" s="3827" t="s">
        <v>5086</v>
      </c>
      <c r="AA820" s="3827" t="s">
        <v>5087</v>
      </c>
      <c r="AB820" s="3827" t="s">
        <v>5088</v>
      </c>
      <c r="AC820" s="3827" t="s">
        <v>1154</v>
      </c>
      <c r="AD820" s="3827" t="s">
        <v>4994</v>
      </c>
      <c r="AE820" s="3827" t="s">
        <v>4995</v>
      </c>
      <c r="AF820" s="2574"/>
    </row>
    <row r="821" spans="2:32" s="2875" customFormat="1" ht="13.5" customHeight="1" thickBot="1" x14ac:dyDescent="0.25">
      <c r="B821" s="3854"/>
      <c r="C821" s="3855"/>
      <c r="D821" s="3827"/>
      <c r="E821" s="3827"/>
      <c r="F821" s="3827"/>
      <c r="G821" s="3829"/>
      <c r="H821" s="3829"/>
      <c r="I821" s="3830"/>
      <c r="J821" s="3830"/>
      <c r="K821" s="3643" t="s">
        <v>5037</v>
      </c>
      <c r="L821" s="3644" t="s">
        <v>2798</v>
      </c>
      <c r="M821" s="3830"/>
      <c r="N821" s="3830"/>
      <c r="O821" s="3830"/>
      <c r="P821" s="3830"/>
      <c r="Q821" s="3828"/>
      <c r="R821" s="3828"/>
      <c r="S821" s="3828"/>
      <c r="T821" s="3828"/>
      <c r="U821" s="3828"/>
      <c r="V821" s="3828"/>
      <c r="W821" s="3828"/>
      <c r="X821" s="3829"/>
      <c r="Y821" s="3829"/>
      <c r="Z821" s="3828"/>
      <c r="AA821" s="3828"/>
      <c r="AB821" s="3828"/>
      <c r="AC821" s="3828"/>
      <c r="AD821" s="3828"/>
      <c r="AE821" s="3828"/>
      <c r="AF821" s="2574"/>
    </row>
    <row r="822" spans="2:32" s="2875" customFormat="1" ht="13.5" customHeight="1" x14ac:dyDescent="0.2">
      <c r="B822" s="4756" t="s">
        <v>6735</v>
      </c>
      <c r="C822" s="4757"/>
      <c r="D822" s="3139" t="s">
        <v>1534</v>
      </c>
      <c r="E822" s="3139">
        <v>4.4800000000000006E-2</v>
      </c>
      <c r="F822" s="3140" t="s">
        <v>6736</v>
      </c>
      <c r="G822" s="2651" t="s">
        <v>6737</v>
      </c>
      <c r="H822" s="2651" t="s">
        <v>1534</v>
      </c>
      <c r="I822" s="3141">
        <v>7.8400000000000011E-2</v>
      </c>
      <c r="J822" s="3141">
        <v>7.8400000000000011E-2</v>
      </c>
      <c r="K822" s="2651" t="s">
        <v>1534</v>
      </c>
      <c r="L822" s="2651" t="s">
        <v>1534</v>
      </c>
      <c r="M822" s="2651" t="s">
        <v>1534</v>
      </c>
      <c r="N822" s="2651" t="s">
        <v>1534</v>
      </c>
      <c r="O822" s="3386">
        <v>0.24640000000000004</v>
      </c>
      <c r="P822" s="3386">
        <v>0.15254400000000001</v>
      </c>
      <c r="Q822" s="2651" t="s">
        <v>1534</v>
      </c>
      <c r="R822" s="3140" t="s">
        <v>1534</v>
      </c>
      <c r="S822" s="3140" t="s">
        <v>1534</v>
      </c>
      <c r="T822" s="3140" t="s">
        <v>1534</v>
      </c>
      <c r="U822" s="3141">
        <v>6.720000000000001E-2</v>
      </c>
      <c r="V822" s="3140" t="s">
        <v>1534</v>
      </c>
      <c r="W822" s="3140" t="s">
        <v>1534</v>
      </c>
      <c r="X822" s="3140" t="s">
        <v>1534</v>
      </c>
      <c r="Y822" s="3141">
        <v>6.720000000000001E-2</v>
      </c>
      <c r="Z822" s="3140" t="s">
        <v>1534</v>
      </c>
      <c r="AA822" s="3140" t="s">
        <v>1534</v>
      </c>
      <c r="AB822" s="3141">
        <v>0.112</v>
      </c>
      <c r="AC822" s="2652" t="s">
        <v>1534</v>
      </c>
      <c r="AD822" s="2652" t="s">
        <v>1534</v>
      </c>
      <c r="AE822" s="3236" t="s">
        <v>1534</v>
      </c>
      <c r="AF822" s="2574"/>
    </row>
    <row r="823" spans="2:32" s="2875" customFormat="1" ht="13.5" customHeight="1" x14ac:dyDescent="0.2">
      <c r="B823" s="4758" t="s">
        <v>6738</v>
      </c>
      <c r="C823" s="4759"/>
      <c r="D823" s="3134" t="s">
        <v>1534</v>
      </c>
      <c r="E823" s="3134">
        <v>4.4800000000000006E-2</v>
      </c>
      <c r="F823" s="3135" t="s">
        <v>6739</v>
      </c>
      <c r="G823" s="2641" t="s">
        <v>6740</v>
      </c>
      <c r="H823" s="2641" t="s">
        <v>1534</v>
      </c>
      <c r="I823" s="3043">
        <v>7.8400000000000011E-2</v>
      </c>
      <c r="J823" s="3043">
        <v>7.8400000000000011E-2</v>
      </c>
      <c r="K823" s="2641" t="s">
        <v>1534</v>
      </c>
      <c r="L823" s="2641" t="s">
        <v>1534</v>
      </c>
      <c r="M823" s="2641" t="s">
        <v>1534</v>
      </c>
      <c r="N823" s="2641" t="s">
        <v>1534</v>
      </c>
      <c r="O823" s="3387">
        <v>0.24640000000000004</v>
      </c>
      <c r="P823" s="3387">
        <v>0.15254400000000001</v>
      </c>
      <c r="Q823" s="2641" t="s">
        <v>1534</v>
      </c>
      <c r="R823" s="3135" t="s">
        <v>1534</v>
      </c>
      <c r="S823" s="3135" t="s">
        <v>1534</v>
      </c>
      <c r="T823" s="3135" t="s">
        <v>1534</v>
      </c>
      <c r="U823" s="3043">
        <v>6.720000000000001E-2</v>
      </c>
      <c r="V823" s="3135" t="s">
        <v>1534</v>
      </c>
      <c r="W823" s="3135" t="s">
        <v>1534</v>
      </c>
      <c r="X823" s="3135" t="s">
        <v>1534</v>
      </c>
      <c r="Y823" s="3043">
        <v>6.720000000000001E-2</v>
      </c>
      <c r="Z823" s="3135" t="s">
        <v>1534</v>
      </c>
      <c r="AA823" s="3135" t="s">
        <v>1534</v>
      </c>
      <c r="AB823" s="3043">
        <v>0.112</v>
      </c>
      <c r="AC823" s="2613" t="s">
        <v>1534</v>
      </c>
      <c r="AD823" s="2613" t="s">
        <v>1534</v>
      </c>
      <c r="AE823" s="3238" t="s">
        <v>1534</v>
      </c>
      <c r="AF823" s="2574"/>
    </row>
    <row r="824" spans="2:32" s="2875" customFormat="1" ht="13.5" customHeight="1" x14ac:dyDescent="0.2">
      <c r="B824" s="4758" t="s">
        <v>6741</v>
      </c>
      <c r="C824" s="4759"/>
      <c r="D824" s="3134" t="s">
        <v>1534</v>
      </c>
      <c r="E824" s="3134">
        <v>4.4800000000000006E-2</v>
      </c>
      <c r="F824" s="3135" t="s">
        <v>6742</v>
      </c>
      <c r="G824" s="2641" t="s">
        <v>6743</v>
      </c>
      <c r="H824" s="2641" t="s">
        <v>1534</v>
      </c>
      <c r="I824" s="3043">
        <v>7.8400000000000011E-2</v>
      </c>
      <c r="J824" s="3043">
        <v>7.8400000000000011E-2</v>
      </c>
      <c r="K824" s="2641" t="s">
        <v>1534</v>
      </c>
      <c r="L824" s="2641" t="s">
        <v>1534</v>
      </c>
      <c r="M824" s="2641" t="s">
        <v>1534</v>
      </c>
      <c r="N824" s="2641" t="s">
        <v>1534</v>
      </c>
      <c r="O824" s="3387">
        <v>0.24640000000000004</v>
      </c>
      <c r="P824" s="3387">
        <v>0.135744</v>
      </c>
      <c r="Q824" s="2641" t="s">
        <v>1534</v>
      </c>
      <c r="R824" s="3135" t="s">
        <v>1534</v>
      </c>
      <c r="S824" s="3135" t="s">
        <v>1534</v>
      </c>
      <c r="T824" s="3135" t="s">
        <v>1534</v>
      </c>
      <c r="U824" s="3043">
        <v>6.720000000000001E-2</v>
      </c>
      <c r="V824" s="3135" t="s">
        <v>1534</v>
      </c>
      <c r="W824" s="3135" t="s">
        <v>1534</v>
      </c>
      <c r="X824" s="3135" t="s">
        <v>1534</v>
      </c>
      <c r="Y824" s="3043">
        <v>6.720000000000001E-2</v>
      </c>
      <c r="Z824" s="3135" t="s">
        <v>1534</v>
      </c>
      <c r="AA824" s="3135" t="s">
        <v>1534</v>
      </c>
      <c r="AB824" s="3043">
        <v>0.112</v>
      </c>
      <c r="AC824" s="2613" t="s">
        <v>1534</v>
      </c>
      <c r="AD824" s="2613" t="s">
        <v>1534</v>
      </c>
      <c r="AE824" s="3238" t="s">
        <v>1534</v>
      </c>
      <c r="AF824" s="2574"/>
    </row>
    <row r="825" spans="2:32" s="2875" customFormat="1" ht="13.5" customHeight="1" x14ac:dyDescent="0.2">
      <c r="B825" s="4762" t="s">
        <v>6744</v>
      </c>
      <c r="C825" s="4763"/>
      <c r="D825" s="3134" t="s">
        <v>1534</v>
      </c>
      <c r="E825" s="3134">
        <v>4.4800000000000006E-2</v>
      </c>
      <c r="F825" s="3134" t="s">
        <v>6745</v>
      </c>
      <c r="G825" s="2641" t="s">
        <v>6746</v>
      </c>
      <c r="H825" s="2641" t="s">
        <v>1534</v>
      </c>
      <c r="I825" s="3043">
        <v>7.8400000000000011E-2</v>
      </c>
      <c r="J825" s="3043">
        <v>7.8400000000000011E-2</v>
      </c>
      <c r="K825" s="2641" t="s">
        <v>1534</v>
      </c>
      <c r="L825" s="2641" t="s">
        <v>1534</v>
      </c>
      <c r="M825" s="2641" t="s">
        <v>1534</v>
      </c>
      <c r="N825" s="2641" t="s">
        <v>1534</v>
      </c>
      <c r="O825" s="3387">
        <v>0.24640000000000004</v>
      </c>
      <c r="P825" s="3387">
        <v>0.135744</v>
      </c>
      <c r="Q825" s="2641" t="s">
        <v>1534</v>
      </c>
      <c r="R825" s="3135" t="s">
        <v>1534</v>
      </c>
      <c r="S825" s="3135" t="s">
        <v>1534</v>
      </c>
      <c r="T825" s="3135" t="s">
        <v>1534</v>
      </c>
      <c r="U825" s="3043">
        <v>6.720000000000001E-2</v>
      </c>
      <c r="V825" s="3135" t="s">
        <v>1534</v>
      </c>
      <c r="W825" s="3135" t="s">
        <v>1534</v>
      </c>
      <c r="X825" s="3135" t="s">
        <v>1534</v>
      </c>
      <c r="Y825" s="3043">
        <v>6.720000000000001E-2</v>
      </c>
      <c r="Z825" s="3135" t="s">
        <v>1534</v>
      </c>
      <c r="AA825" s="3135" t="s">
        <v>1534</v>
      </c>
      <c r="AB825" s="3043">
        <v>0.112</v>
      </c>
      <c r="AC825" s="2613" t="s">
        <v>1534</v>
      </c>
      <c r="AD825" s="2613" t="s">
        <v>1534</v>
      </c>
      <c r="AE825" s="3238" t="s">
        <v>1534</v>
      </c>
      <c r="AF825" s="2574"/>
    </row>
    <row r="826" spans="2:32" s="2875" customFormat="1" ht="13.5" customHeight="1" x14ac:dyDescent="0.2">
      <c r="B826" s="4758" t="s">
        <v>6747</v>
      </c>
      <c r="C826" s="4759"/>
      <c r="D826" s="3134" t="s">
        <v>1534</v>
      </c>
      <c r="E826" s="3134">
        <v>4.4800000000000006E-2</v>
      </c>
      <c r="F826" s="3134" t="s">
        <v>6736</v>
      </c>
      <c r="G826" s="2641" t="s">
        <v>6737</v>
      </c>
      <c r="H826" s="2641" t="s">
        <v>1534</v>
      </c>
      <c r="I826" s="3043">
        <v>7.8400000000000011E-2</v>
      </c>
      <c r="J826" s="3043">
        <v>7.8400000000000011E-2</v>
      </c>
      <c r="K826" s="2641" t="s">
        <v>1534</v>
      </c>
      <c r="L826" s="2641" t="s">
        <v>1534</v>
      </c>
      <c r="M826" s="2641" t="s">
        <v>1534</v>
      </c>
      <c r="N826" s="2641" t="s">
        <v>1534</v>
      </c>
      <c r="O826" s="3387">
        <v>0.24640000000000004</v>
      </c>
      <c r="P826" s="3387">
        <v>0.15254400000000001</v>
      </c>
      <c r="Q826" s="2641" t="s">
        <v>1534</v>
      </c>
      <c r="R826" s="3135" t="s">
        <v>1534</v>
      </c>
      <c r="S826" s="3135" t="s">
        <v>1534</v>
      </c>
      <c r="T826" s="3135" t="s">
        <v>1534</v>
      </c>
      <c r="U826" s="3043">
        <v>6.720000000000001E-2</v>
      </c>
      <c r="V826" s="3135" t="s">
        <v>1534</v>
      </c>
      <c r="W826" s="3135" t="s">
        <v>1534</v>
      </c>
      <c r="X826" s="3135" t="s">
        <v>1534</v>
      </c>
      <c r="Y826" s="3043">
        <v>6.720000000000001E-2</v>
      </c>
      <c r="Z826" s="3135" t="s">
        <v>1534</v>
      </c>
      <c r="AA826" s="3135" t="s">
        <v>1534</v>
      </c>
      <c r="AB826" s="3043">
        <v>0.112</v>
      </c>
      <c r="AC826" s="2613" t="s">
        <v>1534</v>
      </c>
      <c r="AD826" s="2613" t="s">
        <v>1534</v>
      </c>
      <c r="AE826" s="3238" t="s">
        <v>1534</v>
      </c>
      <c r="AF826" s="2574"/>
    </row>
    <row r="827" spans="2:32" s="2875" customFormat="1" ht="13.5" customHeight="1" x14ac:dyDescent="0.2">
      <c r="B827" s="4758" t="s">
        <v>6748</v>
      </c>
      <c r="C827" s="4759"/>
      <c r="D827" s="3134" t="s">
        <v>1534</v>
      </c>
      <c r="E827" s="3134">
        <v>4.4800000000000006E-2</v>
      </c>
      <c r="F827" s="3134" t="s">
        <v>6739</v>
      </c>
      <c r="G827" s="2641" t="s">
        <v>6740</v>
      </c>
      <c r="H827" s="2641" t="s">
        <v>1534</v>
      </c>
      <c r="I827" s="3043">
        <v>7.8400000000000011E-2</v>
      </c>
      <c r="J827" s="3043">
        <v>7.8400000000000011E-2</v>
      </c>
      <c r="K827" s="2641" t="s">
        <v>1534</v>
      </c>
      <c r="L827" s="2641" t="s">
        <v>1534</v>
      </c>
      <c r="M827" s="2641" t="s">
        <v>1534</v>
      </c>
      <c r="N827" s="2641" t="s">
        <v>1534</v>
      </c>
      <c r="O827" s="3387">
        <v>0.24640000000000004</v>
      </c>
      <c r="P827" s="3387">
        <v>0.15254400000000001</v>
      </c>
      <c r="Q827" s="2641" t="s">
        <v>1534</v>
      </c>
      <c r="R827" s="3135" t="s">
        <v>1534</v>
      </c>
      <c r="S827" s="3135" t="s">
        <v>1534</v>
      </c>
      <c r="T827" s="3135" t="s">
        <v>1534</v>
      </c>
      <c r="U827" s="3043">
        <v>6.720000000000001E-2</v>
      </c>
      <c r="V827" s="3135" t="s">
        <v>1534</v>
      </c>
      <c r="W827" s="3135" t="s">
        <v>1534</v>
      </c>
      <c r="X827" s="3135" t="s">
        <v>1534</v>
      </c>
      <c r="Y827" s="3043">
        <v>6.720000000000001E-2</v>
      </c>
      <c r="Z827" s="3135" t="s">
        <v>1534</v>
      </c>
      <c r="AA827" s="3135" t="s">
        <v>1534</v>
      </c>
      <c r="AB827" s="3043">
        <v>0.112</v>
      </c>
      <c r="AC827" s="2613" t="s">
        <v>1534</v>
      </c>
      <c r="AD827" s="2613" t="s">
        <v>1534</v>
      </c>
      <c r="AE827" s="3238" t="s">
        <v>1534</v>
      </c>
      <c r="AF827" s="2574"/>
    </row>
    <row r="828" spans="2:32" s="2875" customFormat="1" ht="13.5" customHeight="1" x14ac:dyDescent="0.2">
      <c r="B828" s="4758" t="s">
        <v>6749</v>
      </c>
      <c r="C828" s="4759"/>
      <c r="D828" s="3134" t="s">
        <v>1534</v>
      </c>
      <c r="E828" s="3134">
        <v>4.4800000000000006E-2</v>
      </c>
      <c r="F828" s="3134" t="s">
        <v>6742</v>
      </c>
      <c r="G828" s="2641" t="s">
        <v>6743</v>
      </c>
      <c r="H828" s="2641" t="s">
        <v>1534</v>
      </c>
      <c r="I828" s="3043">
        <v>7.8400000000000011E-2</v>
      </c>
      <c r="J828" s="3043">
        <v>7.8400000000000011E-2</v>
      </c>
      <c r="K828" s="2641" t="s">
        <v>1534</v>
      </c>
      <c r="L828" s="2641" t="s">
        <v>1534</v>
      </c>
      <c r="M828" s="2641" t="s">
        <v>1534</v>
      </c>
      <c r="N828" s="2641" t="s">
        <v>1534</v>
      </c>
      <c r="O828" s="3387">
        <v>0.24640000000000004</v>
      </c>
      <c r="P828" s="3387">
        <v>0.135744</v>
      </c>
      <c r="Q828" s="2641" t="s">
        <v>1534</v>
      </c>
      <c r="R828" s="3135" t="s">
        <v>1534</v>
      </c>
      <c r="S828" s="3135" t="s">
        <v>1534</v>
      </c>
      <c r="T828" s="3135" t="s">
        <v>1534</v>
      </c>
      <c r="U828" s="3043">
        <v>6.720000000000001E-2</v>
      </c>
      <c r="V828" s="3135" t="s">
        <v>1534</v>
      </c>
      <c r="W828" s="3135" t="s">
        <v>1534</v>
      </c>
      <c r="X828" s="3135" t="s">
        <v>1534</v>
      </c>
      <c r="Y828" s="3043">
        <v>6.720000000000001E-2</v>
      </c>
      <c r="Z828" s="3135" t="s">
        <v>1534</v>
      </c>
      <c r="AA828" s="3135" t="s">
        <v>1534</v>
      </c>
      <c r="AB828" s="3043">
        <v>0.112</v>
      </c>
      <c r="AC828" s="2613" t="s">
        <v>1534</v>
      </c>
      <c r="AD828" s="2613" t="s">
        <v>1534</v>
      </c>
      <c r="AE828" s="3238" t="s">
        <v>1534</v>
      </c>
      <c r="AF828" s="2574"/>
    </row>
    <row r="829" spans="2:32" s="2875" customFormat="1" ht="13.5" customHeight="1" thickBot="1" x14ac:dyDescent="0.25">
      <c r="B829" s="4760" t="s">
        <v>6750</v>
      </c>
      <c r="C829" s="4761"/>
      <c r="D829" s="3143" t="s">
        <v>1534</v>
      </c>
      <c r="E829" s="3143">
        <v>4.4800000000000006E-2</v>
      </c>
      <c r="F829" s="3143" t="s">
        <v>6745</v>
      </c>
      <c r="G829" s="2644" t="s">
        <v>6746</v>
      </c>
      <c r="H829" s="2644" t="s">
        <v>1534</v>
      </c>
      <c r="I829" s="3145">
        <v>7.8400000000000011E-2</v>
      </c>
      <c r="J829" s="3145">
        <v>7.8400000000000011E-2</v>
      </c>
      <c r="K829" s="2644" t="s">
        <v>1534</v>
      </c>
      <c r="L829" s="2644" t="s">
        <v>1534</v>
      </c>
      <c r="M829" s="2644" t="s">
        <v>1534</v>
      </c>
      <c r="N829" s="2644" t="s">
        <v>1534</v>
      </c>
      <c r="O829" s="2943">
        <v>0.24640000000000004</v>
      </c>
      <c r="P829" s="2943">
        <v>0.135744</v>
      </c>
      <c r="Q829" s="2644" t="s">
        <v>1534</v>
      </c>
      <c r="R829" s="3144" t="s">
        <v>1534</v>
      </c>
      <c r="S829" s="3144" t="s">
        <v>1534</v>
      </c>
      <c r="T829" s="3144" t="s">
        <v>1534</v>
      </c>
      <c r="U829" s="3145">
        <v>6.720000000000001E-2</v>
      </c>
      <c r="V829" s="3144" t="s">
        <v>1534</v>
      </c>
      <c r="W829" s="3144" t="s">
        <v>1534</v>
      </c>
      <c r="X829" s="3144" t="s">
        <v>1534</v>
      </c>
      <c r="Y829" s="3145">
        <v>6.720000000000001E-2</v>
      </c>
      <c r="Z829" s="3144" t="s">
        <v>1534</v>
      </c>
      <c r="AA829" s="3144" t="s">
        <v>1534</v>
      </c>
      <c r="AB829" s="3145">
        <v>0.112</v>
      </c>
      <c r="AC829" s="2673" t="s">
        <v>1534</v>
      </c>
      <c r="AD829" s="2673" t="s">
        <v>1534</v>
      </c>
      <c r="AE829" s="2674" t="s">
        <v>1534</v>
      </c>
      <c r="AF829" s="2574"/>
    </row>
    <row r="830" spans="2:32" s="2875" customFormat="1" x14ac:dyDescent="0.2">
      <c r="B830" s="2636"/>
      <c r="C830" s="2568"/>
      <c r="D830" s="2568"/>
      <c r="E830" s="2568"/>
      <c r="F830" s="2568"/>
      <c r="G830" s="2569"/>
      <c r="H830" s="2569"/>
      <c r="I830" s="2569"/>
      <c r="J830" s="2569"/>
      <c r="K830" s="2568"/>
      <c r="L830" s="2569"/>
      <c r="M830" s="2569"/>
      <c r="N830" s="2569"/>
      <c r="O830" s="2569"/>
      <c r="P830" s="2569"/>
      <c r="Q830" s="2633"/>
      <c r="R830" s="2633"/>
      <c r="S830" s="2633"/>
      <c r="T830" s="2633"/>
      <c r="U830" s="2633"/>
      <c r="V830" s="2633"/>
      <c r="W830" s="2633"/>
      <c r="X830" s="2633"/>
      <c r="Y830" s="2633"/>
      <c r="Z830" s="2633"/>
      <c r="AA830" s="2633"/>
      <c r="AB830" s="2633"/>
      <c r="AC830" s="2633"/>
      <c r="AD830" s="2633"/>
      <c r="AE830" s="2633"/>
      <c r="AF830" s="2574"/>
    </row>
    <row r="831" spans="2:32" s="2875" customFormat="1" x14ac:dyDescent="0.2">
      <c r="B831" s="3881" t="s">
        <v>4996</v>
      </c>
      <c r="C831" s="3882"/>
      <c r="D831" s="3883" t="s">
        <v>6628</v>
      </c>
      <c r="E831" s="3883"/>
      <c r="F831" s="3883"/>
      <c r="G831" s="3883"/>
      <c r="H831" s="3883"/>
      <c r="I831" s="2634"/>
      <c r="J831" s="2634"/>
      <c r="K831" s="2634"/>
      <c r="L831" s="2634"/>
      <c r="M831" s="2634"/>
      <c r="N831" s="2634"/>
      <c r="O831" s="2634"/>
      <c r="P831" s="2634"/>
      <c r="Q831" s="2633"/>
      <c r="R831" s="2633"/>
      <c r="S831" s="2633"/>
      <c r="T831" s="2633"/>
      <c r="U831" s="2633"/>
      <c r="V831" s="2633"/>
      <c r="W831" s="2633"/>
      <c r="X831" s="2633"/>
      <c r="Y831" s="2633"/>
      <c r="Z831" s="2633"/>
      <c r="AA831" s="2633"/>
      <c r="AB831" s="2633"/>
      <c r="AC831" s="2633"/>
      <c r="AD831" s="2633"/>
      <c r="AE831" s="2633"/>
      <c r="AF831" s="2574"/>
    </row>
    <row r="832" spans="2:32" s="2875" customFormat="1" x14ac:dyDescent="0.2">
      <c r="B832" s="3881" t="s">
        <v>4997</v>
      </c>
      <c r="C832" s="3882"/>
      <c r="D832" s="3883" t="s">
        <v>6628</v>
      </c>
      <c r="E832" s="3883"/>
      <c r="F832" s="3883"/>
      <c r="G832" s="3883"/>
      <c r="H832" s="3883"/>
      <c r="I832" s="2634"/>
      <c r="J832" s="2634"/>
      <c r="K832" s="2634"/>
      <c r="L832" s="2634"/>
      <c r="M832" s="2634"/>
      <c r="N832" s="2634"/>
      <c r="O832" s="2634"/>
      <c r="P832" s="2634"/>
      <c r="Q832" s="2633"/>
      <c r="R832" s="2633"/>
      <c r="S832" s="2633"/>
      <c r="T832" s="2633"/>
      <c r="U832" s="2633"/>
      <c r="V832" s="2633"/>
      <c r="W832" s="2633"/>
      <c r="X832" s="2633"/>
      <c r="Y832" s="2633"/>
      <c r="Z832" s="2633"/>
      <c r="AA832" s="2633"/>
      <c r="AB832" s="2633"/>
      <c r="AC832" s="2633"/>
      <c r="AD832" s="2633"/>
      <c r="AE832" s="2633"/>
      <c r="AF832" s="2574"/>
    </row>
    <row r="833" spans="2:32" s="2875" customFormat="1" ht="13.5" thickBot="1" x14ac:dyDescent="0.25">
      <c r="B833" s="3648"/>
      <c r="C833" s="3647"/>
      <c r="D833" s="3647"/>
      <c r="E833" s="3647"/>
      <c r="F833" s="3647"/>
      <c r="G833" s="2637"/>
      <c r="H833" s="2637"/>
      <c r="I833" s="2637"/>
      <c r="J833" s="2637"/>
      <c r="K833" s="2637"/>
      <c r="L833" s="2637"/>
      <c r="M833" s="2637"/>
      <c r="N833" s="2637"/>
      <c r="O833" s="2637"/>
      <c r="P833" s="2637"/>
      <c r="Q833" s="2637"/>
      <c r="R833" s="2637"/>
      <c r="S833" s="2637"/>
      <c r="T833" s="2637"/>
      <c r="U833" s="2637"/>
      <c r="V833" s="2637"/>
      <c r="W833" s="2637"/>
      <c r="X833" s="2637"/>
      <c r="Y833" s="2637"/>
      <c r="Z833" s="2637"/>
      <c r="AA833" s="2637"/>
      <c r="AB833" s="2637"/>
      <c r="AC833" s="2637"/>
      <c r="AD833" s="2637"/>
      <c r="AE833" s="2637"/>
      <c r="AF833" s="2579"/>
    </row>
    <row r="834" spans="2:32" s="2875" customFormat="1" x14ac:dyDescent="0.2"/>
    <row r="835" spans="2:32" s="2875" customFormat="1" ht="13.5" thickBot="1" x14ac:dyDescent="0.25"/>
    <row r="836" spans="2:32" s="2875" customFormat="1" ht="20.25" x14ac:dyDescent="0.2">
      <c r="B836" s="3839" t="s">
        <v>5069</v>
      </c>
      <c r="C836" s="3840"/>
      <c r="D836" s="3840"/>
      <c r="E836" s="3840"/>
      <c r="F836" s="3840"/>
      <c r="G836" s="3840"/>
      <c r="H836" s="3840"/>
      <c r="I836" s="3840"/>
      <c r="J836" s="3840"/>
      <c r="K836" s="3840"/>
      <c r="L836" s="3840"/>
      <c r="M836" s="3840"/>
      <c r="N836" s="3840"/>
      <c r="O836" s="3840"/>
      <c r="P836" s="3840"/>
      <c r="Q836" s="3840"/>
      <c r="R836" s="3840"/>
      <c r="S836" s="3840"/>
      <c r="T836" s="3840"/>
      <c r="U836" s="3840"/>
      <c r="V836" s="3840"/>
      <c r="W836" s="3840"/>
      <c r="X836" s="3840"/>
      <c r="Y836" s="3840"/>
      <c r="Z836" s="3840"/>
      <c r="AA836" s="3840"/>
      <c r="AB836" s="3840"/>
      <c r="AC836" s="3840"/>
      <c r="AD836" s="3840"/>
      <c r="AE836" s="3840"/>
      <c r="AF836" s="3841"/>
    </row>
    <row r="837" spans="2:32" s="2875" customFormat="1" x14ac:dyDescent="0.2">
      <c r="B837" s="3584"/>
      <c r="C837" s="3585"/>
      <c r="D837" s="3585"/>
      <c r="E837" s="3585"/>
      <c r="F837" s="3585"/>
      <c r="G837" s="2573"/>
      <c r="H837" s="2573"/>
      <c r="I837" s="2573"/>
      <c r="J837" s="2573"/>
      <c r="K837" s="2573"/>
      <c r="L837" s="2573"/>
      <c r="M837" s="2573"/>
      <c r="N837" s="2573"/>
      <c r="O837" s="2573"/>
      <c r="P837" s="2573"/>
      <c r="Q837" s="2573"/>
      <c r="R837" s="2573"/>
      <c r="S837" s="2573"/>
      <c r="T837" s="2573"/>
      <c r="U837" s="2573"/>
      <c r="V837" s="2573"/>
      <c r="W837" s="2573"/>
      <c r="X837" s="2573"/>
      <c r="Y837" s="2573"/>
      <c r="Z837" s="2573"/>
      <c r="AA837" s="2573"/>
      <c r="AB837" s="2573"/>
      <c r="AC837" s="2573"/>
      <c r="AD837" s="2573"/>
      <c r="AE837" s="2573"/>
      <c r="AF837" s="2574"/>
    </row>
    <row r="838" spans="2:32" s="2875" customFormat="1" x14ac:dyDescent="0.2">
      <c r="B838" s="2635" t="s">
        <v>5089</v>
      </c>
      <c r="C838" s="3585"/>
      <c r="D838" s="3866" t="s">
        <v>6714</v>
      </c>
      <c r="E838" s="3866"/>
      <c r="F838" s="3866"/>
      <c r="G838" s="2573"/>
      <c r="H838" s="2573"/>
      <c r="I838" s="2573"/>
      <c r="J838" s="2573"/>
      <c r="K838" s="2573"/>
      <c r="L838" s="2573"/>
      <c r="M838" s="2573"/>
      <c r="N838" s="2573"/>
      <c r="O838" s="2573"/>
      <c r="P838" s="2573"/>
      <c r="Q838" s="2573"/>
      <c r="R838" s="2573"/>
      <c r="S838" s="2573"/>
      <c r="T838" s="2573"/>
      <c r="U838" s="2573"/>
      <c r="V838" s="2573"/>
      <c r="W838" s="2573"/>
      <c r="X838" s="2573"/>
      <c r="Y838" s="2573"/>
      <c r="Z838" s="2573"/>
      <c r="AA838" s="2573"/>
      <c r="AB838" s="2573"/>
      <c r="AC838" s="2573"/>
      <c r="AD838" s="2573"/>
      <c r="AE838" s="2573"/>
      <c r="AF838" s="2574"/>
    </row>
    <row r="839" spans="2:32" s="2875" customFormat="1" x14ac:dyDescent="0.2">
      <c r="B839" s="3867" t="s">
        <v>5072</v>
      </c>
      <c r="C839" s="3868"/>
      <c r="D839" s="3869">
        <v>41743</v>
      </c>
      <c r="E839" s="3869"/>
      <c r="F839" s="3869"/>
      <c r="G839" s="2573"/>
      <c r="H839" s="2573"/>
      <c r="I839" s="2573"/>
      <c r="J839" s="2573"/>
      <c r="K839" s="2573"/>
      <c r="L839" s="2573"/>
      <c r="M839" s="2573"/>
      <c r="N839" s="2573"/>
      <c r="O839" s="2573"/>
      <c r="P839" s="2573"/>
      <c r="Q839" s="2573"/>
      <c r="R839" s="2573"/>
      <c r="S839" s="2573"/>
      <c r="T839" s="2573"/>
      <c r="U839" s="2573"/>
      <c r="V839" s="2573"/>
      <c r="W839" s="2573"/>
      <c r="X839" s="2573"/>
      <c r="Y839" s="2573"/>
      <c r="Z839" s="2573"/>
      <c r="AA839" s="2573"/>
      <c r="AB839" s="2573"/>
      <c r="AC839" s="2573"/>
      <c r="AD839" s="2573"/>
      <c r="AE839" s="2573"/>
      <c r="AF839" s="2574"/>
    </row>
    <row r="840" spans="2:32" s="2875" customFormat="1" x14ac:dyDescent="0.2">
      <c r="B840" s="3863" t="s">
        <v>5070</v>
      </c>
      <c r="C840" s="3864"/>
      <c r="D840" s="3870">
        <v>41790</v>
      </c>
      <c r="E840" s="3870"/>
      <c r="F840" s="3870"/>
      <c r="G840" s="2573"/>
      <c r="H840" s="2573"/>
      <c r="I840" s="2573"/>
      <c r="J840" s="2573"/>
      <c r="K840" s="2573"/>
      <c r="L840" s="2573"/>
      <c r="M840" s="2573"/>
      <c r="N840" s="2573"/>
      <c r="O840" s="2573"/>
      <c r="P840" s="2573"/>
      <c r="Q840" s="2573"/>
      <c r="R840" s="2573"/>
      <c r="S840" s="2573"/>
      <c r="T840" s="2573"/>
      <c r="U840" s="2573"/>
      <c r="V840" s="2573"/>
      <c r="W840" s="2573"/>
      <c r="X840" s="2573"/>
      <c r="Y840" s="2573"/>
      <c r="Z840" s="2573"/>
      <c r="AA840" s="2573"/>
      <c r="AB840" s="2573"/>
      <c r="AC840" s="2573"/>
      <c r="AD840" s="2573"/>
      <c r="AE840" s="2573"/>
      <c r="AF840" s="2574"/>
    </row>
    <row r="841" spans="2:32" s="2875" customFormat="1" ht="13.5" thickBot="1" x14ac:dyDescent="0.25">
      <c r="B841" s="3584"/>
      <c r="C841" s="3585"/>
      <c r="D841" s="3585"/>
      <c r="E841" s="3585"/>
      <c r="F841" s="3585"/>
      <c r="G841" s="2573"/>
      <c r="H841" s="2573"/>
      <c r="I841" s="2573"/>
      <c r="J841" s="2573"/>
      <c r="K841" s="2573"/>
      <c r="L841" s="2573"/>
      <c r="M841" s="2573"/>
      <c r="N841" s="2573"/>
      <c r="O841" s="2573"/>
      <c r="P841" s="2573"/>
      <c r="Q841" s="2573"/>
      <c r="R841" s="2573"/>
      <c r="S841" s="2573"/>
      <c r="T841" s="2573"/>
      <c r="U841" s="2573"/>
      <c r="V841" s="2573"/>
      <c r="W841" s="2573"/>
      <c r="X841" s="2573"/>
      <c r="Y841" s="2573"/>
      <c r="Z841" s="2573"/>
      <c r="AA841" s="2573"/>
      <c r="AB841" s="2573"/>
      <c r="AC841" s="2573"/>
      <c r="AD841" s="2573"/>
      <c r="AE841" s="2573"/>
      <c r="AF841" s="2574"/>
    </row>
    <row r="842" spans="2:32" s="2875" customFormat="1" ht="30.75" customHeight="1" thickBot="1" x14ac:dyDescent="0.25">
      <c r="B842" s="3844" t="s">
        <v>5071</v>
      </c>
      <c r="C842" s="3871"/>
      <c r="D842" s="3872" t="s">
        <v>6715</v>
      </c>
      <c r="E842" s="3847"/>
      <c r="F842" s="3847"/>
      <c r="G842" s="3847"/>
      <c r="H842" s="3847"/>
      <c r="I842" s="3847"/>
      <c r="J842" s="3847"/>
      <c r="K842" s="3847"/>
      <c r="L842" s="3847"/>
      <c r="M842" s="3847"/>
      <c r="N842" s="3847"/>
      <c r="O842" s="3847"/>
      <c r="P842" s="3847"/>
      <c r="Q842" s="3848"/>
      <c r="R842" s="2573"/>
      <c r="S842" s="2573"/>
      <c r="T842" s="2573"/>
      <c r="U842" s="2573"/>
      <c r="V842" s="2573"/>
      <c r="W842" s="2573"/>
      <c r="X842" s="2573"/>
      <c r="Y842" s="2573"/>
      <c r="Z842" s="2573"/>
      <c r="AA842" s="2573"/>
      <c r="AB842" s="2573"/>
      <c r="AC842" s="2573"/>
      <c r="AD842" s="2573"/>
      <c r="AE842" s="2573"/>
      <c r="AF842" s="2574"/>
    </row>
    <row r="843" spans="2:32" s="2875" customFormat="1" ht="13.5" thickBot="1" x14ac:dyDescent="0.25">
      <c r="B843" s="3584"/>
      <c r="C843" s="3585"/>
      <c r="D843" s="3585"/>
      <c r="E843" s="3585"/>
      <c r="F843" s="3585"/>
      <c r="G843" s="2573"/>
      <c r="H843" s="2573"/>
      <c r="I843" s="2573"/>
      <c r="J843" s="2573"/>
      <c r="K843" s="2573"/>
      <c r="L843" s="2573"/>
      <c r="M843" s="2573"/>
      <c r="N843" s="2573"/>
      <c r="O843" s="2573"/>
      <c r="P843" s="2573"/>
      <c r="Q843" s="2573"/>
      <c r="R843" s="2637"/>
      <c r="S843" s="2573"/>
      <c r="T843" s="2573"/>
      <c r="U843" s="2573"/>
      <c r="V843" s="2573"/>
      <c r="W843" s="2573"/>
      <c r="X843" s="2573"/>
      <c r="Y843" s="2573"/>
      <c r="Z843" s="2573"/>
      <c r="AA843" s="2573"/>
      <c r="AB843" s="2573"/>
      <c r="AC843" s="2573"/>
      <c r="AD843" s="2573"/>
      <c r="AE843" s="2573"/>
      <c r="AF843" s="2574"/>
    </row>
    <row r="844" spans="2:32" s="2875" customFormat="1" ht="13.5" thickBot="1" x14ac:dyDescent="0.25">
      <c r="B844" s="3852" t="s">
        <v>5073</v>
      </c>
      <c r="C844" s="3853"/>
      <c r="D844" s="3851" t="s">
        <v>5074</v>
      </c>
      <c r="E844" s="3856" t="s">
        <v>224</v>
      </c>
      <c r="F844" s="3857"/>
      <c r="G844" s="3857"/>
      <c r="H844" s="3857"/>
      <c r="I844" s="3857"/>
      <c r="J844" s="3857"/>
      <c r="K844" s="3857"/>
      <c r="L844" s="3857"/>
      <c r="M844" s="3857"/>
      <c r="N844" s="3857"/>
      <c r="O844" s="3857"/>
      <c r="P844" s="3858"/>
      <c r="Q844" s="3859" t="s">
        <v>340</v>
      </c>
      <c r="R844" s="3860"/>
      <c r="S844" s="3861"/>
      <c r="T844" s="3861"/>
      <c r="U844" s="3861"/>
      <c r="V844" s="3861"/>
      <c r="W844" s="3861"/>
      <c r="X844" s="3861"/>
      <c r="Y844" s="3862"/>
      <c r="Z844" s="3859" t="s">
        <v>225</v>
      </c>
      <c r="AA844" s="3861"/>
      <c r="AB844" s="3862"/>
      <c r="AC844" s="3873" t="s">
        <v>4993</v>
      </c>
      <c r="AD844" s="3874"/>
      <c r="AE844" s="3875"/>
      <c r="AF844" s="2574"/>
    </row>
    <row r="845" spans="2:32" s="2875" customFormat="1" ht="13.5" thickBot="1" x14ac:dyDescent="0.25">
      <c r="B845" s="3854"/>
      <c r="C845" s="3855"/>
      <c r="D845" s="3851"/>
      <c r="E845" s="3851" t="s">
        <v>5011</v>
      </c>
      <c r="F845" s="3851" t="s">
        <v>5012</v>
      </c>
      <c r="G845" s="3830" t="s">
        <v>5014</v>
      </c>
      <c r="H845" s="3830" t="s">
        <v>5075</v>
      </c>
      <c r="I845" s="3876" t="s">
        <v>5076</v>
      </c>
      <c r="J845" s="3876" t="s">
        <v>5077</v>
      </c>
      <c r="K845" s="3876" t="s">
        <v>5017</v>
      </c>
      <c r="L845" s="3876"/>
      <c r="M845" s="3876" t="s">
        <v>5078</v>
      </c>
      <c r="N845" s="3876" t="s">
        <v>5079</v>
      </c>
      <c r="O845" s="3876" t="s">
        <v>5080</v>
      </c>
      <c r="P845" s="3876" t="s">
        <v>5081</v>
      </c>
      <c r="Q845" s="3827" t="s">
        <v>5023</v>
      </c>
      <c r="R845" s="3827" t="s">
        <v>5024</v>
      </c>
      <c r="S845" s="3827" t="s">
        <v>5025</v>
      </c>
      <c r="T845" s="3827" t="s">
        <v>5082</v>
      </c>
      <c r="U845" s="3827" t="s">
        <v>5083</v>
      </c>
      <c r="V845" s="3827" t="s">
        <v>5028</v>
      </c>
      <c r="W845" s="3827" t="s">
        <v>5030</v>
      </c>
      <c r="X845" s="3830" t="s">
        <v>5084</v>
      </c>
      <c r="Y845" s="3830" t="s">
        <v>5085</v>
      </c>
      <c r="Z845" s="3827" t="s">
        <v>5086</v>
      </c>
      <c r="AA845" s="3827" t="s">
        <v>5087</v>
      </c>
      <c r="AB845" s="3827" t="s">
        <v>5088</v>
      </c>
      <c r="AC845" s="3827" t="s">
        <v>1154</v>
      </c>
      <c r="AD845" s="3827" t="s">
        <v>4994</v>
      </c>
      <c r="AE845" s="3827" t="s">
        <v>4995</v>
      </c>
      <c r="AF845" s="2574"/>
    </row>
    <row r="846" spans="2:32" s="2875" customFormat="1" ht="13.5" thickBot="1" x14ac:dyDescent="0.25">
      <c r="B846" s="3854"/>
      <c r="C846" s="3855"/>
      <c r="D846" s="3827"/>
      <c r="E846" s="3827"/>
      <c r="F846" s="3827"/>
      <c r="G846" s="3829"/>
      <c r="H846" s="3829"/>
      <c r="I846" s="3830"/>
      <c r="J846" s="3830"/>
      <c r="K846" s="3581" t="s">
        <v>5037</v>
      </c>
      <c r="L846" s="3582" t="s">
        <v>2798</v>
      </c>
      <c r="M846" s="3830"/>
      <c r="N846" s="3830"/>
      <c r="O846" s="3830"/>
      <c r="P846" s="3830"/>
      <c r="Q846" s="3828"/>
      <c r="R846" s="3828"/>
      <c r="S846" s="3828"/>
      <c r="T846" s="3828"/>
      <c r="U846" s="3828"/>
      <c r="V846" s="3828"/>
      <c r="W846" s="3828"/>
      <c r="X846" s="3829"/>
      <c r="Y846" s="3829"/>
      <c r="Z846" s="3828"/>
      <c r="AA846" s="3828"/>
      <c r="AB846" s="3828"/>
      <c r="AC846" s="3828"/>
      <c r="AD846" s="3828"/>
      <c r="AE846" s="3828"/>
      <c r="AF846" s="2574"/>
    </row>
    <row r="847" spans="2:32" s="2875" customFormat="1" x14ac:dyDescent="0.2">
      <c r="B847" s="3918" t="s">
        <v>6673</v>
      </c>
      <c r="C847" s="3919"/>
      <c r="D847" s="3139" t="s">
        <v>1534</v>
      </c>
      <c r="E847" s="3139" t="s">
        <v>1534</v>
      </c>
      <c r="F847" s="3140" t="s">
        <v>1534</v>
      </c>
      <c r="G847" s="2651" t="s">
        <v>6716</v>
      </c>
      <c r="H847" s="2651" t="s">
        <v>1534</v>
      </c>
      <c r="I847" s="3322">
        <v>0.13440000000000002</v>
      </c>
      <c r="J847" s="3322">
        <v>0.13440000000000002</v>
      </c>
      <c r="K847" s="3140" t="s">
        <v>1534</v>
      </c>
      <c r="L847" s="2651" t="s">
        <v>1534</v>
      </c>
      <c r="M847" s="2651" t="s">
        <v>1534</v>
      </c>
      <c r="N847" s="2651" t="s">
        <v>1534</v>
      </c>
      <c r="O847" s="3322">
        <v>0.24640000000000004</v>
      </c>
      <c r="P847" s="3322">
        <v>0.16800000000000001</v>
      </c>
      <c r="Q847" s="2651" t="s">
        <v>1534</v>
      </c>
      <c r="R847" s="3140" t="s">
        <v>1534</v>
      </c>
      <c r="S847" s="3050" t="s">
        <v>1534</v>
      </c>
      <c r="T847" s="3141" t="s">
        <v>1534</v>
      </c>
      <c r="U847" s="3141" t="s">
        <v>1534</v>
      </c>
      <c r="V847" s="3140" t="s">
        <v>1534</v>
      </c>
      <c r="W847" s="3140" t="s">
        <v>1534</v>
      </c>
      <c r="X847" s="3140" t="s">
        <v>1534</v>
      </c>
      <c r="Y847" s="3141" t="s">
        <v>1534</v>
      </c>
      <c r="Z847" s="3050" t="s">
        <v>49</v>
      </c>
      <c r="AA847" s="3141">
        <v>3.6999999999999998E-2</v>
      </c>
      <c r="AB847" s="3141">
        <v>0.112</v>
      </c>
      <c r="AC847" s="2652" t="s">
        <v>1534</v>
      </c>
      <c r="AD847" s="2652" t="s">
        <v>1534</v>
      </c>
      <c r="AE847" s="3236" t="s">
        <v>1534</v>
      </c>
      <c r="AF847" s="2574"/>
    </row>
    <row r="848" spans="2:32" s="2875" customFormat="1" x14ac:dyDescent="0.2">
      <c r="B848" s="3924" t="s">
        <v>6674</v>
      </c>
      <c r="C848" s="3925"/>
      <c r="D848" s="3134" t="s">
        <v>1534</v>
      </c>
      <c r="E848" s="3134" t="s">
        <v>1534</v>
      </c>
      <c r="F848" s="3135" t="s">
        <v>1534</v>
      </c>
      <c r="G848" s="2641" t="s">
        <v>6716</v>
      </c>
      <c r="H848" s="2641" t="s">
        <v>1534</v>
      </c>
      <c r="I848" s="3331">
        <v>0.13440000000000002</v>
      </c>
      <c r="J848" s="3331">
        <v>0.13440000000000002</v>
      </c>
      <c r="K848" s="3135" t="s">
        <v>1534</v>
      </c>
      <c r="L848" s="2641" t="s">
        <v>1534</v>
      </c>
      <c r="M848" s="2641" t="s">
        <v>1534</v>
      </c>
      <c r="N848" s="2641" t="s">
        <v>1534</v>
      </c>
      <c r="O848" s="3331">
        <v>0.24640000000000004</v>
      </c>
      <c r="P848" s="3331">
        <v>0.16800000000000001</v>
      </c>
      <c r="Q848" s="2641" t="s">
        <v>1534</v>
      </c>
      <c r="R848" s="3135" t="s">
        <v>1534</v>
      </c>
      <c r="S848" s="3044" t="s">
        <v>1534</v>
      </c>
      <c r="T848" s="3043" t="s">
        <v>1534</v>
      </c>
      <c r="U848" s="3043" t="s">
        <v>1534</v>
      </c>
      <c r="V848" s="3135" t="s">
        <v>1534</v>
      </c>
      <c r="W848" s="3135" t="s">
        <v>1534</v>
      </c>
      <c r="X848" s="3135" t="s">
        <v>1534</v>
      </c>
      <c r="Y848" s="3043" t="s">
        <v>1534</v>
      </c>
      <c r="Z848" s="3044" t="s">
        <v>49</v>
      </c>
      <c r="AA848" s="3043">
        <v>3.6999999999999998E-2</v>
      </c>
      <c r="AB848" s="3043">
        <v>0.112</v>
      </c>
      <c r="AC848" s="2613" t="s">
        <v>1534</v>
      </c>
      <c r="AD848" s="2613" t="s">
        <v>1534</v>
      </c>
      <c r="AE848" s="3238" t="s">
        <v>1534</v>
      </c>
      <c r="AF848" s="2574"/>
    </row>
    <row r="849" spans="2:32" s="2875" customFormat="1" x14ac:dyDescent="0.2">
      <c r="B849" s="3924" t="s">
        <v>6634</v>
      </c>
      <c r="C849" s="3925"/>
      <c r="D849" s="3134" t="s">
        <v>1534</v>
      </c>
      <c r="E849" s="3134" t="s">
        <v>1534</v>
      </c>
      <c r="F849" s="3135" t="s">
        <v>1534</v>
      </c>
      <c r="G849" s="2641" t="s">
        <v>6717</v>
      </c>
      <c r="H849" s="2641" t="s">
        <v>1534</v>
      </c>
      <c r="I849" s="3331">
        <f>0.1*1.12</f>
        <v>0.11200000000000002</v>
      </c>
      <c r="J849" s="3331">
        <f>0.1*1.12</f>
        <v>0.11200000000000002</v>
      </c>
      <c r="K849" s="3135" t="s">
        <v>1534</v>
      </c>
      <c r="L849" s="2641" t="s">
        <v>1534</v>
      </c>
      <c r="M849" s="2641" t="s">
        <v>1534</v>
      </c>
      <c r="N849" s="2641" t="s">
        <v>1534</v>
      </c>
      <c r="O849" s="3331">
        <v>0.24640000000000004</v>
      </c>
      <c r="P849" s="3331">
        <v>0.16800000000000001</v>
      </c>
      <c r="Q849" s="2641" t="s">
        <v>1534</v>
      </c>
      <c r="R849" s="3135" t="s">
        <v>1534</v>
      </c>
      <c r="S849" s="3044" t="s">
        <v>1534</v>
      </c>
      <c r="T849" s="3043" t="s">
        <v>1534</v>
      </c>
      <c r="U849" s="3043" t="s">
        <v>1534</v>
      </c>
      <c r="V849" s="3135" t="s">
        <v>1534</v>
      </c>
      <c r="W849" s="3135" t="s">
        <v>1534</v>
      </c>
      <c r="X849" s="3135" t="s">
        <v>1534</v>
      </c>
      <c r="Y849" s="3043" t="s">
        <v>1534</v>
      </c>
      <c r="Z849" s="3044" t="s">
        <v>6718</v>
      </c>
      <c r="AA849" s="3043">
        <f>(9.99/450)*1.12</f>
        <v>2.4864000000000004E-2</v>
      </c>
      <c r="AB849" s="3043">
        <v>0.112</v>
      </c>
      <c r="AC849" s="2613" t="s">
        <v>1534</v>
      </c>
      <c r="AD849" s="2613" t="s">
        <v>1534</v>
      </c>
      <c r="AE849" s="3238" t="s">
        <v>1534</v>
      </c>
      <c r="AF849" s="2574"/>
    </row>
    <row r="850" spans="2:32" s="2875" customFormat="1" ht="13.5" thickBot="1" x14ac:dyDescent="0.25">
      <c r="B850" s="3922" t="s">
        <v>6636</v>
      </c>
      <c r="C850" s="3923"/>
      <c r="D850" s="3143" t="s">
        <v>1534</v>
      </c>
      <c r="E850" s="3143" t="s">
        <v>1534</v>
      </c>
      <c r="F850" s="3144" t="s">
        <v>1534</v>
      </c>
      <c r="G850" s="2644" t="s">
        <v>6717</v>
      </c>
      <c r="H850" s="2644" t="s">
        <v>1534</v>
      </c>
      <c r="I850" s="3058">
        <f>0.1*1.12</f>
        <v>0.11200000000000002</v>
      </c>
      <c r="J850" s="3058">
        <f>0.1*1.12</f>
        <v>0.11200000000000002</v>
      </c>
      <c r="K850" s="3144" t="s">
        <v>1534</v>
      </c>
      <c r="L850" s="2644" t="s">
        <v>1534</v>
      </c>
      <c r="M850" s="2644" t="s">
        <v>1534</v>
      </c>
      <c r="N850" s="2644" t="s">
        <v>1534</v>
      </c>
      <c r="O850" s="3058">
        <v>0.24640000000000004</v>
      </c>
      <c r="P850" s="3058">
        <v>0.16800000000000001</v>
      </c>
      <c r="Q850" s="2644" t="s">
        <v>1534</v>
      </c>
      <c r="R850" s="3144" t="s">
        <v>1534</v>
      </c>
      <c r="S850" s="3059" t="s">
        <v>1534</v>
      </c>
      <c r="T850" s="3145" t="s">
        <v>1534</v>
      </c>
      <c r="U850" s="3145" t="s">
        <v>1534</v>
      </c>
      <c r="V850" s="3144" t="s">
        <v>1534</v>
      </c>
      <c r="W850" s="3144" t="s">
        <v>1534</v>
      </c>
      <c r="X850" s="3144" t="s">
        <v>1534</v>
      </c>
      <c r="Y850" s="3145" t="s">
        <v>1534</v>
      </c>
      <c r="Z850" s="3059" t="s">
        <v>6718</v>
      </c>
      <c r="AA850" s="3145">
        <f>(9.99/450)*1.12</f>
        <v>2.4864000000000004E-2</v>
      </c>
      <c r="AB850" s="3145">
        <v>0.112</v>
      </c>
      <c r="AC850" s="2673" t="s">
        <v>1534</v>
      </c>
      <c r="AD850" s="2673" t="s">
        <v>1534</v>
      </c>
      <c r="AE850" s="2674" t="s">
        <v>1534</v>
      </c>
      <c r="AF850" s="2574"/>
    </row>
    <row r="851" spans="2:32" s="2875" customFormat="1" x14ac:dyDescent="0.2">
      <c r="B851" s="2636"/>
      <c r="C851" s="2568"/>
      <c r="D851" s="2568"/>
      <c r="E851" s="2568"/>
      <c r="F851" s="2568"/>
      <c r="G851" s="2569"/>
      <c r="H851" s="2569"/>
      <c r="I851" s="2569"/>
      <c r="J851" s="2569"/>
      <c r="K851" s="2568"/>
      <c r="L851" s="2569"/>
      <c r="M851" s="2569"/>
      <c r="N851" s="2569"/>
      <c r="O851" s="2569"/>
      <c r="P851" s="2569"/>
      <c r="Q851" s="2633"/>
      <c r="R851" s="2633"/>
      <c r="S851" s="2633"/>
      <c r="T851" s="2633"/>
      <c r="U851" s="2633"/>
      <c r="V851" s="2633"/>
      <c r="W851" s="2633"/>
      <c r="X851" s="2633"/>
      <c r="Y851" s="2633"/>
      <c r="Z851" s="2633"/>
      <c r="AA851" s="2633"/>
      <c r="AB851" s="2633"/>
      <c r="AC851" s="2633"/>
      <c r="AD851" s="2633"/>
      <c r="AE851" s="2633"/>
      <c r="AF851" s="2574"/>
    </row>
    <row r="852" spans="2:32" s="2875" customFormat="1" x14ac:dyDescent="0.2">
      <c r="B852" s="3881" t="s">
        <v>4996</v>
      </c>
      <c r="C852" s="3882"/>
      <c r="D852" s="3883" t="s">
        <v>10</v>
      </c>
      <c r="E852" s="3883"/>
      <c r="F852" s="3883"/>
      <c r="G852" s="3883"/>
      <c r="H852" s="3883"/>
      <c r="I852" s="2634"/>
      <c r="J852" s="2634"/>
      <c r="K852" s="2634"/>
      <c r="L852" s="2634"/>
      <c r="M852" s="2634"/>
      <c r="N852" s="2634"/>
      <c r="O852" s="2634"/>
      <c r="P852" s="2634"/>
      <c r="Q852" s="2633"/>
      <c r="R852" s="2633"/>
      <c r="S852" s="2633"/>
      <c r="T852" s="2633"/>
      <c r="U852" s="2633"/>
      <c r="V852" s="2633"/>
      <c r="W852" s="2633"/>
      <c r="X852" s="2633"/>
      <c r="Y852" s="2633"/>
      <c r="Z852" s="2633"/>
      <c r="AA852" s="2633"/>
      <c r="AB852" s="2633"/>
      <c r="AC852" s="2633"/>
      <c r="AD852" s="2633"/>
      <c r="AE852" s="2633"/>
      <c r="AF852" s="2574"/>
    </row>
    <row r="853" spans="2:32" s="2875" customFormat="1" ht="14.25" x14ac:dyDescent="0.2">
      <c r="B853" s="3881" t="s">
        <v>4997</v>
      </c>
      <c r="C853" s="3882"/>
      <c r="D853" s="3911" t="s">
        <v>6628</v>
      </c>
      <c r="E853" s="3911"/>
      <c r="F853" s="3911"/>
      <c r="G853" s="3911"/>
      <c r="H853" s="3911"/>
      <c r="I853" s="2634"/>
      <c r="J853" s="2634"/>
      <c r="K853" s="2634"/>
      <c r="L853" s="2634"/>
      <c r="M853" s="2634"/>
      <c r="N853" s="2634"/>
      <c r="O853" s="2634"/>
      <c r="P853" s="2634"/>
      <c r="Q853" s="2633"/>
      <c r="R853" s="2633"/>
      <c r="S853" s="2633"/>
      <c r="T853" s="2633"/>
      <c r="U853" s="2633"/>
      <c r="V853" s="2633"/>
      <c r="W853" s="2633"/>
      <c r="X853" s="2633"/>
      <c r="Y853" s="2633"/>
      <c r="Z853" s="2633"/>
      <c r="AA853" s="2633"/>
      <c r="AB853" s="2633"/>
      <c r="AC853" s="2633"/>
      <c r="AD853" s="2633"/>
      <c r="AE853" s="2633"/>
      <c r="AF853" s="2574"/>
    </row>
    <row r="854" spans="2:32" s="2875" customFormat="1" ht="13.5" thickBot="1" x14ac:dyDescent="0.25">
      <c r="B854" s="3586"/>
      <c r="C854" s="3583"/>
      <c r="D854" s="3583"/>
      <c r="E854" s="3583"/>
      <c r="F854" s="3583"/>
      <c r="G854" s="2637"/>
      <c r="H854" s="2637"/>
      <c r="I854" s="2637"/>
      <c r="J854" s="2637"/>
      <c r="K854" s="2637"/>
      <c r="L854" s="2637"/>
      <c r="M854" s="2637"/>
      <c r="N854" s="2637"/>
      <c r="O854" s="2637"/>
      <c r="P854" s="2637"/>
      <c r="Q854" s="2637"/>
      <c r="R854" s="2637"/>
      <c r="S854" s="2637"/>
      <c r="T854" s="2637"/>
      <c r="U854" s="2637"/>
      <c r="V854" s="2637"/>
      <c r="W854" s="2637"/>
      <c r="X854" s="2637"/>
      <c r="Y854" s="2637"/>
      <c r="Z854" s="2637"/>
      <c r="AA854" s="2637"/>
      <c r="AB854" s="2637"/>
      <c r="AC854" s="2637"/>
      <c r="AD854" s="2637"/>
      <c r="AE854" s="2637"/>
      <c r="AF854" s="2579"/>
    </row>
    <row r="855" spans="2:32" s="2875" customFormat="1" x14ac:dyDescent="0.2"/>
    <row r="856" spans="2:32" s="2875" customFormat="1" ht="13.5" thickBot="1" x14ac:dyDescent="0.25"/>
    <row r="857" spans="2:32" s="2875" customFormat="1" ht="20.25" x14ac:dyDescent="0.2">
      <c r="B857" s="3839" t="s">
        <v>5069</v>
      </c>
      <c r="C857" s="3840"/>
      <c r="D857" s="3840"/>
      <c r="E857" s="3840"/>
      <c r="F857" s="3840"/>
      <c r="G857" s="3840"/>
      <c r="H857" s="3840"/>
      <c r="I857" s="3840"/>
      <c r="J857" s="3840"/>
      <c r="K857" s="3840"/>
      <c r="L857" s="3840"/>
      <c r="M857" s="3840"/>
      <c r="N857" s="3840"/>
      <c r="O857" s="3840"/>
      <c r="P857" s="3840"/>
      <c r="Q857" s="3840"/>
      <c r="R857" s="3840"/>
      <c r="S857" s="3840"/>
      <c r="T857" s="3840"/>
      <c r="U857" s="3840"/>
      <c r="V857" s="3840"/>
      <c r="W857" s="3840"/>
      <c r="X857" s="3840"/>
      <c r="Y857" s="3840"/>
      <c r="Z857" s="3840"/>
      <c r="AA857" s="3840"/>
      <c r="AB857" s="3840"/>
      <c r="AC857" s="3840"/>
      <c r="AD857" s="3840"/>
      <c r="AE857" s="3840"/>
      <c r="AF857" s="3841"/>
    </row>
    <row r="858" spans="2:32" s="2875" customFormat="1" x14ac:dyDescent="0.2">
      <c r="B858" s="3584"/>
      <c r="C858" s="3585"/>
      <c r="D858" s="3585"/>
      <c r="E858" s="3585"/>
      <c r="F858" s="3585"/>
      <c r="G858" s="2573"/>
      <c r="H858" s="2573"/>
      <c r="I858" s="2573"/>
      <c r="J858" s="2573"/>
      <c r="K858" s="2573"/>
      <c r="L858" s="2573"/>
      <c r="M858" s="2573"/>
      <c r="N858" s="2573"/>
      <c r="O858" s="2573"/>
      <c r="P858" s="2573"/>
      <c r="Q858" s="2573"/>
      <c r="R858" s="2573"/>
      <c r="S858" s="2573"/>
      <c r="T858" s="2573"/>
      <c r="U858" s="2573"/>
      <c r="V858" s="2573"/>
      <c r="W858" s="2573"/>
      <c r="X858" s="2573"/>
      <c r="Y858" s="2573"/>
      <c r="Z858" s="2573"/>
      <c r="AA858" s="2573"/>
      <c r="AB858" s="2573"/>
      <c r="AC858" s="2573"/>
      <c r="AD858" s="2573"/>
      <c r="AE858" s="2573"/>
      <c r="AF858" s="2574"/>
    </row>
    <row r="859" spans="2:32" s="2875" customFormat="1" ht="12.75" customHeight="1" x14ac:dyDescent="0.2">
      <c r="B859" s="2635" t="s">
        <v>5089</v>
      </c>
      <c r="C859" s="3585"/>
      <c r="D859" s="3866" t="s">
        <v>6712</v>
      </c>
      <c r="E859" s="3866"/>
      <c r="F859" s="3866"/>
      <c r="G859" s="2573"/>
      <c r="H859" s="2573"/>
      <c r="I859" s="2573"/>
      <c r="J859" s="2573"/>
      <c r="K859" s="2573"/>
      <c r="L859" s="2573"/>
      <c r="M859" s="2573"/>
      <c r="N859" s="2573"/>
      <c r="O859" s="2573"/>
      <c r="P859" s="2573"/>
      <c r="Q859" s="2573"/>
      <c r="R859" s="2573"/>
      <c r="S859" s="2573"/>
      <c r="T859" s="2573"/>
      <c r="U859" s="2573"/>
      <c r="V859" s="2573"/>
      <c r="W859" s="2573"/>
      <c r="X859" s="2573"/>
      <c r="Y859" s="2573"/>
      <c r="Z859" s="2573"/>
      <c r="AA859" s="2573"/>
      <c r="AB859" s="2573"/>
      <c r="AC859" s="2573"/>
      <c r="AD859" s="2573"/>
      <c r="AE859" s="2573"/>
      <c r="AF859" s="2574"/>
    </row>
    <row r="860" spans="2:32" s="2875" customFormat="1" ht="12.75" customHeight="1" x14ac:dyDescent="0.2">
      <c r="B860" s="3867" t="s">
        <v>5072</v>
      </c>
      <c r="C860" s="3868"/>
      <c r="D860" s="3869">
        <v>41743</v>
      </c>
      <c r="E860" s="3869"/>
      <c r="F860" s="3869"/>
      <c r="G860" s="2573"/>
      <c r="H860" s="2573"/>
      <c r="I860" s="2573"/>
      <c r="J860" s="2573"/>
      <c r="K860" s="2573"/>
      <c r="L860" s="2573"/>
      <c r="M860" s="2573"/>
      <c r="N860" s="2573"/>
      <c r="O860" s="2573"/>
      <c r="P860" s="2573"/>
      <c r="Q860" s="2573"/>
      <c r="R860" s="2573"/>
      <c r="S860" s="2573"/>
      <c r="T860" s="2573"/>
      <c r="U860" s="2573"/>
      <c r="V860" s="2573"/>
      <c r="W860" s="2573"/>
      <c r="X860" s="2573"/>
      <c r="Y860" s="2573"/>
      <c r="Z860" s="2573"/>
      <c r="AA860" s="2573"/>
      <c r="AB860" s="2573"/>
      <c r="AC860" s="2573"/>
      <c r="AD860" s="2573"/>
      <c r="AE860" s="2573"/>
      <c r="AF860" s="2574"/>
    </row>
    <row r="861" spans="2:32" s="2875" customFormat="1" x14ac:dyDescent="0.2">
      <c r="B861" s="3863" t="s">
        <v>5070</v>
      </c>
      <c r="C861" s="3864"/>
      <c r="D861" s="3870">
        <v>41790</v>
      </c>
      <c r="E861" s="3870"/>
      <c r="F861" s="3870"/>
      <c r="G861" s="2573"/>
      <c r="H861" s="2573"/>
      <c r="I861" s="2573"/>
      <c r="J861" s="2573"/>
      <c r="K861" s="2573"/>
      <c r="L861" s="2573"/>
      <c r="M861" s="2573"/>
      <c r="N861" s="2573"/>
      <c r="O861" s="2573"/>
      <c r="P861" s="2573"/>
      <c r="Q861" s="2573"/>
      <c r="R861" s="2573"/>
      <c r="S861" s="2573"/>
      <c r="T861" s="2573"/>
      <c r="U861" s="2573"/>
      <c r="V861" s="2573"/>
      <c r="W861" s="2573"/>
      <c r="X861" s="2573"/>
      <c r="Y861" s="2573"/>
      <c r="Z861" s="2573"/>
      <c r="AA861" s="2573"/>
      <c r="AB861" s="2573"/>
      <c r="AC861" s="2573"/>
      <c r="AD861" s="2573"/>
      <c r="AE861" s="2573"/>
      <c r="AF861" s="2574"/>
    </row>
    <row r="862" spans="2:32" s="2875" customFormat="1" ht="13.5" customHeight="1" thickBot="1" x14ac:dyDescent="0.25">
      <c r="B862" s="3584"/>
      <c r="C862" s="3585"/>
      <c r="D862" s="3585"/>
      <c r="E862" s="3585"/>
      <c r="F862" s="3585"/>
      <c r="G862" s="2573"/>
      <c r="H862" s="2573"/>
      <c r="I862" s="2573"/>
      <c r="J862" s="2573"/>
      <c r="K862" s="2573"/>
      <c r="L862" s="2573"/>
      <c r="M862" s="2573"/>
      <c r="N862" s="2573"/>
      <c r="O862" s="2573"/>
      <c r="P862" s="2573"/>
      <c r="Q862" s="2573"/>
      <c r="R862" s="2573"/>
      <c r="S862" s="2573"/>
      <c r="T862" s="2573"/>
      <c r="U862" s="2573"/>
      <c r="V862" s="2573"/>
      <c r="W862" s="2573"/>
      <c r="X862" s="2573"/>
      <c r="Y862" s="2573"/>
      <c r="Z862" s="2573"/>
      <c r="AA862" s="2573"/>
      <c r="AB862" s="2573"/>
      <c r="AC862" s="2573"/>
      <c r="AD862" s="2573"/>
      <c r="AE862" s="2573"/>
      <c r="AF862" s="2574"/>
    </row>
    <row r="863" spans="2:32" s="2875" customFormat="1" ht="31.5" customHeight="1" thickBot="1" x14ac:dyDescent="0.25">
      <c r="B863" s="3844" t="s">
        <v>5071</v>
      </c>
      <c r="C863" s="3871"/>
      <c r="D863" s="3872" t="s">
        <v>6713</v>
      </c>
      <c r="E863" s="3847"/>
      <c r="F863" s="3847"/>
      <c r="G863" s="3847"/>
      <c r="H863" s="3847"/>
      <c r="I863" s="3847"/>
      <c r="J863" s="3847"/>
      <c r="K863" s="3847"/>
      <c r="L863" s="3847"/>
      <c r="M863" s="3847"/>
      <c r="N863" s="3847"/>
      <c r="O863" s="3847"/>
      <c r="P863" s="3847"/>
      <c r="Q863" s="3848"/>
      <c r="R863" s="2573"/>
      <c r="S863" s="2573"/>
      <c r="T863" s="2573"/>
      <c r="U863" s="2573"/>
      <c r="V863" s="2573"/>
      <c r="W863" s="2573"/>
      <c r="X863" s="2573"/>
      <c r="Y863" s="2573"/>
      <c r="Z863" s="2573"/>
      <c r="AA863" s="2573"/>
      <c r="AB863" s="2573"/>
      <c r="AC863" s="2573"/>
      <c r="AD863" s="2573"/>
      <c r="AE863" s="2573"/>
      <c r="AF863" s="2574"/>
    </row>
    <row r="864" spans="2:32" s="2875" customFormat="1" ht="13.5" customHeight="1" thickBot="1" x14ac:dyDescent="0.25">
      <c r="B864" s="3584"/>
      <c r="C864" s="3585"/>
      <c r="D864" s="3585"/>
      <c r="E864" s="3585"/>
      <c r="F864" s="3585"/>
      <c r="G864" s="2573"/>
      <c r="H864" s="2573"/>
      <c r="I864" s="2573"/>
      <c r="J864" s="2573"/>
      <c r="K864" s="2573"/>
      <c r="L864" s="2573"/>
      <c r="M864" s="2573"/>
      <c r="N864" s="2573"/>
      <c r="O864" s="2573"/>
      <c r="P864" s="2573"/>
      <c r="Q864" s="2573"/>
      <c r="R864" s="2637"/>
      <c r="S864" s="2573"/>
      <c r="T864" s="2573"/>
      <c r="U864" s="2573"/>
      <c r="V864" s="2573"/>
      <c r="W864" s="2573"/>
      <c r="X864" s="2573"/>
      <c r="Y864" s="2573"/>
      <c r="Z864" s="2573"/>
      <c r="AA864" s="2573"/>
      <c r="AB864" s="2573"/>
      <c r="AC864" s="2573"/>
      <c r="AD864" s="2573"/>
      <c r="AE864" s="2573"/>
      <c r="AF864" s="2574"/>
    </row>
    <row r="865" spans="2:32" s="2875" customFormat="1" ht="13.5" customHeight="1" thickBot="1" x14ac:dyDescent="0.25">
      <c r="B865" s="3852" t="s">
        <v>5073</v>
      </c>
      <c r="C865" s="3853"/>
      <c r="D865" s="3851" t="s">
        <v>5074</v>
      </c>
      <c r="E865" s="3856" t="s">
        <v>224</v>
      </c>
      <c r="F865" s="3857"/>
      <c r="G865" s="3857"/>
      <c r="H865" s="3857"/>
      <c r="I865" s="3857"/>
      <c r="J865" s="3857"/>
      <c r="K865" s="3857"/>
      <c r="L865" s="3857"/>
      <c r="M865" s="3857"/>
      <c r="N865" s="3857"/>
      <c r="O865" s="3857"/>
      <c r="P865" s="3858"/>
      <c r="Q865" s="3859" t="s">
        <v>340</v>
      </c>
      <c r="R865" s="3860"/>
      <c r="S865" s="3861"/>
      <c r="T865" s="3861"/>
      <c r="U865" s="3861"/>
      <c r="V865" s="3861"/>
      <c r="W865" s="3861"/>
      <c r="X865" s="3861"/>
      <c r="Y865" s="3862"/>
      <c r="Z865" s="3859" t="s">
        <v>225</v>
      </c>
      <c r="AA865" s="3861"/>
      <c r="AB865" s="3862"/>
      <c r="AC865" s="3873" t="s">
        <v>4993</v>
      </c>
      <c r="AD865" s="3874"/>
      <c r="AE865" s="3875"/>
      <c r="AF865" s="2574"/>
    </row>
    <row r="866" spans="2:32" s="2875" customFormat="1" ht="13.5" thickBot="1" x14ac:dyDescent="0.25">
      <c r="B866" s="3854"/>
      <c r="C866" s="3855"/>
      <c r="D866" s="3851"/>
      <c r="E866" s="3851" t="s">
        <v>5011</v>
      </c>
      <c r="F866" s="3851" t="s">
        <v>5012</v>
      </c>
      <c r="G866" s="3830" t="s">
        <v>5014</v>
      </c>
      <c r="H866" s="3830" t="s">
        <v>5075</v>
      </c>
      <c r="I866" s="3876" t="s">
        <v>5076</v>
      </c>
      <c r="J866" s="3876" t="s">
        <v>5077</v>
      </c>
      <c r="K866" s="3876" t="s">
        <v>5017</v>
      </c>
      <c r="L866" s="3876"/>
      <c r="M866" s="3876" t="s">
        <v>5078</v>
      </c>
      <c r="N866" s="3876" t="s">
        <v>5079</v>
      </c>
      <c r="O866" s="3876" t="s">
        <v>5080</v>
      </c>
      <c r="P866" s="3876" t="s">
        <v>5081</v>
      </c>
      <c r="Q866" s="3827" t="s">
        <v>5023</v>
      </c>
      <c r="R866" s="3827" t="s">
        <v>5024</v>
      </c>
      <c r="S866" s="3827" t="s">
        <v>5025</v>
      </c>
      <c r="T866" s="3827" t="s">
        <v>5082</v>
      </c>
      <c r="U866" s="3827" t="s">
        <v>5083</v>
      </c>
      <c r="V866" s="3827" t="s">
        <v>5028</v>
      </c>
      <c r="W866" s="3827" t="s">
        <v>5030</v>
      </c>
      <c r="X866" s="3830" t="s">
        <v>5084</v>
      </c>
      <c r="Y866" s="3830" t="s">
        <v>5085</v>
      </c>
      <c r="Z866" s="3827" t="s">
        <v>5086</v>
      </c>
      <c r="AA866" s="3827" t="s">
        <v>5087</v>
      </c>
      <c r="AB866" s="3827" t="s">
        <v>5088</v>
      </c>
      <c r="AC866" s="3827" t="s">
        <v>1154</v>
      </c>
      <c r="AD866" s="3827" t="s">
        <v>4994</v>
      </c>
      <c r="AE866" s="3827" t="s">
        <v>4995</v>
      </c>
      <c r="AF866" s="2574"/>
    </row>
    <row r="867" spans="2:32" s="2875" customFormat="1" x14ac:dyDescent="0.2">
      <c r="B867" s="3854"/>
      <c r="C867" s="3855"/>
      <c r="D867" s="3827"/>
      <c r="E867" s="3827"/>
      <c r="F867" s="3827"/>
      <c r="G867" s="3829"/>
      <c r="H867" s="3829"/>
      <c r="I867" s="3830"/>
      <c r="J867" s="3830"/>
      <c r="K867" s="3581" t="s">
        <v>5037</v>
      </c>
      <c r="L867" s="3582" t="s">
        <v>2798</v>
      </c>
      <c r="M867" s="3830"/>
      <c r="N867" s="3830"/>
      <c r="O867" s="3830"/>
      <c r="P867" s="3830"/>
      <c r="Q867" s="3828"/>
      <c r="R867" s="3828"/>
      <c r="S867" s="3828"/>
      <c r="T867" s="3828"/>
      <c r="U867" s="3828"/>
      <c r="V867" s="3828"/>
      <c r="W867" s="3828"/>
      <c r="X867" s="3829"/>
      <c r="Y867" s="3829"/>
      <c r="Z867" s="3828"/>
      <c r="AA867" s="3828"/>
      <c r="AB867" s="3828"/>
      <c r="AC867" s="3828"/>
      <c r="AD867" s="3828"/>
      <c r="AE867" s="3828"/>
      <c r="AF867" s="2574"/>
    </row>
    <row r="868" spans="2:32" s="2875" customFormat="1" x14ac:dyDescent="0.2">
      <c r="B868" s="3924" t="s">
        <v>6448</v>
      </c>
      <c r="C868" s="3925"/>
      <c r="D868" s="3134" t="s">
        <v>1534</v>
      </c>
      <c r="E868" s="3134" t="s">
        <v>1534</v>
      </c>
      <c r="F868" s="3135" t="s">
        <v>1534</v>
      </c>
      <c r="G868" s="2641">
        <v>63</v>
      </c>
      <c r="H868" s="2641" t="s">
        <v>1534</v>
      </c>
      <c r="I868" s="3331">
        <v>0.16800000000000001</v>
      </c>
      <c r="J868" s="3331">
        <v>0.16800000000000001</v>
      </c>
      <c r="K868" s="3135" t="s">
        <v>1534</v>
      </c>
      <c r="L868" s="2641" t="s">
        <v>1534</v>
      </c>
      <c r="M868" s="2641" t="s">
        <v>1534</v>
      </c>
      <c r="N868" s="2641" t="s">
        <v>1534</v>
      </c>
      <c r="O868" s="3331">
        <v>0.16800000000000001</v>
      </c>
      <c r="P868" s="3331">
        <v>0.16800000000000001</v>
      </c>
      <c r="Q868" s="2641" t="s">
        <v>1534</v>
      </c>
      <c r="R868" s="3135" t="s">
        <v>1534</v>
      </c>
      <c r="S868" s="3044" t="s">
        <v>1136</v>
      </c>
      <c r="T868" s="3043">
        <v>2.8000000000000004E-2</v>
      </c>
      <c r="U868" s="3043">
        <v>6.720000000000001E-2</v>
      </c>
      <c r="V868" s="3135" t="s">
        <v>1534</v>
      </c>
      <c r="W868" s="3135" t="s">
        <v>1534</v>
      </c>
      <c r="X868" s="3135" t="s">
        <v>1534</v>
      </c>
      <c r="Y868" s="3043">
        <v>6.720000000000001E-2</v>
      </c>
      <c r="Z868" s="3044" t="s">
        <v>49</v>
      </c>
      <c r="AA868" s="3043">
        <v>3.6999999999999998E-2</v>
      </c>
      <c r="AB868" s="3043">
        <v>0.112</v>
      </c>
      <c r="AC868" s="2613" t="s">
        <v>1534</v>
      </c>
      <c r="AD868" s="2613" t="s">
        <v>1534</v>
      </c>
      <c r="AE868" s="3238" t="s">
        <v>1534</v>
      </c>
      <c r="AF868" s="2574"/>
    </row>
    <row r="869" spans="2:32" s="2875" customFormat="1" x14ac:dyDescent="0.2">
      <c r="B869" s="3924" t="s">
        <v>6450</v>
      </c>
      <c r="C869" s="3925"/>
      <c r="D869" s="3134" t="s">
        <v>1534</v>
      </c>
      <c r="E869" s="3134" t="s">
        <v>1534</v>
      </c>
      <c r="F869" s="3135" t="s">
        <v>1534</v>
      </c>
      <c r="G869" s="2641">
        <v>93</v>
      </c>
      <c r="H869" s="2641" t="s">
        <v>1534</v>
      </c>
      <c r="I869" s="3331">
        <v>0.16800000000000001</v>
      </c>
      <c r="J869" s="3331">
        <v>0.16800000000000001</v>
      </c>
      <c r="K869" s="3135" t="s">
        <v>1534</v>
      </c>
      <c r="L869" s="2641" t="s">
        <v>1534</v>
      </c>
      <c r="M869" s="2641" t="s">
        <v>1534</v>
      </c>
      <c r="N869" s="2641" t="s">
        <v>1534</v>
      </c>
      <c r="O869" s="3331">
        <v>0.16800000000000001</v>
      </c>
      <c r="P869" s="3331">
        <v>0.16800000000000001</v>
      </c>
      <c r="Q869" s="2641" t="s">
        <v>1534</v>
      </c>
      <c r="R869" s="3135" t="s">
        <v>1534</v>
      </c>
      <c r="S869" s="3044" t="s">
        <v>5534</v>
      </c>
      <c r="T869" s="3043">
        <v>2.8000000000000004E-2</v>
      </c>
      <c r="U869" s="3043">
        <v>6.720000000000001E-2</v>
      </c>
      <c r="V869" s="3135" t="s">
        <v>1534</v>
      </c>
      <c r="W869" s="3135" t="s">
        <v>1534</v>
      </c>
      <c r="X869" s="3135" t="s">
        <v>1534</v>
      </c>
      <c r="Y869" s="3043">
        <v>6.720000000000001E-2</v>
      </c>
      <c r="Z869" s="3044" t="s">
        <v>49</v>
      </c>
      <c r="AA869" s="3043">
        <v>3.6999999999999998E-2</v>
      </c>
      <c r="AB869" s="3043">
        <v>0.112</v>
      </c>
      <c r="AC869" s="2613" t="s">
        <v>1534</v>
      </c>
      <c r="AD869" s="2613" t="s">
        <v>1534</v>
      </c>
      <c r="AE869" s="3238" t="s">
        <v>1534</v>
      </c>
      <c r="AF869" s="2574"/>
    </row>
    <row r="870" spans="2:32" s="2875" customFormat="1" x14ac:dyDescent="0.2">
      <c r="B870" s="3924" t="s">
        <v>6452</v>
      </c>
      <c r="C870" s="3925"/>
      <c r="D870" s="3134" t="s">
        <v>1534</v>
      </c>
      <c r="E870" s="3134" t="s">
        <v>1534</v>
      </c>
      <c r="F870" s="3135" t="s">
        <v>1534</v>
      </c>
      <c r="G870" s="2641">
        <v>101</v>
      </c>
      <c r="H870" s="2641" t="s">
        <v>1534</v>
      </c>
      <c r="I870" s="3331">
        <v>0.16800000000000001</v>
      </c>
      <c r="J870" s="3331">
        <v>0.16800000000000001</v>
      </c>
      <c r="K870" s="3135" t="s">
        <v>1534</v>
      </c>
      <c r="L870" s="2641" t="s">
        <v>1534</v>
      </c>
      <c r="M870" s="2641" t="s">
        <v>1534</v>
      </c>
      <c r="N870" s="2641" t="s">
        <v>1534</v>
      </c>
      <c r="O870" s="3331">
        <v>0.16800000000000001</v>
      </c>
      <c r="P870" s="3331">
        <v>0.16800000000000001</v>
      </c>
      <c r="Q870" s="2641" t="s">
        <v>1534</v>
      </c>
      <c r="R870" s="3135" t="s">
        <v>1534</v>
      </c>
      <c r="S870" s="3044" t="s">
        <v>5539</v>
      </c>
      <c r="T870" s="3043">
        <v>2.8000000000000004E-2</v>
      </c>
      <c r="U870" s="3043">
        <v>6.720000000000001E-2</v>
      </c>
      <c r="V870" s="3135" t="s">
        <v>1534</v>
      </c>
      <c r="W870" s="3135" t="s">
        <v>1534</v>
      </c>
      <c r="X870" s="3135" t="s">
        <v>1534</v>
      </c>
      <c r="Y870" s="3043">
        <v>6.720000000000001E-2</v>
      </c>
      <c r="Z870" s="3044" t="s">
        <v>51</v>
      </c>
      <c r="AA870" s="3043">
        <v>3.6999999999999998E-2</v>
      </c>
      <c r="AB870" s="3043">
        <v>0.112</v>
      </c>
      <c r="AC870" s="2613" t="s">
        <v>1534</v>
      </c>
      <c r="AD870" s="2613" t="s">
        <v>1534</v>
      </c>
      <c r="AE870" s="3238" t="s">
        <v>1534</v>
      </c>
      <c r="AF870" s="2574"/>
    </row>
    <row r="871" spans="2:32" s="2875" customFormat="1" x14ac:dyDescent="0.2">
      <c r="B871" s="3924" t="s">
        <v>6454</v>
      </c>
      <c r="C871" s="3925"/>
      <c r="D871" s="3134" t="s">
        <v>1534</v>
      </c>
      <c r="E871" s="3134" t="s">
        <v>1534</v>
      </c>
      <c r="F871" s="3135" t="s">
        <v>1534</v>
      </c>
      <c r="G871" s="2641">
        <v>109</v>
      </c>
      <c r="H871" s="2641" t="s">
        <v>1534</v>
      </c>
      <c r="I871" s="3331">
        <v>0.16800000000000001</v>
      </c>
      <c r="J871" s="3331">
        <v>0.16800000000000001</v>
      </c>
      <c r="K871" s="3135" t="s">
        <v>1534</v>
      </c>
      <c r="L871" s="2641" t="s">
        <v>1534</v>
      </c>
      <c r="M871" s="2641" t="s">
        <v>1534</v>
      </c>
      <c r="N871" s="2641" t="s">
        <v>1534</v>
      </c>
      <c r="O871" s="3331">
        <v>0.16800000000000001</v>
      </c>
      <c r="P871" s="3331">
        <v>0.16800000000000001</v>
      </c>
      <c r="Q871" s="2641" t="s">
        <v>1534</v>
      </c>
      <c r="R871" s="3135" t="s">
        <v>1534</v>
      </c>
      <c r="S871" s="3044" t="s">
        <v>5544</v>
      </c>
      <c r="T871" s="3043">
        <v>2.8000000000000004E-2</v>
      </c>
      <c r="U871" s="3043">
        <v>6.720000000000001E-2</v>
      </c>
      <c r="V871" s="3135" t="s">
        <v>1534</v>
      </c>
      <c r="W871" s="3135" t="s">
        <v>1534</v>
      </c>
      <c r="X871" s="3135" t="s">
        <v>1534</v>
      </c>
      <c r="Y871" s="3043">
        <v>6.720000000000001E-2</v>
      </c>
      <c r="Z871" s="3044" t="s">
        <v>406</v>
      </c>
      <c r="AA871" s="3043">
        <v>3.6999999999999998E-2</v>
      </c>
      <c r="AB871" s="3043">
        <v>0.112</v>
      </c>
      <c r="AC871" s="2613" t="s">
        <v>1534</v>
      </c>
      <c r="AD871" s="2613" t="s">
        <v>1534</v>
      </c>
      <c r="AE871" s="3238" t="s">
        <v>1534</v>
      </c>
      <c r="AF871" s="2574"/>
    </row>
    <row r="872" spans="2:32" s="2875" customFormat="1" x14ac:dyDescent="0.2">
      <c r="B872" s="3924" t="s">
        <v>6456</v>
      </c>
      <c r="C872" s="3925"/>
      <c r="D872" s="3134" t="s">
        <v>1534</v>
      </c>
      <c r="E872" s="3134" t="s">
        <v>1534</v>
      </c>
      <c r="F872" s="3135" t="s">
        <v>1534</v>
      </c>
      <c r="G872" s="2641">
        <v>150</v>
      </c>
      <c r="H872" s="2641" t="s">
        <v>1534</v>
      </c>
      <c r="I872" s="3331">
        <v>0.16800000000000001</v>
      </c>
      <c r="J872" s="3331">
        <v>0.16800000000000001</v>
      </c>
      <c r="K872" s="3135" t="s">
        <v>1534</v>
      </c>
      <c r="L872" s="2641" t="s">
        <v>1534</v>
      </c>
      <c r="M872" s="2641" t="s">
        <v>1534</v>
      </c>
      <c r="N872" s="2641" t="s">
        <v>1534</v>
      </c>
      <c r="O872" s="3331">
        <v>0.16800000000000001</v>
      </c>
      <c r="P872" s="3331">
        <v>0.16800000000000001</v>
      </c>
      <c r="Q872" s="2641" t="s">
        <v>1534</v>
      </c>
      <c r="R872" s="3135" t="s">
        <v>1534</v>
      </c>
      <c r="S872" s="3044" t="s">
        <v>1133</v>
      </c>
      <c r="T872" s="3043">
        <v>2.8000000000000004E-2</v>
      </c>
      <c r="U872" s="3043">
        <v>6.720000000000001E-2</v>
      </c>
      <c r="V872" s="3135" t="s">
        <v>1534</v>
      </c>
      <c r="W872" s="3135" t="s">
        <v>1534</v>
      </c>
      <c r="X872" s="3135" t="s">
        <v>1534</v>
      </c>
      <c r="Y872" s="3043">
        <v>6.720000000000001E-2</v>
      </c>
      <c r="Z872" s="3044" t="s">
        <v>5098</v>
      </c>
      <c r="AA872" s="3043">
        <v>3.6999999999999998E-2</v>
      </c>
      <c r="AB872" s="3043">
        <v>0.112</v>
      </c>
      <c r="AC872" s="2613" t="s">
        <v>1534</v>
      </c>
      <c r="AD872" s="2613" t="s">
        <v>1534</v>
      </c>
      <c r="AE872" s="3238" t="s">
        <v>1534</v>
      </c>
      <c r="AF872" s="2574"/>
    </row>
    <row r="873" spans="2:32" s="2875" customFormat="1" x14ac:dyDescent="0.2">
      <c r="B873" s="3924" t="s">
        <v>6458</v>
      </c>
      <c r="C873" s="3925"/>
      <c r="D873" s="3134" t="s">
        <v>1534</v>
      </c>
      <c r="E873" s="3134" t="s">
        <v>1534</v>
      </c>
      <c r="F873" s="3135" t="s">
        <v>1534</v>
      </c>
      <c r="G873" s="2641">
        <v>190</v>
      </c>
      <c r="H873" s="2641" t="s">
        <v>1534</v>
      </c>
      <c r="I873" s="3331">
        <v>0.15680000000000002</v>
      </c>
      <c r="J873" s="3331">
        <v>0.15680000000000002</v>
      </c>
      <c r="K873" s="3135" t="s">
        <v>1534</v>
      </c>
      <c r="L873" s="2641" t="s">
        <v>1534</v>
      </c>
      <c r="M873" s="2641" t="s">
        <v>1534</v>
      </c>
      <c r="N873" s="2641" t="s">
        <v>1534</v>
      </c>
      <c r="O873" s="3331">
        <v>0.16800000000000001</v>
      </c>
      <c r="P873" s="3331">
        <v>0.16800000000000001</v>
      </c>
      <c r="Q873" s="2641" t="s">
        <v>1534</v>
      </c>
      <c r="R873" s="3135" t="s">
        <v>1534</v>
      </c>
      <c r="S873" s="3044" t="s">
        <v>1135</v>
      </c>
      <c r="T873" s="3043">
        <v>2.8000000000000004E-2</v>
      </c>
      <c r="U873" s="3043">
        <v>6.720000000000001E-2</v>
      </c>
      <c r="V873" s="3135" t="s">
        <v>1534</v>
      </c>
      <c r="W873" s="3135" t="s">
        <v>1534</v>
      </c>
      <c r="X873" s="3135" t="s">
        <v>1534</v>
      </c>
      <c r="Y873" s="3043">
        <v>6.720000000000001E-2</v>
      </c>
      <c r="Z873" s="3044" t="s">
        <v>5514</v>
      </c>
      <c r="AA873" s="3043">
        <v>3.6999999999999998E-2</v>
      </c>
      <c r="AB873" s="3043">
        <v>0.112</v>
      </c>
      <c r="AC873" s="2613" t="s">
        <v>1534</v>
      </c>
      <c r="AD873" s="2613" t="s">
        <v>1534</v>
      </c>
      <c r="AE873" s="3238" t="s">
        <v>1534</v>
      </c>
      <c r="AF873" s="2574"/>
    </row>
    <row r="874" spans="2:32" s="2875" customFormat="1" x14ac:dyDescent="0.2">
      <c r="B874" s="3924" t="s">
        <v>6460</v>
      </c>
      <c r="C874" s="3925"/>
      <c r="D874" s="3134" t="s">
        <v>1534</v>
      </c>
      <c r="E874" s="3134" t="s">
        <v>1534</v>
      </c>
      <c r="F874" s="3135" t="s">
        <v>1534</v>
      </c>
      <c r="G874" s="2641">
        <v>238</v>
      </c>
      <c r="H874" s="2641" t="s">
        <v>1534</v>
      </c>
      <c r="I874" s="3331">
        <v>0.15680000000000002</v>
      </c>
      <c r="J874" s="3331">
        <v>0.15680000000000002</v>
      </c>
      <c r="K874" s="3135" t="s">
        <v>1534</v>
      </c>
      <c r="L874" s="2641" t="s">
        <v>1534</v>
      </c>
      <c r="M874" s="2641" t="s">
        <v>1534</v>
      </c>
      <c r="N874" s="2641" t="s">
        <v>1534</v>
      </c>
      <c r="O874" s="3331">
        <v>0.16800000000000001</v>
      </c>
      <c r="P874" s="3331">
        <v>0.16800000000000001</v>
      </c>
      <c r="Q874" s="2641" t="s">
        <v>1534</v>
      </c>
      <c r="R874" s="3135" t="s">
        <v>1534</v>
      </c>
      <c r="S874" s="3044" t="s">
        <v>1135</v>
      </c>
      <c r="T874" s="3043">
        <v>2.8000000000000004E-2</v>
      </c>
      <c r="U874" s="3043">
        <v>6.720000000000001E-2</v>
      </c>
      <c r="V874" s="3135" t="s">
        <v>1534</v>
      </c>
      <c r="W874" s="3135" t="s">
        <v>1534</v>
      </c>
      <c r="X874" s="3135" t="s">
        <v>1534</v>
      </c>
      <c r="Y874" s="3043">
        <v>6.720000000000001E-2</v>
      </c>
      <c r="Z874" s="3044" t="s">
        <v>56</v>
      </c>
      <c r="AA874" s="3043">
        <v>3.6999999999999998E-2</v>
      </c>
      <c r="AB874" s="3043">
        <v>0.112</v>
      </c>
      <c r="AC874" s="2613" t="s">
        <v>1534</v>
      </c>
      <c r="AD874" s="2613" t="s">
        <v>1534</v>
      </c>
      <c r="AE874" s="3238" t="s">
        <v>1534</v>
      </c>
      <c r="AF874" s="2574"/>
    </row>
    <row r="875" spans="2:32" s="2875" customFormat="1" x14ac:dyDescent="0.2">
      <c r="B875" s="3924" t="s">
        <v>6462</v>
      </c>
      <c r="C875" s="3925"/>
      <c r="D875" s="3134" t="s">
        <v>1534</v>
      </c>
      <c r="E875" s="3134" t="s">
        <v>1534</v>
      </c>
      <c r="F875" s="3135" t="s">
        <v>1534</v>
      </c>
      <c r="G875" s="2641">
        <v>288</v>
      </c>
      <c r="H875" s="2641" t="s">
        <v>1534</v>
      </c>
      <c r="I875" s="3331">
        <v>0.14560000000000001</v>
      </c>
      <c r="J875" s="3331">
        <v>0.14560000000000001</v>
      </c>
      <c r="K875" s="3135" t="s">
        <v>1534</v>
      </c>
      <c r="L875" s="2641" t="s">
        <v>1534</v>
      </c>
      <c r="M875" s="2641" t="s">
        <v>1534</v>
      </c>
      <c r="N875" s="2641" t="s">
        <v>1534</v>
      </c>
      <c r="O875" s="3331">
        <v>0.16800000000000001</v>
      </c>
      <c r="P875" s="3331">
        <v>0.16800000000000001</v>
      </c>
      <c r="Q875" s="2641" t="s">
        <v>1534</v>
      </c>
      <c r="R875" s="3135" t="s">
        <v>1534</v>
      </c>
      <c r="S875" s="3044" t="s">
        <v>1119</v>
      </c>
      <c r="T875" s="3043">
        <v>2.8000000000000004E-2</v>
      </c>
      <c r="U875" s="3043">
        <v>6.720000000000001E-2</v>
      </c>
      <c r="V875" s="3135" t="s">
        <v>1534</v>
      </c>
      <c r="W875" s="3135" t="s">
        <v>1534</v>
      </c>
      <c r="X875" s="3135" t="s">
        <v>1534</v>
      </c>
      <c r="Y875" s="3043">
        <v>6.720000000000001E-2</v>
      </c>
      <c r="Z875" s="3044" t="s">
        <v>5523</v>
      </c>
      <c r="AA875" s="3043">
        <v>3.6999999999999998E-2</v>
      </c>
      <c r="AB875" s="3043">
        <v>0.112</v>
      </c>
      <c r="AC875" s="2613" t="s">
        <v>1534</v>
      </c>
      <c r="AD875" s="2613" t="s">
        <v>1534</v>
      </c>
      <c r="AE875" s="3238" t="s">
        <v>1534</v>
      </c>
      <c r="AF875" s="2574"/>
    </row>
    <row r="876" spans="2:32" s="2875" customFormat="1" x14ac:dyDescent="0.2">
      <c r="B876" s="3924" t="s">
        <v>6464</v>
      </c>
      <c r="C876" s="3925"/>
      <c r="D876" s="3134" t="s">
        <v>1534</v>
      </c>
      <c r="E876" s="3134" t="s">
        <v>1534</v>
      </c>
      <c r="F876" s="3135" t="s">
        <v>1534</v>
      </c>
      <c r="G876" s="2641">
        <v>430</v>
      </c>
      <c r="H876" s="2641" t="s">
        <v>1534</v>
      </c>
      <c r="I876" s="3331">
        <v>0.13440000000000002</v>
      </c>
      <c r="J876" s="3331">
        <v>0.13440000000000002</v>
      </c>
      <c r="K876" s="3135" t="s">
        <v>1534</v>
      </c>
      <c r="L876" s="2641" t="s">
        <v>1534</v>
      </c>
      <c r="M876" s="2641" t="s">
        <v>1534</v>
      </c>
      <c r="N876" s="2641" t="s">
        <v>1534</v>
      </c>
      <c r="O876" s="3331">
        <v>0.15680000000000002</v>
      </c>
      <c r="P876" s="3331">
        <v>0.15680000000000002</v>
      </c>
      <c r="Q876" s="2641" t="s">
        <v>1534</v>
      </c>
      <c r="R876" s="3135" t="s">
        <v>1534</v>
      </c>
      <c r="S876" s="3044" t="s">
        <v>5528</v>
      </c>
      <c r="T876" s="3043">
        <v>2.8000000000000004E-2</v>
      </c>
      <c r="U876" s="3043">
        <v>6.720000000000001E-2</v>
      </c>
      <c r="V876" s="3135" t="s">
        <v>1534</v>
      </c>
      <c r="W876" s="3135" t="s">
        <v>1534</v>
      </c>
      <c r="X876" s="3135" t="s">
        <v>1534</v>
      </c>
      <c r="Y876" s="3043">
        <v>6.720000000000001E-2</v>
      </c>
      <c r="Z876" s="3044" t="s">
        <v>58</v>
      </c>
      <c r="AA876" s="3043">
        <v>3.6999999999999998E-2</v>
      </c>
      <c r="AB876" s="3043">
        <v>0.112</v>
      </c>
      <c r="AC876" s="2613" t="s">
        <v>1534</v>
      </c>
      <c r="AD876" s="2613" t="s">
        <v>1534</v>
      </c>
      <c r="AE876" s="3238" t="s">
        <v>1534</v>
      </c>
      <c r="AF876" s="2574"/>
    </row>
    <row r="877" spans="2:32" s="2875" customFormat="1" x14ac:dyDescent="0.2">
      <c r="B877" s="3924" t="s">
        <v>6466</v>
      </c>
      <c r="C877" s="3925"/>
      <c r="D877" s="3134" t="s">
        <v>1534</v>
      </c>
      <c r="E877" s="3134" t="s">
        <v>1534</v>
      </c>
      <c r="F877" s="3135" t="s">
        <v>1534</v>
      </c>
      <c r="G877" s="2641">
        <v>96</v>
      </c>
      <c r="H877" s="2641" t="s">
        <v>1534</v>
      </c>
      <c r="I877" s="3331">
        <v>0.16800000000000001</v>
      </c>
      <c r="J877" s="3331">
        <v>0.16800000000000001</v>
      </c>
      <c r="K877" s="3135" t="s">
        <v>1534</v>
      </c>
      <c r="L877" s="2641" t="s">
        <v>1534</v>
      </c>
      <c r="M877" s="2641" t="s">
        <v>1534</v>
      </c>
      <c r="N877" s="2641" t="s">
        <v>1534</v>
      </c>
      <c r="O877" s="3331">
        <v>0.15680000000000002</v>
      </c>
      <c r="P877" s="3331">
        <v>0.15680000000000002</v>
      </c>
      <c r="Q877" s="2641" t="s">
        <v>1534</v>
      </c>
      <c r="R877" s="3135" t="s">
        <v>1534</v>
      </c>
      <c r="S877" s="3044" t="s">
        <v>1136</v>
      </c>
      <c r="T877" s="3043">
        <v>2.8000000000000004E-2</v>
      </c>
      <c r="U877" s="3043">
        <v>6.720000000000001E-2</v>
      </c>
      <c r="V877" s="3135" t="s">
        <v>1534</v>
      </c>
      <c r="W877" s="3135" t="s">
        <v>1534</v>
      </c>
      <c r="X877" s="3135" t="s">
        <v>1534</v>
      </c>
      <c r="Y877" s="3043">
        <v>6.720000000000001E-2</v>
      </c>
      <c r="Z877" s="3044" t="s">
        <v>49</v>
      </c>
      <c r="AA877" s="3043">
        <v>3.6999999999999998E-2</v>
      </c>
      <c r="AB877" s="3043">
        <v>0.112</v>
      </c>
      <c r="AC877" s="2613" t="s">
        <v>1534</v>
      </c>
      <c r="AD877" s="2613" t="s">
        <v>1534</v>
      </c>
      <c r="AE877" s="3238" t="s">
        <v>1534</v>
      </c>
      <c r="AF877" s="2574"/>
    </row>
    <row r="878" spans="2:32" s="2875" customFormat="1" x14ac:dyDescent="0.2">
      <c r="B878" s="3924" t="s">
        <v>6468</v>
      </c>
      <c r="C878" s="3925"/>
      <c r="D878" s="3134" t="s">
        <v>1534</v>
      </c>
      <c r="E878" s="3134" t="s">
        <v>1534</v>
      </c>
      <c r="F878" s="3135" t="s">
        <v>1534</v>
      </c>
      <c r="G878" s="2641">
        <v>104</v>
      </c>
      <c r="H878" s="2641" t="s">
        <v>1534</v>
      </c>
      <c r="I878" s="3331">
        <v>0.16800000000000001</v>
      </c>
      <c r="J878" s="3331">
        <v>0.16800000000000001</v>
      </c>
      <c r="K878" s="3135" t="s">
        <v>1534</v>
      </c>
      <c r="L878" s="2641" t="s">
        <v>1534</v>
      </c>
      <c r="M878" s="2641" t="s">
        <v>1534</v>
      </c>
      <c r="N878" s="2641" t="s">
        <v>1534</v>
      </c>
      <c r="O878" s="3331">
        <v>0.15680000000000002</v>
      </c>
      <c r="P878" s="3331">
        <v>0.15680000000000002</v>
      </c>
      <c r="Q878" s="2641" t="s">
        <v>1534</v>
      </c>
      <c r="R878" s="3135" t="s">
        <v>1534</v>
      </c>
      <c r="S878" s="3044" t="s">
        <v>5534</v>
      </c>
      <c r="T878" s="3043">
        <v>2.8000000000000004E-2</v>
      </c>
      <c r="U878" s="3043">
        <v>6.720000000000001E-2</v>
      </c>
      <c r="V878" s="3135" t="s">
        <v>1534</v>
      </c>
      <c r="W878" s="3135" t="s">
        <v>1534</v>
      </c>
      <c r="X878" s="3135" t="s">
        <v>1534</v>
      </c>
      <c r="Y878" s="3043">
        <v>6.720000000000001E-2</v>
      </c>
      <c r="Z878" s="3044" t="s">
        <v>51</v>
      </c>
      <c r="AA878" s="3043">
        <v>3.6999999999999998E-2</v>
      </c>
      <c r="AB878" s="3043">
        <v>0.112</v>
      </c>
      <c r="AC878" s="2613" t="s">
        <v>1534</v>
      </c>
      <c r="AD878" s="2613" t="s">
        <v>1534</v>
      </c>
      <c r="AE878" s="3238" t="s">
        <v>1534</v>
      </c>
      <c r="AF878" s="2574"/>
    </row>
    <row r="879" spans="2:32" s="2875" customFormat="1" x14ac:dyDescent="0.2">
      <c r="B879" s="3924" t="s">
        <v>6470</v>
      </c>
      <c r="C879" s="3925"/>
      <c r="D879" s="3134" t="s">
        <v>1534</v>
      </c>
      <c r="E879" s="3134" t="s">
        <v>1534</v>
      </c>
      <c r="F879" s="3135" t="s">
        <v>1534</v>
      </c>
      <c r="G879" s="2641">
        <v>134</v>
      </c>
      <c r="H879" s="2641" t="s">
        <v>1534</v>
      </c>
      <c r="I879" s="3331">
        <v>0.16800000000000001</v>
      </c>
      <c r="J879" s="3331">
        <v>0.16800000000000001</v>
      </c>
      <c r="K879" s="3135" t="s">
        <v>1534</v>
      </c>
      <c r="L879" s="2641" t="s">
        <v>1534</v>
      </c>
      <c r="M879" s="2641" t="s">
        <v>1534</v>
      </c>
      <c r="N879" s="2641" t="s">
        <v>1534</v>
      </c>
      <c r="O879" s="3331">
        <v>0.15680000000000002</v>
      </c>
      <c r="P879" s="3331">
        <v>0.15680000000000002</v>
      </c>
      <c r="Q879" s="2641" t="s">
        <v>1534</v>
      </c>
      <c r="R879" s="3135" t="s">
        <v>1534</v>
      </c>
      <c r="S879" s="3044" t="s">
        <v>5539</v>
      </c>
      <c r="T879" s="3043">
        <v>2.8000000000000004E-2</v>
      </c>
      <c r="U879" s="3043">
        <v>6.720000000000001E-2</v>
      </c>
      <c r="V879" s="3135" t="s">
        <v>1534</v>
      </c>
      <c r="W879" s="3135" t="s">
        <v>1534</v>
      </c>
      <c r="X879" s="3135" t="s">
        <v>1534</v>
      </c>
      <c r="Y879" s="3043">
        <v>6.720000000000001E-2</v>
      </c>
      <c r="Z879" s="3044" t="s">
        <v>51</v>
      </c>
      <c r="AA879" s="3043">
        <v>3.6999999999999998E-2</v>
      </c>
      <c r="AB879" s="3043">
        <v>0.112</v>
      </c>
      <c r="AC879" s="2613" t="s">
        <v>1534</v>
      </c>
      <c r="AD879" s="2613" t="s">
        <v>1534</v>
      </c>
      <c r="AE879" s="3238" t="s">
        <v>1534</v>
      </c>
      <c r="AF879" s="2574"/>
    </row>
    <row r="880" spans="2:32" s="2875" customFormat="1" x14ac:dyDescent="0.2">
      <c r="B880" s="3924" t="s">
        <v>6472</v>
      </c>
      <c r="C880" s="3925"/>
      <c r="D880" s="3134" t="s">
        <v>1534</v>
      </c>
      <c r="E880" s="3134" t="s">
        <v>1534</v>
      </c>
      <c r="F880" s="3135" t="s">
        <v>1534</v>
      </c>
      <c r="G880" s="2641">
        <v>142</v>
      </c>
      <c r="H880" s="2641" t="s">
        <v>1534</v>
      </c>
      <c r="I880" s="3331">
        <v>0.16800000000000001</v>
      </c>
      <c r="J880" s="3331">
        <v>0.16800000000000001</v>
      </c>
      <c r="K880" s="3135" t="s">
        <v>1534</v>
      </c>
      <c r="L880" s="2641" t="s">
        <v>1534</v>
      </c>
      <c r="M880" s="2641" t="s">
        <v>1534</v>
      </c>
      <c r="N880" s="2641" t="s">
        <v>1534</v>
      </c>
      <c r="O880" s="3331">
        <v>0.14560000000000001</v>
      </c>
      <c r="P880" s="3331">
        <v>0.14560000000000001</v>
      </c>
      <c r="Q880" s="2641" t="s">
        <v>1534</v>
      </c>
      <c r="R880" s="3135" t="s">
        <v>1534</v>
      </c>
      <c r="S880" s="3044" t="s">
        <v>5544</v>
      </c>
      <c r="T880" s="3043">
        <v>2.8000000000000004E-2</v>
      </c>
      <c r="U880" s="3043">
        <v>6.720000000000001E-2</v>
      </c>
      <c r="V880" s="3135" t="s">
        <v>1534</v>
      </c>
      <c r="W880" s="3135" t="s">
        <v>1534</v>
      </c>
      <c r="X880" s="3135" t="s">
        <v>1534</v>
      </c>
      <c r="Y880" s="3043">
        <v>6.720000000000001E-2</v>
      </c>
      <c r="Z880" s="3044" t="s">
        <v>406</v>
      </c>
      <c r="AA880" s="3043">
        <v>3.6999999999999998E-2</v>
      </c>
      <c r="AB880" s="3043">
        <v>0.112</v>
      </c>
      <c r="AC880" s="2613" t="s">
        <v>1534</v>
      </c>
      <c r="AD880" s="2613" t="s">
        <v>1534</v>
      </c>
      <c r="AE880" s="3238" t="s">
        <v>1534</v>
      </c>
      <c r="AF880" s="2574"/>
    </row>
    <row r="881" spans="2:32" s="2875" customFormat="1" x14ac:dyDescent="0.2">
      <c r="B881" s="3924" t="s">
        <v>6474</v>
      </c>
      <c r="C881" s="3925"/>
      <c r="D881" s="3134" t="s">
        <v>1534</v>
      </c>
      <c r="E881" s="3134" t="s">
        <v>1534</v>
      </c>
      <c r="F881" s="3135" t="s">
        <v>1534</v>
      </c>
      <c r="G881" s="2641">
        <v>183</v>
      </c>
      <c r="H881" s="2641" t="s">
        <v>1534</v>
      </c>
      <c r="I881" s="3331">
        <v>0.16800000000000001</v>
      </c>
      <c r="J881" s="3331">
        <v>0.16800000000000001</v>
      </c>
      <c r="K881" s="3135" t="s">
        <v>1534</v>
      </c>
      <c r="L881" s="2641" t="s">
        <v>1534</v>
      </c>
      <c r="M881" s="2641" t="s">
        <v>1534</v>
      </c>
      <c r="N881" s="2641" t="s">
        <v>1534</v>
      </c>
      <c r="O881" s="3331">
        <v>0.14560000000000001</v>
      </c>
      <c r="P881" s="3331">
        <v>0.14560000000000001</v>
      </c>
      <c r="Q881" s="2641" t="s">
        <v>1534</v>
      </c>
      <c r="R881" s="3135" t="s">
        <v>1534</v>
      </c>
      <c r="S881" s="3044" t="s">
        <v>1133</v>
      </c>
      <c r="T881" s="3043">
        <v>2.8000000000000004E-2</v>
      </c>
      <c r="U881" s="3043">
        <v>6.720000000000001E-2</v>
      </c>
      <c r="V881" s="3135" t="s">
        <v>1534</v>
      </c>
      <c r="W881" s="3135" t="s">
        <v>1534</v>
      </c>
      <c r="X881" s="3135" t="s">
        <v>1534</v>
      </c>
      <c r="Y881" s="3043">
        <v>6.720000000000001E-2</v>
      </c>
      <c r="Z881" s="3044" t="s">
        <v>5098</v>
      </c>
      <c r="AA881" s="3043">
        <v>3.6999999999999998E-2</v>
      </c>
      <c r="AB881" s="3043">
        <v>0.112</v>
      </c>
      <c r="AC881" s="2613" t="s">
        <v>1534</v>
      </c>
      <c r="AD881" s="2613" t="s">
        <v>1534</v>
      </c>
      <c r="AE881" s="3238" t="s">
        <v>1534</v>
      </c>
      <c r="AF881" s="2574"/>
    </row>
    <row r="882" spans="2:32" s="2875" customFormat="1" x14ac:dyDescent="0.2">
      <c r="B882" s="3924" t="s">
        <v>6476</v>
      </c>
      <c r="C882" s="3925"/>
      <c r="D882" s="3134" t="s">
        <v>1534</v>
      </c>
      <c r="E882" s="3134" t="s">
        <v>1534</v>
      </c>
      <c r="F882" s="3135" t="s">
        <v>1534</v>
      </c>
      <c r="G882" s="2641">
        <v>226</v>
      </c>
      <c r="H882" s="2641" t="s">
        <v>1534</v>
      </c>
      <c r="I882" s="3331">
        <v>0.15680000000000002</v>
      </c>
      <c r="J882" s="3331">
        <v>0.15680000000000002</v>
      </c>
      <c r="K882" s="3135" t="s">
        <v>1534</v>
      </c>
      <c r="L882" s="2641" t="s">
        <v>1534</v>
      </c>
      <c r="M882" s="2641" t="s">
        <v>1534</v>
      </c>
      <c r="N882" s="2641" t="s">
        <v>1534</v>
      </c>
      <c r="O882" s="3331">
        <v>0.13440000000000002</v>
      </c>
      <c r="P882" s="3331">
        <v>0.13440000000000002</v>
      </c>
      <c r="Q882" s="2641" t="s">
        <v>1534</v>
      </c>
      <c r="R882" s="3135" t="s">
        <v>1534</v>
      </c>
      <c r="S882" s="3044" t="s">
        <v>1135</v>
      </c>
      <c r="T882" s="3043">
        <v>2.8000000000000004E-2</v>
      </c>
      <c r="U882" s="3043">
        <v>6.720000000000001E-2</v>
      </c>
      <c r="V882" s="3135" t="s">
        <v>1534</v>
      </c>
      <c r="W882" s="3135" t="s">
        <v>1534</v>
      </c>
      <c r="X882" s="3135" t="s">
        <v>1534</v>
      </c>
      <c r="Y882" s="3043">
        <v>6.720000000000001E-2</v>
      </c>
      <c r="Z882" s="3044" t="s">
        <v>5514</v>
      </c>
      <c r="AA882" s="3043">
        <v>3.6999999999999998E-2</v>
      </c>
      <c r="AB882" s="3043">
        <v>0.112</v>
      </c>
      <c r="AC882" s="2613" t="s">
        <v>1534</v>
      </c>
      <c r="AD882" s="2613" t="s">
        <v>1534</v>
      </c>
      <c r="AE882" s="3238" t="s">
        <v>1534</v>
      </c>
      <c r="AF882" s="2574"/>
    </row>
    <row r="883" spans="2:32" s="2875" customFormat="1" x14ac:dyDescent="0.2">
      <c r="B883" s="3924" t="s">
        <v>6478</v>
      </c>
      <c r="C883" s="3925"/>
      <c r="D883" s="3134" t="s">
        <v>1534</v>
      </c>
      <c r="E883" s="3134" t="s">
        <v>1534</v>
      </c>
      <c r="F883" s="3135" t="s">
        <v>1534</v>
      </c>
      <c r="G883" s="2641">
        <v>274</v>
      </c>
      <c r="H883" s="2641" t="s">
        <v>1534</v>
      </c>
      <c r="I883" s="3331">
        <v>0.15680000000000002</v>
      </c>
      <c r="J883" s="3331">
        <v>0.15680000000000002</v>
      </c>
      <c r="K883" s="3135" t="s">
        <v>1534</v>
      </c>
      <c r="L883" s="2641" t="s">
        <v>1534</v>
      </c>
      <c r="M883" s="2641" t="s">
        <v>1534</v>
      </c>
      <c r="N883" s="2641" t="s">
        <v>1534</v>
      </c>
      <c r="O883" s="3331">
        <v>0.13440000000000002</v>
      </c>
      <c r="P883" s="3331">
        <v>0.13440000000000002</v>
      </c>
      <c r="Q883" s="2641" t="s">
        <v>1534</v>
      </c>
      <c r="R883" s="3135" t="s">
        <v>1534</v>
      </c>
      <c r="S883" s="3044" t="s">
        <v>1135</v>
      </c>
      <c r="T883" s="3043">
        <v>2.8000000000000004E-2</v>
      </c>
      <c r="U883" s="3043">
        <v>6.720000000000001E-2</v>
      </c>
      <c r="V883" s="3135" t="s">
        <v>1534</v>
      </c>
      <c r="W883" s="3135" t="s">
        <v>1534</v>
      </c>
      <c r="X883" s="3135" t="s">
        <v>1534</v>
      </c>
      <c r="Y883" s="3043">
        <v>6.720000000000001E-2</v>
      </c>
      <c r="Z883" s="3044" t="s">
        <v>56</v>
      </c>
      <c r="AA883" s="3043">
        <v>3.6999999999999998E-2</v>
      </c>
      <c r="AB883" s="3043">
        <v>0.112</v>
      </c>
      <c r="AC883" s="2613" t="s">
        <v>1534</v>
      </c>
      <c r="AD883" s="2613" t="s">
        <v>1534</v>
      </c>
      <c r="AE883" s="3238" t="s">
        <v>1534</v>
      </c>
      <c r="AF883" s="2574"/>
    </row>
    <row r="884" spans="2:32" s="2875" customFormat="1" x14ac:dyDescent="0.2">
      <c r="B884" s="3924" t="s">
        <v>6480</v>
      </c>
      <c r="C884" s="3925"/>
      <c r="D884" s="3134" t="s">
        <v>1534</v>
      </c>
      <c r="E884" s="3134" t="s">
        <v>1534</v>
      </c>
      <c r="F884" s="3135" t="s">
        <v>1534</v>
      </c>
      <c r="G884" s="2641">
        <v>327</v>
      </c>
      <c r="H884" s="2641" t="s">
        <v>1534</v>
      </c>
      <c r="I884" s="3331">
        <v>0.14560000000000001</v>
      </c>
      <c r="J884" s="3331">
        <v>0.14560000000000001</v>
      </c>
      <c r="K884" s="3135" t="s">
        <v>1534</v>
      </c>
      <c r="L884" s="2641" t="s">
        <v>1534</v>
      </c>
      <c r="M884" s="2641" t="s">
        <v>1534</v>
      </c>
      <c r="N884" s="2641" t="s">
        <v>1534</v>
      </c>
      <c r="O884" s="3331">
        <v>0.16800000000000001</v>
      </c>
      <c r="P884" s="3331">
        <v>0.16800000000000001</v>
      </c>
      <c r="Q884" s="2641" t="s">
        <v>1534</v>
      </c>
      <c r="R884" s="3135" t="s">
        <v>1534</v>
      </c>
      <c r="S884" s="3044" t="s">
        <v>1119</v>
      </c>
      <c r="T884" s="3043">
        <v>2.8000000000000004E-2</v>
      </c>
      <c r="U884" s="3043">
        <v>6.720000000000001E-2</v>
      </c>
      <c r="V884" s="3135" t="s">
        <v>1534</v>
      </c>
      <c r="W884" s="3135" t="s">
        <v>1534</v>
      </c>
      <c r="X884" s="3135" t="s">
        <v>1534</v>
      </c>
      <c r="Y884" s="3043">
        <v>6.720000000000001E-2</v>
      </c>
      <c r="Z884" s="3044" t="s">
        <v>5523</v>
      </c>
      <c r="AA884" s="3043">
        <v>3.6999999999999998E-2</v>
      </c>
      <c r="AB884" s="3043">
        <v>0.112</v>
      </c>
      <c r="AC884" s="2613" t="s">
        <v>1534</v>
      </c>
      <c r="AD884" s="2613" t="s">
        <v>1534</v>
      </c>
      <c r="AE884" s="3238" t="s">
        <v>1534</v>
      </c>
      <c r="AF884" s="2574"/>
    </row>
    <row r="885" spans="2:32" s="2875" customFormat="1" x14ac:dyDescent="0.2">
      <c r="B885" s="3924" t="s">
        <v>6482</v>
      </c>
      <c r="C885" s="3925"/>
      <c r="D885" s="3134" t="s">
        <v>1534</v>
      </c>
      <c r="E885" s="3134" t="s">
        <v>1534</v>
      </c>
      <c r="F885" s="3135" t="s">
        <v>1534</v>
      </c>
      <c r="G885" s="2641">
        <v>472</v>
      </c>
      <c r="H885" s="2641" t="s">
        <v>1534</v>
      </c>
      <c r="I885" s="3331">
        <v>0.13440000000000002</v>
      </c>
      <c r="J885" s="3331">
        <v>0.13440000000000002</v>
      </c>
      <c r="K885" s="3135" t="s">
        <v>1534</v>
      </c>
      <c r="L885" s="2641" t="s">
        <v>1534</v>
      </c>
      <c r="M885" s="2641" t="s">
        <v>1534</v>
      </c>
      <c r="N885" s="2641" t="s">
        <v>1534</v>
      </c>
      <c r="O885" s="3331">
        <v>0.16800000000000001</v>
      </c>
      <c r="P885" s="3331">
        <v>0.16800000000000001</v>
      </c>
      <c r="Q885" s="2641" t="s">
        <v>1534</v>
      </c>
      <c r="R885" s="3135" t="s">
        <v>1534</v>
      </c>
      <c r="S885" s="3044" t="s">
        <v>5528</v>
      </c>
      <c r="T885" s="3043">
        <v>2.8000000000000004E-2</v>
      </c>
      <c r="U885" s="3043">
        <v>6.720000000000001E-2</v>
      </c>
      <c r="V885" s="3135" t="s">
        <v>1534</v>
      </c>
      <c r="W885" s="3135" t="s">
        <v>1534</v>
      </c>
      <c r="X885" s="3135" t="s">
        <v>1534</v>
      </c>
      <c r="Y885" s="3043">
        <v>6.720000000000001E-2</v>
      </c>
      <c r="Z885" s="3044" t="s">
        <v>58</v>
      </c>
      <c r="AA885" s="3043">
        <v>3.6999999999999998E-2</v>
      </c>
      <c r="AB885" s="3043">
        <v>0.112</v>
      </c>
      <c r="AC885" s="2613" t="s">
        <v>1534</v>
      </c>
      <c r="AD885" s="2613" t="s">
        <v>1534</v>
      </c>
      <c r="AE885" s="3238" t="s">
        <v>1534</v>
      </c>
      <c r="AF885" s="2574"/>
    </row>
    <row r="886" spans="2:32" s="2875" customFormat="1" x14ac:dyDescent="0.2">
      <c r="B886" s="3924" t="s">
        <v>6410</v>
      </c>
      <c r="C886" s="3925"/>
      <c r="D886" s="3134" t="s">
        <v>1534</v>
      </c>
      <c r="E886" s="3134" t="s">
        <v>1534</v>
      </c>
      <c r="F886" s="3135" t="s">
        <v>1534</v>
      </c>
      <c r="G886" s="2641">
        <v>63</v>
      </c>
      <c r="H886" s="2641" t="s">
        <v>1534</v>
      </c>
      <c r="I886" s="3331">
        <v>0.16800000000000001</v>
      </c>
      <c r="J886" s="3331">
        <v>0.16800000000000001</v>
      </c>
      <c r="K886" s="3135" t="s">
        <v>1534</v>
      </c>
      <c r="L886" s="2641" t="s">
        <v>1534</v>
      </c>
      <c r="M886" s="2641" t="s">
        <v>1534</v>
      </c>
      <c r="N886" s="2641" t="s">
        <v>1534</v>
      </c>
      <c r="O886" s="3331">
        <v>0.16800000000000001</v>
      </c>
      <c r="P886" s="3331">
        <v>0.16800000000000001</v>
      </c>
      <c r="Q886" s="2641" t="s">
        <v>1534</v>
      </c>
      <c r="R886" s="3135" t="s">
        <v>1534</v>
      </c>
      <c r="S886" s="3044" t="s">
        <v>1136</v>
      </c>
      <c r="T886" s="3043">
        <v>2.8000000000000004E-2</v>
      </c>
      <c r="U886" s="3043">
        <v>6.720000000000001E-2</v>
      </c>
      <c r="V886" s="3135" t="s">
        <v>1534</v>
      </c>
      <c r="W886" s="3135" t="s">
        <v>1534</v>
      </c>
      <c r="X886" s="3135" t="s">
        <v>1534</v>
      </c>
      <c r="Y886" s="3043">
        <v>6.720000000000001E-2</v>
      </c>
      <c r="Z886" s="3044" t="s">
        <v>49</v>
      </c>
      <c r="AA886" s="3043">
        <v>3.6999999999999998E-2</v>
      </c>
      <c r="AB886" s="3043">
        <v>0.112</v>
      </c>
      <c r="AC886" s="2613" t="s">
        <v>1534</v>
      </c>
      <c r="AD886" s="2613" t="s">
        <v>1534</v>
      </c>
      <c r="AE886" s="3238" t="s">
        <v>1534</v>
      </c>
      <c r="AF886" s="2574"/>
    </row>
    <row r="887" spans="2:32" s="2875" customFormat="1" x14ac:dyDescent="0.2">
      <c r="B887" s="3924" t="s">
        <v>6412</v>
      </c>
      <c r="C887" s="3925"/>
      <c r="D887" s="3134" t="s">
        <v>1534</v>
      </c>
      <c r="E887" s="3134" t="s">
        <v>1534</v>
      </c>
      <c r="F887" s="3135" t="s">
        <v>1534</v>
      </c>
      <c r="G887" s="2641">
        <v>93</v>
      </c>
      <c r="H887" s="2641" t="s">
        <v>1534</v>
      </c>
      <c r="I887" s="3331">
        <v>0.16800000000000001</v>
      </c>
      <c r="J887" s="3331">
        <v>0.16800000000000001</v>
      </c>
      <c r="K887" s="3135" t="s">
        <v>1534</v>
      </c>
      <c r="L887" s="2641" t="s">
        <v>1534</v>
      </c>
      <c r="M887" s="2641" t="s">
        <v>1534</v>
      </c>
      <c r="N887" s="2641" t="s">
        <v>1534</v>
      </c>
      <c r="O887" s="3331">
        <v>0.16800000000000001</v>
      </c>
      <c r="P887" s="3331">
        <v>0.16800000000000001</v>
      </c>
      <c r="Q887" s="2641" t="s">
        <v>1534</v>
      </c>
      <c r="R887" s="3135" t="s">
        <v>1534</v>
      </c>
      <c r="S887" s="3044" t="s">
        <v>5534</v>
      </c>
      <c r="T887" s="3043">
        <v>2.8000000000000004E-2</v>
      </c>
      <c r="U887" s="3043">
        <v>6.720000000000001E-2</v>
      </c>
      <c r="V887" s="3135" t="s">
        <v>1534</v>
      </c>
      <c r="W887" s="3135" t="s">
        <v>1534</v>
      </c>
      <c r="X887" s="3135" t="s">
        <v>1534</v>
      </c>
      <c r="Y887" s="3043">
        <v>6.720000000000001E-2</v>
      </c>
      <c r="Z887" s="3044" t="s">
        <v>49</v>
      </c>
      <c r="AA887" s="3043">
        <v>3.6999999999999998E-2</v>
      </c>
      <c r="AB887" s="3043">
        <v>0.112</v>
      </c>
      <c r="AC887" s="2613" t="s">
        <v>1534</v>
      </c>
      <c r="AD887" s="2613" t="s">
        <v>1534</v>
      </c>
      <c r="AE887" s="3238" t="s">
        <v>1534</v>
      </c>
      <c r="AF887" s="2574"/>
    </row>
    <row r="888" spans="2:32" s="2875" customFormat="1" x14ac:dyDescent="0.2">
      <c r="B888" s="3924" t="s">
        <v>6414</v>
      </c>
      <c r="C888" s="3925"/>
      <c r="D888" s="3134" t="s">
        <v>1534</v>
      </c>
      <c r="E888" s="3134" t="s">
        <v>1534</v>
      </c>
      <c r="F888" s="3135" t="s">
        <v>1534</v>
      </c>
      <c r="G888" s="2641">
        <v>101</v>
      </c>
      <c r="H888" s="2641" t="s">
        <v>1534</v>
      </c>
      <c r="I888" s="3331">
        <v>0.16800000000000001</v>
      </c>
      <c r="J888" s="3331">
        <v>0.16800000000000001</v>
      </c>
      <c r="K888" s="3135" t="s">
        <v>1534</v>
      </c>
      <c r="L888" s="2641" t="s">
        <v>1534</v>
      </c>
      <c r="M888" s="2641" t="s">
        <v>1534</v>
      </c>
      <c r="N888" s="2641" t="s">
        <v>1534</v>
      </c>
      <c r="O888" s="3331">
        <v>0.16800000000000001</v>
      </c>
      <c r="P888" s="3331">
        <v>0.16800000000000001</v>
      </c>
      <c r="Q888" s="2641" t="s">
        <v>1534</v>
      </c>
      <c r="R888" s="3135" t="s">
        <v>1534</v>
      </c>
      <c r="S888" s="3044" t="s">
        <v>5539</v>
      </c>
      <c r="T888" s="3043">
        <v>2.8000000000000004E-2</v>
      </c>
      <c r="U888" s="3043">
        <v>6.720000000000001E-2</v>
      </c>
      <c r="V888" s="3135" t="s">
        <v>1534</v>
      </c>
      <c r="W888" s="3135" t="s">
        <v>1534</v>
      </c>
      <c r="X888" s="3135" t="s">
        <v>1534</v>
      </c>
      <c r="Y888" s="3043">
        <v>6.720000000000001E-2</v>
      </c>
      <c r="Z888" s="3044" t="s">
        <v>51</v>
      </c>
      <c r="AA888" s="3043">
        <v>3.6999999999999998E-2</v>
      </c>
      <c r="AB888" s="3043">
        <v>0.112</v>
      </c>
      <c r="AC888" s="2613" t="s">
        <v>1534</v>
      </c>
      <c r="AD888" s="2613" t="s">
        <v>1534</v>
      </c>
      <c r="AE888" s="3238" t="s">
        <v>1534</v>
      </c>
      <c r="AF888" s="2574"/>
    </row>
    <row r="889" spans="2:32" s="2875" customFormat="1" x14ac:dyDescent="0.2">
      <c r="B889" s="3924" t="s">
        <v>6416</v>
      </c>
      <c r="C889" s="3925"/>
      <c r="D889" s="3134" t="s">
        <v>1534</v>
      </c>
      <c r="E889" s="3134" t="s">
        <v>1534</v>
      </c>
      <c r="F889" s="3135" t="s">
        <v>1534</v>
      </c>
      <c r="G889" s="2641">
        <v>109</v>
      </c>
      <c r="H889" s="2641" t="s">
        <v>1534</v>
      </c>
      <c r="I889" s="3331">
        <v>0.16800000000000001</v>
      </c>
      <c r="J889" s="3331">
        <v>0.16800000000000001</v>
      </c>
      <c r="K889" s="3135" t="s">
        <v>1534</v>
      </c>
      <c r="L889" s="2641" t="s">
        <v>1534</v>
      </c>
      <c r="M889" s="2641" t="s">
        <v>1534</v>
      </c>
      <c r="N889" s="2641" t="s">
        <v>1534</v>
      </c>
      <c r="O889" s="3331">
        <v>0.16800000000000001</v>
      </c>
      <c r="P889" s="3331">
        <v>0.16800000000000001</v>
      </c>
      <c r="Q889" s="2641" t="s">
        <v>1534</v>
      </c>
      <c r="R889" s="3135" t="s">
        <v>1534</v>
      </c>
      <c r="S889" s="3044" t="s">
        <v>5544</v>
      </c>
      <c r="T889" s="3043">
        <v>2.8000000000000004E-2</v>
      </c>
      <c r="U889" s="3043">
        <v>6.720000000000001E-2</v>
      </c>
      <c r="V889" s="3135" t="s">
        <v>1534</v>
      </c>
      <c r="W889" s="3135" t="s">
        <v>1534</v>
      </c>
      <c r="X889" s="3135" t="s">
        <v>1534</v>
      </c>
      <c r="Y889" s="3043">
        <v>6.720000000000001E-2</v>
      </c>
      <c r="Z889" s="3044" t="s">
        <v>406</v>
      </c>
      <c r="AA889" s="3043">
        <v>3.6999999999999998E-2</v>
      </c>
      <c r="AB889" s="3043">
        <v>0.112</v>
      </c>
      <c r="AC889" s="2613" t="s">
        <v>1534</v>
      </c>
      <c r="AD889" s="2613" t="s">
        <v>1534</v>
      </c>
      <c r="AE889" s="3238" t="s">
        <v>1534</v>
      </c>
      <c r="AF889" s="2574"/>
    </row>
    <row r="890" spans="2:32" s="2875" customFormat="1" x14ac:dyDescent="0.2">
      <c r="B890" s="3924" t="s">
        <v>6418</v>
      </c>
      <c r="C890" s="3925"/>
      <c r="D890" s="3134" t="s">
        <v>1534</v>
      </c>
      <c r="E890" s="3134" t="s">
        <v>1534</v>
      </c>
      <c r="F890" s="3135" t="s">
        <v>1534</v>
      </c>
      <c r="G890" s="2641">
        <v>150</v>
      </c>
      <c r="H890" s="2641" t="s">
        <v>1534</v>
      </c>
      <c r="I890" s="3331">
        <v>0.16800000000000001</v>
      </c>
      <c r="J890" s="3331">
        <v>0.16800000000000001</v>
      </c>
      <c r="K890" s="3135" t="s">
        <v>1534</v>
      </c>
      <c r="L890" s="2641" t="s">
        <v>1534</v>
      </c>
      <c r="M890" s="2641" t="s">
        <v>1534</v>
      </c>
      <c r="N890" s="2641" t="s">
        <v>1534</v>
      </c>
      <c r="O890" s="3331">
        <v>0.16800000000000001</v>
      </c>
      <c r="P890" s="3331">
        <v>0.16800000000000001</v>
      </c>
      <c r="Q890" s="2641" t="s">
        <v>1534</v>
      </c>
      <c r="R890" s="3135" t="s">
        <v>1534</v>
      </c>
      <c r="S890" s="3044" t="s">
        <v>1133</v>
      </c>
      <c r="T890" s="3043">
        <v>2.8000000000000004E-2</v>
      </c>
      <c r="U890" s="3043">
        <v>6.720000000000001E-2</v>
      </c>
      <c r="V890" s="3135" t="s">
        <v>1534</v>
      </c>
      <c r="W890" s="3135" t="s">
        <v>1534</v>
      </c>
      <c r="X890" s="3135" t="s">
        <v>1534</v>
      </c>
      <c r="Y890" s="3043">
        <v>6.720000000000001E-2</v>
      </c>
      <c r="Z890" s="3044" t="s">
        <v>5098</v>
      </c>
      <c r="AA890" s="3043">
        <v>3.6999999999999998E-2</v>
      </c>
      <c r="AB890" s="3043">
        <v>0.112</v>
      </c>
      <c r="AC890" s="2613" t="s">
        <v>1534</v>
      </c>
      <c r="AD890" s="2613" t="s">
        <v>1534</v>
      </c>
      <c r="AE890" s="3238" t="s">
        <v>1534</v>
      </c>
      <c r="AF890" s="2574"/>
    </row>
    <row r="891" spans="2:32" s="2875" customFormat="1" x14ac:dyDescent="0.2">
      <c r="B891" s="3924" t="s">
        <v>6420</v>
      </c>
      <c r="C891" s="3925"/>
      <c r="D891" s="3134" t="s">
        <v>1534</v>
      </c>
      <c r="E891" s="3134" t="s">
        <v>1534</v>
      </c>
      <c r="F891" s="3135" t="s">
        <v>1534</v>
      </c>
      <c r="G891" s="2641">
        <v>190</v>
      </c>
      <c r="H891" s="2641" t="s">
        <v>1534</v>
      </c>
      <c r="I891" s="3331">
        <v>0.15680000000000002</v>
      </c>
      <c r="J891" s="3331">
        <v>0.15680000000000002</v>
      </c>
      <c r="K891" s="3135" t="s">
        <v>1534</v>
      </c>
      <c r="L891" s="2641" t="s">
        <v>1534</v>
      </c>
      <c r="M891" s="2641" t="s">
        <v>1534</v>
      </c>
      <c r="N891" s="2641" t="s">
        <v>1534</v>
      </c>
      <c r="O891" s="3331">
        <v>0.16800000000000001</v>
      </c>
      <c r="P891" s="3331">
        <v>0.16800000000000001</v>
      </c>
      <c r="Q891" s="2641" t="s">
        <v>1534</v>
      </c>
      <c r="R891" s="3135" t="s">
        <v>1534</v>
      </c>
      <c r="S891" s="3044" t="s">
        <v>1135</v>
      </c>
      <c r="T891" s="3043">
        <v>2.8000000000000004E-2</v>
      </c>
      <c r="U891" s="3043">
        <v>6.720000000000001E-2</v>
      </c>
      <c r="V891" s="3135" t="s">
        <v>1534</v>
      </c>
      <c r="W891" s="3135" t="s">
        <v>1534</v>
      </c>
      <c r="X891" s="3135" t="s">
        <v>1534</v>
      </c>
      <c r="Y891" s="3043">
        <v>6.720000000000001E-2</v>
      </c>
      <c r="Z891" s="3044" t="s">
        <v>5514</v>
      </c>
      <c r="AA891" s="3043">
        <v>3.6999999999999998E-2</v>
      </c>
      <c r="AB891" s="3043">
        <v>0.112</v>
      </c>
      <c r="AC891" s="2613" t="s">
        <v>1534</v>
      </c>
      <c r="AD891" s="2613" t="s">
        <v>1534</v>
      </c>
      <c r="AE891" s="3238" t="s">
        <v>1534</v>
      </c>
      <c r="AF891" s="2574"/>
    </row>
    <row r="892" spans="2:32" s="2875" customFormat="1" x14ac:dyDescent="0.2">
      <c r="B892" s="3924" t="s">
        <v>6422</v>
      </c>
      <c r="C892" s="3925"/>
      <c r="D892" s="3134" t="s">
        <v>1534</v>
      </c>
      <c r="E892" s="3134" t="s">
        <v>1534</v>
      </c>
      <c r="F892" s="3135" t="s">
        <v>1534</v>
      </c>
      <c r="G892" s="2641">
        <v>238</v>
      </c>
      <c r="H892" s="2641" t="s">
        <v>1534</v>
      </c>
      <c r="I892" s="3331">
        <v>0.15680000000000002</v>
      </c>
      <c r="J892" s="3331">
        <v>0.15680000000000002</v>
      </c>
      <c r="K892" s="3135" t="s">
        <v>1534</v>
      </c>
      <c r="L892" s="2641" t="s">
        <v>1534</v>
      </c>
      <c r="M892" s="2641" t="s">
        <v>1534</v>
      </c>
      <c r="N892" s="2641" t="s">
        <v>1534</v>
      </c>
      <c r="O892" s="3331">
        <v>0.16800000000000001</v>
      </c>
      <c r="P892" s="3331">
        <v>0.16800000000000001</v>
      </c>
      <c r="Q892" s="2641" t="s">
        <v>1534</v>
      </c>
      <c r="R892" s="3135" t="s">
        <v>1534</v>
      </c>
      <c r="S892" s="3044" t="s">
        <v>1135</v>
      </c>
      <c r="T892" s="3043">
        <v>2.8000000000000004E-2</v>
      </c>
      <c r="U892" s="3043">
        <v>6.720000000000001E-2</v>
      </c>
      <c r="V892" s="3135" t="s">
        <v>1534</v>
      </c>
      <c r="W892" s="3135" t="s">
        <v>1534</v>
      </c>
      <c r="X892" s="3135" t="s">
        <v>1534</v>
      </c>
      <c r="Y892" s="3043">
        <v>6.720000000000001E-2</v>
      </c>
      <c r="Z892" s="3044" t="s">
        <v>56</v>
      </c>
      <c r="AA892" s="3043">
        <v>3.6999999999999998E-2</v>
      </c>
      <c r="AB892" s="3043">
        <v>0.112</v>
      </c>
      <c r="AC892" s="2613" t="s">
        <v>1534</v>
      </c>
      <c r="AD892" s="2613" t="s">
        <v>1534</v>
      </c>
      <c r="AE892" s="3238" t="s">
        <v>1534</v>
      </c>
      <c r="AF892" s="2574"/>
    </row>
    <row r="893" spans="2:32" s="2875" customFormat="1" x14ac:dyDescent="0.2">
      <c r="B893" s="3924" t="s">
        <v>6424</v>
      </c>
      <c r="C893" s="3925"/>
      <c r="D893" s="3134" t="s">
        <v>1534</v>
      </c>
      <c r="E893" s="3134" t="s">
        <v>1534</v>
      </c>
      <c r="F893" s="3135" t="s">
        <v>1534</v>
      </c>
      <c r="G893" s="2641">
        <v>288</v>
      </c>
      <c r="H893" s="2641" t="s">
        <v>1534</v>
      </c>
      <c r="I893" s="3331">
        <v>0.14560000000000001</v>
      </c>
      <c r="J893" s="3331">
        <v>0.14560000000000001</v>
      </c>
      <c r="K893" s="3135" t="s">
        <v>1534</v>
      </c>
      <c r="L893" s="2641" t="s">
        <v>1534</v>
      </c>
      <c r="M893" s="2641" t="s">
        <v>1534</v>
      </c>
      <c r="N893" s="2641" t="s">
        <v>1534</v>
      </c>
      <c r="O893" s="3331">
        <v>0.16800000000000001</v>
      </c>
      <c r="P893" s="3331">
        <v>0.16800000000000001</v>
      </c>
      <c r="Q893" s="2641" t="s">
        <v>1534</v>
      </c>
      <c r="R893" s="3135" t="s">
        <v>1534</v>
      </c>
      <c r="S893" s="3044" t="s">
        <v>1119</v>
      </c>
      <c r="T893" s="3043">
        <v>2.8000000000000004E-2</v>
      </c>
      <c r="U893" s="3043">
        <v>6.720000000000001E-2</v>
      </c>
      <c r="V893" s="3135" t="s">
        <v>1534</v>
      </c>
      <c r="W893" s="3135" t="s">
        <v>1534</v>
      </c>
      <c r="X893" s="3135" t="s">
        <v>1534</v>
      </c>
      <c r="Y893" s="3043">
        <v>6.720000000000001E-2</v>
      </c>
      <c r="Z893" s="3044" t="s">
        <v>5523</v>
      </c>
      <c r="AA893" s="3043">
        <v>3.6999999999999998E-2</v>
      </c>
      <c r="AB893" s="3043">
        <v>0.112</v>
      </c>
      <c r="AC893" s="2613" t="s">
        <v>1534</v>
      </c>
      <c r="AD893" s="2613" t="s">
        <v>1534</v>
      </c>
      <c r="AE893" s="3238" t="s">
        <v>1534</v>
      </c>
      <c r="AF893" s="2574"/>
    </row>
    <row r="894" spans="2:32" s="2875" customFormat="1" x14ac:dyDescent="0.2">
      <c r="B894" s="3924" t="s">
        <v>6426</v>
      </c>
      <c r="C894" s="3925"/>
      <c r="D894" s="3134" t="s">
        <v>1534</v>
      </c>
      <c r="E894" s="3134" t="s">
        <v>1534</v>
      </c>
      <c r="F894" s="3135" t="s">
        <v>1534</v>
      </c>
      <c r="G894" s="2641">
        <v>430</v>
      </c>
      <c r="H894" s="2641" t="s">
        <v>1534</v>
      </c>
      <c r="I894" s="3331">
        <v>0.13440000000000002</v>
      </c>
      <c r="J894" s="3331">
        <v>0.13440000000000002</v>
      </c>
      <c r="K894" s="3135" t="s">
        <v>1534</v>
      </c>
      <c r="L894" s="2641" t="s">
        <v>1534</v>
      </c>
      <c r="M894" s="2641" t="s">
        <v>1534</v>
      </c>
      <c r="N894" s="2641" t="s">
        <v>1534</v>
      </c>
      <c r="O894" s="3331">
        <v>0.15680000000000002</v>
      </c>
      <c r="P894" s="3331">
        <v>0.15680000000000002</v>
      </c>
      <c r="Q894" s="2641" t="s">
        <v>1534</v>
      </c>
      <c r="R894" s="3135" t="s">
        <v>1534</v>
      </c>
      <c r="S894" s="3044" t="s">
        <v>5528</v>
      </c>
      <c r="T894" s="3043">
        <v>2.8000000000000004E-2</v>
      </c>
      <c r="U894" s="3043">
        <v>6.720000000000001E-2</v>
      </c>
      <c r="V894" s="3135" t="s">
        <v>1534</v>
      </c>
      <c r="W894" s="3135" t="s">
        <v>1534</v>
      </c>
      <c r="X894" s="3135" t="s">
        <v>1534</v>
      </c>
      <c r="Y894" s="3043">
        <v>6.720000000000001E-2</v>
      </c>
      <c r="Z894" s="3044" t="s">
        <v>58</v>
      </c>
      <c r="AA894" s="3043">
        <v>3.6999999999999998E-2</v>
      </c>
      <c r="AB894" s="3043">
        <v>0.112</v>
      </c>
      <c r="AC894" s="2613" t="s">
        <v>1534</v>
      </c>
      <c r="AD894" s="2613" t="s">
        <v>1534</v>
      </c>
      <c r="AE894" s="3238" t="s">
        <v>1534</v>
      </c>
      <c r="AF894" s="2574"/>
    </row>
    <row r="895" spans="2:32" s="2875" customFormat="1" x14ac:dyDescent="0.2">
      <c r="B895" s="3924" t="s">
        <v>6428</v>
      </c>
      <c r="C895" s="3925"/>
      <c r="D895" s="3134" t="s">
        <v>1534</v>
      </c>
      <c r="E895" s="3134" t="s">
        <v>1534</v>
      </c>
      <c r="F895" s="3135" t="s">
        <v>1534</v>
      </c>
      <c r="G895" s="2641">
        <v>96</v>
      </c>
      <c r="H895" s="2641" t="s">
        <v>1534</v>
      </c>
      <c r="I895" s="3331">
        <v>0.16800000000000001</v>
      </c>
      <c r="J895" s="3331">
        <v>0.16800000000000001</v>
      </c>
      <c r="K895" s="3135" t="s">
        <v>1534</v>
      </c>
      <c r="L895" s="2641" t="s">
        <v>1534</v>
      </c>
      <c r="M895" s="2641" t="s">
        <v>1534</v>
      </c>
      <c r="N895" s="2641" t="s">
        <v>1534</v>
      </c>
      <c r="O895" s="3331">
        <v>0.15680000000000002</v>
      </c>
      <c r="P895" s="3331">
        <v>0.15680000000000002</v>
      </c>
      <c r="Q895" s="2641" t="s">
        <v>1534</v>
      </c>
      <c r="R895" s="3135" t="s">
        <v>1534</v>
      </c>
      <c r="S895" s="3044" t="s">
        <v>1136</v>
      </c>
      <c r="T895" s="3043">
        <v>2.8000000000000004E-2</v>
      </c>
      <c r="U895" s="3043">
        <v>6.720000000000001E-2</v>
      </c>
      <c r="V895" s="3135" t="s">
        <v>1534</v>
      </c>
      <c r="W895" s="3135" t="s">
        <v>1534</v>
      </c>
      <c r="X895" s="3135" t="s">
        <v>1534</v>
      </c>
      <c r="Y895" s="3043">
        <v>6.720000000000001E-2</v>
      </c>
      <c r="Z895" s="3044" t="s">
        <v>49</v>
      </c>
      <c r="AA895" s="3043">
        <v>3.6999999999999998E-2</v>
      </c>
      <c r="AB895" s="3043">
        <v>0.112</v>
      </c>
      <c r="AC895" s="2613" t="s">
        <v>1534</v>
      </c>
      <c r="AD895" s="2613" t="s">
        <v>1534</v>
      </c>
      <c r="AE895" s="3238" t="s">
        <v>1534</v>
      </c>
      <c r="AF895" s="2574"/>
    </row>
    <row r="896" spans="2:32" s="2875" customFormat="1" x14ac:dyDescent="0.2">
      <c r="B896" s="3924" t="s">
        <v>6430</v>
      </c>
      <c r="C896" s="3925"/>
      <c r="D896" s="3134" t="s">
        <v>1534</v>
      </c>
      <c r="E896" s="3134" t="s">
        <v>1534</v>
      </c>
      <c r="F896" s="3135" t="s">
        <v>1534</v>
      </c>
      <c r="G896" s="2641">
        <v>104</v>
      </c>
      <c r="H896" s="2641" t="s">
        <v>1534</v>
      </c>
      <c r="I896" s="3331">
        <v>0.16800000000000001</v>
      </c>
      <c r="J896" s="3331">
        <v>0.16800000000000001</v>
      </c>
      <c r="K896" s="3135" t="s">
        <v>1534</v>
      </c>
      <c r="L896" s="2641" t="s">
        <v>1534</v>
      </c>
      <c r="M896" s="2641" t="s">
        <v>1534</v>
      </c>
      <c r="N896" s="2641" t="s">
        <v>1534</v>
      </c>
      <c r="O896" s="3331">
        <v>0.15680000000000002</v>
      </c>
      <c r="P896" s="3331">
        <v>0.15680000000000002</v>
      </c>
      <c r="Q896" s="2641" t="s">
        <v>1534</v>
      </c>
      <c r="R896" s="3135" t="s">
        <v>1534</v>
      </c>
      <c r="S896" s="3044" t="s">
        <v>5534</v>
      </c>
      <c r="T896" s="3043">
        <v>2.8000000000000004E-2</v>
      </c>
      <c r="U896" s="3043">
        <v>6.720000000000001E-2</v>
      </c>
      <c r="V896" s="3135" t="s">
        <v>1534</v>
      </c>
      <c r="W896" s="3135" t="s">
        <v>1534</v>
      </c>
      <c r="X896" s="3135" t="s">
        <v>1534</v>
      </c>
      <c r="Y896" s="3043">
        <v>6.720000000000001E-2</v>
      </c>
      <c r="Z896" s="3044" t="s">
        <v>51</v>
      </c>
      <c r="AA896" s="3043">
        <v>3.6999999999999998E-2</v>
      </c>
      <c r="AB896" s="3043">
        <v>0.112</v>
      </c>
      <c r="AC896" s="2613" t="s">
        <v>1534</v>
      </c>
      <c r="AD896" s="2613" t="s">
        <v>1534</v>
      </c>
      <c r="AE896" s="3238" t="s">
        <v>1534</v>
      </c>
      <c r="AF896" s="2574"/>
    </row>
    <row r="897" spans="2:32" s="2875" customFormat="1" x14ac:dyDescent="0.2">
      <c r="B897" s="3924" t="s">
        <v>6432</v>
      </c>
      <c r="C897" s="3925"/>
      <c r="D897" s="3134" t="s">
        <v>1534</v>
      </c>
      <c r="E897" s="3134" t="s">
        <v>1534</v>
      </c>
      <c r="F897" s="3135" t="s">
        <v>1534</v>
      </c>
      <c r="G897" s="2641">
        <v>134</v>
      </c>
      <c r="H897" s="2641" t="s">
        <v>1534</v>
      </c>
      <c r="I897" s="3331">
        <v>0.16800000000000001</v>
      </c>
      <c r="J897" s="3331">
        <v>0.16800000000000001</v>
      </c>
      <c r="K897" s="3135" t="s">
        <v>1534</v>
      </c>
      <c r="L897" s="2641" t="s">
        <v>1534</v>
      </c>
      <c r="M897" s="2641" t="s">
        <v>1534</v>
      </c>
      <c r="N897" s="2641" t="s">
        <v>1534</v>
      </c>
      <c r="O897" s="3331">
        <v>0.15680000000000002</v>
      </c>
      <c r="P897" s="3331">
        <v>0.15680000000000002</v>
      </c>
      <c r="Q897" s="2641" t="s">
        <v>1534</v>
      </c>
      <c r="R897" s="3135" t="s">
        <v>1534</v>
      </c>
      <c r="S897" s="3044" t="s">
        <v>5539</v>
      </c>
      <c r="T897" s="3043">
        <v>2.8000000000000004E-2</v>
      </c>
      <c r="U897" s="3043">
        <v>6.720000000000001E-2</v>
      </c>
      <c r="V897" s="3135" t="s">
        <v>1534</v>
      </c>
      <c r="W897" s="3135" t="s">
        <v>1534</v>
      </c>
      <c r="X897" s="3135" t="s">
        <v>1534</v>
      </c>
      <c r="Y897" s="3043">
        <v>6.720000000000001E-2</v>
      </c>
      <c r="Z897" s="3044" t="s">
        <v>51</v>
      </c>
      <c r="AA897" s="3043">
        <v>3.6999999999999998E-2</v>
      </c>
      <c r="AB897" s="3043">
        <v>0.112</v>
      </c>
      <c r="AC897" s="2613" t="s">
        <v>1534</v>
      </c>
      <c r="AD897" s="2613" t="s">
        <v>1534</v>
      </c>
      <c r="AE897" s="3238" t="s">
        <v>1534</v>
      </c>
      <c r="AF897" s="2574"/>
    </row>
    <row r="898" spans="2:32" s="2875" customFormat="1" x14ac:dyDescent="0.2">
      <c r="B898" s="3924" t="s">
        <v>6434</v>
      </c>
      <c r="C898" s="3925"/>
      <c r="D898" s="3134" t="s">
        <v>1534</v>
      </c>
      <c r="E898" s="3134" t="s">
        <v>1534</v>
      </c>
      <c r="F898" s="3135" t="s">
        <v>1534</v>
      </c>
      <c r="G898" s="2641">
        <v>142</v>
      </c>
      <c r="H898" s="2641" t="s">
        <v>1534</v>
      </c>
      <c r="I898" s="3331">
        <v>0.16800000000000001</v>
      </c>
      <c r="J898" s="3331">
        <v>0.16800000000000001</v>
      </c>
      <c r="K898" s="3135" t="s">
        <v>1534</v>
      </c>
      <c r="L898" s="2641" t="s">
        <v>1534</v>
      </c>
      <c r="M898" s="2641" t="s">
        <v>1534</v>
      </c>
      <c r="N898" s="2641" t="s">
        <v>1534</v>
      </c>
      <c r="O898" s="3331">
        <v>0.14560000000000001</v>
      </c>
      <c r="P898" s="3331">
        <v>0.14560000000000001</v>
      </c>
      <c r="Q898" s="2641" t="s">
        <v>1534</v>
      </c>
      <c r="R898" s="3135" t="s">
        <v>1534</v>
      </c>
      <c r="S898" s="3044" t="s">
        <v>5544</v>
      </c>
      <c r="T898" s="3043">
        <v>2.8000000000000004E-2</v>
      </c>
      <c r="U898" s="3043">
        <v>6.720000000000001E-2</v>
      </c>
      <c r="V898" s="3135" t="s">
        <v>1534</v>
      </c>
      <c r="W898" s="3135" t="s">
        <v>1534</v>
      </c>
      <c r="X898" s="3135" t="s">
        <v>1534</v>
      </c>
      <c r="Y898" s="3043">
        <v>6.720000000000001E-2</v>
      </c>
      <c r="Z898" s="3044" t="s">
        <v>406</v>
      </c>
      <c r="AA898" s="3043">
        <v>3.6999999999999998E-2</v>
      </c>
      <c r="AB898" s="3043">
        <v>0.112</v>
      </c>
      <c r="AC898" s="2613" t="s">
        <v>1534</v>
      </c>
      <c r="AD898" s="2613" t="s">
        <v>1534</v>
      </c>
      <c r="AE898" s="3238" t="s">
        <v>1534</v>
      </c>
      <c r="AF898" s="2574"/>
    </row>
    <row r="899" spans="2:32" s="2875" customFormat="1" x14ac:dyDescent="0.2">
      <c r="B899" s="3924" t="s">
        <v>6436</v>
      </c>
      <c r="C899" s="3925"/>
      <c r="D899" s="3134" t="s">
        <v>1534</v>
      </c>
      <c r="E899" s="3134" t="s">
        <v>1534</v>
      </c>
      <c r="F899" s="3135" t="s">
        <v>1534</v>
      </c>
      <c r="G899" s="2641">
        <v>183</v>
      </c>
      <c r="H899" s="2641" t="s">
        <v>1534</v>
      </c>
      <c r="I899" s="3331">
        <v>0.16800000000000001</v>
      </c>
      <c r="J899" s="3331">
        <v>0.16800000000000001</v>
      </c>
      <c r="K899" s="3135" t="s">
        <v>1534</v>
      </c>
      <c r="L899" s="2641" t="s">
        <v>1534</v>
      </c>
      <c r="M899" s="2641" t="s">
        <v>1534</v>
      </c>
      <c r="N899" s="2641" t="s">
        <v>1534</v>
      </c>
      <c r="O899" s="3331">
        <v>0.14560000000000001</v>
      </c>
      <c r="P899" s="3331">
        <v>0.14560000000000001</v>
      </c>
      <c r="Q899" s="2641" t="s">
        <v>1534</v>
      </c>
      <c r="R899" s="3135" t="s">
        <v>1534</v>
      </c>
      <c r="S899" s="3044" t="s">
        <v>1133</v>
      </c>
      <c r="T899" s="3043">
        <v>2.8000000000000004E-2</v>
      </c>
      <c r="U899" s="3043">
        <v>6.720000000000001E-2</v>
      </c>
      <c r="V899" s="3135" t="s">
        <v>1534</v>
      </c>
      <c r="W899" s="3135" t="s">
        <v>1534</v>
      </c>
      <c r="X899" s="3135" t="s">
        <v>1534</v>
      </c>
      <c r="Y899" s="3043">
        <v>6.720000000000001E-2</v>
      </c>
      <c r="Z899" s="3044" t="s">
        <v>5098</v>
      </c>
      <c r="AA899" s="3043">
        <v>3.6999999999999998E-2</v>
      </c>
      <c r="AB899" s="3043">
        <v>0.112</v>
      </c>
      <c r="AC899" s="2613" t="s">
        <v>1534</v>
      </c>
      <c r="AD899" s="2613" t="s">
        <v>1534</v>
      </c>
      <c r="AE899" s="3238" t="s">
        <v>1534</v>
      </c>
      <c r="AF899" s="2574"/>
    </row>
    <row r="900" spans="2:32" s="2875" customFormat="1" x14ac:dyDescent="0.2">
      <c r="B900" s="3924" t="s">
        <v>6438</v>
      </c>
      <c r="C900" s="3925"/>
      <c r="D900" s="3134" t="s">
        <v>1534</v>
      </c>
      <c r="E900" s="3134" t="s">
        <v>1534</v>
      </c>
      <c r="F900" s="3135" t="s">
        <v>1534</v>
      </c>
      <c r="G900" s="2641">
        <v>226</v>
      </c>
      <c r="H900" s="2641" t="s">
        <v>1534</v>
      </c>
      <c r="I900" s="3331">
        <v>0.15680000000000002</v>
      </c>
      <c r="J900" s="3331">
        <v>0.15680000000000002</v>
      </c>
      <c r="K900" s="3135" t="s">
        <v>1534</v>
      </c>
      <c r="L900" s="2641" t="s">
        <v>1534</v>
      </c>
      <c r="M900" s="2641" t="s">
        <v>1534</v>
      </c>
      <c r="N900" s="2641" t="s">
        <v>1534</v>
      </c>
      <c r="O900" s="3331">
        <v>0.13440000000000002</v>
      </c>
      <c r="P900" s="3331">
        <v>0.13440000000000002</v>
      </c>
      <c r="Q900" s="2641" t="s">
        <v>1534</v>
      </c>
      <c r="R900" s="3135" t="s">
        <v>1534</v>
      </c>
      <c r="S900" s="3044" t="s">
        <v>1135</v>
      </c>
      <c r="T900" s="3043">
        <v>2.8000000000000004E-2</v>
      </c>
      <c r="U900" s="3043">
        <v>6.720000000000001E-2</v>
      </c>
      <c r="V900" s="3135" t="s">
        <v>1534</v>
      </c>
      <c r="W900" s="3135" t="s">
        <v>1534</v>
      </c>
      <c r="X900" s="3135" t="s">
        <v>1534</v>
      </c>
      <c r="Y900" s="3043">
        <v>6.720000000000001E-2</v>
      </c>
      <c r="Z900" s="3044" t="s">
        <v>5514</v>
      </c>
      <c r="AA900" s="3043">
        <v>3.6999999999999998E-2</v>
      </c>
      <c r="AB900" s="3043">
        <v>0.112</v>
      </c>
      <c r="AC900" s="2613" t="s">
        <v>1534</v>
      </c>
      <c r="AD900" s="2613" t="s">
        <v>1534</v>
      </c>
      <c r="AE900" s="3238" t="s">
        <v>1534</v>
      </c>
      <c r="AF900" s="2574"/>
    </row>
    <row r="901" spans="2:32" s="2875" customFormat="1" x14ac:dyDescent="0.2">
      <c r="B901" s="3924" t="s">
        <v>6440</v>
      </c>
      <c r="C901" s="3925"/>
      <c r="D901" s="3134" t="s">
        <v>1534</v>
      </c>
      <c r="E901" s="3134" t="s">
        <v>1534</v>
      </c>
      <c r="F901" s="3135" t="s">
        <v>1534</v>
      </c>
      <c r="G901" s="2641">
        <v>274</v>
      </c>
      <c r="H901" s="2641" t="s">
        <v>1534</v>
      </c>
      <c r="I901" s="3331">
        <v>0.15680000000000002</v>
      </c>
      <c r="J901" s="3331">
        <v>0.15680000000000002</v>
      </c>
      <c r="K901" s="3135" t="s">
        <v>1534</v>
      </c>
      <c r="L901" s="2641" t="s">
        <v>1534</v>
      </c>
      <c r="M901" s="2641" t="s">
        <v>1534</v>
      </c>
      <c r="N901" s="2641" t="s">
        <v>1534</v>
      </c>
      <c r="O901" s="3331">
        <v>0.13440000000000002</v>
      </c>
      <c r="P901" s="3331">
        <v>0.13440000000000002</v>
      </c>
      <c r="Q901" s="2641" t="s">
        <v>1534</v>
      </c>
      <c r="R901" s="3135" t="s">
        <v>1534</v>
      </c>
      <c r="S901" s="3044" t="s">
        <v>1135</v>
      </c>
      <c r="T901" s="3043">
        <v>2.8000000000000004E-2</v>
      </c>
      <c r="U901" s="3043">
        <v>6.720000000000001E-2</v>
      </c>
      <c r="V901" s="3135" t="s">
        <v>1534</v>
      </c>
      <c r="W901" s="3135" t="s">
        <v>1534</v>
      </c>
      <c r="X901" s="3135" t="s">
        <v>1534</v>
      </c>
      <c r="Y901" s="3043">
        <v>6.720000000000001E-2</v>
      </c>
      <c r="Z901" s="3044" t="s">
        <v>56</v>
      </c>
      <c r="AA901" s="3043">
        <v>3.6999999999999998E-2</v>
      </c>
      <c r="AB901" s="3043">
        <v>0.112</v>
      </c>
      <c r="AC901" s="2613" t="s">
        <v>1534</v>
      </c>
      <c r="AD901" s="2613" t="s">
        <v>1534</v>
      </c>
      <c r="AE901" s="3238" t="s">
        <v>1534</v>
      </c>
      <c r="AF901" s="2574"/>
    </row>
    <row r="902" spans="2:32" s="2875" customFormat="1" x14ac:dyDescent="0.2">
      <c r="B902" s="3924" t="s">
        <v>6442</v>
      </c>
      <c r="C902" s="3925"/>
      <c r="D902" s="3134" t="s">
        <v>1534</v>
      </c>
      <c r="E902" s="3134" t="s">
        <v>1534</v>
      </c>
      <c r="F902" s="3135" t="s">
        <v>1534</v>
      </c>
      <c r="G902" s="2641">
        <v>327</v>
      </c>
      <c r="H902" s="2641" t="s">
        <v>1534</v>
      </c>
      <c r="I902" s="3331">
        <v>0.14560000000000001</v>
      </c>
      <c r="J902" s="3331">
        <v>0.14560000000000001</v>
      </c>
      <c r="K902" s="3135" t="s">
        <v>1534</v>
      </c>
      <c r="L902" s="2641" t="s">
        <v>1534</v>
      </c>
      <c r="M902" s="2641" t="s">
        <v>1534</v>
      </c>
      <c r="N902" s="2641" t="s">
        <v>1534</v>
      </c>
      <c r="O902" s="3331">
        <v>0.16800000000000001</v>
      </c>
      <c r="P902" s="3331">
        <v>0.16800000000000001</v>
      </c>
      <c r="Q902" s="2641" t="s">
        <v>1534</v>
      </c>
      <c r="R902" s="3135" t="s">
        <v>1534</v>
      </c>
      <c r="S902" s="3044" t="s">
        <v>1119</v>
      </c>
      <c r="T902" s="3043">
        <v>2.8000000000000004E-2</v>
      </c>
      <c r="U902" s="3043">
        <v>6.720000000000001E-2</v>
      </c>
      <c r="V902" s="3135" t="s">
        <v>1534</v>
      </c>
      <c r="W902" s="3135" t="s">
        <v>1534</v>
      </c>
      <c r="X902" s="3135" t="s">
        <v>1534</v>
      </c>
      <c r="Y902" s="3043">
        <v>6.720000000000001E-2</v>
      </c>
      <c r="Z902" s="3044" t="s">
        <v>5523</v>
      </c>
      <c r="AA902" s="3043">
        <v>3.6999999999999998E-2</v>
      </c>
      <c r="AB902" s="3043">
        <v>0.112</v>
      </c>
      <c r="AC902" s="2613" t="s">
        <v>1534</v>
      </c>
      <c r="AD902" s="2613" t="s">
        <v>1534</v>
      </c>
      <c r="AE902" s="3238" t="s">
        <v>1534</v>
      </c>
      <c r="AF902" s="2574"/>
    </row>
    <row r="903" spans="2:32" s="2875" customFormat="1" ht="13.5" thickBot="1" x14ac:dyDescent="0.25">
      <c r="B903" s="3924" t="s">
        <v>6444</v>
      </c>
      <c r="C903" s="3925"/>
      <c r="D903" s="3143" t="s">
        <v>1534</v>
      </c>
      <c r="E903" s="3143" t="s">
        <v>1534</v>
      </c>
      <c r="F903" s="3144" t="s">
        <v>1534</v>
      </c>
      <c r="G903" s="2644">
        <v>472</v>
      </c>
      <c r="H903" s="2644" t="s">
        <v>1534</v>
      </c>
      <c r="I903" s="3058">
        <v>0.13440000000000002</v>
      </c>
      <c r="J903" s="3058">
        <v>0.13440000000000002</v>
      </c>
      <c r="K903" s="3144" t="s">
        <v>1534</v>
      </c>
      <c r="L903" s="2644" t="s">
        <v>1534</v>
      </c>
      <c r="M903" s="2644" t="s">
        <v>1534</v>
      </c>
      <c r="N903" s="2644" t="s">
        <v>1534</v>
      </c>
      <c r="O903" s="3058">
        <v>0.16800000000000001</v>
      </c>
      <c r="P903" s="3058">
        <v>0.16800000000000001</v>
      </c>
      <c r="Q903" s="2644" t="s">
        <v>1534</v>
      </c>
      <c r="R903" s="3144" t="s">
        <v>1534</v>
      </c>
      <c r="S903" s="3059" t="s">
        <v>5528</v>
      </c>
      <c r="T903" s="3145">
        <v>2.8000000000000004E-2</v>
      </c>
      <c r="U903" s="3145">
        <v>6.720000000000001E-2</v>
      </c>
      <c r="V903" s="3144" t="s">
        <v>1534</v>
      </c>
      <c r="W903" s="3144" t="s">
        <v>1534</v>
      </c>
      <c r="X903" s="3144" t="s">
        <v>1534</v>
      </c>
      <c r="Y903" s="3145">
        <v>6.720000000000001E-2</v>
      </c>
      <c r="Z903" s="3059" t="s">
        <v>58</v>
      </c>
      <c r="AA903" s="3145">
        <v>3.6999999999999998E-2</v>
      </c>
      <c r="AB903" s="3145">
        <v>0.112</v>
      </c>
      <c r="AC903" s="2673" t="s">
        <v>1534</v>
      </c>
      <c r="AD903" s="2673" t="s">
        <v>1534</v>
      </c>
      <c r="AE903" s="2674" t="s">
        <v>1534</v>
      </c>
      <c r="AF903" s="2574"/>
    </row>
    <row r="904" spans="2:32" s="2875" customFormat="1" x14ac:dyDescent="0.2">
      <c r="B904" s="2636"/>
      <c r="C904" s="2568"/>
      <c r="D904" s="2568"/>
      <c r="E904" s="2568"/>
      <c r="F904" s="2568"/>
      <c r="G904" s="2569"/>
      <c r="H904" s="2569"/>
      <c r="I904" s="2569"/>
      <c r="J904" s="2569"/>
      <c r="K904" s="2568"/>
      <c r="L904" s="2569"/>
      <c r="M904" s="2569"/>
      <c r="N904" s="2569"/>
      <c r="O904" s="2569"/>
      <c r="P904" s="2569"/>
      <c r="Q904" s="2633"/>
      <c r="R904" s="2633"/>
      <c r="S904" s="2633"/>
      <c r="T904" s="2633"/>
      <c r="U904" s="2633"/>
      <c r="V904" s="2633"/>
      <c r="W904" s="2633"/>
      <c r="X904" s="2633"/>
      <c r="Y904" s="2633"/>
      <c r="Z904" s="2633"/>
      <c r="AA904" s="2633"/>
      <c r="AB904" s="2633"/>
      <c r="AC904" s="2633"/>
      <c r="AD904" s="2633"/>
      <c r="AE904" s="2633"/>
      <c r="AF904" s="2574"/>
    </row>
    <row r="905" spans="2:32" s="2875" customFormat="1" x14ac:dyDescent="0.2">
      <c r="B905" s="3881" t="s">
        <v>4996</v>
      </c>
      <c r="C905" s="3882"/>
      <c r="D905" s="3883" t="s">
        <v>10</v>
      </c>
      <c r="E905" s="3883"/>
      <c r="F905" s="3883"/>
      <c r="G905" s="3883"/>
      <c r="H905" s="3883"/>
      <c r="I905" s="2634"/>
      <c r="J905" s="2634"/>
      <c r="K905" s="2634"/>
      <c r="L905" s="2634"/>
      <c r="M905" s="2634"/>
      <c r="N905" s="2634"/>
      <c r="O905" s="2634"/>
      <c r="P905" s="2634"/>
      <c r="Q905" s="2633"/>
      <c r="R905" s="2633"/>
      <c r="S905" s="2633"/>
      <c r="T905" s="2633"/>
      <c r="U905" s="2633"/>
      <c r="V905" s="2633"/>
      <c r="W905" s="2633"/>
      <c r="X905" s="2633"/>
      <c r="Y905" s="2633"/>
      <c r="Z905" s="2633"/>
      <c r="AA905" s="2633"/>
      <c r="AB905" s="2633"/>
      <c r="AC905" s="2633"/>
      <c r="AD905" s="2633"/>
      <c r="AE905" s="2633"/>
      <c r="AF905" s="2574"/>
    </row>
    <row r="906" spans="2:32" s="2875" customFormat="1" ht="14.25" x14ac:dyDescent="0.2">
      <c r="B906" s="3881" t="s">
        <v>4997</v>
      </c>
      <c r="C906" s="3882"/>
      <c r="D906" s="3911" t="s">
        <v>6628</v>
      </c>
      <c r="E906" s="3911"/>
      <c r="F906" s="3911"/>
      <c r="G906" s="3911"/>
      <c r="H906" s="3911"/>
      <c r="I906" s="2634"/>
      <c r="J906" s="2634"/>
      <c r="K906" s="2634"/>
      <c r="L906" s="2634"/>
      <c r="M906" s="2634"/>
      <c r="N906" s="2634"/>
      <c r="O906" s="2634"/>
      <c r="P906" s="2634"/>
      <c r="Q906" s="2633"/>
      <c r="R906" s="2633"/>
      <c r="S906" s="2633"/>
      <c r="T906" s="2633"/>
      <c r="U906" s="2633"/>
      <c r="V906" s="2633"/>
      <c r="W906" s="2633"/>
      <c r="X906" s="2633"/>
      <c r="Y906" s="2633"/>
      <c r="Z906" s="2633"/>
      <c r="AA906" s="2633"/>
      <c r="AB906" s="2633"/>
      <c r="AC906" s="2633"/>
      <c r="AD906" s="2633"/>
      <c r="AE906" s="2633"/>
      <c r="AF906" s="2574"/>
    </row>
    <row r="907" spans="2:32" s="2875" customFormat="1" ht="13.5" thickBot="1" x14ac:dyDescent="0.25">
      <c r="B907" s="3586"/>
      <c r="C907" s="3583"/>
      <c r="D907" s="3583"/>
      <c r="E907" s="3583"/>
      <c r="F907" s="3583"/>
      <c r="G907" s="2637"/>
      <c r="H907" s="2637"/>
      <c r="I907" s="2637"/>
      <c r="J907" s="2637"/>
      <c r="K907" s="2637"/>
      <c r="L907" s="2637"/>
      <c r="M907" s="2637"/>
      <c r="N907" s="2637"/>
      <c r="O907" s="2637"/>
      <c r="P907" s="2637"/>
      <c r="Q907" s="2637"/>
      <c r="R907" s="2637"/>
      <c r="S907" s="2637"/>
      <c r="T907" s="2637"/>
      <c r="U907" s="2637"/>
      <c r="V907" s="2637"/>
      <c r="W907" s="2637"/>
      <c r="X907" s="2637"/>
      <c r="Y907" s="2637"/>
      <c r="Z907" s="2637"/>
      <c r="AA907" s="2637"/>
      <c r="AB907" s="2637"/>
      <c r="AC907" s="2637"/>
      <c r="AD907" s="2637"/>
      <c r="AE907" s="2637"/>
      <c r="AF907" s="2579"/>
    </row>
    <row r="908" spans="2:32" s="2875" customFormat="1" x14ac:dyDescent="0.2"/>
    <row r="909" spans="2:32" s="2875" customFormat="1" ht="13.5" thickBot="1" x14ac:dyDescent="0.25"/>
    <row r="910" spans="2:32" s="2875" customFormat="1" ht="20.25" x14ac:dyDescent="0.2">
      <c r="B910" s="3839" t="s">
        <v>5069</v>
      </c>
      <c r="C910" s="3840"/>
      <c r="D910" s="3840"/>
      <c r="E910" s="3840"/>
      <c r="F910" s="3840"/>
      <c r="G910" s="3840"/>
      <c r="H910" s="3840"/>
      <c r="I910" s="3840"/>
      <c r="J910" s="3840"/>
      <c r="K910" s="3840"/>
      <c r="L910" s="3840"/>
      <c r="M910" s="3840"/>
      <c r="N910" s="3840"/>
      <c r="O910" s="3840"/>
      <c r="P910" s="3840"/>
      <c r="Q910" s="3840"/>
      <c r="R910" s="3840"/>
      <c r="S910" s="3840"/>
      <c r="T910" s="3840"/>
      <c r="U910" s="3840"/>
      <c r="V910" s="3840"/>
      <c r="W910" s="3840"/>
      <c r="X910" s="3840"/>
      <c r="Y910" s="3840"/>
      <c r="Z910" s="3840"/>
      <c r="AA910" s="3840"/>
      <c r="AB910" s="3840"/>
      <c r="AC910" s="3840"/>
      <c r="AD910" s="3840"/>
      <c r="AE910" s="3840"/>
      <c r="AF910" s="3841"/>
    </row>
    <row r="911" spans="2:32" s="2875" customFormat="1" x14ac:dyDescent="0.2">
      <c r="B911" s="3584"/>
      <c r="C911" s="3585"/>
      <c r="D911" s="3585"/>
      <c r="E911" s="3585"/>
      <c r="F911" s="3585"/>
      <c r="G911" s="2573"/>
      <c r="H911" s="2573"/>
      <c r="I911" s="2573"/>
      <c r="J911" s="2573"/>
      <c r="K911" s="2573"/>
      <c r="L911" s="2573"/>
      <c r="M911" s="2573"/>
      <c r="N911" s="2573"/>
      <c r="O911" s="2573"/>
      <c r="P911" s="2573"/>
      <c r="Q911" s="2573"/>
      <c r="R911" s="2573"/>
      <c r="S911" s="2573"/>
      <c r="T911" s="2573"/>
      <c r="U911" s="2573"/>
      <c r="V911" s="2573"/>
      <c r="W911" s="2573"/>
      <c r="X911" s="2573"/>
      <c r="Y911" s="2573"/>
      <c r="Z911" s="2573"/>
      <c r="AA911" s="2573"/>
      <c r="AB911" s="2573"/>
      <c r="AC911" s="2573"/>
      <c r="AD911" s="2573"/>
      <c r="AE911" s="2573"/>
      <c r="AF911" s="2574"/>
    </row>
    <row r="912" spans="2:32" s="2875" customFormat="1" ht="12.75" customHeight="1" x14ac:dyDescent="0.2">
      <c r="B912" s="2635" t="s">
        <v>5089</v>
      </c>
      <c r="C912" s="3585"/>
      <c r="D912" s="3866" t="s">
        <v>6731</v>
      </c>
      <c r="E912" s="3866"/>
      <c r="F912" s="3866"/>
      <c r="G912" s="2573"/>
      <c r="H912" s="2573"/>
      <c r="I912" s="2573"/>
      <c r="J912" s="2573"/>
      <c r="K912" s="2573"/>
      <c r="L912" s="2573"/>
      <c r="M912" s="2573"/>
      <c r="N912" s="2573"/>
      <c r="O912" s="2573"/>
      <c r="P912" s="2573"/>
      <c r="Q912" s="2573"/>
      <c r="R912" s="2573"/>
      <c r="S912" s="2573"/>
      <c r="T912" s="2573"/>
      <c r="U912" s="2573"/>
      <c r="V912" s="2573"/>
      <c r="W912" s="2573"/>
      <c r="X912" s="2573"/>
      <c r="Y912" s="2573"/>
      <c r="Z912" s="2573"/>
      <c r="AA912" s="2573"/>
      <c r="AB912" s="2573"/>
      <c r="AC912" s="2573"/>
      <c r="AD912" s="2573"/>
      <c r="AE912" s="2573"/>
      <c r="AF912" s="2574"/>
    </row>
    <row r="913" spans="2:32" s="2875" customFormat="1" ht="12.75" customHeight="1" x14ac:dyDescent="0.2">
      <c r="B913" s="3867" t="s">
        <v>5072</v>
      </c>
      <c r="C913" s="3868"/>
      <c r="D913" s="3869">
        <v>41743</v>
      </c>
      <c r="E913" s="3869"/>
      <c r="F913" s="3869"/>
      <c r="G913" s="2573"/>
      <c r="H913" s="2573"/>
      <c r="I913" s="2573"/>
      <c r="J913" s="2573"/>
      <c r="K913" s="2573"/>
      <c r="L913" s="2573"/>
      <c r="M913" s="2573"/>
      <c r="N913" s="2573"/>
      <c r="O913" s="2573"/>
      <c r="P913" s="2573"/>
      <c r="Q913" s="2573"/>
      <c r="R913" s="2573"/>
      <c r="S913" s="2573"/>
      <c r="T913" s="2573"/>
      <c r="U913" s="2573"/>
      <c r="V913" s="2573"/>
      <c r="W913" s="2573"/>
      <c r="X913" s="2573"/>
      <c r="Y913" s="2573"/>
      <c r="Z913" s="2573"/>
      <c r="AA913" s="2573"/>
      <c r="AB913" s="2573"/>
      <c r="AC913" s="2573"/>
      <c r="AD913" s="2573"/>
      <c r="AE913" s="2573"/>
      <c r="AF913" s="2574"/>
    </row>
    <row r="914" spans="2:32" s="2875" customFormat="1" x14ac:dyDescent="0.2">
      <c r="B914" s="3863" t="s">
        <v>5070</v>
      </c>
      <c r="C914" s="3864"/>
      <c r="D914" s="3870">
        <v>41790</v>
      </c>
      <c r="E914" s="3870"/>
      <c r="F914" s="3870"/>
      <c r="G914" s="2573"/>
      <c r="H914" s="2573"/>
      <c r="I914" s="2573"/>
      <c r="J914" s="2573"/>
      <c r="K914" s="2573"/>
      <c r="L914" s="2573"/>
      <c r="M914" s="2573"/>
      <c r="N914" s="2573"/>
      <c r="O914" s="2573"/>
      <c r="P914" s="2573"/>
      <c r="Q914" s="2573"/>
      <c r="R914" s="2573"/>
      <c r="S914" s="2573"/>
      <c r="T914" s="2573"/>
      <c r="U914" s="2573"/>
      <c r="V914" s="2573"/>
      <c r="W914" s="2573"/>
      <c r="X914" s="2573"/>
      <c r="Y914" s="2573"/>
      <c r="Z914" s="2573"/>
      <c r="AA914" s="2573"/>
      <c r="AB914" s="2573"/>
      <c r="AC914" s="2573"/>
      <c r="AD914" s="2573"/>
      <c r="AE914" s="2573"/>
      <c r="AF914" s="2574"/>
    </row>
    <row r="915" spans="2:32" s="2875" customFormat="1" ht="13.5" customHeight="1" thickBot="1" x14ac:dyDescent="0.25">
      <c r="B915" s="3584"/>
      <c r="C915" s="3585"/>
      <c r="D915" s="3585"/>
      <c r="E915" s="3585"/>
      <c r="F915" s="3585"/>
      <c r="G915" s="2573"/>
      <c r="H915" s="2573"/>
      <c r="I915" s="2573"/>
      <c r="J915" s="2573"/>
      <c r="K915" s="2573"/>
      <c r="L915" s="2573"/>
      <c r="M915" s="2573"/>
      <c r="N915" s="2573"/>
      <c r="O915" s="2573"/>
      <c r="P915" s="2573"/>
      <c r="Q915" s="2573"/>
      <c r="R915" s="2573"/>
      <c r="S915" s="2573"/>
      <c r="T915" s="2573"/>
      <c r="U915" s="2573"/>
      <c r="V915" s="2573"/>
      <c r="W915" s="2573"/>
      <c r="X915" s="2573"/>
      <c r="Y915" s="2573"/>
      <c r="Z915" s="2573"/>
      <c r="AA915" s="2573"/>
      <c r="AB915" s="2573"/>
      <c r="AC915" s="2573"/>
      <c r="AD915" s="2573"/>
      <c r="AE915" s="2573"/>
      <c r="AF915" s="2574"/>
    </row>
    <row r="916" spans="2:32" s="2875" customFormat="1" ht="30.75" customHeight="1" thickBot="1" x14ac:dyDescent="0.25">
      <c r="B916" s="3844" t="s">
        <v>5071</v>
      </c>
      <c r="C916" s="3871"/>
      <c r="D916" s="3872" t="s">
        <v>6732</v>
      </c>
      <c r="E916" s="3847"/>
      <c r="F916" s="3847"/>
      <c r="G916" s="3847"/>
      <c r="H916" s="3847"/>
      <c r="I916" s="3847"/>
      <c r="J916" s="3847"/>
      <c r="K916" s="3847"/>
      <c r="L916" s="3847"/>
      <c r="M916" s="3847"/>
      <c r="N916" s="3847"/>
      <c r="O916" s="3847"/>
      <c r="P916" s="3847"/>
      <c r="Q916" s="3848"/>
      <c r="R916" s="2573"/>
      <c r="S916" s="2573"/>
      <c r="T916" s="2573"/>
      <c r="U916" s="2573"/>
      <c r="V916" s="2573"/>
      <c r="W916" s="2573"/>
      <c r="X916" s="2573"/>
      <c r="Y916" s="2573"/>
      <c r="Z916" s="2573"/>
      <c r="AA916" s="2573"/>
      <c r="AB916" s="2573"/>
      <c r="AC916" s="2573"/>
      <c r="AD916" s="2573"/>
      <c r="AE916" s="2573"/>
      <c r="AF916" s="2574"/>
    </row>
    <row r="917" spans="2:32" s="2875" customFormat="1" ht="13.5" customHeight="1" thickBot="1" x14ac:dyDescent="0.25">
      <c r="B917" s="3584"/>
      <c r="C917" s="3585"/>
      <c r="D917" s="3585"/>
      <c r="E917" s="3585"/>
      <c r="F917" s="3585"/>
      <c r="G917" s="2573"/>
      <c r="H917" s="2573"/>
      <c r="I917" s="2573"/>
      <c r="J917" s="2573"/>
      <c r="K917" s="2573"/>
      <c r="L917" s="2573"/>
      <c r="M917" s="2573"/>
      <c r="N917" s="2573"/>
      <c r="O917" s="2573"/>
      <c r="P917" s="2573"/>
      <c r="Q917" s="2573"/>
      <c r="R917" s="2637"/>
      <c r="S917" s="2573"/>
      <c r="T917" s="2573"/>
      <c r="U917" s="2573"/>
      <c r="V917" s="2573"/>
      <c r="W917" s="2573"/>
      <c r="X917" s="2573"/>
      <c r="Y917" s="2573"/>
      <c r="Z917" s="2573"/>
      <c r="AA917" s="2573"/>
      <c r="AB917" s="2573"/>
      <c r="AC917" s="2573"/>
      <c r="AD917" s="2573"/>
      <c r="AE917" s="2573"/>
      <c r="AF917" s="2574"/>
    </row>
    <row r="918" spans="2:32" s="2875" customFormat="1" ht="21" customHeight="1" thickBot="1" x14ac:dyDescent="0.25">
      <c r="B918" s="3852" t="s">
        <v>5073</v>
      </c>
      <c r="C918" s="3853"/>
      <c r="D918" s="3851" t="s">
        <v>5074</v>
      </c>
      <c r="E918" s="3856" t="s">
        <v>224</v>
      </c>
      <c r="F918" s="3857"/>
      <c r="G918" s="3857"/>
      <c r="H918" s="3857"/>
      <c r="I918" s="3857"/>
      <c r="J918" s="3857"/>
      <c r="K918" s="3857"/>
      <c r="L918" s="3857"/>
      <c r="M918" s="3857"/>
      <c r="N918" s="3857"/>
      <c r="O918" s="3857"/>
      <c r="P918" s="3858"/>
      <c r="Q918" s="3859" t="s">
        <v>340</v>
      </c>
      <c r="R918" s="3860"/>
      <c r="S918" s="3861"/>
      <c r="T918" s="3861"/>
      <c r="U918" s="3861"/>
      <c r="V918" s="3861"/>
      <c r="W918" s="3861"/>
      <c r="X918" s="3861"/>
      <c r="Y918" s="3862"/>
      <c r="Z918" s="3859" t="s">
        <v>225</v>
      </c>
      <c r="AA918" s="3861"/>
      <c r="AB918" s="3862"/>
      <c r="AC918" s="3873" t="s">
        <v>4993</v>
      </c>
      <c r="AD918" s="3874"/>
      <c r="AE918" s="3875"/>
      <c r="AF918" s="2574"/>
    </row>
    <row r="919" spans="2:32" s="2875" customFormat="1" ht="21" customHeight="1" thickBot="1" x14ac:dyDescent="0.25">
      <c r="B919" s="3854"/>
      <c r="C919" s="3855"/>
      <c r="D919" s="3851"/>
      <c r="E919" s="3851" t="s">
        <v>5011</v>
      </c>
      <c r="F919" s="3851" t="s">
        <v>5012</v>
      </c>
      <c r="G919" s="3830" t="s">
        <v>5014</v>
      </c>
      <c r="H919" s="3830" t="s">
        <v>5075</v>
      </c>
      <c r="I919" s="3876" t="s">
        <v>5076</v>
      </c>
      <c r="J919" s="3876" t="s">
        <v>5077</v>
      </c>
      <c r="K919" s="3876" t="s">
        <v>5017</v>
      </c>
      <c r="L919" s="3876"/>
      <c r="M919" s="3876" t="s">
        <v>5078</v>
      </c>
      <c r="N919" s="3876" t="s">
        <v>5079</v>
      </c>
      <c r="O919" s="3876" t="s">
        <v>5080</v>
      </c>
      <c r="P919" s="3876" t="s">
        <v>5081</v>
      </c>
      <c r="Q919" s="3827" t="s">
        <v>5023</v>
      </c>
      <c r="R919" s="3827" t="s">
        <v>5024</v>
      </c>
      <c r="S919" s="3827" t="s">
        <v>5025</v>
      </c>
      <c r="T919" s="3827" t="s">
        <v>5082</v>
      </c>
      <c r="U919" s="3827" t="s">
        <v>5083</v>
      </c>
      <c r="V919" s="3827" t="s">
        <v>5028</v>
      </c>
      <c r="W919" s="3827" t="s">
        <v>5030</v>
      </c>
      <c r="X919" s="3830" t="s">
        <v>5084</v>
      </c>
      <c r="Y919" s="3830" t="s">
        <v>5085</v>
      </c>
      <c r="Z919" s="3827" t="s">
        <v>5086</v>
      </c>
      <c r="AA919" s="3827" t="s">
        <v>5087</v>
      </c>
      <c r="AB919" s="3827" t="s">
        <v>5088</v>
      </c>
      <c r="AC919" s="3827" t="s">
        <v>1154</v>
      </c>
      <c r="AD919" s="3827" t="s">
        <v>4994</v>
      </c>
      <c r="AE919" s="3827" t="s">
        <v>4995</v>
      </c>
      <c r="AF919" s="2574"/>
    </row>
    <row r="920" spans="2:32" s="2875" customFormat="1" ht="21" customHeight="1" x14ac:dyDescent="0.2">
      <c r="B920" s="3854"/>
      <c r="C920" s="3855"/>
      <c r="D920" s="3827"/>
      <c r="E920" s="3827"/>
      <c r="F920" s="3827"/>
      <c r="G920" s="3829"/>
      <c r="H920" s="3829"/>
      <c r="I920" s="3830"/>
      <c r="J920" s="3830"/>
      <c r="K920" s="3581" t="s">
        <v>5037</v>
      </c>
      <c r="L920" s="3582" t="s">
        <v>2798</v>
      </c>
      <c r="M920" s="3830"/>
      <c r="N920" s="3830"/>
      <c r="O920" s="3830"/>
      <c r="P920" s="3830"/>
      <c r="Q920" s="3828"/>
      <c r="R920" s="3828"/>
      <c r="S920" s="3828"/>
      <c r="T920" s="3828"/>
      <c r="U920" s="3828"/>
      <c r="V920" s="3828"/>
      <c r="W920" s="3828"/>
      <c r="X920" s="3829"/>
      <c r="Y920" s="3829"/>
      <c r="Z920" s="3828"/>
      <c r="AA920" s="3828"/>
      <c r="AB920" s="3828"/>
      <c r="AC920" s="3828"/>
      <c r="AD920" s="3828"/>
      <c r="AE920" s="3828"/>
      <c r="AF920" s="2574"/>
    </row>
    <row r="921" spans="2:32" s="2875" customFormat="1" ht="16.5" customHeight="1" x14ac:dyDescent="0.2">
      <c r="B921" s="3924" t="s">
        <v>6297</v>
      </c>
      <c r="C921" s="3925"/>
      <c r="D921" s="3134" t="s">
        <v>1534</v>
      </c>
      <c r="E921" s="3134" t="s">
        <v>1534</v>
      </c>
      <c r="F921" s="3135" t="s">
        <v>1534</v>
      </c>
      <c r="G921" s="2641">
        <v>63</v>
      </c>
      <c r="H921" s="2641" t="s">
        <v>1534</v>
      </c>
      <c r="I921" s="3331">
        <v>0.16800000000000001</v>
      </c>
      <c r="J921" s="3331">
        <v>0.16800000000000001</v>
      </c>
      <c r="K921" s="3135" t="s">
        <v>1534</v>
      </c>
      <c r="L921" s="2641" t="s">
        <v>1534</v>
      </c>
      <c r="M921" s="2641" t="s">
        <v>1534</v>
      </c>
      <c r="N921" s="2641" t="s">
        <v>1534</v>
      </c>
      <c r="O921" s="3331">
        <v>0.16800000000000001</v>
      </c>
      <c r="P921" s="3331">
        <v>0.16800000000000001</v>
      </c>
      <c r="Q921" s="2641" t="s">
        <v>1534</v>
      </c>
      <c r="R921" s="3135" t="s">
        <v>1534</v>
      </c>
      <c r="S921" s="3044" t="s">
        <v>1136</v>
      </c>
      <c r="T921" s="3043">
        <v>2.8000000000000004E-2</v>
      </c>
      <c r="U921" s="3043">
        <v>6.720000000000001E-2</v>
      </c>
      <c r="V921" s="3135" t="s">
        <v>1534</v>
      </c>
      <c r="W921" s="3135" t="s">
        <v>1534</v>
      </c>
      <c r="X921" s="3135" t="s">
        <v>1534</v>
      </c>
      <c r="Y921" s="3043">
        <v>6.720000000000001E-2</v>
      </c>
      <c r="Z921" s="3044" t="s">
        <v>49</v>
      </c>
      <c r="AA921" s="3043">
        <v>3.6999999999999998E-2</v>
      </c>
      <c r="AB921" s="3043">
        <v>0.112</v>
      </c>
      <c r="AC921" s="2613" t="s">
        <v>1534</v>
      </c>
      <c r="AD921" s="2613" t="s">
        <v>1534</v>
      </c>
      <c r="AE921" s="3238" t="s">
        <v>1534</v>
      </c>
      <c r="AF921" s="2574"/>
    </row>
    <row r="922" spans="2:32" s="2875" customFormat="1" ht="16.5" customHeight="1" x14ac:dyDescent="0.2">
      <c r="B922" s="3924" t="s">
        <v>6299</v>
      </c>
      <c r="C922" s="3925"/>
      <c r="D922" s="3134" t="s">
        <v>1534</v>
      </c>
      <c r="E922" s="3134" t="s">
        <v>1534</v>
      </c>
      <c r="F922" s="3135" t="s">
        <v>1534</v>
      </c>
      <c r="G922" s="2641">
        <v>93</v>
      </c>
      <c r="H922" s="2641" t="s">
        <v>1534</v>
      </c>
      <c r="I922" s="3331">
        <v>0.16800000000000001</v>
      </c>
      <c r="J922" s="3331">
        <v>0.16800000000000001</v>
      </c>
      <c r="K922" s="3135" t="s">
        <v>1534</v>
      </c>
      <c r="L922" s="2641" t="s">
        <v>1534</v>
      </c>
      <c r="M922" s="2641" t="s">
        <v>1534</v>
      </c>
      <c r="N922" s="2641" t="s">
        <v>1534</v>
      </c>
      <c r="O922" s="3331">
        <v>0.16800000000000001</v>
      </c>
      <c r="P922" s="3331">
        <v>0.16800000000000001</v>
      </c>
      <c r="Q922" s="2641" t="s">
        <v>1534</v>
      </c>
      <c r="R922" s="3135" t="s">
        <v>1534</v>
      </c>
      <c r="S922" s="3044" t="s">
        <v>5534</v>
      </c>
      <c r="T922" s="3043">
        <v>2.8000000000000004E-2</v>
      </c>
      <c r="U922" s="3043">
        <v>6.720000000000001E-2</v>
      </c>
      <c r="V922" s="3135" t="s">
        <v>1534</v>
      </c>
      <c r="W922" s="3135" t="s">
        <v>1534</v>
      </c>
      <c r="X922" s="3135" t="s">
        <v>1534</v>
      </c>
      <c r="Y922" s="3043">
        <v>6.720000000000001E-2</v>
      </c>
      <c r="Z922" s="3044" t="s">
        <v>49</v>
      </c>
      <c r="AA922" s="3043">
        <v>3.6999999999999998E-2</v>
      </c>
      <c r="AB922" s="3043">
        <v>0.112</v>
      </c>
      <c r="AC922" s="2613" t="s">
        <v>1534</v>
      </c>
      <c r="AD922" s="2613" t="s">
        <v>1534</v>
      </c>
      <c r="AE922" s="3238" t="s">
        <v>1534</v>
      </c>
      <c r="AF922" s="2574"/>
    </row>
    <row r="923" spans="2:32" s="2875" customFormat="1" ht="16.5" customHeight="1" x14ac:dyDescent="0.2">
      <c r="B923" s="3924" t="s">
        <v>6301</v>
      </c>
      <c r="C923" s="3925"/>
      <c r="D923" s="3134" t="s">
        <v>1534</v>
      </c>
      <c r="E923" s="3134" t="s">
        <v>1534</v>
      </c>
      <c r="F923" s="3135" t="s">
        <v>1534</v>
      </c>
      <c r="G923" s="2641">
        <v>101</v>
      </c>
      <c r="H923" s="2641" t="s">
        <v>1534</v>
      </c>
      <c r="I923" s="3331">
        <v>0.16800000000000001</v>
      </c>
      <c r="J923" s="3331">
        <v>0.16800000000000001</v>
      </c>
      <c r="K923" s="3135" t="s">
        <v>1534</v>
      </c>
      <c r="L923" s="2641" t="s">
        <v>1534</v>
      </c>
      <c r="M923" s="2641" t="s">
        <v>1534</v>
      </c>
      <c r="N923" s="2641" t="s">
        <v>1534</v>
      </c>
      <c r="O923" s="3331">
        <v>0.16800000000000001</v>
      </c>
      <c r="P923" s="3331">
        <v>0.16800000000000001</v>
      </c>
      <c r="Q923" s="2641" t="s">
        <v>1534</v>
      </c>
      <c r="R923" s="3135" t="s">
        <v>1534</v>
      </c>
      <c r="S923" s="3044" t="s">
        <v>5539</v>
      </c>
      <c r="T923" s="3043">
        <v>2.8000000000000004E-2</v>
      </c>
      <c r="U923" s="3043">
        <v>6.720000000000001E-2</v>
      </c>
      <c r="V923" s="3135" t="s">
        <v>1534</v>
      </c>
      <c r="W923" s="3135" t="s">
        <v>1534</v>
      </c>
      <c r="X923" s="3135" t="s">
        <v>1534</v>
      </c>
      <c r="Y923" s="3043">
        <v>6.720000000000001E-2</v>
      </c>
      <c r="Z923" s="3044" t="s">
        <v>51</v>
      </c>
      <c r="AA923" s="3043">
        <v>3.6999999999999998E-2</v>
      </c>
      <c r="AB923" s="3043">
        <v>0.112</v>
      </c>
      <c r="AC923" s="2613" t="s">
        <v>1534</v>
      </c>
      <c r="AD923" s="2613" t="s">
        <v>1534</v>
      </c>
      <c r="AE923" s="3238" t="s">
        <v>1534</v>
      </c>
      <c r="AF923" s="2574"/>
    </row>
    <row r="924" spans="2:32" s="2875" customFormat="1" ht="16.5" customHeight="1" x14ac:dyDescent="0.2">
      <c r="B924" s="3924" t="s">
        <v>6303</v>
      </c>
      <c r="C924" s="3925"/>
      <c r="D924" s="3134" t="s">
        <v>1534</v>
      </c>
      <c r="E924" s="3134" t="s">
        <v>1534</v>
      </c>
      <c r="F924" s="3135" t="s">
        <v>1534</v>
      </c>
      <c r="G924" s="2641">
        <v>109</v>
      </c>
      <c r="H924" s="2641" t="s">
        <v>1534</v>
      </c>
      <c r="I924" s="3331">
        <v>0.16800000000000001</v>
      </c>
      <c r="J924" s="3331">
        <v>0.16800000000000001</v>
      </c>
      <c r="K924" s="3135" t="s">
        <v>1534</v>
      </c>
      <c r="L924" s="2641" t="s">
        <v>1534</v>
      </c>
      <c r="M924" s="2641" t="s">
        <v>1534</v>
      </c>
      <c r="N924" s="2641" t="s">
        <v>1534</v>
      </c>
      <c r="O924" s="3331">
        <v>0.16800000000000001</v>
      </c>
      <c r="P924" s="3331">
        <v>0.16800000000000001</v>
      </c>
      <c r="Q924" s="2641" t="s">
        <v>1534</v>
      </c>
      <c r="R924" s="3135" t="s">
        <v>1534</v>
      </c>
      <c r="S924" s="3044" t="s">
        <v>5544</v>
      </c>
      <c r="T924" s="3043">
        <v>2.8000000000000004E-2</v>
      </c>
      <c r="U924" s="3043">
        <v>6.720000000000001E-2</v>
      </c>
      <c r="V924" s="3135" t="s">
        <v>1534</v>
      </c>
      <c r="W924" s="3135" t="s">
        <v>1534</v>
      </c>
      <c r="X924" s="3135" t="s">
        <v>1534</v>
      </c>
      <c r="Y924" s="3043">
        <v>6.720000000000001E-2</v>
      </c>
      <c r="Z924" s="3044" t="s">
        <v>406</v>
      </c>
      <c r="AA924" s="3043">
        <v>3.6999999999999998E-2</v>
      </c>
      <c r="AB924" s="3043">
        <v>0.112</v>
      </c>
      <c r="AC924" s="2613" t="s">
        <v>1534</v>
      </c>
      <c r="AD924" s="2613" t="s">
        <v>1534</v>
      </c>
      <c r="AE924" s="3238" t="s">
        <v>1534</v>
      </c>
      <c r="AF924" s="2574"/>
    </row>
    <row r="925" spans="2:32" s="2875" customFormat="1" ht="16.5" customHeight="1" x14ac:dyDescent="0.2">
      <c r="B925" s="3924" t="s">
        <v>6305</v>
      </c>
      <c r="C925" s="3925"/>
      <c r="D925" s="3134" t="s">
        <v>1534</v>
      </c>
      <c r="E925" s="3134" t="s">
        <v>1534</v>
      </c>
      <c r="F925" s="3135" t="s">
        <v>1534</v>
      </c>
      <c r="G925" s="2641">
        <v>150</v>
      </c>
      <c r="H925" s="2641" t="s">
        <v>1534</v>
      </c>
      <c r="I925" s="3331">
        <v>0.16800000000000001</v>
      </c>
      <c r="J925" s="3331">
        <v>0.16800000000000001</v>
      </c>
      <c r="K925" s="3135" t="s">
        <v>1534</v>
      </c>
      <c r="L925" s="2641" t="s">
        <v>1534</v>
      </c>
      <c r="M925" s="2641" t="s">
        <v>1534</v>
      </c>
      <c r="N925" s="2641" t="s">
        <v>1534</v>
      </c>
      <c r="O925" s="3331">
        <v>0.16800000000000001</v>
      </c>
      <c r="P925" s="3331">
        <v>0.16800000000000001</v>
      </c>
      <c r="Q925" s="2641" t="s">
        <v>1534</v>
      </c>
      <c r="R925" s="3135" t="s">
        <v>1534</v>
      </c>
      <c r="S925" s="3044" t="s">
        <v>1133</v>
      </c>
      <c r="T925" s="3043">
        <v>2.8000000000000004E-2</v>
      </c>
      <c r="U925" s="3043">
        <v>6.720000000000001E-2</v>
      </c>
      <c r="V925" s="3135" t="s">
        <v>1534</v>
      </c>
      <c r="W925" s="3135" t="s">
        <v>1534</v>
      </c>
      <c r="X925" s="3135" t="s">
        <v>1534</v>
      </c>
      <c r="Y925" s="3043">
        <v>6.720000000000001E-2</v>
      </c>
      <c r="Z925" s="3044" t="s">
        <v>5098</v>
      </c>
      <c r="AA925" s="3043">
        <v>3.6999999999999998E-2</v>
      </c>
      <c r="AB925" s="3043">
        <v>0.112</v>
      </c>
      <c r="AC925" s="2613" t="s">
        <v>1534</v>
      </c>
      <c r="AD925" s="2613" t="s">
        <v>1534</v>
      </c>
      <c r="AE925" s="3238" t="s">
        <v>1534</v>
      </c>
      <c r="AF925" s="2574"/>
    </row>
    <row r="926" spans="2:32" s="2875" customFormat="1" ht="16.5" customHeight="1" x14ac:dyDescent="0.2">
      <c r="B926" s="3924" t="s">
        <v>6307</v>
      </c>
      <c r="C926" s="3925"/>
      <c r="D926" s="3134" t="s">
        <v>1534</v>
      </c>
      <c r="E926" s="3134" t="s">
        <v>1534</v>
      </c>
      <c r="F926" s="3135" t="s">
        <v>1534</v>
      </c>
      <c r="G926" s="2641">
        <v>190</v>
      </c>
      <c r="H926" s="2641" t="s">
        <v>1534</v>
      </c>
      <c r="I926" s="3331">
        <v>0.15680000000000002</v>
      </c>
      <c r="J926" s="3331">
        <v>0.15680000000000002</v>
      </c>
      <c r="K926" s="3135" t="s">
        <v>1534</v>
      </c>
      <c r="L926" s="2641" t="s">
        <v>1534</v>
      </c>
      <c r="M926" s="2641" t="s">
        <v>1534</v>
      </c>
      <c r="N926" s="2641" t="s">
        <v>1534</v>
      </c>
      <c r="O926" s="3331">
        <v>0.16800000000000001</v>
      </c>
      <c r="P926" s="3331">
        <v>0.16800000000000001</v>
      </c>
      <c r="Q926" s="2641" t="s">
        <v>1534</v>
      </c>
      <c r="R926" s="3135" t="s">
        <v>1534</v>
      </c>
      <c r="S926" s="3044" t="s">
        <v>1135</v>
      </c>
      <c r="T926" s="3043">
        <v>2.8000000000000004E-2</v>
      </c>
      <c r="U926" s="3043">
        <v>6.720000000000001E-2</v>
      </c>
      <c r="V926" s="3135" t="s">
        <v>1534</v>
      </c>
      <c r="W926" s="3135" t="s">
        <v>1534</v>
      </c>
      <c r="X926" s="3135" t="s">
        <v>1534</v>
      </c>
      <c r="Y926" s="3043">
        <v>6.720000000000001E-2</v>
      </c>
      <c r="Z926" s="3044" t="s">
        <v>5514</v>
      </c>
      <c r="AA926" s="3043">
        <v>3.6999999999999998E-2</v>
      </c>
      <c r="AB926" s="3043">
        <v>0.112</v>
      </c>
      <c r="AC926" s="2613" t="s">
        <v>1534</v>
      </c>
      <c r="AD926" s="2613" t="s">
        <v>1534</v>
      </c>
      <c r="AE926" s="3238" t="s">
        <v>1534</v>
      </c>
      <c r="AF926" s="2574"/>
    </row>
    <row r="927" spans="2:32" s="2875" customFormat="1" ht="16.5" customHeight="1" x14ac:dyDescent="0.2">
      <c r="B927" s="3924" t="s">
        <v>6309</v>
      </c>
      <c r="C927" s="3925"/>
      <c r="D927" s="3134" t="s">
        <v>1534</v>
      </c>
      <c r="E927" s="3134" t="s">
        <v>1534</v>
      </c>
      <c r="F927" s="3135" t="s">
        <v>1534</v>
      </c>
      <c r="G927" s="2641">
        <v>238</v>
      </c>
      <c r="H927" s="2641" t="s">
        <v>1534</v>
      </c>
      <c r="I927" s="3331">
        <v>0.15680000000000002</v>
      </c>
      <c r="J927" s="3331">
        <v>0.15680000000000002</v>
      </c>
      <c r="K927" s="3135" t="s">
        <v>1534</v>
      </c>
      <c r="L927" s="2641" t="s">
        <v>1534</v>
      </c>
      <c r="M927" s="2641" t="s">
        <v>1534</v>
      </c>
      <c r="N927" s="2641" t="s">
        <v>1534</v>
      </c>
      <c r="O927" s="3331">
        <v>0.16800000000000001</v>
      </c>
      <c r="P927" s="3331">
        <v>0.16800000000000001</v>
      </c>
      <c r="Q927" s="2641" t="s">
        <v>1534</v>
      </c>
      <c r="R927" s="3135" t="s">
        <v>1534</v>
      </c>
      <c r="S927" s="3044" t="s">
        <v>1135</v>
      </c>
      <c r="T927" s="3043">
        <v>2.8000000000000004E-2</v>
      </c>
      <c r="U927" s="3043">
        <v>6.720000000000001E-2</v>
      </c>
      <c r="V927" s="3135" t="s">
        <v>1534</v>
      </c>
      <c r="W927" s="3135" t="s">
        <v>1534</v>
      </c>
      <c r="X927" s="3135" t="s">
        <v>1534</v>
      </c>
      <c r="Y927" s="3043">
        <v>6.720000000000001E-2</v>
      </c>
      <c r="Z927" s="3044" t="s">
        <v>56</v>
      </c>
      <c r="AA927" s="3043">
        <v>3.6999999999999998E-2</v>
      </c>
      <c r="AB927" s="3043">
        <v>0.112</v>
      </c>
      <c r="AC927" s="2613" t="s">
        <v>1534</v>
      </c>
      <c r="AD927" s="2613" t="s">
        <v>1534</v>
      </c>
      <c r="AE927" s="3238" t="s">
        <v>1534</v>
      </c>
      <c r="AF927" s="2574"/>
    </row>
    <row r="928" spans="2:32" s="2875" customFormat="1" ht="16.5" customHeight="1" x14ac:dyDescent="0.2">
      <c r="B928" s="3924" t="s">
        <v>6311</v>
      </c>
      <c r="C928" s="3925"/>
      <c r="D928" s="3134" t="s">
        <v>1534</v>
      </c>
      <c r="E928" s="3134" t="s">
        <v>1534</v>
      </c>
      <c r="F928" s="3135" t="s">
        <v>1534</v>
      </c>
      <c r="G928" s="2641">
        <v>288</v>
      </c>
      <c r="H928" s="2641" t="s">
        <v>1534</v>
      </c>
      <c r="I928" s="3331">
        <v>0.14560000000000001</v>
      </c>
      <c r="J928" s="3331">
        <v>0.14560000000000001</v>
      </c>
      <c r="K928" s="3135" t="s">
        <v>1534</v>
      </c>
      <c r="L928" s="2641" t="s">
        <v>1534</v>
      </c>
      <c r="M928" s="2641" t="s">
        <v>1534</v>
      </c>
      <c r="N928" s="2641" t="s">
        <v>1534</v>
      </c>
      <c r="O928" s="3331">
        <v>0.16800000000000001</v>
      </c>
      <c r="P928" s="3331">
        <v>0.16800000000000001</v>
      </c>
      <c r="Q928" s="2641" t="s">
        <v>1534</v>
      </c>
      <c r="R928" s="3135" t="s">
        <v>1534</v>
      </c>
      <c r="S928" s="3044" t="s">
        <v>1119</v>
      </c>
      <c r="T928" s="3043">
        <v>2.8000000000000004E-2</v>
      </c>
      <c r="U928" s="3043">
        <v>6.720000000000001E-2</v>
      </c>
      <c r="V928" s="3135" t="s">
        <v>1534</v>
      </c>
      <c r="W928" s="3135" t="s">
        <v>1534</v>
      </c>
      <c r="X928" s="3135" t="s">
        <v>1534</v>
      </c>
      <c r="Y928" s="3043">
        <v>6.720000000000001E-2</v>
      </c>
      <c r="Z928" s="3044" t="s">
        <v>5523</v>
      </c>
      <c r="AA928" s="3043">
        <v>3.6999999999999998E-2</v>
      </c>
      <c r="AB928" s="3043">
        <v>0.112</v>
      </c>
      <c r="AC928" s="2613" t="s">
        <v>1534</v>
      </c>
      <c r="AD928" s="2613" t="s">
        <v>1534</v>
      </c>
      <c r="AE928" s="3238" t="s">
        <v>1534</v>
      </c>
      <c r="AF928" s="2574"/>
    </row>
    <row r="929" spans="2:32" s="2875" customFormat="1" ht="16.5" customHeight="1" x14ac:dyDescent="0.2">
      <c r="B929" s="3924" t="s">
        <v>6313</v>
      </c>
      <c r="C929" s="3925"/>
      <c r="D929" s="3134" t="s">
        <v>1534</v>
      </c>
      <c r="E929" s="3134" t="s">
        <v>1534</v>
      </c>
      <c r="F929" s="3135" t="s">
        <v>1534</v>
      </c>
      <c r="G929" s="2641">
        <v>430</v>
      </c>
      <c r="H929" s="2641" t="s">
        <v>1534</v>
      </c>
      <c r="I929" s="3331">
        <v>0.13440000000000002</v>
      </c>
      <c r="J929" s="3331">
        <v>0.13440000000000002</v>
      </c>
      <c r="K929" s="3135" t="s">
        <v>1534</v>
      </c>
      <c r="L929" s="2641" t="s">
        <v>1534</v>
      </c>
      <c r="M929" s="2641" t="s">
        <v>1534</v>
      </c>
      <c r="N929" s="2641" t="s">
        <v>1534</v>
      </c>
      <c r="O929" s="3331">
        <v>0.15680000000000002</v>
      </c>
      <c r="P929" s="3331">
        <v>0.15680000000000002</v>
      </c>
      <c r="Q929" s="2641" t="s">
        <v>1534</v>
      </c>
      <c r="R929" s="3135" t="s">
        <v>1534</v>
      </c>
      <c r="S929" s="3044" t="s">
        <v>5528</v>
      </c>
      <c r="T929" s="3043">
        <v>2.8000000000000004E-2</v>
      </c>
      <c r="U929" s="3043">
        <v>6.720000000000001E-2</v>
      </c>
      <c r="V929" s="3135" t="s">
        <v>1534</v>
      </c>
      <c r="W929" s="3135" t="s">
        <v>1534</v>
      </c>
      <c r="X929" s="3135" t="s">
        <v>1534</v>
      </c>
      <c r="Y929" s="3043">
        <v>6.720000000000001E-2</v>
      </c>
      <c r="Z929" s="3044" t="s">
        <v>58</v>
      </c>
      <c r="AA929" s="3043">
        <v>3.6999999999999998E-2</v>
      </c>
      <c r="AB929" s="3043">
        <v>0.112</v>
      </c>
      <c r="AC929" s="2613" t="s">
        <v>1534</v>
      </c>
      <c r="AD929" s="2613" t="s">
        <v>1534</v>
      </c>
      <c r="AE929" s="3238" t="s">
        <v>1534</v>
      </c>
      <c r="AF929" s="2574"/>
    </row>
    <row r="930" spans="2:32" s="2875" customFormat="1" ht="16.5" customHeight="1" x14ac:dyDescent="0.2">
      <c r="B930" s="3924" t="s">
        <v>6315</v>
      </c>
      <c r="C930" s="3925"/>
      <c r="D930" s="3134" t="s">
        <v>1534</v>
      </c>
      <c r="E930" s="3134" t="s">
        <v>1534</v>
      </c>
      <c r="F930" s="3135" t="s">
        <v>1534</v>
      </c>
      <c r="G930" s="2641">
        <v>96</v>
      </c>
      <c r="H930" s="2641" t="s">
        <v>1534</v>
      </c>
      <c r="I930" s="3331">
        <v>0.16800000000000001</v>
      </c>
      <c r="J930" s="3331">
        <v>0.16800000000000001</v>
      </c>
      <c r="K930" s="3135" t="s">
        <v>1534</v>
      </c>
      <c r="L930" s="2641" t="s">
        <v>1534</v>
      </c>
      <c r="M930" s="2641" t="s">
        <v>1534</v>
      </c>
      <c r="N930" s="2641" t="s">
        <v>1534</v>
      </c>
      <c r="O930" s="3331">
        <v>0.15680000000000002</v>
      </c>
      <c r="P930" s="3331">
        <v>0.15680000000000002</v>
      </c>
      <c r="Q930" s="2641" t="s">
        <v>1534</v>
      </c>
      <c r="R930" s="3135" t="s">
        <v>1534</v>
      </c>
      <c r="S930" s="3044" t="s">
        <v>1136</v>
      </c>
      <c r="T930" s="3043">
        <v>2.8000000000000004E-2</v>
      </c>
      <c r="U930" s="3043">
        <v>6.720000000000001E-2</v>
      </c>
      <c r="V930" s="3135" t="s">
        <v>1534</v>
      </c>
      <c r="W930" s="3135" t="s">
        <v>1534</v>
      </c>
      <c r="X930" s="3135" t="s">
        <v>1534</v>
      </c>
      <c r="Y930" s="3043">
        <v>6.720000000000001E-2</v>
      </c>
      <c r="Z930" s="3044" t="s">
        <v>49</v>
      </c>
      <c r="AA930" s="3043">
        <v>3.6999999999999998E-2</v>
      </c>
      <c r="AB930" s="3043">
        <v>0.112</v>
      </c>
      <c r="AC930" s="2613" t="s">
        <v>1534</v>
      </c>
      <c r="AD930" s="2613" t="s">
        <v>1534</v>
      </c>
      <c r="AE930" s="3238" t="s">
        <v>1534</v>
      </c>
      <c r="AF930" s="2574"/>
    </row>
    <row r="931" spans="2:32" s="2875" customFormat="1" ht="16.5" customHeight="1" x14ac:dyDescent="0.2">
      <c r="B931" s="3924" t="s">
        <v>6317</v>
      </c>
      <c r="C931" s="3925"/>
      <c r="D931" s="3134" t="s">
        <v>1534</v>
      </c>
      <c r="E931" s="3134" t="s">
        <v>1534</v>
      </c>
      <c r="F931" s="3135" t="s">
        <v>1534</v>
      </c>
      <c r="G931" s="2641">
        <v>104</v>
      </c>
      <c r="H931" s="2641" t="s">
        <v>1534</v>
      </c>
      <c r="I931" s="3331">
        <v>0.16800000000000001</v>
      </c>
      <c r="J931" s="3331">
        <v>0.16800000000000001</v>
      </c>
      <c r="K931" s="3135" t="s">
        <v>1534</v>
      </c>
      <c r="L931" s="2641" t="s">
        <v>1534</v>
      </c>
      <c r="M931" s="2641" t="s">
        <v>1534</v>
      </c>
      <c r="N931" s="2641" t="s">
        <v>1534</v>
      </c>
      <c r="O931" s="3331">
        <v>0.15680000000000002</v>
      </c>
      <c r="P931" s="3331">
        <v>0.15680000000000002</v>
      </c>
      <c r="Q931" s="2641" t="s">
        <v>1534</v>
      </c>
      <c r="R931" s="3135" t="s">
        <v>1534</v>
      </c>
      <c r="S931" s="3044" t="s">
        <v>5534</v>
      </c>
      <c r="T931" s="3043">
        <v>2.8000000000000004E-2</v>
      </c>
      <c r="U931" s="3043">
        <v>6.720000000000001E-2</v>
      </c>
      <c r="V931" s="3135" t="s">
        <v>1534</v>
      </c>
      <c r="W931" s="3135" t="s">
        <v>1534</v>
      </c>
      <c r="X931" s="3135" t="s">
        <v>1534</v>
      </c>
      <c r="Y931" s="3043">
        <v>6.720000000000001E-2</v>
      </c>
      <c r="Z931" s="3044" t="s">
        <v>51</v>
      </c>
      <c r="AA931" s="3043">
        <v>3.6999999999999998E-2</v>
      </c>
      <c r="AB931" s="3043">
        <v>0.112</v>
      </c>
      <c r="AC931" s="2613" t="s">
        <v>1534</v>
      </c>
      <c r="AD931" s="2613" t="s">
        <v>1534</v>
      </c>
      <c r="AE931" s="3238" t="s">
        <v>1534</v>
      </c>
      <c r="AF931" s="2574"/>
    </row>
    <row r="932" spans="2:32" s="2875" customFormat="1" ht="16.5" customHeight="1" x14ac:dyDescent="0.2">
      <c r="B932" s="3924" t="s">
        <v>6319</v>
      </c>
      <c r="C932" s="3925"/>
      <c r="D932" s="3134" t="s">
        <v>1534</v>
      </c>
      <c r="E932" s="3134" t="s">
        <v>1534</v>
      </c>
      <c r="F932" s="3135" t="s">
        <v>1534</v>
      </c>
      <c r="G932" s="2641">
        <v>134</v>
      </c>
      <c r="H932" s="2641" t="s">
        <v>1534</v>
      </c>
      <c r="I932" s="3331">
        <v>0.16800000000000001</v>
      </c>
      <c r="J932" s="3331">
        <v>0.16800000000000001</v>
      </c>
      <c r="K932" s="3135" t="s">
        <v>1534</v>
      </c>
      <c r="L932" s="2641" t="s">
        <v>1534</v>
      </c>
      <c r="M932" s="2641" t="s">
        <v>1534</v>
      </c>
      <c r="N932" s="2641" t="s">
        <v>1534</v>
      </c>
      <c r="O932" s="3331">
        <v>0.15680000000000002</v>
      </c>
      <c r="P932" s="3331">
        <v>0.15680000000000002</v>
      </c>
      <c r="Q932" s="2641" t="s">
        <v>1534</v>
      </c>
      <c r="R932" s="3135" t="s">
        <v>1534</v>
      </c>
      <c r="S932" s="3044" t="s">
        <v>5539</v>
      </c>
      <c r="T932" s="3043">
        <v>2.8000000000000004E-2</v>
      </c>
      <c r="U932" s="3043">
        <v>6.720000000000001E-2</v>
      </c>
      <c r="V932" s="3135" t="s">
        <v>1534</v>
      </c>
      <c r="W932" s="3135" t="s">
        <v>1534</v>
      </c>
      <c r="X932" s="3135" t="s">
        <v>1534</v>
      </c>
      <c r="Y932" s="3043">
        <v>6.720000000000001E-2</v>
      </c>
      <c r="Z932" s="3044" t="s">
        <v>51</v>
      </c>
      <c r="AA932" s="3043">
        <v>3.6999999999999998E-2</v>
      </c>
      <c r="AB932" s="3043">
        <v>0.112</v>
      </c>
      <c r="AC932" s="2613" t="s">
        <v>1534</v>
      </c>
      <c r="AD932" s="2613" t="s">
        <v>1534</v>
      </c>
      <c r="AE932" s="3238" t="s">
        <v>1534</v>
      </c>
      <c r="AF932" s="2574"/>
    </row>
    <row r="933" spans="2:32" s="2875" customFormat="1" ht="16.5" customHeight="1" x14ac:dyDescent="0.2">
      <c r="B933" s="3924" t="s">
        <v>6321</v>
      </c>
      <c r="C933" s="3925"/>
      <c r="D933" s="3134" t="s">
        <v>1534</v>
      </c>
      <c r="E933" s="3134" t="s">
        <v>1534</v>
      </c>
      <c r="F933" s="3135" t="s">
        <v>1534</v>
      </c>
      <c r="G933" s="2641">
        <v>142</v>
      </c>
      <c r="H933" s="2641" t="s">
        <v>1534</v>
      </c>
      <c r="I933" s="3331">
        <v>0.16800000000000001</v>
      </c>
      <c r="J933" s="3331">
        <v>0.16800000000000001</v>
      </c>
      <c r="K933" s="3135" t="s">
        <v>1534</v>
      </c>
      <c r="L933" s="2641" t="s">
        <v>1534</v>
      </c>
      <c r="M933" s="2641" t="s">
        <v>1534</v>
      </c>
      <c r="N933" s="2641" t="s">
        <v>1534</v>
      </c>
      <c r="O933" s="3331">
        <v>0.14560000000000001</v>
      </c>
      <c r="P933" s="3331">
        <v>0.14560000000000001</v>
      </c>
      <c r="Q933" s="2641" t="s">
        <v>1534</v>
      </c>
      <c r="R933" s="3135" t="s">
        <v>1534</v>
      </c>
      <c r="S933" s="3044" t="s">
        <v>5544</v>
      </c>
      <c r="T933" s="3043">
        <v>2.8000000000000004E-2</v>
      </c>
      <c r="U933" s="3043">
        <v>6.720000000000001E-2</v>
      </c>
      <c r="V933" s="3135" t="s">
        <v>1534</v>
      </c>
      <c r="W933" s="3135" t="s">
        <v>1534</v>
      </c>
      <c r="X933" s="3135" t="s">
        <v>1534</v>
      </c>
      <c r="Y933" s="3043">
        <v>6.720000000000001E-2</v>
      </c>
      <c r="Z933" s="3044" t="s">
        <v>406</v>
      </c>
      <c r="AA933" s="3043">
        <v>3.6999999999999998E-2</v>
      </c>
      <c r="AB933" s="3043">
        <v>0.112</v>
      </c>
      <c r="AC933" s="2613" t="s">
        <v>1534</v>
      </c>
      <c r="AD933" s="2613" t="s">
        <v>1534</v>
      </c>
      <c r="AE933" s="3238" t="s">
        <v>1534</v>
      </c>
      <c r="AF933" s="2574"/>
    </row>
    <row r="934" spans="2:32" s="2875" customFormat="1" ht="16.5" customHeight="1" x14ac:dyDescent="0.2">
      <c r="B934" s="3924" t="s">
        <v>6323</v>
      </c>
      <c r="C934" s="3925"/>
      <c r="D934" s="3134" t="s">
        <v>1534</v>
      </c>
      <c r="E934" s="3134" t="s">
        <v>1534</v>
      </c>
      <c r="F934" s="3135" t="s">
        <v>1534</v>
      </c>
      <c r="G934" s="2641">
        <v>183</v>
      </c>
      <c r="H934" s="2641" t="s">
        <v>1534</v>
      </c>
      <c r="I934" s="3331">
        <v>0.16800000000000001</v>
      </c>
      <c r="J934" s="3331">
        <v>0.16800000000000001</v>
      </c>
      <c r="K934" s="3135" t="s">
        <v>1534</v>
      </c>
      <c r="L934" s="2641" t="s">
        <v>1534</v>
      </c>
      <c r="M934" s="2641" t="s">
        <v>1534</v>
      </c>
      <c r="N934" s="2641" t="s">
        <v>1534</v>
      </c>
      <c r="O934" s="3331">
        <v>0.14560000000000001</v>
      </c>
      <c r="P934" s="3331">
        <v>0.14560000000000001</v>
      </c>
      <c r="Q934" s="2641" t="s">
        <v>1534</v>
      </c>
      <c r="R934" s="3135" t="s">
        <v>1534</v>
      </c>
      <c r="S934" s="3044" t="s">
        <v>1133</v>
      </c>
      <c r="T934" s="3043">
        <v>2.8000000000000004E-2</v>
      </c>
      <c r="U934" s="3043">
        <v>6.720000000000001E-2</v>
      </c>
      <c r="V934" s="3135" t="s">
        <v>1534</v>
      </c>
      <c r="W934" s="3135" t="s">
        <v>1534</v>
      </c>
      <c r="X934" s="3135" t="s">
        <v>1534</v>
      </c>
      <c r="Y934" s="3043">
        <v>6.720000000000001E-2</v>
      </c>
      <c r="Z934" s="3044" t="s">
        <v>5098</v>
      </c>
      <c r="AA934" s="3043">
        <v>3.6999999999999998E-2</v>
      </c>
      <c r="AB934" s="3043">
        <v>0.112</v>
      </c>
      <c r="AC934" s="2613" t="s">
        <v>1534</v>
      </c>
      <c r="AD934" s="2613" t="s">
        <v>1534</v>
      </c>
      <c r="AE934" s="3238" t="s">
        <v>1534</v>
      </c>
      <c r="AF934" s="2574"/>
    </row>
    <row r="935" spans="2:32" s="2875" customFormat="1" ht="16.5" customHeight="1" x14ac:dyDescent="0.2">
      <c r="B935" s="3924" t="s">
        <v>6325</v>
      </c>
      <c r="C935" s="3925"/>
      <c r="D935" s="3134" t="s">
        <v>1534</v>
      </c>
      <c r="E935" s="3134" t="s">
        <v>1534</v>
      </c>
      <c r="F935" s="3135" t="s">
        <v>1534</v>
      </c>
      <c r="G935" s="2641">
        <v>226</v>
      </c>
      <c r="H935" s="2641" t="s">
        <v>1534</v>
      </c>
      <c r="I935" s="3331">
        <v>0.15680000000000002</v>
      </c>
      <c r="J935" s="3331">
        <v>0.15680000000000002</v>
      </c>
      <c r="K935" s="3135" t="s">
        <v>1534</v>
      </c>
      <c r="L935" s="2641" t="s">
        <v>1534</v>
      </c>
      <c r="M935" s="2641" t="s">
        <v>1534</v>
      </c>
      <c r="N935" s="2641" t="s">
        <v>1534</v>
      </c>
      <c r="O935" s="3331">
        <v>0.13440000000000002</v>
      </c>
      <c r="P935" s="3331">
        <v>0.13440000000000002</v>
      </c>
      <c r="Q935" s="2641" t="s">
        <v>1534</v>
      </c>
      <c r="R935" s="3135" t="s">
        <v>1534</v>
      </c>
      <c r="S935" s="3044" t="s">
        <v>1135</v>
      </c>
      <c r="T935" s="3043">
        <v>2.8000000000000004E-2</v>
      </c>
      <c r="U935" s="3043">
        <v>6.720000000000001E-2</v>
      </c>
      <c r="V935" s="3135" t="s">
        <v>1534</v>
      </c>
      <c r="W935" s="3135" t="s">
        <v>1534</v>
      </c>
      <c r="X935" s="3135" t="s">
        <v>1534</v>
      </c>
      <c r="Y935" s="3043">
        <v>6.720000000000001E-2</v>
      </c>
      <c r="Z935" s="3044" t="s">
        <v>5514</v>
      </c>
      <c r="AA935" s="3043">
        <v>3.6999999999999998E-2</v>
      </c>
      <c r="AB935" s="3043">
        <v>0.112</v>
      </c>
      <c r="AC935" s="2613" t="s">
        <v>1534</v>
      </c>
      <c r="AD935" s="2613" t="s">
        <v>1534</v>
      </c>
      <c r="AE935" s="3238" t="s">
        <v>1534</v>
      </c>
      <c r="AF935" s="2574"/>
    </row>
    <row r="936" spans="2:32" s="2875" customFormat="1" ht="16.5" customHeight="1" x14ac:dyDescent="0.2">
      <c r="B936" s="3924" t="s">
        <v>6327</v>
      </c>
      <c r="C936" s="3925"/>
      <c r="D936" s="3134" t="s">
        <v>1534</v>
      </c>
      <c r="E936" s="3134" t="s">
        <v>1534</v>
      </c>
      <c r="F936" s="3135" t="s">
        <v>1534</v>
      </c>
      <c r="G936" s="2641">
        <v>274</v>
      </c>
      <c r="H936" s="2641" t="s">
        <v>1534</v>
      </c>
      <c r="I936" s="3331">
        <v>0.15680000000000002</v>
      </c>
      <c r="J936" s="3331">
        <v>0.15680000000000002</v>
      </c>
      <c r="K936" s="3135" t="s">
        <v>1534</v>
      </c>
      <c r="L936" s="2641" t="s">
        <v>1534</v>
      </c>
      <c r="M936" s="2641" t="s">
        <v>1534</v>
      </c>
      <c r="N936" s="2641" t="s">
        <v>1534</v>
      </c>
      <c r="O936" s="3331">
        <v>0.13440000000000002</v>
      </c>
      <c r="P936" s="3331">
        <v>0.13440000000000002</v>
      </c>
      <c r="Q936" s="2641" t="s">
        <v>1534</v>
      </c>
      <c r="R936" s="3135" t="s">
        <v>1534</v>
      </c>
      <c r="S936" s="3044" t="s">
        <v>1135</v>
      </c>
      <c r="T936" s="3043">
        <v>2.8000000000000004E-2</v>
      </c>
      <c r="U936" s="3043">
        <v>6.720000000000001E-2</v>
      </c>
      <c r="V936" s="3135" t="s">
        <v>1534</v>
      </c>
      <c r="W936" s="3135" t="s">
        <v>1534</v>
      </c>
      <c r="X936" s="3135" t="s">
        <v>1534</v>
      </c>
      <c r="Y936" s="3043">
        <v>6.720000000000001E-2</v>
      </c>
      <c r="Z936" s="3044" t="s">
        <v>56</v>
      </c>
      <c r="AA936" s="3043">
        <v>3.6999999999999998E-2</v>
      </c>
      <c r="AB936" s="3043">
        <v>0.112</v>
      </c>
      <c r="AC936" s="2613" t="s">
        <v>1534</v>
      </c>
      <c r="AD936" s="2613" t="s">
        <v>1534</v>
      </c>
      <c r="AE936" s="3238" t="s">
        <v>1534</v>
      </c>
      <c r="AF936" s="2574"/>
    </row>
    <row r="937" spans="2:32" s="2875" customFormat="1" ht="16.5" customHeight="1" x14ac:dyDescent="0.2">
      <c r="B937" s="3924" t="s">
        <v>6329</v>
      </c>
      <c r="C937" s="3925"/>
      <c r="D937" s="3134" t="s">
        <v>1534</v>
      </c>
      <c r="E937" s="3134" t="s">
        <v>1534</v>
      </c>
      <c r="F937" s="3135" t="s">
        <v>1534</v>
      </c>
      <c r="G937" s="2641">
        <v>327</v>
      </c>
      <c r="H937" s="2641" t="s">
        <v>1534</v>
      </c>
      <c r="I937" s="3331">
        <v>0.14560000000000001</v>
      </c>
      <c r="J937" s="3331">
        <v>0.14560000000000001</v>
      </c>
      <c r="K937" s="3135" t="s">
        <v>1534</v>
      </c>
      <c r="L937" s="2641" t="s">
        <v>1534</v>
      </c>
      <c r="M937" s="2641" t="s">
        <v>1534</v>
      </c>
      <c r="N937" s="2641" t="s">
        <v>1534</v>
      </c>
      <c r="O937" s="3331">
        <v>0.16800000000000001</v>
      </c>
      <c r="P937" s="3331">
        <v>0.16800000000000001</v>
      </c>
      <c r="Q937" s="2641" t="s">
        <v>1534</v>
      </c>
      <c r="R937" s="3135" t="s">
        <v>1534</v>
      </c>
      <c r="S937" s="3044" t="s">
        <v>1119</v>
      </c>
      <c r="T937" s="3043">
        <v>2.8000000000000004E-2</v>
      </c>
      <c r="U937" s="3043">
        <v>6.720000000000001E-2</v>
      </c>
      <c r="V937" s="3135" t="s">
        <v>1534</v>
      </c>
      <c r="W937" s="3135" t="s">
        <v>1534</v>
      </c>
      <c r="X937" s="3135" t="s">
        <v>1534</v>
      </c>
      <c r="Y937" s="3043">
        <v>6.720000000000001E-2</v>
      </c>
      <c r="Z937" s="3044" t="s">
        <v>5523</v>
      </c>
      <c r="AA937" s="3043">
        <v>3.6999999999999998E-2</v>
      </c>
      <c r="AB937" s="3043">
        <v>0.112</v>
      </c>
      <c r="AC937" s="2613" t="s">
        <v>1534</v>
      </c>
      <c r="AD937" s="2613" t="s">
        <v>1534</v>
      </c>
      <c r="AE937" s="3238" t="s">
        <v>1534</v>
      </c>
      <c r="AF937" s="2574"/>
    </row>
    <row r="938" spans="2:32" s="2875" customFormat="1" ht="16.5" customHeight="1" x14ac:dyDescent="0.2">
      <c r="B938" s="3924" t="s">
        <v>6331</v>
      </c>
      <c r="C938" s="3925"/>
      <c r="D938" s="3134" t="s">
        <v>1534</v>
      </c>
      <c r="E938" s="3134" t="s">
        <v>1534</v>
      </c>
      <c r="F938" s="3135" t="s">
        <v>1534</v>
      </c>
      <c r="G938" s="2641">
        <v>472</v>
      </c>
      <c r="H938" s="2641" t="s">
        <v>1534</v>
      </c>
      <c r="I938" s="3331">
        <v>0.13440000000000002</v>
      </c>
      <c r="J938" s="3331">
        <v>0.13440000000000002</v>
      </c>
      <c r="K938" s="3135" t="s">
        <v>1534</v>
      </c>
      <c r="L938" s="2641" t="s">
        <v>1534</v>
      </c>
      <c r="M938" s="2641" t="s">
        <v>1534</v>
      </c>
      <c r="N938" s="2641" t="s">
        <v>1534</v>
      </c>
      <c r="O938" s="3331">
        <v>0.16800000000000001</v>
      </c>
      <c r="P938" s="3331">
        <v>0.16800000000000001</v>
      </c>
      <c r="Q938" s="2641" t="s">
        <v>1534</v>
      </c>
      <c r="R938" s="3135" t="s">
        <v>1534</v>
      </c>
      <c r="S938" s="3044" t="s">
        <v>5528</v>
      </c>
      <c r="T938" s="3043">
        <v>2.8000000000000004E-2</v>
      </c>
      <c r="U938" s="3043">
        <v>6.720000000000001E-2</v>
      </c>
      <c r="V938" s="3135" t="s">
        <v>1534</v>
      </c>
      <c r="W938" s="3135" t="s">
        <v>1534</v>
      </c>
      <c r="X938" s="3135" t="s">
        <v>1534</v>
      </c>
      <c r="Y938" s="3043">
        <v>6.720000000000001E-2</v>
      </c>
      <c r="Z938" s="3044" t="s">
        <v>58</v>
      </c>
      <c r="AA938" s="3043">
        <v>3.6999999999999998E-2</v>
      </c>
      <c r="AB938" s="3043">
        <v>0.112</v>
      </c>
      <c r="AC938" s="2613" t="s">
        <v>1534</v>
      </c>
      <c r="AD938" s="2613" t="s">
        <v>1534</v>
      </c>
      <c r="AE938" s="3238" t="s">
        <v>1534</v>
      </c>
      <c r="AF938" s="2574"/>
    </row>
    <row r="939" spans="2:32" s="2875" customFormat="1" ht="16.5" customHeight="1" x14ac:dyDescent="0.2">
      <c r="B939" s="3924" t="s">
        <v>6248</v>
      </c>
      <c r="C939" s="3925"/>
      <c r="D939" s="3134" t="s">
        <v>1534</v>
      </c>
      <c r="E939" s="3134" t="s">
        <v>1534</v>
      </c>
      <c r="F939" s="3135" t="s">
        <v>1534</v>
      </c>
      <c r="G939" s="2641">
        <v>63</v>
      </c>
      <c r="H939" s="2641" t="s">
        <v>1534</v>
      </c>
      <c r="I939" s="3331">
        <v>0.16800000000000001</v>
      </c>
      <c r="J939" s="3331">
        <v>0.16800000000000001</v>
      </c>
      <c r="K939" s="3135" t="s">
        <v>1534</v>
      </c>
      <c r="L939" s="2641" t="s">
        <v>1534</v>
      </c>
      <c r="M939" s="2641" t="s">
        <v>1534</v>
      </c>
      <c r="N939" s="2641" t="s">
        <v>1534</v>
      </c>
      <c r="O939" s="3331">
        <v>0.16800000000000001</v>
      </c>
      <c r="P939" s="3331">
        <v>0.16800000000000001</v>
      </c>
      <c r="Q939" s="2641" t="s">
        <v>1534</v>
      </c>
      <c r="R939" s="3135" t="s">
        <v>1534</v>
      </c>
      <c r="S939" s="3044" t="s">
        <v>1136</v>
      </c>
      <c r="T939" s="3043">
        <v>2.8000000000000004E-2</v>
      </c>
      <c r="U939" s="3043">
        <v>6.720000000000001E-2</v>
      </c>
      <c r="V939" s="3135" t="s">
        <v>1534</v>
      </c>
      <c r="W939" s="3135" t="s">
        <v>1534</v>
      </c>
      <c r="X939" s="3135" t="s">
        <v>1534</v>
      </c>
      <c r="Y939" s="3043">
        <v>6.720000000000001E-2</v>
      </c>
      <c r="Z939" s="3044" t="s">
        <v>49</v>
      </c>
      <c r="AA939" s="3043">
        <v>3.6999999999999998E-2</v>
      </c>
      <c r="AB939" s="3043">
        <v>0.112</v>
      </c>
      <c r="AC939" s="2613" t="s">
        <v>1534</v>
      </c>
      <c r="AD939" s="2613" t="s">
        <v>1534</v>
      </c>
      <c r="AE939" s="3238" t="s">
        <v>1534</v>
      </c>
      <c r="AF939" s="2574"/>
    </row>
    <row r="940" spans="2:32" s="2875" customFormat="1" ht="16.5" customHeight="1" x14ac:dyDescent="0.2">
      <c r="B940" s="3924" t="s">
        <v>6251</v>
      </c>
      <c r="C940" s="3925"/>
      <c r="D940" s="3134" t="s">
        <v>1534</v>
      </c>
      <c r="E940" s="3134" t="s">
        <v>1534</v>
      </c>
      <c r="F940" s="3135" t="s">
        <v>1534</v>
      </c>
      <c r="G940" s="2641">
        <v>93</v>
      </c>
      <c r="H940" s="2641" t="s">
        <v>1534</v>
      </c>
      <c r="I940" s="3331">
        <v>0.16800000000000001</v>
      </c>
      <c r="J940" s="3331">
        <v>0.16800000000000001</v>
      </c>
      <c r="K940" s="3135" t="s">
        <v>1534</v>
      </c>
      <c r="L940" s="2641" t="s">
        <v>1534</v>
      </c>
      <c r="M940" s="2641" t="s">
        <v>1534</v>
      </c>
      <c r="N940" s="2641" t="s">
        <v>1534</v>
      </c>
      <c r="O940" s="3331">
        <v>0.16800000000000001</v>
      </c>
      <c r="P940" s="3331">
        <v>0.16800000000000001</v>
      </c>
      <c r="Q940" s="2641" t="s">
        <v>1534</v>
      </c>
      <c r="R940" s="3135" t="s">
        <v>1534</v>
      </c>
      <c r="S940" s="3044" t="s">
        <v>5534</v>
      </c>
      <c r="T940" s="3043">
        <v>2.8000000000000004E-2</v>
      </c>
      <c r="U940" s="3043">
        <v>6.720000000000001E-2</v>
      </c>
      <c r="V940" s="3135" t="s">
        <v>1534</v>
      </c>
      <c r="W940" s="3135" t="s">
        <v>1534</v>
      </c>
      <c r="X940" s="3135" t="s">
        <v>1534</v>
      </c>
      <c r="Y940" s="3043">
        <v>6.720000000000001E-2</v>
      </c>
      <c r="Z940" s="3044" t="s">
        <v>49</v>
      </c>
      <c r="AA940" s="3043">
        <v>3.6999999999999998E-2</v>
      </c>
      <c r="AB940" s="3043">
        <v>0.112</v>
      </c>
      <c r="AC940" s="2613" t="s">
        <v>1534</v>
      </c>
      <c r="AD940" s="2613" t="s">
        <v>1534</v>
      </c>
      <c r="AE940" s="3238" t="s">
        <v>1534</v>
      </c>
      <c r="AF940" s="2574"/>
    </row>
    <row r="941" spans="2:32" s="2875" customFormat="1" ht="16.5" customHeight="1" x14ac:dyDescent="0.2">
      <c r="B941" s="3924" t="s">
        <v>6253</v>
      </c>
      <c r="C941" s="3925"/>
      <c r="D941" s="3134" t="s">
        <v>1534</v>
      </c>
      <c r="E941" s="3134" t="s">
        <v>1534</v>
      </c>
      <c r="F941" s="3135" t="s">
        <v>1534</v>
      </c>
      <c r="G941" s="2641">
        <v>101</v>
      </c>
      <c r="H941" s="2641" t="s">
        <v>1534</v>
      </c>
      <c r="I941" s="3331">
        <v>0.16800000000000001</v>
      </c>
      <c r="J941" s="3331">
        <v>0.16800000000000001</v>
      </c>
      <c r="K941" s="3135" t="s">
        <v>1534</v>
      </c>
      <c r="L941" s="2641" t="s">
        <v>1534</v>
      </c>
      <c r="M941" s="2641" t="s">
        <v>1534</v>
      </c>
      <c r="N941" s="2641" t="s">
        <v>1534</v>
      </c>
      <c r="O941" s="3331">
        <v>0.16800000000000001</v>
      </c>
      <c r="P941" s="3331">
        <v>0.16800000000000001</v>
      </c>
      <c r="Q941" s="2641" t="s">
        <v>1534</v>
      </c>
      <c r="R941" s="3135" t="s">
        <v>1534</v>
      </c>
      <c r="S941" s="3044" t="s">
        <v>5539</v>
      </c>
      <c r="T941" s="3043">
        <v>2.8000000000000004E-2</v>
      </c>
      <c r="U941" s="3043">
        <v>6.720000000000001E-2</v>
      </c>
      <c r="V941" s="3135" t="s">
        <v>1534</v>
      </c>
      <c r="W941" s="3135" t="s">
        <v>1534</v>
      </c>
      <c r="X941" s="3135" t="s">
        <v>1534</v>
      </c>
      <c r="Y941" s="3043">
        <v>6.720000000000001E-2</v>
      </c>
      <c r="Z941" s="3044" t="s">
        <v>51</v>
      </c>
      <c r="AA941" s="3043">
        <v>3.6999999999999998E-2</v>
      </c>
      <c r="AB941" s="3043">
        <v>0.112</v>
      </c>
      <c r="AC941" s="2613" t="s">
        <v>1534</v>
      </c>
      <c r="AD941" s="2613" t="s">
        <v>1534</v>
      </c>
      <c r="AE941" s="3238" t="s">
        <v>1534</v>
      </c>
      <c r="AF941" s="2574"/>
    </row>
    <row r="942" spans="2:32" s="2875" customFormat="1" ht="16.5" customHeight="1" x14ac:dyDescent="0.2">
      <c r="B942" s="3924" t="s">
        <v>6256</v>
      </c>
      <c r="C942" s="3925"/>
      <c r="D942" s="3134" t="s">
        <v>1534</v>
      </c>
      <c r="E942" s="3134" t="s">
        <v>1534</v>
      </c>
      <c r="F942" s="3135" t="s">
        <v>1534</v>
      </c>
      <c r="G942" s="2641">
        <v>109</v>
      </c>
      <c r="H942" s="2641" t="s">
        <v>1534</v>
      </c>
      <c r="I942" s="3331">
        <v>0.16800000000000001</v>
      </c>
      <c r="J942" s="3331">
        <v>0.16800000000000001</v>
      </c>
      <c r="K942" s="3135" t="s">
        <v>1534</v>
      </c>
      <c r="L942" s="2641" t="s">
        <v>1534</v>
      </c>
      <c r="M942" s="2641" t="s">
        <v>1534</v>
      </c>
      <c r="N942" s="2641" t="s">
        <v>1534</v>
      </c>
      <c r="O942" s="3331">
        <v>0.16800000000000001</v>
      </c>
      <c r="P942" s="3331">
        <v>0.16800000000000001</v>
      </c>
      <c r="Q942" s="2641" t="s">
        <v>1534</v>
      </c>
      <c r="R942" s="3135" t="s">
        <v>1534</v>
      </c>
      <c r="S942" s="3044" t="s">
        <v>5544</v>
      </c>
      <c r="T942" s="3043">
        <v>2.8000000000000004E-2</v>
      </c>
      <c r="U942" s="3043">
        <v>6.720000000000001E-2</v>
      </c>
      <c r="V942" s="3135" t="s">
        <v>1534</v>
      </c>
      <c r="W942" s="3135" t="s">
        <v>1534</v>
      </c>
      <c r="X942" s="3135" t="s">
        <v>1534</v>
      </c>
      <c r="Y942" s="3043">
        <v>6.720000000000001E-2</v>
      </c>
      <c r="Z942" s="3044" t="s">
        <v>406</v>
      </c>
      <c r="AA942" s="3043">
        <v>3.6999999999999998E-2</v>
      </c>
      <c r="AB942" s="3043">
        <v>0.112</v>
      </c>
      <c r="AC942" s="2613" t="s">
        <v>1534</v>
      </c>
      <c r="AD942" s="2613" t="s">
        <v>1534</v>
      </c>
      <c r="AE942" s="3238" t="s">
        <v>1534</v>
      </c>
      <c r="AF942" s="2574"/>
    </row>
    <row r="943" spans="2:32" s="2875" customFormat="1" ht="16.5" customHeight="1" x14ac:dyDescent="0.2">
      <c r="B943" s="3924" t="s">
        <v>6259</v>
      </c>
      <c r="C943" s="3925"/>
      <c r="D943" s="3134" t="s">
        <v>1534</v>
      </c>
      <c r="E943" s="3134" t="s">
        <v>1534</v>
      </c>
      <c r="F943" s="3135" t="s">
        <v>1534</v>
      </c>
      <c r="G943" s="2641">
        <v>150</v>
      </c>
      <c r="H943" s="2641" t="s">
        <v>1534</v>
      </c>
      <c r="I943" s="3331">
        <v>0.16800000000000001</v>
      </c>
      <c r="J943" s="3331">
        <v>0.16800000000000001</v>
      </c>
      <c r="K943" s="3135" t="s">
        <v>1534</v>
      </c>
      <c r="L943" s="2641" t="s">
        <v>1534</v>
      </c>
      <c r="M943" s="2641" t="s">
        <v>1534</v>
      </c>
      <c r="N943" s="2641" t="s">
        <v>1534</v>
      </c>
      <c r="O943" s="3331">
        <v>0.16800000000000001</v>
      </c>
      <c r="P943" s="3331">
        <v>0.16800000000000001</v>
      </c>
      <c r="Q943" s="2641" t="s">
        <v>1534</v>
      </c>
      <c r="R943" s="3135" t="s">
        <v>1534</v>
      </c>
      <c r="S943" s="3044" t="s">
        <v>1133</v>
      </c>
      <c r="T943" s="3043">
        <v>2.8000000000000004E-2</v>
      </c>
      <c r="U943" s="3043">
        <v>6.720000000000001E-2</v>
      </c>
      <c r="V943" s="3135" t="s">
        <v>1534</v>
      </c>
      <c r="W943" s="3135" t="s">
        <v>1534</v>
      </c>
      <c r="X943" s="3135" t="s">
        <v>1534</v>
      </c>
      <c r="Y943" s="3043">
        <v>6.720000000000001E-2</v>
      </c>
      <c r="Z943" s="3044" t="s">
        <v>5098</v>
      </c>
      <c r="AA943" s="3043">
        <v>3.6999999999999998E-2</v>
      </c>
      <c r="AB943" s="3043">
        <v>0.112</v>
      </c>
      <c r="AC943" s="2613" t="s">
        <v>1534</v>
      </c>
      <c r="AD943" s="2613" t="s">
        <v>1534</v>
      </c>
      <c r="AE943" s="3238" t="s">
        <v>1534</v>
      </c>
      <c r="AF943" s="2574"/>
    </row>
    <row r="944" spans="2:32" s="2875" customFormat="1" ht="16.5" customHeight="1" x14ac:dyDescent="0.2">
      <c r="B944" s="3924" t="s">
        <v>6263</v>
      </c>
      <c r="C944" s="3925"/>
      <c r="D944" s="3134" t="s">
        <v>1534</v>
      </c>
      <c r="E944" s="3134" t="s">
        <v>1534</v>
      </c>
      <c r="F944" s="3135" t="s">
        <v>1534</v>
      </c>
      <c r="G944" s="2641">
        <v>190</v>
      </c>
      <c r="H944" s="2641" t="s">
        <v>1534</v>
      </c>
      <c r="I944" s="3331">
        <v>0.15680000000000002</v>
      </c>
      <c r="J944" s="3331">
        <v>0.15680000000000002</v>
      </c>
      <c r="K944" s="3135" t="s">
        <v>1534</v>
      </c>
      <c r="L944" s="2641" t="s">
        <v>1534</v>
      </c>
      <c r="M944" s="2641" t="s">
        <v>1534</v>
      </c>
      <c r="N944" s="2641" t="s">
        <v>1534</v>
      </c>
      <c r="O944" s="3331">
        <v>0.16800000000000001</v>
      </c>
      <c r="P944" s="3331">
        <v>0.16800000000000001</v>
      </c>
      <c r="Q944" s="2641" t="s">
        <v>1534</v>
      </c>
      <c r="R944" s="3135" t="s">
        <v>1534</v>
      </c>
      <c r="S944" s="3044" t="s">
        <v>1135</v>
      </c>
      <c r="T944" s="3043">
        <v>2.8000000000000004E-2</v>
      </c>
      <c r="U944" s="3043">
        <v>6.720000000000001E-2</v>
      </c>
      <c r="V944" s="3135" t="s">
        <v>1534</v>
      </c>
      <c r="W944" s="3135" t="s">
        <v>1534</v>
      </c>
      <c r="X944" s="3135" t="s">
        <v>1534</v>
      </c>
      <c r="Y944" s="3043">
        <v>6.720000000000001E-2</v>
      </c>
      <c r="Z944" s="3044" t="s">
        <v>5514</v>
      </c>
      <c r="AA944" s="3043">
        <v>3.6999999999999998E-2</v>
      </c>
      <c r="AB944" s="3043">
        <v>0.112</v>
      </c>
      <c r="AC944" s="2613" t="s">
        <v>1534</v>
      </c>
      <c r="AD944" s="2613" t="s">
        <v>1534</v>
      </c>
      <c r="AE944" s="3238" t="s">
        <v>1534</v>
      </c>
      <c r="AF944" s="2574"/>
    </row>
    <row r="945" spans="2:32" s="2875" customFormat="1" ht="16.5" customHeight="1" x14ac:dyDescent="0.2">
      <c r="B945" s="3924" t="s">
        <v>6267</v>
      </c>
      <c r="C945" s="3925"/>
      <c r="D945" s="3134" t="s">
        <v>1534</v>
      </c>
      <c r="E945" s="3134" t="s">
        <v>1534</v>
      </c>
      <c r="F945" s="3135" t="s">
        <v>1534</v>
      </c>
      <c r="G945" s="2641">
        <v>238</v>
      </c>
      <c r="H945" s="2641" t="s">
        <v>1534</v>
      </c>
      <c r="I945" s="3331">
        <v>0.15680000000000002</v>
      </c>
      <c r="J945" s="3331">
        <v>0.15680000000000002</v>
      </c>
      <c r="K945" s="3135" t="s">
        <v>1534</v>
      </c>
      <c r="L945" s="2641" t="s">
        <v>1534</v>
      </c>
      <c r="M945" s="2641" t="s">
        <v>1534</v>
      </c>
      <c r="N945" s="2641" t="s">
        <v>1534</v>
      </c>
      <c r="O945" s="3331">
        <v>0.16800000000000001</v>
      </c>
      <c r="P945" s="3331">
        <v>0.16800000000000001</v>
      </c>
      <c r="Q945" s="2641" t="s">
        <v>1534</v>
      </c>
      <c r="R945" s="3135" t="s">
        <v>1534</v>
      </c>
      <c r="S945" s="3044" t="s">
        <v>1135</v>
      </c>
      <c r="T945" s="3043">
        <v>2.8000000000000004E-2</v>
      </c>
      <c r="U945" s="3043">
        <v>6.720000000000001E-2</v>
      </c>
      <c r="V945" s="3135" t="s">
        <v>1534</v>
      </c>
      <c r="W945" s="3135" t="s">
        <v>1534</v>
      </c>
      <c r="X945" s="3135" t="s">
        <v>1534</v>
      </c>
      <c r="Y945" s="3043">
        <v>6.720000000000001E-2</v>
      </c>
      <c r="Z945" s="3044" t="s">
        <v>56</v>
      </c>
      <c r="AA945" s="3043">
        <v>3.6999999999999998E-2</v>
      </c>
      <c r="AB945" s="3043">
        <v>0.112</v>
      </c>
      <c r="AC945" s="2613" t="s">
        <v>1534</v>
      </c>
      <c r="AD945" s="2613" t="s">
        <v>1534</v>
      </c>
      <c r="AE945" s="3238" t="s">
        <v>1534</v>
      </c>
      <c r="AF945" s="2574"/>
    </row>
    <row r="946" spans="2:32" s="2875" customFormat="1" ht="16.5" customHeight="1" x14ac:dyDescent="0.2">
      <c r="B946" s="3924" t="s">
        <v>6271</v>
      </c>
      <c r="C946" s="3925"/>
      <c r="D946" s="3134" t="s">
        <v>1534</v>
      </c>
      <c r="E946" s="3134" t="s">
        <v>1534</v>
      </c>
      <c r="F946" s="3135" t="s">
        <v>1534</v>
      </c>
      <c r="G946" s="2641">
        <v>288</v>
      </c>
      <c r="H946" s="2641" t="s">
        <v>1534</v>
      </c>
      <c r="I946" s="3331">
        <v>0.14560000000000001</v>
      </c>
      <c r="J946" s="3331">
        <v>0.14560000000000001</v>
      </c>
      <c r="K946" s="3135" t="s">
        <v>1534</v>
      </c>
      <c r="L946" s="2641" t="s">
        <v>1534</v>
      </c>
      <c r="M946" s="2641" t="s">
        <v>1534</v>
      </c>
      <c r="N946" s="2641" t="s">
        <v>1534</v>
      </c>
      <c r="O946" s="3331">
        <v>0.16800000000000001</v>
      </c>
      <c r="P946" s="3331">
        <v>0.16800000000000001</v>
      </c>
      <c r="Q946" s="2641" t="s">
        <v>1534</v>
      </c>
      <c r="R946" s="3135" t="s">
        <v>1534</v>
      </c>
      <c r="S946" s="3044" t="s">
        <v>1119</v>
      </c>
      <c r="T946" s="3043">
        <v>2.8000000000000004E-2</v>
      </c>
      <c r="U946" s="3043">
        <v>6.720000000000001E-2</v>
      </c>
      <c r="V946" s="3135" t="s">
        <v>1534</v>
      </c>
      <c r="W946" s="3135" t="s">
        <v>1534</v>
      </c>
      <c r="X946" s="3135" t="s">
        <v>1534</v>
      </c>
      <c r="Y946" s="3043">
        <v>6.720000000000001E-2</v>
      </c>
      <c r="Z946" s="3044" t="s">
        <v>5523</v>
      </c>
      <c r="AA946" s="3043">
        <v>3.6999999999999998E-2</v>
      </c>
      <c r="AB946" s="3043">
        <v>0.112</v>
      </c>
      <c r="AC946" s="2613" t="s">
        <v>1534</v>
      </c>
      <c r="AD946" s="2613" t="s">
        <v>1534</v>
      </c>
      <c r="AE946" s="3238" t="s">
        <v>1534</v>
      </c>
      <c r="AF946" s="2574"/>
    </row>
    <row r="947" spans="2:32" s="2875" customFormat="1" ht="16.5" customHeight="1" x14ac:dyDescent="0.2">
      <c r="B947" s="3924" t="s">
        <v>6274</v>
      </c>
      <c r="C947" s="3925"/>
      <c r="D947" s="3134" t="s">
        <v>1534</v>
      </c>
      <c r="E947" s="3134" t="s">
        <v>1534</v>
      </c>
      <c r="F947" s="3135" t="s">
        <v>1534</v>
      </c>
      <c r="G947" s="2641">
        <v>430</v>
      </c>
      <c r="H947" s="2641" t="s">
        <v>1534</v>
      </c>
      <c r="I947" s="3331">
        <v>0.13440000000000002</v>
      </c>
      <c r="J947" s="3331">
        <v>0.13440000000000002</v>
      </c>
      <c r="K947" s="3135" t="s">
        <v>1534</v>
      </c>
      <c r="L947" s="2641" t="s">
        <v>1534</v>
      </c>
      <c r="M947" s="2641" t="s">
        <v>1534</v>
      </c>
      <c r="N947" s="2641" t="s">
        <v>1534</v>
      </c>
      <c r="O947" s="3331">
        <v>0.15680000000000002</v>
      </c>
      <c r="P947" s="3331">
        <v>0.15680000000000002</v>
      </c>
      <c r="Q947" s="2641" t="s">
        <v>1534</v>
      </c>
      <c r="R947" s="3135" t="s">
        <v>1534</v>
      </c>
      <c r="S947" s="3044" t="s">
        <v>5528</v>
      </c>
      <c r="T947" s="3043">
        <v>2.8000000000000004E-2</v>
      </c>
      <c r="U947" s="3043">
        <v>6.720000000000001E-2</v>
      </c>
      <c r="V947" s="3135" t="s">
        <v>1534</v>
      </c>
      <c r="W947" s="3135" t="s">
        <v>1534</v>
      </c>
      <c r="X947" s="3135" t="s">
        <v>1534</v>
      </c>
      <c r="Y947" s="3043">
        <v>6.720000000000001E-2</v>
      </c>
      <c r="Z947" s="3044" t="s">
        <v>58</v>
      </c>
      <c r="AA947" s="3043">
        <v>3.6999999999999998E-2</v>
      </c>
      <c r="AB947" s="3043">
        <v>0.112</v>
      </c>
      <c r="AC947" s="2613" t="s">
        <v>1534</v>
      </c>
      <c r="AD947" s="2613" t="s">
        <v>1534</v>
      </c>
      <c r="AE947" s="3238" t="s">
        <v>1534</v>
      </c>
      <c r="AF947" s="2574"/>
    </row>
    <row r="948" spans="2:32" s="2875" customFormat="1" ht="16.5" customHeight="1" x14ac:dyDescent="0.2">
      <c r="B948" s="3924" t="s">
        <v>6277</v>
      </c>
      <c r="C948" s="3925"/>
      <c r="D948" s="3134" t="s">
        <v>1534</v>
      </c>
      <c r="E948" s="3134" t="s">
        <v>1534</v>
      </c>
      <c r="F948" s="3135" t="s">
        <v>1534</v>
      </c>
      <c r="G948" s="2641">
        <v>96</v>
      </c>
      <c r="H948" s="2641" t="s">
        <v>1534</v>
      </c>
      <c r="I948" s="3331">
        <v>0.16800000000000001</v>
      </c>
      <c r="J948" s="3331">
        <v>0.16800000000000001</v>
      </c>
      <c r="K948" s="3135" t="s">
        <v>1534</v>
      </c>
      <c r="L948" s="2641" t="s">
        <v>1534</v>
      </c>
      <c r="M948" s="2641" t="s">
        <v>1534</v>
      </c>
      <c r="N948" s="2641" t="s">
        <v>1534</v>
      </c>
      <c r="O948" s="3331">
        <v>0.15680000000000002</v>
      </c>
      <c r="P948" s="3331">
        <v>0.15680000000000002</v>
      </c>
      <c r="Q948" s="2641" t="s">
        <v>1534</v>
      </c>
      <c r="R948" s="3135" t="s">
        <v>1534</v>
      </c>
      <c r="S948" s="3044" t="s">
        <v>1136</v>
      </c>
      <c r="T948" s="3043">
        <v>2.8000000000000004E-2</v>
      </c>
      <c r="U948" s="3043">
        <v>6.720000000000001E-2</v>
      </c>
      <c r="V948" s="3135" t="s">
        <v>1534</v>
      </c>
      <c r="W948" s="3135" t="s">
        <v>1534</v>
      </c>
      <c r="X948" s="3135" t="s">
        <v>1534</v>
      </c>
      <c r="Y948" s="3043">
        <v>6.720000000000001E-2</v>
      </c>
      <c r="Z948" s="3044" t="s">
        <v>49</v>
      </c>
      <c r="AA948" s="3043">
        <v>3.6999999999999998E-2</v>
      </c>
      <c r="AB948" s="3043">
        <v>0.112</v>
      </c>
      <c r="AC948" s="2613" t="s">
        <v>1534</v>
      </c>
      <c r="AD948" s="2613" t="s">
        <v>1534</v>
      </c>
      <c r="AE948" s="3238" t="s">
        <v>1534</v>
      </c>
      <c r="AF948" s="2574"/>
    </row>
    <row r="949" spans="2:32" s="2875" customFormat="1" ht="16.5" customHeight="1" x14ac:dyDescent="0.2">
      <c r="B949" s="3924" t="s">
        <v>6279</v>
      </c>
      <c r="C949" s="3925"/>
      <c r="D949" s="3134" t="s">
        <v>1534</v>
      </c>
      <c r="E949" s="3134" t="s">
        <v>1534</v>
      </c>
      <c r="F949" s="3135" t="s">
        <v>1534</v>
      </c>
      <c r="G949" s="2641">
        <v>104</v>
      </c>
      <c r="H949" s="2641" t="s">
        <v>1534</v>
      </c>
      <c r="I949" s="3331">
        <v>0.16800000000000001</v>
      </c>
      <c r="J949" s="3331">
        <v>0.16800000000000001</v>
      </c>
      <c r="K949" s="3135" t="s">
        <v>1534</v>
      </c>
      <c r="L949" s="2641" t="s">
        <v>1534</v>
      </c>
      <c r="M949" s="2641" t="s">
        <v>1534</v>
      </c>
      <c r="N949" s="2641" t="s">
        <v>1534</v>
      </c>
      <c r="O949" s="3331">
        <v>0.15680000000000002</v>
      </c>
      <c r="P949" s="3331">
        <v>0.15680000000000002</v>
      </c>
      <c r="Q949" s="2641" t="s">
        <v>1534</v>
      </c>
      <c r="R949" s="3135" t="s">
        <v>1534</v>
      </c>
      <c r="S949" s="3044" t="s">
        <v>5534</v>
      </c>
      <c r="T949" s="3043">
        <v>2.8000000000000004E-2</v>
      </c>
      <c r="U949" s="3043">
        <v>6.720000000000001E-2</v>
      </c>
      <c r="V949" s="3135" t="s">
        <v>1534</v>
      </c>
      <c r="W949" s="3135" t="s">
        <v>1534</v>
      </c>
      <c r="X949" s="3135" t="s">
        <v>1534</v>
      </c>
      <c r="Y949" s="3043">
        <v>6.720000000000001E-2</v>
      </c>
      <c r="Z949" s="3044" t="s">
        <v>51</v>
      </c>
      <c r="AA949" s="3043">
        <v>3.6999999999999998E-2</v>
      </c>
      <c r="AB949" s="3043">
        <v>0.112</v>
      </c>
      <c r="AC949" s="2613" t="s">
        <v>1534</v>
      </c>
      <c r="AD949" s="2613" t="s">
        <v>1534</v>
      </c>
      <c r="AE949" s="3238" t="s">
        <v>1534</v>
      </c>
      <c r="AF949" s="2574"/>
    </row>
    <row r="950" spans="2:32" s="2875" customFormat="1" ht="16.5" customHeight="1" x14ac:dyDescent="0.2">
      <c r="B950" s="3924" t="s">
        <v>6281</v>
      </c>
      <c r="C950" s="3925"/>
      <c r="D950" s="3134" t="s">
        <v>1534</v>
      </c>
      <c r="E950" s="3134" t="s">
        <v>1534</v>
      </c>
      <c r="F950" s="3135" t="s">
        <v>1534</v>
      </c>
      <c r="G950" s="2641">
        <v>134</v>
      </c>
      <c r="H950" s="2641" t="s">
        <v>1534</v>
      </c>
      <c r="I950" s="3331">
        <v>0.16800000000000001</v>
      </c>
      <c r="J950" s="3331">
        <v>0.16800000000000001</v>
      </c>
      <c r="K950" s="3135" t="s">
        <v>1534</v>
      </c>
      <c r="L950" s="2641" t="s">
        <v>1534</v>
      </c>
      <c r="M950" s="2641" t="s">
        <v>1534</v>
      </c>
      <c r="N950" s="2641" t="s">
        <v>1534</v>
      </c>
      <c r="O950" s="3331">
        <v>0.15680000000000002</v>
      </c>
      <c r="P950" s="3331">
        <v>0.15680000000000002</v>
      </c>
      <c r="Q950" s="2641" t="s">
        <v>1534</v>
      </c>
      <c r="R950" s="3135" t="s">
        <v>1534</v>
      </c>
      <c r="S950" s="3044" t="s">
        <v>5539</v>
      </c>
      <c r="T950" s="3043">
        <v>2.8000000000000004E-2</v>
      </c>
      <c r="U950" s="3043">
        <v>6.720000000000001E-2</v>
      </c>
      <c r="V950" s="3135" t="s">
        <v>1534</v>
      </c>
      <c r="W950" s="3135" t="s">
        <v>1534</v>
      </c>
      <c r="X950" s="3135" t="s">
        <v>1534</v>
      </c>
      <c r="Y950" s="3043">
        <v>6.720000000000001E-2</v>
      </c>
      <c r="Z950" s="3044" t="s">
        <v>51</v>
      </c>
      <c r="AA950" s="3043">
        <v>3.6999999999999998E-2</v>
      </c>
      <c r="AB950" s="3043">
        <v>0.112</v>
      </c>
      <c r="AC950" s="2613" t="s">
        <v>1534</v>
      </c>
      <c r="AD950" s="2613" t="s">
        <v>1534</v>
      </c>
      <c r="AE950" s="3238" t="s">
        <v>1534</v>
      </c>
      <c r="AF950" s="2574"/>
    </row>
    <row r="951" spans="2:32" s="2875" customFormat="1" ht="16.5" customHeight="1" x14ac:dyDescent="0.2">
      <c r="B951" s="3924" t="s">
        <v>6283</v>
      </c>
      <c r="C951" s="3925"/>
      <c r="D951" s="3134" t="s">
        <v>1534</v>
      </c>
      <c r="E951" s="3134" t="s">
        <v>1534</v>
      </c>
      <c r="F951" s="3135" t="s">
        <v>1534</v>
      </c>
      <c r="G951" s="2641">
        <v>142</v>
      </c>
      <c r="H951" s="2641" t="s">
        <v>1534</v>
      </c>
      <c r="I951" s="3331">
        <v>0.16800000000000001</v>
      </c>
      <c r="J951" s="3331">
        <v>0.16800000000000001</v>
      </c>
      <c r="K951" s="3135" t="s">
        <v>1534</v>
      </c>
      <c r="L951" s="2641" t="s">
        <v>1534</v>
      </c>
      <c r="M951" s="2641" t="s">
        <v>1534</v>
      </c>
      <c r="N951" s="2641" t="s">
        <v>1534</v>
      </c>
      <c r="O951" s="3331">
        <v>0.14560000000000001</v>
      </c>
      <c r="P951" s="3331">
        <v>0.14560000000000001</v>
      </c>
      <c r="Q951" s="2641" t="s">
        <v>1534</v>
      </c>
      <c r="R951" s="3135" t="s">
        <v>1534</v>
      </c>
      <c r="S951" s="3044" t="s">
        <v>5544</v>
      </c>
      <c r="T951" s="3043">
        <v>2.8000000000000004E-2</v>
      </c>
      <c r="U951" s="3043">
        <v>6.720000000000001E-2</v>
      </c>
      <c r="V951" s="3135" t="s">
        <v>1534</v>
      </c>
      <c r="W951" s="3135" t="s">
        <v>1534</v>
      </c>
      <c r="X951" s="3135" t="s">
        <v>1534</v>
      </c>
      <c r="Y951" s="3043">
        <v>6.720000000000001E-2</v>
      </c>
      <c r="Z951" s="3044" t="s">
        <v>406</v>
      </c>
      <c r="AA951" s="3043">
        <v>3.6999999999999998E-2</v>
      </c>
      <c r="AB951" s="3043">
        <v>0.112</v>
      </c>
      <c r="AC951" s="2613" t="s">
        <v>1534</v>
      </c>
      <c r="AD951" s="2613" t="s">
        <v>1534</v>
      </c>
      <c r="AE951" s="3238" t="s">
        <v>1534</v>
      </c>
      <c r="AF951" s="2574"/>
    </row>
    <row r="952" spans="2:32" s="2875" customFormat="1" ht="16.5" customHeight="1" x14ac:dyDescent="0.2">
      <c r="B952" s="3924" t="s">
        <v>6285</v>
      </c>
      <c r="C952" s="3925"/>
      <c r="D952" s="3134" t="s">
        <v>1534</v>
      </c>
      <c r="E952" s="3134" t="s">
        <v>1534</v>
      </c>
      <c r="F952" s="3135" t="s">
        <v>1534</v>
      </c>
      <c r="G952" s="2641">
        <v>183</v>
      </c>
      <c r="H952" s="2641" t="s">
        <v>1534</v>
      </c>
      <c r="I952" s="3331">
        <v>0.16800000000000001</v>
      </c>
      <c r="J952" s="3331">
        <v>0.16800000000000001</v>
      </c>
      <c r="K952" s="3135" t="s">
        <v>1534</v>
      </c>
      <c r="L952" s="2641" t="s">
        <v>1534</v>
      </c>
      <c r="M952" s="2641" t="s">
        <v>1534</v>
      </c>
      <c r="N952" s="2641" t="s">
        <v>1534</v>
      </c>
      <c r="O952" s="3331">
        <v>0.14560000000000001</v>
      </c>
      <c r="P952" s="3331">
        <v>0.14560000000000001</v>
      </c>
      <c r="Q952" s="2641" t="s">
        <v>1534</v>
      </c>
      <c r="R952" s="3135" t="s">
        <v>1534</v>
      </c>
      <c r="S952" s="3044" t="s">
        <v>1133</v>
      </c>
      <c r="T952" s="3043">
        <v>2.8000000000000004E-2</v>
      </c>
      <c r="U952" s="3043">
        <v>6.720000000000001E-2</v>
      </c>
      <c r="V952" s="3135" t="s">
        <v>1534</v>
      </c>
      <c r="W952" s="3135" t="s">
        <v>1534</v>
      </c>
      <c r="X952" s="3135" t="s">
        <v>1534</v>
      </c>
      <c r="Y952" s="3043">
        <v>6.720000000000001E-2</v>
      </c>
      <c r="Z952" s="3044" t="s">
        <v>5098</v>
      </c>
      <c r="AA952" s="3043">
        <v>3.6999999999999998E-2</v>
      </c>
      <c r="AB952" s="3043">
        <v>0.112</v>
      </c>
      <c r="AC952" s="2613" t="s">
        <v>1534</v>
      </c>
      <c r="AD952" s="2613" t="s">
        <v>1534</v>
      </c>
      <c r="AE952" s="3238" t="s">
        <v>1534</v>
      </c>
      <c r="AF952" s="2574"/>
    </row>
    <row r="953" spans="2:32" s="2875" customFormat="1" ht="16.5" customHeight="1" x14ac:dyDescent="0.2">
      <c r="B953" s="3924" t="s">
        <v>6287</v>
      </c>
      <c r="C953" s="3925"/>
      <c r="D953" s="3134" t="s">
        <v>1534</v>
      </c>
      <c r="E953" s="3134" t="s">
        <v>1534</v>
      </c>
      <c r="F953" s="3135" t="s">
        <v>1534</v>
      </c>
      <c r="G953" s="2641">
        <v>226</v>
      </c>
      <c r="H953" s="2641" t="s">
        <v>1534</v>
      </c>
      <c r="I953" s="3331">
        <v>0.15680000000000002</v>
      </c>
      <c r="J953" s="3331">
        <v>0.15680000000000002</v>
      </c>
      <c r="K953" s="3135" t="s">
        <v>1534</v>
      </c>
      <c r="L953" s="2641" t="s">
        <v>1534</v>
      </c>
      <c r="M953" s="2641" t="s">
        <v>1534</v>
      </c>
      <c r="N953" s="2641" t="s">
        <v>1534</v>
      </c>
      <c r="O953" s="3331">
        <v>0.13440000000000002</v>
      </c>
      <c r="P953" s="3331">
        <v>0.13440000000000002</v>
      </c>
      <c r="Q953" s="2641" t="s">
        <v>1534</v>
      </c>
      <c r="R953" s="3135" t="s">
        <v>1534</v>
      </c>
      <c r="S953" s="3044" t="s">
        <v>1135</v>
      </c>
      <c r="T953" s="3043">
        <v>2.8000000000000004E-2</v>
      </c>
      <c r="U953" s="3043">
        <v>6.720000000000001E-2</v>
      </c>
      <c r="V953" s="3135" t="s">
        <v>1534</v>
      </c>
      <c r="W953" s="3135" t="s">
        <v>1534</v>
      </c>
      <c r="X953" s="3135" t="s">
        <v>1534</v>
      </c>
      <c r="Y953" s="3043">
        <v>6.720000000000001E-2</v>
      </c>
      <c r="Z953" s="3044" t="s">
        <v>5514</v>
      </c>
      <c r="AA953" s="3043">
        <v>3.6999999999999998E-2</v>
      </c>
      <c r="AB953" s="3043">
        <v>0.112</v>
      </c>
      <c r="AC953" s="2613" t="s">
        <v>1534</v>
      </c>
      <c r="AD953" s="2613" t="s">
        <v>1534</v>
      </c>
      <c r="AE953" s="3238" t="s">
        <v>1534</v>
      </c>
      <c r="AF953" s="2574"/>
    </row>
    <row r="954" spans="2:32" s="2875" customFormat="1" ht="16.5" customHeight="1" x14ac:dyDescent="0.2">
      <c r="B954" s="3924" t="s">
        <v>6289</v>
      </c>
      <c r="C954" s="3925"/>
      <c r="D954" s="3134" t="s">
        <v>1534</v>
      </c>
      <c r="E954" s="3134" t="s">
        <v>1534</v>
      </c>
      <c r="F954" s="3135" t="s">
        <v>1534</v>
      </c>
      <c r="G954" s="2641">
        <v>274</v>
      </c>
      <c r="H954" s="2641" t="s">
        <v>1534</v>
      </c>
      <c r="I954" s="3331">
        <v>0.15680000000000002</v>
      </c>
      <c r="J954" s="3331">
        <v>0.15680000000000002</v>
      </c>
      <c r="K954" s="3135" t="s">
        <v>1534</v>
      </c>
      <c r="L954" s="2641" t="s">
        <v>1534</v>
      </c>
      <c r="M954" s="2641" t="s">
        <v>1534</v>
      </c>
      <c r="N954" s="2641" t="s">
        <v>1534</v>
      </c>
      <c r="O954" s="3331">
        <v>0.13440000000000002</v>
      </c>
      <c r="P954" s="3331">
        <v>0.13440000000000002</v>
      </c>
      <c r="Q954" s="2641" t="s">
        <v>1534</v>
      </c>
      <c r="R954" s="3135" t="s">
        <v>1534</v>
      </c>
      <c r="S954" s="3044" t="s">
        <v>1135</v>
      </c>
      <c r="T954" s="3043">
        <v>2.8000000000000004E-2</v>
      </c>
      <c r="U954" s="3043">
        <v>6.720000000000001E-2</v>
      </c>
      <c r="V954" s="3135" t="s">
        <v>1534</v>
      </c>
      <c r="W954" s="3135" t="s">
        <v>1534</v>
      </c>
      <c r="X954" s="3135" t="s">
        <v>1534</v>
      </c>
      <c r="Y954" s="3043">
        <v>6.720000000000001E-2</v>
      </c>
      <c r="Z954" s="3044" t="s">
        <v>56</v>
      </c>
      <c r="AA954" s="3043">
        <v>3.6999999999999998E-2</v>
      </c>
      <c r="AB954" s="3043">
        <v>0.112</v>
      </c>
      <c r="AC954" s="2613" t="s">
        <v>1534</v>
      </c>
      <c r="AD954" s="2613" t="s">
        <v>1534</v>
      </c>
      <c r="AE954" s="3238" t="s">
        <v>1534</v>
      </c>
      <c r="AF954" s="2574"/>
    </row>
    <row r="955" spans="2:32" s="2875" customFormat="1" ht="16.5" customHeight="1" x14ac:dyDescent="0.2">
      <c r="B955" s="3924" t="s">
        <v>6291</v>
      </c>
      <c r="C955" s="3925"/>
      <c r="D955" s="3134" t="s">
        <v>1534</v>
      </c>
      <c r="E955" s="3134" t="s">
        <v>1534</v>
      </c>
      <c r="F955" s="3135" t="s">
        <v>1534</v>
      </c>
      <c r="G955" s="2641">
        <v>327</v>
      </c>
      <c r="H955" s="2641" t="s">
        <v>1534</v>
      </c>
      <c r="I955" s="3331">
        <v>0.14560000000000001</v>
      </c>
      <c r="J955" s="3331">
        <v>0.14560000000000001</v>
      </c>
      <c r="K955" s="3135" t="s">
        <v>1534</v>
      </c>
      <c r="L955" s="2641" t="s">
        <v>1534</v>
      </c>
      <c r="M955" s="2641" t="s">
        <v>1534</v>
      </c>
      <c r="N955" s="2641" t="s">
        <v>1534</v>
      </c>
      <c r="O955" s="3331">
        <v>0.16800000000000001</v>
      </c>
      <c r="P955" s="3331">
        <v>0.16800000000000001</v>
      </c>
      <c r="Q955" s="2641" t="s">
        <v>1534</v>
      </c>
      <c r="R955" s="3135" t="s">
        <v>1534</v>
      </c>
      <c r="S955" s="3044" t="s">
        <v>1119</v>
      </c>
      <c r="T955" s="3043">
        <v>2.8000000000000004E-2</v>
      </c>
      <c r="U955" s="3043">
        <v>6.720000000000001E-2</v>
      </c>
      <c r="V955" s="3135" t="s">
        <v>1534</v>
      </c>
      <c r="W955" s="3135" t="s">
        <v>1534</v>
      </c>
      <c r="X955" s="3135" t="s">
        <v>1534</v>
      </c>
      <c r="Y955" s="3043">
        <v>6.720000000000001E-2</v>
      </c>
      <c r="Z955" s="3044" t="s">
        <v>5523</v>
      </c>
      <c r="AA955" s="3043">
        <v>3.6999999999999998E-2</v>
      </c>
      <c r="AB955" s="3043">
        <v>0.112</v>
      </c>
      <c r="AC955" s="2613" t="s">
        <v>1534</v>
      </c>
      <c r="AD955" s="2613" t="s">
        <v>1534</v>
      </c>
      <c r="AE955" s="3238" t="s">
        <v>1534</v>
      </c>
      <c r="AF955" s="2574"/>
    </row>
    <row r="956" spans="2:32" s="2875" customFormat="1" ht="16.5" customHeight="1" thickBot="1" x14ac:dyDescent="0.25">
      <c r="B956" s="3924" t="s">
        <v>6293</v>
      </c>
      <c r="C956" s="3925"/>
      <c r="D956" s="3143" t="s">
        <v>1534</v>
      </c>
      <c r="E956" s="3143" t="s">
        <v>1534</v>
      </c>
      <c r="F956" s="3144" t="s">
        <v>1534</v>
      </c>
      <c r="G956" s="2644">
        <v>472</v>
      </c>
      <c r="H956" s="2644" t="s">
        <v>1534</v>
      </c>
      <c r="I956" s="3058">
        <v>0.13440000000000002</v>
      </c>
      <c r="J956" s="3058">
        <v>0.13440000000000002</v>
      </c>
      <c r="K956" s="3144" t="s">
        <v>1534</v>
      </c>
      <c r="L956" s="2644" t="s">
        <v>1534</v>
      </c>
      <c r="M956" s="2644" t="s">
        <v>1534</v>
      </c>
      <c r="N956" s="2644" t="s">
        <v>1534</v>
      </c>
      <c r="O956" s="3058">
        <v>0.16800000000000001</v>
      </c>
      <c r="P956" s="3058">
        <v>0.16800000000000001</v>
      </c>
      <c r="Q956" s="2644" t="s">
        <v>1534</v>
      </c>
      <c r="R956" s="3144" t="s">
        <v>1534</v>
      </c>
      <c r="S956" s="3059" t="s">
        <v>5528</v>
      </c>
      <c r="T956" s="3145">
        <v>2.8000000000000004E-2</v>
      </c>
      <c r="U956" s="3145">
        <v>6.720000000000001E-2</v>
      </c>
      <c r="V956" s="3144" t="s">
        <v>1534</v>
      </c>
      <c r="W956" s="3144" t="s">
        <v>1534</v>
      </c>
      <c r="X956" s="3144" t="s">
        <v>1534</v>
      </c>
      <c r="Y956" s="3145">
        <v>6.720000000000001E-2</v>
      </c>
      <c r="Z956" s="3059" t="s">
        <v>58</v>
      </c>
      <c r="AA956" s="3145">
        <v>3.6999999999999998E-2</v>
      </c>
      <c r="AB956" s="3145">
        <v>0.112</v>
      </c>
      <c r="AC956" s="2673" t="s">
        <v>1534</v>
      </c>
      <c r="AD956" s="2673" t="s">
        <v>1534</v>
      </c>
      <c r="AE956" s="2674" t="s">
        <v>1534</v>
      </c>
      <c r="AF956" s="2574"/>
    </row>
    <row r="957" spans="2:32" s="2875" customFormat="1" x14ac:dyDescent="0.2">
      <c r="B957" s="2636"/>
      <c r="C957" s="2568"/>
      <c r="D957" s="2568"/>
      <c r="E957" s="2568"/>
      <c r="F957" s="2568"/>
      <c r="G957" s="2569"/>
      <c r="H957" s="2569"/>
      <c r="I957" s="2569"/>
      <c r="J957" s="2569"/>
      <c r="K957" s="2568"/>
      <c r="L957" s="2569"/>
      <c r="M957" s="2569"/>
      <c r="N957" s="2569"/>
      <c r="O957" s="2569"/>
      <c r="P957" s="2569"/>
      <c r="Q957" s="2633"/>
      <c r="R957" s="2633"/>
      <c r="S957" s="2633"/>
      <c r="T957" s="2633"/>
      <c r="U957" s="2633"/>
      <c r="V957" s="2633"/>
      <c r="W957" s="2633"/>
      <c r="X957" s="2633"/>
      <c r="Y957" s="2633"/>
      <c r="Z957" s="2633"/>
      <c r="AA957" s="2633"/>
      <c r="AB957" s="2633"/>
      <c r="AC957" s="2633"/>
      <c r="AD957" s="2633"/>
      <c r="AE957" s="2633"/>
      <c r="AF957" s="2574"/>
    </row>
    <row r="958" spans="2:32" s="2875" customFormat="1" x14ac:dyDescent="0.2">
      <c r="B958" s="3881" t="s">
        <v>4996</v>
      </c>
      <c r="C958" s="3882"/>
      <c r="D958" s="3883" t="s">
        <v>10</v>
      </c>
      <c r="E958" s="3883"/>
      <c r="F958" s="3883"/>
      <c r="G958" s="3883"/>
      <c r="H958" s="3883"/>
      <c r="I958" s="2634"/>
      <c r="J958" s="2634"/>
      <c r="K958" s="2634"/>
      <c r="L958" s="2634"/>
      <c r="M958" s="2634"/>
      <c r="N958" s="2634"/>
      <c r="O958" s="2634"/>
      <c r="P958" s="2634"/>
      <c r="Q958" s="2633"/>
      <c r="R958" s="2633"/>
      <c r="S958" s="2633"/>
      <c r="T958" s="2633"/>
      <c r="U958" s="2633"/>
      <c r="V958" s="2633"/>
      <c r="W958" s="2633"/>
      <c r="X958" s="2633"/>
      <c r="Y958" s="2633"/>
      <c r="Z958" s="2633"/>
      <c r="AA958" s="2633"/>
      <c r="AB958" s="2633"/>
      <c r="AC958" s="2633"/>
      <c r="AD958" s="2633"/>
      <c r="AE958" s="2633"/>
      <c r="AF958" s="2574"/>
    </row>
    <row r="959" spans="2:32" s="2875" customFormat="1" ht="14.25" x14ac:dyDescent="0.2">
      <c r="B959" s="3881" t="s">
        <v>4997</v>
      </c>
      <c r="C959" s="3882"/>
      <c r="D959" s="3911" t="s">
        <v>6628</v>
      </c>
      <c r="E959" s="3911"/>
      <c r="F959" s="3911"/>
      <c r="G959" s="3911"/>
      <c r="H959" s="3911"/>
      <c r="I959" s="2634"/>
      <c r="J959" s="2634"/>
      <c r="K959" s="2634"/>
      <c r="L959" s="2634"/>
      <c r="M959" s="2634"/>
      <c r="N959" s="2634"/>
      <c r="O959" s="2634"/>
      <c r="P959" s="2634"/>
      <c r="Q959" s="2633"/>
      <c r="R959" s="2633"/>
      <c r="S959" s="2633"/>
      <c r="T959" s="2633"/>
      <c r="U959" s="2633"/>
      <c r="V959" s="2633"/>
      <c r="W959" s="2633"/>
      <c r="X959" s="2633"/>
      <c r="Y959" s="2633"/>
      <c r="Z959" s="2633"/>
      <c r="AA959" s="2633"/>
      <c r="AB959" s="2633"/>
      <c r="AC959" s="2633"/>
      <c r="AD959" s="2633"/>
      <c r="AE959" s="2633"/>
      <c r="AF959" s="2574"/>
    </row>
    <row r="960" spans="2:32" s="2875" customFormat="1" ht="13.5" thickBot="1" x14ac:dyDescent="0.25">
      <c r="B960" s="3586"/>
      <c r="C960" s="3583"/>
      <c r="D960" s="3583"/>
      <c r="E960" s="3583"/>
      <c r="F960" s="3583"/>
      <c r="G960" s="2637"/>
      <c r="H960" s="2637"/>
      <c r="I960" s="2637"/>
      <c r="J960" s="2637"/>
      <c r="K960" s="2637"/>
      <c r="L960" s="2637"/>
      <c r="M960" s="2637"/>
      <c r="N960" s="2637"/>
      <c r="O960" s="2637"/>
      <c r="P960" s="2637"/>
      <c r="Q960" s="2637"/>
      <c r="R960" s="2637"/>
      <c r="S960" s="2637"/>
      <c r="T960" s="2637"/>
      <c r="U960" s="2637"/>
      <c r="V960" s="2637"/>
      <c r="W960" s="2637"/>
      <c r="X960" s="2637"/>
      <c r="Y960" s="2637"/>
      <c r="Z960" s="2637"/>
      <c r="AA960" s="2637"/>
      <c r="AB960" s="2637"/>
      <c r="AC960" s="2637"/>
      <c r="AD960" s="2637"/>
      <c r="AE960" s="2637"/>
      <c r="AF960" s="2579"/>
    </row>
    <row r="961" spans="2:32" s="2875" customFormat="1" x14ac:dyDescent="0.2"/>
    <row r="962" spans="2:32" s="2875" customFormat="1" ht="13.5" thickBot="1" x14ac:dyDescent="0.25"/>
    <row r="963" spans="2:32" s="2875" customFormat="1" ht="20.25" x14ac:dyDescent="0.2">
      <c r="B963" s="3839" t="s">
        <v>5069</v>
      </c>
      <c r="C963" s="3840"/>
      <c r="D963" s="3840"/>
      <c r="E963" s="3840"/>
      <c r="F963" s="3840"/>
      <c r="G963" s="3840"/>
      <c r="H963" s="3840"/>
      <c r="I963" s="3840"/>
      <c r="J963" s="3840"/>
      <c r="K963" s="3840"/>
      <c r="L963" s="3840"/>
      <c r="M963" s="3840"/>
      <c r="N963" s="3840"/>
      <c r="O963" s="3840"/>
      <c r="P963" s="3840"/>
      <c r="Q963" s="3840"/>
      <c r="R963" s="3840"/>
      <c r="S963" s="3840"/>
      <c r="T963" s="3840"/>
      <c r="U963" s="3840"/>
      <c r="V963" s="3840"/>
      <c r="W963" s="3840"/>
      <c r="X963" s="3840"/>
      <c r="Y963" s="3840"/>
      <c r="Z963" s="3840"/>
      <c r="AA963" s="3840"/>
      <c r="AB963" s="3840"/>
      <c r="AC963" s="3840"/>
      <c r="AD963" s="3840"/>
      <c r="AE963" s="3840"/>
      <c r="AF963" s="3841"/>
    </row>
    <row r="964" spans="2:32" s="2875" customFormat="1" x14ac:dyDescent="0.2">
      <c r="B964" s="3791"/>
      <c r="C964" s="3792"/>
      <c r="D964" s="3792"/>
      <c r="E964" s="3792"/>
      <c r="F964" s="3792"/>
      <c r="G964" s="2573"/>
      <c r="H964" s="2573"/>
      <c r="I964" s="2573"/>
      <c r="J964" s="2573"/>
      <c r="K964" s="2573"/>
      <c r="L964" s="2573"/>
      <c r="M964" s="2573"/>
      <c r="N964" s="2573"/>
      <c r="O964" s="2573"/>
      <c r="P964" s="2573"/>
      <c r="Q964" s="2573"/>
      <c r="R964" s="2573"/>
      <c r="S964" s="2573"/>
      <c r="T964" s="2573"/>
      <c r="U964" s="2573"/>
      <c r="V964" s="2573"/>
      <c r="W964" s="2573"/>
      <c r="X964" s="2573"/>
      <c r="Y964" s="2573"/>
      <c r="Z964" s="2573"/>
      <c r="AA964" s="2573"/>
      <c r="AB964" s="2573"/>
      <c r="AC964" s="2573"/>
      <c r="AD964" s="2573"/>
      <c r="AE964" s="2573"/>
      <c r="AF964" s="2574"/>
    </row>
    <row r="965" spans="2:32" s="2875" customFormat="1" x14ac:dyDescent="0.2">
      <c r="B965" s="2635" t="s">
        <v>5089</v>
      </c>
      <c r="C965" s="3792"/>
      <c r="D965" s="3866" t="s">
        <v>6719</v>
      </c>
      <c r="E965" s="3866"/>
      <c r="F965" s="3866"/>
      <c r="G965" s="2573"/>
      <c r="H965" s="2573"/>
      <c r="I965" s="2573"/>
      <c r="J965" s="2573"/>
      <c r="K965" s="2573"/>
      <c r="L965" s="2573"/>
      <c r="M965" s="2573"/>
      <c r="N965" s="2573"/>
      <c r="O965" s="2573"/>
      <c r="P965" s="2573"/>
      <c r="Q965" s="2573"/>
      <c r="R965" s="2573"/>
      <c r="S965" s="2573"/>
      <c r="T965" s="2573"/>
      <c r="U965" s="2573"/>
      <c r="V965" s="2573"/>
      <c r="W965" s="2573"/>
      <c r="X965" s="2573"/>
      <c r="Y965" s="2573"/>
      <c r="Z965" s="2573"/>
      <c r="AA965" s="2573"/>
      <c r="AB965" s="2573"/>
      <c r="AC965" s="2573"/>
      <c r="AD965" s="2573"/>
      <c r="AE965" s="2573"/>
      <c r="AF965" s="2574"/>
    </row>
    <row r="966" spans="2:32" s="2875" customFormat="1" ht="12.75" customHeight="1" x14ac:dyDescent="0.2">
      <c r="B966" s="3867" t="s">
        <v>5072</v>
      </c>
      <c r="C966" s="3868"/>
      <c r="D966" s="3869">
        <v>41743</v>
      </c>
      <c r="E966" s="3869"/>
      <c r="F966" s="3869"/>
      <c r="G966" s="2573"/>
      <c r="H966" s="2573"/>
      <c r="I966" s="2573"/>
      <c r="J966" s="2573"/>
      <c r="K966" s="2573"/>
      <c r="L966" s="2573"/>
      <c r="M966" s="2573"/>
      <c r="N966" s="2573"/>
      <c r="O966" s="2573"/>
      <c r="P966" s="2573"/>
      <c r="Q966" s="2573"/>
      <c r="R966" s="2573"/>
      <c r="S966" s="2573"/>
      <c r="T966" s="2573"/>
      <c r="U966" s="2573"/>
      <c r="V966" s="2573"/>
      <c r="W966" s="2573"/>
      <c r="X966" s="2573"/>
      <c r="Y966" s="2573"/>
      <c r="Z966" s="2573"/>
      <c r="AA966" s="2573"/>
      <c r="AB966" s="2573"/>
      <c r="AC966" s="2573"/>
      <c r="AD966" s="2573"/>
      <c r="AE966" s="2573"/>
      <c r="AF966" s="2574"/>
    </row>
    <row r="967" spans="2:32" s="2875" customFormat="1" ht="12.75" customHeight="1" x14ac:dyDescent="0.2">
      <c r="B967" s="3863" t="s">
        <v>5070</v>
      </c>
      <c r="C967" s="3864"/>
      <c r="D967" s="3870">
        <v>41790</v>
      </c>
      <c r="E967" s="3870"/>
      <c r="F967" s="3870"/>
      <c r="G967" s="2573"/>
      <c r="H967" s="2573"/>
      <c r="I967" s="2573"/>
      <c r="J967" s="2573"/>
      <c r="K967" s="2573"/>
      <c r="L967" s="2573"/>
      <c r="M967" s="2573"/>
      <c r="N967" s="2573"/>
      <c r="O967" s="2573"/>
      <c r="P967" s="2573"/>
      <c r="Q967" s="2573"/>
      <c r="R967" s="2573"/>
      <c r="S967" s="2573"/>
      <c r="T967" s="2573"/>
      <c r="U967" s="2573"/>
      <c r="V967" s="2573"/>
      <c r="W967" s="2573"/>
      <c r="X967" s="2573"/>
      <c r="Y967" s="2573"/>
      <c r="Z967" s="2573"/>
      <c r="AA967" s="2573"/>
      <c r="AB967" s="2573"/>
      <c r="AC967" s="2573"/>
      <c r="AD967" s="2573"/>
      <c r="AE967" s="2573"/>
      <c r="AF967" s="2574"/>
    </row>
    <row r="968" spans="2:32" s="2875" customFormat="1" ht="13.5" thickBot="1" x14ac:dyDescent="0.25">
      <c r="B968" s="3791"/>
      <c r="C968" s="3792"/>
      <c r="D968" s="3792"/>
      <c r="E968" s="3792"/>
      <c r="F968" s="3792"/>
      <c r="G968" s="2573"/>
      <c r="H968" s="2573"/>
      <c r="I968" s="2573"/>
      <c r="J968" s="2573"/>
      <c r="K968" s="2573"/>
      <c r="L968" s="2573"/>
      <c r="M968" s="2573"/>
      <c r="N968" s="2573"/>
      <c r="O968" s="2573"/>
      <c r="P968" s="2573"/>
      <c r="Q968" s="2573"/>
      <c r="R968" s="2573"/>
      <c r="S968" s="2573"/>
      <c r="T968" s="2573"/>
      <c r="U968" s="2573"/>
      <c r="V968" s="2573"/>
      <c r="W968" s="2573"/>
      <c r="X968" s="2573"/>
      <c r="Y968" s="2573"/>
      <c r="Z968" s="2573"/>
      <c r="AA968" s="2573"/>
      <c r="AB968" s="2573"/>
      <c r="AC968" s="2573"/>
      <c r="AD968" s="2573"/>
      <c r="AE968" s="2573"/>
      <c r="AF968" s="2574"/>
    </row>
    <row r="969" spans="2:32" s="2875" customFormat="1" ht="33" customHeight="1" thickBot="1" x14ac:dyDescent="0.25">
      <c r="B969" s="3844" t="s">
        <v>5071</v>
      </c>
      <c r="C969" s="3871"/>
      <c r="D969" s="3872" t="s">
        <v>6720</v>
      </c>
      <c r="E969" s="3847"/>
      <c r="F969" s="3847"/>
      <c r="G969" s="3847"/>
      <c r="H969" s="3847"/>
      <c r="I969" s="3847"/>
      <c r="J969" s="3847"/>
      <c r="K969" s="3847"/>
      <c r="L969" s="3847"/>
      <c r="M969" s="3847"/>
      <c r="N969" s="3847"/>
      <c r="O969" s="3847"/>
      <c r="P969" s="3847"/>
      <c r="Q969" s="3848"/>
      <c r="R969" s="2573"/>
      <c r="S969" s="2573"/>
      <c r="T969" s="2573"/>
      <c r="U969" s="2573"/>
      <c r="V969" s="2573"/>
      <c r="W969" s="2573"/>
      <c r="X969" s="2573"/>
      <c r="Y969" s="2573"/>
      <c r="Z969" s="2573"/>
      <c r="AA969" s="2573"/>
      <c r="AB969" s="2573"/>
      <c r="AC969" s="2573"/>
      <c r="AD969" s="2573"/>
      <c r="AE969" s="2573"/>
      <c r="AF969" s="2574"/>
    </row>
    <row r="970" spans="2:32" s="2875" customFormat="1" ht="13.5" thickBot="1" x14ac:dyDescent="0.25">
      <c r="B970" s="3791"/>
      <c r="C970" s="3792"/>
      <c r="D970" s="3792"/>
      <c r="E970" s="3792"/>
      <c r="F970" s="3792"/>
      <c r="G970" s="2573"/>
      <c r="H970" s="2573"/>
      <c r="I970" s="2573"/>
      <c r="J970" s="2573"/>
      <c r="K970" s="2573"/>
      <c r="L970" s="2573"/>
      <c r="M970" s="2573"/>
      <c r="N970" s="2573"/>
      <c r="O970" s="2573"/>
      <c r="P970" s="2573"/>
      <c r="Q970" s="2573"/>
      <c r="R970" s="2637"/>
      <c r="S970" s="2573"/>
      <c r="T970" s="2573"/>
      <c r="U970" s="2573"/>
      <c r="V970" s="2573"/>
      <c r="W970" s="2573"/>
      <c r="X970" s="2573"/>
      <c r="Y970" s="2573"/>
      <c r="Z970" s="2573"/>
      <c r="AA970" s="2573"/>
      <c r="AB970" s="2573"/>
      <c r="AC970" s="2573"/>
      <c r="AD970" s="2573"/>
      <c r="AE970" s="2573"/>
      <c r="AF970" s="2574"/>
    </row>
    <row r="971" spans="2:32" s="2875" customFormat="1" ht="13.5" customHeight="1" thickBot="1" x14ac:dyDescent="0.25">
      <c r="B971" s="3852" t="s">
        <v>5073</v>
      </c>
      <c r="C971" s="3853"/>
      <c r="D971" s="3851" t="s">
        <v>5074</v>
      </c>
      <c r="E971" s="3856" t="s">
        <v>224</v>
      </c>
      <c r="F971" s="3857"/>
      <c r="G971" s="3857"/>
      <c r="H971" s="3857"/>
      <c r="I971" s="3857"/>
      <c r="J971" s="3857"/>
      <c r="K971" s="3857"/>
      <c r="L971" s="3857"/>
      <c r="M971" s="3857"/>
      <c r="N971" s="3857"/>
      <c r="O971" s="3857"/>
      <c r="P971" s="3858"/>
      <c r="Q971" s="3859" t="s">
        <v>340</v>
      </c>
      <c r="R971" s="3860"/>
      <c r="S971" s="3861"/>
      <c r="T971" s="3861"/>
      <c r="U971" s="3861"/>
      <c r="V971" s="3861"/>
      <c r="W971" s="3861"/>
      <c r="X971" s="3861"/>
      <c r="Y971" s="3862"/>
      <c r="Z971" s="3859" t="s">
        <v>225</v>
      </c>
      <c r="AA971" s="3861"/>
      <c r="AB971" s="3862"/>
      <c r="AC971" s="3873" t="s">
        <v>4993</v>
      </c>
      <c r="AD971" s="3874"/>
      <c r="AE971" s="3875"/>
      <c r="AF971" s="2574"/>
    </row>
    <row r="972" spans="2:32" s="2875" customFormat="1" ht="13.5" customHeight="1" thickBot="1" x14ac:dyDescent="0.25">
      <c r="B972" s="3854"/>
      <c r="C972" s="3855"/>
      <c r="D972" s="3851"/>
      <c r="E972" s="3851" t="s">
        <v>5011</v>
      </c>
      <c r="F972" s="3851" t="s">
        <v>5012</v>
      </c>
      <c r="G972" s="3830" t="s">
        <v>5014</v>
      </c>
      <c r="H972" s="3830" t="s">
        <v>5075</v>
      </c>
      <c r="I972" s="3876" t="s">
        <v>5076</v>
      </c>
      <c r="J972" s="3876" t="s">
        <v>5077</v>
      </c>
      <c r="K972" s="3876" t="s">
        <v>5017</v>
      </c>
      <c r="L972" s="3876"/>
      <c r="M972" s="3876" t="s">
        <v>5078</v>
      </c>
      <c r="N972" s="3876" t="s">
        <v>5079</v>
      </c>
      <c r="O972" s="3876" t="s">
        <v>5080</v>
      </c>
      <c r="P972" s="3876" t="s">
        <v>5081</v>
      </c>
      <c r="Q972" s="3827" t="s">
        <v>5023</v>
      </c>
      <c r="R972" s="3827" t="s">
        <v>5024</v>
      </c>
      <c r="S972" s="3827" t="s">
        <v>5025</v>
      </c>
      <c r="T972" s="3827" t="s">
        <v>5082</v>
      </c>
      <c r="U972" s="3827" t="s">
        <v>5083</v>
      </c>
      <c r="V972" s="3827" t="s">
        <v>5028</v>
      </c>
      <c r="W972" s="3827" t="s">
        <v>5030</v>
      </c>
      <c r="X972" s="3830" t="s">
        <v>5084</v>
      </c>
      <c r="Y972" s="3830" t="s">
        <v>5085</v>
      </c>
      <c r="Z972" s="3827" t="s">
        <v>5086</v>
      </c>
      <c r="AA972" s="3827" t="s">
        <v>5087</v>
      </c>
      <c r="AB972" s="3827" t="s">
        <v>5088</v>
      </c>
      <c r="AC972" s="3827" t="s">
        <v>1154</v>
      </c>
      <c r="AD972" s="3827" t="s">
        <v>4994</v>
      </c>
      <c r="AE972" s="3827" t="s">
        <v>4995</v>
      </c>
      <c r="AF972" s="2574"/>
    </row>
    <row r="973" spans="2:32" s="2875" customFormat="1" ht="13.5" thickBot="1" x14ac:dyDescent="0.25">
      <c r="B973" s="3854"/>
      <c r="C973" s="3855"/>
      <c r="D973" s="3827"/>
      <c r="E973" s="3827"/>
      <c r="F973" s="3827"/>
      <c r="G973" s="3829"/>
      <c r="H973" s="3829"/>
      <c r="I973" s="3830"/>
      <c r="J973" s="3830"/>
      <c r="K973" s="3787" t="s">
        <v>5037</v>
      </c>
      <c r="L973" s="3788" t="s">
        <v>2798</v>
      </c>
      <c r="M973" s="3830"/>
      <c r="N973" s="3830"/>
      <c r="O973" s="3830"/>
      <c r="P973" s="3830"/>
      <c r="Q973" s="3828"/>
      <c r="R973" s="3828"/>
      <c r="S973" s="3828"/>
      <c r="T973" s="3828"/>
      <c r="U973" s="3828"/>
      <c r="V973" s="3828"/>
      <c r="W973" s="3828"/>
      <c r="X973" s="3829"/>
      <c r="Y973" s="3829"/>
      <c r="Z973" s="3828"/>
      <c r="AA973" s="3828"/>
      <c r="AB973" s="3828"/>
      <c r="AC973" s="3828"/>
      <c r="AD973" s="3828"/>
      <c r="AE973" s="3828"/>
      <c r="AF973" s="2574"/>
    </row>
    <row r="974" spans="2:32" s="2875" customFormat="1" x14ac:dyDescent="0.2">
      <c r="B974" s="3918" t="s">
        <v>1121</v>
      </c>
      <c r="C974" s="3919"/>
      <c r="D974" s="3139" t="s">
        <v>1534</v>
      </c>
      <c r="E974" s="3139" t="s">
        <v>1534</v>
      </c>
      <c r="F974" s="3140" t="s">
        <v>1534</v>
      </c>
      <c r="G974" s="2651" t="s">
        <v>6721</v>
      </c>
      <c r="H974" s="2651" t="s">
        <v>1534</v>
      </c>
      <c r="I974" s="3322">
        <v>0.13440000000000002</v>
      </c>
      <c r="J974" s="3322">
        <v>0.13440000000000002</v>
      </c>
      <c r="K974" s="3140" t="s">
        <v>1534</v>
      </c>
      <c r="L974" s="2651" t="s">
        <v>1534</v>
      </c>
      <c r="M974" s="2651" t="s">
        <v>1534</v>
      </c>
      <c r="N974" s="2651" t="s">
        <v>1534</v>
      </c>
      <c r="O974" s="3322">
        <v>0.24640000000000004</v>
      </c>
      <c r="P974" s="3322">
        <v>0.16800000000000001</v>
      </c>
      <c r="Q974" s="2651" t="s">
        <v>1534</v>
      </c>
      <c r="R974" s="3140" t="s">
        <v>1534</v>
      </c>
      <c r="S974" s="3050" t="s">
        <v>1534</v>
      </c>
      <c r="T974" s="3141" t="s">
        <v>1534</v>
      </c>
      <c r="U974" s="3141">
        <v>6.720000000000001E-2</v>
      </c>
      <c r="V974" s="3140" t="s">
        <v>1534</v>
      </c>
      <c r="W974" s="3140" t="s">
        <v>1534</v>
      </c>
      <c r="X974" s="3140" t="s">
        <v>1534</v>
      </c>
      <c r="Y974" s="3141">
        <v>6.720000000000001E-2</v>
      </c>
      <c r="Z974" s="3050" t="s">
        <v>1534</v>
      </c>
      <c r="AA974" s="3141" t="s">
        <v>1534</v>
      </c>
      <c r="AB974" s="3141">
        <v>0.112</v>
      </c>
      <c r="AC974" s="2652" t="s">
        <v>1534</v>
      </c>
      <c r="AD974" s="2652" t="s">
        <v>1534</v>
      </c>
      <c r="AE974" s="3236" t="s">
        <v>1534</v>
      </c>
      <c r="AF974" s="2574"/>
    </row>
    <row r="975" spans="2:32" s="2875" customFormat="1" ht="13.5" thickBot="1" x14ac:dyDescent="0.25">
      <c r="B975" s="3922" t="s">
        <v>1123</v>
      </c>
      <c r="C975" s="3923"/>
      <c r="D975" s="3143" t="s">
        <v>1534</v>
      </c>
      <c r="E975" s="3143" t="s">
        <v>1534</v>
      </c>
      <c r="F975" s="3144" t="s">
        <v>1534</v>
      </c>
      <c r="G975" s="2644" t="s">
        <v>6638</v>
      </c>
      <c r="H975" s="2644" t="s">
        <v>1534</v>
      </c>
      <c r="I975" s="3058">
        <v>0.13440000000000002</v>
      </c>
      <c r="J975" s="3058">
        <v>0.13440000000000002</v>
      </c>
      <c r="K975" s="3144" t="s">
        <v>1534</v>
      </c>
      <c r="L975" s="2644" t="s">
        <v>1534</v>
      </c>
      <c r="M975" s="2644" t="s">
        <v>1534</v>
      </c>
      <c r="N975" s="2644" t="s">
        <v>1534</v>
      </c>
      <c r="O975" s="3058">
        <v>0.24640000000000004</v>
      </c>
      <c r="P975" s="3058">
        <v>0.16800000000000001</v>
      </c>
      <c r="Q975" s="2644" t="s">
        <v>1534</v>
      </c>
      <c r="R975" s="3144" t="s">
        <v>1534</v>
      </c>
      <c r="S975" s="3059" t="s">
        <v>1534</v>
      </c>
      <c r="T975" s="3145" t="s">
        <v>1534</v>
      </c>
      <c r="U975" s="3145">
        <v>6.720000000000001E-2</v>
      </c>
      <c r="V975" s="3144" t="s">
        <v>1534</v>
      </c>
      <c r="W975" s="3144" t="s">
        <v>1534</v>
      </c>
      <c r="X975" s="3144" t="s">
        <v>1534</v>
      </c>
      <c r="Y975" s="3145">
        <v>6.720000000000001E-2</v>
      </c>
      <c r="Z975" s="3059" t="s">
        <v>1534</v>
      </c>
      <c r="AA975" s="3145" t="s">
        <v>1534</v>
      </c>
      <c r="AB975" s="3145">
        <v>0.112</v>
      </c>
      <c r="AC975" s="2673" t="s">
        <v>1534</v>
      </c>
      <c r="AD975" s="2673" t="s">
        <v>1534</v>
      </c>
      <c r="AE975" s="2674" t="s">
        <v>1534</v>
      </c>
      <c r="AF975" s="2574"/>
    </row>
    <row r="976" spans="2:32" s="2875" customFormat="1" x14ac:dyDescent="0.2">
      <c r="B976" s="2636"/>
      <c r="C976" s="2568"/>
      <c r="D976" s="2568"/>
      <c r="E976" s="2568"/>
      <c r="F976" s="2568"/>
      <c r="G976" s="2569"/>
      <c r="H976" s="2569"/>
      <c r="I976" s="2569"/>
      <c r="J976" s="2569"/>
      <c r="K976" s="2568"/>
      <c r="L976" s="2569"/>
      <c r="M976" s="2569"/>
      <c r="N976" s="2569"/>
      <c r="O976" s="2569"/>
      <c r="P976" s="2569"/>
      <c r="Q976" s="2633"/>
      <c r="R976" s="2633"/>
      <c r="S976" s="2633"/>
      <c r="T976" s="2633"/>
      <c r="U976" s="2633"/>
      <c r="V976" s="2633"/>
      <c r="W976" s="2633"/>
      <c r="X976" s="2633"/>
      <c r="Y976" s="2633"/>
      <c r="Z976" s="2633"/>
      <c r="AA976" s="2633"/>
      <c r="AB976" s="2633"/>
      <c r="AC976" s="2633"/>
      <c r="AD976" s="2633"/>
      <c r="AE976" s="2633"/>
      <c r="AF976" s="2574"/>
    </row>
    <row r="977" spans="2:32" s="2875" customFormat="1" x14ac:dyDescent="0.2">
      <c r="B977" s="3881" t="s">
        <v>4996</v>
      </c>
      <c r="C977" s="3882"/>
      <c r="D977" s="3883" t="s">
        <v>10</v>
      </c>
      <c r="E977" s="3883"/>
      <c r="F977" s="3883"/>
      <c r="G977" s="3883"/>
      <c r="H977" s="3883"/>
      <c r="I977" s="2634"/>
      <c r="J977" s="2634"/>
      <c r="K977" s="2634"/>
      <c r="L977" s="2634"/>
      <c r="M977" s="2634"/>
      <c r="N977" s="2634"/>
      <c r="O977" s="2634"/>
      <c r="P977" s="2634"/>
      <c r="Q977" s="2633"/>
      <c r="R977" s="2633"/>
      <c r="S977" s="2633"/>
      <c r="T977" s="2633"/>
      <c r="U977" s="2633"/>
      <c r="V977" s="2633"/>
      <c r="W977" s="2633"/>
      <c r="X977" s="2633"/>
      <c r="Y977" s="2633"/>
      <c r="Z977" s="2633"/>
      <c r="AA977" s="2633"/>
      <c r="AB977" s="2633"/>
      <c r="AC977" s="2633"/>
      <c r="AD977" s="2633"/>
      <c r="AE977" s="2633"/>
      <c r="AF977" s="2574"/>
    </row>
    <row r="978" spans="2:32" s="2875" customFormat="1" ht="14.25" x14ac:dyDescent="0.2">
      <c r="B978" s="3881" t="s">
        <v>4997</v>
      </c>
      <c r="C978" s="3882"/>
      <c r="D978" s="3911" t="s">
        <v>6628</v>
      </c>
      <c r="E978" s="3911"/>
      <c r="F978" s="3911"/>
      <c r="G978" s="3911"/>
      <c r="H978" s="3911"/>
      <c r="I978" s="2634"/>
      <c r="J978" s="2634"/>
      <c r="K978" s="2634"/>
      <c r="L978" s="2634"/>
      <c r="M978" s="2634"/>
      <c r="N978" s="2634"/>
      <c r="O978" s="2634"/>
      <c r="P978" s="2634"/>
      <c r="Q978" s="2633"/>
      <c r="R978" s="2633"/>
      <c r="S978" s="2633"/>
      <c r="T978" s="2633"/>
      <c r="U978" s="2633"/>
      <c r="V978" s="2633"/>
      <c r="W978" s="2633"/>
      <c r="X978" s="2633"/>
      <c r="Y978" s="2633"/>
      <c r="Z978" s="2633"/>
      <c r="AA978" s="2633"/>
      <c r="AB978" s="2633"/>
      <c r="AC978" s="2633"/>
      <c r="AD978" s="2633"/>
      <c r="AE978" s="2633"/>
      <c r="AF978" s="2574"/>
    </row>
    <row r="979" spans="2:32" s="2875" customFormat="1" ht="13.5" thickBot="1" x14ac:dyDescent="0.25">
      <c r="B979" s="3789"/>
      <c r="C979" s="3790"/>
      <c r="D979" s="3790"/>
      <c r="E979" s="3790"/>
      <c r="F979" s="3790"/>
      <c r="G979" s="2637"/>
      <c r="H979" s="2637"/>
      <c r="I979" s="2637"/>
      <c r="J979" s="2637"/>
      <c r="K979" s="2637"/>
      <c r="L979" s="2637"/>
      <c r="M979" s="2637"/>
      <c r="N979" s="2637"/>
      <c r="O979" s="2637"/>
      <c r="P979" s="2637"/>
      <c r="Q979" s="2637"/>
      <c r="R979" s="2637"/>
      <c r="S979" s="2637"/>
      <c r="T979" s="2637"/>
      <c r="U979" s="2637"/>
      <c r="V979" s="2637"/>
      <c r="W979" s="2637"/>
      <c r="X979" s="2637"/>
      <c r="Y979" s="2637"/>
      <c r="Z979" s="2637"/>
      <c r="AA979" s="2637"/>
      <c r="AB979" s="2637"/>
      <c r="AC979" s="2637"/>
      <c r="AD979" s="2637"/>
      <c r="AE979" s="2637"/>
      <c r="AF979" s="2579"/>
    </row>
    <row r="980" spans="2:32" s="2875" customFormat="1" x14ac:dyDescent="0.2"/>
    <row r="981" spans="2:32" s="2875" customFormat="1" ht="13.5" thickBot="1" x14ac:dyDescent="0.25"/>
    <row r="982" spans="2:32" s="2875" customFormat="1" ht="20.25" x14ac:dyDescent="0.2">
      <c r="B982" s="3839" t="s">
        <v>5069</v>
      </c>
      <c r="C982" s="3840"/>
      <c r="D982" s="3840"/>
      <c r="E982" s="3840"/>
      <c r="F982" s="3840"/>
      <c r="G982" s="3840"/>
      <c r="H982" s="3840"/>
      <c r="I982" s="3840"/>
      <c r="J982" s="3840"/>
      <c r="K982" s="3840"/>
      <c r="L982" s="3840"/>
      <c r="M982" s="3840"/>
      <c r="N982" s="3840"/>
      <c r="O982" s="3840"/>
      <c r="P982" s="3840"/>
      <c r="Q982" s="3840"/>
      <c r="R982" s="3840"/>
      <c r="S982" s="3840"/>
      <c r="T982" s="3840"/>
      <c r="U982" s="3840"/>
      <c r="V982" s="3840"/>
      <c r="W982" s="3840"/>
      <c r="X982" s="3840"/>
      <c r="Y982" s="3840"/>
      <c r="Z982" s="3840"/>
      <c r="AA982" s="3840"/>
      <c r="AB982" s="3840"/>
      <c r="AC982" s="3840"/>
      <c r="AD982" s="3840"/>
      <c r="AE982" s="3840"/>
      <c r="AF982" s="3841"/>
    </row>
    <row r="983" spans="2:32" s="2875" customFormat="1" x14ac:dyDescent="0.2">
      <c r="B983" s="3791"/>
      <c r="C983" s="3792"/>
      <c r="D983" s="3792"/>
      <c r="E983" s="3792"/>
      <c r="F983" s="3792"/>
      <c r="G983" s="2573"/>
      <c r="H983" s="2573"/>
      <c r="I983" s="2573"/>
      <c r="J983" s="2573"/>
      <c r="K983" s="2573"/>
      <c r="L983" s="2573"/>
      <c r="M983" s="2573"/>
      <c r="N983" s="2573"/>
      <c r="O983" s="2573"/>
      <c r="P983" s="2573"/>
      <c r="Q983" s="2573"/>
      <c r="R983" s="2573"/>
      <c r="S983" s="2573"/>
      <c r="T983" s="2573"/>
      <c r="U983" s="2573"/>
      <c r="V983" s="2573"/>
      <c r="W983" s="2573"/>
      <c r="X983" s="2573"/>
      <c r="Y983" s="2573"/>
      <c r="Z983" s="2573"/>
      <c r="AA983" s="2573"/>
      <c r="AB983" s="2573"/>
      <c r="AC983" s="2573"/>
      <c r="AD983" s="2573"/>
      <c r="AE983" s="2573"/>
      <c r="AF983" s="2574"/>
    </row>
    <row r="984" spans="2:32" s="2875" customFormat="1" x14ac:dyDescent="0.2">
      <c r="B984" s="2635" t="s">
        <v>5089</v>
      </c>
      <c r="C984" s="3792"/>
      <c r="D984" s="3866" t="s">
        <v>6725</v>
      </c>
      <c r="E984" s="3866"/>
      <c r="F984" s="3866"/>
      <c r="G984" s="2573"/>
      <c r="H984" s="2573"/>
      <c r="I984" s="2573"/>
      <c r="J984" s="2573"/>
      <c r="K984" s="2573"/>
      <c r="L984" s="2573"/>
      <c r="M984" s="2573"/>
      <c r="N984" s="2573"/>
      <c r="O984" s="2573"/>
      <c r="P984" s="2573"/>
      <c r="Q984" s="2573"/>
      <c r="R984" s="2573"/>
      <c r="S984" s="2573"/>
      <c r="T984" s="2573"/>
      <c r="U984" s="2573"/>
      <c r="V984" s="2573"/>
      <c r="W984" s="2573"/>
      <c r="X984" s="2573"/>
      <c r="Y984" s="2573"/>
      <c r="Z984" s="2573"/>
      <c r="AA984" s="2573"/>
      <c r="AB984" s="2573"/>
      <c r="AC984" s="2573"/>
      <c r="AD984" s="2573"/>
      <c r="AE984" s="2573"/>
      <c r="AF984" s="2574"/>
    </row>
    <row r="985" spans="2:32" s="2875" customFormat="1" ht="12.75" customHeight="1" x14ac:dyDescent="0.2">
      <c r="B985" s="3867" t="s">
        <v>5072</v>
      </c>
      <c r="C985" s="3868"/>
      <c r="D985" s="3869">
        <v>41743</v>
      </c>
      <c r="E985" s="3869"/>
      <c r="F985" s="3869"/>
      <c r="G985" s="2573"/>
      <c r="H985" s="2573"/>
      <c r="I985" s="2573"/>
      <c r="J985" s="2573"/>
      <c r="K985" s="2573"/>
      <c r="L985" s="2573"/>
      <c r="M985" s="2573"/>
      <c r="N985" s="2573"/>
      <c r="O985" s="2573"/>
      <c r="P985" s="2573"/>
      <c r="Q985" s="2573"/>
      <c r="R985" s="2573"/>
      <c r="S985" s="2573"/>
      <c r="T985" s="2573"/>
      <c r="U985" s="2573"/>
      <c r="V985" s="2573"/>
      <c r="W985" s="2573"/>
      <c r="X985" s="2573"/>
      <c r="Y985" s="2573"/>
      <c r="Z985" s="2573"/>
      <c r="AA985" s="2573"/>
      <c r="AB985" s="2573"/>
      <c r="AC985" s="2573"/>
      <c r="AD985" s="2573"/>
      <c r="AE985" s="2573"/>
      <c r="AF985" s="2574"/>
    </row>
    <row r="986" spans="2:32" s="2875" customFormat="1" ht="12.75" customHeight="1" x14ac:dyDescent="0.2">
      <c r="B986" s="3863" t="s">
        <v>5070</v>
      </c>
      <c r="C986" s="3864"/>
      <c r="D986" s="3870">
        <v>41790</v>
      </c>
      <c r="E986" s="3870"/>
      <c r="F986" s="3870"/>
      <c r="G986" s="2573"/>
      <c r="H986" s="2573"/>
      <c r="I986" s="2573"/>
      <c r="J986" s="2573"/>
      <c r="K986" s="2573"/>
      <c r="L986" s="2573"/>
      <c r="M986" s="2573"/>
      <c r="N986" s="2573"/>
      <c r="O986" s="2573"/>
      <c r="P986" s="2573"/>
      <c r="Q986" s="2573"/>
      <c r="R986" s="2573"/>
      <c r="S986" s="2573"/>
      <c r="T986" s="2573"/>
      <c r="U986" s="2573"/>
      <c r="V986" s="2573"/>
      <c r="W986" s="2573"/>
      <c r="X986" s="2573"/>
      <c r="Y986" s="2573"/>
      <c r="Z986" s="2573"/>
      <c r="AA986" s="2573"/>
      <c r="AB986" s="2573"/>
      <c r="AC986" s="2573"/>
      <c r="AD986" s="2573"/>
      <c r="AE986" s="2573"/>
      <c r="AF986" s="2574"/>
    </row>
    <row r="987" spans="2:32" s="2875" customFormat="1" ht="12.75" customHeight="1" thickBot="1" x14ac:dyDescent="0.25">
      <c r="B987" s="3791"/>
      <c r="C987" s="3792"/>
      <c r="D987" s="3792"/>
      <c r="E987" s="3792"/>
      <c r="F987" s="3792"/>
      <c r="G987" s="2573"/>
      <c r="H987" s="2573"/>
      <c r="I987" s="2573"/>
      <c r="J987" s="2573"/>
      <c r="K987" s="2573"/>
      <c r="L987" s="2573"/>
      <c r="M987" s="2573"/>
      <c r="N987" s="2573"/>
      <c r="O987" s="2573"/>
      <c r="P987" s="2573"/>
      <c r="Q987" s="2573"/>
      <c r="R987" s="2573"/>
      <c r="S987" s="2573"/>
      <c r="T987" s="2573"/>
      <c r="U987" s="2573"/>
      <c r="V987" s="2573"/>
      <c r="W987" s="2573"/>
      <c r="X987" s="2573"/>
      <c r="Y987" s="2573"/>
      <c r="Z987" s="2573"/>
      <c r="AA987" s="2573"/>
      <c r="AB987" s="2573"/>
      <c r="AC987" s="2573"/>
      <c r="AD987" s="2573"/>
      <c r="AE987" s="2573"/>
      <c r="AF987" s="2574"/>
    </row>
    <row r="988" spans="2:32" s="2875" customFormat="1" ht="32.25" customHeight="1" thickBot="1" x14ac:dyDescent="0.25">
      <c r="B988" s="3844" t="s">
        <v>5071</v>
      </c>
      <c r="C988" s="3871"/>
      <c r="D988" s="3872" t="s">
        <v>6726</v>
      </c>
      <c r="E988" s="3847"/>
      <c r="F988" s="3847"/>
      <c r="G988" s="3847"/>
      <c r="H988" s="3847"/>
      <c r="I988" s="3847"/>
      <c r="J988" s="3847"/>
      <c r="K988" s="3847"/>
      <c r="L988" s="3847"/>
      <c r="M988" s="3847"/>
      <c r="N988" s="3847"/>
      <c r="O988" s="3847"/>
      <c r="P988" s="3847"/>
      <c r="Q988" s="3848"/>
      <c r="R988" s="2573"/>
      <c r="S988" s="2573"/>
      <c r="T988" s="2573"/>
      <c r="U988" s="2573"/>
      <c r="V988" s="2573"/>
      <c r="W988" s="2573"/>
      <c r="X988" s="2573"/>
      <c r="Y988" s="2573"/>
      <c r="Z988" s="2573"/>
      <c r="AA988" s="2573"/>
      <c r="AB988" s="2573"/>
      <c r="AC988" s="2573"/>
      <c r="AD988" s="2573"/>
      <c r="AE988" s="2573"/>
      <c r="AF988" s="2574"/>
    </row>
    <row r="989" spans="2:32" s="2875" customFormat="1" ht="13.5" customHeight="1" thickBot="1" x14ac:dyDescent="0.25">
      <c r="B989" s="3791"/>
      <c r="C989" s="3792"/>
      <c r="D989" s="3792"/>
      <c r="E989" s="3792"/>
      <c r="F989" s="3792"/>
      <c r="G989" s="2573"/>
      <c r="H989" s="2573"/>
      <c r="I989" s="2573"/>
      <c r="J989" s="2573"/>
      <c r="K989" s="2573"/>
      <c r="L989" s="2573"/>
      <c r="M989" s="2573"/>
      <c r="N989" s="2573"/>
      <c r="O989" s="2573"/>
      <c r="P989" s="2573"/>
      <c r="Q989" s="2573"/>
      <c r="R989" s="2637"/>
      <c r="S989" s="2573"/>
      <c r="T989" s="2573"/>
      <c r="U989" s="2573"/>
      <c r="V989" s="2573"/>
      <c r="W989" s="2573"/>
      <c r="X989" s="2573"/>
      <c r="Y989" s="2573"/>
      <c r="Z989" s="2573"/>
      <c r="AA989" s="2573"/>
      <c r="AB989" s="2573"/>
      <c r="AC989" s="2573"/>
      <c r="AD989" s="2573"/>
      <c r="AE989" s="2573"/>
      <c r="AF989" s="2574"/>
    </row>
    <row r="990" spans="2:32" s="2875" customFormat="1" ht="13.5" customHeight="1" thickBot="1" x14ac:dyDescent="0.25">
      <c r="B990" s="3852" t="s">
        <v>5073</v>
      </c>
      <c r="C990" s="3853"/>
      <c r="D990" s="3851" t="s">
        <v>5074</v>
      </c>
      <c r="E990" s="3856" t="s">
        <v>224</v>
      </c>
      <c r="F990" s="3857"/>
      <c r="G990" s="3857"/>
      <c r="H990" s="3857"/>
      <c r="I990" s="3857"/>
      <c r="J990" s="3857"/>
      <c r="K990" s="3857"/>
      <c r="L990" s="3857"/>
      <c r="M990" s="3857"/>
      <c r="N990" s="3857"/>
      <c r="O990" s="3857"/>
      <c r="P990" s="3858"/>
      <c r="Q990" s="3859" t="s">
        <v>340</v>
      </c>
      <c r="R990" s="3860"/>
      <c r="S990" s="3861"/>
      <c r="T990" s="3861"/>
      <c r="U990" s="3861"/>
      <c r="V990" s="3861"/>
      <c r="W990" s="3861"/>
      <c r="X990" s="3861"/>
      <c r="Y990" s="3862"/>
      <c r="Z990" s="3859" t="s">
        <v>225</v>
      </c>
      <c r="AA990" s="3861"/>
      <c r="AB990" s="3862"/>
      <c r="AC990" s="3873" t="s">
        <v>4993</v>
      </c>
      <c r="AD990" s="3874"/>
      <c r="AE990" s="3875"/>
      <c r="AF990" s="2574"/>
    </row>
    <row r="991" spans="2:32" s="2875" customFormat="1" ht="13.5" customHeight="1" thickBot="1" x14ac:dyDescent="0.25">
      <c r="B991" s="3854"/>
      <c r="C991" s="3855"/>
      <c r="D991" s="3851"/>
      <c r="E991" s="3851" t="s">
        <v>5011</v>
      </c>
      <c r="F991" s="3851" t="s">
        <v>5012</v>
      </c>
      <c r="G991" s="3830" t="s">
        <v>5014</v>
      </c>
      <c r="H991" s="3830" t="s">
        <v>5075</v>
      </c>
      <c r="I991" s="3876" t="s">
        <v>5076</v>
      </c>
      <c r="J991" s="3876" t="s">
        <v>5077</v>
      </c>
      <c r="K991" s="3876" t="s">
        <v>5017</v>
      </c>
      <c r="L991" s="3876"/>
      <c r="M991" s="3876" t="s">
        <v>5078</v>
      </c>
      <c r="N991" s="3876" t="s">
        <v>5079</v>
      </c>
      <c r="O991" s="3876" t="s">
        <v>5080</v>
      </c>
      <c r="P991" s="3876" t="s">
        <v>5081</v>
      </c>
      <c r="Q991" s="3827" t="s">
        <v>5023</v>
      </c>
      <c r="R991" s="3827" t="s">
        <v>5024</v>
      </c>
      <c r="S991" s="3827" t="s">
        <v>5025</v>
      </c>
      <c r="T991" s="3827" t="s">
        <v>5082</v>
      </c>
      <c r="U991" s="3827" t="s">
        <v>5083</v>
      </c>
      <c r="V991" s="3827" t="s">
        <v>5028</v>
      </c>
      <c r="W991" s="3827" t="s">
        <v>5030</v>
      </c>
      <c r="X991" s="3830" t="s">
        <v>5084</v>
      </c>
      <c r="Y991" s="3830" t="s">
        <v>5085</v>
      </c>
      <c r="Z991" s="3827" t="s">
        <v>5086</v>
      </c>
      <c r="AA991" s="3827" t="s">
        <v>5087</v>
      </c>
      <c r="AB991" s="3827" t="s">
        <v>5088</v>
      </c>
      <c r="AC991" s="3827" t="s">
        <v>1154</v>
      </c>
      <c r="AD991" s="3827" t="s">
        <v>4994</v>
      </c>
      <c r="AE991" s="3827" t="s">
        <v>4995</v>
      </c>
      <c r="AF991" s="2574"/>
    </row>
    <row r="992" spans="2:32" s="2875" customFormat="1" ht="13.5" customHeight="1" thickBot="1" x14ac:dyDescent="0.25">
      <c r="B992" s="3854"/>
      <c r="C992" s="3855"/>
      <c r="D992" s="3827"/>
      <c r="E992" s="3827"/>
      <c r="F992" s="3827"/>
      <c r="G992" s="3829"/>
      <c r="H992" s="3829"/>
      <c r="I992" s="3830"/>
      <c r="J992" s="3830"/>
      <c r="K992" s="3787" t="s">
        <v>5037</v>
      </c>
      <c r="L992" s="3788" t="s">
        <v>2798</v>
      </c>
      <c r="M992" s="3830"/>
      <c r="N992" s="3830"/>
      <c r="O992" s="3830"/>
      <c r="P992" s="3830"/>
      <c r="Q992" s="3828"/>
      <c r="R992" s="3828"/>
      <c r="S992" s="3828"/>
      <c r="T992" s="3828"/>
      <c r="U992" s="3828"/>
      <c r="V992" s="3828"/>
      <c r="W992" s="3828"/>
      <c r="X992" s="3829"/>
      <c r="Y992" s="3829"/>
      <c r="Z992" s="3828"/>
      <c r="AA992" s="3828"/>
      <c r="AB992" s="3828"/>
      <c r="AC992" s="3828"/>
      <c r="AD992" s="3828"/>
      <c r="AE992" s="3828"/>
      <c r="AF992" s="2574"/>
    </row>
    <row r="993" spans="2:32" s="2875" customFormat="1" ht="17.25" customHeight="1" x14ac:dyDescent="0.2">
      <c r="B993" s="3980" t="s">
        <v>1122</v>
      </c>
      <c r="C993" s="3981"/>
      <c r="D993" s="3139" t="s">
        <v>1534</v>
      </c>
      <c r="E993" s="3139" t="s">
        <v>1534</v>
      </c>
      <c r="F993" s="3140" t="s">
        <v>1534</v>
      </c>
      <c r="G993" s="2651" t="s">
        <v>6623</v>
      </c>
      <c r="H993" s="2651" t="s">
        <v>1534</v>
      </c>
      <c r="I993" s="3141">
        <v>0.13440000000000002</v>
      </c>
      <c r="J993" s="3141">
        <v>0.13440000000000002</v>
      </c>
      <c r="K993" s="3140" t="s">
        <v>1534</v>
      </c>
      <c r="L993" s="2651" t="s">
        <v>1534</v>
      </c>
      <c r="M993" s="2651" t="s">
        <v>1534</v>
      </c>
      <c r="N993" s="2651" t="s">
        <v>1534</v>
      </c>
      <c r="O993" s="3386">
        <v>0.24640000000000004</v>
      </c>
      <c r="P993" s="3386">
        <v>0.16800000000000001</v>
      </c>
      <c r="Q993" s="2651" t="s">
        <v>1534</v>
      </c>
      <c r="R993" s="3140" t="s">
        <v>1534</v>
      </c>
      <c r="S993" s="3140" t="s">
        <v>1119</v>
      </c>
      <c r="T993" s="3141">
        <v>2.8000000000000004E-2</v>
      </c>
      <c r="U993" s="3141">
        <f>0.06*1.12</f>
        <v>6.720000000000001E-2</v>
      </c>
      <c r="V993" s="3140" t="s">
        <v>1534</v>
      </c>
      <c r="W993" s="3140" t="s">
        <v>1534</v>
      </c>
      <c r="X993" s="3140" t="s">
        <v>1534</v>
      </c>
      <c r="Y993" s="3141">
        <f>0.06*1.12</f>
        <v>6.720000000000001E-2</v>
      </c>
      <c r="Z993" s="3140" t="s">
        <v>1534</v>
      </c>
      <c r="AA993" s="3140" t="s">
        <v>1534</v>
      </c>
      <c r="AB993" s="3140" t="s">
        <v>1534</v>
      </c>
      <c r="AC993" s="2652" t="s">
        <v>1534</v>
      </c>
      <c r="AD993" s="2652" t="s">
        <v>1534</v>
      </c>
      <c r="AE993" s="3236" t="s">
        <v>1534</v>
      </c>
      <c r="AF993" s="2574"/>
    </row>
    <row r="994" spans="2:32" s="2875" customFormat="1" ht="17.25" customHeight="1" x14ac:dyDescent="0.2">
      <c r="B994" s="3914" t="s">
        <v>1124</v>
      </c>
      <c r="C994" s="3915"/>
      <c r="D994" s="3134" t="s">
        <v>1534</v>
      </c>
      <c r="E994" s="3134" t="s">
        <v>1534</v>
      </c>
      <c r="F994" s="3135" t="s">
        <v>1534</v>
      </c>
      <c r="G994" s="2641" t="s">
        <v>6624</v>
      </c>
      <c r="H994" s="2641" t="s">
        <v>1534</v>
      </c>
      <c r="I994" s="3043">
        <v>0.13440000000000002</v>
      </c>
      <c r="J994" s="3043">
        <v>0.13440000000000002</v>
      </c>
      <c r="K994" s="3135" t="s">
        <v>1534</v>
      </c>
      <c r="L994" s="2641" t="s">
        <v>1534</v>
      </c>
      <c r="M994" s="2641" t="s">
        <v>1534</v>
      </c>
      <c r="N994" s="2641" t="s">
        <v>1534</v>
      </c>
      <c r="O994" s="3387">
        <v>0.24640000000000004</v>
      </c>
      <c r="P994" s="3387">
        <v>0.16800000000000001</v>
      </c>
      <c r="Q994" s="2641" t="s">
        <v>1534</v>
      </c>
      <c r="R994" s="3135" t="s">
        <v>1534</v>
      </c>
      <c r="S994" s="3135" t="s">
        <v>1125</v>
      </c>
      <c r="T994" s="3043">
        <v>2.8000000000000004E-2</v>
      </c>
      <c r="U994" s="3043">
        <v>6.720000000000001E-2</v>
      </c>
      <c r="V994" s="3135" t="s">
        <v>1534</v>
      </c>
      <c r="W994" s="3135" t="s">
        <v>1534</v>
      </c>
      <c r="X994" s="3135" t="s">
        <v>1534</v>
      </c>
      <c r="Y994" s="3043">
        <v>6.720000000000001E-2</v>
      </c>
      <c r="Z994" s="3135" t="s">
        <v>1534</v>
      </c>
      <c r="AA994" s="3135" t="s">
        <v>1534</v>
      </c>
      <c r="AB994" s="3135" t="s">
        <v>1534</v>
      </c>
      <c r="AC994" s="2613" t="s">
        <v>1534</v>
      </c>
      <c r="AD994" s="2613" t="s">
        <v>1534</v>
      </c>
      <c r="AE994" s="3238" t="s">
        <v>1534</v>
      </c>
      <c r="AF994" s="2574"/>
    </row>
    <row r="995" spans="2:32" s="2875" customFormat="1" ht="13.5" thickBot="1" x14ac:dyDescent="0.25">
      <c r="B995" s="3909" t="s">
        <v>1126</v>
      </c>
      <c r="C995" s="3910"/>
      <c r="D995" s="3143" t="s">
        <v>1534</v>
      </c>
      <c r="E995" s="3143" t="s">
        <v>1534</v>
      </c>
      <c r="F995" s="3144" t="s">
        <v>1534</v>
      </c>
      <c r="G995" s="2644" t="s">
        <v>6625</v>
      </c>
      <c r="H995" s="2644" t="s">
        <v>1534</v>
      </c>
      <c r="I995" s="3145">
        <v>0.13440000000000002</v>
      </c>
      <c r="J995" s="3145">
        <v>0.13440000000000002</v>
      </c>
      <c r="K995" s="3144" t="s">
        <v>1534</v>
      </c>
      <c r="L995" s="3144" t="s">
        <v>1534</v>
      </c>
      <c r="M995" s="2644" t="s">
        <v>1534</v>
      </c>
      <c r="N995" s="2644" t="s">
        <v>1534</v>
      </c>
      <c r="O995" s="2943">
        <v>0.24640000000000004</v>
      </c>
      <c r="P995" s="2943">
        <v>0.16800000000000001</v>
      </c>
      <c r="Q995" s="2644" t="s">
        <v>1534</v>
      </c>
      <c r="R995" s="3144" t="s">
        <v>1534</v>
      </c>
      <c r="S995" s="3144" t="s">
        <v>1127</v>
      </c>
      <c r="T995" s="3145">
        <v>2.8000000000000004E-2</v>
      </c>
      <c r="U995" s="3145">
        <v>6.720000000000001E-2</v>
      </c>
      <c r="V995" s="3144" t="s">
        <v>1534</v>
      </c>
      <c r="W995" s="3144" t="s">
        <v>1534</v>
      </c>
      <c r="X995" s="3144" t="s">
        <v>1534</v>
      </c>
      <c r="Y995" s="3145">
        <v>6.720000000000001E-2</v>
      </c>
      <c r="Z995" s="3144" t="s">
        <v>1534</v>
      </c>
      <c r="AA995" s="3144" t="s">
        <v>1534</v>
      </c>
      <c r="AB995" s="3144" t="s">
        <v>1534</v>
      </c>
      <c r="AC995" s="2673" t="s">
        <v>1534</v>
      </c>
      <c r="AD995" s="2673" t="s">
        <v>1534</v>
      </c>
      <c r="AE995" s="2674" t="s">
        <v>1534</v>
      </c>
      <c r="AF995" s="2574"/>
    </row>
    <row r="996" spans="2:32" s="2875" customFormat="1" x14ac:dyDescent="0.2">
      <c r="B996" s="2636"/>
      <c r="C996" s="2568"/>
      <c r="D996" s="2568"/>
      <c r="E996" s="2568"/>
      <c r="F996" s="2568"/>
      <c r="G996" s="2569"/>
      <c r="H996" s="2569"/>
      <c r="I996" s="2569"/>
      <c r="J996" s="2569"/>
      <c r="K996" s="2568"/>
      <c r="L996" s="2569"/>
      <c r="M996" s="2569"/>
      <c r="N996" s="2569"/>
      <c r="O996" s="2569"/>
      <c r="P996" s="2569"/>
      <c r="Q996" s="2633"/>
      <c r="R996" s="2633"/>
      <c r="S996" s="2633"/>
      <c r="T996" s="2633"/>
      <c r="U996" s="2633"/>
      <c r="V996" s="2633"/>
      <c r="W996" s="2633"/>
      <c r="X996" s="2633"/>
      <c r="Y996" s="2633"/>
      <c r="Z996" s="2633"/>
      <c r="AA996" s="2633"/>
      <c r="AB996" s="2633"/>
      <c r="AC996" s="2633"/>
      <c r="AD996" s="2633"/>
      <c r="AE996" s="2633"/>
      <c r="AF996" s="2574"/>
    </row>
    <row r="997" spans="2:32" s="2875" customFormat="1" x14ac:dyDescent="0.2">
      <c r="B997" s="3881" t="s">
        <v>4996</v>
      </c>
      <c r="C997" s="3882"/>
      <c r="D997" s="3883" t="s">
        <v>10</v>
      </c>
      <c r="E997" s="3883"/>
      <c r="F997" s="3883"/>
      <c r="G997" s="3883"/>
      <c r="H997" s="3883"/>
      <c r="I997" s="2634"/>
      <c r="J997" s="2634"/>
      <c r="K997" s="2634"/>
      <c r="L997" s="2634"/>
      <c r="M997" s="2634"/>
      <c r="N997" s="2634"/>
      <c r="O997" s="2634"/>
      <c r="P997" s="2634"/>
      <c r="Q997" s="2633"/>
      <c r="R997" s="2633"/>
      <c r="S997" s="2633"/>
      <c r="T997" s="2633"/>
      <c r="U997" s="2633"/>
      <c r="V997" s="2633"/>
      <c r="W997" s="2633"/>
      <c r="X997" s="2633"/>
      <c r="Y997" s="2633"/>
      <c r="Z997" s="2633"/>
      <c r="AA997" s="2633"/>
      <c r="AB997" s="2633"/>
      <c r="AC997" s="2633"/>
      <c r="AD997" s="2633"/>
      <c r="AE997" s="2633"/>
      <c r="AF997" s="2574"/>
    </row>
    <row r="998" spans="2:32" s="2875" customFormat="1" ht="14.25" x14ac:dyDescent="0.2">
      <c r="B998" s="3881" t="s">
        <v>4997</v>
      </c>
      <c r="C998" s="3882"/>
      <c r="D998" s="3911" t="s">
        <v>6628</v>
      </c>
      <c r="E998" s="3911"/>
      <c r="F998" s="3911"/>
      <c r="G998" s="3911"/>
      <c r="H998" s="3911"/>
      <c r="I998" s="2634"/>
      <c r="J998" s="2634"/>
      <c r="K998" s="2634"/>
      <c r="L998" s="2634"/>
      <c r="M998" s="2634"/>
      <c r="N998" s="2634"/>
      <c r="O998" s="2634"/>
      <c r="P998" s="2634"/>
      <c r="Q998" s="2633"/>
      <c r="R998" s="2633"/>
      <c r="S998" s="2633"/>
      <c r="T998" s="2633"/>
      <c r="U998" s="2633"/>
      <c r="V998" s="2633"/>
      <c r="W998" s="2633"/>
      <c r="X998" s="2633"/>
      <c r="Y998" s="2633"/>
      <c r="Z998" s="2633"/>
      <c r="AA998" s="2633"/>
      <c r="AB998" s="2633"/>
      <c r="AC998" s="2633"/>
      <c r="AD998" s="2633"/>
      <c r="AE998" s="2633"/>
      <c r="AF998" s="2574"/>
    </row>
    <row r="999" spans="2:32" s="2875" customFormat="1" ht="13.5" thickBot="1" x14ac:dyDescent="0.25">
      <c r="B999" s="3789"/>
      <c r="C999" s="3790"/>
      <c r="D999" s="3790"/>
      <c r="E999" s="3790"/>
      <c r="F999" s="3790"/>
      <c r="G999" s="2637"/>
      <c r="H999" s="2637"/>
      <c r="I999" s="2637"/>
      <c r="J999" s="2637"/>
      <c r="K999" s="2637"/>
      <c r="L999" s="2637"/>
      <c r="M999" s="2637"/>
      <c r="N999" s="2637"/>
      <c r="O999" s="2637"/>
      <c r="P999" s="2637"/>
      <c r="Q999" s="2637"/>
      <c r="R999" s="2637"/>
      <c r="S999" s="2637"/>
      <c r="T999" s="2637"/>
      <c r="U999" s="2637"/>
      <c r="V999" s="2637"/>
      <c r="W999" s="2637"/>
      <c r="X999" s="2637"/>
      <c r="Y999" s="2637"/>
      <c r="Z999" s="2637"/>
      <c r="AA999" s="2637"/>
      <c r="AB999" s="2637"/>
      <c r="AC999" s="2637"/>
      <c r="AD999" s="2637"/>
      <c r="AE999" s="2637"/>
      <c r="AF999" s="2579"/>
    </row>
    <row r="1000" spans="2:32" s="2875" customFormat="1" x14ac:dyDescent="0.2">
      <c r="B1000" s="3792"/>
      <c r="C1000" s="3792"/>
      <c r="D1000" s="3792"/>
      <c r="E1000" s="3792"/>
      <c r="F1000" s="3792"/>
      <c r="G1000" s="2573"/>
      <c r="H1000" s="2573"/>
      <c r="I1000" s="2573"/>
      <c r="J1000" s="2573"/>
      <c r="K1000" s="2573"/>
      <c r="L1000" s="2573"/>
      <c r="M1000" s="2573"/>
      <c r="N1000" s="2573"/>
      <c r="O1000" s="2573"/>
      <c r="P1000" s="2573"/>
      <c r="Q1000" s="2573"/>
      <c r="R1000" s="2573"/>
      <c r="S1000" s="2573"/>
      <c r="T1000" s="2573"/>
      <c r="U1000" s="2573"/>
      <c r="V1000" s="2573"/>
      <c r="W1000" s="2573"/>
      <c r="X1000" s="2573"/>
      <c r="Y1000" s="2573"/>
      <c r="Z1000" s="2573"/>
      <c r="AA1000" s="2573"/>
      <c r="AB1000" s="2573"/>
      <c r="AC1000" s="2573"/>
      <c r="AD1000" s="2573"/>
      <c r="AE1000" s="2573"/>
      <c r="AF1000" s="2573"/>
    </row>
    <row r="1001" spans="2:32" s="2875" customFormat="1" ht="13.5" thickBot="1" x14ac:dyDescent="0.25"/>
    <row r="1002" spans="2:32" s="2875" customFormat="1" ht="20.25" x14ac:dyDescent="0.2">
      <c r="B1002" s="3839" t="s">
        <v>5069</v>
      </c>
      <c r="C1002" s="3840"/>
      <c r="D1002" s="3840"/>
      <c r="E1002" s="3840"/>
      <c r="F1002" s="3840"/>
      <c r="G1002" s="3840"/>
      <c r="H1002" s="3840"/>
      <c r="I1002" s="3840"/>
      <c r="J1002" s="3840"/>
      <c r="K1002" s="3840"/>
      <c r="L1002" s="3840"/>
      <c r="M1002" s="3840"/>
      <c r="N1002" s="3840"/>
      <c r="O1002" s="3840"/>
      <c r="P1002" s="3840"/>
      <c r="Q1002" s="3840"/>
      <c r="R1002" s="3840"/>
      <c r="S1002" s="3840"/>
      <c r="T1002" s="3840"/>
      <c r="U1002" s="3840"/>
      <c r="V1002" s="3840"/>
      <c r="W1002" s="3840"/>
      <c r="X1002" s="3840"/>
      <c r="Y1002" s="3840"/>
      <c r="Z1002" s="3840"/>
      <c r="AA1002" s="3840"/>
      <c r="AB1002" s="3840"/>
      <c r="AC1002" s="3840"/>
      <c r="AD1002" s="3840"/>
      <c r="AE1002" s="3840"/>
      <c r="AF1002" s="3841"/>
    </row>
    <row r="1003" spans="2:32" s="2875" customFormat="1" x14ac:dyDescent="0.2">
      <c r="B1003" s="3791"/>
      <c r="C1003" s="3792"/>
      <c r="D1003" s="3792"/>
      <c r="E1003" s="3792"/>
      <c r="F1003" s="3792"/>
      <c r="G1003" s="2573"/>
      <c r="H1003" s="2573"/>
      <c r="I1003" s="2573"/>
      <c r="J1003" s="2573"/>
      <c r="K1003" s="2573"/>
      <c r="L1003" s="2573"/>
      <c r="M1003" s="2573"/>
      <c r="N1003" s="2573"/>
      <c r="O1003" s="2573"/>
      <c r="P1003" s="2573"/>
      <c r="Q1003" s="2573"/>
      <c r="R1003" s="2573"/>
      <c r="S1003" s="2573"/>
      <c r="T1003" s="2573"/>
      <c r="U1003" s="2573"/>
      <c r="V1003" s="2573"/>
      <c r="W1003" s="2573"/>
      <c r="X1003" s="2573"/>
      <c r="Y1003" s="2573"/>
      <c r="Z1003" s="2573"/>
      <c r="AA1003" s="2573"/>
      <c r="AB1003" s="2573"/>
      <c r="AC1003" s="2573"/>
      <c r="AD1003" s="2573"/>
      <c r="AE1003" s="2573"/>
      <c r="AF1003" s="2574"/>
    </row>
    <row r="1004" spans="2:32" s="2875" customFormat="1" x14ac:dyDescent="0.2">
      <c r="B1004" s="2635" t="s">
        <v>5089</v>
      </c>
      <c r="C1004" s="3792"/>
      <c r="D1004" s="3866" t="s">
        <v>6707</v>
      </c>
      <c r="E1004" s="3866"/>
      <c r="F1004" s="3866"/>
      <c r="G1004" s="2573"/>
      <c r="H1004" s="2573"/>
      <c r="I1004" s="2573"/>
      <c r="J1004" s="2573"/>
      <c r="K1004" s="2573"/>
      <c r="L1004" s="2573"/>
      <c r="M1004" s="2573"/>
      <c r="N1004" s="2573"/>
      <c r="O1004" s="2573"/>
      <c r="P1004" s="2573"/>
      <c r="Q1004" s="2573"/>
      <c r="R1004" s="2573"/>
      <c r="S1004" s="2573"/>
      <c r="T1004" s="2573"/>
      <c r="U1004" s="2573"/>
      <c r="V1004" s="2573"/>
      <c r="W1004" s="2573"/>
      <c r="X1004" s="2573"/>
      <c r="Y1004" s="2573"/>
      <c r="Z1004" s="2573"/>
      <c r="AA1004" s="2573"/>
      <c r="AB1004" s="2573"/>
      <c r="AC1004" s="2573"/>
      <c r="AD1004" s="2573"/>
      <c r="AE1004" s="2573"/>
      <c r="AF1004" s="2574"/>
    </row>
    <row r="1005" spans="2:32" s="2875" customFormat="1" ht="12.75" customHeight="1" x14ac:dyDescent="0.2">
      <c r="B1005" s="3867" t="s">
        <v>5072</v>
      </c>
      <c r="C1005" s="3868"/>
      <c r="D1005" s="3843">
        <v>41743</v>
      </c>
      <c r="E1005" s="3843"/>
      <c r="F1005" s="3843"/>
      <c r="G1005" s="2573"/>
      <c r="H1005" s="2573"/>
      <c r="I1005" s="2573"/>
      <c r="J1005" s="2573"/>
      <c r="K1005" s="2573"/>
      <c r="L1005" s="2573"/>
      <c r="M1005" s="2573"/>
      <c r="N1005" s="2573"/>
      <c r="O1005" s="2573"/>
      <c r="P1005" s="2573"/>
      <c r="Q1005" s="2573"/>
      <c r="R1005" s="2573"/>
      <c r="S1005" s="2573"/>
      <c r="T1005" s="2573"/>
      <c r="U1005" s="2573"/>
      <c r="V1005" s="2573"/>
      <c r="W1005" s="2573"/>
      <c r="X1005" s="2573"/>
      <c r="Y1005" s="2573"/>
      <c r="Z1005" s="2573"/>
      <c r="AA1005" s="2573"/>
      <c r="AB1005" s="2573"/>
      <c r="AC1005" s="2573"/>
      <c r="AD1005" s="2573"/>
      <c r="AE1005" s="2573"/>
      <c r="AF1005" s="2574"/>
    </row>
    <row r="1006" spans="2:32" s="2875" customFormat="1" ht="12.75" customHeight="1" x14ac:dyDescent="0.2">
      <c r="B1006" s="3863" t="s">
        <v>5070</v>
      </c>
      <c r="C1006" s="3864"/>
      <c r="D1006" s="4729">
        <v>41790</v>
      </c>
      <c r="E1006" s="4729"/>
      <c r="F1006" s="4729"/>
      <c r="G1006" s="2573"/>
      <c r="H1006" s="2573"/>
      <c r="I1006" s="2573"/>
      <c r="J1006" s="2573"/>
      <c r="K1006" s="2573"/>
      <c r="L1006" s="2573"/>
      <c r="M1006" s="2573"/>
      <c r="N1006" s="2573"/>
      <c r="O1006" s="2573"/>
      <c r="P1006" s="2573"/>
      <c r="Q1006" s="2573"/>
      <c r="R1006" s="2573"/>
      <c r="S1006" s="2573"/>
      <c r="T1006" s="2573"/>
      <c r="U1006" s="2573"/>
      <c r="V1006" s="2573"/>
      <c r="W1006" s="2573"/>
      <c r="X1006" s="2573"/>
      <c r="Y1006" s="2573"/>
      <c r="Z1006" s="2573"/>
      <c r="AA1006" s="2573"/>
      <c r="AB1006" s="2573"/>
      <c r="AC1006" s="2573"/>
      <c r="AD1006" s="2573"/>
      <c r="AE1006" s="2573"/>
      <c r="AF1006" s="2574"/>
    </row>
    <row r="1007" spans="2:32" s="2875" customFormat="1" ht="12.75" customHeight="1" thickBot="1" x14ac:dyDescent="0.25">
      <c r="B1007" s="3791"/>
      <c r="C1007" s="3792"/>
      <c r="D1007" s="3792"/>
      <c r="E1007" s="3792"/>
      <c r="F1007" s="3792"/>
      <c r="G1007" s="2573"/>
      <c r="H1007" s="2573"/>
      <c r="I1007" s="2573"/>
      <c r="J1007" s="2573"/>
      <c r="K1007" s="2573"/>
      <c r="L1007" s="2573"/>
      <c r="M1007" s="2573"/>
      <c r="N1007" s="2573"/>
      <c r="O1007" s="2573"/>
      <c r="P1007" s="2573"/>
      <c r="Q1007" s="2573"/>
      <c r="R1007" s="2573"/>
      <c r="S1007" s="2573"/>
      <c r="T1007" s="2573"/>
      <c r="U1007" s="2573"/>
      <c r="V1007" s="2573"/>
      <c r="W1007" s="2573"/>
      <c r="X1007" s="2573"/>
      <c r="Y1007" s="2573"/>
      <c r="Z1007" s="2573"/>
      <c r="AA1007" s="2573"/>
      <c r="AB1007" s="2573"/>
      <c r="AC1007" s="2573"/>
      <c r="AD1007" s="2573"/>
      <c r="AE1007" s="2573"/>
      <c r="AF1007" s="2574"/>
    </row>
    <row r="1008" spans="2:32" s="2875" customFormat="1" ht="81" customHeight="1" thickBot="1" x14ac:dyDescent="0.25">
      <c r="B1008" s="3844" t="s">
        <v>5071</v>
      </c>
      <c r="C1008" s="3871"/>
      <c r="D1008" s="3872" t="s">
        <v>6724</v>
      </c>
      <c r="E1008" s="3847"/>
      <c r="F1008" s="3847"/>
      <c r="G1008" s="3847"/>
      <c r="H1008" s="3847"/>
      <c r="I1008" s="3847"/>
      <c r="J1008" s="3847"/>
      <c r="K1008" s="3847"/>
      <c r="L1008" s="3847"/>
      <c r="M1008" s="3847"/>
      <c r="N1008" s="3847"/>
      <c r="O1008" s="3847"/>
      <c r="P1008" s="3847"/>
      <c r="Q1008" s="3848"/>
      <c r="R1008" s="2573"/>
      <c r="S1008" s="2573"/>
      <c r="T1008" s="2573"/>
      <c r="U1008" s="2573"/>
      <c r="V1008" s="2573"/>
      <c r="W1008" s="2573"/>
      <c r="X1008" s="2573"/>
      <c r="Y1008" s="2573"/>
      <c r="Z1008" s="2573"/>
      <c r="AA1008" s="2573"/>
      <c r="AB1008" s="2573"/>
      <c r="AC1008" s="2573"/>
      <c r="AD1008" s="2573"/>
      <c r="AE1008" s="2573"/>
      <c r="AF1008" s="2574"/>
    </row>
    <row r="1009" spans="2:32" s="2875" customFormat="1" ht="13.5" customHeight="1" thickBot="1" x14ac:dyDescent="0.25">
      <c r="B1009" s="3791"/>
      <c r="C1009" s="3792"/>
      <c r="D1009" s="3792"/>
      <c r="E1009" s="3792"/>
      <c r="F1009" s="3792"/>
      <c r="G1009" s="2573"/>
      <c r="H1009" s="2573"/>
      <c r="I1009" s="2573"/>
      <c r="J1009" s="2573"/>
      <c r="K1009" s="2573"/>
      <c r="L1009" s="2573"/>
      <c r="M1009" s="2573"/>
      <c r="N1009" s="2573"/>
      <c r="O1009" s="2573"/>
      <c r="P1009" s="2573"/>
      <c r="Q1009" s="2573"/>
      <c r="R1009" s="2637"/>
      <c r="S1009" s="2573"/>
      <c r="T1009" s="2573"/>
      <c r="U1009" s="2573"/>
      <c r="V1009" s="2573"/>
      <c r="W1009" s="2573"/>
      <c r="X1009" s="2573"/>
      <c r="Y1009" s="2573"/>
      <c r="Z1009" s="2573"/>
      <c r="AA1009" s="2573"/>
      <c r="AB1009" s="2573"/>
      <c r="AC1009" s="2573"/>
      <c r="AD1009" s="2573"/>
      <c r="AE1009" s="2573"/>
      <c r="AF1009" s="2574"/>
    </row>
    <row r="1010" spans="2:32" s="2875" customFormat="1" ht="13.5" customHeight="1" thickBot="1" x14ac:dyDescent="0.25">
      <c r="B1010" s="3852" t="s">
        <v>5073</v>
      </c>
      <c r="C1010" s="3853"/>
      <c r="D1010" s="3851" t="s">
        <v>5074</v>
      </c>
      <c r="E1010" s="3856" t="s">
        <v>224</v>
      </c>
      <c r="F1010" s="3857"/>
      <c r="G1010" s="3857"/>
      <c r="H1010" s="3857"/>
      <c r="I1010" s="3857"/>
      <c r="J1010" s="3857"/>
      <c r="K1010" s="3857"/>
      <c r="L1010" s="3857"/>
      <c r="M1010" s="3857"/>
      <c r="N1010" s="3857"/>
      <c r="O1010" s="3857"/>
      <c r="P1010" s="3858"/>
      <c r="Q1010" s="3859" t="s">
        <v>340</v>
      </c>
      <c r="R1010" s="3860"/>
      <c r="S1010" s="3861"/>
      <c r="T1010" s="3861"/>
      <c r="U1010" s="3861"/>
      <c r="V1010" s="3861"/>
      <c r="W1010" s="3861"/>
      <c r="X1010" s="3861"/>
      <c r="Y1010" s="3862"/>
      <c r="Z1010" s="3859" t="s">
        <v>225</v>
      </c>
      <c r="AA1010" s="3861"/>
      <c r="AB1010" s="3862"/>
      <c r="AC1010" s="3873" t="s">
        <v>4993</v>
      </c>
      <c r="AD1010" s="3874"/>
      <c r="AE1010" s="3875"/>
      <c r="AF1010" s="2574"/>
    </row>
    <row r="1011" spans="2:32" s="2875" customFormat="1" ht="13.5" customHeight="1" thickBot="1" x14ac:dyDescent="0.25">
      <c r="B1011" s="3854"/>
      <c r="C1011" s="3855"/>
      <c r="D1011" s="3851"/>
      <c r="E1011" s="3851" t="s">
        <v>5011</v>
      </c>
      <c r="F1011" s="3851" t="s">
        <v>5012</v>
      </c>
      <c r="G1011" s="3830" t="s">
        <v>5014</v>
      </c>
      <c r="H1011" s="3830" t="s">
        <v>5075</v>
      </c>
      <c r="I1011" s="3876" t="s">
        <v>5076</v>
      </c>
      <c r="J1011" s="3876" t="s">
        <v>5077</v>
      </c>
      <c r="K1011" s="3876" t="s">
        <v>5017</v>
      </c>
      <c r="L1011" s="3876"/>
      <c r="M1011" s="3876" t="s">
        <v>5078</v>
      </c>
      <c r="N1011" s="3876" t="s">
        <v>5079</v>
      </c>
      <c r="O1011" s="3876" t="s">
        <v>5080</v>
      </c>
      <c r="P1011" s="3876" t="s">
        <v>5081</v>
      </c>
      <c r="Q1011" s="3827" t="s">
        <v>5023</v>
      </c>
      <c r="R1011" s="3827" t="s">
        <v>5024</v>
      </c>
      <c r="S1011" s="3827" t="s">
        <v>5025</v>
      </c>
      <c r="T1011" s="3827" t="s">
        <v>5082</v>
      </c>
      <c r="U1011" s="3827" t="s">
        <v>5083</v>
      </c>
      <c r="V1011" s="3827" t="s">
        <v>5028</v>
      </c>
      <c r="W1011" s="3827" t="s">
        <v>5030</v>
      </c>
      <c r="X1011" s="3830" t="s">
        <v>5084</v>
      </c>
      <c r="Y1011" s="3830" t="s">
        <v>5085</v>
      </c>
      <c r="Z1011" s="3827" t="s">
        <v>5086</v>
      </c>
      <c r="AA1011" s="3827" t="s">
        <v>5087</v>
      </c>
      <c r="AB1011" s="3827" t="s">
        <v>5088</v>
      </c>
      <c r="AC1011" s="3827" t="s">
        <v>1154</v>
      </c>
      <c r="AD1011" s="3827" t="s">
        <v>4994</v>
      </c>
      <c r="AE1011" s="3827" t="s">
        <v>4995</v>
      </c>
      <c r="AF1011" s="2574"/>
    </row>
    <row r="1012" spans="2:32" s="2875" customFormat="1" ht="13.5" customHeight="1" thickBot="1" x14ac:dyDescent="0.25">
      <c r="B1012" s="3854"/>
      <c r="C1012" s="3855"/>
      <c r="D1012" s="3827"/>
      <c r="E1012" s="3827"/>
      <c r="F1012" s="3827"/>
      <c r="G1012" s="3829"/>
      <c r="H1012" s="3829"/>
      <c r="I1012" s="3830"/>
      <c r="J1012" s="3830"/>
      <c r="K1012" s="3787" t="s">
        <v>5037</v>
      </c>
      <c r="L1012" s="3788" t="s">
        <v>2798</v>
      </c>
      <c r="M1012" s="3830"/>
      <c r="N1012" s="3830"/>
      <c r="O1012" s="3830"/>
      <c r="P1012" s="3830"/>
      <c r="Q1012" s="3828"/>
      <c r="R1012" s="3828"/>
      <c r="S1012" s="3828"/>
      <c r="T1012" s="3828"/>
      <c r="U1012" s="3828"/>
      <c r="V1012" s="3828"/>
      <c r="W1012" s="3828"/>
      <c r="X1012" s="3829"/>
      <c r="Y1012" s="3829"/>
      <c r="Z1012" s="3828"/>
      <c r="AA1012" s="3828"/>
      <c r="AB1012" s="3828"/>
      <c r="AC1012" s="3828"/>
      <c r="AD1012" s="3828"/>
      <c r="AE1012" s="3828"/>
      <c r="AF1012" s="2574"/>
    </row>
    <row r="1013" spans="2:32" s="2875" customFormat="1" ht="13.5" customHeight="1" x14ac:dyDescent="0.2">
      <c r="B1013" s="4731" t="s">
        <v>6707</v>
      </c>
      <c r="C1013" s="4732"/>
      <c r="D1013" s="3632" t="s">
        <v>1534</v>
      </c>
      <c r="E1013" s="3632" t="s">
        <v>1534</v>
      </c>
      <c r="F1013" s="3632" t="s">
        <v>1534</v>
      </c>
      <c r="G1013" s="3632" t="s">
        <v>1534</v>
      </c>
      <c r="H1013" s="3632" t="s">
        <v>1534</v>
      </c>
      <c r="I1013" s="3632" t="s">
        <v>1534</v>
      </c>
      <c r="J1013" s="3632" t="s">
        <v>1534</v>
      </c>
      <c r="K1013" s="3632" t="s">
        <v>1534</v>
      </c>
      <c r="L1013" s="3632" t="s">
        <v>1534</v>
      </c>
      <c r="M1013" s="3632" t="s">
        <v>1534</v>
      </c>
      <c r="N1013" s="3632" t="s">
        <v>1534</v>
      </c>
      <c r="O1013" s="3632" t="s">
        <v>1534</v>
      </c>
      <c r="P1013" s="3632" t="s">
        <v>1534</v>
      </c>
      <c r="Q1013" s="3632" t="s">
        <v>1534</v>
      </c>
      <c r="R1013" s="3632" t="s">
        <v>1534</v>
      </c>
      <c r="S1013" s="3632" t="s">
        <v>1534</v>
      </c>
      <c r="T1013" s="3632" t="s">
        <v>1534</v>
      </c>
      <c r="U1013" s="3632" t="s">
        <v>1534</v>
      </c>
      <c r="V1013" s="3632" t="s">
        <v>1534</v>
      </c>
      <c r="W1013" s="3632" t="s">
        <v>1534</v>
      </c>
      <c r="X1013" s="3632" t="s">
        <v>1534</v>
      </c>
      <c r="Y1013" s="3632" t="s">
        <v>1534</v>
      </c>
      <c r="Z1013" s="3633" t="s">
        <v>5813</v>
      </c>
      <c r="AA1013" s="3633" t="s">
        <v>5814</v>
      </c>
      <c r="AB1013" s="3634">
        <v>0.1</v>
      </c>
      <c r="AC1013" s="3632" t="s">
        <v>1534</v>
      </c>
      <c r="AD1013" s="3632" t="s">
        <v>1534</v>
      </c>
      <c r="AE1013" s="3632" t="s">
        <v>1534</v>
      </c>
      <c r="AF1013" s="2574"/>
    </row>
    <row r="1014" spans="2:32" s="2875" customFormat="1" ht="13.5" customHeight="1" x14ac:dyDescent="0.2">
      <c r="B1014" s="2636"/>
      <c r="C1014" s="2568"/>
      <c r="D1014" s="2568"/>
      <c r="E1014" s="2568"/>
      <c r="F1014" s="2568"/>
      <c r="G1014" s="2569"/>
      <c r="H1014" s="2569"/>
      <c r="I1014" s="2569"/>
      <c r="J1014" s="2569"/>
      <c r="K1014" s="2568"/>
      <c r="L1014" s="2569"/>
      <c r="M1014" s="2569"/>
      <c r="N1014" s="2569"/>
      <c r="O1014" s="2569"/>
      <c r="P1014" s="2569"/>
      <c r="Q1014" s="2633"/>
      <c r="R1014" s="2633"/>
      <c r="S1014" s="2633"/>
      <c r="T1014" s="2633"/>
      <c r="U1014" s="2633"/>
      <c r="V1014" s="2633"/>
      <c r="W1014" s="2633"/>
      <c r="X1014" s="2633"/>
      <c r="Y1014" s="2633"/>
      <c r="Z1014" s="2633"/>
      <c r="AA1014" s="2633"/>
      <c r="AB1014" s="2633"/>
      <c r="AC1014" s="2633"/>
      <c r="AD1014" s="2633"/>
      <c r="AE1014" s="2633"/>
      <c r="AF1014" s="2574"/>
    </row>
    <row r="1015" spans="2:32" s="2875" customFormat="1" x14ac:dyDescent="0.2">
      <c r="B1015" s="3881" t="s">
        <v>4996</v>
      </c>
      <c r="C1015" s="3882"/>
      <c r="D1015" s="3883" t="s">
        <v>1534</v>
      </c>
      <c r="E1015" s="3883"/>
      <c r="F1015" s="3883"/>
      <c r="G1015" s="3883"/>
      <c r="H1015" s="3883"/>
      <c r="I1015" s="2634"/>
      <c r="J1015" s="2634"/>
      <c r="K1015" s="2634"/>
      <c r="L1015" s="2634"/>
      <c r="M1015" s="2634"/>
      <c r="N1015" s="2634"/>
      <c r="O1015" s="2634"/>
      <c r="P1015" s="2634"/>
      <c r="Q1015" s="2633"/>
      <c r="R1015" s="2633"/>
      <c r="S1015" s="2633"/>
      <c r="T1015" s="2633"/>
      <c r="U1015" s="2633"/>
      <c r="V1015" s="2633"/>
      <c r="W1015" s="2633"/>
      <c r="X1015" s="2633"/>
      <c r="Y1015" s="2633"/>
      <c r="Z1015" s="2633"/>
      <c r="AA1015" s="2633"/>
      <c r="AB1015" s="2633"/>
      <c r="AC1015" s="2633"/>
      <c r="AD1015" s="2633"/>
      <c r="AE1015" s="2633"/>
      <c r="AF1015" s="2574"/>
    </row>
    <row r="1016" spans="2:32" s="2875" customFormat="1" x14ac:dyDescent="0.2">
      <c r="B1016" s="3881" t="s">
        <v>4997</v>
      </c>
      <c r="C1016" s="3882"/>
      <c r="D1016" s="3883" t="s">
        <v>1534</v>
      </c>
      <c r="E1016" s="3883"/>
      <c r="F1016" s="3883"/>
      <c r="G1016" s="3883"/>
      <c r="H1016" s="3883"/>
      <c r="I1016" s="2634"/>
      <c r="J1016" s="2634"/>
      <c r="K1016" s="2634"/>
      <c r="L1016" s="2634"/>
      <c r="M1016" s="2634"/>
      <c r="N1016" s="2634"/>
      <c r="O1016" s="2634"/>
      <c r="P1016" s="2634"/>
      <c r="Q1016" s="2633"/>
      <c r="R1016" s="2633"/>
      <c r="S1016" s="2633"/>
      <c r="T1016" s="2633"/>
      <c r="U1016" s="2633"/>
      <c r="V1016" s="2633"/>
      <c r="W1016" s="2633"/>
      <c r="X1016" s="2633"/>
      <c r="Y1016" s="2633"/>
      <c r="Z1016" s="2633"/>
      <c r="AA1016" s="2633"/>
      <c r="AB1016" s="2633"/>
      <c r="AC1016" s="2633"/>
      <c r="AD1016" s="2633"/>
      <c r="AE1016" s="2633"/>
      <c r="AF1016" s="2574"/>
    </row>
    <row r="1017" spans="2:32" s="2875" customFormat="1" ht="13.5" thickBot="1" x14ac:dyDescent="0.25">
      <c r="B1017" s="3789"/>
      <c r="C1017" s="3790"/>
      <c r="D1017" s="3790"/>
      <c r="E1017" s="3790"/>
      <c r="F1017" s="3790"/>
      <c r="G1017" s="2637"/>
      <c r="H1017" s="2637"/>
      <c r="I1017" s="2637"/>
      <c r="J1017" s="2637"/>
      <c r="K1017" s="2637"/>
      <c r="L1017" s="2637"/>
      <c r="M1017" s="2637"/>
      <c r="N1017" s="2637"/>
      <c r="O1017" s="2637"/>
      <c r="P1017" s="2637"/>
      <c r="Q1017" s="2637"/>
      <c r="R1017" s="2637"/>
      <c r="S1017" s="2637"/>
      <c r="T1017" s="2637"/>
      <c r="U1017" s="2637"/>
      <c r="V1017" s="2637"/>
      <c r="W1017" s="2637"/>
      <c r="X1017" s="2637"/>
      <c r="Y1017" s="2637"/>
      <c r="Z1017" s="2637"/>
      <c r="AA1017" s="2637"/>
      <c r="AB1017" s="2637"/>
      <c r="AC1017" s="2637"/>
      <c r="AD1017" s="2637"/>
      <c r="AE1017" s="2637"/>
      <c r="AF1017" s="2579"/>
    </row>
    <row r="1018" spans="2:32" s="2875" customFormat="1" x14ac:dyDescent="0.2">
      <c r="B1018" s="2777"/>
    </row>
    <row r="1019" spans="2:32" s="2875" customFormat="1" ht="13.5" thickBot="1" x14ac:dyDescent="0.25"/>
    <row r="1020" spans="2:32" s="2875" customFormat="1" ht="20.25" x14ac:dyDescent="0.2">
      <c r="B1020" s="3839" t="s">
        <v>5069</v>
      </c>
      <c r="C1020" s="3840"/>
      <c r="D1020" s="3840"/>
      <c r="E1020" s="3840"/>
      <c r="F1020" s="3840"/>
      <c r="G1020" s="3840"/>
      <c r="H1020" s="3840"/>
      <c r="I1020" s="3840"/>
      <c r="J1020" s="3840"/>
      <c r="K1020" s="3840"/>
      <c r="L1020" s="3840"/>
      <c r="M1020" s="3840"/>
      <c r="N1020" s="3840"/>
      <c r="O1020" s="3840"/>
      <c r="P1020" s="3840"/>
      <c r="Q1020" s="3840"/>
      <c r="R1020" s="3840"/>
      <c r="S1020" s="3840"/>
      <c r="T1020" s="3840"/>
      <c r="U1020" s="3840"/>
      <c r="V1020" s="3840"/>
      <c r="W1020" s="3840"/>
      <c r="X1020" s="3840"/>
      <c r="Y1020" s="3840"/>
      <c r="Z1020" s="3840"/>
      <c r="AA1020" s="3840"/>
      <c r="AB1020" s="3840"/>
      <c r="AC1020" s="3840"/>
      <c r="AD1020" s="3840"/>
      <c r="AE1020" s="3840"/>
      <c r="AF1020" s="3841"/>
    </row>
    <row r="1021" spans="2:32" s="2875" customFormat="1" x14ac:dyDescent="0.2">
      <c r="B1021" s="3791"/>
      <c r="C1021" s="3792"/>
      <c r="D1021" s="3792"/>
      <c r="E1021" s="3792"/>
      <c r="F1021" s="3792"/>
      <c r="G1021" s="2573"/>
      <c r="H1021" s="2573"/>
      <c r="I1021" s="2573"/>
      <c r="J1021" s="2573"/>
      <c r="K1021" s="2573"/>
      <c r="L1021" s="2573"/>
      <c r="M1021" s="2573"/>
      <c r="N1021" s="2573"/>
      <c r="O1021" s="2573"/>
      <c r="P1021" s="2573"/>
      <c r="Q1021" s="2573"/>
      <c r="R1021" s="2573"/>
      <c r="S1021" s="2573"/>
      <c r="T1021" s="2573"/>
      <c r="U1021" s="2573"/>
      <c r="V1021" s="2573"/>
      <c r="W1021" s="2573"/>
      <c r="X1021" s="2573"/>
      <c r="Y1021" s="2573"/>
      <c r="Z1021" s="2573"/>
      <c r="AA1021" s="2573"/>
      <c r="AB1021" s="2573"/>
      <c r="AC1021" s="2573"/>
      <c r="AD1021" s="2573"/>
      <c r="AE1021" s="2573"/>
      <c r="AF1021" s="2574"/>
    </row>
    <row r="1022" spans="2:32" s="2875" customFormat="1" x14ac:dyDescent="0.2">
      <c r="B1022" s="2635" t="s">
        <v>5089</v>
      </c>
      <c r="C1022" s="3792"/>
      <c r="D1022" s="3866" t="s">
        <v>6708</v>
      </c>
      <c r="E1022" s="3866"/>
      <c r="F1022" s="3866"/>
      <c r="G1022" s="2573"/>
      <c r="H1022" s="2573"/>
      <c r="I1022" s="2573"/>
      <c r="J1022" s="2573"/>
      <c r="K1022" s="2573"/>
      <c r="L1022" s="2573"/>
      <c r="M1022" s="2573"/>
      <c r="N1022" s="2573"/>
      <c r="O1022" s="2573"/>
      <c r="P1022" s="2573"/>
      <c r="Q1022" s="2573"/>
      <c r="R1022" s="2573"/>
      <c r="S1022" s="2573"/>
      <c r="T1022" s="2573"/>
      <c r="U1022" s="2573"/>
      <c r="V1022" s="2573"/>
      <c r="W1022" s="2573"/>
      <c r="X1022" s="2573"/>
      <c r="Y1022" s="2573"/>
      <c r="Z1022" s="2573"/>
      <c r="AA1022" s="2573"/>
      <c r="AB1022" s="2573"/>
      <c r="AC1022" s="2573"/>
      <c r="AD1022" s="2573"/>
      <c r="AE1022" s="2573"/>
      <c r="AF1022" s="2574"/>
    </row>
    <row r="1023" spans="2:32" s="2875" customFormat="1" ht="12.75" customHeight="1" x14ac:dyDescent="0.2">
      <c r="B1023" s="3867" t="s">
        <v>5072</v>
      </c>
      <c r="C1023" s="3868"/>
      <c r="D1023" s="3843">
        <v>41743</v>
      </c>
      <c r="E1023" s="3843"/>
      <c r="F1023" s="3843"/>
      <c r="G1023" s="2573"/>
      <c r="H1023" s="2573"/>
      <c r="I1023" s="2573"/>
      <c r="J1023" s="2573"/>
      <c r="K1023" s="2573"/>
      <c r="L1023" s="2573"/>
      <c r="M1023" s="2573"/>
      <c r="N1023" s="2573"/>
      <c r="O1023" s="2573"/>
      <c r="P1023" s="2573"/>
      <c r="Q1023" s="2573"/>
      <c r="R1023" s="2573"/>
      <c r="S1023" s="2573"/>
      <c r="T1023" s="2573"/>
      <c r="U1023" s="2573"/>
      <c r="V1023" s="2573"/>
      <c r="W1023" s="2573"/>
      <c r="X1023" s="2573"/>
      <c r="Y1023" s="2573"/>
      <c r="Z1023" s="2573"/>
      <c r="AA1023" s="2573"/>
      <c r="AB1023" s="2573"/>
      <c r="AC1023" s="2573"/>
      <c r="AD1023" s="2573"/>
      <c r="AE1023" s="2573"/>
      <c r="AF1023" s="2574"/>
    </row>
    <row r="1024" spans="2:32" s="2875" customFormat="1" ht="12.75" customHeight="1" x14ac:dyDescent="0.2">
      <c r="B1024" s="3863" t="s">
        <v>5070</v>
      </c>
      <c r="C1024" s="3864"/>
      <c r="D1024" s="4729">
        <v>41790</v>
      </c>
      <c r="E1024" s="4729"/>
      <c r="F1024" s="4729"/>
      <c r="G1024" s="2573"/>
      <c r="H1024" s="2573"/>
      <c r="I1024" s="2573"/>
      <c r="J1024" s="2573"/>
      <c r="K1024" s="2573"/>
      <c r="L1024" s="2573"/>
      <c r="M1024" s="2573"/>
      <c r="N1024" s="2573"/>
      <c r="O1024" s="2573"/>
      <c r="P1024" s="2573"/>
      <c r="Q1024" s="2573"/>
      <c r="R1024" s="2573"/>
      <c r="S1024" s="2573"/>
      <c r="T1024" s="2573"/>
      <c r="U1024" s="2573"/>
      <c r="V1024" s="2573"/>
      <c r="W1024" s="2573"/>
      <c r="X1024" s="2573"/>
      <c r="Y1024" s="2573"/>
      <c r="Z1024" s="2573"/>
      <c r="AA1024" s="2573"/>
      <c r="AB1024" s="2573"/>
      <c r="AC1024" s="2573"/>
      <c r="AD1024" s="2573"/>
      <c r="AE1024" s="2573"/>
      <c r="AF1024" s="2574"/>
    </row>
    <row r="1025" spans="2:32" s="2875" customFormat="1" ht="13.5" thickBot="1" x14ac:dyDescent="0.25">
      <c r="B1025" s="3791"/>
      <c r="C1025" s="3792"/>
      <c r="D1025" s="3792"/>
      <c r="E1025" s="3792"/>
      <c r="F1025" s="3792"/>
      <c r="G1025" s="2573"/>
      <c r="H1025" s="2573"/>
      <c r="I1025" s="2573"/>
      <c r="J1025" s="2573"/>
      <c r="K1025" s="2573"/>
      <c r="L1025" s="2573"/>
      <c r="M1025" s="2573"/>
      <c r="N1025" s="2573"/>
      <c r="O1025" s="2573"/>
      <c r="P1025" s="2573"/>
      <c r="Q1025" s="2573"/>
      <c r="R1025" s="2573"/>
      <c r="S1025" s="2573"/>
      <c r="T1025" s="2573"/>
      <c r="U1025" s="2573"/>
      <c r="V1025" s="2573"/>
      <c r="W1025" s="2573"/>
      <c r="X1025" s="2573"/>
      <c r="Y1025" s="2573"/>
      <c r="Z1025" s="2573"/>
      <c r="AA1025" s="2573"/>
      <c r="AB1025" s="2573"/>
      <c r="AC1025" s="2573"/>
      <c r="AD1025" s="2573"/>
      <c r="AE1025" s="2573"/>
      <c r="AF1025" s="2574"/>
    </row>
    <row r="1026" spans="2:32" s="2875" customFormat="1" ht="94.5" customHeight="1" thickBot="1" x14ac:dyDescent="0.25">
      <c r="B1026" s="3844" t="s">
        <v>5071</v>
      </c>
      <c r="C1026" s="3871"/>
      <c r="D1026" s="3872" t="s">
        <v>6722</v>
      </c>
      <c r="E1026" s="3847"/>
      <c r="F1026" s="3847"/>
      <c r="G1026" s="3847"/>
      <c r="H1026" s="3847"/>
      <c r="I1026" s="3847"/>
      <c r="J1026" s="3847"/>
      <c r="K1026" s="3847"/>
      <c r="L1026" s="3847"/>
      <c r="M1026" s="3847"/>
      <c r="N1026" s="3847"/>
      <c r="O1026" s="3847"/>
      <c r="P1026" s="3847"/>
      <c r="Q1026" s="3848"/>
      <c r="R1026" s="2573"/>
      <c r="S1026" s="2573"/>
      <c r="T1026" s="2573"/>
      <c r="U1026" s="2573"/>
      <c r="V1026" s="2573"/>
      <c r="W1026" s="2573"/>
      <c r="X1026" s="2573"/>
      <c r="Y1026" s="2573"/>
      <c r="Z1026" s="2573"/>
      <c r="AA1026" s="2573"/>
      <c r="AB1026" s="2573"/>
      <c r="AC1026" s="2573"/>
      <c r="AD1026" s="2573"/>
      <c r="AE1026" s="2573"/>
      <c r="AF1026" s="2574"/>
    </row>
    <row r="1027" spans="2:32" s="2875" customFormat="1" ht="13.5" thickBot="1" x14ac:dyDescent="0.25">
      <c r="B1027" s="3791"/>
      <c r="C1027" s="3792"/>
      <c r="D1027" s="3792"/>
      <c r="E1027" s="3792"/>
      <c r="F1027" s="3792"/>
      <c r="G1027" s="2573"/>
      <c r="H1027" s="2573"/>
      <c r="I1027" s="2573"/>
      <c r="J1027" s="2573"/>
      <c r="K1027" s="2573"/>
      <c r="L1027" s="2573"/>
      <c r="M1027" s="2573"/>
      <c r="N1027" s="2573"/>
      <c r="O1027" s="2573"/>
      <c r="P1027" s="2573"/>
      <c r="Q1027" s="2573"/>
      <c r="R1027" s="2637"/>
      <c r="S1027" s="2573"/>
      <c r="T1027" s="2573"/>
      <c r="U1027" s="2573"/>
      <c r="V1027" s="2573"/>
      <c r="W1027" s="2573"/>
      <c r="X1027" s="2573"/>
      <c r="Y1027" s="2573"/>
      <c r="Z1027" s="2573"/>
      <c r="AA1027" s="2573"/>
      <c r="AB1027" s="2573"/>
      <c r="AC1027" s="2573"/>
      <c r="AD1027" s="2573"/>
      <c r="AE1027" s="2573"/>
      <c r="AF1027" s="2574"/>
    </row>
    <row r="1028" spans="2:32" s="2875" customFormat="1" ht="13.5" customHeight="1" thickBot="1" x14ac:dyDescent="0.25">
      <c r="B1028" s="3852" t="s">
        <v>5073</v>
      </c>
      <c r="C1028" s="3853"/>
      <c r="D1028" s="3851" t="s">
        <v>5074</v>
      </c>
      <c r="E1028" s="3856" t="s">
        <v>224</v>
      </c>
      <c r="F1028" s="3857"/>
      <c r="G1028" s="3857"/>
      <c r="H1028" s="3857"/>
      <c r="I1028" s="3857"/>
      <c r="J1028" s="3857"/>
      <c r="K1028" s="3857"/>
      <c r="L1028" s="3857"/>
      <c r="M1028" s="3857"/>
      <c r="N1028" s="3857"/>
      <c r="O1028" s="3857"/>
      <c r="P1028" s="3858"/>
      <c r="Q1028" s="3859" t="s">
        <v>340</v>
      </c>
      <c r="R1028" s="3860"/>
      <c r="S1028" s="3861"/>
      <c r="T1028" s="3861"/>
      <c r="U1028" s="3861"/>
      <c r="V1028" s="3861"/>
      <c r="W1028" s="3861"/>
      <c r="X1028" s="3861"/>
      <c r="Y1028" s="3862"/>
      <c r="Z1028" s="3859" t="s">
        <v>225</v>
      </c>
      <c r="AA1028" s="3861"/>
      <c r="AB1028" s="3862"/>
      <c r="AC1028" s="3873" t="s">
        <v>4993</v>
      </c>
      <c r="AD1028" s="3874"/>
      <c r="AE1028" s="3875"/>
      <c r="AF1028" s="2574"/>
    </row>
    <row r="1029" spans="2:32" s="2875" customFormat="1" ht="13.5" customHeight="1" thickBot="1" x14ac:dyDescent="0.25">
      <c r="B1029" s="3854"/>
      <c r="C1029" s="3855"/>
      <c r="D1029" s="3851"/>
      <c r="E1029" s="3851" t="s">
        <v>5011</v>
      </c>
      <c r="F1029" s="3851" t="s">
        <v>5012</v>
      </c>
      <c r="G1029" s="3830" t="s">
        <v>5014</v>
      </c>
      <c r="H1029" s="3830" t="s">
        <v>5075</v>
      </c>
      <c r="I1029" s="3876" t="s">
        <v>5076</v>
      </c>
      <c r="J1029" s="3876" t="s">
        <v>5077</v>
      </c>
      <c r="K1029" s="3876" t="s">
        <v>5017</v>
      </c>
      <c r="L1029" s="3876"/>
      <c r="M1029" s="3876" t="s">
        <v>5078</v>
      </c>
      <c r="N1029" s="3876" t="s">
        <v>5079</v>
      </c>
      <c r="O1029" s="3876" t="s">
        <v>5080</v>
      </c>
      <c r="P1029" s="3876" t="s">
        <v>5081</v>
      </c>
      <c r="Q1029" s="3827" t="s">
        <v>5023</v>
      </c>
      <c r="R1029" s="3827" t="s">
        <v>5024</v>
      </c>
      <c r="S1029" s="3827" t="s">
        <v>5025</v>
      </c>
      <c r="T1029" s="3827" t="s">
        <v>5082</v>
      </c>
      <c r="U1029" s="3827" t="s">
        <v>5083</v>
      </c>
      <c r="V1029" s="3827" t="s">
        <v>5028</v>
      </c>
      <c r="W1029" s="3827" t="s">
        <v>5030</v>
      </c>
      <c r="X1029" s="3830" t="s">
        <v>5084</v>
      </c>
      <c r="Y1029" s="3830" t="s">
        <v>5085</v>
      </c>
      <c r="Z1029" s="3827" t="s">
        <v>5086</v>
      </c>
      <c r="AA1029" s="3827" t="s">
        <v>5087</v>
      </c>
      <c r="AB1029" s="3827" t="s">
        <v>5088</v>
      </c>
      <c r="AC1029" s="3827" t="s">
        <v>1154</v>
      </c>
      <c r="AD1029" s="3827" t="s">
        <v>4994</v>
      </c>
      <c r="AE1029" s="3827" t="s">
        <v>4995</v>
      </c>
      <c r="AF1029" s="2574"/>
    </row>
    <row r="1030" spans="2:32" s="2875" customFormat="1" ht="13.5" thickBot="1" x14ac:dyDescent="0.25">
      <c r="B1030" s="3854"/>
      <c r="C1030" s="3855"/>
      <c r="D1030" s="3827"/>
      <c r="E1030" s="3827"/>
      <c r="F1030" s="3827"/>
      <c r="G1030" s="3829"/>
      <c r="H1030" s="3829"/>
      <c r="I1030" s="3830"/>
      <c r="J1030" s="3830"/>
      <c r="K1030" s="3787" t="s">
        <v>5037</v>
      </c>
      <c r="L1030" s="3788" t="s">
        <v>2798</v>
      </c>
      <c r="M1030" s="3830"/>
      <c r="N1030" s="3830"/>
      <c r="O1030" s="3830"/>
      <c r="P1030" s="3830"/>
      <c r="Q1030" s="3828"/>
      <c r="R1030" s="3828"/>
      <c r="S1030" s="3828"/>
      <c r="T1030" s="3828"/>
      <c r="U1030" s="3828"/>
      <c r="V1030" s="3828"/>
      <c r="W1030" s="3828"/>
      <c r="X1030" s="3829"/>
      <c r="Y1030" s="3829"/>
      <c r="Z1030" s="3828"/>
      <c r="AA1030" s="3828"/>
      <c r="AB1030" s="3828"/>
      <c r="AC1030" s="3828"/>
      <c r="AD1030" s="3828"/>
      <c r="AE1030" s="3828"/>
      <c r="AF1030" s="2574"/>
    </row>
    <row r="1031" spans="2:32" s="2875" customFormat="1" ht="60.75" thickBot="1" x14ac:dyDescent="0.25">
      <c r="B1031" s="3920" t="s">
        <v>6708</v>
      </c>
      <c r="C1031" s="3921"/>
      <c r="D1031" s="3156" t="s">
        <v>1534</v>
      </c>
      <c r="E1031" s="3156" t="s">
        <v>1534</v>
      </c>
      <c r="F1031" s="3156" t="s">
        <v>1534</v>
      </c>
      <c r="G1031" s="3156" t="s">
        <v>1534</v>
      </c>
      <c r="H1031" s="3156" t="s">
        <v>1534</v>
      </c>
      <c r="I1031" s="3156" t="s">
        <v>1534</v>
      </c>
      <c r="J1031" s="3156" t="s">
        <v>1534</v>
      </c>
      <c r="K1031" s="3156" t="s">
        <v>1534</v>
      </c>
      <c r="L1031" s="3156" t="s">
        <v>1534</v>
      </c>
      <c r="M1031" s="3156" t="s">
        <v>1534</v>
      </c>
      <c r="N1031" s="3156" t="s">
        <v>1534</v>
      </c>
      <c r="O1031" s="3156" t="s">
        <v>1534</v>
      </c>
      <c r="P1031" s="3156" t="s">
        <v>1534</v>
      </c>
      <c r="Q1031" s="3156" t="s">
        <v>1534</v>
      </c>
      <c r="R1031" s="3156" t="s">
        <v>1534</v>
      </c>
      <c r="S1031" s="3156" t="s">
        <v>1534</v>
      </c>
      <c r="T1031" s="3156" t="s">
        <v>1534</v>
      </c>
      <c r="U1031" s="3156" t="s">
        <v>1534</v>
      </c>
      <c r="V1031" s="3156" t="s">
        <v>1534</v>
      </c>
      <c r="W1031" s="3156" t="s">
        <v>1534</v>
      </c>
      <c r="X1031" s="3156" t="s">
        <v>1534</v>
      </c>
      <c r="Y1031" s="3156" t="s">
        <v>1534</v>
      </c>
      <c r="Z1031" s="3657" t="s">
        <v>6709</v>
      </c>
      <c r="AA1031" s="3658" t="s">
        <v>6723</v>
      </c>
      <c r="AB1031" s="3138">
        <v>0.1</v>
      </c>
      <c r="AC1031" s="3156" t="s">
        <v>1534</v>
      </c>
      <c r="AD1031" s="3156" t="s">
        <v>1534</v>
      </c>
      <c r="AE1031" s="3156" t="s">
        <v>1534</v>
      </c>
      <c r="AF1031" s="2574"/>
    </row>
    <row r="1032" spans="2:32" s="2875" customFormat="1" x14ac:dyDescent="0.2">
      <c r="B1032" s="2636"/>
      <c r="C1032" s="2568"/>
      <c r="D1032" s="2568"/>
      <c r="E1032" s="2568"/>
      <c r="F1032" s="2568"/>
      <c r="G1032" s="2569"/>
      <c r="H1032" s="2569"/>
      <c r="I1032" s="2569"/>
      <c r="J1032" s="2569"/>
      <c r="K1032" s="2568"/>
      <c r="L1032" s="2569"/>
      <c r="M1032" s="2569"/>
      <c r="N1032" s="2569"/>
      <c r="O1032" s="2569"/>
      <c r="P1032" s="2569"/>
      <c r="Q1032" s="2633"/>
      <c r="R1032" s="2633"/>
      <c r="S1032" s="2633"/>
      <c r="T1032" s="2633"/>
      <c r="U1032" s="2633"/>
      <c r="V1032" s="2633"/>
      <c r="W1032" s="2633"/>
      <c r="X1032" s="2633"/>
      <c r="Y1032" s="2633"/>
      <c r="Z1032" s="2633"/>
      <c r="AA1032" s="2633"/>
      <c r="AB1032" s="2633"/>
      <c r="AC1032" s="2633"/>
      <c r="AD1032" s="2633"/>
      <c r="AE1032" s="2633"/>
      <c r="AF1032" s="2574"/>
    </row>
    <row r="1033" spans="2:32" s="2875" customFormat="1" x14ac:dyDescent="0.2">
      <c r="B1033" s="3881" t="s">
        <v>4996</v>
      </c>
      <c r="C1033" s="3882"/>
      <c r="D1033" s="3883" t="s">
        <v>1534</v>
      </c>
      <c r="E1033" s="3883"/>
      <c r="F1033" s="3883"/>
      <c r="G1033" s="3883"/>
      <c r="H1033" s="3883"/>
      <c r="I1033" s="2634"/>
      <c r="J1033" s="2634"/>
      <c r="K1033" s="2634"/>
      <c r="L1033" s="2634"/>
      <c r="M1033" s="2634"/>
      <c r="N1033" s="2634"/>
      <c r="O1033" s="2634"/>
      <c r="P1033" s="2634"/>
      <c r="Q1033" s="2633"/>
      <c r="R1033" s="2633"/>
      <c r="S1033" s="2633"/>
      <c r="T1033" s="2633"/>
      <c r="U1033" s="2633"/>
      <c r="V1033" s="2633"/>
      <c r="W1033" s="2633"/>
      <c r="X1033" s="2633"/>
      <c r="Y1033" s="2633"/>
      <c r="Z1033" s="2633"/>
      <c r="AA1033" s="2633"/>
      <c r="AB1033" s="2633"/>
      <c r="AC1033" s="2633"/>
      <c r="AD1033" s="2633"/>
      <c r="AE1033" s="2633"/>
      <c r="AF1033" s="2574"/>
    </row>
    <row r="1034" spans="2:32" s="2875" customFormat="1" x14ac:dyDescent="0.2">
      <c r="B1034" s="3881" t="s">
        <v>4997</v>
      </c>
      <c r="C1034" s="3882"/>
      <c r="D1034" s="3883" t="s">
        <v>1534</v>
      </c>
      <c r="E1034" s="3883"/>
      <c r="F1034" s="3883"/>
      <c r="G1034" s="3883"/>
      <c r="H1034" s="3883"/>
      <c r="I1034" s="2634"/>
      <c r="J1034" s="2634"/>
      <c r="K1034" s="2634"/>
      <c r="L1034" s="2634"/>
      <c r="M1034" s="2634"/>
      <c r="N1034" s="2634"/>
      <c r="O1034" s="2634"/>
      <c r="P1034" s="2634"/>
      <c r="Q1034" s="2633"/>
      <c r="R1034" s="2633"/>
      <c r="S1034" s="2633"/>
      <c r="T1034" s="2633"/>
      <c r="U1034" s="2633"/>
      <c r="V1034" s="2633"/>
      <c r="W1034" s="2633"/>
      <c r="X1034" s="2633"/>
      <c r="Y1034" s="2633"/>
      <c r="Z1034" s="2633"/>
      <c r="AA1034" s="2633"/>
      <c r="AB1034" s="2633"/>
      <c r="AC1034" s="2633"/>
      <c r="AD1034" s="2633"/>
      <c r="AE1034" s="2633"/>
      <c r="AF1034" s="2574"/>
    </row>
    <row r="1035" spans="2:32" s="2875" customFormat="1" ht="13.5" thickBot="1" x14ac:dyDescent="0.25">
      <c r="B1035" s="3789"/>
      <c r="C1035" s="3790"/>
      <c r="D1035" s="3790"/>
      <c r="E1035" s="3790"/>
      <c r="F1035" s="3790"/>
      <c r="G1035" s="2637"/>
      <c r="H1035" s="2637"/>
      <c r="I1035" s="2637"/>
      <c r="J1035" s="2637"/>
      <c r="K1035" s="2637"/>
      <c r="L1035" s="2637"/>
      <c r="M1035" s="2637"/>
      <c r="N1035" s="2637"/>
      <c r="O1035" s="2637"/>
      <c r="P1035" s="2637"/>
      <c r="Q1035" s="2637"/>
      <c r="R1035" s="2637"/>
      <c r="S1035" s="2637"/>
      <c r="T1035" s="2637"/>
      <c r="U1035" s="2637"/>
      <c r="V1035" s="2637"/>
      <c r="W1035" s="2637"/>
      <c r="X1035" s="2637"/>
      <c r="Y1035" s="2637"/>
      <c r="Z1035" s="2637"/>
      <c r="AA1035" s="2637"/>
      <c r="AB1035" s="2637"/>
      <c r="AC1035" s="2637"/>
      <c r="AD1035" s="2637"/>
      <c r="AE1035" s="2637"/>
      <c r="AF1035" s="2579"/>
    </row>
    <row r="1036" spans="2:32" s="2875" customFormat="1" x14ac:dyDescent="0.2">
      <c r="B1036" s="2777"/>
    </row>
    <row r="1037" spans="2:32" s="2875" customFormat="1" ht="13.5" thickBot="1" x14ac:dyDescent="0.25"/>
    <row r="1038" spans="2:32" s="2875" customFormat="1" ht="20.25" x14ac:dyDescent="0.2">
      <c r="B1038" s="3839" t="s">
        <v>5069</v>
      </c>
      <c r="C1038" s="3840"/>
      <c r="D1038" s="3840"/>
      <c r="E1038" s="3840"/>
      <c r="F1038" s="3840"/>
      <c r="G1038" s="3840"/>
      <c r="H1038" s="3840"/>
      <c r="I1038" s="3840"/>
      <c r="J1038" s="3840"/>
      <c r="K1038" s="3840"/>
      <c r="L1038" s="3840"/>
      <c r="M1038" s="3840"/>
      <c r="N1038" s="3840"/>
      <c r="O1038" s="3840"/>
      <c r="P1038" s="3840"/>
      <c r="Q1038" s="3840"/>
      <c r="R1038" s="3840"/>
      <c r="S1038" s="3840"/>
      <c r="T1038" s="3840"/>
      <c r="U1038" s="3840"/>
      <c r="V1038" s="3840"/>
      <c r="W1038" s="3840"/>
      <c r="X1038" s="3840"/>
      <c r="Y1038" s="3840"/>
      <c r="Z1038" s="3840"/>
      <c r="AA1038" s="3840"/>
      <c r="AB1038" s="3840"/>
      <c r="AC1038" s="3840"/>
      <c r="AD1038" s="3840"/>
      <c r="AE1038" s="3840"/>
      <c r="AF1038" s="3841"/>
    </row>
    <row r="1039" spans="2:32" s="2875" customFormat="1" x14ac:dyDescent="0.2">
      <c r="B1039" s="3791"/>
      <c r="C1039" s="3792"/>
      <c r="D1039" s="3792"/>
      <c r="E1039" s="3792"/>
      <c r="F1039" s="3792"/>
      <c r="G1039" s="2573"/>
      <c r="H1039" s="2573"/>
      <c r="I1039" s="2573"/>
      <c r="J1039" s="2573"/>
      <c r="K1039" s="2573"/>
      <c r="L1039" s="2573"/>
      <c r="M1039" s="2573"/>
      <c r="N1039" s="2573"/>
      <c r="O1039" s="2573"/>
      <c r="P1039" s="2573"/>
      <c r="Q1039" s="2573"/>
      <c r="R1039" s="2573"/>
      <c r="S1039" s="2573"/>
      <c r="T1039" s="2573"/>
      <c r="U1039" s="2573"/>
      <c r="V1039" s="2573"/>
      <c r="W1039" s="2573"/>
      <c r="X1039" s="2573"/>
      <c r="Y1039" s="2573"/>
      <c r="Z1039" s="2573"/>
      <c r="AA1039" s="2573"/>
      <c r="AB1039" s="2573"/>
      <c r="AC1039" s="2573"/>
      <c r="AD1039" s="2573"/>
      <c r="AE1039" s="2573"/>
      <c r="AF1039" s="2574"/>
    </row>
    <row r="1040" spans="2:32" s="2875" customFormat="1" x14ac:dyDescent="0.2">
      <c r="B1040" s="2635" t="s">
        <v>5089</v>
      </c>
      <c r="C1040" s="3792"/>
      <c r="D1040" s="3866" t="s">
        <v>6703</v>
      </c>
      <c r="E1040" s="3866"/>
      <c r="F1040" s="3866"/>
      <c r="G1040" s="2573"/>
      <c r="H1040" s="2573"/>
      <c r="I1040" s="2573"/>
      <c r="J1040" s="2573"/>
      <c r="K1040" s="2573"/>
      <c r="L1040" s="2573"/>
      <c r="M1040" s="2573"/>
      <c r="N1040" s="2573"/>
      <c r="O1040" s="2573"/>
      <c r="P1040" s="2573"/>
      <c r="Q1040" s="2573"/>
      <c r="R1040" s="2573"/>
      <c r="S1040" s="2573"/>
      <c r="T1040" s="2573"/>
      <c r="U1040" s="2573"/>
      <c r="V1040" s="2573"/>
      <c r="W1040" s="2573"/>
      <c r="X1040" s="2573"/>
      <c r="Y1040" s="2573"/>
      <c r="Z1040" s="2573"/>
      <c r="AA1040" s="2573"/>
      <c r="AB1040" s="2573"/>
      <c r="AC1040" s="2573"/>
      <c r="AD1040" s="2573"/>
      <c r="AE1040" s="2573"/>
      <c r="AF1040" s="2574"/>
    </row>
    <row r="1041" spans="2:32" s="2875" customFormat="1" ht="12.75" customHeight="1" x14ac:dyDescent="0.2">
      <c r="B1041" s="3867" t="s">
        <v>5072</v>
      </c>
      <c r="C1041" s="3868"/>
      <c r="D1041" s="3843">
        <v>41743</v>
      </c>
      <c r="E1041" s="3843"/>
      <c r="F1041" s="3843"/>
      <c r="G1041" s="2573"/>
      <c r="H1041" s="2573"/>
      <c r="I1041" s="2573"/>
      <c r="J1041" s="2573"/>
      <c r="K1041" s="2573"/>
      <c r="L1041" s="2573"/>
      <c r="M1041" s="2573"/>
      <c r="N1041" s="2573"/>
      <c r="O1041" s="2573"/>
      <c r="P1041" s="2573"/>
      <c r="Q1041" s="2573"/>
      <c r="R1041" s="2573"/>
      <c r="S1041" s="2573"/>
      <c r="T1041" s="2573"/>
      <c r="U1041" s="2573"/>
      <c r="V1041" s="2573"/>
      <c r="W1041" s="2573"/>
      <c r="X1041" s="2573"/>
      <c r="Y1041" s="2573"/>
      <c r="Z1041" s="2573"/>
      <c r="AA1041" s="2573"/>
      <c r="AB1041" s="2573"/>
      <c r="AC1041" s="2573"/>
      <c r="AD1041" s="2573"/>
      <c r="AE1041" s="2573"/>
      <c r="AF1041" s="2574"/>
    </row>
    <row r="1042" spans="2:32" s="2875" customFormat="1" ht="12.75" customHeight="1" x14ac:dyDescent="0.2">
      <c r="B1042" s="3863" t="s">
        <v>5070</v>
      </c>
      <c r="C1042" s="3864"/>
      <c r="D1042" s="4729">
        <v>41790</v>
      </c>
      <c r="E1042" s="4729"/>
      <c r="F1042" s="4729"/>
      <c r="G1042" s="2573"/>
      <c r="H1042" s="2573"/>
      <c r="I1042" s="2573"/>
      <c r="J1042" s="2573"/>
      <c r="K1042" s="2573"/>
      <c r="L1042" s="2573"/>
      <c r="M1042" s="2573"/>
      <c r="N1042" s="2573"/>
      <c r="O1042" s="2573"/>
      <c r="P1042" s="2573"/>
      <c r="Q1042" s="2573"/>
      <c r="R1042" s="2573"/>
      <c r="S1042" s="2573"/>
      <c r="T1042" s="2573"/>
      <c r="U1042" s="2573"/>
      <c r="V1042" s="2573"/>
      <c r="W1042" s="2573"/>
      <c r="X1042" s="2573"/>
      <c r="Y1042" s="2573"/>
      <c r="Z1042" s="2573"/>
      <c r="AA1042" s="2573"/>
      <c r="AB1042" s="2573"/>
      <c r="AC1042" s="2573"/>
      <c r="AD1042" s="2573"/>
      <c r="AE1042" s="2573"/>
      <c r="AF1042" s="2574"/>
    </row>
    <row r="1043" spans="2:32" s="2875" customFormat="1" ht="13.5" thickBot="1" x14ac:dyDescent="0.25">
      <c r="B1043" s="3791"/>
      <c r="C1043" s="3792"/>
      <c r="D1043" s="3792"/>
      <c r="E1043" s="3792"/>
      <c r="F1043" s="3792"/>
      <c r="G1043" s="2573"/>
      <c r="H1043" s="2573"/>
      <c r="I1043" s="2573"/>
      <c r="J1043" s="2573"/>
      <c r="K1043" s="2573"/>
      <c r="L1043" s="2573"/>
      <c r="M1043" s="2573"/>
      <c r="N1043" s="2573"/>
      <c r="O1043" s="2573"/>
      <c r="P1043" s="2573"/>
      <c r="Q1043" s="2573"/>
      <c r="R1043" s="2573"/>
      <c r="S1043" s="2573"/>
      <c r="T1043" s="2573"/>
      <c r="U1043" s="2573"/>
      <c r="V1043" s="2573"/>
      <c r="W1043" s="2573"/>
      <c r="X1043" s="2573"/>
      <c r="Y1043" s="2573"/>
      <c r="Z1043" s="2573"/>
      <c r="AA1043" s="2573"/>
      <c r="AB1043" s="2573"/>
      <c r="AC1043" s="2573"/>
      <c r="AD1043" s="2573"/>
      <c r="AE1043" s="2573"/>
      <c r="AF1043" s="2574"/>
    </row>
    <row r="1044" spans="2:32" s="2875" customFormat="1" ht="98.25" customHeight="1" thickBot="1" x14ac:dyDescent="0.25">
      <c r="B1044" s="3844" t="s">
        <v>5071</v>
      </c>
      <c r="C1044" s="3871"/>
      <c r="D1044" s="3872" t="s">
        <v>6704</v>
      </c>
      <c r="E1044" s="3847"/>
      <c r="F1044" s="3847"/>
      <c r="G1044" s="3847"/>
      <c r="H1044" s="3847"/>
      <c r="I1044" s="3847"/>
      <c r="J1044" s="3847"/>
      <c r="K1044" s="3847"/>
      <c r="L1044" s="3847"/>
      <c r="M1044" s="3847"/>
      <c r="N1044" s="3847"/>
      <c r="O1044" s="3847"/>
      <c r="P1044" s="3847"/>
      <c r="Q1044" s="3848"/>
      <c r="R1044" s="2573"/>
      <c r="S1044" s="2573"/>
      <c r="T1044" s="2573"/>
      <c r="U1044" s="2573"/>
      <c r="V1044" s="2573"/>
      <c r="W1044" s="2573"/>
      <c r="X1044" s="2573"/>
      <c r="Y1044" s="2573"/>
      <c r="Z1044" s="2573"/>
      <c r="AA1044" s="2573"/>
      <c r="AB1044" s="2573"/>
      <c r="AC1044" s="2573"/>
      <c r="AD1044" s="2573"/>
      <c r="AE1044" s="2573"/>
      <c r="AF1044" s="2574"/>
    </row>
    <row r="1045" spans="2:32" s="2875" customFormat="1" ht="13.5" thickBot="1" x14ac:dyDescent="0.25">
      <c r="B1045" s="3791"/>
      <c r="C1045" s="3792"/>
      <c r="D1045" s="3792"/>
      <c r="E1045" s="3792"/>
      <c r="F1045" s="3792"/>
      <c r="G1045" s="2573"/>
      <c r="H1045" s="2573"/>
      <c r="I1045" s="2573"/>
      <c r="J1045" s="2573"/>
      <c r="K1045" s="2573"/>
      <c r="L1045" s="2573"/>
      <c r="M1045" s="2573"/>
      <c r="N1045" s="2573"/>
      <c r="O1045" s="2573"/>
      <c r="P1045" s="2573"/>
      <c r="Q1045" s="2573"/>
      <c r="R1045" s="2637"/>
      <c r="S1045" s="2573"/>
      <c r="T1045" s="2573"/>
      <c r="U1045" s="2573"/>
      <c r="V1045" s="2573"/>
      <c r="W1045" s="2573"/>
      <c r="X1045" s="2573"/>
      <c r="Y1045" s="2573"/>
      <c r="Z1045" s="2573"/>
      <c r="AA1045" s="2573"/>
      <c r="AB1045" s="2573"/>
      <c r="AC1045" s="2573"/>
      <c r="AD1045" s="2573"/>
      <c r="AE1045" s="2573"/>
      <c r="AF1045" s="2574"/>
    </row>
    <row r="1046" spans="2:32" s="2875" customFormat="1" ht="13.5" customHeight="1" thickBot="1" x14ac:dyDescent="0.25">
      <c r="B1046" s="3852" t="s">
        <v>5073</v>
      </c>
      <c r="C1046" s="3853"/>
      <c r="D1046" s="3851" t="s">
        <v>5074</v>
      </c>
      <c r="E1046" s="3856" t="s">
        <v>224</v>
      </c>
      <c r="F1046" s="3857"/>
      <c r="G1046" s="3857"/>
      <c r="H1046" s="3857"/>
      <c r="I1046" s="3857"/>
      <c r="J1046" s="3857"/>
      <c r="K1046" s="3857"/>
      <c r="L1046" s="3857"/>
      <c r="M1046" s="3857"/>
      <c r="N1046" s="3857"/>
      <c r="O1046" s="3857"/>
      <c r="P1046" s="3858"/>
      <c r="Q1046" s="3859" t="s">
        <v>340</v>
      </c>
      <c r="R1046" s="3860"/>
      <c r="S1046" s="3861"/>
      <c r="T1046" s="3861"/>
      <c r="U1046" s="3861"/>
      <c r="V1046" s="3861"/>
      <c r="W1046" s="3861"/>
      <c r="X1046" s="3861"/>
      <c r="Y1046" s="3862"/>
      <c r="Z1046" s="3859" t="s">
        <v>225</v>
      </c>
      <c r="AA1046" s="3861"/>
      <c r="AB1046" s="3862"/>
      <c r="AC1046" s="3873" t="s">
        <v>4993</v>
      </c>
      <c r="AD1046" s="3874"/>
      <c r="AE1046" s="3875"/>
      <c r="AF1046" s="2574"/>
    </row>
    <row r="1047" spans="2:32" s="2875" customFormat="1" ht="13.5" customHeight="1" thickBot="1" x14ac:dyDescent="0.25">
      <c r="B1047" s="3854"/>
      <c r="C1047" s="3855"/>
      <c r="D1047" s="3851"/>
      <c r="E1047" s="3851" t="s">
        <v>5011</v>
      </c>
      <c r="F1047" s="3851" t="s">
        <v>5012</v>
      </c>
      <c r="G1047" s="3830" t="s">
        <v>5014</v>
      </c>
      <c r="H1047" s="3830" t="s">
        <v>5075</v>
      </c>
      <c r="I1047" s="3876" t="s">
        <v>5076</v>
      </c>
      <c r="J1047" s="3876" t="s">
        <v>5077</v>
      </c>
      <c r="K1047" s="3876" t="s">
        <v>5017</v>
      </c>
      <c r="L1047" s="3876"/>
      <c r="M1047" s="3876" t="s">
        <v>5078</v>
      </c>
      <c r="N1047" s="3876" t="s">
        <v>5079</v>
      </c>
      <c r="O1047" s="3876" t="s">
        <v>5080</v>
      </c>
      <c r="P1047" s="3876" t="s">
        <v>5081</v>
      </c>
      <c r="Q1047" s="3827" t="s">
        <v>5023</v>
      </c>
      <c r="R1047" s="3827" t="s">
        <v>5024</v>
      </c>
      <c r="S1047" s="3827" t="s">
        <v>5025</v>
      </c>
      <c r="T1047" s="3827" t="s">
        <v>5082</v>
      </c>
      <c r="U1047" s="3827" t="s">
        <v>5083</v>
      </c>
      <c r="V1047" s="3827" t="s">
        <v>5028</v>
      </c>
      <c r="W1047" s="3827" t="s">
        <v>5030</v>
      </c>
      <c r="X1047" s="3830" t="s">
        <v>5084</v>
      </c>
      <c r="Y1047" s="3830" t="s">
        <v>5085</v>
      </c>
      <c r="Z1047" s="3827" t="s">
        <v>5086</v>
      </c>
      <c r="AA1047" s="3827" t="s">
        <v>5087</v>
      </c>
      <c r="AB1047" s="3827" t="s">
        <v>5088</v>
      </c>
      <c r="AC1047" s="3827" t="s">
        <v>1154</v>
      </c>
      <c r="AD1047" s="3827" t="s">
        <v>4994</v>
      </c>
      <c r="AE1047" s="3827" t="s">
        <v>4995</v>
      </c>
      <c r="AF1047" s="2574"/>
    </row>
    <row r="1048" spans="2:32" s="2875" customFormat="1" ht="13.5" thickBot="1" x14ac:dyDescent="0.25">
      <c r="B1048" s="3854"/>
      <c r="C1048" s="3855"/>
      <c r="D1048" s="3827"/>
      <c r="E1048" s="3827"/>
      <c r="F1048" s="3827"/>
      <c r="G1048" s="3829"/>
      <c r="H1048" s="3829"/>
      <c r="I1048" s="3830"/>
      <c r="J1048" s="3830"/>
      <c r="K1048" s="3787" t="s">
        <v>5037</v>
      </c>
      <c r="L1048" s="3788" t="s">
        <v>2798</v>
      </c>
      <c r="M1048" s="3830"/>
      <c r="N1048" s="3830"/>
      <c r="O1048" s="3830"/>
      <c r="P1048" s="3830"/>
      <c r="Q1048" s="3828"/>
      <c r="R1048" s="3828"/>
      <c r="S1048" s="3828"/>
      <c r="T1048" s="3828"/>
      <c r="U1048" s="3828"/>
      <c r="V1048" s="3828"/>
      <c r="W1048" s="3828"/>
      <c r="X1048" s="3829"/>
      <c r="Y1048" s="3829"/>
      <c r="Z1048" s="3828"/>
      <c r="AA1048" s="3828"/>
      <c r="AB1048" s="3828"/>
      <c r="AC1048" s="3828"/>
      <c r="AD1048" s="3828"/>
      <c r="AE1048" s="3828"/>
      <c r="AF1048" s="2574"/>
    </row>
    <row r="1049" spans="2:32" s="2875" customFormat="1" ht="60.75" thickBot="1" x14ac:dyDescent="0.25">
      <c r="B1049" s="4744" t="s">
        <v>6703</v>
      </c>
      <c r="C1049" s="4745"/>
      <c r="D1049" s="3156" t="s">
        <v>1534</v>
      </c>
      <c r="E1049" s="3156" t="s">
        <v>1534</v>
      </c>
      <c r="F1049" s="3156" t="s">
        <v>1534</v>
      </c>
      <c r="G1049" s="3156" t="s">
        <v>1534</v>
      </c>
      <c r="H1049" s="3156" t="s">
        <v>1534</v>
      </c>
      <c r="I1049" s="3156" t="s">
        <v>1534</v>
      </c>
      <c r="J1049" s="3156" t="s">
        <v>1534</v>
      </c>
      <c r="K1049" s="3156" t="s">
        <v>1534</v>
      </c>
      <c r="L1049" s="3156" t="s">
        <v>1534</v>
      </c>
      <c r="M1049" s="3156" t="s">
        <v>1534</v>
      </c>
      <c r="N1049" s="3156" t="s">
        <v>1534</v>
      </c>
      <c r="O1049" s="3156" t="s">
        <v>1534</v>
      </c>
      <c r="P1049" s="3156" t="s">
        <v>1534</v>
      </c>
      <c r="Q1049" s="3156" t="s">
        <v>1534</v>
      </c>
      <c r="R1049" s="3156" t="s">
        <v>1534</v>
      </c>
      <c r="S1049" s="3156" t="s">
        <v>1534</v>
      </c>
      <c r="T1049" s="3156" t="s">
        <v>1534</v>
      </c>
      <c r="U1049" s="3156" t="s">
        <v>1534</v>
      </c>
      <c r="V1049" s="3156" t="s">
        <v>1534</v>
      </c>
      <c r="W1049" s="3156" t="s">
        <v>1534</v>
      </c>
      <c r="X1049" s="3156" t="s">
        <v>1534</v>
      </c>
      <c r="Y1049" s="3156" t="s">
        <v>1534</v>
      </c>
      <c r="Z1049" s="3493" t="s">
        <v>6705</v>
      </c>
      <c r="AA1049" s="3493" t="s">
        <v>6706</v>
      </c>
      <c r="AB1049" s="3494">
        <v>0.1</v>
      </c>
      <c r="AC1049" s="3156" t="s">
        <v>1534</v>
      </c>
      <c r="AD1049" s="3156" t="s">
        <v>1534</v>
      </c>
      <c r="AE1049" s="3156" t="s">
        <v>1534</v>
      </c>
      <c r="AF1049" s="2574"/>
    </row>
    <row r="1050" spans="2:32" s="2875" customFormat="1" x14ac:dyDescent="0.2">
      <c r="B1050" s="2636"/>
      <c r="C1050" s="2568"/>
      <c r="D1050" s="2568"/>
      <c r="E1050" s="2568"/>
      <c r="F1050" s="2568"/>
      <c r="G1050" s="2569"/>
      <c r="H1050" s="2569"/>
      <c r="I1050" s="2569"/>
      <c r="J1050" s="2569"/>
      <c r="K1050" s="2568"/>
      <c r="L1050" s="2569"/>
      <c r="M1050" s="2569"/>
      <c r="N1050" s="2569"/>
      <c r="O1050" s="2569"/>
      <c r="P1050" s="2569"/>
      <c r="Q1050" s="2633"/>
      <c r="R1050" s="2633"/>
      <c r="S1050" s="2633"/>
      <c r="T1050" s="2633"/>
      <c r="U1050" s="2633"/>
      <c r="V1050" s="2633"/>
      <c r="W1050" s="2633"/>
      <c r="X1050" s="2633"/>
      <c r="Y1050" s="2633"/>
      <c r="Z1050" s="2633"/>
      <c r="AA1050" s="2633"/>
      <c r="AB1050" s="2633"/>
      <c r="AC1050" s="2633"/>
      <c r="AD1050" s="2633"/>
      <c r="AE1050" s="2633"/>
      <c r="AF1050" s="2574"/>
    </row>
    <row r="1051" spans="2:32" s="2875" customFormat="1" x14ac:dyDescent="0.2">
      <c r="B1051" s="3881" t="s">
        <v>4996</v>
      </c>
      <c r="C1051" s="3882"/>
      <c r="D1051" s="3883" t="s">
        <v>1534</v>
      </c>
      <c r="E1051" s="3883"/>
      <c r="F1051" s="3883"/>
      <c r="G1051" s="3883"/>
      <c r="H1051" s="3883"/>
      <c r="I1051" s="2634"/>
      <c r="J1051" s="2634"/>
      <c r="K1051" s="2634"/>
      <c r="L1051" s="2634"/>
      <c r="M1051" s="2634"/>
      <c r="N1051" s="2634"/>
      <c r="O1051" s="2634"/>
      <c r="P1051" s="2634"/>
      <c r="Q1051" s="2633"/>
      <c r="R1051" s="2633"/>
      <c r="S1051" s="2633"/>
      <c r="T1051" s="2633"/>
      <c r="U1051" s="2633"/>
      <c r="V1051" s="2633"/>
      <c r="W1051" s="2633"/>
      <c r="X1051" s="2633"/>
      <c r="Y1051" s="2633"/>
      <c r="Z1051" s="2633"/>
      <c r="AA1051" s="2633"/>
      <c r="AB1051" s="2633"/>
      <c r="AC1051" s="2633"/>
      <c r="AD1051" s="2633"/>
      <c r="AE1051" s="2633"/>
      <c r="AF1051" s="2574"/>
    </row>
    <row r="1052" spans="2:32" s="2875" customFormat="1" x14ac:dyDescent="0.2">
      <c r="B1052" s="3881" t="s">
        <v>4997</v>
      </c>
      <c r="C1052" s="3882"/>
      <c r="D1052" s="3883" t="s">
        <v>1534</v>
      </c>
      <c r="E1052" s="3883"/>
      <c r="F1052" s="3883"/>
      <c r="G1052" s="3883"/>
      <c r="H1052" s="3883"/>
      <c r="I1052" s="2634"/>
      <c r="J1052" s="2634"/>
      <c r="K1052" s="2634"/>
      <c r="L1052" s="2634"/>
      <c r="M1052" s="2634"/>
      <c r="N1052" s="2634"/>
      <c r="O1052" s="2634"/>
      <c r="P1052" s="2634"/>
      <c r="Q1052" s="2633"/>
      <c r="R1052" s="2633"/>
      <c r="S1052" s="2633"/>
      <c r="T1052" s="2633"/>
      <c r="U1052" s="2633"/>
      <c r="V1052" s="2633"/>
      <c r="W1052" s="2633"/>
      <c r="X1052" s="2633"/>
      <c r="Y1052" s="2633"/>
      <c r="Z1052" s="2633"/>
      <c r="AA1052" s="2633"/>
      <c r="AB1052" s="2633"/>
      <c r="AC1052" s="2633"/>
      <c r="AD1052" s="2633"/>
      <c r="AE1052" s="2633"/>
      <c r="AF1052" s="2574"/>
    </row>
    <row r="1053" spans="2:32" s="2875" customFormat="1" ht="15" thickBot="1" x14ac:dyDescent="0.25">
      <c r="B1053" s="3789"/>
      <c r="C1053" s="3790"/>
      <c r="D1053" s="4730"/>
      <c r="E1053" s="4730"/>
      <c r="F1053" s="4730"/>
      <c r="G1053" s="4730"/>
      <c r="H1053" s="4730"/>
      <c r="I1053" s="2637"/>
      <c r="J1053" s="2637"/>
      <c r="K1053" s="2637"/>
      <c r="L1053" s="2637"/>
      <c r="M1053" s="2637"/>
      <c r="N1053" s="2637"/>
      <c r="O1053" s="2637"/>
      <c r="P1053" s="2637"/>
      <c r="Q1053" s="2637"/>
      <c r="R1053" s="2637"/>
      <c r="S1053" s="2637"/>
      <c r="T1053" s="2637"/>
      <c r="U1053" s="2637"/>
      <c r="V1053" s="2637"/>
      <c r="W1053" s="2637"/>
      <c r="X1053" s="2637"/>
      <c r="Y1053" s="2637"/>
      <c r="Z1053" s="2637"/>
      <c r="AA1053" s="2637"/>
      <c r="AB1053" s="2637"/>
      <c r="AC1053" s="2637"/>
      <c r="AD1053" s="2637"/>
      <c r="AE1053" s="2637"/>
      <c r="AF1053" s="2579"/>
    </row>
    <row r="1054" spans="2:32" s="2875" customFormat="1" x14ac:dyDescent="0.2">
      <c r="B1054" s="2777"/>
    </row>
    <row r="1055" spans="2:32" s="2875" customFormat="1" ht="13.5" thickBot="1" x14ac:dyDescent="0.25"/>
    <row r="1056" spans="2:32" s="2875" customFormat="1" ht="20.25" x14ac:dyDescent="0.2">
      <c r="B1056" s="3839" t="s">
        <v>5069</v>
      </c>
      <c r="C1056" s="3840"/>
      <c r="D1056" s="3840"/>
      <c r="E1056" s="3840"/>
      <c r="F1056" s="3840"/>
      <c r="G1056" s="3840"/>
      <c r="H1056" s="3840"/>
      <c r="I1056" s="3840"/>
      <c r="J1056" s="3840"/>
      <c r="K1056" s="3840"/>
      <c r="L1056" s="3840"/>
      <c r="M1056" s="3840"/>
      <c r="N1056" s="3840"/>
      <c r="O1056" s="3840"/>
      <c r="P1056" s="3840"/>
      <c r="Q1056" s="3840"/>
      <c r="R1056" s="3840"/>
      <c r="S1056" s="3840"/>
      <c r="T1056" s="3840"/>
      <c r="U1056" s="3840"/>
      <c r="V1056" s="3840"/>
      <c r="W1056" s="3840"/>
      <c r="X1056" s="3840"/>
      <c r="Y1056" s="3840"/>
      <c r="Z1056" s="3840"/>
      <c r="AA1056" s="3840"/>
      <c r="AB1056" s="3840"/>
      <c r="AC1056" s="3840"/>
      <c r="AD1056" s="3840"/>
      <c r="AE1056" s="3840"/>
      <c r="AF1056" s="3841"/>
    </row>
    <row r="1057" spans="2:32" s="2875" customFormat="1" x14ac:dyDescent="0.2">
      <c r="B1057" s="3791"/>
      <c r="C1057" s="3792"/>
      <c r="D1057" s="3792"/>
      <c r="E1057" s="3792"/>
      <c r="F1057" s="3792"/>
      <c r="G1057" s="2573"/>
      <c r="H1057" s="2573"/>
      <c r="I1057" s="2573"/>
      <c r="J1057" s="2573"/>
      <c r="K1057" s="2573"/>
      <c r="L1057" s="2573"/>
      <c r="M1057" s="2573"/>
      <c r="N1057" s="2573"/>
      <c r="O1057" s="2573"/>
      <c r="P1057" s="2573"/>
      <c r="Q1057" s="2573"/>
      <c r="R1057" s="2573"/>
      <c r="S1057" s="2573"/>
      <c r="T1057" s="2573"/>
      <c r="U1057" s="2573"/>
      <c r="V1057" s="2573"/>
      <c r="W1057" s="2573"/>
      <c r="X1057" s="2573"/>
      <c r="Y1057" s="2573"/>
      <c r="Z1057" s="2573"/>
      <c r="AA1057" s="2573"/>
      <c r="AB1057" s="2573"/>
      <c r="AC1057" s="2573"/>
      <c r="AD1057" s="2573"/>
      <c r="AE1057" s="2573"/>
      <c r="AF1057" s="2574"/>
    </row>
    <row r="1058" spans="2:32" s="2875" customFormat="1" x14ac:dyDescent="0.2">
      <c r="B1058" s="2635" t="s">
        <v>5089</v>
      </c>
      <c r="C1058" s="3792"/>
      <c r="D1058" s="3866" t="s">
        <v>6700</v>
      </c>
      <c r="E1058" s="3866"/>
      <c r="F1058" s="3866"/>
      <c r="G1058" s="2573"/>
      <c r="H1058" s="2573"/>
      <c r="I1058" s="2573"/>
      <c r="J1058" s="2573"/>
      <c r="K1058" s="2573"/>
      <c r="L1058" s="2573"/>
      <c r="M1058" s="2573"/>
      <c r="N1058" s="2573"/>
      <c r="O1058" s="2573"/>
      <c r="P1058" s="2573"/>
      <c r="Q1058" s="2573"/>
      <c r="R1058" s="2573"/>
      <c r="S1058" s="2573"/>
      <c r="T1058" s="2573"/>
      <c r="U1058" s="2573"/>
      <c r="V1058" s="2573"/>
      <c r="W1058" s="2573"/>
      <c r="X1058" s="2573"/>
      <c r="Y1058" s="2573"/>
      <c r="Z1058" s="2573"/>
      <c r="AA1058" s="2573"/>
      <c r="AB1058" s="2573"/>
      <c r="AC1058" s="2573"/>
      <c r="AD1058" s="2573"/>
      <c r="AE1058" s="2573"/>
      <c r="AF1058" s="2574"/>
    </row>
    <row r="1059" spans="2:32" s="2875" customFormat="1" ht="12.75" customHeight="1" x14ac:dyDescent="0.2">
      <c r="B1059" s="3867" t="s">
        <v>5072</v>
      </c>
      <c r="C1059" s="3868"/>
      <c r="D1059" s="3843">
        <v>41743</v>
      </c>
      <c r="E1059" s="3843"/>
      <c r="F1059" s="3843"/>
      <c r="G1059" s="2573"/>
      <c r="H1059" s="2573"/>
      <c r="I1059" s="2573"/>
      <c r="J1059" s="2573"/>
      <c r="K1059" s="2573"/>
      <c r="L1059" s="2573"/>
      <c r="M1059" s="2573"/>
      <c r="N1059" s="2573"/>
      <c r="O1059" s="2573"/>
      <c r="P1059" s="2573"/>
      <c r="Q1059" s="2573"/>
      <c r="R1059" s="2573"/>
      <c r="S1059" s="2573"/>
      <c r="T1059" s="2573"/>
      <c r="U1059" s="2573"/>
      <c r="V1059" s="2573"/>
      <c r="W1059" s="2573"/>
      <c r="X1059" s="2573"/>
      <c r="Y1059" s="2573"/>
      <c r="Z1059" s="2573"/>
      <c r="AA1059" s="2573"/>
      <c r="AB1059" s="2573"/>
      <c r="AC1059" s="2573"/>
      <c r="AD1059" s="2573"/>
      <c r="AE1059" s="2573"/>
      <c r="AF1059" s="2574"/>
    </row>
    <row r="1060" spans="2:32" s="2875" customFormat="1" ht="12.75" customHeight="1" x14ac:dyDescent="0.2">
      <c r="B1060" s="3863" t="s">
        <v>5070</v>
      </c>
      <c r="C1060" s="3864"/>
      <c r="D1060" s="4729">
        <v>41790</v>
      </c>
      <c r="E1060" s="4729"/>
      <c r="F1060" s="4729"/>
      <c r="G1060" s="2573"/>
      <c r="H1060" s="2573"/>
      <c r="I1060" s="2573"/>
      <c r="J1060" s="2573"/>
      <c r="K1060" s="2573"/>
      <c r="L1060" s="2573"/>
      <c r="M1060" s="2573"/>
      <c r="N1060" s="2573"/>
      <c r="O1060" s="2573"/>
      <c r="P1060" s="2573"/>
      <c r="Q1060" s="2573"/>
      <c r="R1060" s="2573"/>
      <c r="S1060" s="2573"/>
      <c r="T1060" s="2573"/>
      <c r="U1060" s="2573"/>
      <c r="V1060" s="2573"/>
      <c r="W1060" s="2573"/>
      <c r="X1060" s="2573"/>
      <c r="Y1060" s="2573"/>
      <c r="Z1060" s="2573"/>
      <c r="AA1060" s="2573"/>
      <c r="AB1060" s="2573"/>
      <c r="AC1060" s="2573"/>
      <c r="AD1060" s="2573"/>
      <c r="AE1060" s="2573"/>
      <c r="AF1060" s="2574"/>
    </row>
    <row r="1061" spans="2:32" s="2875" customFormat="1" ht="13.5" thickBot="1" x14ac:dyDescent="0.25">
      <c r="B1061" s="3791"/>
      <c r="C1061" s="3792"/>
      <c r="D1061" s="3792"/>
      <c r="E1061" s="3792"/>
      <c r="F1061" s="3792"/>
      <c r="G1061" s="2573"/>
      <c r="H1061" s="2573"/>
      <c r="I1061" s="2573"/>
      <c r="J1061" s="2573"/>
      <c r="K1061" s="2573"/>
      <c r="L1061" s="2573"/>
      <c r="M1061" s="2573"/>
      <c r="N1061" s="2573"/>
      <c r="O1061" s="2573"/>
      <c r="P1061" s="2573"/>
      <c r="Q1061" s="2573"/>
      <c r="R1061" s="2573"/>
      <c r="S1061" s="2573"/>
      <c r="T1061" s="2573"/>
      <c r="U1061" s="2573"/>
      <c r="V1061" s="2573"/>
      <c r="W1061" s="2573"/>
      <c r="X1061" s="2573"/>
      <c r="Y1061" s="2573"/>
      <c r="Z1061" s="2573"/>
      <c r="AA1061" s="2573"/>
      <c r="AB1061" s="2573"/>
      <c r="AC1061" s="2573"/>
      <c r="AD1061" s="2573"/>
      <c r="AE1061" s="2573"/>
      <c r="AF1061" s="2574"/>
    </row>
    <row r="1062" spans="2:32" s="2875" customFormat="1" ht="75.75" customHeight="1" thickBot="1" x14ac:dyDescent="0.25">
      <c r="B1062" s="3844" t="s">
        <v>5071</v>
      </c>
      <c r="C1062" s="3871"/>
      <c r="D1062" s="3872" t="s">
        <v>6701</v>
      </c>
      <c r="E1062" s="3847"/>
      <c r="F1062" s="3847"/>
      <c r="G1062" s="3847"/>
      <c r="H1062" s="3847"/>
      <c r="I1062" s="3847"/>
      <c r="J1062" s="3847"/>
      <c r="K1062" s="3847"/>
      <c r="L1062" s="3847"/>
      <c r="M1062" s="3847"/>
      <c r="N1062" s="3847"/>
      <c r="O1062" s="3847"/>
      <c r="P1062" s="3847"/>
      <c r="Q1062" s="3848"/>
      <c r="R1062" s="2573"/>
      <c r="S1062" s="2573"/>
      <c r="T1062" s="2573"/>
      <c r="U1062" s="2573"/>
      <c r="V1062" s="2573"/>
      <c r="W1062" s="2573"/>
      <c r="X1062" s="2573"/>
      <c r="Y1062" s="2573"/>
      <c r="Z1062" s="2573"/>
      <c r="AA1062" s="2573"/>
      <c r="AB1062" s="2573"/>
      <c r="AC1062" s="2573"/>
      <c r="AD1062" s="2573"/>
      <c r="AE1062" s="2573"/>
      <c r="AF1062" s="2574"/>
    </row>
    <row r="1063" spans="2:32" s="2875" customFormat="1" ht="13.5" thickBot="1" x14ac:dyDescent="0.25">
      <c r="B1063" s="3791"/>
      <c r="C1063" s="3792"/>
      <c r="D1063" s="3792"/>
      <c r="E1063" s="3792"/>
      <c r="F1063" s="3792"/>
      <c r="G1063" s="2573"/>
      <c r="H1063" s="2573"/>
      <c r="I1063" s="2573"/>
      <c r="J1063" s="2573"/>
      <c r="K1063" s="2573"/>
      <c r="L1063" s="2573"/>
      <c r="M1063" s="2573"/>
      <c r="N1063" s="2573"/>
      <c r="O1063" s="2573"/>
      <c r="P1063" s="2573"/>
      <c r="Q1063" s="2573"/>
      <c r="R1063" s="2637"/>
      <c r="S1063" s="2573"/>
      <c r="T1063" s="2573"/>
      <c r="U1063" s="2573"/>
      <c r="V1063" s="2573"/>
      <c r="W1063" s="2573"/>
      <c r="X1063" s="2573"/>
      <c r="Y1063" s="2573"/>
      <c r="Z1063" s="2573"/>
      <c r="AA1063" s="2573"/>
      <c r="AB1063" s="2573"/>
      <c r="AC1063" s="2573"/>
      <c r="AD1063" s="2573"/>
      <c r="AE1063" s="2573"/>
      <c r="AF1063" s="2574"/>
    </row>
    <row r="1064" spans="2:32" s="2875" customFormat="1" ht="13.5" customHeight="1" thickBot="1" x14ac:dyDescent="0.25">
      <c r="B1064" s="3852" t="s">
        <v>5073</v>
      </c>
      <c r="C1064" s="3853"/>
      <c r="D1064" s="3851" t="s">
        <v>5074</v>
      </c>
      <c r="E1064" s="3856" t="s">
        <v>224</v>
      </c>
      <c r="F1064" s="3857"/>
      <c r="G1064" s="3857"/>
      <c r="H1064" s="3857"/>
      <c r="I1064" s="3857"/>
      <c r="J1064" s="3857"/>
      <c r="K1064" s="3857"/>
      <c r="L1064" s="3857"/>
      <c r="M1064" s="3857"/>
      <c r="N1064" s="3857"/>
      <c r="O1064" s="3857"/>
      <c r="P1064" s="3858"/>
      <c r="Q1064" s="3859" t="s">
        <v>340</v>
      </c>
      <c r="R1064" s="3860"/>
      <c r="S1064" s="3861"/>
      <c r="T1064" s="3861"/>
      <c r="U1064" s="3861"/>
      <c r="V1064" s="3861"/>
      <c r="W1064" s="3861"/>
      <c r="X1064" s="3861"/>
      <c r="Y1064" s="3862"/>
      <c r="Z1064" s="3859" t="s">
        <v>225</v>
      </c>
      <c r="AA1064" s="3861"/>
      <c r="AB1064" s="3862"/>
      <c r="AC1064" s="3873" t="s">
        <v>4993</v>
      </c>
      <c r="AD1064" s="3874"/>
      <c r="AE1064" s="3875"/>
      <c r="AF1064" s="2574"/>
    </row>
    <row r="1065" spans="2:32" s="2875" customFormat="1" ht="13.5" customHeight="1" thickBot="1" x14ac:dyDescent="0.25">
      <c r="B1065" s="3854"/>
      <c r="C1065" s="3855"/>
      <c r="D1065" s="3851"/>
      <c r="E1065" s="3851" t="s">
        <v>5011</v>
      </c>
      <c r="F1065" s="3851" t="s">
        <v>5012</v>
      </c>
      <c r="G1065" s="3830" t="s">
        <v>5014</v>
      </c>
      <c r="H1065" s="3830" t="s">
        <v>5075</v>
      </c>
      <c r="I1065" s="3876" t="s">
        <v>5076</v>
      </c>
      <c r="J1065" s="3876" t="s">
        <v>5077</v>
      </c>
      <c r="K1065" s="3876" t="s">
        <v>5017</v>
      </c>
      <c r="L1065" s="3876"/>
      <c r="M1065" s="3876" t="s">
        <v>5078</v>
      </c>
      <c r="N1065" s="3876" t="s">
        <v>5079</v>
      </c>
      <c r="O1065" s="3876" t="s">
        <v>5080</v>
      </c>
      <c r="P1065" s="3876" t="s">
        <v>5081</v>
      </c>
      <c r="Q1065" s="3827" t="s">
        <v>5023</v>
      </c>
      <c r="R1065" s="3827" t="s">
        <v>5024</v>
      </c>
      <c r="S1065" s="3827" t="s">
        <v>5025</v>
      </c>
      <c r="T1065" s="3827" t="s">
        <v>5082</v>
      </c>
      <c r="U1065" s="3827" t="s">
        <v>5083</v>
      </c>
      <c r="V1065" s="3827" t="s">
        <v>5028</v>
      </c>
      <c r="W1065" s="3827" t="s">
        <v>5030</v>
      </c>
      <c r="X1065" s="3830" t="s">
        <v>5084</v>
      </c>
      <c r="Y1065" s="3830" t="s">
        <v>5085</v>
      </c>
      <c r="Z1065" s="3827" t="s">
        <v>5086</v>
      </c>
      <c r="AA1065" s="3827" t="s">
        <v>5087</v>
      </c>
      <c r="AB1065" s="3827" t="s">
        <v>5088</v>
      </c>
      <c r="AC1065" s="3827" t="s">
        <v>1154</v>
      </c>
      <c r="AD1065" s="3827" t="s">
        <v>4994</v>
      </c>
      <c r="AE1065" s="3827" t="s">
        <v>4995</v>
      </c>
      <c r="AF1065" s="2574"/>
    </row>
    <row r="1066" spans="2:32" s="2875" customFormat="1" ht="13.5" thickBot="1" x14ac:dyDescent="0.25">
      <c r="B1066" s="3854"/>
      <c r="C1066" s="3855"/>
      <c r="D1066" s="3827"/>
      <c r="E1066" s="3827"/>
      <c r="F1066" s="3827"/>
      <c r="G1066" s="3829"/>
      <c r="H1066" s="3829"/>
      <c r="I1066" s="3830"/>
      <c r="J1066" s="3830"/>
      <c r="K1066" s="3787" t="s">
        <v>5037</v>
      </c>
      <c r="L1066" s="3788" t="s">
        <v>2798</v>
      </c>
      <c r="M1066" s="3830"/>
      <c r="N1066" s="3830"/>
      <c r="O1066" s="3830"/>
      <c r="P1066" s="3830"/>
      <c r="Q1066" s="3828"/>
      <c r="R1066" s="3828"/>
      <c r="S1066" s="3828"/>
      <c r="T1066" s="3828"/>
      <c r="U1066" s="3828"/>
      <c r="V1066" s="3828"/>
      <c r="W1066" s="3828"/>
      <c r="X1066" s="3829"/>
      <c r="Y1066" s="3829"/>
      <c r="Z1066" s="3828"/>
      <c r="AA1066" s="3828"/>
      <c r="AB1066" s="3828"/>
      <c r="AC1066" s="3828"/>
      <c r="AD1066" s="3828"/>
      <c r="AE1066" s="3828"/>
      <c r="AF1066" s="2574"/>
    </row>
    <row r="1067" spans="2:32" s="2875" customFormat="1" ht="13.5" thickBot="1" x14ac:dyDescent="0.25">
      <c r="B1067" s="3901" t="s">
        <v>6702</v>
      </c>
      <c r="C1067" s="3902"/>
      <c r="D1067" s="3156" t="s">
        <v>1534</v>
      </c>
      <c r="E1067" s="3138" t="s">
        <v>1534</v>
      </c>
      <c r="F1067" s="3157" t="s">
        <v>1534</v>
      </c>
      <c r="G1067" s="3157" t="s">
        <v>1534</v>
      </c>
      <c r="H1067" s="3411" t="s">
        <v>1534</v>
      </c>
      <c r="I1067" s="3411" t="s">
        <v>1534</v>
      </c>
      <c r="J1067" s="3138" t="s">
        <v>1534</v>
      </c>
      <c r="K1067" s="3157" t="s">
        <v>1534</v>
      </c>
      <c r="L1067" s="3411" t="s">
        <v>1534</v>
      </c>
      <c r="M1067" s="3138" t="s">
        <v>1534</v>
      </c>
      <c r="N1067" s="3138" t="s">
        <v>1534</v>
      </c>
      <c r="O1067" s="3138" t="s">
        <v>1534</v>
      </c>
      <c r="P1067" s="3138" t="s">
        <v>1534</v>
      </c>
      <c r="Q1067" s="3138" t="s">
        <v>1534</v>
      </c>
      <c r="R1067" s="3157" t="s">
        <v>1534</v>
      </c>
      <c r="S1067" s="3157" t="s">
        <v>1534</v>
      </c>
      <c r="T1067" s="3138" t="s">
        <v>1534</v>
      </c>
      <c r="U1067" s="3138" t="s">
        <v>1534</v>
      </c>
      <c r="V1067" s="3138" t="s">
        <v>1534</v>
      </c>
      <c r="W1067" s="3138" t="s">
        <v>1534</v>
      </c>
      <c r="X1067" s="3138" t="s">
        <v>1534</v>
      </c>
      <c r="Y1067" s="3138" t="s">
        <v>1534</v>
      </c>
      <c r="Z1067" s="3157">
        <v>3000</v>
      </c>
      <c r="AA1067" s="3412" t="s">
        <v>1534</v>
      </c>
      <c r="AB1067" s="3138">
        <v>0.5</v>
      </c>
      <c r="AC1067" s="3412" t="s">
        <v>1534</v>
      </c>
      <c r="AD1067" s="3412" t="s">
        <v>1534</v>
      </c>
      <c r="AE1067" s="3412" t="s">
        <v>1534</v>
      </c>
      <c r="AF1067" s="2574"/>
    </row>
    <row r="1068" spans="2:32" s="2875" customFormat="1" x14ac:dyDescent="0.2">
      <c r="B1068" s="2636"/>
      <c r="C1068" s="2568"/>
      <c r="D1068" s="2568"/>
      <c r="E1068" s="2568"/>
      <c r="F1068" s="2568"/>
      <c r="G1068" s="2569"/>
      <c r="H1068" s="2569"/>
      <c r="I1068" s="2569"/>
      <c r="J1068" s="2569"/>
      <c r="K1068" s="2568"/>
      <c r="L1068" s="2569"/>
      <c r="M1068" s="2569"/>
      <c r="N1068" s="2569"/>
      <c r="O1068" s="2569"/>
      <c r="P1068" s="2569"/>
      <c r="Q1068" s="2633"/>
      <c r="R1068" s="2633"/>
      <c r="S1068" s="2633"/>
      <c r="T1068" s="2633"/>
      <c r="U1068" s="2633"/>
      <c r="V1068" s="2633"/>
      <c r="W1068" s="2633"/>
      <c r="X1068" s="2633"/>
      <c r="Y1068" s="2633"/>
      <c r="Z1068" s="2633"/>
      <c r="AA1068" s="2633"/>
      <c r="AB1068" s="2633"/>
      <c r="AC1068" s="2633"/>
      <c r="AD1068" s="2633"/>
      <c r="AE1068" s="2633"/>
      <c r="AF1068" s="2574"/>
    </row>
    <row r="1069" spans="2:32" s="2875" customFormat="1" x14ac:dyDescent="0.2">
      <c r="B1069" s="3881" t="s">
        <v>4996</v>
      </c>
      <c r="C1069" s="3882"/>
      <c r="D1069" s="3883" t="s">
        <v>5090</v>
      </c>
      <c r="E1069" s="3883"/>
      <c r="F1069" s="3883"/>
      <c r="G1069" s="3883"/>
      <c r="H1069" s="3883"/>
      <c r="I1069" s="2634"/>
      <c r="J1069" s="2634"/>
      <c r="K1069" s="2634"/>
      <c r="L1069" s="2634"/>
      <c r="M1069" s="2634"/>
      <c r="N1069" s="2634"/>
      <c r="O1069" s="2634"/>
      <c r="P1069" s="2634"/>
      <c r="Q1069" s="2633"/>
      <c r="R1069" s="2633"/>
      <c r="S1069" s="2633"/>
      <c r="T1069" s="2633"/>
      <c r="U1069" s="2633"/>
      <c r="V1069" s="2633"/>
      <c r="W1069" s="2633"/>
      <c r="X1069" s="2633"/>
      <c r="Y1069" s="2633"/>
      <c r="Z1069" s="2633"/>
      <c r="AA1069" s="2633"/>
      <c r="AB1069" s="2633"/>
      <c r="AC1069" s="2633"/>
      <c r="AD1069" s="2633"/>
      <c r="AE1069" s="2633"/>
      <c r="AF1069" s="2574"/>
    </row>
    <row r="1070" spans="2:32" s="2875" customFormat="1" x14ac:dyDescent="0.2">
      <c r="B1070" s="3881" t="s">
        <v>4997</v>
      </c>
      <c r="C1070" s="3882"/>
      <c r="D1070" s="3883" t="s">
        <v>1517</v>
      </c>
      <c r="E1070" s="3883"/>
      <c r="F1070" s="3883"/>
      <c r="G1070" s="3883"/>
      <c r="H1070" s="3883"/>
      <c r="I1070" s="2634"/>
      <c r="J1070" s="2634"/>
      <c r="K1070" s="2634"/>
      <c r="L1070" s="2634"/>
      <c r="M1070" s="2634"/>
      <c r="N1070" s="2634"/>
      <c r="O1070" s="2634"/>
      <c r="P1070" s="2634"/>
      <c r="Q1070" s="2633"/>
      <c r="R1070" s="2633"/>
      <c r="S1070" s="2633"/>
      <c r="T1070" s="2633"/>
      <c r="U1070" s="2633"/>
      <c r="V1070" s="2633"/>
      <c r="W1070" s="2633"/>
      <c r="X1070" s="2633"/>
      <c r="Y1070" s="2633"/>
      <c r="Z1070" s="2633"/>
      <c r="AA1070" s="2633"/>
      <c r="AB1070" s="2633"/>
      <c r="AC1070" s="2633"/>
      <c r="AD1070" s="2633"/>
      <c r="AE1070" s="2633"/>
      <c r="AF1070" s="2574"/>
    </row>
    <row r="1071" spans="2:32" s="2875" customFormat="1" ht="13.5" thickBot="1" x14ac:dyDescent="0.25">
      <c r="B1071" s="3789"/>
      <c r="C1071" s="3790"/>
      <c r="D1071" s="3790"/>
      <c r="E1071" s="3790"/>
      <c r="F1071" s="3790"/>
      <c r="G1071" s="2637"/>
      <c r="H1071" s="2637"/>
      <c r="I1071" s="2637"/>
      <c r="J1071" s="2637"/>
      <c r="K1071" s="2637"/>
      <c r="L1071" s="2637"/>
      <c r="M1071" s="2637"/>
      <c r="N1071" s="2637"/>
      <c r="O1071" s="2637"/>
      <c r="P1071" s="2637"/>
      <c r="Q1071" s="2637"/>
      <c r="R1071" s="2637"/>
      <c r="S1071" s="2637"/>
      <c r="T1071" s="2637"/>
      <c r="U1071" s="2637"/>
      <c r="V1071" s="2637"/>
      <c r="W1071" s="2637"/>
      <c r="X1071" s="2637"/>
      <c r="Y1071" s="2637"/>
      <c r="Z1071" s="2637"/>
      <c r="AA1071" s="2637"/>
      <c r="AB1071" s="2637"/>
      <c r="AC1071" s="2637"/>
      <c r="AD1071" s="2637"/>
      <c r="AE1071" s="2637"/>
      <c r="AF1071" s="2579"/>
    </row>
    <row r="1072" spans="2:32" s="2875" customFormat="1" x14ac:dyDescent="0.2">
      <c r="B1072" s="2777"/>
    </row>
    <row r="1073" spans="2:32" s="2875" customFormat="1" ht="13.5" thickBot="1" x14ac:dyDescent="0.25"/>
    <row r="1074" spans="2:32" s="2875" customFormat="1" ht="20.25" x14ac:dyDescent="0.2">
      <c r="B1074" s="3839" t="s">
        <v>5069</v>
      </c>
      <c r="C1074" s="3840"/>
      <c r="D1074" s="3840"/>
      <c r="E1074" s="3840"/>
      <c r="F1074" s="3840"/>
      <c r="G1074" s="3840"/>
      <c r="H1074" s="3840"/>
      <c r="I1074" s="3840"/>
      <c r="J1074" s="3840"/>
      <c r="K1074" s="3840"/>
      <c r="L1074" s="3840"/>
      <c r="M1074" s="3840"/>
      <c r="N1074" s="3840"/>
      <c r="O1074" s="3840"/>
      <c r="P1074" s="3840"/>
      <c r="Q1074" s="3840"/>
      <c r="R1074" s="3840"/>
      <c r="S1074" s="3840"/>
      <c r="T1074" s="3840"/>
      <c r="U1074" s="3840"/>
      <c r="V1074" s="3840"/>
      <c r="W1074" s="3840"/>
      <c r="X1074" s="3840"/>
      <c r="Y1074" s="3840"/>
      <c r="Z1074" s="3840"/>
      <c r="AA1074" s="3840"/>
      <c r="AB1074" s="3840"/>
      <c r="AC1074" s="3840"/>
      <c r="AD1074" s="3840"/>
      <c r="AE1074" s="3840"/>
      <c r="AF1074" s="3841"/>
    </row>
    <row r="1075" spans="2:32" s="2875" customFormat="1" x14ac:dyDescent="0.2">
      <c r="B1075" s="3791"/>
      <c r="C1075" s="3792"/>
      <c r="D1075" s="3792"/>
      <c r="E1075" s="3792"/>
      <c r="F1075" s="3792"/>
      <c r="G1075" s="2573"/>
      <c r="H1075" s="2573"/>
      <c r="I1075" s="2573"/>
      <c r="J1075" s="2573"/>
      <c r="K1075" s="2573"/>
      <c r="L1075" s="2573"/>
      <c r="M1075" s="2573"/>
      <c r="N1075" s="2573"/>
      <c r="O1075" s="2573"/>
      <c r="P1075" s="2573"/>
      <c r="Q1075" s="2573"/>
      <c r="R1075" s="2573"/>
      <c r="S1075" s="2573"/>
      <c r="T1075" s="2573"/>
      <c r="U1075" s="2573"/>
      <c r="V1075" s="2573"/>
      <c r="W1075" s="2573"/>
      <c r="X1075" s="2573"/>
      <c r="Y1075" s="2573"/>
      <c r="Z1075" s="2573"/>
      <c r="AA1075" s="2573"/>
      <c r="AB1075" s="2573"/>
      <c r="AC1075" s="2573"/>
      <c r="AD1075" s="2573"/>
      <c r="AE1075" s="2573"/>
      <c r="AF1075" s="2574"/>
    </row>
    <row r="1076" spans="2:32" s="2875" customFormat="1" x14ac:dyDescent="0.2">
      <c r="B1076" s="2635" t="s">
        <v>5089</v>
      </c>
      <c r="C1076" s="3792"/>
      <c r="D1076" s="3866" t="s">
        <v>6697</v>
      </c>
      <c r="E1076" s="3866"/>
      <c r="F1076" s="3866"/>
      <c r="G1076" s="2573"/>
      <c r="H1076" s="2573"/>
      <c r="I1076" s="2573"/>
      <c r="J1076" s="2573"/>
      <c r="K1076" s="2573"/>
      <c r="L1076" s="2573"/>
      <c r="M1076" s="2573"/>
      <c r="N1076" s="2573"/>
      <c r="O1076" s="2573"/>
      <c r="P1076" s="2573"/>
      <c r="Q1076" s="2573"/>
      <c r="R1076" s="2573"/>
      <c r="S1076" s="2573"/>
      <c r="T1076" s="2573"/>
      <c r="U1076" s="2573"/>
      <c r="V1076" s="2573"/>
      <c r="W1076" s="2573"/>
      <c r="X1076" s="2573"/>
      <c r="Y1076" s="2573"/>
      <c r="Z1076" s="2573"/>
      <c r="AA1076" s="2573"/>
      <c r="AB1076" s="2573"/>
      <c r="AC1076" s="2573"/>
      <c r="AD1076" s="2573"/>
      <c r="AE1076" s="2573"/>
      <c r="AF1076" s="2574"/>
    </row>
    <row r="1077" spans="2:32" s="2875" customFormat="1" ht="12.75" customHeight="1" x14ac:dyDescent="0.2">
      <c r="B1077" s="3867" t="s">
        <v>5072</v>
      </c>
      <c r="C1077" s="3868"/>
      <c r="D1077" s="3843">
        <v>41743</v>
      </c>
      <c r="E1077" s="3843"/>
      <c r="F1077" s="3843"/>
      <c r="G1077" s="2573"/>
      <c r="H1077" s="2573"/>
      <c r="I1077" s="2573"/>
      <c r="J1077" s="2573"/>
      <c r="K1077" s="2573"/>
      <c r="L1077" s="2573"/>
      <c r="M1077" s="2573"/>
      <c r="N1077" s="2573"/>
      <c r="O1077" s="2573"/>
      <c r="P1077" s="2573"/>
      <c r="Q1077" s="2573"/>
      <c r="R1077" s="2573"/>
      <c r="S1077" s="2573"/>
      <c r="T1077" s="2573"/>
      <c r="U1077" s="2573"/>
      <c r="V1077" s="2573"/>
      <c r="W1077" s="2573"/>
      <c r="X1077" s="2573"/>
      <c r="Y1077" s="2573"/>
      <c r="Z1077" s="2573"/>
      <c r="AA1077" s="2573"/>
      <c r="AB1077" s="2573"/>
      <c r="AC1077" s="2573"/>
      <c r="AD1077" s="2573"/>
      <c r="AE1077" s="2573"/>
      <c r="AF1077" s="2574"/>
    </row>
    <row r="1078" spans="2:32" s="2875" customFormat="1" ht="12.75" customHeight="1" x14ac:dyDescent="0.2">
      <c r="B1078" s="3863" t="s">
        <v>5070</v>
      </c>
      <c r="C1078" s="3864"/>
      <c r="D1078" s="4729">
        <v>41790</v>
      </c>
      <c r="E1078" s="4729"/>
      <c r="F1078" s="4729"/>
      <c r="G1078" s="2573"/>
      <c r="H1078" s="2573"/>
      <c r="I1078" s="2573"/>
      <c r="J1078" s="2573"/>
      <c r="K1078" s="2573"/>
      <c r="L1078" s="2573"/>
      <c r="M1078" s="2573"/>
      <c r="N1078" s="2573"/>
      <c r="O1078" s="2573"/>
      <c r="P1078" s="2573"/>
      <c r="Q1078" s="2573"/>
      <c r="R1078" s="2573"/>
      <c r="S1078" s="2573"/>
      <c r="T1078" s="2573"/>
      <c r="U1078" s="2573"/>
      <c r="V1078" s="2573"/>
      <c r="W1078" s="2573"/>
      <c r="X1078" s="2573"/>
      <c r="Y1078" s="2573"/>
      <c r="Z1078" s="2573"/>
      <c r="AA1078" s="2573"/>
      <c r="AB1078" s="2573"/>
      <c r="AC1078" s="2573"/>
      <c r="AD1078" s="2573"/>
      <c r="AE1078" s="2573"/>
      <c r="AF1078" s="2574"/>
    </row>
    <row r="1079" spans="2:32" s="2875" customFormat="1" ht="13.5" thickBot="1" x14ac:dyDescent="0.25">
      <c r="B1079" s="3791"/>
      <c r="C1079" s="3792"/>
      <c r="D1079" s="3792"/>
      <c r="E1079" s="3792"/>
      <c r="F1079" s="3792"/>
      <c r="G1079" s="2573"/>
      <c r="H1079" s="2573"/>
      <c r="I1079" s="2573"/>
      <c r="J1079" s="2573"/>
      <c r="K1079" s="2573"/>
      <c r="L1079" s="2573"/>
      <c r="M1079" s="2573"/>
      <c r="N1079" s="2573"/>
      <c r="O1079" s="2573"/>
      <c r="P1079" s="2573"/>
      <c r="Q1079" s="2573"/>
      <c r="R1079" s="2573"/>
      <c r="S1079" s="2573"/>
      <c r="T1079" s="2573"/>
      <c r="U1079" s="2573"/>
      <c r="V1079" s="2573"/>
      <c r="W1079" s="2573"/>
      <c r="X1079" s="2573"/>
      <c r="Y1079" s="2573"/>
      <c r="Z1079" s="2573"/>
      <c r="AA1079" s="2573"/>
      <c r="AB1079" s="2573"/>
      <c r="AC1079" s="2573"/>
      <c r="AD1079" s="2573"/>
      <c r="AE1079" s="2573"/>
      <c r="AF1079" s="2574"/>
    </row>
    <row r="1080" spans="2:32" s="2875" customFormat="1" ht="106.5" customHeight="1" thickBot="1" x14ac:dyDescent="0.25">
      <c r="B1080" s="3844" t="s">
        <v>5071</v>
      </c>
      <c r="C1080" s="3871"/>
      <c r="D1080" s="3872" t="s">
        <v>6698</v>
      </c>
      <c r="E1080" s="3847"/>
      <c r="F1080" s="3847"/>
      <c r="G1080" s="3847"/>
      <c r="H1080" s="3847"/>
      <c r="I1080" s="3847"/>
      <c r="J1080" s="3847"/>
      <c r="K1080" s="3847"/>
      <c r="L1080" s="3847"/>
      <c r="M1080" s="3847"/>
      <c r="N1080" s="3847"/>
      <c r="O1080" s="3847"/>
      <c r="P1080" s="3847"/>
      <c r="Q1080" s="3848"/>
      <c r="R1080" s="2573"/>
      <c r="S1080" s="2573"/>
      <c r="T1080" s="2573"/>
      <c r="U1080" s="2573"/>
      <c r="V1080" s="2573"/>
      <c r="W1080" s="2573"/>
      <c r="X1080" s="2573"/>
      <c r="Y1080" s="2573"/>
      <c r="Z1080" s="2573"/>
      <c r="AA1080" s="2573"/>
      <c r="AB1080" s="2573"/>
      <c r="AC1080" s="2573"/>
      <c r="AD1080" s="2573"/>
      <c r="AE1080" s="2573"/>
      <c r="AF1080" s="2574"/>
    </row>
    <row r="1081" spans="2:32" s="2875" customFormat="1" ht="13.5" thickBot="1" x14ac:dyDescent="0.25">
      <c r="B1081" s="3791"/>
      <c r="C1081" s="3792"/>
      <c r="D1081" s="3792"/>
      <c r="E1081" s="3792"/>
      <c r="F1081" s="3792"/>
      <c r="G1081" s="2573"/>
      <c r="H1081" s="2573"/>
      <c r="I1081" s="2573"/>
      <c r="J1081" s="2573"/>
      <c r="K1081" s="2573"/>
      <c r="L1081" s="2573"/>
      <c r="M1081" s="2573"/>
      <c r="N1081" s="2573"/>
      <c r="O1081" s="2573"/>
      <c r="P1081" s="2573"/>
      <c r="Q1081" s="2573"/>
      <c r="R1081" s="2637"/>
      <c r="S1081" s="2573"/>
      <c r="T1081" s="2573"/>
      <c r="U1081" s="2573"/>
      <c r="V1081" s="2573"/>
      <c r="W1081" s="2573"/>
      <c r="X1081" s="2573"/>
      <c r="Y1081" s="2573"/>
      <c r="Z1081" s="2573"/>
      <c r="AA1081" s="2573"/>
      <c r="AB1081" s="2573"/>
      <c r="AC1081" s="2573"/>
      <c r="AD1081" s="2573"/>
      <c r="AE1081" s="2573"/>
      <c r="AF1081" s="2574"/>
    </row>
    <row r="1082" spans="2:32" s="2875" customFormat="1" ht="13.5" customHeight="1" thickBot="1" x14ac:dyDescent="0.25">
      <c r="B1082" s="3852" t="s">
        <v>5073</v>
      </c>
      <c r="C1082" s="3853"/>
      <c r="D1082" s="3851" t="s">
        <v>5074</v>
      </c>
      <c r="E1082" s="3856" t="s">
        <v>224</v>
      </c>
      <c r="F1082" s="3857"/>
      <c r="G1082" s="3857"/>
      <c r="H1082" s="3857"/>
      <c r="I1082" s="3857"/>
      <c r="J1082" s="3857"/>
      <c r="K1082" s="3857"/>
      <c r="L1082" s="3857"/>
      <c r="M1082" s="3857"/>
      <c r="N1082" s="3857"/>
      <c r="O1082" s="3857"/>
      <c r="P1082" s="3858"/>
      <c r="Q1082" s="3859" t="s">
        <v>340</v>
      </c>
      <c r="R1082" s="3860"/>
      <c r="S1082" s="3861"/>
      <c r="T1082" s="3861"/>
      <c r="U1082" s="3861"/>
      <c r="V1082" s="3861"/>
      <c r="W1082" s="3861"/>
      <c r="X1082" s="3861"/>
      <c r="Y1082" s="3862"/>
      <c r="Z1082" s="3859" t="s">
        <v>225</v>
      </c>
      <c r="AA1082" s="3861"/>
      <c r="AB1082" s="3862"/>
      <c r="AC1082" s="3873" t="s">
        <v>4993</v>
      </c>
      <c r="AD1082" s="3874"/>
      <c r="AE1082" s="3875"/>
      <c r="AF1082" s="2574"/>
    </row>
    <row r="1083" spans="2:32" s="2875" customFormat="1" ht="13.5" customHeight="1" thickBot="1" x14ac:dyDescent="0.25">
      <c r="B1083" s="3854"/>
      <c r="C1083" s="3855"/>
      <c r="D1083" s="3851"/>
      <c r="E1083" s="3851" t="s">
        <v>5011</v>
      </c>
      <c r="F1083" s="3851" t="s">
        <v>5012</v>
      </c>
      <c r="G1083" s="3830" t="s">
        <v>5014</v>
      </c>
      <c r="H1083" s="3830" t="s">
        <v>5075</v>
      </c>
      <c r="I1083" s="3876" t="s">
        <v>5076</v>
      </c>
      <c r="J1083" s="3876" t="s">
        <v>5077</v>
      </c>
      <c r="K1083" s="3876" t="s">
        <v>5017</v>
      </c>
      <c r="L1083" s="3876"/>
      <c r="M1083" s="3876" t="s">
        <v>5078</v>
      </c>
      <c r="N1083" s="3876" t="s">
        <v>5079</v>
      </c>
      <c r="O1083" s="3876" t="s">
        <v>5080</v>
      </c>
      <c r="P1083" s="3876" t="s">
        <v>5081</v>
      </c>
      <c r="Q1083" s="3827" t="s">
        <v>5023</v>
      </c>
      <c r="R1083" s="3827" t="s">
        <v>5024</v>
      </c>
      <c r="S1083" s="3827" t="s">
        <v>5025</v>
      </c>
      <c r="T1083" s="3827" t="s">
        <v>5082</v>
      </c>
      <c r="U1083" s="3827" t="s">
        <v>5083</v>
      </c>
      <c r="V1083" s="3827" t="s">
        <v>5028</v>
      </c>
      <c r="W1083" s="3827" t="s">
        <v>5030</v>
      </c>
      <c r="X1083" s="3830" t="s">
        <v>5084</v>
      </c>
      <c r="Y1083" s="3830" t="s">
        <v>5085</v>
      </c>
      <c r="Z1083" s="3827" t="s">
        <v>5086</v>
      </c>
      <c r="AA1083" s="3827" t="s">
        <v>5087</v>
      </c>
      <c r="AB1083" s="3827" t="s">
        <v>5088</v>
      </c>
      <c r="AC1083" s="3827" t="s">
        <v>1154</v>
      </c>
      <c r="AD1083" s="3827" t="s">
        <v>4994</v>
      </c>
      <c r="AE1083" s="3827" t="s">
        <v>4995</v>
      </c>
      <c r="AF1083" s="2574"/>
    </row>
    <row r="1084" spans="2:32" s="2875" customFormat="1" ht="13.5" thickBot="1" x14ac:dyDescent="0.25">
      <c r="B1084" s="3854"/>
      <c r="C1084" s="3855"/>
      <c r="D1084" s="3827"/>
      <c r="E1084" s="3827"/>
      <c r="F1084" s="3827"/>
      <c r="G1084" s="3829"/>
      <c r="H1084" s="3829"/>
      <c r="I1084" s="3830"/>
      <c r="J1084" s="3830"/>
      <c r="K1084" s="3787" t="s">
        <v>5037</v>
      </c>
      <c r="L1084" s="3788" t="s">
        <v>2798</v>
      </c>
      <c r="M1084" s="3830"/>
      <c r="N1084" s="3830"/>
      <c r="O1084" s="3830"/>
      <c r="P1084" s="3830"/>
      <c r="Q1084" s="3828"/>
      <c r="R1084" s="3828"/>
      <c r="S1084" s="3828"/>
      <c r="T1084" s="3828"/>
      <c r="U1084" s="3828"/>
      <c r="V1084" s="3828"/>
      <c r="W1084" s="3828"/>
      <c r="X1084" s="3829"/>
      <c r="Y1084" s="3829"/>
      <c r="Z1084" s="3828"/>
      <c r="AA1084" s="3828"/>
      <c r="AB1084" s="3828"/>
      <c r="AC1084" s="3828"/>
      <c r="AD1084" s="3828"/>
      <c r="AE1084" s="3828"/>
      <c r="AF1084" s="2574"/>
    </row>
    <row r="1085" spans="2:32" s="2875" customFormat="1" ht="13.5" thickBot="1" x14ac:dyDescent="0.25">
      <c r="B1085" s="3901" t="s">
        <v>6699</v>
      </c>
      <c r="C1085" s="3902"/>
      <c r="D1085" s="3156" t="s">
        <v>1534</v>
      </c>
      <c r="E1085" s="3138" t="s">
        <v>1534</v>
      </c>
      <c r="F1085" s="3157" t="s">
        <v>1534</v>
      </c>
      <c r="G1085" s="3157" t="s">
        <v>1534</v>
      </c>
      <c r="H1085" s="3411" t="s">
        <v>1534</v>
      </c>
      <c r="I1085" s="3411" t="s">
        <v>1534</v>
      </c>
      <c r="J1085" s="3138" t="s">
        <v>1534</v>
      </c>
      <c r="K1085" s="3157" t="s">
        <v>1534</v>
      </c>
      <c r="L1085" s="3411" t="s">
        <v>1534</v>
      </c>
      <c r="M1085" s="3138" t="s">
        <v>1534</v>
      </c>
      <c r="N1085" s="3138" t="s">
        <v>1534</v>
      </c>
      <c r="O1085" s="3138" t="s">
        <v>1534</v>
      </c>
      <c r="P1085" s="3138" t="s">
        <v>1534</v>
      </c>
      <c r="Q1085" s="3138" t="s">
        <v>1534</v>
      </c>
      <c r="R1085" s="3157" t="s">
        <v>1534</v>
      </c>
      <c r="S1085" s="3157" t="s">
        <v>1534</v>
      </c>
      <c r="T1085" s="3138" t="s">
        <v>1534</v>
      </c>
      <c r="U1085" s="3138" t="s">
        <v>1534</v>
      </c>
      <c r="V1085" s="3138" t="s">
        <v>1534</v>
      </c>
      <c r="W1085" s="3138" t="s">
        <v>1534</v>
      </c>
      <c r="X1085" s="3138" t="s">
        <v>1534</v>
      </c>
      <c r="Y1085" s="3138" t="s">
        <v>1534</v>
      </c>
      <c r="Z1085" s="3157">
        <v>1200</v>
      </c>
      <c r="AA1085" s="3412" t="s">
        <v>1534</v>
      </c>
      <c r="AB1085" s="3138">
        <v>0.5</v>
      </c>
      <c r="AC1085" s="3412" t="s">
        <v>1534</v>
      </c>
      <c r="AD1085" s="3412" t="s">
        <v>1534</v>
      </c>
      <c r="AE1085" s="3412" t="s">
        <v>1534</v>
      </c>
      <c r="AF1085" s="2574"/>
    </row>
    <row r="1086" spans="2:32" s="2875" customFormat="1" ht="17.25" customHeight="1" x14ac:dyDescent="0.2">
      <c r="B1086" s="2636"/>
      <c r="C1086" s="2568"/>
      <c r="D1086" s="2568"/>
      <c r="E1086" s="2568"/>
      <c r="F1086" s="2568"/>
      <c r="G1086" s="2569"/>
      <c r="H1086" s="2569"/>
      <c r="I1086" s="2569"/>
      <c r="J1086" s="2569"/>
      <c r="K1086" s="2568"/>
      <c r="L1086" s="2569"/>
      <c r="M1086" s="2569"/>
      <c r="N1086" s="2569"/>
      <c r="O1086" s="2569"/>
      <c r="P1086" s="2569"/>
      <c r="Q1086" s="2633"/>
      <c r="R1086" s="2633"/>
      <c r="S1086" s="2633"/>
      <c r="T1086" s="2633"/>
      <c r="U1086" s="2633"/>
      <c r="V1086" s="2633"/>
      <c r="W1086" s="2633"/>
      <c r="X1086" s="2633"/>
      <c r="Y1086" s="2633"/>
      <c r="Z1086" s="2633"/>
      <c r="AA1086" s="2633"/>
      <c r="AB1086" s="2633"/>
      <c r="AC1086" s="2633"/>
      <c r="AD1086" s="2633"/>
      <c r="AE1086" s="2633"/>
      <c r="AF1086" s="2574"/>
    </row>
    <row r="1087" spans="2:32" s="2875" customFormat="1" x14ac:dyDescent="0.2">
      <c r="B1087" s="3881" t="s">
        <v>4996</v>
      </c>
      <c r="C1087" s="3882"/>
      <c r="D1087" s="3883" t="s">
        <v>5090</v>
      </c>
      <c r="E1087" s="3883"/>
      <c r="F1087" s="3883"/>
      <c r="G1087" s="3883"/>
      <c r="H1087" s="3883"/>
      <c r="I1087" s="2634"/>
      <c r="J1087" s="2634"/>
      <c r="K1087" s="2634"/>
      <c r="L1087" s="2634"/>
      <c r="M1087" s="2634"/>
      <c r="N1087" s="2634"/>
      <c r="O1087" s="2634"/>
      <c r="P1087" s="2634"/>
      <c r="Q1087" s="2633"/>
      <c r="R1087" s="2633"/>
      <c r="S1087" s="2633"/>
      <c r="T1087" s="2633"/>
      <c r="U1087" s="2633"/>
      <c r="V1087" s="2633"/>
      <c r="W1087" s="2633"/>
      <c r="X1087" s="2633"/>
      <c r="Y1087" s="2633"/>
      <c r="Z1087" s="2633"/>
      <c r="AA1087" s="2633"/>
      <c r="AB1087" s="2633"/>
      <c r="AC1087" s="2633"/>
      <c r="AD1087" s="2633"/>
      <c r="AE1087" s="2633"/>
      <c r="AF1087" s="2574"/>
    </row>
    <row r="1088" spans="2:32" s="2875" customFormat="1" x14ac:dyDescent="0.2">
      <c r="B1088" s="3881" t="s">
        <v>4997</v>
      </c>
      <c r="C1088" s="3882"/>
      <c r="D1088" s="3883" t="s">
        <v>1517</v>
      </c>
      <c r="E1088" s="3883"/>
      <c r="F1088" s="3883"/>
      <c r="G1088" s="3883"/>
      <c r="H1088" s="3883"/>
      <c r="I1088" s="2634"/>
      <c r="J1088" s="2634"/>
      <c r="K1088" s="2634"/>
      <c r="L1088" s="2634"/>
      <c r="M1088" s="2634"/>
      <c r="N1088" s="2634"/>
      <c r="O1088" s="2634"/>
      <c r="P1088" s="2634"/>
      <c r="Q1088" s="2633"/>
      <c r="R1088" s="2633"/>
      <c r="S1088" s="2633"/>
      <c r="T1088" s="2633"/>
      <c r="U1088" s="2633"/>
      <c r="V1088" s="2633"/>
      <c r="W1088" s="2633"/>
      <c r="X1088" s="2633"/>
      <c r="Y1088" s="2633"/>
      <c r="Z1088" s="2633"/>
      <c r="AA1088" s="2633"/>
      <c r="AB1088" s="2633"/>
      <c r="AC1088" s="2633"/>
      <c r="AD1088" s="2633"/>
      <c r="AE1088" s="2633"/>
      <c r="AF1088" s="2574"/>
    </row>
    <row r="1089" spans="2:32" s="2875" customFormat="1" ht="13.5" thickBot="1" x14ac:dyDescent="0.25">
      <c r="B1089" s="3789"/>
      <c r="C1089" s="3790"/>
      <c r="D1089" s="3790"/>
      <c r="E1089" s="3790"/>
      <c r="F1089" s="3790"/>
      <c r="G1089" s="2637"/>
      <c r="H1089" s="2637"/>
      <c r="I1089" s="2637"/>
      <c r="J1089" s="2637"/>
      <c r="K1089" s="2637"/>
      <c r="L1089" s="2637"/>
      <c r="M1089" s="2637"/>
      <c r="N1089" s="2637"/>
      <c r="O1089" s="2637"/>
      <c r="P1089" s="2637"/>
      <c r="Q1089" s="2637"/>
      <c r="R1089" s="2637"/>
      <c r="S1089" s="2637"/>
      <c r="T1089" s="2637"/>
      <c r="U1089" s="2637"/>
      <c r="V1089" s="2637"/>
      <c r="W1089" s="2637"/>
      <c r="X1089" s="2637"/>
      <c r="Y1089" s="2637"/>
      <c r="Z1089" s="2637"/>
      <c r="AA1089" s="2637"/>
      <c r="AB1089" s="2637"/>
      <c r="AC1089" s="2637"/>
      <c r="AD1089" s="2637"/>
      <c r="AE1089" s="2637"/>
      <c r="AF1089" s="2579"/>
    </row>
    <row r="1090" spans="2:32" s="2875" customFormat="1" x14ac:dyDescent="0.2">
      <c r="B1090" s="2777"/>
    </row>
    <row r="1091" spans="2:32" s="2875" customFormat="1" ht="13.5" thickBot="1" x14ac:dyDescent="0.25"/>
    <row r="1092" spans="2:32" s="2875" customFormat="1" ht="20.25" x14ac:dyDescent="0.2">
      <c r="B1092" s="3839" t="s">
        <v>5069</v>
      </c>
      <c r="C1092" s="3840"/>
      <c r="D1092" s="3840"/>
      <c r="E1092" s="3840"/>
      <c r="F1092" s="3840"/>
      <c r="G1092" s="3840"/>
      <c r="H1092" s="3840"/>
      <c r="I1092" s="3840"/>
      <c r="J1092" s="3840"/>
      <c r="K1092" s="3840"/>
      <c r="L1092" s="3840"/>
      <c r="M1092" s="3840"/>
      <c r="N1092" s="3840"/>
      <c r="O1092" s="3840"/>
      <c r="P1092" s="3840"/>
      <c r="Q1092" s="3840"/>
      <c r="R1092" s="3840"/>
      <c r="S1092" s="3840"/>
      <c r="T1092" s="3840"/>
      <c r="U1092" s="3840"/>
      <c r="V1092" s="3840"/>
      <c r="W1092" s="3840"/>
      <c r="X1092" s="3840"/>
      <c r="Y1092" s="3840"/>
      <c r="Z1092" s="3840"/>
      <c r="AA1092" s="3840"/>
      <c r="AB1092" s="3840"/>
      <c r="AC1092" s="3840"/>
      <c r="AD1092" s="3840"/>
      <c r="AE1092" s="3840"/>
      <c r="AF1092" s="3841"/>
    </row>
    <row r="1093" spans="2:32" s="2875" customFormat="1" x14ac:dyDescent="0.2">
      <c r="B1093" s="3791"/>
      <c r="C1093" s="3792"/>
      <c r="D1093" s="3792"/>
      <c r="E1093" s="3792"/>
      <c r="F1093" s="3792"/>
      <c r="G1093" s="2573"/>
      <c r="H1093" s="2573"/>
      <c r="I1093" s="2573"/>
      <c r="J1093" s="2573"/>
      <c r="K1093" s="2573"/>
      <c r="L1093" s="2573"/>
      <c r="M1093" s="2573"/>
      <c r="N1093" s="2573"/>
      <c r="O1093" s="2573"/>
      <c r="P1093" s="2573"/>
      <c r="Q1093" s="2573"/>
      <c r="R1093" s="2573"/>
      <c r="S1093" s="2573"/>
      <c r="T1093" s="2573"/>
      <c r="U1093" s="2573"/>
      <c r="V1093" s="2573"/>
      <c r="W1093" s="2573"/>
      <c r="X1093" s="2573"/>
      <c r="Y1093" s="2573"/>
      <c r="Z1093" s="2573"/>
      <c r="AA1093" s="2573"/>
      <c r="AB1093" s="2573"/>
      <c r="AC1093" s="2573"/>
      <c r="AD1093" s="2573"/>
      <c r="AE1093" s="2573"/>
      <c r="AF1093" s="2574"/>
    </row>
    <row r="1094" spans="2:32" s="2875" customFormat="1" x14ac:dyDescent="0.2">
      <c r="B1094" s="2635" t="s">
        <v>5089</v>
      </c>
      <c r="C1094" s="3792"/>
      <c r="D1094" s="3866" t="s">
        <v>6629</v>
      </c>
      <c r="E1094" s="3866"/>
      <c r="F1094" s="3866"/>
      <c r="G1094" s="2573"/>
      <c r="H1094" s="2573"/>
      <c r="I1094" s="2573"/>
      <c r="J1094" s="2573"/>
      <c r="K1094" s="2573"/>
      <c r="L1094" s="2573"/>
      <c r="M1094" s="2573"/>
      <c r="N1094" s="2573"/>
      <c r="O1094" s="2573"/>
      <c r="P1094" s="2573"/>
      <c r="Q1094" s="2573"/>
      <c r="R1094" s="2573"/>
      <c r="S1094" s="2573"/>
      <c r="T1094" s="2573"/>
      <c r="U1094" s="2573"/>
      <c r="V1094" s="2573"/>
      <c r="W1094" s="2573"/>
      <c r="X1094" s="2573"/>
      <c r="Y1094" s="2573"/>
      <c r="Z1094" s="2573"/>
      <c r="AA1094" s="2573"/>
      <c r="AB1094" s="2573"/>
      <c r="AC1094" s="2573"/>
      <c r="AD1094" s="2573"/>
      <c r="AE1094" s="2573"/>
      <c r="AF1094" s="2574"/>
    </row>
    <row r="1095" spans="2:32" s="2875" customFormat="1" ht="12.75" customHeight="1" x14ac:dyDescent="0.2">
      <c r="B1095" s="3867" t="s">
        <v>5072</v>
      </c>
      <c r="C1095" s="3868"/>
      <c r="D1095" s="3869">
        <v>41751</v>
      </c>
      <c r="E1095" s="3869"/>
      <c r="F1095" s="3869"/>
      <c r="G1095" s="2573"/>
      <c r="H1095" s="2573"/>
      <c r="I1095" s="2573"/>
      <c r="J1095" s="2573"/>
      <c r="K1095" s="2573"/>
      <c r="L1095" s="2573"/>
      <c r="M1095" s="2573"/>
      <c r="N1095" s="2573"/>
      <c r="O1095" s="2573"/>
      <c r="P1095" s="2573"/>
      <c r="Q1095" s="2573"/>
      <c r="R1095" s="2573"/>
      <c r="S1095" s="2573"/>
      <c r="T1095" s="2573"/>
      <c r="U1095" s="2573"/>
      <c r="V1095" s="2573"/>
      <c r="W1095" s="2573"/>
      <c r="X1095" s="2573"/>
      <c r="Y1095" s="2573"/>
      <c r="Z1095" s="2573"/>
      <c r="AA1095" s="2573"/>
      <c r="AB1095" s="2573"/>
      <c r="AC1095" s="2573"/>
      <c r="AD1095" s="2573"/>
      <c r="AE1095" s="2573"/>
      <c r="AF1095" s="2574"/>
    </row>
    <row r="1096" spans="2:32" s="2875" customFormat="1" ht="12.75" customHeight="1" x14ac:dyDescent="0.2">
      <c r="B1096" s="3863" t="s">
        <v>5070</v>
      </c>
      <c r="C1096" s="3864"/>
      <c r="D1096" s="3870">
        <v>41790</v>
      </c>
      <c r="E1096" s="3870"/>
      <c r="F1096" s="3870"/>
      <c r="G1096" s="2573"/>
      <c r="H1096" s="2573"/>
      <c r="I1096" s="2573"/>
      <c r="J1096" s="2573"/>
      <c r="K1096" s="2573"/>
      <c r="L1096" s="2573"/>
      <c r="M1096" s="2573"/>
      <c r="N1096" s="2573"/>
      <c r="O1096" s="2573"/>
      <c r="P1096" s="2573"/>
      <c r="Q1096" s="2573"/>
      <c r="R1096" s="2573"/>
      <c r="S1096" s="2573"/>
      <c r="T1096" s="2573"/>
      <c r="U1096" s="2573"/>
      <c r="V1096" s="2573"/>
      <c r="W1096" s="2573"/>
      <c r="X1096" s="2573"/>
      <c r="Y1096" s="2573"/>
      <c r="Z1096" s="2573"/>
      <c r="AA1096" s="2573"/>
      <c r="AB1096" s="2573"/>
      <c r="AC1096" s="2573"/>
      <c r="AD1096" s="2573"/>
      <c r="AE1096" s="2573"/>
      <c r="AF1096" s="2574"/>
    </row>
    <row r="1097" spans="2:32" s="2875" customFormat="1" ht="13.5" thickBot="1" x14ac:dyDescent="0.25">
      <c r="B1097" s="3791"/>
      <c r="C1097" s="3792"/>
      <c r="D1097" s="3792"/>
      <c r="E1097" s="3792"/>
      <c r="F1097" s="3792"/>
      <c r="G1097" s="2573"/>
      <c r="H1097" s="2573"/>
      <c r="I1097" s="2573"/>
      <c r="J1097" s="2573"/>
      <c r="K1097" s="2573"/>
      <c r="L1097" s="2573"/>
      <c r="M1097" s="2573"/>
      <c r="N1097" s="2573"/>
      <c r="O1097" s="2573"/>
      <c r="P1097" s="2573"/>
      <c r="Q1097" s="2573"/>
      <c r="R1097" s="2573"/>
      <c r="S1097" s="2573"/>
      <c r="T1097" s="2573"/>
      <c r="U1097" s="2573"/>
      <c r="V1097" s="2573"/>
      <c r="W1097" s="2573"/>
      <c r="X1097" s="2573"/>
      <c r="Y1097" s="2573"/>
      <c r="Z1097" s="2573"/>
      <c r="AA1097" s="2573"/>
      <c r="AB1097" s="2573"/>
      <c r="AC1097" s="2573"/>
      <c r="AD1097" s="2573"/>
      <c r="AE1097" s="2573"/>
      <c r="AF1097" s="2574"/>
    </row>
    <row r="1098" spans="2:32" s="2875" customFormat="1" ht="59.25" customHeight="1" thickBot="1" x14ac:dyDescent="0.25">
      <c r="B1098" s="3844" t="s">
        <v>5071</v>
      </c>
      <c r="C1098" s="3871"/>
      <c r="D1098" s="3872" t="s">
        <v>6630</v>
      </c>
      <c r="E1098" s="3847"/>
      <c r="F1098" s="3847"/>
      <c r="G1098" s="3847"/>
      <c r="H1098" s="3847"/>
      <c r="I1098" s="3847"/>
      <c r="J1098" s="3847"/>
      <c r="K1098" s="3847"/>
      <c r="L1098" s="3847"/>
      <c r="M1098" s="3847"/>
      <c r="N1098" s="3847"/>
      <c r="O1098" s="3847"/>
      <c r="P1098" s="3847"/>
      <c r="Q1098" s="3848"/>
      <c r="R1098" s="2573"/>
      <c r="S1098" s="2573"/>
      <c r="T1098" s="2573"/>
      <c r="U1098" s="2573"/>
      <c r="V1098" s="2573"/>
      <c r="W1098" s="2573"/>
      <c r="X1098" s="2573"/>
      <c r="Y1098" s="2573"/>
      <c r="Z1098" s="2573"/>
      <c r="AA1098" s="2573"/>
      <c r="AB1098" s="2573"/>
      <c r="AC1098" s="2573"/>
      <c r="AD1098" s="2573"/>
      <c r="AE1098" s="2573"/>
      <c r="AF1098" s="2574"/>
    </row>
    <row r="1099" spans="2:32" s="2875" customFormat="1" ht="13.5" thickBot="1" x14ac:dyDescent="0.25">
      <c r="B1099" s="3791"/>
      <c r="C1099" s="3792"/>
      <c r="D1099" s="3792"/>
      <c r="E1099" s="3792"/>
      <c r="F1099" s="3792"/>
      <c r="G1099" s="2573"/>
      <c r="H1099" s="2573"/>
      <c r="I1099" s="2573"/>
      <c r="J1099" s="2573"/>
      <c r="K1099" s="2573"/>
      <c r="L1099" s="2573"/>
      <c r="M1099" s="2573"/>
      <c r="N1099" s="2573"/>
      <c r="O1099" s="2573"/>
      <c r="P1099" s="2573"/>
      <c r="Q1099" s="2573"/>
      <c r="R1099" s="2637"/>
      <c r="S1099" s="2573"/>
      <c r="T1099" s="2573"/>
      <c r="U1099" s="2573"/>
      <c r="V1099" s="2573"/>
      <c r="W1099" s="2573"/>
      <c r="X1099" s="2573"/>
      <c r="Y1099" s="2573"/>
      <c r="Z1099" s="2573"/>
      <c r="AA1099" s="2573"/>
      <c r="AB1099" s="2573"/>
      <c r="AC1099" s="2573"/>
      <c r="AD1099" s="2573"/>
      <c r="AE1099" s="2573"/>
      <c r="AF1099" s="2574"/>
    </row>
    <row r="1100" spans="2:32" s="2875" customFormat="1" ht="13.5" customHeight="1" thickBot="1" x14ac:dyDescent="0.25">
      <c r="B1100" s="3852" t="s">
        <v>5073</v>
      </c>
      <c r="C1100" s="3853"/>
      <c r="D1100" s="3851" t="s">
        <v>5074</v>
      </c>
      <c r="E1100" s="3856" t="s">
        <v>224</v>
      </c>
      <c r="F1100" s="3857"/>
      <c r="G1100" s="3857"/>
      <c r="H1100" s="3857"/>
      <c r="I1100" s="3857"/>
      <c r="J1100" s="3857"/>
      <c r="K1100" s="3857"/>
      <c r="L1100" s="3857"/>
      <c r="M1100" s="3857"/>
      <c r="N1100" s="3857"/>
      <c r="O1100" s="3857"/>
      <c r="P1100" s="3858"/>
      <c r="Q1100" s="3859" t="s">
        <v>340</v>
      </c>
      <c r="R1100" s="3860"/>
      <c r="S1100" s="3861"/>
      <c r="T1100" s="3861"/>
      <c r="U1100" s="3861"/>
      <c r="V1100" s="3861"/>
      <c r="W1100" s="3861"/>
      <c r="X1100" s="3861"/>
      <c r="Y1100" s="3862"/>
      <c r="Z1100" s="3859" t="s">
        <v>225</v>
      </c>
      <c r="AA1100" s="3861"/>
      <c r="AB1100" s="3862"/>
      <c r="AC1100" s="3873" t="s">
        <v>4993</v>
      </c>
      <c r="AD1100" s="3874"/>
      <c r="AE1100" s="3875"/>
      <c r="AF1100" s="2574"/>
    </row>
    <row r="1101" spans="2:32" s="2875" customFormat="1" ht="19.5" customHeight="1" thickBot="1" x14ac:dyDescent="0.25">
      <c r="B1101" s="3854"/>
      <c r="C1101" s="3855"/>
      <c r="D1101" s="3851"/>
      <c r="E1101" s="3851" t="s">
        <v>5011</v>
      </c>
      <c r="F1101" s="3851" t="s">
        <v>5012</v>
      </c>
      <c r="G1101" s="3830" t="s">
        <v>5014</v>
      </c>
      <c r="H1101" s="3830" t="s">
        <v>5075</v>
      </c>
      <c r="I1101" s="3876" t="s">
        <v>5076</v>
      </c>
      <c r="J1101" s="3876" t="s">
        <v>5077</v>
      </c>
      <c r="K1101" s="3876" t="s">
        <v>5017</v>
      </c>
      <c r="L1101" s="3876"/>
      <c r="M1101" s="3876" t="s">
        <v>5078</v>
      </c>
      <c r="N1101" s="3876" t="s">
        <v>5079</v>
      </c>
      <c r="O1101" s="3876" t="s">
        <v>5080</v>
      </c>
      <c r="P1101" s="3876" t="s">
        <v>5081</v>
      </c>
      <c r="Q1101" s="3827" t="s">
        <v>5023</v>
      </c>
      <c r="R1101" s="3827" t="s">
        <v>5024</v>
      </c>
      <c r="S1101" s="3827" t="s">
        <v>5025</v>
      </c>
      <c r="T1101" s="3827" t="s">
        <v>5082</v>
      </c>
      <c r="U1101" s="3827" t="s">
        <v>5083</v>
      </c>
      <c r="V1101" s="3827" t="s">
        <v>5028</v>
      </c>
      <c r="W1101" s="3827" t="s">
        <v>5030</v>
      </c>
      <c r="X1101" s="3830" t="s">
        <v>5084</v>
      </c>
      <c r="Y1101" s="3830" t="s">
        <v>5085</v>
      </c>
      <c r="Z1101" s="3827" t="s">
        <v>5086</v>
      </c>
      <c r="AA1101" s="3827" t="s">
        <v>5087</v>
      </c>
      <c r="AB1101" s="3827" t="s">
        <v>5088</v>
      </c>
      <c r="AC1101" s="3827" t="s">
        <v>1154</v>
      </c>
      <c r="AD1101" s="3827" t="s">
        <v>4994</v>
      </c>
      <c r="AE1101" s="3827" t="s">
        <v>4995</v>
      </c>
      <c r="AF1101" s="2574"/>
    </row>
    <row r="1102" spans="2:32" s="2875" customFormat="1" ht="13.5" thickBot="1" x14ac:dyDescent="0.25">
      <c r="B1102" s="4657"/>
      <c r="C1102" s="4658"/>
      <c r="D1102" s="3851"/>
      <c r="E1102" s="3827"/>
      <c r="F1102" s="3827"/>
      <c r="G1102" s="3829"/>
      <c r="H1102" s="3829"/>
      <c r="I1102" s="3830"/>
      <c r="J1102" s="3830"/>
      <c r="K1102" s="3787" t="s">
        <v>5037</v>
      </c>
      <c r="L1102" s="3788" t="s">
        <v>2798</v>
      </c>
      <c r="M1102" s="3830"/>
      <c r="N1102" s="3830"/>
      <c r="O1102" s="3830"/>
      <c r="P1102" s="3830"/>
      <c r="Q1102" s="3828"/>
      <c r="R1102" s="3828"/>
      <c r="S1102" s="3828"/>
      <c r="T1102" s="3828"/>
      <c r="U1102" s="3828"/>
      <c r="V1102" s="3828"/>
      <c r="W1102" s="3828"/>
      <c r="X1102" s="3829"/>
      <c r="Y1102" s="3829"/>
      <c r="Z1102" s="3828"/>
      <c r="AA1102" s="3828"/>
      <c r="AB1102" s="3828"/>
      <c r="AC1102" s="3828"/>
      <c r="AD1102" s="3828"/>
      <c r="AE1102" s="3828"/>
      <c r="AF1102" s="2574"/>
    </row>
    <row r="1103" spans="2:32" s="2875" customFormat="1" ht="13.5" thickBot="1" x14ac:dyDescent="0.25">
      <c r="B1103" s="3901" t="s">
        <v>6631</v>
      </c>
      <c r="C1103" s="3902"/>
      <c r="D1103" s="3156" t="s">
        <v>1534</v>
      </c>
      <c r="E1103" s="3156" t="s">
        <v>1534</v>
      </c>
      <c r="F1103" s="3156" t="s">
        <v>1534</v>
      </c>
      <c r="G1103" s="3156" t="s">
        <v>1534</v>
      </c>
      <c r="H1103" s="3156" t="s">
        <v>1534</v>
      </c>
      <c r="I1103" s="3156" t="s">
        <v>1534</v>
      </c>
      <c r="J1103" s="3156" t="s">
        <v>1534</v>
      </c>
      <c r="K1103" s="3156" t="s">
        <v>1534</v>
      </c>
      <c r="L1103" s="3156" t="s">
        <v>1534</v>
      </c>
      <c r="M1103" s="3156" t="s">
        <v>1534</v>
      </c>
      <c r="N1103" s="3156" t="s">
        <v>1534</v>
      </c>
      <c r="O1103" s="3156" t="s">
        <v>1534</v>
      </c>
      <c r="P1103" s="3156" t="s">
        <v>1534</v>
      </c>
      <c r="Q1103" s="3156" t="s">
        <v>1534</v>
      </c>
      <c r="R1103" s="3156" t="s">
        <v>1534</v>
      </c>
      <c r="S1103" s="3156" t="s">
        <v>1534</v>
      </c>
      <c r="T1103" s="3156" t="s">
        <v>1534</v>
      </c>
      <c r="U1103" s="3156" t="s">
        <v>1534</v>
      </c>
      <c r="V1103" s="3156" t="s">
        <v>1534</v>
      </c>
      <c r="W1103" s="3156" t="s">
        <v>1534</v>
      </c>
      <c r="X1103" s="3156" t="s">
        <v>1534</v>
      </c>
      <c r="Y1103" s="3156" t="s">
        <v>1534</v>
      </c>
      <c r="Z1103" s="3156" t="s">
        <v>1534</v>
      </c>
      <c r="AA1103" s="3156" t="s">
        <v>1534</v>
      </c>
      <c r="AB1103" s="3156" t="s">
        <v>1534</v>
      </c>
      <c r="AC1103" s="3156" t="s">
        <v>1534</v>
      </c>
      <c r="AD1103" s="3156" t="s">
        <v>1534</v>
      </c>
      <c r="AE1103" s="3156" t="s">
        <v>1534</v>
      </c>
      <c r="AF1103" s="2574"/>
    </row>
    <row r="1104" spans="2:32" s="2875" customFormat="1" ht="17.25" customHeight="1" x14ac:dyDescent="0.2">
      <c r="B1104" s="2636"/>
      <c r="C1104" s="2568"/>
      <c r="D1104" s="2568"/>
      <c r="E1104" s="2568"/>
      <c r="F1104" s="2568"/>
      <c r="G1104" s="2569"/>
      <c r="H1104" s="2569"/>
      <c r="I1104" s="2569"/>
      <c r="J1104" s="2569"/>
      <c r="K1104" s="2568"/>
      <c r="L1104" s="2569"/>
      <c r="M1104" s="2569"/>
      <c r="N1104" s="2569"/>
      <c r="O1104" s="2569"/>
      <c r="P1104" s="2569"/>
      <c r="Q1104" s="2633"/>
      <c r="R1104" s="2633"/>
      <c r="S1104" s="2633"/>
      <c r="T1104" s="2633"/>
      <c r="U1104" s="2633"/>
      <c r="V1104" s="2633"/>
      <c r="W1104" s="2633"/>
      <c r="X1104" s="2633"/>
      <c r="Y1104" s="2633"/>
      <c r="Z1104" s="2633"/>
      <c r="AA1104" s="2633"/>
      <c r="AB1104" s="2633"/>
      <c r="AC1104" s="2633"/>
      <c r="AD1104" s="2633"/>
      <c r="AE1104" s="2633"/>
      <c r="AF1104" s="2574"/>
    </row>
    <row r="1105" spans="2:32" s="2875" customFormat="1" x14ac:dyDescent="0.2">
      <c r="B1105" s="3881" t="s">
        <v>4996</v>
      </c>
      <c r="C1105" s="3882"/>
      <c r="D1105" s="3883" t="s">
        <v>5090</v>
      </c>
      <c r="E1105" s="3883"/>
      <c r="F1105" s="3883"/>
      <c r="G1105" s="3883"/>
      <c r="H1105" s="3883"/>
      <c r="I1105" s="2634"/>
      <c r="J1105" s="2634"/>
      <c r="K1105" s="2634"/>
      <c r="L1105" s="2634"/>
      <c r="M1105" s="2634"/>
      <c r="N1105" s="2634"/>
      <c r="O1105" s="2634"/>
      <c r="P1105" s="2634"/>
      <c r="Q1105" s="2633"/>
      <c r="R1105" s="2633"/>
      <c r="S1105" s="2633"/>
      <c r="T1105" s="2633"/>
      <c r="U1105" s="2633"/>
      <c r="V1105" s="2633"/>
      <c r="W1105" s="2633"/>
      <c r="X1105" s="2633"/>
      <c r="Y1105" s="2633"/>
      <c r="Z1105" s="2633"/>
      <c r="AA1105" s="2633"/>
      <c r="AB1105" s="2633"/>
      <c r="AC1105" s="2633"/>
      <c r="AD1105" s="2633"/>
      <c r="AE1105" s="2633"/>
      <c r="AF1105" s="2574"/>
    </row>
    <row r="1106" spans="2:32" s="2875" customFormat="1" x14ac:dyDescent="0.2">
      <c r="B1106" s="3881" t="s">
        <v>4997</v>
      </c>
      <c r="C1106" s="3882"/>
      <c r="D1106" s="3883" t="s">
        <v>1517</v>
      </c>
      <c r="E1106" s="3883"/>
      <c r="F1106" s="3883"/>
      <c r="G1106" s="3883"/>
      <c r="H1106" s="3883"/>
      <c r="I1106" s="2634"/>
      <c r="J1106" s="2634"/>
      <c r="K1106" s="2634"/>
      <c r="L1106" s="2634"/>
      <c r="M1106" s="2634"/>
      <c r="N1106" s="2634"/>
      <c r="O1106" s="2634"/>
      <c r="P1106" s="2634"/>
      <c r="Q1106" s="2633"/>
      <c r="R1106" s="2633"/>
      <c r="S1106" s="2633"/>
      <c r="T1106" s="2633"/>
      <c r="U1106" s="2633"/>
      <c r="V1106" s="2633"/>
      <c r="W1106" s="2633"/>
      <c r="X1106" s="2633"/>
      <c r="Y1106" s="2633"/>
      <c r="Z1106" s="2633"/>
      <c r="AA1106" s="2633"/>
      <c r="AB1106" s="2633"/>
      <c r="AC1106" s="2633"/>
      <c r="AD1106" s="2633"/>
      <c r="AE1106" s="2633"/>
      <c r="AF1106" s="2574"/>
    </row>
    <row r="1107" spans="2:32" s="2875" customFormat="1" ht="13.5" thickBot="1" x14ac:dyDescent="0.25">
      <c r="B1107" s="3789"/>
      <c r="C1107" s="3790"/>
      <c r="D1107" s="3790"/>
      <c r="E1107" s="3790"/>
      <c r="F1107" s="3790"/>
      <c r="G1107" s="2637"/>
      <c r="H1107" s="2637"/>
      <c r="I1107" s="2637"/>
      <c r="J1107" s="2637"/>
      <c r="K1107" s="2637"/>
      <c r="L1107" s="2637"/>
      <c r="M1107" s="2637"/>
      <c r="N1107" s="2637"/>
      <c r="O1107" s="2637"/>
      <c r="P1107" s="2637"/>
      <c r="Q1107" s="2637"/>
      <c r="R1107" s="2637"/>
      <c r="S1107" s="2637"/>
      <c r="T1107" s="2637"/>
      <c r="U1107" s="2637"/>
      <c r="V1107" s="2637"/>
      <c r="W1107" s="2637"/>
      <c r="X1107" s="2637"/>
      <c r="Y1107" s="2637"/>
      <c r="Z1107" s="2637"/>
      <c r="AA1107" s="2637"/>
      <c r="AB1107" s="2637"/>
      <c r="AC1107" s="2637"/>
      <c r="AD1107" s="2637"/>
      <c r="AE1107" s="2637"/>
      <c r="AF1107" s="2579"/>
    </row>
    <row r="1108" spans="2:32" s="2875" customFormat="1" x14ac:dyDescent="0.2">
      <c r="B1108" s="2777"/>
    </row>
    <row r="1109" spans="2:32" s="2875" customFormat="1" ht="13.5" thickBot="1" x14ac:dyDescent="0.25"/>
    <row r="1110" spans="2:32" s="2875" customFormat="1" ht="20.25" x14ac:dyDescent="0.2">
      <c r="B1110" s="3839" t="s">
        <v>5069</v>
      </c>
      <c r="C1110" s="3840"/>
      <c r="D1110" s="3840"/>
      <c r="E1110" s="3840"/>
      <c r="F1110" s="3840"/>
      <c r="G1110" s="3840"/>
      <c r="H1110" s="3840"/>
      <c r="I1110" s="3840"/>
      <c r="J1110" s="3840"/>
      <c r="K1110" s="3840"/>
      <c r="L1110" s="3840"/>
      <c r="M1110" s="3840"/>
      <c r="N1110" s="3840"/>
      <c r="O1110" s="3840"/>
      <c r="P1110" s="3840"/>
      <c r="Q1110" s="3840"/>
      <c r="R1110" s="3840"/>
      <c r="S1110" s="3840"/>
      <c r="T1110" s="3840"/>
      <c r="U1110" s="3840"/>
      <c r="V1110" s="3840"/>
      <c r="W1110" s="3840"/>
      <c r="X1110" s="3840"/>
      <c r="Y1110" s="3840"/>
      <c r="Z1110" s="3840"/>
      <c r="AA1110" s="3840"/>
      <c r="AB1110" s="3840"/>
      <c r="AC1110" s="3840"/>
      <c r="AD1110" s="3840"/>
      <c r="AE1110" s="3840"/>
      <c r="AF1110" s="3841"/>
    </row>
    <row r="1111" spans="2:32" s="2875" customFormat="1" x14ac:dyDescent="0.2">
      <c r="B1111" s="3791"/>
      <c r="C1111" s="3792"/>
      <c r="D1111" s="3792"/>
      <c r="E1111" s="3792"/>
      <c r="F1111" s="3792"/>
      <c r="G1111" s="2573"/>
      <c r="H1111" s="2573"/>
      <c r="I1111" s="2573"/>
      <c r="J1111" s="2573"/>
      <c r="K1111" s="2573"/>
      <c r="L1111" s="2573"/>
      <c r="M1111" s="2573"/>
      <c r="N1111" s="2573"/>
      <c r="O1111" s="2573"/>
      <c r="P1111" s="2573"/>
      <c r="Q1111" s="2573"/>
      <c r="R1111" s="2573"/>
      <c r="S1111" s="2573"/>
      <c r="T1111" s="2573"/>
      <c r="U1111" s="2573"/>
      <c r="V1111" s="2573"/>
      <c r="W1111" s="2573"/>
      <c r="X1111" s="2573"/>
      <c r="Y1111" s="2573"/>
      <c r="Z1111" s="2573"/>
      <c r="AA1111" s="2573"/>
      <c r="AB1111" s="2573"/>
      <c r="AC1111" s="2573"/>
      <c r="AD1111" s="2573"/>
      <c r="AE1111" s="2573"/>
      <c r="AF1111" s="2574"/>
    </row>
    <row r="1112" spans="2:32" s="2875" customFormat="1" x14ac:dyDescent="0.2">
      <c r="B1112" s="2635" t="s">
        <v>5089</v>
      </c>
      <c r="C1112" s="3792"/>
      <c r="D1112" s="3866" t="s">
        <v>6340</v>
      </c>
      <c r="E1112" s="3866"/>
      <c r="F1112" s="3866"/>
      <c r="G1112" s="2573"/>
      <c r="H1112" s="2573"/>
      <c r="I1112" s="2573"/>
      <c r="J1112" s="2573"/>
      <c r="K1112" s="2573"/>
      <c r="L1112" s="2573"/>
      <c r="M1112" s="2573"/>
      <c r="N1112" s="2573"/>
      <c r="O1112" s="2573"/>
      <c r="P1112" s="2573"/>
      <c r="Q1112" s="2573"/>
      <c r="R1112" s="2573"/>
      <c r="S1112" s="2573"/>
      <c r="T1112" s="2573"/>
      <c r="U1112" s="2573"/>
      <c r="V1112" s="2573"/>
      <c r="W1112" s="2573"/>
      <c r="X1112" s="2573"/>
      <c r="Y1112" s="2573"/>
      <c r="Z1112" s="2573"/>
      <c r="AA1112" s="2573"/>
      <c r="AB1112" s="2573"/>
      <c r="AC1112" s="2573"/>
      <c r="AD1112" s="2573"/>
      <c r="AE1112" s="2573"/>
      <c r="AF1112" s="2574"/>
    </row>
    <row r="1113" spans="2:32" s="2875" customFormat="1" ht="12.75" customHeight="1" x14ac:dyDescent="0.2">
      <c r="B1113" s="3867" t="s">
        <v>5072</v>
      </c>
      <c r="C1113" s="3868"/>
      <c r="D1113" s="3869">
        <v>41744</v>
      </c>
      <c r="E1113" s="3869"/>
      <c r="F1113" s="3869"/>
      <c r="G1113" s="2573"/>
      <c r="H1113" s="2573"/>
      <c r="I1113" s="2573"/>
      <c r="J1113" s="2573"/>
      <c r="K1113" s="2573"/>
      <c r="L1113" s="2573"/>
      <c r="M1113" s="2573"/>
      <c r="N1113" s="2573"/>
      <c r="O1113" s="2573"/>
      <c r="P1113" s="2573"/>
      <c r="Q1113" s="2573"/>
      <c r="R1113" s="2573"/>
      <c r="S1113" s="2573"/>
      <c r="T1113" s="2573"/>
      <c r="U1113" s="2573"/>
      <c r="V1113" s="2573"/>
      <c r="W1113" s="2573"/>
      <c r="X1113" s="2573"/>
      <c r="Y1113" s="2573"/>
      <c r="Z1113" s="2573"/>
      <c r="AA1113" s="2573"/>
      <c r="AB1113" s="2573"/>
      <c r="AC1113" s="2573"/>
      <c r="AD1113" s="2573"/>
      <c r="AE1113" s="2573"/>
      <c r="AF1113" s="2574"/>
    </row>
    <row r="1114" spans="2:32" s="2875" customFormat="1" ht="12.75" customHeight="1" x14ac:dyDescent="0.2">
      <c r="B1114" s="3863" t="s">
        <v>5070</v>
      </c>
      <c r="C1114" s="3864"/>
      <c r="D1114" s="3870">
        <v>41912</v>
      </c>
      <c r="E1114" s="3870"/>
      <c r="F1114" s="3870"/>
      <c r="G1114" s="2573"/>
      <c r="H1114" s="2573"/>
      <c r="I1114" s="2573"/>
      <c r="J1114" s="2573"/>
      <c r="K1114" s="2573"/>
      <c r="L1114" s="2573"/>
      <c r="M1114" s="2573"/>
      <c r="N1114" s="2573"/>
      <c r="O1114" s="2573"/>
      <c r="P1114" s="2573"/>
      <c r="Q1114" s="2573"/>
      <c r="R1114" s="2573"/>
      <c r="S1114" s="2573"/>
      <c r="T1114" s="2573"/>
      <c r="U1114" s="2573"/>
      <c r="V1114" s="2573"/>
      <c r="W1114" s="2573"/>
      <c r="X1114" s="2573"/>
      <c r="Y1114" s="2573"/>
      <c r="Z1114" s="2573"/>
      <c r="AA1114" s="2573"/>
      <c r="AB1114" s="2573"/>
      <c r="AC1114" s="2573"/>
      <c r="AD1114" s="2573"/>
      <c r="AE1114" s="2573"/>
      <c r="AF1114" s="2574"/>
    </row>
    <row r="1115" spans="2:32" s="2875" customFormat="1" ht="12.75" customHeight="1" thickBot="1" x14ac:dyDescent="0.25">
      <c r="B1115" s="3791"/>
      <c r="C1115" s="3792"/>
      <c r="D1115" s="3792"/>
      <c r="E1115" s="3792"/>
      <c r="F1115" s="3792"/>
      <c r="G1115" s="2573"/>
      <c r="H1115" s="2573"/>
      <c r="I1115" s="2573"/>
      <c r="J1115" s="2573"/>
      <c r="K1115" s="2573"/>
      <c r="L1115" s="2573"/>
      <c r="M1115" s="2573"/>
      <c r="N1115" s="2573"/>
      <c r="O1115" s="2573"/>
      <c r="P1115" s="2573"/>
      <c r="Q1115" s="2573"/>
      <c r="R1115" s="2573"/>
      <c r="S1115" s="2573"/>
      <c r="T1115" s="2573"/>
      <c r="U1115" s="2573"/>
      <c r="V1115" s="2573"/>
      <c r="W1115" s="2573"/>
      <c r="X1115" s="2573"/>
      <c r="Y1115" s="2573"/>
      <c r="Z1115" s="2573"/>
      <c r="AA1115" s="2573"/>
      <c r="AB1115" s="2573"/>
      <c r="AC1115" s="2573"/>
      <c r="AD1115" s="2573"/>
      <c r="AE1115" s="2573"/>
      <c r="AF1115" s="2574"/>
    </row>
    <row r="1116" spans="2:32" s="2875" customFormat="1" ht="100.5" customHeight="1" thickBot="1" x14ac:dyDescent="0.25">
      <c r="B1116" s="3844" t="s">
        <v>5071</v>
      </c>
      <c r="C1116" s="3871"/>
      <c r="D1116" s="3872" t="s">
        <v>6618</v>
      </c>
      <c r="E1116" s="3847"/>
      <c r="F1116" s="3847"/>
      <c r="G1116" s="3847"/>
      <c r="H1116" s="3847"/>
      <c r="I1116" s="3847"/>
      <c r="J1116" s="3847"/>
      <c r="K1116" s="3847"/>
      <c r="L1116" s="3847"/>
      <c r="M1116" s="3847"/>
      <c r="N1116" s="3847"/>
      <c r="O1116" s="3847"/>
      <c r="P1116" s="3847"/>
      <c r="Q1116" s="3848"/>
      <c r="R1116" s="2573"/>
      <c r="S1116" s="2573"/>
      <c r="T1116" s="2573"/>
      <c r="U1116" s="2573"/>
      <c r="V1116" s="2573"/>
      <c r="W1116" s="2573"/>
      <c r="X1116" s="2573"/>
      <c r="Y1116" s="2573"/>
      <c r="Z1116" s="2573"/>
      <c r="AA1116" s="2573"/>
      <c r="AB1116" s="2573"/>
      <c r="AC1116" s="2573"/>
      <c r="AD1116" s="2573"/>
      <c r="AE1116" s="2573"/>
      <c r="AF1116" s="2574"/>
    </row>
    <row r="1117" spans="2:32" s="2875" customFormat="1" ht="13.5" customHeight="1" thickBot="1" x14ac:dyDescent="0.25">
      <c r="B1117" s="3791"/>
      <c r="C1117" s="3792"/>
      <c r="D1117" s="3792"/>
      <c r="E1117" s="3792"/>
      <c r="F1117" s="3792"/>
      <c r="G1117" s="2573"/>
      <c r="H1117" s="2573"/>
      <c r="I1117" s="2573"/>
      <c r="J1117" s="2573"/>
      <c r="K1117" s="2573"/>
      <c r="L1117" s="2573"/>
      <c r="M1117" s="2573"/>
      <c r="N1117" s="2573"/>
      <c r="O1117" s="2573"/>
      <c r="P1117" s="2573"/>
      <c r="Q1117" s="2573"/>
      <c r="R1117" s="2637"/>
      <c r="S1117" s="2573"/>
      <c r="T1117" s="2573"/>
      <c r="U1117" s="2573"/>
      <c r="V1117" s="2573"/>
      <c r="W1117" s="2573"/>
      <c r="X1117" s="2573"/>
      <c r="Y1117" s="2573"/>
      <c r="Z1117" s="2573"/>
      <c r="AA1117" s="2573"/>
      <c r="AB1117" s="2573"/>
      <c r="AC1117" s="2573"/>
      <c r="AD1117" s="2573"/>
      <c r="AE1117" s="2573"/>
      <c r="AF1117" s="2574"/>
    </row>
    <row r="1118" spans="2:32" s="2875" customFormat="1" ht="13.5" customHeight="1" thickBot="1" x14ac:dyDescent="0.25">
      <c r="B1118" s="3852" t="s">
        <v>5073</v>
      </c>
      <c r="C1118" s="3853"/>
      <c r="D1118" s="3851" t="s">
        <v>5074</v>
      </c>
      <c r="E1118" s="3856" t="s">
        <v>224</v>
      </c>
      <c r="F1118" s="3857"/>
      <c r="G1118" s="3857"/>
      <c r="H1118" s="3857"/>
      <c r="I1118" s="3857"/>
      <c r="J1118" s="3857"/>
      <c r="K1118" s="3857"/>
      <c r="L1118" s="3857"/>
      <c r="M1118" s="3857"/>
      <c r="N1118" s="3857"/>
      <c r="O1118" s="3857"/>
      <c r="P1118" s="3858"/>
      <c r="Q1118" s="3859" t="s">
        <v>340</v>
      </c>
      <c r="R1118" s="3860"/>
      <c r="S1118" s="3861"/>
      <c r="T1118" s="3861"/>
      <c r="U1118" s="3861"/>
      <c r="V1118" s="3861"/>
      <c r="W1118" s="3861"/>
      <c r="X1118" s="3861"/>
      <c r="Y1118" s="3862"/>
      <c r="Z1118" s="3859" t="s">
        <v>225</v>
      </c>
      <c r="AA1118" s="3861"/>
      <c r="AB1118" s="3862"/>
      <c r="AC1118" s="3873" t="s">
        <v>4993</v>
      </c>
      <c r="AD1118" s="3874"/>
      <c r="AE1118" s="3875"/>
      <c r="AF1118" s="2574"/>
    </row>
    <row r="1119" spans="2:32" s="2875" customFormat="1" ht="13.5" customHeight="1" thickBot="1" x14ac:dyDescent="0.25">
      <c r="B1119" s="3854"/>
      <c r="C1119" s="3855"/>
      <c r="D1119" s="3851"/>
      <c r="E1119" s="3851" t="s">
        <v>5011</v>
      </c>
      <c r="F1119" s="3851" t="s">
        <v>5012</v>
      </c>
      <c r="G1119" s="3830" t="s">
        <v>5014</v>
      </c>
      <c r="H1119" s="3830" t="s">
        <v>5075</v>
      </c>
      <c r="I1119" s="3876" t="s">
        <v>5076</v>
      </c>
      <c r="J1119" s="3876" t="s">
        <v>5077</v>
      </c>
      <c r="K1119" s="3876" t="s">
        <v>5017</v>
      </c>
      <c r="L1119" s="3876"/>
      <c r="M1119" s="3876" t="s">
        <v>5078</v>
      </c>
      <c r="N1119" s="3876" t="s">
        <v>5079</v>
      </c>
      <c r="O1119" s="3876" t="s">
        <v>5080</v>
      </c>
      <c r="P1119" s="3876" t="s">
        <v>5081</v>
      </c>
      <c r="Q1119" s="3827" t="s">
        <v>5023</v>
      </c>
      <c r="R1119" s="3827" t="s">
        <v>5024</v>
      </c>
      <c r="S1119" s="3827" t="s">
        <v>5025</v>
      </c>
      <c r="T1119" s="3827" t="s">
        <v>5082</v>
      </c>
      <c r="U1119" s="3827" t="s">
        <v>5083</v>
      </c>
      <c r="V1119" s="3827" t="s">
        <v>5028</v>
      </c>
      <c r="W1119" s="3827" t="s">
        <v>5030</v>
      </c>
      <c r="X1119" s="3830" t="s">
        <v>5084</v>
      </c>
      <c r="Y1119" s="3830" t="s">
        <v>5085</v>
      </c>
      <c r="Z1119" s="3827" t="s">
        <v>5086</v>
      </c>
      <c r="AA1119" s="3827" t="s">
        <v>5087</v>
      </c>
      <c r="AB1119" s="3827" t="s">
        <v>5088</v>
      </c>
      <c r="AC1119" s="3827" t="s">
        <v>1154</v>
      </c>
      <c r="AD1119" s="3827" t="s">
        <v>4994</v>
      </c>
      <c r="AE1119" s="3827" t="s">
        <v>4995</v>
      </c>
      <c r="AF1119" s="2574"/>
    </row>
    <row r="1120" spans="2:32" s="2875" customFormat="1" ht="13.5" customHeight="1" thickBot="1" x14ac:dyDescent="0.25">
      <c r="B1120" s="3854"/>
      <c r="C1120" s="3855"/>
      <c r="D1120" s="3827"/>
      <c r="E1120" s="3827"/>
      <c r="F1120" s="3827"/>
      <c r="G1120" s="3829"/>
      <c r="H1120" s="3829"/>
      <c r="I1120" s="3830"/>
      <c r="J1120" s="3830"/>
      <c r="K1120" s="3787" t="s">
        <v>5037</v>
      </c>
      <c r="L1120" s="3788" t="s">
        <v>2798</v>
      </c>
      <c r="M1120" s="3830"/>
      <c r="N1120" s="3830"/>
      <c r="O1120" s="3830"/>
      <c r="P1120" s="3830"/>
      <c r="Q1120" s="3828"/>
      <c r="R1120" s="3828"/>
      <c r="S1120" s="3828"/>
      <c r="T1120" s="3828"/>
      <c r="U1120" s="3828"/>
      <c r="V1120" s="3828"/>
      <c r="W1120" s="3828"/>
      <c r="X1120" s="3829"/>
      <c r="Y1120" s="3829"/>
      <c r="Z1120" s="3828"/>
      <c r="AA1120" s="3828"/>
      <c r="AB1120" s="3828"/>
      <c r="AC1120" s="3828"/>
      <c r="AD1120" s="3828"/>
      <c r="AE1120" s="3828"/>
      <c r="AF1120" s="2574"/>
    </row>
    <row r="1121" spans="2:32" s="2875" customFormat="1" ht="18" customHeight="1" thickBot="1" x14ac:dyDescent="0.25">
      <c r="B1121" s="3901" t="s">
        <v>6339</v>
      </c>
      <c r="C1121" s="3902"/>
      <c r="D1121" s="3156" t="s">
        <v>1534</v>
      </c>
      <c r="E1121" s="3156" t="s">
        <v>1534</v>
      </c>
      <c r="F1121" s="3156" t="s">
        <v>1534</v>
      </c>
      <c r="G1121" s="3157">
        <v>16.670000000000002</v>
      </c>
      <c r="H1121" s="3156" t="s">
        <v>1534</v>
      </c>
      <c r="I1121" s="3138">
        <v>0.18</v>
      </c>
      <c r="J1121" s="3156" t="s">
        <v>1534</v>
      </c>
      <c r="K1121" s="3156" t="s">
        <v>1534</v>
      </c>
      <c r="L1121" s="3156" t="s">
        <v>1534</v>
      </c>
      <c r="M1121" s="3156" t="s">
        <v>1534</v>
      </c>
      <c r="N1121" s="3156" t="s">
        <v>1534</v>
      </c>
      <c r="O1121" s="3156" t="s">
        <v>1534</v>
      </c>
      <c r="P1121" s="3156" t="s">
        <v>1534</v>
      </c>
      <c r="Q1121" s="3156" t="s">
        <v>1534</v>
      </c>
      <c r="R1121" s="3156" t="s">
        <v>1534</v>
      </c>
      <c r="S1121" s="3156" t="s">
        <v>1534</v>
      </c>
      <c r="T1121" s="3156" t="s">
        <v>1534</v>
      </c>
      <c r="U1121" s="3156" t="s">
        <v>1534</v>
      </c>
      <c r="V1121" s="3156" t="s">
        <v>1534</v>
      </c>
      <c r="W1121" s="3156" t="s">
        <v>1534</v>
      </c>
      <c r="X1121" s="3156" t="s">
        <v>1534</v>
      </c>
      <c r="Y1121" s="3156" t="s">
        <v>1534</v>
      </c>
      <c r="Z1121" s="3156" t="s">
        <v>1534</v>
      </c>
      <c r="AA1121" s="3156" t="s">
        <v>1534</v>
      </c>
      <c r="AB1121" s="3156" t="s">
        <v>1534</v>
      </c>
      <c r="AC1121" s="3156" t="s">
        <v>1534</v>
      </c>
      <c r="AD1121" s="3156" t="s">
        <v>1534</v>
      </c>
      <c r="AE1121" s="3156" t="s">
        <v>1534</v>
      </c>
      <c r="AF1121" s="2574"/>
    </row>
    <row r="1122" spans="2:32" s="2875" customFormat="1" ht="16.5" customHeight="1" x14ac:dyDescent="0.2">
      <c r="B1122" s="2636"/>
      <c r="C1122" s="2568"/>
      <c r="D1122" s="2568"/>
      <c r="E1122" s="2568"/>
      <c r="F1122" s="2568"/>
      <c r="G1122" s="2569"/>
      <c r="H1122" s="2569"/>
      <c r="I1122" s="2569"/>
      <c r="J1122" s="2569"/>
      <c r="K1122" s="2568"/>
      <c r="L1122" s="2569"/>
      <c r="M1122" s="2569"/>
      <c r="N1122" s="2569"/>
      <c r="O1122" s="2569"/>
      <c r="P1122" s="2569"/>
      <c r="Q1122" s="2633"/>
      <c r="R1122" s="2633"/>
      <c r="S1122" s="2633"/>
      <c r="T1122" s="2633"/>
      <c r="U1122" s="2633"/>
      <c r="V1122" s="2633"/>
      <c r="W1122" s="2633"/>
      <c r="X1122" s="2633"/>
      <c r="Y1122" s="2633"/>
      <c r="Z1122" s="2633"/>
      <c r="AA1122" s="2633"/>
      <c r="AB1122" s="2633"/>
      <c r="AC1122" s="2633"/>
      <c r="AD1122" s="2633"/>
      <c r="AE1122" s="2633"/>
      <c r="AF1122" s="2574"/>
    </row>
    <row r="1123" spans="2:32" s="2875" customFormat="1" x14ac:dyDescent="0.2">
      <c r="B1123" s="3881" t="s">
        <v>4996</v>
      </c>
      <c r="C1123" s="3882"/>
      <c r="D1123" s="3883" t="s">
        <v>5090</v>
      </c>
      <c r="E1123" s="3883"/>
      <c r="F1123" s="3883"/>
      <c r="G1123" s="3883"/>
      <c r="H1123" s="3883"/>
      <c r="I1123" s="2634"/>
      <c r="J1123" s="2634"/>
      <c r="K1123" s="2634"/>
      <c r="L1123" s="2634"/>
      <c r="M1123" s="2634"/>
      <c r="N1123" s="2634"/>
      <c r="O1123" s="2634"/>
      <c r="P1123" s="2634"/>
      <c r="Q1123" s="2633"/>
      <c r="R1123" s="2633"/>
      <c r="S1123" s="2633"/>
      <c r="T1123" s="2633"/>
      <c r="U1123" s="2633"/>
      <c r="V1123" s="2633"/>
      <c r="W1123" s="2633"/>
      <c r="X1123" s="2633"/>
      <c r="Y1123" s="2633"/>
      <c r="Z1123" s="2633"/>
      <c r="AA1123" s="2633"/>
      <c r="AB1123" s="2633"/>
      <c r="AC1123" s="2633"/>
      <c r="AD1123" s="2633"/>
      <c r="AE1123" s="2633"/>
      <c r="AF1123" s="2574"/>
    </row>
    <row r="1124" spans="2:32" s="2875" customFormat="1" x14ac:dyDescent="0.2">
      <c r="B1124" s="3881" t="s">
        <v>4997</v>
      </c>
      <c r="C1124" s="3882"/>
      <c r="D1124" s="3883" t="s">
        <v>1517</v>
      </c>
      <c r="E1124" s="3883"/>
      <c r="F1124" s="3883"/>
      <c r="G1124" s="3883"/>
      <c r="H1124" s="3883"/>
      <c r="I1124" s="2634"/>
      <c r="J1124" s="2634"/>
      <c r="K1124" s="2634"/>
      <c r="L1124" s="2634"/>
      <c r="M1124" s="2634"/>
      <c r="N1124" s="2634"/>
      <c r="O1124" s="2634"/>
      <c r="P1124" s="2634"/>
      <c r="Q1124" s="2633"/>
      <c r="R1124" s="2633"/>
      <c r="S1124" s="2633"/>
      <c r="T1124" s="2633"/>
      <c r="U1124" s="2633"/>
      <c r="V1124" s="2633"/>
      <c r="W1124" s="2633"/>
      <c r="X1124" s="2633"/>
      <c r="Y1124" s="2633"/>
      <c r="Z1124" s="2633"/>
      <c r="AA1124" s="2633"/>
      <c r="AB1124" s="2633"/>
      <c r="AC1124" s="2633"/>
      <c r="AD1124" s="2633"/>
      <c r="AE1124" s="2633"/>
      <c r="AF1124" s="2574"/>
    </row>
    <row r="1125" spans="2:32" s="2875" customFormat="1" ht="13.5" thickBot="1" x14ac:dyDescent="0.25">
      <c r="B1125" s="3789"/>
      <c r="C1125" s="3790"/>
      <c r="D1125" s="3790"/>
      <c r="E1125" s="3790"/>
      <c r="F1125" s="3790"/>
      <c r="G1125" s="2637"/>
      <c r="H1125" s="2637"/>
      <c r="I1125" s="2637"/>
      <c r="J1125" s="2637"/>
      <c r="K1125" s="2637"/>
      <c r="L1125" s="2637"/>
      <c r="M1125" s="2637"/>
      <c r="N1125" s="2637"/>
      <c r="O1125" s="2637"/>
      <c r="P1125" s="2637"/>
      <c r="Q1125" s="2637"/>
      <c r="R1125" s="2637"/>
      <c r="S1125" s="2637"/>
      <c r="T1125" s="2637"/>
      <c r="U1125" s="2637"/>
      <c r="V1125" s="2637"/>
      <c r="W1125" s="2637"/>
      <c r="X1125" s="2637"/>
      <c r="Y1125" s="2637"/>
      <c r="Z1125" s="2637"/>
      <c r="AA1125" s="2637"/>
      <c r="AB1125" s="2637"/>
      <c r="AC1125" s="2637"/>
      <c r="AD1125" s="2637"/>
      <c r="AE1125" s="2637"/>
      <c r="AF1125" s="2579"/>
    </row>
    <row r="1126" spans="2:32" s="2875" customFormat="1" x14ac:dyDescent="0.2">
      <c r="B1126" s="2777"/>
    </row>
    <row r="1127" spans="2:32" s="2875" customFormat="1" ht="13.5" thickBot="1" x14ac:dyDescent="0.25"/>
    <row r="1128" spans="2:32" s="2875" customFormat="1" ht="20.25" x14ac:dyDescent="0.2">
      <c r="B1128" s="3839" t="s">
        <v>5069</v>
      </c>
      <c r="C1128" s="3840"/>
      <c r="D1128" s="3840"/>
      <c r="E1128" s="3840"/>
      <c r="F1128" s="3840"/>
      <c r="G1128" s="3840"/>
      <c r="H1128" s="3840"/>
      <c r="I1128" s="3840"/>
      <c r="J1128" s="3840"/>
      <c r="K1128" s="3840"/>
      <c r="L1128" s="3840"/>
      <c r="M1128" s="3840"/>
      <c r="N1128" s="3840"/>
      <c r="O1128" s="3840"/>
      <c r="P1128" s="3840"/>
      <c r="Q1128" s="3840"/>
      <c r="R1128" s="3840"/>
      <c r="S1128" s="3840"/>
      <c r="T1128" s="3840"/>
      <c r="U1128" s="3840"/>
      <c r="V1128" s="3840"/>
      <c r="W1128" s="3840"/>
      <c r="X1128" s="3840"/>
      <c r="Y1128" s="3840"/>
      <c r="Z1128" s="3840"/>
      <c r="AA1128" s="3840"/>
      <c r="AB1128" s="3840"/>
      <c r="AC1128" s="3840"/>
      <c r="AD1128" s="3840"/>
      <c r="AE1128" s="3840"/>
      <c r="AF1128" s="3841"/>
    </row>
    <row r="1129" spans="2:32" s="2875" customFormat="1" x14ac:dyDescent="0.2">
      <c r="B1129" s="3791"/>
      <c r="C1129" s="3792"/>
      <c r="D1129" s="3792"/>
      <c r="E1129" s="3792"/>
      <c r="F1129" s="3792"/>
      <c r="G1129" s="2573"/>
      <c r="H1129" s="2573"/>
      <c r="I1129" s="2573"/>
      <c r="J1129" s="2573"/>
      <c r="K1129" s="2573"/>
      <c r="L1129" s="2573"/>
      <c r="M1129" s="2573"/>
      <c r="N1129" s="2573"/>
      <c r="O1129" s="2573"/>
      <c r="P1129" s="2573"/>
      <c r="Q1129" s="2573"/>
      <c r="R1129" s="2573"/>
      <c r="S1129" s="2573"/>
      <c r="T1129" s="2573"/>
      <c r="U1129" s="2573"/>
      <c r="V1129" s="2573"/>
      <c r="W1129" s="2573"/>
      <c r="X1129" s="2573"/>
      <c r="Y1129" s="2573"/>
      <c r="Z1129" s="2573"/>
      <c r="AA1129" s="2573"/>
      <c r="AB1129" s="2573"/>
      <c r="AC1129" s="2573"/>
      <c r="AD1129" s="2573"/>
      <c r="AE1129" s="2573"/>
      <c r="AF1129" s="2574"/>
    </row>
    <row r="1130" spans="2:32" s="2875" customFormat="1" x14ac:dyDescent="0.2">
      <c r="B1130" s="2635" t="s">
        <v>5089</v>
      </c>
      <c r="C1130" s="3792"/>
      <c r="D1130" s="3866" t="s">
        <v>6552</v>
      </c>
      <c r="E1130" s="3866"/>
      <c r="F1130" s="3866"/>
      <c r="G1130" s="2573"/>
      <c r="H1130" s="2573"/>
      <c r="I1130" s="2573"/>
      <c r="J1130" s="2573"/>
      <c r="K1130" s="2573"/>
      <c r="L1130" s="2573"/>
      <c r="M1130" s="2573"/>
      <c r="N1130" s="2573"/>
      <c r="O1130" s="2573"/>
      <c r="P1130" s="2573"/>
      <c r="Q1130" s="2573"/>
      <c r="R1130" s="2573"/>
      <c r="S1130" s="2573"/>
      <c r="T1130" s="2573"/>
      <c r="U1130" s="2573"/>
      <c r="V1130" s="2573"/>
      <c r="W1130" s="2573"/>
      <c r="X1130" s="2573"/>
      <c r="Y1130" s="2573"/>
      <c r="Z1130" s="2573"/>
      <c r="AA1130" s="2573"/>
      <c r="AB1130" s="2573"/>
      <c r="AC1130" s="2573"/>
      <c r="AD1130" s="2573"/>
      <c r="AE1130" s="2573"/>
      <c r="AF1130" s="2574"/>
    </row>
    <row r="1131" spans="2:32" s="2875" customFormat="1" ht="12.75" customHeight="1" x14ac:dyDescent="0.2">
      <c r="B1131" s="3867" t="s">
        <v>5072</v>
      </c>
      <c r="C1131" s="3868"/>
      <c r="D1131" s="3869">
        <v>41743</v>
      </c>
      <c r="E1131" s="3869"/>
      <c r="F1131" s="3869"/>
      <c r="G1131" s="2573"/>
      <c r="H1131" s="2573"/>
      <c r="I1131" s="2573"/>
      <c r="J1131" s="2573"/>
      <c r="K1131" s="2573"/>
      <c r="L1131" s="2573"/>
      <c r="M1131" s="2573"/>
      <c r="N1131" s="2573"/>
      <c r="O1131" s="2573"/>
      <c r="P1131" s="2573"/>
      <c r="Q1131" s="2573"/>
      <c r="R1131" s="2573"/>
      <c r="S1131" s="2573"/>
      <c r="T1131" s="2573"/>
      <c r="U1131" s="2573"/>
      <c r="V1131" s="2573"/>
      <c r="W1131" s="2573"/>
      <c r="X1131" s="2573"/>
      <c r="Y1131" s="2573"/>
      <c r="Z1131" s="2573"/>
      <c r="AA1131" s="2573"/>
      <c r="AB1131" s="2573"/>
      <c r="AC1131" s="2573"/>
      <c r="AD1131" s="2573"/>
      <c r="AE1131" s="2573"/>
      <c r="AF1131" s="2574"/>
    </row>
    <row r="1132" spans="2:32" s="2875" customFormat="1" ht="12.75" customHeight="1" x14ac:dyDescent="0.2">
      <c r="B1132" s="3863" t="s">
        <v>5070</v>
      </c>
      <c r="C1132" s="3864"/>
      <c r="D1132" s="3870">
        <v>41790</v>
      </c>
      <c r="E1132" s="3870"/>
      <c r="F1132" s="3870"/>
      <c r="G1132" s="2573"/>
      <c r="H1132" s="2573"/>
      <c r="I1132" s="2573"/>
      <c r="J1132" s="2573"/>
      <c r="K1132" s="2573"/>
      <c r="L1132" s="2573"/>
      <c r="M1132" s="2573"/>
      <c r="N1132" s="2573"/>
      <c r="O1132" s="2573"/>
      <c r="P1132" s="2573"/>
      <c r="Q1132" s="2573"/>
      <c r="R1132" s="2573"/>
      <c r="S1132" s="2573"/>
      <c r="T1132" s="2573"/>
      <c r="U1132" s="2573"/>
      <c r="V1132" s="2573"/>
      <c r="W1132" s="2573"/>
      <c r="X1132" s="2573"/>
      <c r="Y1132" s="2573"/>
      <c r="Z1132" s="2573"/>
      <c r="AA1132" s="2573"/>
      <c r="AB1132" s="2573"/>
      <c r="AC1132" s="2573"/>
      <c r="AD1132" s="2573"/>
      <c r="AE1132" s="2573"/>
      <c r="AF1132" s="2574"/>
    </row>
    <row r="1133" spans="2:32" s="2875" customFormat="1" ht="13.5" thickBot="1" x14ac:dyDescent="0.25">
      <c r="B1133" s="3791"/>
      <c r="C1133" s="3792"/>
      <c r="D1133" s="3792"/>
      <c r="E1133" s="3792"/>
      <c r="F1133" s="3792"/>
      <c r="G1133" s="2573"/>
      <c r="H1133" s="2573"/>
      <c r="I1133" s="2573"/>
      <c r="J1133" s="2573"/>
      <c r="K1133" s="2573"/>
      <c r="L1133" s="2573"/>
      <c r="M1133" s="2573"/>
      <c r="N1133" s="2573"/>
      <c r="O1133" s="2573"/>
      <c r="P1133" s="2573"/>
      <c r="Q1133" s="2573"/>
      <c r="R1133" s="2573"/>
      <c r="S1133" s="2573"/>
      <c r="T1133" s="2573"/>
      <c r="U1133" s="2573"/>
      <c r="V1133" s="2573"/>
      <c r="W1133" s="2573"/>
      <c r="X1133" s="2573"/>
      <c r="Y1133" s="2573"/>
      <c r="Z1133" s="2573"/>
      <c r="AA1133" s="2573"/>
      <c r="AB1133" s="2573"/>
      <c r="AC1133" s="2573"/>
      <c r="AD1133" s="2573"/>
      <c r="AE1133" s="2573"/>
      <c r="AF1133" s="2574"/>
    </row>
    <row r="1134" spans="2:32" s="2875" customFormat="1" ht="44.25" customHeight="1" thickBot="1" x14ac:dyDescent="0.25">
      <c r="B1134" s="3844" t="s">
        <v>5071</v>
      </c>
      <c r="C1134" s="3871"/>
      <c r="D1134" s="3872" t="s">
        <v>6617</v>
      </c>
      <c r="E1134" s="3847"/>
      <c r="F1134" s="3847"/>
      <c r="G1134" s="3847"/>
      <c r="H1134" s="3847"/>
      <c r="I1134" s="3847"/>
      <c r="J1134" s="3847"/>
      <c r="K1134" s="3847"/>
      <c r="L1134" s="3847"/>
      <c r="M1134" s="3847"/>
      <c r="N1134" s="3847"/>
      <c r="O1134" s="3847"/>
      <c r="P1134" s="3847"/>
      <c r="Q1134" s="3848"/>
      <c r="R1134" s="2573"/>
      <c r="S1134" s="2573"/>
      <c r="T1134" s="2573"/>
      <c r="U1134" s="2573"/>
      <c r="V1134" s="2573"/>
      <c r="W1134" s="2573"/>
      <c r="X1134" s="2573"/>
      <c r="Y1134" s="2573"/>
      <c r="Z1134" s="2573"/>
      <c r="AA1134" s="2573"/>
      <c r="AB1134" s="2573"/>
      <c r="AC1134" s="2573"/>
      <c r="AD1134" s="2573"/>
      <c r="AE1134" s="2573"/>
      <c r="AF1134" s="2574"/>
    </row>
    <row r="1135" spans="2:32" s="2875" customFormat="1" ht="12.75" customHeight="1" thickBot="1" x14ac:dyDescent="0.25">
      <c r="B1135" s="3791"/>
      <c r="C1135" s="3792"/>
      <c r="D1135" s="3792"/>
      <c r="E1135" s="3792"/>
      <c r="F1135" s="3792"/>
      <c r="G1135" s="2573"/>
      <c r="H1135" s="2573"/>
      <c r="I1135" s="2573"/>
      <c r="J1135" s="2573"/>
      <c r="K1135" s="2573"/>
      <c r="L1135" s="2573"/>
      <c r="M1135" s="2573"/>
      <c r="N1135" s="2573"/>
      <c r="O1135" s="2573"/>
      <c r="P1135" s="2573"/>
      <c r="Q1135" s="2573"/>
      <c r="R1135" s="2637"/>
      <c r="S1135" s="2573"/>
      <c r="T1135" s="2573"/>
      <c r="U1135" s="2573"/>
      <c r="V1135" s="2573"/>
      <c r="W1135" s="2573"/>
      <c r="X1135" s="2573"/>
      <c r="Y1135" s="2573"/>
      <c r="Z1135" s="2573"/>
      <c r="AA1135" s="2573"/>
      <c r="AB1135" s="2573"/>
      <c r="AC1135" s="2573"/>
      <c r="AD1135" s="2573"/>
      <c r="AE1135" s="2573"/>
      <c r="AF1135" s="2574"/>
    </row>
    <row r="1136" spans="2:32" s="2875" customFormat="1" ht="19.5" customHeight="1" thickBot="1" x14ac:dyDescent="0.25">
      <c r="B1136" s="3852" t="s">
        <v>5073</v>
      </c>
      <c r="C1136" s="3853"/>
      <c r="D1136" s="3851" t="s">
        <v>5074</v>
      </c>
      <c r="E1136" s="3856" t="s">
        <v>224</v>
      </c>
      <c r="F1136" s="3857"/>
      <c r="G1136" s="3857"/>
      <c r="H1136" s="3857"/>
      <c r="I1136" s="3857"/>
      <c r="J1136" s="3857"/>
      <c r="K1136" s="3857"/>
      <c r="L1136" s="3857"/>
      <c r="M1136" s="3857"/>
      <c r="N1136" s="3857"/>
      <c r="O1136" s="3857"/>
      <c r="P1136" s="3858"/>
      <c r="Q1136" s="3859" t="s">
        <v>340</v>
      </c>
      <c r="R1136" s="3860"/>
      <c r="S1136" s="3861"/>
      <c r="T1136" s="3861"/>
      <c r="U1136" s="3861"/>
      <c r="V1136" s="3861"/>
      <c r="W1136" s="3861"/>
      <c r="X1136" s="3861"/>
      <c r="Y1136" s="3862"/>
      <c r="Z1136" s="3859" t="s">
        <v>225</v>
      </c>
      <c r="AA1136" s="3861"/>
      <c r="AB1136" s="3862"/>
      <c r="AC1136" s="3873" t="s">
        <v>4993</v>
      </c>
      <c r="AD1136" s="3874"/>
      <c r="AE1136" s="3875"/>
      <c r="AF1136" s="2574"/>
    </row>
    <row r="1137" spans="2:32" s="2875" customFormat="1" ht="19.5" customHeight="1" thickBot="1" x14ac:dyDescent="0.25">
      <c r="B1137" s="3854"/>
      <c r="C1137" s="3855"/>
      <c r="D1137" s="3851"/>
      <c r="E1137" s="3851" t="s">
        <v>5011</v>
      </c>
      <c r="F1137" s="3851" t="s">
        <v>5012</v>
      </c>
      <c r="G1137" s="3830" t="s">
        <v>5014</v>
      </c>
      <c r="H1137" s="3830" t="s">
        <v>5075</v>
      </c>
      <c r="I1137" s="3876" t="s">
        <v>5076</v>
      </c>
      <c r="J1137" s="3876" t="s">
        <v>5077</v>
      </c>
      <c r="K1137" s="3876" t="s">
        <v>5017</v>
      </c>
      <c r="L1137" s="3876"/>
      <c r="M1137" s="3876" t="s">
        <v>5078</v>
      </c>
      <c r="N1137" s="3876" t="s">
        <v>5079</v>
      </c>
      <c r="O1137" s="3876" t="s">
        <v>5080</v>
      </c>
      <c r="P1137" s="3876" t="s">
        <v>5081</v>
      </c>
      <c r="Q1137" s="3827" t="s">
        <v>5023</v>
      </c>
      <c r="R1137" s="3827" t="s">
        <v>5024</v>
      </c>
      <c r="S1137" s="3827" t="s">
        <v>5025</v>
      </c>
      <c r="T1137" s="3827" t="s">
        <v>5082</v>
      </c>
      <c r="U1137" s="3827" t="s">
        <v>5083</v>
      </c>
      <c r="V1137" s="3827" t="s">
        <v>5028</v>
      </c>
      <c r="W1137" s="3827" t="s">
        <v>5030</v>
      </c>
      <c r="X1137" s="3830" t="s">
        <v>5084</v>
      </c>
      <c r="Y1137" s="3830" t="s">
        <v>5085</v>
      </c>
      <c r="Z1137" s="3827" t="s">
        <v>5086</v>
      </c>
      <c r="AA1137" s="3827" t="s">
        <v>5087</v>
      </c>
      <c r="AB1137" s="3827" t="s">
        <v>5088</v>
      </c>
      <c r="AC1137" s="3827" t="s">
        <v>1154</v>
      </c>
      <c r="AD1137" s="3827" t="s">
        <v>4994</v>
      </c>
      <c r="AE1137" s="3827" t="s">
        <v>4995</v>
      </c>
      <c r="AF1137" s="2574"/>
    </row>
    <row r="1138" spans="2:32" s="2875" customFormat="1" ht="19.5" customHeight="1" thickBot="1" x14ac:dyDescent="0.25">
      <c r="B1138" s="3854"/>
      <c r="C1138" s="3855"/>
      <c r="D1138" s="3827"/>
      <c r="E1138" s="3827"/>
      <c r="F1138" s="3827"/>
      <c r="G1138" s="3829"/>
      <c r="H1138" s="3829"/>
      <c r="I1138" s="3830"/>
      <c r="J1138" s="3830"/>
      <c r="K1138" s="3787" t="s">
        <v>5037</v>
      </c>
      <c r="L1138" s="3788" t="s">
        <v>2798</v>
      </c>
      <c r="M1138" s="3830"/>
      <c r="N1138" s="3830"/>
      <c r="O1138" s="3830"/>
      <c r="P1138" s="3830"/>
      <c r="Q1138" s="3828"/>
      <c r="R1138" s="3828"/>
      <c r="S1138" s="3828"/>
      <c r="T1138" s="3828"/>
      <c r="U1138" s="3828"/>
      <c r="V1138" s="3828"/>
      <c r="W1138" s="3828"/>
      <c r="X1138" s="3829"/>
      <c r="Y1138" s="3829"/>
      <c r="Z1138" s="3828"/>
      <c r="AA1138" s="3828"/>
      <c r="AB1138" s="3828"/>
      <c r="AC1138" s="3828"/>
      <c r="AD1138" s="3828"/>
      <c r="AE1138" s="3828"/>
      <c r="AF1138" s="2574"/>
    </row>
    <row r="1139" spans="2:32" s="2875" customFormat="1" ht="13.5" thickBot="1" x14ac:dyDescent="0.25">
      <c r="B1139" s="3901" t="s">
        <v>6553</v>
      </c>
      <c r="C1139" s="4743"/>
      <c r="D1139" s="3012" t="s">
        <v>1534</v>
      </c>
      <c r="E1139" s="3012" t="s">
        <v>1534</v>
      </c>
      <c r="F1139" s="3012" t="s">
        <v>1534</v>
      </c>
      <c r="G1139" s="3012" t="s">
        <v>1534</v>
      </c>
      <c r="H1139" s="3012" t="s">
        <v>1534</v>
      </c>
      <c r="I1139" s="3012">
        <v>0.04</v>
      </c>
      <c r="J1139" s="3012">
        <v>0.12</v>
      </c>
      <c r="K1139" s="3012" t="s">
        <v>1534</v>
      </c>
      <c r="L1139" s="3012" t="s">
        <v>1534</v>
      </c>
      <c r="M1139" s="3012" t="s">
        <v>1534</v>
      </c>
      <c r="N1139" s="3012" t="s">
        <v>1534</v>
      </c>
      <c r="O1139" s="3012" t="s">
        <v>1534</v>
      </c>
      <c r="P1139" s="3012" t="s">
        <v>1534</v>
      </c>
      <c r="Q1139" s="3012" t="s">
        <v>1534</v>
      </c>
      <c r="R1139" s="3012" t="s">
        <v>1534</v>
      </c>
      <c r="S1139" s="3012" t="s">
        <v>1534</v>
      </c>
      <c r="T1139" s="3012" t="s">
        <v>1534</v>
      </c>
      <c r="U1139" s="3012" t="s">
        <v>1534</v>
      </c>
      <c r="V1139" s="3012" t="s">
        <v>1534</v>
      </c>
      <c r="W1139" s="3012" t="s">
        <v>1534</v>
      </c>
      <c r="X1139" s="3012" t="s">
        <v>1534</v>
      </c>
      <c r="Y1139" s="3012" t="s">
        <v>1534</v>
      </c>
      <c r="Z1139" s="3012" t="s">
        <v>1534</v>
      </c>
      <c r="AA1139" s="3012" t="s">
        <v>1534</v>
      </c>
      <c r="AB1139" s="3012" t="s">
        <v>1534</v>
      </c>
      <c r="AC1139" s="3012" t="s">
        <v>1534</v>
      </c>
      <c r="AD1139" s="3012" t="s">
        <v>1534</v>
      </c>
      <c r="AE1139" s="3011" t="s">
        <v>1534</v>
      </c>
      <c r="AF1139" s="2574"/>
    </row>
    <row r="1140" spans="2:32" s="2875" customFormat="1" x14ac:dyDescent="0.2">
      <c r="B1140" s="2636"/>
      <c r="C1140" s="2568"/>
      <c r="D1140" s="2568"/>
      <c r="E1140" s="2568"/>
      <c r="F1140" s="2568"/>
      <c r="G1140" s="2569"/>
      <c r="H1140" s="2569"/>
      <c r="I1140" s="2569"/>
      <c r="J1140" s="2569"/>
      <c r="K1140" s="2568"/>
      <c r="L1140" s="2569"/>
      <c r="M1140" s="2569"/>
      <c r="N1140" s="2569"/>
      <c r="O1140" s="2569"/>
      <c r="P1140" s="2569"/>
      <c r="Q1140" s="2633"/>
      <c r="R1140" s="2633"/>
      <c r="S1140" s="2633"/>
      <c r="T1140" s="2633"/>
      <c r="U1140" s="2633"/>
      <c r="V1140" s="2633"/>
      <c r="W1140" s="2633"/>
      <c r="X1140" s="2633"/>
      <c r="Y1140" s="2633"/>
      <c r="Z1140" s="2633"/>
      <c r="AA1140" s="2633"/>
      <c r="AB1140" s="2633"/>
      <c r="AC1140" s="2633"/>
      <c r="AD1140" s="2633"/>
      <c r="AE1140" s="2633"/>
      <c r="AF1140" s="2574"/>
    </row>
    <row r="1141" spans="2:32" s="2875" customFormat="1" x14ac:dyDescent="0.2">
      <c r="B1141" s="3881" t="s">
        <v>4996</v>
      </c>
      <c r="C1141" s="3882"/>
      <c r="D1141" s="3883" t="s">
        <v>1534</v>
      </c>
      <c r="E1141" s="3883"/>
      <c r="F1141" s="3883"/>
      <c r="G1141" s="3883"/>
      <c r="H1141" s="3883"/>
      <c r="I1141" s="2634"/>
      <c r="J1141" s="2634"/>
      <c r="K1141" s="2634"/>
      <c r="L1141" s="2634"/>
      <c r="M1141" s="2634"/>
      <c r="N1141" s="2634"/>
      <c r="O1141" s="2634"/>
      <c r="P1141" s="2634"/>
      <c r="Q1141" s="2633"/>
      <c r="R1141" s="2633"/>
      <c r="S1141" s="2633"/>
      <c r="T1141" s="2633"/>
      <c r="U1141" s="2633"/>
      <c r="V1141" s="2633"/>
      <c r="W1141" s="2633"/>
      <c r="X1141" s="2633"/>
      <c r="Y1141" s="2633"/>
      <c r="Z1141" s="2633"/>
      <c r="AA1141" s="2633"/>
      <c r="AB1141" s="2633"/>
      <c r="AC1141" s="2633"/>
      <c r="AD1141" s="2633"/>
      <c r="AE1141" s="2633"/>
      <c r="AF1141" s="2574"/>
    </row>
    <row r="1142" spans="2:32" s="2875" customFormat="1" x14ac:dyDescent="0.2">
      <c r="B1142" s="3881" t="s">
        <v>4997</v>
      </c>
      <c r="C1142" s="3882"/>
      <c r="D1142" s="3883" t="s">
        <v>5093</v>
      </c>
      <c r="E1142" s="3883"/>
      <c r="F1142" s="3883"/>
      <c r="G1142" s="3883"/>
      <c r="H1142" s="3883"/>
      <c r="I1142" s="2634"/>
      <c r="J1142" s="2634"/>
      <c r="K1142" s="2634"/>
      <c r="L1142" s="2634"/>
      <c r="M1142" s="2634"/>
      <c r="N1142" s="2634"/>
      <c r="O1142" s="2634"/>
      <c r="P1142" s="2634"/>
      <c r="Q1142" s="2633"/>
      <c r="R1142" s="2633"/>
      <c r="S1142" s="2633"/>
      <c r="T1142" s="2633"/>
      <c r="U1142" s="2633"/>
      <c r="V1142" s="2633"/>
      <c r="W1142" s="2633"/>
      <c r="X1142" s="2633"/>
      <c r="Y1142" s="2633"/>
      <c r="Z1142" s="2633"/>
      <c r="AA1142" s="2633"/>
      <c r="AB1142" s="2633"/>
      <c r="AC1142" s="2633"/>
      <c r="AD1142" s="2633"/>
      <c r="AE1142" s="2633"/>
      <c r="AF1142" s="2574"/>
    </row>
    <row r="1143" spans="2:32" s="2875" customFormat="1" ht="13.5" thickBot="1" x14ac:dyDescent="0.25">
      <c r="B1143" s="3789"/>
      <c r="C1143" s="3790"/>
      <c r="D1143" s="3790"/>
      <c r="E1143" s="3790"/>
      <c r="F1143" s="3790"/>
      <c r="G1143" s="2637"/>
      <c r="H1143" s="2637"/>
      <c r="I1143" s="2637"/>
      <c r="J1143" s="2637"/>
      <c r="K1143" s="2637"/>
      <c r="L1143" s="2637"/>
      <c r="M1143" s="2637"/>
      <c r="N1143" s="2637"/>
      <c r="O1143" s="2637"/>
      <c r="P1143" s="2637"/>
      <c r="Q1143" s="2637"/>
      <c r="R1143" s="2637"/>
      <c r="S1143" s="2637"/>
      <c r="T1143" s="2637"/>
      <c r="U1143" s="2637"/>
      <c r="V1143" s="2637"/>
      <c r="W1143" s="2637"/>
      <c r="X1143" s="2637"/>
      <c r="Y1143" s="2637"/>
      <c r="Z1143" s="2637"/>
      <c r="AA1143" s="2637"/>
      <c r="AB1143" s="2637"/>
      <c r="AC1143" s="2637"/>
      <c r="AD1143" s="2637"/>
      <c r="AE1143" s="2637"/>
      <c r="AF1143" s="2579"/>
    </row>
    <row r="1144" spans="2:32" s="2875" customFormat="1" x14ac:dyDescent="0.2">
      <c r="B1144" s="2777"/>
    </row>
    <row r="1145" spans="2:32" s="2875" customFormat="1" ht="13.5" thickBot="1" x14ac:dyDescent="0.25"/>
    <row r="1146" spans="2:32" s="2875" customFormat="1" ht="20.25" x14ac:dyDescent="0.2">
      <c r="B1146" s="3839" t="s">
        <v>5069</v>
      </c>
      <c r="C1146" s="3840"/>
      <c r="D1146" s="3840"/>
      <c r="E1146" s="3840"/>
      <c r="F1146" s="3840"/>
      <c r="G1146" s="3840"/>
      <c r="H1146" s="3840"/>
      <c r="I1146" s="3840"/>
      <c r="J1146" s="3840"/>
      <c r="K1146" s="3840"/>
      <c r="L1146" s="3840"/>
      <c r="M1146" s="3840"/>
      <c r="N1146" s="3840"/>
      <c r="O1146" s="3840"/>
      <c r="P1146" s="3840"/>
      <c r="Q1146" s="3840"/>
      <c r="R1146" s="3840"/>
      <c r="S1146" s="3840"/>
      <c r="T1146" s="3840"/>
      <c r="U1146" s="3840"/>
      <c r="V1146" s="3840"/>
      <c r="W1146" s="3840"/>
      <c r="X1146" s="3840"/>
      <c r="Y1146" s="3840"/>
      <c r="Z1146" s="3840"/>
      <c r="AA1146" s="3840"/>
      <c r="AB1146" s="3840"/>
      <c r="AC1146" s="3840"/>
      <c r="AD1146" s="3840"/>
      <c r="AE1146" s="3840"/>
      <c r="AF1146" s="3841"/>
    </row>
    <row r="1147" spans="2:32" s="2875" customFormat="1" x14ac:dyDescent="0.2">
      <c r="B1147" s="3499"/>
      <c r="C1147" s="3500"/>
      <c r="D1147" s="3500"/>
      <c r="E1147" s="3500"/>
      <c r="F1147" s="3500"/>
      <c r="G1147" s="2573"/>
      <c r="H1147" s="2573"/>
      <c r="I1147" s="2573"/>
      <c r="J1147" s="2573"/>
      <c r="K1147" s="2573"/>
      <c r="L1147" s="2573"/>
      <c r="M1147" s="2573"/>
      <c r="N1147" s="2573"/>
      <c r="O1147" s="2573"/>
      <c r="P1147" s="2573"/>
      <c r="Q1147" s="2573"/>
      <c r="R1147" s="2573"/>
      <c r="S1147" s="2573"/>
      <c r="T1147" s="2573"/>
      <c r="U1147" s="2573"/>
      <c r="V1147" s="2573"/>
      <c r="W1147" s="2573"/>
      <c r="X1147" s="2573"/>
      <c r="Y1147" s="2573"/>
      <c r="Z1147" s="2573"/>
      <c r="AA1147" s="2573"/>
      <c r="AB1147" s="2573"/>
      <c r="AC1147" s="2573"/>
      <c r="AD1147" s="2573"/>
      <c r="AE1147" s="2573"/>
      <c r="AF1147" s="2574"/>
    </row>
    <row r="1148" spans="2:32" s="2875" customFormat="1" ht="27.75" customHeight="1" x14ac:dyDescent="0.2">
      <c r="B1148" s="2635" t="s">
        <v>5089</v>
      </c>
      <c r="C1148" s="3500"/>
      <c r="D1148" s="3866" t="s">
        <v>6346</v>
      </c>
      <c r="E1148" s="3866"/>
      <c r="F1148" s="3866"/>
      <c r="G1148" s="2573"/>
      <c r="H1148" s="2573"/>
      <c r="I1148" s="2573"/>
      <c r="J1148" s="2573"/>
      <c r="K1148" s="2573"/>
      <c r="L1148" s="2573"/>
      <c r="M1148" s="2573"/>
      <c r="N1148" s="2573"/>
      <c r="O1148" s="2573"/>
      <c r="P1148" s="2573"/>
      <c r="Q1148" s="2573"/>
      <c r="R1148" s="2573"/>
      <c r="S1148" s="2573"/>
      <c r="T1148" s="2573"/>
      <c r="U1148" s="2573"/>
      <c r="V1148" s="2573"/>
      <c r="W1148" s="2573"/>
      <c r="X1148" s="2573"/>
      <c r="Y1148" s="2573"/>
      <c r="Z1148" s="2573"/>
      <c r="AA1148" s="2573"/>
      <c r="AB1148" s="2573"/>
      <c r="AC1148" s="2573"/>
      <c r="AD1148" s="2573"/>
      <c r="AE1148" s="2573"/>
      <c r="AF1148" s="2574"/>
    </row>
    <row r="1149" spans="2:32" s="2875" customFormat="1" x14ac:dyDescent="0.2">
      <c r="B1149" s="3867" t="s">
        <v>5072</v>
      </c>
      <c r="C1149" s="3868"/>
      <c r="D1149" s="3869">
        <v>41643</v>
      </c>
      <c r="E1149" s="3869"/>
      <c r="F1149" s="3869"/>
      <c r="G1149" s="2573"/>
      <c r="H1149" s="2573"/>
      <c r="I1149" s="2573"/>
      <c r="J1149" s="2573"/>
      <c r="K1149" s="2573"/>
      <c r="L1149" s="2573"/>
      <c r="M1149" s="2573"/>
      <c r="N1149" s="2573"/>
      <c r="O1149" s="2573"/>
      <c r="P1149" s="2573"/>
      <c r="Q1149" s="2573"/>
      <c r="R1149" s="2573"/>
      <c r="S1149" s="2573"/>
      <c r="T1149" s="2573"/>
      <c r="U1149" s="2573"/>
      <c r="V1149" s="2573"/>
      <c r="W1149" s="2573"/>
      <c r="X1149" s="2573"/>
      <c r="Y1149" s="2573"/>
      <c r="Z1149" s="2573"/>
      <c r="AA1149" s="2573"/>
      <c r="AB1149" s="2573"/>
      <c r="AC1149" s="2573"/>
      <c r="AD1149" s="2573"/>
      <c r="AE1149" s="2573"/>
      <c r="AF1149" s="2574"/>
    </row>
    <row r="1150" spans="2:32" s="2875" customFormat="1" x14ac:dyDescent="0.2">
      <c r="B1150" s="3863" t="s">
        <v>5070</v>
      </c>
      <c r="C1150" s="3864"/>
      <c r="D1150" s="3945">
        <v>42000</v>
      </c>
      <c r="E1150" s="3945"/>
      <c r="F1150" s="3945"/>
      <c r="G1150" s="2573"/>
      <c r="H1150" s="2573"/>
      <c r="I1150" s="2573"/>
      <c r="J1150" s="2573"/>
      <c r="K1150" s="2573"/>
      <c r="L1150" s="2573"/>
      <c r="M1150" s="2573"/>
      <c r="N1150" s="2573"/>
      <c r="O1150" s="2573"/>
      <c r="P1150" s="2573"/>
      <c r="Q1150" s="2573"/>
      <c r="R1150" s="2573"/>
      <c r="S1150" s="2573"/>
      <c r="T1150" s="2573"/>
      <c r="U1150" s="2573"/>
      <c r="V1150" s="2573"/>
      <c r="W1150" s="2573"/>
      <c r="X1150" s="2573"/>
      <c r="Y1150" s="2573"/>
      <c r="Z1150" s="2573"/>
      <c r="AA1150" s="2573"/>
      <c r="AB1150" s="2573"/>
      <c r="AC1150" s="2573"/>
      <c r="AD1150" s="2573"/>
      <c r="AE1150" s="2573"/>
      <c r="AF1150" s="2574"/>
    </row>
    <row r="1151" spans="2:32" s="2875" customFormat="1" ht="13.5" thickBot="1" x14ac:dyDescent="0.25">
      <c r="B1151" s="3499"/>
      <c r="C1151" s="3500"/>
      <c r="D1151" s="3500"/>
      <c r="E1151" s="3500"/>
      <c r="F1151" s="3500"/>
      <c r="G1151" s="2573"/>
      <c r="H1151" s="2573"/>
      <c r="I1151" s="2573"/>
      <c r="J1151" s="2573"/>
      <c r="K1151" s="2573"/>
      <c r="L1151" s="2573"/>
      <c r="M1151" s="2573"/>
      <c r="N1151" s="2573"/>
      <c r="O1151" s="2573"/>
      <c r="P1151" s="2573"/>
      <c r="Q1151" s="2573"/>
      <c r="R1151" s="2573"/>
      <c r="S1151" s="2573"/>
      <c r="T1151" s="2573"/>
      <c r="U1151" s="2573"/>
      <c r="V1151" s="2573"/>
      <c r="W1151" s="2573"/>
      <c r="X1151" s="2573"/>
      <c r="Y1151" s="2573"/>
      <c r="Z1151" s="2573"/>
      <c r="AA1151" s="2573"/>
      <c r="AB1151" s="2573"/>
      <c r="AC1151" s="2573"/>
      <c r="AD1151" s="2573"/>
      <c r="AE1151" s="2573"/>
      <c r="AF1151" s="2574"/>
    </row>
    <row r="1152" spans="2:32" s="2875" customFormat="1" ht="69" customHeight="1" thickBot="1" x14ac:dyDescent="0.25">
      <c r="B1152" s="3844" t="s">
        <v>5071</v>
      </c>
      <c r="C1152" s="3871"/>
      <c r="D1152" s="3872" t="s">
        <v>6347</v>
      </c>
      <c r="E1152" s="3847"/>
      <c r="F1152" s="3847"/>
      <c r="G1152" s="3847"/>
      <c r="H1152" s="3847"/>
      <c r="I1152" s="3847"/>
      <c r="J1152" s="3847"/>
      <c r="K1152" s="3847"/>
      <c r="L1152" s="3847"/>
      <c r="M1152" s="3847"/>
      <c r="N1152" s="3847"/>
      <c r="O1152" s="3847"/>
      <c r="P1152" s="3847"/>
      <c r="Q1152" s="3848"/>
      <c r="R1152" s="2573"/>
      <c r="S1152" s="2573"/>
      <c r="T1152" s="2573"/>
      <c r="U1152" s="2573"/>
      <c r="V1152" s="2573"/>
      <c r="W1152" s="2573"/>
      <c r="X1152" s="2573"/>
      <c r="Y1152" s="2573"/>
      <c r="Z1152" s="2573"/>
      <c r="AA1152" s="2573"/>
      <c r="AB1152" s="2573"/>
      <c r="AC1152" s="2573"/>
      <c r="AD1152" s="2573"/>
      <c r="AE1152" s="2573"/>
      <c r="AF1152" s="2574"/>
    </row>
    <row r="1153" spans="2:32" s="2875" customFormat="1" ht="13.5" thickBot="1" x14ac:dyDescent="0.25">
      <c r="B1153" s="3499"/>
      <c r="C1153" s="3500"/>
      <c r="D1153" s="3500"/>
      <c r="E1153" s="3500"/>
      <c r="F1153" s="3500"/>
      <c r="G1153" s="2573"/>
      <c r="H1153" s="2573"/>
      <c r="I1153" s="2573"/>
      <c r="J1153" s="2573"/>
      <c r="K1153" s="2573"/>
      <c r="L1153" s="2573"/>
      <c r="M1153" s="2573"/>
      <c r="N1153" s="2573"/>
      <c r="O1153" s="2573"/>
      <c r="P1153" s="2573"/>
      <c r="Q1153" s="2573"/>
      <c r="R1153" s="2637"/>
      <c r="S1153" s="2573"/>
      <c r="T1153" s="2573"/>
      <c r="U1153" s="2573"/>
      <c r="V1153" s="2573"/>
      <c r="W1153" s="2573"/>
      <c r="X1153" s="2573"/>
      <c r="Y1153" s="2573"/>
      <c r="Z1153" s="2573"/>
      <c r="AA1153" s="2573"/>
      <c r="AB1153" s="2573"/>
      <c r="AC1153" s="2573"/>
      <c r="AD1153" s="2573"/>
      <c r="AE1153" s="2573"/>
      <c r="AF1153" s="2574"/>
    </row>
    <row r="1154" spans="2:32" s="2875" customFormat="1" ht="13.5" thickBot="1" x14ac:dyDescent="0.25">
      <c r="B1154" s="3852" t="s">
        <v>5073</v>
      </c>
      <c r="C1154" s="3853"/>
      <c r="D1154" s="3851" t="s">
        <v>5074</v>
      </c>
      <c r="E1154" s="3856" t="s">
        <v>224</v>
      </c>
      <c r="F1154" s="3857"/>
      <c r="G1154" s="3857"/>
      <c r="H1154" s="3857"/>
      <c r="I1154" s="3857"/>
      <c r="J1154" s="3857"/>
      <c r="K1154" s="3857"/>
      <c r="L1154" s="3857"/>
      <c r="M1154" s="3857"/>
      <c r="N1154" s="3857"/>
      <c r="O1154" s="3857"/>
      <c r="P1154" s="3858"/>
      <c r="Q1154" s="3859" t="s">
        <v>340</v>
      </c>
      <c r="R1154" s="3860"/>
      <c r="S1154" s="3861"/>
      <c r="T1154" s="3861"/>
      <c r="U1154" s="3861"/>
      <c r="V1154" s="3861"/>
      <c r="W1154" s="3861"/>
      <c r="X1154" s="3861"/>
      <c r="Y1154" s="3862"/>
      <c r="Z1154" s="3859" t="s">
        <v>225</v>
      </c>
      <c r="AA1154" s="3861"/>
      <c r="AB1154" s="3862"/>
      <c r="AC1154" s="3873" t="s">
        <v>4993</v>
      </c>
      <c r="AD1154" s="3874"/>
      <c r="AE1154" s="3875"/>
      <c r="AF1154" s="2574"/>
    </row>
    <row r="1155" spans="2:32" s="2875" customFormat="1" ht="13.5" thickBot="1" x14ac:dyDescent="0.25">
      <c r="B1155" s="3854"/>
      <c r="C1155" s="3855"/>
      <c r="D1155" s="3851"/>
      <c r="E1155" s="3851" t="s">
        <v>5011</v>
      </c>
      <c r="F1155" s="3851" t="s">
        <v>5012</v>
      </c>
      <c r="G1155" s="3830" t="s">
        <v>5014</v>
      </c>
      <c r="H1155" s="3830" t="s">
        <v>5075</v>
      </c>
      <c r="I1155" s="3876" t="s">
        <v>5076</v>
      </c>
      <c r="J1155" s="3876" t="s">
        <v>5077</v>
      </c>
      <c r="K1155" s="3876" t="s">
        <v>5017</v>
      </c>
      <c r="L1155" s="3876"/>
      <c r="M1155" s="3876" t="s">
        <v>5078</v>
      </c>
      <c r="N1155" s="3876" t="s">
        <v>5079</v>
      </c>
      <c r="O1155" s="3876" t="s">
        <v>5080</v>
      </c>
      <c r="P1155" s="3876" t="s">
        <v>5081</v>
      </c>
      <c r="Q1155" s="3827" t="s">
        <v>5023</v>
      </c>
      <c r="R1155" s="3827" t="s">
        <v>5024</v>
      </c>
      <c r="S1155" s="3827" t="s">
        <v>5025</v>
      </c>
      <c r="T1155" s="3827" t="s">
        <v>5082</v>
      </c>
      <c r="U1155" s="3827" t="s">
        <v>5083</v>
      </c>
      <c r="V1155" s="3827" t="s">
        <v>5028</v>
      </c>
      <c r="W1155" s="3827" t="s">
        <v>5030</v>
      </c>
      <c r="X1155" s="3830" t="s">
        <v>5084</v>
      </c>
      <c r="Y1155" s="3830" t="s">
        <v>5085</v>
      </c>
      <c r="Z1155" s="3827" t="s">
        <v>5086</v>
      </c>
      <c r="AA1155" s="3827" t="s">
        <v>5087</v>
      </c>
      <c r="AB1155" s="3827" t="s">
        <v>5088</v>
      </c>
      <c r="AC1155" s="3827" t="s">
        <v>1154</v>
      </c>
      <c r="AD1155" s="3827" t="s">
        <v>4994</v>
      </c>
      <c r="AE1155" s="3827" t="s">
        <v>4995</v>
      </c>
      <c r="AF1155" s="2574"/>
    </row>
    <row r="1156" spans="2:32" s="2875" customFormat="1" ht="13.5" thickBot="1" x14ac:dyDescent="0.25">
      <c r="B1156" s="3854"/>
      <c r="C1156" s="3855"/>
      <c r="D1156" s="3827"/>
      <c r="E1156" s="3827"/>
      <c r="F1156" s="3827"/>
      <c r="G1156" s="3829"/>
      <c r="H1156" s="3829"/>
      <c r="I1156" s="3830"/>
      <c r="J1156" s="3830"/>
      <c r="K1156" s="3502" t="s">
        <v>5037</v>
      </c>
      <c r="L1156" s="3503" t="s">
        <v>2798</v>
      </c>
      <c r="M1156" s="3830"/>
      <c r="N1156" s="3830"/>
      <c r="O1156" s="3830"/>
      <c r="P1156" s="3830"/>
      <c r="Q1156" s="3828"/>
      <c r="R1156" s="3828"/>
      <c r="S1156" s="3828"/>
      <c r="T1156" s="3828"/>
      <c r="U1156" s="3828"/>
      <c r="V1156" s="3828"/>
      <c r="W1156" s="3828"/>
      <c r="X1156" s="3829"/>
      <c r="Y1156" s="3829"/>
      <c r="Z1156" s="3828"/>
      <c r="AA1156" s="3828"/>
      <c r="AB1156" s="3828"/>
      <c r="AC1156" s="3828"/>
      <c r="AD1156" s="3828"/>
      <c r="AE1156" s="3828"/>
      <c r="AF1156" s="2574"/>
    </row>
    <row r="1157" spans="2:32" s="2875" customFormat="1" x14ac:dyDescent="0.2">
      <c r="B1157" s="3884" t="s">
        <v>6344</v>
      </c>
      <c r="C1157" s="3885"/>
      <c r="D1157" s="3139" t="s">
        <v>1534</v>
      </c>
      <c r="E1157" s="3139" t="s">
        <v>1534</v>
      </c>
      <c r="F1157" s="3139" t="s">
        <v>1534</v>
      </c>
      <c r="G1157" s="3140">
        <v>8</v>
      </c>
      <c r="H1157" s="3139" t="s">
        <v>1534</v>
      </c>
      <c r="I1157" s="3141">
        <v>0.18</v>
      </c>
      <c r="J1157" s="3139" t="s">
        <v>1534</v>
      </c>
      <c r="K1157" s="3139" t="s">
        <v>1534</v>
      </c>
      <c r="L1157" s="3139" t="s">
        <v>1534</v>
      </c>
      <c r="M1157" s="3139" t="s">
        <v>1534</v>
      </c>
      <c r="N1157" s="3139" t="s">
        <v>1534</v>
      </c>
      <c r="O1157" s="3139" t="s">
        <v>1534</v>
      </c>
      <c r="P1157" s="3139" t="s">
        <v>1534</v>
      </c>
      <c r="Q1157" s="3139" t="s">
        <v>1534</v>
      </c>
      <c r="R1157" s="3139" t="s">
        <v>1534</v>
      </c>
      <c r="S1157" s="3139" t="s">
        <v>1534</v>
      </c>
      <c r="T1157" s="3139" t="s">
        <v>1534</v>
      </c>
      <c r="U1157" s="3139" t="s">
        <v>1534</v>
      </c>
      <c r="V1157" s="3139" t="s">
        <v>1534</v>
      </c>
      <c r="W1157" s="3139" t="s">
        <v>1534</v>
      </c>
      <c r="X1157" s="3139" t="s">
        <v>1534</v>
      </c>
      <c r="Y1157" s="3139" t="s">
        <v>1534</v>
      </c>
      <c r="Z1157" s="3139" t="s">
        <v>1534</v>
      </c>
      <c r="AA1157" s="3139" t="s">
        <v>1534</v>
      </c>
      <c r="AB1157" s="3139" t="s">
        <v>1534</v>
      </c>
      <c r="AC1157" s="3139" t="s">
        <v>1534</v>
      </c>
      <c r="AD1157" s="3139" t="s">
        <v>1534</v>
      </c>
      <c r="AE1157" s="3142" t="s">
        <v>1534</v>
      </c>
      <c r="AF1157" s="2574"/>
    </row>
    <row r="1158" spans="2:32" s="2875" customFormat="1" ht="13.5" thickBot="1" x14ac:dyDescent="0.25">
      <c r="B1158" s="3879" t="s">
        <v>6345</v>
      </c>
      <c r="C1158" s="3880"/>
      <c r="D1158" s="3143" t="s">
        <v>1534</v>
      </c>
      <c r="E1158" s="3143" t="s">
        <v>1534</v>
      </c>
      <c r="F1158" s="3143" t="s">
        <v>1534</v>
      </c>
      <c r="G1158" s="3144">
        <v>9</v>
      </c>
      <c r="H1158" s="3143" t="s">
        <v>1534</v>
      </c>
      <c r="I1158" s="3145">
        <v>0.16</v>
      </c>
      <c r="J1158" s="3143" t="s">
        <v>1534</v>
      </c>
      <c r="K1158" s="3143" t="s">
        <v>1534</v>
      </c>
      <c r="L1158" s="3143" t="s">
        <v>1534</v>
      </c>
      <c r="M1158" s="3143" t="s">
        <v>1534</v>
      </c>
      <c r="N1158" s="3143" t="s">
        <v>1534</v>
      </c>
      <c r="O1158" s="3143" t="s">
        <v>1534</v>
      </c>
      <c r="P1158" s="3143" t="s">
        <v>1534</v>
      </c>
      <c r="Q1158" s="3143" t="s">
        <v>1534</v>
      </c>
      <c r="R1158" s="3143" t="s">
        <v>1534</v>
      </c>
      <c r="S1158" s="3143" t="s">
        <v>1534</v>
      </c>
      <c r="T1158" s="3143" t="s">
        <v>1534</v>
      </c>
      <c r="U1158" s="3143" t="s">
        <v>1534</v>
      </c>
      <c r="V1158" s="3143" t="s">
        <v>1534</v>
      </c>
      <c r="W1158" s="3143" t="s">
        <v>1534</v>
      </c>
      <c r="X1158" s="3143" t="s">
        <v>1534</v>
      </c>
      <c r="Y1158" s="3143" t="s">
        <v>1534</v>
      </c>
      <c r="Z1158" s="3143" t="s">
        <v>1534</v>
      </c>
      <c r="AA1158" s="3143" t="s">
        <v>1534</v>
      </c>
      <c r="AB1158" s="3143" t="s">
        <v>1534</v>
      </c>
      <c r="AC1158" s="3143" t="s">
        <v>1534</v>
      </c>
      <c r="AD1158" s="3143" t="s">
        <v>1534</v>
      </c>
      <c r="AE1158" s="3146" t="s">
        <v>1534</v>
      </c>
      <c r="AF1158" s="2574"/>
    </row>
    <row r="1159" spans="2:32" s="2875" customFormat="1" x14ac:dyDescent="0.2">
      <c r="B1159" s="2636"/>
      <c r="C1159" s="2568"/>
      <c r="D1159" s="2568"/>
      <c r="E1159" s="2568"/>
      <c r="F1159" s="2568"/>
      <c r="G1159" s="2569"/>
      <c r="H1159" s="2569"/>
      <c r="I1159" s="2569"/>
      <c r="J1159" s="2569"/>
      <c r="K1159" s="2568"/>
      <c r="L1159" s="2569"/>
      <c r="M1159" s="2569"/>
      <c r="N1159" s="2569"/>
      <c r="O1159" s="2569"/>
      <c r="P1159" s="2569"/>
      <c r="Q1159" s="2633"/>
      <c r="R1159" s="2633"/>
      <c r="S1159" s="2633"/>
      <c r="T1159" s="2633"/>
      <c r="U1159" s="2633"/>
      <c r="V1159" s="2633"/>
      <c r="W1159" s="2633"/>
      <c r="X1159" s="2633"/>
      <c r="Y1159" s="2633"/>
      <c r="Z1159" s="2633"/>
      <c r="AA1159" s="2633"/>
      <c r="AB1159" s="2633"/>
      <c r="AC1159" s="2633"/>
      <c r="AD1159" s="2633"/>
      <c r="AE1159" s="2633"/>
      <c r="AF1159" s="2574"/>
    </row>
    <row r="1160" spans="2:32" s="2875" customFormat="1" x14ac:dyDescent="0.2">
      <c r="B1160" s="3881" t="s">
        <v>4996</v>
      </c>
      <c r="C1160" s="3882"/>
      <c r="D1160" s="3883" t="s">
        <v>5090</v>
      </c>
      <c r="E1160" s="3883"/>
      <c r="F1160" s="3883"/>
      <c r="G1160" s="3883"/>
      <c r="H1160" s="3883"/>
      <c r="I1160" s="2634"/>
      <c r="J1160" s="2634"/>
      <c r="K1160" s="2634"/>
      <c r="L1160" s="2634"/>
      <c r="M1160" s="2634"/>
      <c r="N1160" s="2634"/>
      <c r="O1160" s="2634"/>
      <c r="P1160" s="2634"/>
      <c r="Q1160" s="2633"/>
      <c r="R1160" s="2633"/>
      <c r="S1160" s="2633"/>
      <c r="T1160" s="2633"/>
      <c r="U1160" s="2633"/>
      <c r="V1160" s="2633"/>
      <c r="W1160" s="2633"/>
      <c r="X1160" s="2633"/>
      <c r="Y1160" s="2633"/>
      <c r="Z1160" s="2633"/>
      <c r="AA1160" s="2633"/>
      <c r="AB1160" s="2633"/>
      <c r="AC1160" s="2633"/>
      <c r="AD1160" s="2633"/>
      <c r="AE1160" s="2633"/>
      <c r="AF1160" s="2574"/>
    </row>
    <row r="1161" spans="2:32" s="2875" customFormat="1" x14ac:dyDescent="0.2">
      <c r="B1161" s="3881" t="s">
        <v>4997</v>
      </c>
      <c r="C1161" s="3882"/>
      <c r="D1161" s="3883" t="s">
        <v>1517</v>
      </c>
      <c r="E1161" s="3883"/>
      <c r="F1161" s="3883"/>
      <c r="G1161" s="3883"/>
      <c r="H1161" s="3883"/>
      <c r="I1161" s="2634"/>
      <c r="J1161" s="2634"/>
      <c r="K1161" s="2634"/>
      <c r="L1161" s="2634"/>
      <c r="M1161" s="2634"/>
      <c r="N1161" s="2634"/>
      <c r="O1161" s="2634"/>
      <c r="P1161" s="2634"/>
      <c r="Q1161" s="2633"/>
      <c r="R1161" s="2633"/>
      <c r="S1161" s="2633"/>
      <c r="T1161" s="2633"/>
      <c r="U1161" s="2633"/>
      <c r="V1161" s="2633"/>
      <c r="W1161" s="2633"/>
      <c r="X1161" s="2633"/>
      <c r="Y1161" s="2633"/>
      <c r="Z1161" s="2633"/>
      <c r="AA1161" s="2633"/>
      <c r="AB1161" s="2633"/>
      <c r="AC1161" s="2633"/>
      <c r="AD1161" s="2633"/>
      <c r="AE1161" s="2633"/>
      <c r="AF1161" s="2574"/>
    </row>
    <row r="1162" spans="2:32" s="2875" customFormat="1" ht="13.5" thickBot="1" x14ac:dyDescent="0.25">
      <c r="B1162" s="3504"/>
      <c r="C1162" s="3501"/>
      <c r="D1162" s="3501"/>
      <c r="E1162" s="3501"/>
      <c r="F1162" s="3501"/>
      <c r="G1162" s="2637"/>
      <c r="H1162" s="2637"/>
      <c r="I1162" s="2637"/>
      <c r="J1162" s="2637"/>
      <c r="K1162" s="2637"/>
      <c r="L1162" s="2637"/>
      <c r="M1162" s="2637"/>
      <c r="N1162" s="2637"/>
      <c r="O1162" s="2637"/>
      <c r="P1162" s="2637"/>
      <c r="Q1162" s="2637"/>
      <c r="R1162" s="2637"/>
      <c r="S1162" s="2637"/>
      <c r="T1162" s="2637"/>
      <c r="U1162" s="2637"/>
      <c r="V1162" s="2637"/>
      <c r="W1162" s="2637"/>
      <c r="X1162" s="2637"/>
      <c r="Y1162" s="2637"/>
      <c r="Z1162" s="2637"/>
      <c r="AA1162" s="2637"/>
      <c r="AB1162" s="2637"/>
      <c r="AC1162" s="2637"/>
      <c r="AD1162" s="2637"/>
      <c r="AE1162" s="2637"/>
      <c r="AF1162" s="2579"/>
    </row>
    <row r="1163" spans="2:32" s="2875" customFormat="1" x14ac:dyDescent="0.2"/>
    <row r="1164" spans="2:32" s="2875" customFormat="1" ht="13.5" thickBot="1" x14ac:dyDescent="0.25"/>
    <row r="1165" spans="2:32" s="2875" customFormat="1" ht="20.25" x14ac:dyDescent="0.2">
      <c r="B1165" s="3839" t="s">
        <v>5069</v>
      </c>
      <c r="C1165" s="3840"/>
      <c r="D1165" s="3840"/>
      <c r="E1165" s="3840"/>
      <c r="F1165" s="3840"/>
      <c r="G1165" s="3840"/>
      <c r="H1165" s="3840"/>
      <c r="I1165" s="3840"/>
      <c r="J1165" s="3840"/>
      <c r="K1165" s="3840"/>
      <c r="L1165" s="3840"/>
      <c r="M1165" s="3840"/>
      <c r="N1165" s="3840"/>
      <c r="O1165" s="3840"/>
      <c r="P1165" s="3840"/>
      <c r="Q1165" s="3840"/>
      <c r="R1165" s="3840"/>
      <c r="S1165" s="3840"/>
      <c r="T1165" s="3840"/>
      <c r="U1165" s="3840"/>
      <c r="V1165" s="3840"/>
      <c r="W1165" s="3840"/>
      <c r="X1165" s="3840"/>
      <c r="Y1165" s="3840"/>
      <c r="Z1165" s="3840"/>
      <c r="AA1165" s="3840"/>
      <c r="AB1165" s="3840"/>
      <c r="AC1165" s="3840"/>
      <c r="AD1165" s="3840"/>
      <c r="AE1165" s="3840"/>
      <c r="AF1165" s="3841"/>
    </row>
    <row r="1166" spans="2:32" s="2875" customFormat="1" x14ac:dyDescent="0.2">
      <c r="B1166" s="2948"/>
      <c r="C1166" s="2949"/>
      <c r="D1166" s="2949"/>
      <c r="E1166" s="2949"/>
      <c r="F1166" s="2949"/>
      <c r="G1166" s="2573"/>
      <c r="H1166" s="2573"/>
      <c r="I1166" s="2573"/>
      <c r="J1166" s="2573"/>
      <c r="K1166" s="2573"/>
      <c r="L1166" s="2573"/>
      <c r="M1166" s="2573"/>
      <c r="N1166" s="2573"/>
      <c r="O1166" s="2573"/>
      <c r="P1166" s="2573"/>
      <c r="Q1166" s="2573"/>
      <c r="R1166" s="2573"/>
      <c r="S1166" s="2573"/>
      <c r="T1166" s="2573"/>
      <c r="U1166" s="2573"/>
      <c r="V1166" s="2573"/>
      <c r="W1166" s="2573"/>
      <c r="X1166" s="2573"/>
      <c r="Y1166" s="2573"/>
      <c r="Z1166" s="2573"/>
      <c r="AA1166" s="2573"/>
      <c r="AB1166" s="2573"/>
      <c r="AC1166" s="2573"/>
      <c r="AD1166" s="2573"/>
      <c r="AE1166" s="2573"/>
      <c r="AF1166" s="2574"/>
    </row>
    <row r="1167" spans="2:32" s="2875" customFormat="1" ht="24.75" customHeight="1" x14ac:dyDescent="0.2">
      <c r="B1167" s="2635" t="s">
        <v>5089</v>
      </c>
      <c r="C1167" s="2949"/>
      <c r="D1167" s="3866" t="s">
        <v>6342</v>
      </c>
      <c r="E1167" s="3866"/>
      <c r="F1167" s="3866"/>
      <c r="G1167" s="2573"/>
      <c r="H1167" s="2573"/>
      <c r="I1167" s="2573"/>
      <c r="J1167" s="2573"/>
      <c r="K1167" s="2573"/>
      <c r="L1167" s="2573"/>
      <c r="M1167" s="2573"/>
      <c r="N1167" s="2573"/>
      <c r="O1167" s="2573"/>
      <c r="P1167" s="2573"/>
      <c r="Q1167" s="2573"/>
      <c r="R1167" s="2573"/>
      <c r="S1167" s="2573"/>
      <c r="T1167" s="2573"/>
      <c r="U1167" s="2573"/>
      <c r="V1167" s="2573"/>
      <c r="W1167" s="2573"/>
      <c r="X1167" s="2573"/>
      <c r="Y1167" s="2573"/>
      <c r="Z1167" s="2573"/>
      <c r="AA1167" s="2573"/>
      <c r="AB1167" s="2573"/>
      <c r="AC1167" s="2573"/>
      <c r="AD1167" s="2573"/>
      <c r="AE1167" s="2573"/>
      <c r="AF1167" s="2574"/>
    </row>
    <row r="1168" spans="2:32" s="2875" customFormat="1" x14ac:dyDescent="0.2">
      <c r="B1168" s="3867" t="s">
        <v>5072</v>
      </c>
      <c r="C1168" s="3868"/>
      <c r="D1168" s="3869">
        <v>41645</v>
      </c>
      <c r="E1168" s="3869"/>
      <c r="F1168" s="3869"/>
      <c r="G1168" s="2573"/>
      <c r="H1168" s="2573"/>
      <c r="I1168" s="2573"/>
      <c r="J1168" s="2573"/>
      <c r="K1168" s="2573"/>
      <c r="L1168" s="2573"/>
      <c r="M1168" s="2573"/>
      <c r="N1168" s="2573"/>
      <c r="O1168" s="2573"/>
      <c r="P1168" s="2573"/>
      <c r="Q1168" s="2573"/>
      <c r="R1168" s="2573"/>
      <c r="S1168" s="2573"/>
      <c r="T1168" s="2573"/>
      <c r="U1168" s="2573"/>
      <c r="V1168" s="2573"/>
      <c r="W1168" s="2573"/>
      <c r="X1168" s="2573"/>
      <c r="Y1168" s="2573"/>
      <c r="Z1168" s="2573"/>
      <c r="AA1168" s="2573"/>
      <c r="AB1168" s="2573"/>
      <c r="AC1168" s="2573"/>
      <c r="AD1168" s="2573"/>
      <c r="AE1168" s="2573"/>
      <c r="AF1168" s="2574"/>
    </row>
    <row r="1169" spans="2:32" s="2875" customFormat="1" x14ac:dyDescent="0.2">
      <c r="B1169" s="3863" t="s">
        <v>5070</v>
      </c>
      <c r="C1169" s="3864"/>
      <c r="D1169" s="3945">
        <v>42002</v>
      </c>
      <c r="E1169" s="3945"/>
      <c r="F1169" s="3945"/>
      <c r="G1169" s="2573"/>
      <c r="H1169" s="2573"/>
      <c r="I1169" s="2573"/>
      <c r="J1169" s="2573"/>
      <c r="K1169" s="2573"/>
      <c r="L1169" s="2573"/>
      <c r="M1169" s="2573"/>
      <c r="N1169" s="2573"/>
      <c r="O1169" s="2573"/>
      <c r="P1169" s="2573"/>
      <c r="Q1169" s="2573"/>
      <c r="R1169" s="2573"/>
      <c r="S1169" s="2573"/>
      <c r="T1169" s="2573"/>
      <c r="U1169" s="2573"/>
      <c r="V1169" s="2573"/>
      <c r="W1169" s="2573"/>
      <c r="X1169" s="2573"/>
      <c r="Y1169" s="2573"/>
      <c r="Z1169" s="2573"/>
      <c r="AA1169" s="2573"/>
      <c r="AB1169" s="2573"/>
      <c r="AC1169" s="2573"/>
      <c r="AD1169" s="2573"/>
      <c r="AE1169" s="2573"/>
      <c r="AF1169" s="2574"/>
    </row>
    <row r="1170" spans="2:32" s="2875" customFormat="1" ht="13.5" thickBot="1" x14ac:dyDescent="0.25">
      <c r="B1170" s="2948"/>
      <c r="C1170" s="2949"/>
      <c r="D1170" s="2949"/>
      <c r="E1170" s="2949"/>
      <c r="F1170" s="2949"/>
      <c r="G1170" s="2573"/>
      <c r="H1170" s="2573"/>
      <c r="I1170" s="2573"/>
      <c r="J1170" s="2573"/>
      <c r="K1170" s="2573"/>
      <c r="L1170" s="2573"/>
      <c r="M1170" s="2573"/>
      <c r="N1170" s="2573"/>
      <c r="O1170" s="2573"/>
      <c r="P1170" s="2573"/>
      <c r="Q1170" s="2573"/>
      <c r="R1170" s="2573"/>
      <c r="S1170" s="2573"/>
      <c r="T1170" s="2573"/>
      <c r="U1170" s="2573"/>
      <c r="V1170" s="2573"/>
      <c r="W1170" s="2573"/>
      <c r="X1170" s="2573"/>
      <c r="Y1170" s="2573"/>
      <c r="Z1170" s="2573"/>
      <c r="AA1170" s="2573"/>
      <c r="AB1170" s="2573"/>
      <c r="AC1170" s="2573"/>
      <c r="AD1170" s="2573"/>
      <c r="AE1170" s="2573"/>
      <c r="AF1170" s="2574"/>
    </row>
    <row r="1171" spans="2:32" s="2875" customFormat="1" ht="83.25" customHeight="1" thickBot="1" x14ac:dyDescent="0.25">
      <c r="B1171" s="3844" t="s">
        <v>5071</v>
      </c>
      <c r="C1171" s="3871"/>
      <c r="D1171" s="3872" t="s">
        <v>6343</v>
      </c>
      <c r="E1171" s="3847"/>
      <c r="F1171" s="3847"/>
      <c r="G1171" s="3847"/>
      <c r="H1171" s="3847"/>
      <c r="I1171" s="3847"/>
      <c r="J1171" s="3847"/>
      <c r="K1171" s="3847"/>
      <c r="L1171" s="3847"/>
      <c r="M1171" s="3847"/>
      <c r="N1171" s="3847"/>
      <c r="O1171" s="3847"/>
      <c r="P1171" s="3847"/>
      <c r="Q1171" s="3848"/>
      <c r="R1171" s="2573"/>
      <c r="S1171" s="2573"/>
      <c r="T1171" s="2573"/>
      <c r="U1171" s="2573"/>
      <c r="V1171" s="2573"/>
      <c r="W1171" s="2573"/>
      <c r="X1171" s="2573"/>
      <c r="Y1171" s="2573"/>
      <c r="Z1171" s="2573"/>
      <c r="AA1171" s="2573"/>
      <c r="AB1171" s="2573"/>
      <c r="AC1171" s="2573"/>
      <c r="AD1171" s="2573"/>
      <c r="AE1171" s="2573"/>
      <c r="AF1171" s="2574"/>
    </row>
    <row r="1172" spans="2:32" s="2875" customFormat="1" ht="13.5" thickBot="1" x14ac:dyDescent="0.25">
      <c r="B1172" s="2948"/>
      <c r="C1172" s="2949"/>
      <c r="D1172" s="2949"/>
      <c r="E1172" s="2949"/>
      <c r="F1172" s="2949"/>
      <c r="G1172" s="2573"/>
      <c r="H1172" s="2573"/>
      <c r="I1172" s="2573"/>
      <c r="J1172" s="2573"/>
      <c r="K1172" s="2573"/>
      <c r="L1172" s="2573"/>
      <c r="M1172" s="2573"/>
      <c r="N1172" s="2573"/>
      <c r="O1172" s="2573"/>
      <c r="P1172" s="2573"/>
      <c r="Q1172" s="2573"/>
      <c r="R1172" s="2637"/>
      <c r="S1172" s="2573"/>
      <c r="T1172" s="2573"/>
      <c r="U1172" s="2573"/>
      <c r="V1172" s="2573"/>
      <c r="W1172" s="2573"/>
      <c r="X1172" s="2573"/>
      <c r="Y1172" s="2573"/>
      <c r="Z1172" s="2573"/>
      <c r="AA1172" s="2573"/>
      <c r="AB1172" s="2573"/>
      <c r="AC1172" s="2573"/>
      <c r="AD1172" s="2573"/>
      <c r="AE1172" s="2573"/>
      <c r="AF1172" s="2574"/>
    </row>
    <row r="1173" spans="2:32" s="2875" customFormat="1" ht="13.5" thickBot="1" x14ac:dyDescent="0.25">
      <c r="B1173" s="3852" t="s">
        <v>5073</v>
      </c>
      <c r="C1173" s="3853"/>
      <c r="D1173" s="3851" t="s">
        <v>5074</v>
      </c>
      <c r="E1173" s="3856" t="s">
        <v>224</v>
      </c>
      <c r="F1173" s="3857"/>
      <c r="G1173" s="3857"/>
      <c r="H1173" s="3857"/>
      <c r="I1173" s="3857"/>
      <c r="J1173" s="3857"/>
      <c r="K1173" s="3857"/>
      <c r="L1173" s="3857"/>
      <c r="M1173" s="3857"/>
      <c r="N1173" s="3857"/>
      <c r="O1173" s="3857"/>
      <c r="P1173" s="3858"/>
      <c r="Q1173" s="3859" t="s">
        <v>340</v>
      </c>
      <c r="R1173" s="3860"/>
      <c r="S1173" s="3861"/>
      <c r="T1173" s="3861"/>
      <c r="U1173" s="3861"/>
      <c r="V1173" s="3861"/>
      <c r="W1173" s="3861"/>
      <c r="X1173" s="3861"/>
      <c r="Y1173" s="3862"/>
      <c r="Z1173" s="3859" t="s">
        <v>225</v>
      </c>
      <c r="AA1173" s="3861"/>
      <c r="AB1173" s="3862"/>
      <c r="AC1173" s="3873" t="s">
        <v>4993</v>
      </c>
      <c r="AD1173" s="3874"/>
      <c r="AE1173" s="3875"/>
      <c r="AF1173" s="2574"/>
    </row>
    <row r="1174" spans="2:32" s="2875" customFormat="1" ht="21" customHeight="1" thickBot="1" x14ac:dyDescent="0.25">
      <c r="B1174" s="3854"/>
      <c r="C1174" s="3855"/>
      <c r="D1174" s="3851"/>
      <c r="E1174" s="3851" t="s">
        <v>5011</v>
      </c>
      <c r="F1174" s="3851" t="s">
        <v>5012</v>
      </c>
      <c r="G1174" s="3830" t="s">
        <v>5014</v>
      </c>
      <c r="H1174" s="3830" t="s">
        <v>5075</v>
      </c>
      <c r="I1174" s="3876" t="s">
        <v>5076</v>
      </c>
      <c r="J1174" s="3876" t="s">
        <v>5077</v>
      </c>
      <c r="K1174" s="3876" t="s">
        <v>5017</v>
      </c>
      <c r="L1174" s="3876"/>
      <c r="M1174" s="3876" t="s">
        <v>5078</v>
      </c>
      <c r="N1174" s="3876" t="s">
        <v>5079</v>
      </c>
      <c r="O1174" s="3876" t="s">
        <v>5080</v>
      </c>
      <c r="P1174" s="3876" t="s">
        <v>5081</v>
      </c>
      <c r="Q1174" s="3827" t="s">
        <v>5023</v>
      </c>
      <c r="R1174" s="3827" t="s">
        <v>5024</v>
      </c>
      <c r="S1174" s="3827" t="s">
        <v>5025</v>
      </c>
      <c r="T1174" s="3827" t="s">
        <v>5082</v>
      </c>
      <c r="U1174" s="3827" t="s">
        <v>5083</v>
      </c>
      <c r="V1174" s="3827" t="s">
        <v>5028</v>
      </c>
      <c r="W1174" s="3827" t="s">
        <v>5030</v>
      </c>
      <c r="X1174" s="3830" t="s">
        <v>5084</v>
      </c>
      <c r="Y1174" s="3830" t="s">
        <v>5085</v>
      </c>
      <c r="Z1174" s="3827" t="s">
        <v>5086</v>
      </c>
      <c r="AA1174" s="3827" t="s">
        <v>5087</v>
      </c>
      <c r="AB1174" s="3827" t="s">
        <v>5088</v>
      </c>
      <c r="AC1174" s="3827" t="s">
        <v>1154</v>
      </c>
      <c r="AD1174" s="3827" t="s">
        <v>4994</v>
      </c>
      <c r="AE1174" s="3827" t="s">
        <v>4995</v>
      </c>
      <c r="AF1174" s="2574"/>
    </row>
    <row r="1175" spans="2:32" s="2875" customFormat="1" ht="21" customHeight="1" thickBot="1" x14ac:dyDescent="0.25">
      <c r="B1175" s="3854"/>
      <c r="C1175" s="3855"/>
      <c r="D1175" s="3827"/>
      <c r="E1175" s="3827"/>
      <c r="F1175" s="3827"/>
      <c r="G1175" s="3829"/>
      <c r="H1175" s="3829"/>
      <c r="I1175" s="3830"/>
      <c r="J1175" s="3830"/>
      <c r="K1175" s="2946" t="s">
        <v>5037</v>
      </c>
      <c r="L1175" s="2947" t="s">
        <v>2798</v>
      </c>
      <c r="M1175" s="3830"/>
      <c r="N1175" s="3830"/>
      <c r="O1175" s="3830"/>
      <c r="P1175" s="3830"/>
      <c r="Q1175" s="3828"/>
      <c r="R1175" s="3828"/>
      <c r="S1175" s="3828"/>
      <c r="T1175" s="3828"/>
      <c r="U1175" s="3828"/>
      <c r="V1175" s="3828"/>
      <c r="W1175" s="3828"/>
      <c r="X1175" s="3829"/>
      <c r="Y1175" s="3829"/>
      <c r="Z1175" s="3828"/>
      <c r="AA1175" s="3828"/>
      <c r="AB1175" s="3828"/>
      <c r="AC1175" s="3828"/>
      <c r="AD1175" s="3828"/>
      <c r="AE1175" s="3828"/>
      <c r="AF1175" s="2574"/>
    </row>
    <row r="1176" spans="2:32" s="2875" customFormat="1" x14ac:dyDescent="0.2">
      <c r="B1176" s="3884" t="s">
        <v>6344</v>
      </c>
      <c r="C1176" s="3885"/>
      <c r="D1176" s="3139" t="s">
        <v>1534</v>
      </c>
      <c r="E1176" s="3139" t="s">
        <v>1534</v>
      </c>
      <c r="F1176" s="3139" t="s">
        <v>1534</v>
      </c>
      <c r="G1176" s="3140">
        <v>8</v>
      </c>
      <c r="H1176" s="3139" t="s">
        <v>1534</v>
      </c>
      <c r="I1176" s="3141">
        <v>0.18</v>
      </c>
      <c r="J1176" s="3139" t="s">
        <v>1534</v>
      </c>
      <c r="K1176" s="3139" t="s">
        <v>1534</v>
      </c>
      <c r="L1176" s="3139" t="s">
        <v>1534</v>
      </c>
      <c r="M1176" s="3139" t="s">
        <v>1534</v>
      </c>
      <c r="N1176" s="3139" t="s">
        <v>1534</v>
      </c>
      <c r="O1176" s="3139" t="s">
        <v>1534</v>
      </c>
      <c r="P1176" s="3139" t="s">
        <v>1534</v>
      </c>
      <c r="Q1176" s="3139" t="s">
        <v>1534</v>
      </c>
      <c r="R1176" s="3139" t="s">
        <v>1534</v>
      </c>
      <c r="S1176" s="3139" t="s">
        <v>1534</v>
      </c>
      <c r="T1176" s="3139" t="s">
        <v>1534</v>
      </c>
      <c r="U1176" s="3139" t="s">
        <v>1534</v>
      </c>
      <c r="V1176" s="3139" t="s">
        <v>1534</v>
      </c>
      <c r="W1176" s="3139" t="s">
        <v>1534</v>
      </c>
      <c r="X1176" s="3139" t="s">
        <v>1534</v>
      </c>
      <c r="Y1176" s="3139" t="s">
        <v>1534</v>
      </c>
      <c r="Z1176" s="3139" t="s">
        <v>1534</v>
      </c>
      <c r="AA1176" s="3139" t="s">
        <v>1534</v>
      </c>
      <c r="AB1176" s="3139" t="s">
        <v>1534</v>
      </c>
      <c r="AC1176" s="3139" t="s">
        <v>1534</v>
      </c>
      <c r="AD1176" s="3139" t="s">
        <v>1534</v>
      </c>
      <c r="AE1176" s="3142" t="s">
        <v>1534</v>
      </c>
      <c r="AF1176" s="2574"/>
    </row>
    <row r="1177" spans="2:32" s="2875" customFormat="1" ht="13.5" thickBot="1" x14ac:dyDescent="0.25">
      <c r="B1177" s="3879" t="s">
        <v>6345</v>
      </c>
      <c r="C1177" s="3880"/>
      <c r="D1177" s="3143" t="s">
        <v>1534</v>
      </c>
      <c r="E1177" s="3143" t="s">
        <v>1534</v>
      </c>
      <c r="F1177" s="3143" t="s">
        <v>1534</v>
      </c>
      <c r="G1177" s="3144">
        <v>9</v>
      </c>
      <c r="H1177" s="3143" t="s">
        <v>1534</v>
      </c>
      <c r="I1177" s="3145">
        <v>0.16</v>
      </c>
      <c r="J1177" s="3143" t="s">
        <v>1534</v>
      </c>
      <c r="K1177" s="3143" t="s">
        <v>1534</v>
      </c>
      <c r="L1177" s="3143" t="s">
        <v>1534</v>
      </c>
      <c r="M1177" s="3143" t="s">
        <v>1534</v>
      </c>
      <c r="N1177" s="3143" t="s">
        <v>1534</v>
      </c>
      <c r="O1177" s="3143" t="s">
        <v>1534</v>
      </c>
      <c r="P1177" s="3143" t="s">
        <v>1534</v>
      </c>
      <c r="Q1177" s="3143" t="s">
        <v>1534</v>
      </c>
      <c r="R1177" s="3143" t="s">
        <v>1534</v>
      </c>
      <c r="S1177" s="3143" t="s">
        <v>1534</v>
      </c>
      <c r="T1177" s="3143" t="s">
        <v>1534</v>
      </c>
      <c r="U1177" s="3143" t="s">
        <v>1534</v>
      </c>
      <c r="V1177" s="3143" t="s">
        <v>1534</v>
      </c>
      <c r="W1177" s="3143" t="s">
        <v>1534</v>
      </c>
      <c r="X1177" s="3143" t="s">
        <v>1534</v>
      </c>
      <c r="Y1177" s="3143" t="s">
        <v>1534</v>
      </c>
      <c r="Z1177" s="3143" t="s">
        <v>1534</v>
      </c>
      <c r="AA1177" s="3143" t="s">
        <v>1534</v>
      </c>
      <c r="AB1177" s="3143" t="s">
        <v>1534</v>
      </c>
      <c r="AC1177" s="3143" t="s">
        <v>1534</v>
      </c>
      <c r="AD1177" s="3143" t="s">
        <v>1534</v>
      </c>
      <c r="AE1177" s="3146" t="s">
        <v>1534</v>
      </c>
      <c r="AF1177" s="2574"/>
    </row>
    <row r="1178" spans="2:32" s="2875" customFormat="1" x14ac:dyDescent="0.2">
      <c r="B1178" s="2636"/>
      <c r="C1178" s="2568"/>
      <c r="D1178" s="2568"/>
      <c r="E1178" s="2568"/>
      <c r="F1178" s="2568"/>
      <c r="G1178" s="2569"/>
      <c r="H1178" s="2569"/>
      <c r="I1178" s="2569"/>
      <c r="J1178" s="2569"/>
      <c r="K1178" s="2568"/>
      <c r="L1178" s="2569"/>
      <c r="M1178" s="2569"/>
      <c r="N1178" s="2569"/>
      <c r="O1178" s="2569"/>
      <c r="P1178" s="2569"/>
      <c r="Q1178" s="2633"/>
      <c r="R1178" s="2633"/>
      <c r="S1178" s="2633"/>
      <c r="T1178" s="2633"/>
      <c r="U1178" s="2633"/>
      <c r="V1178" s="2633"/>
      <c r="W1178" s="2633"/>
      <c r="X1178" s="2633"/>
      <c r="Y1178" s="2633"/>
      <c r="Z1178" s="2633"/>
      <c r="AA1178" s="2633"/>
      <c r="AB1178" s="2633"/>
      <c r="AC1178" s="2633"/>
      <c r="AD1178" s="2633"/>
      <c r="AE1178" s="2633"/>
      <c r="AF1178" s="2574"/>
    </row>
    <row r="1179" spans="2:32" s="2875" customFormat="1" x14ac:dyDescent="0.2">
      <c r="B1179" s="3881" t="s">
        <v>4996</v>
      </c>
      <c r="C1179" s="3882"/>
      <c r="D1179" s="3883" t="s">
        <v>5090</v>
      </c>
      <c r="E1179" s="3883"/>
      <c r="F1179" s="3883"/>
      <c r="G1179" s="3883"/>
      <c r="H1179" s="3883"/>
      <c r="I1179" s="2634"/>
      <c r="J1179" s="2634"/>
      <c r="K1179" s="2634"/>
      <c r="L1179" s="2634"/>
      <c r="M1179" s="2634"/>
      <c r="N1179" s="2634"/>
      <c r="O1179" s="2634"/>
      <c r="P1179" s="2634"/>
      <c r="Q1179" s="2633"/>
      <c r="R1179" s="2633"/>
      <c r="S1179" s="2633"/>
      <c r="T1179" s="2633"/>
      <c r="U1179" s="2633"/>
      <c r="V1179" s="2633"/>
      <c r="W1179" s="2633"/>
      <c r="X1179" s="2633"/>
      <c r="Y1179" s="2633"/>
      <c r="Z1179" s="2633"/>
      <c r="AA1179" s="2633"/>
      <c r="AB1179" s="2633"/>
      <c r="AC1179" s="2633"/>
      <c r="AD1179" s="2633"/>
      <c r="AE1179" s="2633"/>
      <c r="AF1179" s="2574"/>
    </row>
    <row r="1180" spans="2:32" s="2875" customFormat="1" x14ac:dyDescent="0.2">
      <c r="B1180" s="3881" t="s">
        <v>4997</v>
      </c>
      <c r="C1180" s="3882"/>
      <c r="D1180" s="3883" t="s">
        <v>1517</v>
      </c>
      <c r="E1180" s="3883"/>
      <c r="F1180" s="3883"/>
      <c r="G1180" s="3883"/>
      <c r="H1180" s="3883"/>
      <c r="I1180" s="2634"/>
      <c r="J1180" s="2634"/>
      <c r="K1180" s="2634"/>
      <c r="L1180" s="2634"/>
      <c r="M1180" s="2634"/>
      <c r="N1180" s="2634"/>
      <c r="O1180" s="2634"/>
      <c r="P1180" s="2634"/>
      <c r="Q1180" s="2633"/>
      <c r="R1180" s="2633"/>
      <c r="S1180" s="2633"/>
      <c r="T1180" s="2633"/>
      <c r="U1180" s="2633"/>
      <c r="V1180" s="2633"/>
      <c r="W1180" s="2633"/>
      <c r="X1180" s="2633"/>
      <c r="Y1180" s="2633"/>
      <c r="Z1180" s="2633"/>
      <c r="AA1180" s="2633"/>
      <c r="AB1180" s="2633"/>
      <c r="AC1180" s="2633"/>
      <c r="AD1180" s="2633"/>
      <c r="AE1180" s="2633"/>
      <c r="AF1180" s="2574"/>
    </row>
    <row r="1181" spans="2:32" s="2875" customFormat="1" ht="13.5" thickBot="1" x14ac:dyDescent="0.25">
      <c r="B1181" s="2951"/>
      <c r="C1181" s="2945"/>
      <c r="D1181" s="2945"/>
      <c r="E1181" s="2945"/>
      <c r="F1181" s="2945"/>
      <c r="G1181" s="2637"/>
      <c r="H1181" s="2637"/>
      <c r="I1181" s="2637"/>
      <c r="J1181" s="2637"/>
      <c r="K1181" s="2637"/>
      <c r="L1181" s="2637"/>
      <c r="M1181" s="2637"/>
      <c r="N1181" s="2637"/>
      <c r="O1181" s="2637"/>
      <c r="P1181" s="2637"/>
      <c r="Q1181" s="2637"/>
      <c r="R1181" s="2637"/>
      <c r="S1181" s="2637"/>
      <c r="T1181" s="2637"/>
      <c r="U1181" s="2637"/>
      <c r="V1181" s="2637"/>
      <c r="W1181" s="2637"/>
      <c r="X1181" s="2637"/>
      <c r="Y1181" s="2637"/>
      <c r="Z1181" s="2637"/>
      <c r="AA1181" s="2637"/>
      <c r="AB1181" s="2637"/>
      <c r="AC1181" s="2637"/>
      <c r="AD1181" s="2637"/>
      <c r="AE1181" s="2637"/>
      <c r="AF1181" s="2579"/>
    </row>
    <row r="1182" spans="2:32" s="2875" customFormat="1" x14ac:dyDescent="0.2">
      <c r="B1182" s="3500"/>
      <c r="C1182" s="3500"/>
      <c r="D1182" s="3500"/>
      <c r="E1182" s="3500"/>
      <c r="F1182" s="3500"/>
      <c r="G1182" s="2573"/>
      <c r="H1182" s="2573"/>
      <c r="I1182" s="2573"/>
      <c r="J1182" s="2573"/>
      <c r="K1182" s="2573"/>
      <c r="L1182" s="2573"/>
      <c r="M1182" s="2573"/>
      <c r="N1182" s="2573"/>
      <c r="O1182" s="2573"/>
      <c r="P1182" s="2573"/>
      <c r="Q1182" s="2573"/>
      <c r="R1182" s="2573"/>
      <c r="S1182" s="2573"/>
      <c r="T1182" s="2573"/>
      <c r="U1182" s="2573"/>
      <c r="V1182" s="2573"/>
      <c r="W1182" s="2573"/>
      <c r="X1182" s="2573"/>
      <c r="Y1182" s="2573"/>
      <c r="Z1182" s="2573"/>
      <c r="AA1182" s="2573"/>
      <c r="AB1182" s="2573"/>
      <c r="AC1182" s="2573"/>
      <c r="AD1182" s="2573"/>
      <c r="AE1182" s="2573"/>
      <c r="AF1182" s="2573"/>
    </row>
    <row r="1183" spans="2:32" s="2875" customFormat="1" ht="13.5" thickBot="1" x14ac:dyDescent="0.25">
      <c r="B1183" s="3500"/>
      <c r="C1183" s="3500"/>
      <c r="D1183" s="3500"/>
      <c r="E1183" s="3500"/>
      <c r="F1183" s="3500"/>
      <c r="G1183" s="2573"/>
      <c r="H1183" s="2573"/>
      <c r="I1183" s="2573"/>
      <c r="J1183" s="2573"/>
      <c r="K1183" s="2573"/>
      <c r="L1183" s="2573"/>
      <c r="M1183" s="2573"/>
      <c r="N1183" s="2573"/>
      <c r="O1183" s="2573"/>
      <c r="P1183" s="2573"/>
      <c r="Q1183" s="2573"/>
      <c r="R1183" s="2573"/>
      <c r="S1183" s="2573"/>
      <c r="T1183" s="2573"/>
      <c r="U1183" s="2573"/>
      <c r="V1183" s="2573"/>
      <c r="W1183" s="2573"/>
      <c r="X1183" s="2573"/>
      <c r="Y1183" s="2573"/>
      <c r="Z1183" s="2573"/>
      <c r="AA1183" s="2573"/>
      <c r="AB1183" s="2573"/>
      <c r="AC1183" s="2573"/>
      <c r="AD1183" s="2573"/>
      <c r="AE1183" s="2573"/>
      <c r="AF1183" s="2573"/>
    </row>
    <row r="1184" spans="2:32" s="2875" customFormat="1" ht="20.25" x14ac:dyDescent="0.2">
      <c r="B1184" s="3839" t="s">
        <v>5069</v>
      </c>
      <c r="C1184" s="3840"/>
      <c r="D1184" s="3840"/>
      <c r="E1184" s="3840"/>
      <c r="F1184" s="3840"/>
      <c r="G1184" s="3840"/>
      <c r="H1184" s="3840"/>
      <c r="I1184" s="3840"/>
      <c r="J1184" s="3840"/>
      <c r="K1184" s="3840"/>
      <c r="L1184" s="3840"/>
      <c r="M1184" s="3840"/>
      <c r="N1184" s="3840"/>
      <c r="O1184" s="3840"/>
      <c r="P1184" s="3840"/>
      <c r="Q1184" s="3840"/>
      <c r="R1184" s="3840"/>
      <c r="S1184" s="3840"/>
      <c r="T1184" s="3840"/>
      <c r="U1184" s="3840"/>
      <c r="V1184" s="3840"/>
      <c r="W1184" s="3840"/>
      <c r="X1184" s="3840"/>
      <c r="Y1184" s="3840"/>
      <c r="Z1184" s="3840"/>
      <c r="AA1184" s="3840"/>
      <c r="AB1184" s="3840"/>
      <c r="AC1184" s="3840"/>
      <c r="AD1184" s="3840"/>
      <c r="AE1184" s="3840"/>
      <c r="AF1184" s="3841"/>
    </row>
    <row r="1185" spans="2:32" s="2875" customFormat="1" x14ac:dyDescent="0.2">
      <c r="B1185" s="3499"/>
      <c r="C1185" s="3500"/>
      <c r="D1185" s="3500"/>
      <c r="E1185" s="3500"/>
      <c r="F1185" s="3500"/>
      <c r="G1185" s="2573"/>
      <c r="H1185" s="2573"/>
      <c r="I1185" s="2573"/>
      <c r="J1185" s="2573"/>
      <c r="K1185" s="2573"/>
      <c r="L1185" s="2573"/>
      <c r="M1185" s="2573"/>
      <c r="N1185" s="2573"/>
      <c r="O1185" s="2573"/>
      <c r="P1185" s="2573"/>
      <c r="Q1185" s="2573"/>
      <c r="R1185" s="2573"/>
      <c r="S1185" s="2573"/>
      <c r="T1185" s="2573"/>
      <c r="U1185" s="2573"/>
      <c r="V1185" s="2573"/>
      <c r="W1185" s="2573"/>
      <c r="X1185" s="2573"/>
      <c r="Y1185" s="2573"/>
      <c r="Z1185" s="2573"/>
      <c r="AA1185" s="2573"/>
      <c r="AB1185" s="2573"/>
      <c r="AC1185" s="2573"/>
      <c r="AD1185" s="2573"/>
      <c r="AE1185" s="2573"/>
      <c r="AF1185" s="2574"/>
    </row>
    <row r="1186" spans="2:32" s="2875" customFormat="1" x14ac:dyDescent="0.2">
      <c r="B1186" s="2635" t="s">
        <v>5089</v>
      </c>
      <c r="C1186" s="3500"/>
      <c r="D1186" s="3866" t="s">
        <v>6340</v>
      </c>
      <c r="E1186" s="3866"/>
      <c r="F1186" s="3866"/>
      <c r="G1186" s="2573"/>
      <c r="H1186" s="2573"/>
      <c r="I1186" s="2573"/>
      <c r="J1186" s="2573"/>
      <c r="K1186" s="2573"/>
      <c r="L1186" s="2573"/>
      <c r="M1186" s="2573"/>
      <c r="N1186" s="2573"/>
      <c r="O1186" s="2573"/>
      <c r="P1186" s="2573"/>
      <c r="Q1186" s="2573"/>
      <c r="R1186" s="2573"/>
      <c r="S1186" s="2573"/>
      <c r="T1186" s="2573"/>
      <c r="U1186" s="2573"/>
      <c r="V1186" s="2573"/>
      <c r="W1186" s="2573"/>
      <c r="X1186" s="2573"/>
      <c r="Y1186" s="2573"/>
      <c r="Z1186" s="2573"/>
      <c r="AA1186" s="2573"/>
      <c r="AB1186" s="2573"/>
      <c r="AC1186" s="2573"/>
      <c r="AD1186" s="2573"/>
      <c r="AE1186" s="2573"/>
      <c r="AF1186" s="2574"/>
    </row>
    <row r="1187" spans="2:32" s="2875" customFormat="1" x14ac:dyDescent="0.2">
      <c r="B1187" s="3867" t="s">
        <v>5072</v>
      </c>
      <c r="C1187" s="3868"/>
      <c r="D1187" s="3869">
        <v>41657</v>
      </c>
      <c r="E1187" s="3869"/>
      <c r="F1187" s="3869"/>
      <c r="G1187" s="2573"/>
      <c r="H1187" s="2573"/>
      <c r="I1187" s="2573"/>
      <c r="J1187" s="2573"/>
      <c r="K1187" s="2573"/>
      <c r="L1187" s="2573"/>
      <c r="M1187" s="2573"/>
      <c r="N1187" s="2573"/>
      <c r="O1187" s="2573"/>
      <c r="P1187" s="2573"/>
      <c r="Q1187" s="2573"/>
      <c r="R1187" s="2573"/>
      <c r="S1187" s="2573"/>
      <c r="T1187" s="2573"/>
      <c r="U1187" s="2573"/>
      <c r="V1187" s="2573"/>
      <c r="W1187" s="2573"/>
      <c r="X1187" s="2573"/>
      <c r="Y1187" s="2573"/>
      <c r="Z1187" s="2573"/>
      <c r="AA1187" s="2573"/>
      <c r="AB1187" s="2573"/>
      <c r="AC1187" s="2573"/>
      <c r="AD1187" s="2573"/>
      <c r="AE1187" s="2573"/>
      <c r="AF1187" s="2574"/>
    </row>
    <row r="1188" spans="2:32" s="2875" customFormat="1" x14ac:dyDescent="0.2">
      <c r="B1188" s="3863" t="s">
        <v>5070</v>
      </c>
      <c r="C1188" s="3864"/>
      <c r="D1188" s="3945">
        <v>41820</v>
      </c>
      <c r="E1188" s="3945"/>
      <c r="F1188" s="3945"/>
      <c r="G1188" s="2573"/>
      <c r="H1188" s="2573"/>
      <c r="I1188" s="2573"/>
      <c r="J1188" s="2573"/>
      <c r="K1188" s="2573"/>
      <c r="L1188" s="2573"/>
      <c r="M1188" s="2573"/>
      <c r="N1188" s="2573"/>
      <c r="O1188" s="2573"/>
      <c r="P1188" s="2573"/>
      <c r="Q1188" s="2573"/>
      <c r="R1188" s="2573"/>
      <c r="S1188" s="2573"/>
      <c r="T1188" s="2573"/>
      <c r="U1188" s="2573"/>
      <c r="V1188" s="2573"/>
      <c r="W1188" s="2573"/>
      <c r="X1188" s="2573"/>
      <c r="Y1188" s="2573"/>
      <c r="Z1188" s="2573"/>
      <c r="AA1188" s="2573"/>
      <c r="AB1188" s="2573"/>
      <c r="AC1188" s="2573"/>
      <c r="AD1188" s="2573"/>
      <c r="AE1188" s="2573"/>
      <c r="AF1188" s="2574"/>
    </row>
    <row r="1189" spans="2:32" s="2875" customFormat="1" ht="13.5" thickBot="1" x14ac:dyDescent="0.25">
      <c r="B1189" s="3499"/>
      <c r="C1189" s="3500"/>
      <c r="D1189" s="3500"/>
      <c r="E1189" s="3500"/>
      <c r="F1189" s="3500"/>
      <c r="G1189" s="2573"/>
      <c r="H1189" s="2573"/>
      <c r="I1189" s="2573"/>
      <c r="J1189" s="2573"/>
      <c r="K1189" s="2573"/>
      <c r="L1189" s="2573"/>
      <c r="M1189" s="2573"/>
      <c r="N1189" s="2573"/>
      <c r="O1189" s="2573"/>
      <c r="P1189" s="2573"/>
      <c r="Q1189" s="2573"/>
      <c r="R1189" s="2573"/>
      <c r="S1189" s="2573"/>
      <c r="T1189" s="2573"/>
      <c r="U1189" s="2573"/>
      <c r="V1189" s="2573"/>
      <c r="W1189" s="2573"/>
      <c r="X1189" s="2573"/>
      <c r="Y1189" s="2573"/>
      <c r="Z1189" s="2573"/>
      <c r="AA1189" s="2573"/>
      <c r="AB1189" s="2573"/>
      <c r="AC1189" s="2573"/>
      <c r="AD1189" s="2573"/>
      <c r="AE1189" s="2573"/>
      <c r="AF1189" s="2574"/>
    </row>
    <row r="1190" spans="2:32" s="2875" customFormat="1" ht="63" customHeight="1" thickBot="1" x14ac:dyDescent="0.25">
      <c r="B1190" s="3844" t="s">
        <v>5071</v>
      </c>
      <c r="C1190" s="3871"/>
      <c r="D1190" s="3872" t="s">
        <v>6341</v>
      </c>
      <c r="E1190" s="3847"/>
      <c r="F1190" s="3847"/>
      <c r="G1190" s="3847"/>
      <c r="H1190" s="3847"/>
      <c r="I1190" s="3847"/>
      <c r="J1190" s="3847"/>
      <c r="K1190" s="3847"/>
      <c r="L1190" s="3847"/>
      <c r="M1190" s="3847"/>
      <c r="N1190" s="3847"/>
      <c r="O1190" s="3847"/>
      <c r="P1190" s="3847"/>
      <c r="Q1190" s="3848"/>
      <c r="R1190" s="2573"/>
      <c r="S1190" s="2573"/>
      <c r="T1190" s="2573"/>
      <c r="U1190" s="2573"/>
      <c r="V1190" s="2573"/>
      <c r="W1190" s="2573"/>
      <c r="X1190" s="2573"/>
      <c r="Y1190" s="2573"/>
      <c r="Z1190" s="2573"/>
      <c r="AA1190" s="2573"/>
      <c r="AB1190" s="2573"/>
      <c r="AC1190" s="2573"/>
      <c r="AD1190" s="2573"/>
      <c r="AE1190" s="2573"/>
      <c r="AF1190" s="2574"/>
    </row>
    <row r="1191" spans="2:32" s="2875" customFormat="1" ht="13.5" thickBot="1" x14ac:dyDescent="0.25">
      <c r="B1191" s="3499"/>
      <c r="C1191" s="3500"/>
      <c r="D1191" s="3500"/>
      <c r="E1191" s="3500"/>
      <c r="F1191" s="3500"/>
      <c r="G1191" s="2573"/>
      <c r="H1191" s="2573"/>
      <c r="I1191" s="2573"/>
      <c r="J1191" s="2573"/>
      <c r="K1191" s="2573"/>
      <c r="L1191" s="2573"/>
      <c r="M1191" s="2573"/>
      <c r="N1191" s="2573"/>
      <c r="O1191" s="2573"/>
      <c r="P1191" s="2573"/>
      <c r="Q1191" s="2573"/>
      <c r="R1191" s="2637"/>
      <c r="S1191" s="2573"/>
      <c r="T1191" s="2573"/>
      <c r="U1191" s="2573"/>
      <c r="V1191" s="2573"/>
      <c r="W1191" s="2573"/>
      <c r="X1191" s="2573"/>
      <c r="Y1191" s="2573"/>
      <c r="Z1191" s="2573"/>
      <c r="AA1191" s="2573"/>
      <c r="AB1191" s="2573"/>
      <c r="AC1191" s="2573"/>
      <c r="AD1191" s="2573"/>
      <c r="AE1191" s="2573"/>
      <c r="AF1191" s="2574"/>
    </row>
    <row r="1192" spans="2:32" s="2875" customFormat="1" ht="13.5" thickBot="1" x14ac:dyDescent="0.25">
      <c r="B1192" s="3852" t="s">
        <v>5073</v>
      </c>
      <c r="C1192" s="3853"/>
      <c r="D1192" s="3851" t="s">
        <v>5074</v>
      </c>
      <c r="E1192" s="3856" t="s">
        <v>224</v>
      </c>
      <c r="F1192" s="3857"/>
      <c r="G1192" s="3857"/>
      <c r="H1192" s="3857"/>
      <c r="I1192" s="3857"/>
      <c r="J1192" s="3857"/>
      <c r="K1192" s="3857"/>
      <c r="L1192" s="3857"/>
      <c r="M1192" s="3857"/>
      <c r="N1192" s="3857"/>
      <c r="O1192" s="3857"/>
      <c r="P1192" s="3858"/>
      <c r="Q1192" s="3859" t="s">
        <v>340</v>
      </c>
      <c r="R1192" s="3860"/>
      <c r="S1192" s="3861"/>
      <c r="T1192" s="3861"/>
      <c r="U1192" s="3861"/>
      <c r="V1192" s="3861"/>
      <c r="W1192" s="3861"/>
      <c r="X1192" s="3861"/>
      <c r="Y1192" s="3862"/>
      <c r="Z1192" s="3859" t="s">
        <v>225</v>
      </c>
      <c r="AA1192" s="3861"/>
      <c r="AB1192" s="3862"/>
      <c r="AC1192" s="3873" t="s">
        <v>4993</v>
      </c>
      <c r="AD1192" s="3874"/>
      <c r="AE1192" s="3875"/>
      <c r="AF1192" s="2574"/>
    </row>
    <row r="1193" spans="2:32" s="2875" customFormat="1" ht="13.5" thickBot="1" x14ac:dyDescent="0.25">
      <c r="B1193" s="3854"/>
      <c r="C1193" s="3855"/>
      <c r="D1193" s="3851"/>
      <c r="E1193" s="3851" t="s">
        <v>5011</v>
      </c>
      <c r="F1193" s="3851" t="s">
        <v>5012</v>
      </c>
      <c r="G1193" s="3830" t="s">
        <v>5014</v>
      </c>
      <c r="H1193" s="3830" t="s">
        <v>5075</v>
      </c>
      <c r="I1193" s="3876" t="s">
        <v>5076</v>
      </c>
      <c r="J1193" s="3876" t="s">
        <v>5077</v>
      </c>
      <c r="K1193" s="3876" t="s">
        <v>5017</v>
      </c>
      <c r="L1193" s="3876"/>
      <c r="M1193" s="3876" t="s">
        <v>5078</v>
      </c>
      <c r="N1193" s="3876" t="s">
        <v>5079</v>
      </c>
      <c r="O1193" s="3876" t="s">
        <v>5080</v>
      </c>
      <c r="P1193" s="3876" t="s">
        <v>5081</v>
      </c>
      <c r="Q1193" s="3827" t="s">
        <v>5023</v>
      </c>
      <c r="R1193" s="3827" t="s">
        <v>5024</v>
      </c>
      <c r="S1193" s="3827" t="s">
        <v>5025</v>
      </c>
      <c r="T1193" s="3827" t="s">
        <v>5082</v>
      </c>
      <c r="U1193" s="3827" t="s">
        <v>5083</v>
      </c>
      <c r="V1193" s="3827" t="s">
        <v>5028</v>
      </c>
      <c r="W1193" s="3827" t="s">
        <v>5030</v>
      </c>
      <c r="X1193" s="3830" t="s">
        <v>5084</v>
      </c>
      <c r="Y1193" s="3830" t="s">
        <v>5085</v>
      </c>
      <c r="Z1193" s="3827" t="s">
        <v>5086</v>
      </c>
      <c r="AA1193" s="3827" t="s">
        <v>5087</v>
      </c>
      <c r="AB1193" s="3827" t="s">
        <v>5088</v>
      </c>
      <c r="AC1193" s="3827" t="s">
        <v>1154</v>
      </c>
      <c r="AD1193" s="3827" t="s">
        <v>4994</v>
      </c>
      <c r="AE1193" s="3827" t="s">
        <v>4995</v>
      </c>
      <c r="AF1193" s="2574"/>
    </row>
    <row r="1194" spans="2:32" s="2875" customFormat="1" ht="13.5" thickBot="1" x14ac:dyDescent="0.25">
      <c r="B1194" s="3854"/>
      <c r="C1194" s="3855"/>
      <c r="D1194" s="3827"/>
      <c r="E1194" s="3827"/>
      <c r="F1194" s="3827"/>
      <c r="G1194" s="3829"/>
      <c r="H1194" s="3829"/>
      <c r="I1194" s="3830"/>
      <c r="J1194" s="3830"/>
      <c r="K1194" s="3502" t="s">
        <v>5037</v>
      </c>
      <c r="L1194" s="3503" t="s">
        <v>2798</v>
      </c>
      <c r="M1194" s="3830"/>
      <c r="N1194" s="3830"/>
      <c r="O1194" s="3830"/>
      <c r="P1194" s="3830"/>
      <c r="Q1194" s="3828"/>
      <c r="R1194" s="3828"/>
      <c r="S1194" s="3828"/>
      <c r="T1194" s="3828"/>
      <c r="U1194" s="3828"/>
      <c r="V1194" s="3828"/>
      <c r="W1194" s="3828"/>
      <c r="X1194" s="3829"/>
      <c r="Y1194" s="3829"/>
      <c r="Z1194" s="3828"/>
      <c r="AA1194" s="3828"/>
      <c r="AB1194" s="3828"/>
      <c r="AC1194" s="3828"/>
      <c r="AD1194" s="3828"/>
      <c r="AE1194" s="3828"/>
      <c r="AF1194" s="2574"/>
    </row>
    <row r="1195" spans="2:32" s="2875" customFormat="1" ht="21.75" customHeight="1" thickBot="1" x14ac:dyDescent="0.25">
      <c r="B1195" s="3901" t="s">
        <v>6339</v>
      </c>
      <c r="C1195" s="3902"/>
      <c r="D1195" s="3156" t="s">
        <v>1534</v>
      </c>
      <c r="E1195" s="3156" t="s">
        <v>1534</v>
      </c>
      <c r="F1195" s="3156" t="s">
        <v>1534</v>
      </c>
      <c r="G1195" s="3157">
        <v>16.670000000000002</v>
      </c>
      <c r="H1195" s="3156" t="s">
        <v>1534</v>
      </c>
      <c r="I1195" s="3138">
        <v>0.18</v>
      </c>
      <c r="J1195" s="3156" t="s">
        <v>1534</v>
      </c>
      <c r="K1195" s="3156" t="s">
        <v>1534</v>
      </c>
      <c r="L1195" s="3156" t="s">
        <v>1534</v>
      </c>
      <c r="M1195" s="3156" t="s">
        <v>1534</v>
      </c>
      <c r="N1195" s="3156" t="s">
        <v>1534</v>
      </c>
      <c r="O1195" s="3156" t="s">
        <v>1534</v>
      </c>
      <c r="P1195" s="3156" t="s">
        <v>1534</v>
      </c>
      <c r="Q1195" s="3156" t="s">
        <v>1534</v>
      </c>
      <c r="R1195" s="3156" t="s">
        <v>1534</v>
      </c>
      <c r="S1195" s="3156" t="s">
        <v>1534</v>
      </c>
      <c r="T1195" s="3156" t="s">
        <v>1534</v>
      </c>
      <c r="U1195" s="3156" t="s">
        <v>1534</v>
      </c>
      <c r="V1195" s="3156" t="s">
        <v>1534</v>
      </c>
      <c r="W1195" s="3156" t="s">
        <v>1534</v>
      </c>
      <c r="X1195" s="3156" t="s">
        <v>1534</v>
      </c>
      <c r="Y1195" s="3156" t="s">
        <v>1534</v>
      </c>
      <c r="Z1195" s="3156" t="s">
        <v>1534</v>
      </c>
      <c r="AA1195" s="3156" t="s">
        <v>1534</v>
      </c>
      <c r="AB1195" s="3156" t="s">
        <v>1534</v>
      </c>
      <c r="AC1195" s="3156" t="s">
        <v>1534</v>
      </c>
      <c r="AD1195" s="3156" t="s">
        <v>1534</v>
      </c>
      <c r="AE1195" s="3156" t="s">
        <v>1534</v>
      </c>
      <c r="AF1195" s="2574"/>
    </row>
    <row r="1196" spans="2:32" s="2875" customFormat="1" x14ac:dyDescent="0.2">
      <c r="B1196" s="2636"/>
      <c r="C1196" s="2568"/>
      <c r="D1196" s="2568"/>
      <c r="E1196" s="2568"/>
      <c r="F1196" s="2568"/>
      <c r="G1196" s="2569"/>
      <c r="H1196" s="2569"/>
      <c r="I1196" s="2569"/>
      <c r="J1196" s="2569"/>
      <c r="K1196" s="2568"/>
      <c r="L1196" s="2569"/>
      <c r="M1196" s="2569"/>
      <c r="N1196" s="2569"/>
      <c r="O1196" s="2569"/>
      <c r="P1196" s="2569"/>
      <c r="Q1196" s="2633"/>
      <c r="R1196" s="2633"/>
      <c r="S1196" s="2633"/>
      <c r="T1196" s="2633"/>
      <c r="U1196" s="2633"/>
      <c r="V1196" s="2633"/>
      <c r="W1196" s="2633"/>
      <c r="X1196" s="2633"/>
      <c r="Y1196" s="2633"/>
      <c r="Z1196" s="2633"/>
      <c r="AA1196" s="2633"/>
      <c r="AB1196" s="2633"/>
      <c r="AC1196" s="2633"/>
      <c r="AD1196" s="2633"/>
      <c r="AE1196" s="2633"/>
      <c r="AF1196" s="2574"/>
    </row>
    <row r="1197" spans="2:32" s="2875" customFormat="1" x14ac:dyDescent="0.2">
      <c r="B1197" s="3881" t="s">
        <v>4996</v>
      </c>
      <c r="C1197" s="3882"/>
      <c r="D1197" s="3883" t="s">
        <v>5090</v>
      </c>
      <c r="E1197" s="3883"/>
      <c r="F1197" s="3883"/>
      <c r="G1197" s="3883"/>
      <c r="H1197" s="3883"/>
      <c r="I1197" s="2634"/>
      <c r="J1197" s="2634"/>
      <c r="K1197" s="2634"/>
      <c r="L1197" s="2634"/>
      <c r="M1197" s="2634"/>
      <c r="N1197" s="2634"/>
      <c r="O1197" s="2634"/>
      <c r="P1197" s="2634"/>
      <c r="Q1197" s="2633"/>
      <c r="R1197" s="2633"/>
      <c r="S1197" s="2633"/>
      <c r="T1197" s="2633"/>
      <c r="U1197" s="2633"/>
      <c r="V1197" s="2633"/>
      <c r="W1197" s="2633"/>
      <c r="X1197" s="2633"/>
      <c r="Y1197" s="2633"/>
      <c r="Z1197" s="2633"/>
      <c r="AA1197" s="2633"/>
      <c r="AB1197" s="2633"/>
      <c r="AC1197" s="2633"/>
      <c r="AD1197" s="2633"/>
      <c r="AE1197" s="2633"/>
      <c r="AF1197" s="2574"/>
    </row>
    <row r="1198" spans="2:32" s="2875" customFormat="1" x14ac:dyDescent="0.2">
      <c r="B1198" s="3881" t="s">
        <v>4997</v>
      </c>
      <c r="C1198" s="3882"/>
      <c r="D1198" s="3883" t="s">
        <v>1517</v>
      </c>
      <c r="E1198" s="3883"/>
      <c r="F1198" s="3883"/>
      <c r="G1198" s="3883"/>
      <c r="H1198" s="3883"/>
      <c r="I1198" s="2634"/>
      <c r="J1198" s="2634"/>
      <c r="K1198" s="2634"/>
      <c r="L1198" s="2634"/>
      <c r="M1198" s="2634"/>
      <c r="N1198" s="2634"/>
      <c r="O1198" s="2634"/>
      <c r="P1198" s="2634"/>
      <c r="Q1198" s="2633"/>
      <c r="R1198" s="2633"/>
      <c r="S1198" s="2633"/>
      <c r="T1198" s="2633"/>
      <c r="U1198" s="2633"/>
      <c r="V1198" s="2633"/>
      <c r="W1198" s="2633"/>
      <c r="X1198" s="2633"/>
      <c r="Y1198" s="2633"/>
      <c r="Z1198" s="2633"/>
      <c r="AA1198" s="2633"/>
      <c r="AB1198" s="2633"/>
      <c r="AC1198" s="2633"/>
      <c r="AD1198" s="2633"/>
      <c r="AE1198" s="2633"/>
      <c r="AF1198" s="2574"/>
    </row>
    <row r="1199" spans="2:32" s="2875" customFormat="1" ht="13.5" thickBot="1" x14ac:dyDescent="0.25">
      <c r="B1199" s="3504"/>
      <c r="C1199" s="3501"/>
      <c r="D1199" s="3501"/>
      <c r="E1199" s="3501"/>
      <c r="F1199" s="3501"/>
      <c r="G1199" s="2637"/>
      <c r="H1199" s="2637"/>
      <c r="I1199" s="2637"/>
      <c r="J1199" s="2637"/>
      <c r="K1199" s="2637"/>
      <c r="L1199" s="2637"/>
      <c r="M1199" s="2637"/>
      <c r="N1199" s="2637"/>
      <c r="O1199" s="2637"/>
      <c r="P1199" s="2637"/>
      <c r="Q1199" s="2637"/>
      <c r="R1199" s="2637"/>
      <c r="S1199" s="2637"/>
      <c r="T1199" s="2637"/>
      <c r="U1199" s="2637"/>
      <c r="V1199" s="2637"/>
      <c r="W1199" s="2637"/>
      <c r="X1199" s="2637"/>
      <c r="Y1199" s="2637"/>
      <c r="Z1199" s="2637"/>
      <c r="AA1199" s="2637"/>
      <c r="AB1199" s="2637"/>
      <c r="AC1199" s="2637"/>
      <c r="AD1199" s="2637"/>
      <c r="AE1199" s="2637"/>
      <c r="AF1199" s="2579"/>
    </row>
    <row r="1200" spans="2:32" s="2875" customFormat="1" x14ac:dyDescent="0.2">
      <c r="B1200" s="2777"/>
    </row>
    <row r="1201" spans="2:32" s="2875" customFormat="1" ht="13.5" thickBot="1" x14ac:dyDescent="0.25"/>
    <row r="1202" spans="2:32" s="2875" customFormat="1" ht="20.25" x14ac:dyDescent="0.2">
      <c r="B1202" s="3839" t="s">
        <v>5069</v>
      </c>
      <c r="C1202" s="3840"/>
      <c r="D1202" s="3840"/>
      <c r="E1202" s="3840"/>
      <c r="F1202" s="3840"/>
      <c r="G1202" s="3840"/>
      <c r="H1202" s="3840"/>
      <c r="I1202" s="3840"/>
      <c r="J1202" s="3840"/>
      <c r="K1202" s="3840"/>
      <c r="L1202" s="3840"/>
      <c r="M1202" s="3840"/>
      <c r="N1202" s="3840"/>
      <c r="O1202" s="3840"/>
      <c r="P1202" s="3840"/>
      <c r="Q1202" s="3840"/>
      <c r="R1202" s="3840"/>
      <c r="S1202" s="3840"/>
      <c r="T1202" s="3840"/>
      <c r="U1202" s="3840"/>
      <c r="V1202" s="3840"/>
      <c r="W1202" s="3840"/>
      <c r="X1202" s="3840"/>
      <c r="Y1202" s="3840"/>
      <c r="Z1202" s="3840"/>
      <c r="AA1202" s="3840"/>
      <c r="AB1202" s="3840"/>
      <c r="AC1202" s="3840"/>
      <c r="AD1202" s="3840"/>
      <c r="AE1202" s="3840"/>
      <c r="AF1202" s="3841"/>
    </row>
    <row r="1203" spans="2:32" s="2875" customFormat="1" x14ac:dyDescent="0.2">
      <c r="B1203" s="2948"/>
      <c r="C1203" s="2949"/>
      <c r="D1203" s="2949"/>
      <c r="E1203" s="2949"/>
      <c r="F1203" s="2949"/>
      <c r="G1203" s="2573"/>
      <c r="H1203" s="2573"/>
      <c r="I1203" s="2573"/>
      <c r="J1203" s="2573"/>
      <c r="K1203" s="2573"/>
      <c r="L1203" s="2573"/>
      <c r="M1203" s="2573"/>
      <c r="N1203" s="2573"/>
      <c r="O1203" s="2573"/>
      <c r="P1203" s="2573"/>
      <c r="Q1203" s="2573"/>
      <c r="R1203" s="2573"/>
      <c r="S1203" s="2573"/>
      <c r="T1203" s="2573"/>
      <c r="U1203" s="2573"/>
      <c r="V1203" s="2573"/>
      <c r="W1203" s="2573"/>
      <c r="X1203" s="2573"/>
      <c r="Y1203" s="2573"/>
      <c r="Z1203" s="2573"/>
      <c r="AA1203" s="2573"/>
      <c r="AB1203" s="2573"/>
      <c r="AC1203" s="2573"/>
      <c r="AD1203" s="2573"/>
      <c r="AE1203" s="2573"/>
      <c r="AF1203" s="2574"/>
    </row>
    <row r="1204" spans="2:32" s="2875" customFormat="1" x14ac:dyDescent="0.2">
      <c r="B1204" s="2635" t="s">
        <v>5089</v>
      </c>
      <c r="C1204" s="2949"/>
      <c r="D1204" s="3866" t="s">
        <v>5889</v>
      </c>
      <c r="E1204" s="3866"/>
      <c r="F1204" s="3866"/>
      <c r="G1204" s="2573"/>
      <c r="H1204" s="2573"/>
      <c r="I1204" s="2573"/>
      <c r="J1204" s="2573"/>
      <c r="K1204" s="2573"/>
      <c r="L1204" s="2573"/>
      <c r="M1204" s="2573"/>
      <c r="N1204" s="2573"/>
      <c r="O1204" s="2573"/>
      <c r="P1204" s="2573"/>
      <c r="Q1204" s="2573"/>
      <c r="R1204" s="2573"/>
      <c r="S1204" s="2573"/>
      <c r="T1204" s="2573"/>
      <c r="U1204" s="2573"/>
      <c r="V1204" s="2573"/>
      <c r="W1204" s="2573"/>
      <c r="X1204" s="2573"/>
      <c r="Y1204" s="2573"/>
      <c r="Z1204" s="2573"/>
      <c r="AA1204" s="2573"/>
      <c r="AB1204" s="2573"/>
      <c r="AC1204" s="2573"/>
      <c r="AD1204" s="2573"/>
      <c r="AE1204" s="2573"/>
      <c r="AF1204" s="2574"/>
    </row>
    <row r="1205" spans="2:32" s="2875" customFormat="1" x14ac:dyDescent="0.2">
      <c r="B1205" s="3867" t="s">
        <v>5072</v>
      </c>
      <c r="C1205" s="3868"/>
      <c r="D1205" s="3843">
        <v>41515</v>
      </c>
      <c r="E1205" s="3843"/>
      <c r="F1205" s="3843"/>
      <c r="G1205" s="2573"/>
      <c r="H1205" s="2573"/>
      <c r="I1205" s="2573"/>
      <c r="J1205" s="2573"/>
      <c r="K1205" s="2573"/>
      <c r="L1205" s="2573"/>
      <c r="M1205" s="2573"/>
      <c r="N1205" s="2573"/>
      <c r="O1205" s="2573"/>
      <c r="P1205" s="2573"/>
      <c r="Q1205" s="2573"/>
      <c r="R1205" s="2573"/>
      <c r="S1205" s="2573"/>
      <c r="T1205" s="2573"/>
      <c r="U1205" s="2573"/>
      <c r="V1205" s="2573"/>
      <c r="W1205" s="2573"/>
      <c r="X1205" s="2573"/>
      <c r="Y1205" s="2573"/>
      <c r="Z1205" s="2573"/>
      <c r="AA1205" s="2573"/>
      <c r="AB1205" s="2573"/>
      <c r="AC1205" s="2573"/>
      <c r="AD1205" s="2573"/>
      <c r="AE1205" s="2573"/>
      <c r="AF1205" s="2574"/>
    </row>
    <row r="1206" spans="2:32" s="2875" customFormat="1" x14ac:dyDescent="0.2">
      <c r="B1206" s="3863" t="s">
        <v>5070</v>
      </c>
      <c r="C1206" s="3864"/>
      <c r="D1206" s="4728">
        <v>41849</v>
      </c>
      <c r="E1206" s="4728"/>
      <c r="F1206" s="4728"/>
      <c r="G1206" s="2573"/>
      <c r="H1206" s="2573"/>
      <c r="I1206" s="2573"/>
      <c r="J1206" s="2573"/>
      <c r="K1206" s="2573"/>
      <c r="L1206" s="2573"/>
      <c r="M1206" s="2573"/>
      <c r="N1206" s="2573"/>
      <c r="O1206" s="2573"/>
      <c r="P1206" s="2573"/>
      <c r="Q1206" s="2573"/>
      <c r="R1206" s="2573"/>
      <c r="S1206" s="2573"/>
      <c r="T1206" s="2573"/>
      <c r="U1206" s="2573"/>
      <c r="V1206" s="2573"/>
      <c r="W1206" s="2573"/>
      <c r="X1206" s="2573"/>
      <c r="Y1206" s="2573"/>
      <c r="Z1206" s="2573"/>
      <c r="AA1206" s="2573"/>
      <c r="AB1206" s="2573"/>
      <c r="AC1206" s="2573"/>
      <c r="AD1206" s="2573"/>
      <c r="AE1206" s="2573"/>
      <c r="AF1206" s="2574"/>
    </row>
    <row r="1207" spans="2:32" s="2875" customFormat="1" ht="13.5" thickBot="1" x14ac:dyDescent="0.25">
      <c r="B1207" s="2948"/>
      <c r="C1207" s="2949"/>
      <c r="D1207" s="2949"/>
      <c r="E1207" s="2949"/>
      <c r="F1207" s="2949"/>
      <c r="G1207" s="2573"/>
      <c r="H1207" s="2573"/>
      <c r="I1207" s="2573"/>
      <c r="J1207" s="2573"/>
      <c r="K1207" s="2573"/>
      <c r="L1207" s="2573"/>
      <c r="M1207" s="2573"/>
      <c r="N1207" s="2573"/>
      <c r="O1207" s="2573"/>
      <c r="P1207" s="2573"/>
      <c r="Q1207" s="2573"/>
      <c r="R1207" s="2573"/>
      <c r="S1207" s="2573"/>
      <c r="T1207" s="2573"/>
      <c r="U1207" s="2573"/>
      <c r="V1207" s="2573"/>
      <c r="W1207" s="2573"/>
      <c r="X1207" s="2573"/>
      <c r="Y1207" s="2573"/>
      <c r="Z1207" s="2573"/>
      <c r="AA1207" s="2573"/>
      <c r="AB1207" s="2573"/>
      <c r="AC1207" s="2573"/>
      <c r="AD1207" s="2573"/>
      <c r="AE1207" s="2573"/>
      <c r="AF1207" s="2574"/>
    </row>
    <row r="1208" spans="2:32" s="2875" customFormat="1" ht="69.75" customHeight="1" thickBot="1" x14ac:dyDescent="0.25">
      <c r="B1208" s="3844" t="s">
        <v>5071</v>
      </c>
      <c r="C1208" s="3871"/>
      <c r="D1208" s="3872" t="s">
        <v>5816</v>
      </c>
      <c r="E1208" s="3847"/>
      <c r="F1208" s="3847"/>
      <c r="G1208" s="3847"/>
      <c r="H1208" s="3847"/>
      <c r="I1208" s="3847"/>
      <c r="J1208" s="3847"/>
      <c r="K1208" s="3847"/>
      <c r="L1208" s="3847"/>
      <c r="M1208" s="3847"/>
      <c r="N1208" s="3847"/>
      <c r="O1208" s="3847"/>
      <c r="P1208" s="3847"/>
      <c r="Q1208" s="3848"/>
      <c r="R1208" s="2573"/>
      <c r="S1208" s="2573"/>
      <c r="T1208" s="2573"/>
      <c r="U1208" s="2573"/>
      <c r="V1208" s="2573"/>
      <c r="W1208" s="2573"/>
      <c r="X1208" s="2573"/>
      <c r="Y1208" s="2573"/>
      <c r="Z1208" s="2573"/>
      <c r="AA1208" s="2573"/>
      <c r="AB1208" s="2573"/>
      <c r="AC1208" s="2573"/>
      <c r="AD1208" s="2573"/>
      <c r="AE1208" s="2573"/>
      <c r="AF1208" s="2574"/>
    </row>
    <row r="1209" spans="2:32" s="2875" customFormat="1" ht="12.75" customHeight="1" thickBot="1" x14ac:dyDescent="0.25">
      <c r="B1209" s="2948"/>
      <c r="C1209" s="2949"/>
      <c r="D1209" s="2949"/>
      <c r="E1209" s="2949"/>
      <c r="F1209" s="2949"/>
      <c r="G1209" s="2573"/>
      <c r="H1209" s="2573"/>
      <c r="I1209" s="2573"/>
      <c r="J1209" s="2573"/>
      <c r="K1209" s="2573"/>
      <c r="L1209" s="2573"/>
      <c r="M1209" s="2573"/>
      <c r="N1209" s="2573"/>
      <c r="O1209" s="2573"/>
      <c r="P1209" s="2573"/>
      <c r="Q1209" s="2573"/>
      <c r="R1209" s="2637"/>
      <c r="S1209" s="2573"/>
      <c r="T1209" s="2573"/>
      <c r="U1209" s="2573"/>
      <c r="V1209" s="2573"/>
      <c r="W1209" s="2573"/>
      <c r="X1209" s="2573"/>
      <c r="Y1209" s="2573"/>
      <c r="Z1209" s="2573"/>
      <c r="AA1209" s="2573"/>
      <c r="AB1209" s="2573"/>
      <c r="AC1209" s="2573"/>
      <c r="AD1209" s="2573"/>
      <c r="AE1209" s="2573"/>
      <c r="AF1209" s="2574"/>
    </row>
    <row r="1210" spans="2:32" s="2875" customFormat="1" ht="12.75" customHeight="1" thickBot="1" x14ac:dyDescent="0.25">
      <c r="B1210" s="3852" t="s">
        <v>5073</v>
      </c>
      <c r="C1210" s="3853"/>
      <c r="D1210" s="3851" t="s">
        <v>5074</v>
      </c>
      <c r="E1210" s="3856" t="s">
        <v>224</v>
      </c>
      <c r="F1210" s="3857"/>
      <c r="G1210" s="3857"/>
      <c r="H1210" s="3857"/>
      <c r="I1210" s="3857"/>
      <c r="J1210" s="3857"/>
      <c r="K1210" s="3857"/>
      <c r="L1210" s="3857"/>
      <c r="M1210" s="3857"/>
      <c r="N1210" s="3857"/>
      <c r="O1210" s="3857"/>
      <c r="P1210" s="3858"/>
      <c r="Q1210" s="3859" t="s">
        <v>340</v>
      </c>
      <c r="R1210" s="3860"/>
      <c r="S1210" s="3861"/>
      <c r="T1210" s="3861"/>
      <c r="U1210" s="3861"/>
      <c r="V1210" s="3861"/>
      <c r="W1210" s="3861"/>
      <c r="X1210" s="3861"/>
      <c r="Y1210" s="3862"/>
      <c r="Z1210" s="3859" t="s">
        <v>225</v>
      </c>
      <c r="AA1210" s="3861"/>
      <c r="AB1210" s="3862"/>
      <c r="AC1210" s="3873" t="s">
        <v>4993</v>
      </c>
      <c r="AD1210" s="3874"/>
      <c r="AE1210" s="3875"/>
      <c r="AF1210" s="2574"/>
    </row>
    <row r="1211" spans="2:32" s="2875" customFormat="1" ht="18.75" customHeight="1" thickBot="1" x14ac:dyDescent="0.25">
      <c r="B1211" s="3854"/>
      <c r="C1211" s="3855"/>
      <c r="D1211" s="3851"/>
      <c r="E1211" s="3851" t="s">
        <v>5011</v>
      </c>
      <c r="F1211" s="3851" t="s">
        <v>5012</v>
      </c>
      <c r="G1211" s="3830" t="s">
        <v>5014</v>
      </c>
      <c r="H1211" s="3830" t="s">
        <v>5075</v>
      </c>
      <c r="I1211" s="3876" t="s">
        <v>5076</v>
      </c>
      <c r="J1211" s="3876" t="s">
        <v>5077</v>
      </c>
      <c r="K1211" s="3876" t="s">
        <v>5017</v>
      </c>
      <c r="L1211" s="3876"/>
      <c r="M1211" s="3876" t="s">
        <v>5078</v>
      </c>
      <c r="N1211" s="3876" t="s">
        <v>5079</v>
      </c>
      <c r="O1211" s="3876" t="s">
        <v>5080</v>
      </c>
      <c r="P1211" s="3876" t="s">
        <v>5081</v>
      </c>
      <c r="Q1211" s="3827" t="s">
        <v>5023</v>
      </c>
      <c r="R1211" s="3827" t="s">
        <v>5024</v>
      </c>
      <c r="S1211" s="3827" t="s">
        <v>5025</v>
      </c>
      <c r="T1211" s="3827" t="s">
        <v>5082</v>
      </c>
      <c r="U1211" s="3827" t="s">
        <v>5083</v>
      </c>
      <c r="V1211" s="3827" t="s">
        <v>5028</v>
      </c>
      <c r="W1211" s="3827" t="s">
        <v>5030</v>
      </c>
      <c r="X1211" s="3830" t="s">
        <v>5084</v>
      </c>
      <c r="Y1211" s="3830" t="s">
        <v>5085</v>
      </c>
      <c r="Z1211" s="3827" t="s">
        <v>5086</v>
      </c>
      <c r="AA1211" s="3827" t="s">
        <v>5087</v>
      </c>
      <c r="AB1211" s="3827" t="s">
        <v>5088</v>
      </c>
      <c r="AC1211" s="3827" t="s">
        <v>1154</v>
      </c>
      <c r="AD1211" s="3827" t="s">
        <v>4994</v>
      </c>
      <c r="AE1211" s="3827" t="s">
        <v>4995</v>
      </c>
      <c r="AF1211" s="2574"/>
    </row>
    <row r="1212" spans="2:32" s="2875" customFormat="1" ht="18.75" customHeight="1" thickBot="1" x14ac:dyDescent="0.25">
      <c r="B1212" s="3854"/>
      <c r="C1212" s="3855"/>
      <c r="D1212" s="3827"/>
      <c r="E1212" s="3827"/>
      <c r="F1212" s="3827"/>
      <c r="G1212" s="3829"/>
      <c r="H1212" s="3829"/>
      <c r="I1212" s="3830"/>
      <c r="J1212" s="3830"/>
      <c r="K1212" s="2946" t="s">
        <v>5037</v>
      </c>
      <c r="L1212" s="2947" t="s">
        <v>2798</v>
      </c>
      <c r="M1212" s="3830"/>
      <c r="N1212" s="3830"/>
      <c r="O1212" s="3830"/>
      <c r="P1212" s="3830"/>
      <c r="Q1212" s="3828"/>
      <c r="R1212" s="3828"/>
      <c r="S1212" s="3828"/>
      <c r="T1212" s="3828"/>
      <c r="U1212" s="3828"/>
      <c r="V1212" s="3828"/>
      <c r="W1212" s="3828"/>
      <c r="X1212" s="3829"/>
      <c r="Y1212" s="3829"/>
      <c r="Z1212" s="3828"/>
      <c r="AA1212" s="3828"/>
      <c r="AB1212" s="3828"/>
      <c r="AC1212" s="3828"/>
      <c r="AD1212" s="3828"/>
      <c r="AE1212" s="3828"/>
      <c r="AF1212" s="2574"/>
    </row>
    <row r="1213" spans="2:32" s="2875" customFormat="1" ht="60.75" thickBot="1" x14ac:dyDescent="0.25">
      <c r="B1213" s="4714" t="s">
        <v>5815</v>
      </c>
      <c r="C1213" s="4715"/>
      <c r="D1213" s="2981"/>
      <c r="E1213" s="2982"/>
      <c r="F1213" s="2983"/>
      <c r="G1213" s="2954"/>
      <c r="H1213" s="2954"/>
      <c r="I1213" s="2982"/>
      <c r="J1213" s="2982"/>
      <c r="K1213" s="2983"/>
      <c r="L1213" s="2954"/>
      <c r="M1213" s="2982"/>
      <c r="N1213" s="2982"/>
      <c r="O1213" s="2982"/>
      <c r="P1213" s="2982"/>
      <c r="Q1213" s="2982"/>
      <c r="R1213" s="2983"/>
      <c r="S1213" s="2983"/>
      <c r="T1213" s="2982"/>
      <c r="U1213" s="2982"/>
      <c r="V1213" s="2983"/>
      <c r="W1213" s="2983"/>
      <c r="X1213" s="2982"/>
      <c r="Y1213" s="2982"/>
      <c r="Z1213" s="2984" t="s">
        <v>5813</v>
      </c>
      <c r="AA1213" s="2984" t="s">
        <v>5814</v>
      </c>
      <c r="AB1213" s="2985">
        <v>0.1</v>
      </c>
      <c r="AC1213" s="2986"/>
      <c r="AD1213" s="2986"/>
      <c r="AE1213" s="2987"/>
      <c r="AF1213" s="2574"/>
    </row>
    <row r="1214" spans="2:32" s="2875" customFormat="1" x14ac:dyDescent="0.2">
      <c r="B1214" s="2636"/>
      <c r="C1214" s="2568"/>
      <c r="D1214" s="2568"/>
      <c r="E1214" s="2568"/>
      <c r="F1214" s="2568"/>
      <c r="G1214" s="2569"/>
      <c r="H1214" s="2569"/>
      <c r="I1214" s="2569"/>
      <c r="J1214" s="2569"/>
      <c r="K1214" s="2568"/>
      <c r="L1214" s="2569"/>
      <c r="M1214" s="2569"/>
      <c r="N1214" s="2569"/>
      <c r="O1214" s="2569"/>
      <c r="P1214" s="2569"/>
      <c r="Q1214" s="2633"/>
      <c r="R1214" s="2633"/>
      <c r="S1214" s="2633"/>
      <c r="T1214" s="2633"/>
      <c r="U1214" s="2633"/>
      <c r="V1214" s="2633"/>
      <c r="W1214" s="2633"/>
      <c r="X1214" s="2633"/>
      <c r="Y1214" s="2633"/>
      <c r="Z1214" s="2633"/>
      <c r="AA1214" s="2633"/>
      <c r="AB1214" s="2633"/>
      <c r="AC1214" s="2633"/>
      <c r="AD1214" s="2633"/>
      <c r="AE1214" s="2633"/>
      <c r="AF1214" s="2574"/>
    </row>
    <row r="1215" spans="2:32" s="2875" customFormat="1" x14ac:dyDescent="0.2">
      <c r="B1215" s="3881" t="s">
        <v>4996</v>
      </c>
      <c r="C1215" s="3882"/>
      <c r="D1215" s="3883" t="s">
        <v>1534</v>
      </c>
      <c r="E1215" s="3883"/>
      <c r="F1215" s="3883"/>
      <c r="G1215" s="3883"/>
      <c r="H1215" s="3883"/>
      <c r="I1215" s="2634"/>
      <c r="J1215" s="2634"/>
      <c r="K1215" s="2634"/>
      <c r="L1215" s="2634"/>
      <c r="M1215" s="2634"/>
      <c r="N1215" s="2634"/>
      <c r="O1215" s="2634"/>
      <c r="P1215" s="2634"/>
      <c r="Q1215" s="2633"/>
      <c r="R1215" s="2633"/>
      <c r="S1215" s="2633"/>
      <c r="T1215" s="2633"/>
      <c r="U1215" s="2633"/>
      <c r="V1215" s="2633"/>
      <c r="W1215" s="2633"/>
      <c r="X1215" s="2633"/>
      <c r="Y1215" s="2633"/>
      <c r="Z1215" s="2633"/>
      <c r="AA1215" s="2633"/>
      <c r="AB1215" s="2633"/>
      <c r="AC1215" s="2633"/>
      <c r="AD1215" s="2633"/>
      <c r="AE1215" s="2633"/>
      <c r="AF1215" s="2574"/>
    </row>
    <row r="1216" spans="2:32" s="2875" customFormat="1" x14ac:dyDescent="0.2">
      <c r="B1216" s="3881" t="s">
        <v>4997</v>
      </c>
      <c r="C1216" s="3882"/>
      <c r="D1216" s="3883" t="s">
        <v>1534</v>
      </c>
      <c r="E1216" s="3883"/>
      <c r="F1216" s="3883"/>
      <c r="G1216" s="3883"/>
      <c r="H1216" s="3883"/>
      <c r="I1216" s="2634"/>
      <c r="J1216" s="2634"/>
      <c r="K1216" s="2634"/>
      <c r="L1216" s="2634"/>
      <c r="M1216" s="2634"/>
      <c r="N1216" s="2634"/>
      <c r="O1216" s="2634"/>
      <c r="P1216" s="2634"/>
      <c r="Q1216" s="2633"/>
      <c r="R1216" s="2633"/>
      <c r="S1216" s="2633"/>
      <c r="T1216" s="2633"/>
      <c r="U1216" s="2633"/>
      <c r="V1216" s="2633"/>
      <c r="W1216" s="2633"/>
      <c r="X1216" s="2633"/>
      <c r="Y1216" s="2633"/>
      <c r="Z1216" s="2633"/>
      <c r="AA1216" s="2633"/>
      <c r="AB1216" s="2633"/>
      <c r="AC1216" s="2633"/>
      <c r="AD1216" s="2633"/>
      <c r="AE1216" s="2633"/>
      <c r="AF1216" s="2574"/>
    </row>
    <row r="1217" spans="2:37" s="2875" customFormat="1" ht="13.5" thickBot="1" x14ac:dyDescent="0.25">
      <c r="B1217" s="2951"/>
      <c r="C1217" s="2945"/>
      <c r="D1217" s="2945"/>
      <c r="E1217" s="2945"/>
      <c r="F1217" s="2945"/>
      <c r="G1217" s="2637"/>
      <c r="H1217" s="2637"/>
      <c r="I1217" s="2637"/>
      <c r="J1217" s="2637"/>
      <c r="K1217" s="2637"/>
      <c r="L1217" s="2637"/>
      <c r="M1217" s="2637"/>
      <c r="N1217" s="2637"/>
      <c r="O1217" s="2637"/>
      <c r="P1217" s="2637"/>
      <c r="Q1217" s="2637"/>
      <c r="R1217" s="2637"/>
      <c r="S1217" s="2637"/>
      <c r="T1217" s="2637"/>
      <c r="U1217" s="2637"/>
      <c r="V1217" s="2637"/>
      <c r="W1217" s="2637"/>
      <c r="X1217" s="2637"/>
      <c r="Y1217" s="2637"/>
      <c r="Z1217" s="2637"/>
      <c r="AA1217" s="2637"/>
      <c r="AB1217" s="2637"/>
      <c r="AC1217" s="2637"/>
      <c r="AD1217" s="2637"/>
      <c r="AE1217" s="2637"/>
      <c r="AF1217" s="2579"/>
    </row>
    <row r="1218" spans="2:37" s="2875" customFormat="1" x14ac:dyDescent="0.2">
      <c r="B1218" s="2777"/>
    </row>
    <row r="1219" spans="2:37" s="2875" customFormat="1" ht="12" customHeight="1" thickBot="1" x14ac:dyDescent="0.25">
      <c r="B1219" s="2777"/>
    </row>
    <row r="1220" spans="2:37" s="2875" customFormat="1" ht="12" customHeight="1" x14ac:dyDescent="0.2">
      <c r="B1220" s="3839" t="s">
        <v>5005</v>
      </c>
      <c r="C1220" s="3840"/>
      <c r="D1220" s="3840"/>
      <c r="E1220" s="3840"/>
      <c r="F1220" s="3840"/>
      <c r="G1220" s="3840"/>
      <c r="H1220" s="3840"/>
      <c r="I1220" s="3840"/>
      <c r="J1220" s="3840"/>
      <c r="K1220" s="3840"/>
      <c r="L1220" s="3840"/>
      <c r="M1220" s="3840"/>
      <c r="N1220" s="3840"/>
      <c r="O1220" s="3840"/>
      <c r="P1220" s="3840"/>
      <c r="Q1220" s="3840"/>
      <c r="R1220" s="3840"/>
      <c r="S1220" s="3840"/>
      <c r="T1220" s="3840"/>
      <c r="U1220" s="3840"/>
      <c r="V1220" s="3840"/>
      <c r="W1220" s="3840"/>
      <c r="X1220" s="3840"/>
      <c r="Y1220" s="3840"/>
      <c r="Z1220" s="3840"/>
      <c r="AA1220" s="3840"/>
      <c r="AB1220" s="3840"/>
      <c r="AC1220" s="3840"/>
      <c r="AD1220" s="3840"/>
      <c r="AE1220" s="3840"/>
      <c r="AF1220" s="3840"/>
      <c r="AG1220" s="3840"/>
      <c r="AH1220" s="3840"/>
      <c r="AI1220" s="3840"/>
      <c r="AJ1220" s="3840"/>
      <c r="AK1220" s="3841"/>
    </row>
    <row r="1221" spans="2:37" s="2875" customFormat="1" ht="12" customHeight="1" x14ac:dyDescent="0.2">
      <c r="B1221" s="2572"/>
      <c r="C1221" s="3792"/>
      <c r="D1221" s="3792"/>
      <c r="E1221" s="3792"/>
      <c r="F1221" s="3792"/>
      <c r="G1221" s="2573"/>
      <c r="H1221" s="2573"/>
      <c r="I1221" s="2573"/>
      <c r="J1221" s="2573"/>
      <c r="K1221" s="2573"/>
      <c r="L1221" s="2573"/>
      <c r="M1221" s="2573"/>
      <c r="N1221" s="2573"/>
      <c r="O1221" s="2573"/>
      <c r="P1221" s="2573"/>
      <c r="Q1221" s="2573"/>
      <c r="R1221" s="2573"/>
      <c r="S1221" s="2573"/>
      <c r="T1221" s="2573"/>
      <c r="U1221" s="2573"/>
      <c r="V1221" s="2573"/>
      <c r="W1221" s="2573"/>
      <c r="X1221" s="2573"/>
      <c r="Y1221" s="2573"/>
      <c r="Z1221" s="2573"/>
      <c r="AA1221" s="2573"/>
      <c r="AB1221" s="2573"/>
      <c r="AC1221" s="2573"/>
      <c r="AD1221" s="2573"/>
      <c r="AE1221" s="2573"/>
      <c r="AF1221" s="2573"/>
      <c r="AG1221" s="2573"/>
      <c r="AH1221" s="2573"/>
      <c r="AI1221" s="2573"/>
      <c r="AJ1221" s="2573"/>
      <c r="AK1221" s="2574"/>
    </row>
    <row r="1222" spans="2:37" s="2875" customFormat="1" ht="12" customHeight="1" x14ac:dyDescent="0.2">
      <c r="B1222" s="2572" t="s">
        <v>4992</v>
      </c>
      <c r="C1222" s="3792"/>
      <c r="D1222" s="3842" t="s">
        <v>5592</v>
      </c>
      <c r="E1222" s="3842"/>
      <c r="F1222" s="3842"/>
      <c r="G1222" s="2573"/>
      <c r="H1222" s="2573"/>
      <c r="I1222" s="2573"/>
      <c r="J1222" s="2573"/>
      <c r="K1222" s="2573"/>
      <c r="L1222" s="2573"/>
      <c r="M1222" s="2573"/>
      <c r="N1222" s="2573"/>
      <c r="O1222" s="2573"/>
      <c r="P1222" s="2573"/>
      <c r="Q1222" s="2573"/>
      <c r="R1222" s="2573"/>
      <c r="S1222" s="2573"/>
      <c r="T1222" s="2573"/>
      <c r="U1222" s="2573"/>
      <c r="V1222" s="2573"/>
      <c r="W1222" s="2573"/>
      <c r="X1222" s="2573"/>
      <c r="Y1222" s="2573"/>
      <c r="Z1222" s="2573"/>
      <c r="AA1222" s="2573"/>
      <c r="AB1222" s="2573"/>
      <c r="AC1222" s="2573"/>
      <c r="AD1222" s="2573"/>
      <c r="AE1222" s="2573"/>
      <c r="AF1222" s="2573"/>
      <c r="AG1222" s="2573"/>
      <c r="AH1222" s="2573"/>
      <c r="AI1222" s="2573"/>
      <c r="AJ1222" s="2573"/>
      <c r="AK1222" s="2574"/>
    </row>
    <row r="1223" spans="2:37" s="2875" customFormat="1" ht="12" customHeight="1" thickBot="1" x14ac:dyDescent="0.25">
      <c r="B1223" s="3863" t="s">
        <v>5006</v>
      </c>
      <c r="C1223" s="3864"/>
      <c r="D1223" s="3843">
        <v>41761</v>
      </c>
      <c r="E1223" s="3843"/>
      <c r="F1223" s="3792"/>
      <c r="G1223" s="2573"/>
      <c r="H1223" s="2573"/>
      <c r="I1223" s="2573"/>
      <c r="J1223" s="2573"/>
      <c r="K1223" s="2573"/>
      <c r="L1223" s="2573"/>
      <c r="M1223" s="2573"/>
      <c r="N1223" s="2573"/>
      <c r="O1223" s="2573"/>
      <c r="P1223" s="2573"/>
      <c r="Q1223" s="2573"/>
      <c r="R1223" s="2573"/>
      <c r="S1223" s="2573"/>
      <c r="T1223" s="2573"/>
      <c r="U1223" s="2573"/>
      <c r="V1223" s="2573"/>
      <c r="W1223" s="2573"/>
      <c r="X1223" s="2573"/>
      <c r="Y1223" s="2573"/>
      <c r="Z1223" s="2573"/>
      <c r="AA1223" s="2573"/>
      <c r="AB1223" s="2573"/>
      <c r="AC1223" s="2573"/>
      <c r="AD1223" s="2573"/>
      <c r="AE1223" s="2573"/>
      <c r="AF1223" s="2573"/>
      <c r="AG1223" s="2573"/>
      <c r="AH1223" s="2573"/>
      <c r="AI1223" s="2573"/>
      <c r="AJ1223" s="2573"/>
      <c r="AK1223" s="2574"/>
    </row>
    <row r="1224" spans="2:37" s="2875" customFormat="1" ht="105" customHeight="1" thickBot="1" x14ac:dyDescent="0.25">
      <c r="B1224" s="3844" t="s">
        <v>5007</v>
      </c>
      <c r="C1224" s="3845"/>
      <c r="D1224" s="3846" t="s">
        <v>6951</v>
      </c>
      <c r="E1224" s="3847"/>
      <c r="F1224" s="3847"/>
      <c r="G1224" s="3847"/>
      <c r="H1224" s="3847"/>
      <c r="I1224" s="3847"/>
      <c r="J1224" s="3847"/>
      <c r="K1224" s="3848"/>
      <c r="L1224" s="2573"/>
      <c r="M1224" s="2573"/>
      <c r="N1224" s="2573"/>
      <c r="O1224" s="2573"/>
      <c r="P1224" s="2573"/>
      <c r="Q1224" s="2573"/>
      <c r="R1224" s="2573"/>
      <c r="S1224" s="2573"/>
      <c r="T1224" s="2573"/>
      <c r="U1224" s="2573"/>
      <c r="V1224" s="2573"/>
      <c r="W1224" s="2573"/>
      <c r="X1224" s="2573"/>
      <c r="Y1224" s="2573"/>
      <c r="Z1224" s="2573"/>
      <c r="AA1224" s="2573"/>
      <c r="AB1224" s="2573"/>
      <c r="AC1224" s="2573"/>
      <c r="AD1224" s="2573"/>
      <c r="AE1224" s="2573"/>
      <c r="AF1224" s="2573"/>
      <c r="AG1224" s="2573"/>
      <c r="AH1224" s="2573"/>
      <c r="AI1224" s="2573"/>
      <c r="AJ1224" s="2573"/>
      <c r="AK1224" s="2574"/>
    </row>
    <row r="1225" spans="2:37" s="2875" customFormat="1" ht="12" customHeight="1" thickBot="1" x14ac:dyDescent="0.25">
      <c r="B1225" s="3865"/>
      <c r="C1225" s="3849"/>
      <c r="D1225" s="3849"/>
      <c r="E1225" s="3849"/>
      <c r="F1225" s="3849"/>
      <c r="G1225" s="3849"/>
      <c r="H1225" s="3849"/>
      <c r="I1225" s="3849"/>
      <c r="J1225" s="3849"/>
      <c r="K1225" s="3849"/>
      <c r="L1225" s="3849"/>
      <c r="M1225" s="3849"/>
      <c r="N1225" s="3849"/>
      <c r="O1225" s="3849"/>
      <c r="P1225" s="3849"/>
      <c r="Q1225" s="3849"/>
      <c r="R1225" s="2573"/>
      <c r="S1225" s="2573"/>
      <c r="T1225" s="2573"/>
      <c r="U1225" s="2573"/>
      <c r="V1225" s="2573"/>
      <c r="W1225" s="2573"/>
      <c r="X1225" s="2573"/>
      <c r="Y1225" s="2573"/>
      <c r="Z1225" s="2573"/>
      <c r="AA1225" s="2573"/>
      <c r="AB1225" s="2573"/>
      <c r="AC1225" s="2573"/>
      <c r="AD1225" s="2573"/>
      <c r="AE1225" s="2573"/>
      <c r="AF1225" s="2573"/>
      <c r="AG1225" s="2573"/>
      <c r="AH1225" s="2573"/>
      <c r="AI1225" s="2573"/>
      <c r="AJ1225" s="2573"/>
      <c r="AK1225" s="2574"/>
    </row>
    <row r="1226" spans="2:37" s="2875" customFormat="1" ht="12" customHeight="1" thickBot="1" x14ac:dyDescent="0.25">
      <c r="B1226" s="3827" t="s">
        <v>5008</v>
      </c>
      <c r="C1226" s="3827"/>
      <c r="D1226" s="3827" t="s">
        <v>4998</v>
      </c>
      <c r="E1226" s="3827" t="s">
        <v>5009</v>
      </c>
      <c r="F1226" s="3850" t="s">
        <v>224</v>
      </c>
      <c r="G1226" s="3850"/>
      <c r="H1226" s="3850"/>
      <c r="I1226" s="3850"/>
      <c r="J1226" s="3850"/>
      <c r="K1226" s="3850"/>
      <c r="L1226" s="3850"/>
      <c r="M1226" s="3850"/>
      <c r="N1226" s="3850"/>
      <c r="O1226" s="3850"/>
      <c r="P1226" s="3850"/>
      <c r="Q1226" s="3850"/>
      <c r="R1226" s="3850"/>
      <c r="S1226" s="3850" t="s">
        <v>340</v>
      </c>
      <c r="T1226" s="3850"/>
      <c r="U1226" s="3850"/>
      <c r="V1226" s="3850"/>
      <c r="W1226" s="3850"/>
      <c r="X1226" s="3850"/>
      <c r="Y1226" s="3850"/>
      <c r="Z1226" s="3850"/>
      <c r="AA1226" s="3850"/>
      <c r="AB1226" s="3850"/>
      <c r="AC1226" s="3850"/>
      <c r="AD1226" s="3850" t="s">
        <v>225</v>
      </c>
      <c r="AE1226" s="3850"/>
      <c r="AF1226" s="3850"/>
      <c r="AG1226" s="3850"/>
      <c r="AH1226" s="3851" t="s">
        <v>4993</v>
      </c>
      <c r="AI1226" s="3851"/>
      <c r="AJ1226" s="3851"/>
      <c r="AK1226" s="2574"/>
    </row>
    <row r="1227" spans="2:37" s="2875" customFormat="1" ht="12" customHeight="1" thickBot="1" x14ac:dyDescent="0.25">
      <c r="B1227" s="3828"/>
      <c r="C1227" s="3828"/>
      <c r="D1227" s="3828"/>
      <c r="E1227" s="3828"/>
      <c r="F1227" s="3828" t="s">
        <v>5010</v>
      </c>
      <c r="G1227" s="3828" t="s">
        <v>5011</v>
      </c>
      <c r="H1227" s="3827" t="s">
        <v>5012</v>
      </c>
      <c r="I1227" s="3830" t="s">
        <v>5013</v>
      </c>
      <c r="J1227" s="3830" t="s">
        <v>5014</v>
      </c>
      <c r="K1227" s="3829" t="s">
        <v>5015</v>
      </c>
      <c r="L1227" s="3829" t="s">
        <v>5016</v>
      </c>
      <c r="M1227" s="3830" t="s">
        <v>5017</v>
      </c>
      <c r="N1227" s="3830"/>
      <c r="O1227" s="3829" t="s">
        <v>5018</v>
      </c>
      <c r="P1227" s="3829" t="s">
        <v>5019</v>
      </c>
      <c r="Q1227" s="3829" t="s">
        <v>5020</v>
      </c>
      <c r="R1227" s="3829" t="s">
        <v>5021</v>
      </c>
      <c r="S1227" s="3827" t="s">
        <v>5022</v>
      </c>
      <c r="T1227" s="3827" t="s">
        <v>5023</v>
      </c>
      <c r="U1227" s="3827" t="s">
        <v>5024</v>
      </c>
      <c r="V1227" s="3827" t="s">
        <v>5025</v>
      </c>
      <c r="W1227" s="3827" t="s">
        <v>5026</v>
      </c>
      <c r="X1227" s="3827" t="s">
        <v>5027</v>
      </c>
      <c r="Y1227" s="3827" t="s">
        <v>5028</v>
      </c>
      <c r="Z1227" s="3827" t="s">
        <v>5029</v>
      </c>
      <c r="AA1227" s="3827" t="s">
        <v>5030</v>
      </c>
      <c r="AB1227" s="3830" t="s">
        <v>5031</v>
      </c>
      <c r="AC1227" s="3830" t="s">
        <v>5032</v>
      </c>
      <c r="AD1227" s="3827" t="s">
        <v>5033</v>
      </c>
      <c r="AE1227" s="3827" t="s">
        <v>5034</v>
      </c>
      <c r="AF1227" s="3827" t="s">
        <v>5035</v>
      </c>
      <c r="AG1227" s="3827" t="s">
        <v>5036</v>
      </c>
      <c r="AH1227" s="3827" t="s">
        <v>1154</v>
      </c>
      <c r="AI1227" s="3827" t="s">
        <v>4994</v>
      </c>
      <c r="AJ1227" s="3827" t="s">
        <v>4995</v>
      </c>
      <c r="AK1227" s="2574"/>
    </row>
    <row r="1228" spans="2:37" s="2875" customFormat="1" ht="12" customHeight="1" thickBot="1" x14ac:dyDescent="0.25">
      <c r="B1228" s="3828"/>
      <c r="C1228" s="3828"/>
      <c r="D1228" s="3828"/>
      <c r="E1228" s="3828"/>
      <c r="F1228" s="3828"/>
      <c r="G1228" s="3828"/>
      <c r="H1228" s="3828"/>
      <c r="I1228" s="3829"/>
      <c r="J1228" s="3829"/>
      <c r="K1228" s="3829"/>
      <c r="L1228" s="3829"/>
      <c r="M1228" s="3787" t="s">
        <v>5037</v>
      </c>
      <c r="N1228" s="3788" t="s">
        <v>2798</v>
      </c>
      <c r="O1228" s="3829"/>
      <c r="P1228" s="3829"/>
      <c r="Q1228" s="3829"/>
      <c r="R1228" s="3829"/>
      <c r="S1228" s="3828"/>
      <c r="T1228" s="3828"/>
      <c r="U1228" s="3828"/>
      <c r="V1228" s="3828"/>
      <c r="W1228" s="3828"/>
      <c r="X1228" s="3828"/>
      <c r="Y1228" s="3828"/>
      <c r="Z1228" s="3828"/>
      <c r="AA1228" s="3828"/>
      <c r="AB1228" s="3829"/>
      <c r="AC1228" s="3829"/>
      <c r="AD1228" s="3828"/>
      <c r="AE1228" s="3828"/>
      <c r="AF1228" s="3828"/>
      <c r="AG1228" s="3828"/>
      <c r="AH1228" s="3828"/>
      <c r="AI1228" s="3828"/>
      <c r="AJ1228" s="3828"/>
      <c r="AK1228" s="2574"/>
    </row>
    <row r="1229" spans="2:37" s="2875" customFormat="1" ht="12" customHeight="1" thickBot="1" x14ac:dyDescent="0.25">
      <c r="B1229" s="3831" t="s">
        <v>5594</v>
      </c>
      <c r="C1229" s="3832"/>
      <c r="D1229" s="3352" t="s">
        <v>1534</v>
      </c>
      <c r="E1229" s="3352">
        <v>9.99</v>
      </c>
      <c r="F1229" s="3352" t="s">
        <v>1534</v>
      </c>
      <c r="G1229" s="3352" t="s">
        <v>1534</v>
      </c>
      <c r="H1229" s="3352" t="s">
        <v>1534</v>
      </c>
      <c r="I1229" s="3352" t="s">
        <v>1534</v>
      </c>
      <c r="J1229" s="3352" t="s">
        <v>1534</v>
      </c>
      <c r="K1229" s="3352" t="s">
        <v>1534</v>
      </c>
      <c r="L1229" s="3352" t="s">
        <v>1534</v>
      </c>
      <c r="M1229" s="3352" t="s">
        <v>1534</v>
      </c>
      <c r="N1229" s="3352" t="s">
        <v>1534</v>
      </c>
      <c r="O1229" s="3352" t="s">
        <v>1534</v>
      </c>
      <c r="P1229" s="3352" t="s">
        <v>1534</v>
      </c>
      <c r="Q1229" s="3352" t="s">
        <v>1534</v>
      </c>
      <c r="R1229" s="3352" t="s">
        <v>1534</v>
      </c>
      <c r="S1229" s="3352" t="s">
        <v>1534</v>
      </c>
      <c r="T1229" s="3352" t="s">
        <v>1534</v>
      </c>
      <c r="U1229" s="3352" t="s">
        <v>1534</v>
      </c>
      <c r="V1229" s="3352" t="s">
        <v>1534</v>
      </c>
      <c r="W1229" s="3352" t="s">
        <v>1534</v>
      </c>
      <c r="X1229" s="3352" t="s">
        <v>1534</v>
      </c>
      <c r="Y1229" s="3352" t="s">
        <v>1534</v>
      </c>
      <c r="Z1229" s="3352" t="s">
        <v>1534</v>
      </c>
      <c r="AA1229" s="3352" t="s">
        <v>1534</v>
      </c>
      <c r="AB1229" s="3352" t="s">
        <v>1534</v>
      </c>
      <c r="AC1229" s="3352" t="s">
        <v>1534</v>
      </c>
      <c r="AD1229" s="3256">
        <v>9.99</v>
      </c>
      <c r="AE1229" s="2954" t="s">
        <v>5002</v>
      </c>
      <c r="AF1229" s="2955" t="s">
        <v>1534</v>
      </c>
      <c r="AG1229" s="2955">
        <v>0.1</v>
      </c>
      <c r="AH1229" s="2956" t="s">
        <v>1534</v>
      </c>
      <c r="AI1229" s="2956" t="s">
        <v>1534</v>
      </c>
      <c r="AJ1229" s="2957" t="s">
        <v>1534</v>
      </c>
      <c r="AK1229" s="2574"/>
    </row>
    <row r="1230" spans="2:37" s="2875" customFormat="1" ht="12" customHeight="1" x14ac:dyDescent="0.2">
      <c r="B1230" s="2575"/>
      <c r="C1230" s="2568"/>
      <c r="D1230" s="3833"/>
      <c r="E1230" s="3833"/>
      <c r="F1230" s="3833"/>
      <c r="G1230" s="3833"/>
      <c r="H1230" s="2568"/>
      <c r="I1230" s="2569"/>
      <c r="J1230" s="2569"/>
      <c r="K1230" s="2569"/>
      <c r="L1230" s="2569"/>
      <c r="M1230" s="2568"/>
      <c r="N1230" s="2569"/>
      <c r="O1230" s="2569"/>
      <c r="P1230" s="2569"/>
      <c r="Q1230" s="2569"/>
      <c r="R1230" s="2569"/>
      <c r="S1230" s="2568"/>
      <c r="T1230" s="2567"/>
      <c r="U1230" s="2567"/>
      <c r="V1230" s="2567"/>
      <c r="W1230" s="2567"/>
      <c r="X1230" s="2567"/>
      <c r="Y1230" s="2567"/>
      <c r="Z1230" s="2567"/>
      <c r="AA1230" s="2567"/>
      <c r="AB1230" s="2567"/>
      <c r="AC1230" s="2567"/>
      <c r="AD1230" s="2567"/>
      <c r="AE1230" s="2567"/>
      <c r="AF1230" s="2567"/>
      <c r="AG1230" s="2567"/>
      <c r="AH1230" s="2567"/>
      <c r="AI1230" s="2567"/>
      <c r="AJ1230" s="2567"/>
      <c r="AK1230" s="2574"/>
    </row>
    <row r="1231" spans="2:37" s="2875" customFormat="1" ht="12" customHeight="1" x14ac:dyDescent="0.2">
      <c r="B1231" s="3834" t="s">
        <v>4996</v>
      </c>
      <c r="C1231" s="3835"/>
      <c r="D1231" s="3836" t="s">
        <v>1534</v>
      </c>
      <c r="E1231" s="3836"/>
      <c r="F1231" s="3836"/>
      <c r="G1231" s="3836"/>
      <c r="H1231" s="2571"/>
      <c r="I1231" s="2571"/>
      <c r="J1231" s="2571"/>
      <c r="K1231" s="2571"/>
      <c r="L1231" s="2571"/>
      <c r="M1231" s="2571"/>
      <c r="N1231" s="2571"/>
      <c r="O1231" s="2571"/>
      <c r="P1231" s="2571"/>
      <c r="Q1231" s="2571"/>
      <c r="R1231" s="2571"/>
      <c r="S1231" s="2571"/>
      <c r="T1231" s="2567"/>
      <c r="U1231" s="2567"/>
      <c r="V1231" s="2567"/>
      <c r="W1231" s="2567"/>
      <c r="X1231" s="2567"/>
      <c r="Y1231" s="2567"/>
      <c r="Z1231" s="2567"/>
      <c r="AA1231" s="2567"/>
      <c r="AB1231" s="2567"/>
      <c r="AC1231" s="2567"/>
      <c r="AD1231" s="2567"/>
      <c r="AE1231" s="2567"/>
      <c r="AF1231" s="2567"/>
      <c r="AG1231" s="2567"/>
      <c r="AH1231" s="2567"/>
      <c r="AI1231" s="2567"/>
      <c r="AJ1231" s="2567"/>
      <c r="AK1231" s="2574"/>
    </row>
    <row r="1232" spans="2:37" s="2875" customFormat="1" ht="12" customHeight="1" x14ac:dyDescent="0.2">
      <c r="B1232" s="3834" t="s">
        <v>4997</v>
      </c>
      <c r="C1232" s="3835"/>
      <c r="D1232" s="3836" t="s">
        <v>5595</v>
      </c>
      <c r="E1232" s="3836"/>
      <c r="F1232" s="3836"/>
      <c r="G1232" s="3836"/>
      <c r="H1232" s="2571"/>
      <c r="I1232" s="2571"/>
      <c r="J1232" s="2571"/>
      <c r="K1232" s="2571"/>
      <c r="L1232" s="2571"/>
      <c r="M1232" s="2571"/>
      <c r="N1232" s="2571"/>
      <c r="O1232" s="2571"/>
      <c r="P1232" s="2571"/>
      <c r="Q1232" s="2571"/>
      <c r="R1232" s="2571"/>
      <c r="S1232" s="2571"/>
      <c r="T1232" s="2567"/>
      <c r="U1232" s="2567"/>
      <c r="V1232" s="2567"/>
      <c r="W1232" s="2567"/>
      <c r="X1232" s="2567"/>
      <c r="Y1232" s="2567"/>
      <c r="Z1232" s="2567"/>
      <c r="AA1232" s="2567"/>
      <c r="AB1232" s="2567"/>
      <c r="AC1232" s="2567"/>
      <c r="AD1232" s="2567"/>
      <c r="AE1232" s="2567"/>
      <c r="AF1232" s="2567"/>
      <c r="AG1232" s="2567"/>
      <c r="AH1232" s="2567"/>
      <c r="AI1232" s="2567"/>
      <c r="AJ1232" s="2567"/>
      <c r="AK1232" s="2574"/>
    </row>
    <row r="1233" spans="2:37" s="2875" customFormat="1" ht="12" customHeight="1" thickBot="1" x14ac:dyDescent="0.25">
      <c r="B1233" s="3652"/>
      <c r="C1233" s="3478"/>
      <c r="D1233" s="3478"/>
      <c r="E1233" s="3478"/>
      <c r="F1233" s="3478"/>
      <c r="G1233" s="3478"/>
      <c r="H1233" s="3478"/>
      <c r="I1233" s="3478"/>
      <c r="J1233" s="3478"/>
      <c r="K1233" s="3478"/>
      <c r="L1233" s="3478"/>
      <c r="M1233" s="3478"/>
      <c r="N1233" s="3478"/>
      <c r="O1233" s="3478"/>
      <c r="P1233" s="3478"/>
      <c r="Q1233" s="3478"/>
      <c r="R1233" s="3478"/>
      <c r="S1233" s="3478"/>
      <c r="T1233" s="3478"/>
      <c r="U1233" s="3478"/>
      <c r="V1233" s="3478"/>
      <c r="W1233" s="3478"/>
      <c r="X1233" s="3478"/>
      <c r="Y1233" s="3478"/>
      <c r="Z1233" s="3478"/>
      <c r="AA1233" s="3478"/>
      <c r="AB1233" s="3478"/>
      <c r="AC1233" s="3478"/>
      <c r="AD1233" s="3478"/>
      <c r="AE1233" s="3478"/>
      <c r="AF1233" s="3478"/>
      <c r="AG1233" s="3478"/>
      <c r="AH1233" s="3478"/>
      <c r="AI1233" s="3478"/>
      <c r="AJ1233" s="3478"/>
      <c r="AK1233" s="3480"/>
    </row>
    <row r="1234" spans="2:37" s="2875" customFormat="1" ht="12" customHeight="1" x14ac:dyDescent="0.2">
      <c r="B1234" s="2777"/>
    </row>
    <row r="1235" spans="2:37" s="2875" customFormat="1" ht="12" customHeight="1" thickBot="1" x14ac:dyDescent="0.25">
      <c r="B1235" s="2777"/>
    </row>
    <row r="1236" spans="2:37" s="2875" customFormat="1" ht="12" customHeight="1" x14ac:dyDescent="0.2">
      <c r="B1236" s="3839" t="s">
        <v>5005</v>
      </c>
      <c r="C1236" s="3840"/>
      <c r="D1236" s="3840"/>
      <c r="E1236" s="3840"/>
      <c r="F1236" s="3840"/>
      <c r="G1236" s="3840"/>
      <c r="H1236" s="3840"/>
      <c r="I1236" s="3840"/>
      <c r="J1236" s="3840"/>
      <c r="K1236" s="3840"/>
      <c r="L1236" s="3840"/>
      <c r="M1236" s="3840"/>
      <c r="N1236" s="3840"/>
      <c r="O1236" s="3840"/>
      <c r="P1236" s="3840"/>
      <c r="Q1236" s="3840"/>
      <c r="R1236" s="3840"/>
      <c r="S1236" s="3840"/>
      <c r="T1236" s="3840"/>
      <c r="U1236" s="3840"/>
      <c r="V1236" s="3840"/>
      <c r="W1236" s="3840"/>
      <c r="X1236" s="3840"/>
      <c r="Y1236" s="3840"/>
      <c r="Z1236" s="3840"/>
      <c r="AA1236" s="3840"/>
      <c r="AB1236" s="3840"/>
      <c r="AC1236" s="3840"/>
      <c r="AD1236" s="3840"/>
      <c r="AE1236" s="3840"/>
      <c r="AF1236" s="3840"/>
      <c r="AG1236" s="3840"/>
      <c r="AH1236" s="3840"/>
      <c r="AI1236" s="3840"/>
      <c r="AJ1236" s="3840"/>
      <c r="AK1236" s="3841"/>
    </row>
    <row r="1237" spans="2:37" s="2875" customFormat="1" ht="12" customHeight="1" x14ac:dyDescent="0.2">
      <c r="B1237" s="2572"/>
      <c r="C1237" s="3792"/>
      <c r="D1237" s="3792"/>
      <c r="E1237" s="3792"/>
      <c r="F1237" s="3792"/>
      <c r="G1237" s="2573"/>
      <c r="H1237" s="2573"/>
      <c r="I1237" s="2573"/>
      <c r="J1237" s="2573"/>
      <c r="K1237" s="2573"/>
      <c r="L1237" s="2573"/>
      <c r="M1237" s="2573"/>
      <c r="N1237" s="2573"/>
      <c r="O1237" s="2573"/>
      <c r="P1237" s="2573"/>
      <c r="Q1237" s="2573"/>
      <c r="R1237" s="2573"/>
      <c r="S1237" s="2573"/>
      <c r="T1237" s="2573"/>
      <c r="U1237" s="2573"/>
      <c r="V1237" s="2573"/>
      <c r="W1237" s="2573"/>
      <c r="X1237" s="2573"/>
      <c r="Y1237" s="2573"/>
      <c r="Z1237" s="2573"/>
      <c r="AA1237" s="2573"/>
      <c r="AB1237" s="2573"/>
      <c r="AC1237" s="2573"/>
      <c r="AD1237" s="2573"/>
      <c r="AE1237" s="2573"/>
      <c r="AF1237" s="2573"/>
      <c r="AG1237" s="2573"/>
      <c r="AH1237" s="2573"/>
      <c r="AI1237" s="2573"/>
      <c r="AJ1237" s="2573"/>
      <c r="AK1237" s="2574"/>
    </row>
    <row r="1238" spans="2:37" s="2875" customFormat="1" ht="12" customHeight="1" x14ac:dyDescent="0.2">
      <c r="B1238" s="2572" t="s">
        <v>4992</v>
      </c>
      <c r="C1238" s="3792"/>
      <c r="D1238" s="3842" t="s">
        <v>5817</v>
      </c>
      <c r="E1238" s="3842"/>
      <c r="F1238" s="3842"/>
      <c r="G1238" s="2573"/>
      <c r="H1238" s="2573"/>
      <c r="I1238" s="2573"/>
      <c r="J1238" s="2573"/>
      <c r="K1238" s="2573"/>
      <c r="L1238" s="2573"/>
      <c r="M1238" s="2573"/>
      <c r="N1238" s="2573"/>
      <c r="O1238" s="2573"/>
      <c r="P1238" s="2573"/>
      <c r="Q1238" s="2573"/>
      <c r="R1238" s="2573"/>
      <c r="S1238" s="2573"/>
      <c r="T1238" s="2573"/>
      <c r="U1238" s="2573"/>
      <c r="V1238" s="2573"/>
      <c r="W1238" s="2573"/>
      <c r="X1238" s="2573"/>
      <c r="Y1238" s="2573"/>
      <c r="Z1238" s="2573"/>
      <c r="AA1238" s="2573"/>
      <c r="AB1238" s="2573"/>
      <c r="AC1238" s="2573"/>
      <c r="AD1238" s="2573"/>
      <c r="AE1238" s="2573"/>
      <c r="AF1238" s="2573"/>
      <c r="AG1238" s="2573"/>
      <c r="AH1238" s="2573"/>
      <c r="AI1238" s="2573"/>
      <c r="AJ1238" s="2573"/>
      <c r="AK1238" s="2574"/>
    </row>
    <row r="1239" spans="2:37" s="2875" customFormat="1" ht="12" customHeight="1" thickBot="1" x14ac:dyDescent="0.25">
      <c r="B1239" s="3863" t="s">
        <v>5006</v>
      </c>
      <c r="C1239" s="3864"/>
      <c r="D1239" s="3843">
        <v>41761</v>
      </c>
      <c r="E1239" s="3843"/>
      <c r="F1239" s="3792"/>
      <c r="G1239" s="2573"/>
      <c r="H1239" s="2573"/>
      <c r="I1239" s="2573"/>
      <c r="J1239" s="2573"/>
      <c r="K1239" s="2573"/>
      <c r="L1239" s="2573"/>
      <c r="M1239" s="2573"/>
      <c r="N1239" s="2573"/>
      <c r="O1239" s="2573"/>
      <c r="P1239" s="2573"/>
      <c r="Q1239" s="2573"/>
      <c r="R1239" s="2573"/>
      <c r="S1239" s="2573"/>
      <c r="T1239" s="2573"/>
      <c r="U1239" s="2573"/>
      <c r="V1239" s="2573"/>
      <c r="W1239" s="2573"/>
      <c r="X1239" s="2573"/>
      <c r="Y1239" s="2573"/>
      <c r="Z1239" s="2573"/>
      <c r="AA1239" s="2573"/>
      <c r="AB1239" s="2573"/>
      <c r="AC1239" s="2573"/>
      <c r="AD1239" s="2573"/>
      <c r="AE1239" s="2573"/>
      <c r="AF1239" s="2573"/>
      <c r="AG1239" s="2573"/>
      <c r="AH1239" s="2573"/>
      <c r="AI1239" s="2573"/>
      <c r="AJ1239" s="2573"/>
      <c r="AK1239" s="2574"/>
    </row>
    <row r="1240" spans="2:37" s="2875" customFormat="1" ht="51" customHeight="1" thickBot="1" x14ac:dyDescent="0.25">
      <c r="B1240" s="3844" t="s">
        <v>5007</v>
      </c>
      <c r="C1240" s="3845"/>
      <c r="D1240" s="3846" t="s">
        <v>6949</v>
      </c>
      <c r="E1240" s="3847"/>
      <c r="F1240" s="3847"/>
      <c r="G1240" s="3847"/>
      <c r="H1240" s="3847"/>
      <c r="I1240" s="3847"/>
      <c r="J1240" s="3847"/>
      <c r="K1240" s="3848"/>
      <c r="L1240" s="2573"/>
      <c r="M1240" s="2573"/>
      <c r="N1240" s="2573"/>
      <c r="O1240" s="2573"/>
      <c r="P1240" s="2573"/>
      <c r="Q1240" s="2573"/>
      <c r="R1240" s="2573"/>
      <c r="S1240" s="2573"/>
      <c r="T1240" s="2573"/>
      <c r="U1240" s="2573"/>
      <c r="V1240" s="2573"/>
      <c r="W1240" s="2573"/>
      <c r="X1240" s="2573"/>
      <c r="Y1240" s="2573"/>
      <c r="Z1240" s="2573"/>
      <c r="AA1240" s="2573"/>
      <c r="AB1240" s="2573"/>
      <c r="AC1240" s="2573"/>
      <c r="AD1240" s="2573"/>
      <c r="AE1240" s="2573"/>
      <c r="AF1240" s="2573"/>
      <c r="AG1240" s="2573"/>
      <c r="AH1240" s="2573"/>
      <c r="AI1240" s="2573"/>
      <c r="AJ1240" s="2573"/>
      <c r="AK1240" s="2574"/>
    </row>
    <row r="1241" spans="2:37" s="2875" customFormat="1" ht="12" customHeight="1" thickBot="1" x14ac:dyDescent="0.25">
      <c r="B1241" s="3865"/>
      <c r="C1241" s="3849"/>
      <c r="D1241" s="3849"/>
      <c r="E1241" s="3849"/>
      <c r="F1241" s="3849"/>
      <c r="G1241" s="3849"/>
      <c r="H1241" s="3849"/>
      <c r="I1241" s="3849"/>
      <c r="J1241" s="3849"/>
      <c r="K1241" s="3849"/>
      <c r="L1241" s="3849"/>
      <c r="M1241" s="3849"/>
      <c r="N1241" s="3849"/>
      <c r="O1241" s="3849"/>
      <c r="P1241" s="3849"/>
      <c r="Q1241" s="3849"/>
      <c r="R1241" s="2573"/>
      <c r="S1241" s="2573"/>
      <c r="T1241" s="2573"/>
      <c r="U1241" s="2573"/>
      <c r="V1241" s="2573"/>
      <c r="W1241" s="2573"/>
      <c r="X1241" s="2573"/>
      <c r="Y1241" s="2573"/>
      <c r="Z1241" s="2573"/>
      <c r="AA1241" s="2573"/>
      <c r="AB1241" s="2573"/>
      <c r="AC1241" s="2573"/>
      <c r="AD1241" s="2573"/>
      <c r="AE1241" s="2573"/>
      <c r="AF1241" s="2573"/>
      <c r="AG1241" s="2573"/>
      <c r="AH1241" s="2573"/>
      <c r="AI1241" s="2573"/>
      <c r="AJ1241" s="2573"/>
      <c r="AK1241" s="2574"/>
    </row>
    <row r="1242" spans="2:37" s="2875" customFormat="1" ht="12" customHeight="1" thickBot="1" x14ac:dyDescent="0.25">
      <c r="B1242" s="3827" t="s">
        <v>5008</v>
      </c>
      <c r="C1242" s="3827"/>
      <c r="D1242" s="3827" t="s">
        <v>4998</v>
      </c>
      <c r="E1242" s="3827" t="s">
        <v>5009</v>
      </c>
      <c r="F1242" s="3850" t="s">
        <v>224</v>
      </c>
      <c r="G1242" s="3850"/>
      <c r="H1242" s="3850"/>
      <c r="I1242" s="3850"/>
      <c r="J1242" s="3850"/>
      <c r="K1242" s="3850"/>
      <c r="L1242" s="3850"/>
      <c r="M1242" s="3850"/>
      <c r="N1242" s="3850"/>
      <c r="O1242" s="3850"/>
      <c r="P1242" s="3850"/>
      <c r="Q1242" s="3850"/>
      <c r="R1242" s="3850"/>
      <c r="S1242" s="3850" t="s">
        <v>340</v>
      </c>
      <c r="T1242" s="3850"/>
      <c r="U1242" s="3850"/>
      <c r="V1242" s="3850"/>
      <c r="W1242" s="3850"/>
      <c r="X1242" s="3850"/>
      <c r="Y1242" s="3850"/>
      <c r="Z1242" s="3850"/>
      <c r="AA1242" s="3850"/>
      <c r="AB1242" s="3850"/>
      <c r="AC1242" s="3850"/>
      <c r="AD1242" s="3850" t="s">
        <v>225</v>
      </c>
      <c r="AE1242" s="3850"/>
      <c r="AF1242" s="3850"/>
      <c r="AG1242" s="3850"/>
      <c r="AH1242" s="3851" t="s">
        <v>4993</v>
      </c>
      <c r="AI1242" s="3851"/>
      <c r="AJ1242" s="3851"/>
      <c r="AK1242" s="2574"/>
    </row>
    <row r="1243" spans="2:37" s="2875" customFormat="1" ht="12" customHeight="1" thickBot="1" x14ac:dyDescent="0.25">
      <c r="B1243" s="3828"/>
      <c r="C1243" s="3828"/>
      <c r="D1243" s="3828"/>
      <c r="E1243" s="3828"/>
      <c r="F1243" s="3828" t="s">
        <v>5010</v>
      </c>
      <c r="G1243" s="3828" t="s">
        <v>5011</v>
      </c>
      <c r="H1243" s="3827" t="s">
        <v>5012</v>
      </c>
      <c r="I1243" s="3830" t="s">
        <v>5013</v>
      </c>
      <c r="J1243" s="3830" t="s">
        <v>5014</v>
      </c>
      <c r="K1243" s="3829" t="s">
        <v>5015</v>
      </c>
      <c r="L1243" s="3829" t="s">
        <v>5016</v>
      </c>
      <c r="M1243" s="3830" t="s">
        <v>5017</v>
      </c>
      <c r="N1243" s="3830"/>
      <c r="O1243" s="3829" t="s">
        <v>5018</v>
      </c>
      <c r="P1243" s="3829" t="s">
        <v>5019</v>
      </c>
      <c r="Q1243" s="3829" t="s">
        <v>5020</v>
      </c>
      <c r="R1243" s="3829" t="s">
        <v>5021</v>
      </c>
      <c r="S1243" s="3827" t="s">
        <v>5022</v>
      </c>
      <c r="T1243" s="3827" t="s">
        <v>5023</v>
      </c>
      <c r="U1243" s="3827" t="s">
        <v>5024</v>
      </c>
      <c r="V1243" s="3827" t="s">
        <v>5025</v>
      </c>
      <c r="W1243" s="3827" t="s">
        <v>5026</v>
      </c>
      <c r="X1243" s="3827" t="s">
        <v>5027</v>
      </c>
      <c r="Y1243" s="3827" t="s">
        <v>5028</v>
      </c>
      <c r="Z1243" s="3827" t="s">
        <v>5029</v>
      </c>
      <c r="AA1243" s="3827" t="s">
        <v>5030</v>
      </c>
      <c r="AB1243" s="3830" t="s">
        <v>5031</v>
      </c>
      <c r="AC1243" s="3830" t="s">
        <v>5032</v>
      </c>
      <c r="AD1243" s="3827" t="s">
        <v>5033</v>
      </c>
      <c r="AE1243" s="3827" t="s">
        <v>5034</v>
      </c>
      <c r="AF1243" s="3827" t="s">
        <v>5035</v>
      </c>
      <c r="AG1243" s="3827" t="s">
        <v>5036</v>
      </c>
      <c r="AH1243" s="3827" t="s">
        <v>1154</v>
      </c>
      <c r="AI1243" s="3827" t="s">
        <v>4994</v>
      </c>
      <c r="AJ1243" s="3827" t="s">
        <v>4995</v>
      </c>
      <c r="AK1243" s="2574"/>
    </row>
    <row r="1244" spans="2:37" s="2875" customFormat="1" ht="12" customHeight="1" thickBot="1" x14ac:dyDescent="0.25">
      <c r="B1244" s="3828"/>
      <c r="C1244" s="3828"/>
      <c r="D1244" s="3828"/>
      <c r="E1244" s="3828"/>
      <c r="F1244" s="3828"/>
      <c r="G1244" s="3828"/>
      <c r="H1244" s="3828"/>
      <c r="I1244" s="3829"/>
      <c r="J1244" s="3829"/>
      <c r="K1244" s="3829"/>
      <c r="L1244" s="3829"/>
      <c r="M1244" s="3787" t="s">
        <v>5037</v>
      </c>
      <c r="N1244" s="3788" t="s">
        <v>2798</v>
      </c>
      <c r="O1244" s="3829"/>
      <c r="P1244" s="3829"/>
      <c r="Q1244" s="3829"/>
      <c r="R1244" s="3829"/>
      <c r="S1244" s="3828"/>
      <c r="T1244" s="3828"/>
      <c r="U1244" s="3828"/>
      <c r="V1244" s="3828"/>
      <c r="W1244" s="3828"/>
      <c r="X1244" s="3828"/>
      <c r="Y1244" s="3828"/>
      <c r="Z1244" s="3828"/>
      <c r="AA1244" s="3828"/>
      <c r="AB1244" s="3829"/>
      <c r="AC1244" s="3829"/>
      <c r="AD1244" s="3828"/>
      <c r="AE1244" s="3828"/>
      <c r="AF1244" s="3828"/>
      <c r="AG1244" s="3828"/>
      <c r="AH1244" s="3828"/>
      <c r="AI1244" s="3828"/>
      <c r="AJ1244" s="3828"/>
      <c r="AK1244" s="2574"/>
    </row>
    <row r="1245" spans="2:37" s="2875" customFormat="1" ht="26.25" customHeight="1" thickBot="1" x14ac:dyDescent="0.25">
      <c r="B1245" s="3831" t="s">
        <v>5818</v>
      </c>
      <c r="C1245" s="3832"/>
      <c r="D1245" s="3352" t="s">
        <v>1534</v>
      </c>
      <c r="E1245" s="3352">
        <v>14.99</v>
      </c>
      <c r="F1245" s="3352" t="s">
        <v>1534</v>
      </c>
      <c r="G1245" s="3352" t="s">
        <v>1534</v>
      </c>
      <c r="H1245" s="3352" t="s">
        <v>1534</v>
      </c>
      <c r="I1245" s="3352" t="s">
        <v>1534</v>
      </c>
      <c r="J1245" s="3352" t="s">
        <v>1534</v>
      </c>
      <c r="K1245" s="3352" t="s">
        <v>1534</v>
      </c>
      <c r="L1245" s="3352" t="s">
        <v>1534</v>
      </c>
      <c r="M1245" s="3352" t="s">
        <v>1534</v>
      </c>
      <c r="N1245" s="3352" t="s">
        <v>1534</v>
      </c>
      <c r="O1245" s="3352" t="s">
        <v>1534</v>
      </c>
      <c r="P1245" s="3352" t="s">
        <v>1534</v>
      </c>
      <c r="Q1245" s="3352" t="s">
        <v>1534</v>
      </c>
      <c r="R1245" s="3352" t="s">
        <v>1534</v>
      </c>
      <c r="S1245" s="3352" t="s">
        <v>1534</v>
      </c>
      <c r="T1245" s="3352" t="s">
        <v>1534</v>
      </c>
      <c r="U1245" s="3352" t="s">
        <v>1534</v>
      </c>
      <c r="V1245" s="3352" t="s">
        <v>1534</v>
      </c>
      <c r="W1245" s="3352" t="s">
        <v>1534</v>
      </c>
      <c r="X1245" s="3352" t="s">
        <v>1534</v>
      </c>
      <c r="Y1245" s="3352" t="s">
        <v>1534</v>
      </c>
      <c r="Z1245" s="3352" t="s">
        <v>1534</v>
      </c>
      <c r="AA1245" s="3352" t="s">
        <v>1534</v>
      </c>
      <c r="AB1245" s="3352" t="s">
        <v>1534</v>
      </c>
      <c r="AC1245" s="3352" t="s">
        <v>1534</v>
      </c>
      <c r="AD1245" s="3256">
        <v>14.99</v>
      </c>
      <c r="AE1245" s="2954" t="s">
        <v>5002</v>
      </c>
      <c r="AF1245" s="2955" t="s">
        <v>1534</v>
      </c>
      <c r="AG1245" s="2955">
        <v>0.1</v>
      </c>
      <c r="AH1245" s="2956" t="s">
        <v>1534</v>
      </c>
      <c r="AI1245" s="2956" t="s">
        <v>1534</v>
      </c>
      <c r="AJ1245" s="2957" t="s">
        <v>1534</v>
      </c>
      <c r="AK1245" s="2574"/>
    </row>
    <row r="1246" spans="2:37" s="2875" customFormat="1" ht="12" customHeight="1" x14ac:dyDescent="0.2">
      <c r="B1246" s="2575"/>
      <c r="C1246" s="2568"/>
      <c r="D1246" s="3833"/>
      <c r="E1246" s="3833"/>
      <c r="F1246" s="3833"/>
      <c r="G1246" s="3833"/>
      <c r="H1246" s="2568"/>
      <c r="I1246" s="2569"/>
      <c r="J1246" s="2569"/>
      <c r="K1246" s="2569"/>
      <c r="L1246" s="2569"/>
      <c r="M1246" s="2568"/>
      <c r="N1246" s="2569"/>
      <c r="O1246" s="2569"/>
      <c r="P1246" s="2569"/>
      <c r="Q1246" s="2569"/>
      <c r="R1246" s="2569"/>
      <c r="S1246" s="2568"/>
      <c r="T1246" s="2567"/>
      <c r="U1246" s="2567"/>
      <c r="V1246" s="2567"/>
      <c r="W1246" s="2567"/>
      <c r="X1246" s="2567"/>
      <c r="Y1246" s="2567"/>
      <c r="Z1246" s="2567"/>
      <c r="AA1246" s="2567"/>
      <c r="AB1246" s="2567"/>
      <c r="AC1246" s="2567"/>
      <c r="AD1246" s="2567"/>
      <c r="AE1246" s="2567"/>
      <c r="AF1246" s="2567"/>
      <c r="AG1246" s="2567"/>
      <c r="AH1246" s="2567"/>
      <c r="AI1246" s="2567"/>
      <c r="AJ1246" s="2567"/>
      <c r="AK1246" s="2574"/>
    </row>
    <row r="1247" spans="2:37" s="2875" customFormat="1" ht="12" customHeight="1" x14ac:dyDescent="0.2">
      <c r="B1247" s="3834" t="s">
        <v>4996</v>
      </c>
      <c r="C1247" s="3835"/>
      <c r="D1247" s="3836" t="s">
        <v>1534</v>
      </c>
      <c r="E1247" s="3836"/>
      <c r="F1247" s="3836"/>
      <c r="G1247" s="3836"/>
      <c r="H1247" s="2571"/>
      <c r="I1247" s="2571"/>
      <c r="J1247" s="2571"/>
      <c r="K1247" s="2571"/>
      <c r="L1247" s="2571"/>
      <c r="M1247" s="2571"/>
      <c r="N1247" s="2571"/>
      <c r="O1247" s="2571"/>
      <c r="P1247" s="2571"/>
      <c r="Q1247" s="2571"/>
      <c r="R1247" s="2571"/>
      <c r="S1247" s="2571"/>
      <c r="T1247" s="2567"/>
      <c r="U1247" s="2567"/>
      <c r="V1247" s="2567"/>
      <c r="W1247" s="2567"/>
      <c r="X1247" s="2567"/>
      <c r="Y1247" s="2567"/>
      <c r="Z1247" s="2567"/>
      <c r="AA1247" s="2567"/>
      <c r="AB1247" s="2567"/>
      <c r="AC1247" s="2567"/>
      <c r="AD1247" s="2567"/>
      <c r="AE1247" s="2567"/>
      <c r="AF1247" s="2567"/>
      <c r="AG1247" s="2567"/>
      <c r="AH1247" s="2567"/>
      <c r="AI1247" s="2567"/>
      <c r="AJ1247" s="2567"/>
      <c r="AK1247" s="2574"/>
    </row>
    <row r="1248" spans="2:37" s="2875" customFormat="1" ht="12" customHeight="1" x14ac:dyDescent="0.2">
      <c r="B1248" s="3834" t="s">
        <v>4997</v>
      </c>
      <c r="C1248" s="3835"/>
      <c r="D1248" s="3836" t="s">
        <v>5595</v>
      </c>
      <c r="E1248" s="3836"/>
      <c r="F1248" s="3836"/>
      <c r="G1248" s="3836"/>
      <c r="H1248" s="2571"/>
      <c r="I1248" s="2571"/>
      <c r="J1248" s="2571"/>
      <c r="K1248" s="2571"/>
      <c r="L1248" s="2571"/>
      <c r="M1248" s="2571"/>
      <c r="N1248" s="2571"/>
      <c r="O1248" s="2571"/>
      <c r="P1248" s="2571"/>
      <c r="Q1248" s="2571"/>
      <c r="R1248" s="2571"/>
      <c r="S1248" s="2571"/>
      <c r="T1248" s="2567"/>
      <c r="U1248" s="2567"/>
      <c r="V1248" s="2567"/>
      <c r="W1248" s="2567"/>
      <c r="X1248" s="2567"/>
      <c r="Y1248" s="2567"/>
      <c r="Z1248" s="2567"/>
      <c r="AA1248" s="2567"/>
      <c r="AB1248" s="2567"/>
      <c r="AC1248" s="2567"/>
      <c r="AD1248" s="2567"/>
      <c r="AE1248" s="2567"/>
      <c r="AF1248" s="2567"/>
      <c r="AG1248" s="2567"/>
      <c r="AH1248" s="2567"/>
      <c r="AI1248" s="2567"/>
      <c r="AJ1248" s="2567"/>
      <c r="AK1248" s="2574"/>
    </row>
    <row r="1249" spans="2:37" s="2875" customFormat="1" ht="12" customHeight="1" thickBot="1" x14ac:dyDescent="0.25">
      <c r="B1249" s="3652"/>
      <c r="C1249" s="3478"/>
      <c r="D1249" s="3478"/>
      <c r="E1249" s="3478"/>
      <c r="F1249" s="3478"/>
      <c r="G1249" s="3478"/>
      <c r="H1249" s="3478"/>
      <c r="I1249" s="3478"/>
      <c r="J1249" s="3478"/>
      <c r="K1249" s="3478"/>
      <c r="L1249" s="3478"/>
      <c r="M1249" s="3478"/>
      <c r="N1249" s="3478"/>
      <c r="O1249" s="3478"/>
      <c r="P1249" s="3478"/>
      <c r="Q1249" s="3478"/>
      <c r="R1249" s="3478"/>
      <c r="S1249" s="3478"/>
      <c r="T1249" s="3478"/>
      <c r="U1249" s="3478"/>
      <c r="V1249" s="3478"/>
      <c r="W1249" s="3478"/>
      <c r="X1249" s="3478"/>
      <c r="Y1249" s="3478"/>
      <c r="Z1249" s="3478"/>
      <c r="AA1249" s="3478"/>
      <c r="AB1249" s="3478"/>
      <c r="AC1249" s="3478"/>
      <c r="AD1249" s="3478"/>
      <c r="AE1249" s="3478"/>
      <c r="AF1249" s="3478"/>
      <c r="AG1249" s="3478"/>
      <c r="AH1249" s="3478"/>
      <c r="AI1249" s="3478"/>
      <c r="AJ1249" s="3478"/>
      <c r="AK1249" s="3480"/>
    </row>
    <row r="1250" spans="2:37" s="2875" customFormat="1" ht="12" customHeight="1" x14ac:dyDescent="0.2">
      <c r="B1250" s="2777"/>
    </row>
    <row r="1251" spans="2:37" s="2875" customFormat="1" ht="12" customHeight="1" thickBot="1" x14ac:dyDescent="0.25">
      <c r="B1251" s="2777"/>
    </row>
    <row r="1252" spans="2:37" s="2875" customFormat="1" ht="12" customHeight="1" x14ac:dyDescent="0.2">
      <c r="B1252" s="3839" t="s">
        <v>5005</v>
      </c>
      <c r="C1252" s="3840"/>
      <c r="D1252" s="3840"/>
      <c r="E1252" s="3840"/>
      <c r="F1252" s="3840"/>
      <c r="G1252" s="3840"/>
      <c r="H1252" s="3840"/>
      <c r="I1252" s="3840"/>
      <c r="J1252" s="3840"/>
      <c r="K1252" s="3840"/>
      <c r="L1252" s="3840"/>
      <c r="M1252" s="3840"/>
      <c r="N1252" s="3840"/>
      <c r="O1252" s="3840"/>
      <c r="P1252" s="3840"/>
      <c r="Q1252" s="3840"/>
      <c r="R1252" s="3840"/>
      <c r="S1252" s="3840"/>
      <c r="T1252" s="3840"/>
      <c r="U1252" s="3840"/>
      <c r="V1252" s="3840"/>
      <c r="W1252" s="3840"/>
      <c r="X1252" s="3840"/>
      <c r="Y1252" s="3840"/>
      <c r="Z1252" s="3840"/>
      <c r="AA1252" s="3840"/>
      <c r="AB1252" s="3840"/>
      <c r="AC1252" s="3840"/>
      <c r="AD1252" s="3840"/>
      <c r="AE1252" s="3840"/>
      <c r="AF1252" s="3840"/>
      <c r="AG1252" s="3840"/>
      <c r="AH1252" s="3840"/>
      <c r="AI1252" s="3840"/>
      <c r="AJ1252" s="3840"/>
      <c r="AK1252" s="3841"/>
    </row>
    <row r="1253" spans="2:37" s="2875" customFormat="1" ht="12" customHeight="1" x14ac:dyDescent="0.2">
      <c r="B1253" s="2572"/>
      <c r="C1253" s="3792"/>
      <c r="D1253" s="3792"/>
      <c r="E1253" s="3792"/>
      <c r="F1253" s="3792"/>
      <c r="G1253" s="2573"/>
      <c r="H1253" s="2573"/>
      <c r="I1253" s="2573"/>
      <c r="J1253" s="2573"/>
      <c r="K1253" s="2573"/>
      <c r="L1253" s="2573"/>
      <c r="M1253" s="2573"/>
      <c r="N1253" s="2573"/>
      <c r="O1253" s="2573"/>
      <c r="P1253" s="2573"/>
      <c r="Q1253" s="2573"/>
      <c r="R1253" s="2573"/>
      <c r="S1253" s="2573"/>
      <c r="T1253" s="2573"/>
      <c r="U1253" s="2573"/>
      <c r="V1253" s="2573"/>
      <c r="W1253" s="2573"/>
      <c r="X1253" s="2573"/>
      <c r="Y1253" s="2573"/>
      <c r="Z1253" s="2573"/>
      <c r="AA1253" s="2573"/>
      <c r="AB1253" s="2573"/>
      <c r="AC1253" s="2573"/>
      <c r="AD1253" s="2573"/>
      <c r="AE1253" s="2573"/>
      <c r="AF1253" s="2573"/>
      <c r="AG1253" s="2573"/>
      <c r="AH1253" s="2573"/>
      <c r="AI1253" s="2573"/>
      <c r="AJ1253" s="2573"/>
      <c r="AK1253" s="2574"/>
    </row>
    <row r="1254" spans="2:37" s="2875" customFormat="1" ht="12" customHeight="1" x14ac:dyDescent="0.2">
      <c r="B1254" s="2572" t="s">
        <v>4992</v>
      </c>
      <c r="C1254" s="3792"/>
      <c r="D1254" s="3842" t="s">
        <v>6391</v>
      </c>
      <c r="E1254" s="3842"/>
      <c r="F1254" s="3842"/>
      <c r="G1254" s="2573"/>
      <c r="H1254" s="2573"/>
      <c r="I1254" s="2573"/>
      <c r="J1254" s="2573"/>
      <c r="K1254" s="2573"/>
      <c r="L1254" s="2573"/>
      <c r="M1254" s="2573"/>
      <c r="N1254" s="2573"/>
      <c r="O1254" s="2573"/>
      <c r="P1254" s="2573"/>
      <c r="Q1254" s="2573"/>
      <c r="R1254" s="2573"/>
      <c r="S1254" s="2573"/>
      <c r="T1254" s="2573"/>
      <c r="U1254" s="2573"/>
      <c r="V1254" s="2573"/>
      <c r="W1254" s="2573"/>
      <c r="X1254" s="2573"/>
      <c r="Y1254" s="2573"/>
      <c r="Z1254" s="2573"/>
      <c r="AA1254" s="2573"/>
      <c r="AB1254" s="2573"/>
      <c r="AC1254" s="2573"/>
      <c r="AD1254" s="2573"/>
      <c r="AE1254" s="2573"/>
      <c r="AF1254" s="2573"/>
      <c r="AG1254" s="2573"/>
      <c r="AH1254" s="2573"/>
      <c r="AI1254" s="2573"/>
      <c r="AJ1254" s="2573"/>
      <c r="AK1254" s="2574"/>
    </row>
    <row r="1255" spans="2:37" s="2875" customFormat="1" ht="12" customHeight="1" thickBot="1" x14ac:dyDescent="0.25">
      <c r="B1255" s="3863" t="s">
        <v>5006</v>
      </c>
      <c r="C1255" s="3864"/>
      <c r="D1255" s="3843">
        <v>41788</v>
      </c>
      <c r="E1255" s="3843"/>
      <c r="F1255" s="3792"/>
      <c r="G1255" s="2573"/>
      <c r="H1255" s="2573"/>
      <c r="I1255" s="2573"/>
      <c r="J1255" s="2573"/>
      <c r="K1255" s="2573"/>
      <c r="L1255" s="2573"/>
      <c r="M1255" s="2573"/>
      <c r="N1255" s="2573"/>
      <c r="O1255" s="2573"/>
      <c r="P1255" s="2573"/>
      <c r="Q1255" s="2573"/>
      <c r="R1255" s="2573"/>
      <c r="S1255" s="2573"/>
      <c r="T1255" s="2573"/>
      <c r="U1255" s="2573"/>
      <c r="V1255" s="2573"/>
      <c r="W1255" s="2573"/>
      <c r="X1255" s="2573"/>
      <c r="Y1255" s="2573"/>
      <c r="Z1255" s="2573"/>
      <c r="AA1255" s="2573"/>
      <c r="AB1255" s="2573"/>
      <c r="AC1255" s="2573"/>
      <c r="AD1255" s="2573"/>
      <c r="AE1255" s="2573"/>
      <c r="AF1255" s="2573"/>
      <c r="AG1255" s="2573"/>
      <c r="AH1255" s="2573"/>
      <c r="AI1255" s="2573"/>
      <c r="AJ1255" s="2573"/>
      <c r="AK1255" s="2574"/>
    </row>
    <row r="1256" spans="2:37" s="2875" customFormat="1" ht="53.25" customHeight="1" thickBot="1" x14ac:dyDescent="0.25">
      <c r="B1256" s="3844" t="s">
        <v>5007</v>
      </c>
      <c r="C1256" s="3845"/>
      <c r="D1256" s="3872" t="s">
        <v>6924</v>
      </c>
      <c r="E1256" s="3847"/>
      <c r="F1256" s="3847"/>
      <c r="G1256" s="3847"/>
      <c r="H1256" s="3847"/>
      <c r="I1256" s="3847"/>
      <c r="J1256" s="3847"/>
      <c r="K1256" s="3848"/>
      <c r="L1256" s="2573"/>
      <c r="M1256" s="2573"/>
      <c r="N1256" s="2573"/>
      <c r="O1256" s="2573"/>
      <c r="P1256" s="2573"/>
      <c r="Q1256" s="2573"/>
      <c r="R1256" s="2573"/>
      <c r="S1256" s="2573"/>
      <c r="T1256" s="2573"/>
      <c r="U1256" s="2573"/>
      <c r="V1256" s="2573"/>
      <c r="W1256" s="2573"/>
      <c r="X1256" s="2573"/>
      <c r="Y1256" s="2573"/>
      <c r="Z1256" s="2573"/>
      <c r="AA1256" s="2573"/>
      <c r="AB1256" s="2573"/>
      <c r="AC1256" s="2573"/>
      <c r="AD1256" s="2573"/>
      <c r="AE1256" s="2573"/>
      <c r="AF1256" s="2573"/>
      <c r="AG1256" s="2573"/>
      <c r="AH1256" s="2573"/>
      <c r="AI1256" s="2573"/>
      <c r="AJ1256" s="2573"/>
      <c r="AK1256" s="2574"/>
    </row>
    <row r="1257" spans="2:37" s="2875" customFormat="1" ht="12" customHeight="1" thickBot="1" x14ac:dyDescent="0.25">
      <c r="B1257" s="3865"/>
      <c r="C1257" s="3849"/>
      <c r="D1257" s="3849"/>
      <c r="E1257" s="3849"/>
      <c r="F1257" s="3849"/>
      <c r="G1257" s="3849"/>
      <c r="H1257" s="3849"/>
      <c r="I1257" s="3849"/>
      <c r="J1257" s="3849"/>
      <c r="K1257" s="3849"/>
      <c r="L1257" s="3849"/>
      <c r="M1257" s="3849"/>
      <c r="N1257" s="3849"/>
      <c r="O1257" s="3849"/>
      <c r="P1257" s="3849"/>
      <c r="Q1257" s="3849"/>
      <c r="R1257" s="2573"/>
      <c r="S1257" s="2573"/>
      <c r="T1257" s="2573"/>
      <c r="U1257" s="2573"/>
      <c r="V1257" s="2573"/>
      <c r="W1257" s="2573"/>
      <c r="X1257" s="2573"/>
      <c r="Y1257" s="2573"/>
      <c r="Z1257" s="2573"/>
      <c r="AA1257" s="2573"/>
      <c r="AB1257" s="2573"/>
      <c r="AC1257" s="2573"/>
      <c r="AD1257" s="2573"/>
      <c r="AE1257" s="2573"/>
      <c r="AF1257" s="2573"/>
      <c r="AG1257" s="2573"/>
      <c r="AH1257" s="2573"/>
      <c r="AI1257" s="2573"/>
      <c r="AJ1257" s="2573"/>
      <c r="AK1257" s="2574"/>
    </row>
    <row r="1258" spans="2:37" s="2875" customFormat="1" ht="12" customHeight="1" thickBot="1" x14ac:dyDescent="0.25">
      <c r="B1258" s="3827" t="s">
        <v>5008</v>
      </c>
      <c r="C1258" s="3827"/>
      <c r="D1258" s="3827" t="s">
        <v>4998</v>
      </c>
      <c r="E1258" s="3827" t="s">
        <v>5009</v>
      </c>
      <c r="F1258" s="3850" t="s">
        <v>224</v>
      </c>
      <c r="G1258" s="3850"/>
      <c r="H1258" s="3850"/>
      <c r="I1258" s="3850"/>
      <c r="J1258" s="3850"/>
      <c r="K1258" s="3850"/>
      <c r="L1258" s="3850"/>
      <c r="M1258" s="3850"/>
      <c r="N1258" s="3850"/>
      <c r="O1258" s="3850"/>
      <c r="P1258" s="3850"/>
      <c r="Q1258" s="3850"/>
      <c r="R1258" s="3850"/>
      <c r="S1258" s="3850" t="s">
        <v>340</v>
      </c>
      <c r="T1258" s="3850"/>
      <c r="U1258" s="3850"/>
      <c r="V1258" s="3850"/>
      <c r="W1258" s="3850"/>
      <c r="X1258" s="3850"/>
      <c r="Y1258" s="3850"/>
      <c r="Z1258" s="3850"/>
      <c r="AA1258" s="3850"/>
      <c r="AB1258" s="3850"/>
      <c r="AC1258" s="3850"/>
      <c r="AD1258" s="3850" t="s">
        <v>225</v>
      </c>
      <c r="AE1258" s="3850"/>
      <c r="AF1258" s="3850"/>
      <c r="AG1258" s="3850"/>
      <c r="AH1258" s="3851" t="s">
        <v>4993</v>
      </c>
      <c r="AI1258" s="3851"/>
      <c r="AJ1258" s="3851"/>
      <c r="AK1258" s="2574"/>
    </row>
    <row r="1259" spans="2:37" s="2875" customFormat="1" ht="12" customHeight="1" thickBot="1" x14ac:dyDescent="0.25">
      <c r="B1259" s="3828"/>
      <c r="C1259" s="3828"/>
      <c r="D1259" s="3828"/>
      <c r="E1259" s="3828"/>
      <c r="F1259" s="3828" t="s">
        <v>5010</v>
      </c>
      <c r="G1259" s="3828" t="s">
        <v>5011</v>
      </c>
      <c r="H1259" s="3827" t="s">
        <v>5012</v>
      </c>
      <c r="I1259" s="3830" t="s">
        <v>5013</v>
      </c>
      <c r="J1259" s="3830" t="s">
        <v>5014</v>
      </c>
      <c r="K1259" s="3829" t="s">
        <v>5015</v>
      </c>
      <c r="L1259" s="3829" t="s">
        <v>5016</v>
      </c>
      <c r="M1259" s="3830" t="s">
        <v>5017</v>
      </c>
      <c r="N1259" s="3830"/>
      <c r="O1259" s="3829" t="s">
        <v>5018</v>
      </c>
      <c r="P1259" s="3829" t="s">
        <v>5019</v>
      </c>
      <c r="Q1259" s="3829" t="s">
        <v>5020</v>
      </c>
      <c r="R1259" s="3829" t="s">
        <v>5021</v>
      </c>
      <c r="S1259" s="3827" t="s">
        <v>5022</v>
      </c>
      <c r="T1259" s="3827" t="s">
        <v>5023</v>
      </c>
      <c r="U1259" s="3827" t="s">
        <v>5024</v>
      </c>
      <c r="V1259" s="3827" t="s">
        <v>5025</v>
      </c>
      <c r="W1259" s="3827" t="s">
        <v>5026</v>
      </c>
      <c r="X1259" s="3827" t="s">
        <v>5027</v>
      </c>
      <c r="Y1259" s="3827" t="s">
        <v>5028</v>
      </c>
      <c r="Z1259" s="3827" t="s">
        <v>5029</v>
      </c>
      <c r="AA1259" s="3827" t="s">
        <v>5030</v>
      </c>
      <c r="AB1259" s="3830" t="s">
        <v>5031</v>
      </c>
      <c r="AC1259" s="3830" t="s">
        <v>5032</v>
      </c>
      <c r="AD1259" s="3827" t="s">
        <v>5033</v>
      </c>
      <c r="AE1259" s="3827" t="s">
        <v>5034</v>
      </c>
      <c r="AF1259" s="3827" t="s">
        <v>5035</v>
      </c>
      <c r="AG1259" s="3827" t="s">
        <v>5036</v>
      </c>
      <c r="AH1259" s="3827" t="s">
        <v>1154</v>
      </c>
      <c r="AI1259" s="3827" t="s">
        <v>4994</v>
      </c>
      <c r="AJ1259" s="3827" t="s">
        <v>4995</v>
      </c>
      <c r="AK1259" s="2574"/>
    </row>
    <row r="1260" spans="2:37" s="2875" customFormat="1" ht="12" customHeight="1" thickBot="1" x14ac:dyDescent="0.25">
      <c r="B1260" s="3828"/>
      <c r="C1260" s="3828"/>
      <c r="D1260" s="3828"/>
      <c r="E1260" s="3828"/>
      <c r="F1260" s="3828"/>
      <c r="G1260" s="3828"/>
      <c r="H1260" s="3828"/>
      <c r="I1260" s="3829"/>
      <c r="J1260" s="3829"/>
      <c r="K1260" s="3829"/>
      <c r="L1260" s="3829"/>
      <c r="M1260" s="3787" t="s">
        <v>5037</v>
      </c>
      <c r="N1260" s="3788" t="s">
        <v>2798</v>
      </c>
      <c r="O1260" s="3829"/>
      <c r="P1260" s="3829"/>
      <c r="Q1260" s="3829"/>
      <c r="R1260" s="3829"/>
      <c r="S1260" s="3828"/>
      <c r="T1260" s="3828"/>
      <c r="U1260" s="3828"/>
      <c r="V1260" s="3828"/>
      <c r="W1260" s="3828"/>
      <c r="X1260" s="3828"/>
      <c r="Y1260" s="3828"/>
      <c r="Z1260" s="3828"/>
      <c r="AA1260" s="3828"/>
      <c r="AB1260" s="3829"/>
      <c r="AC1260" s="3829"/>
      <c r="AD1260" s="3828"/>
      <c r="AE1260" s="3828"/>
      <c r="AF1260" s="3828"/>
      <c r="AG1260" s="3828"/>
      <c r="AH1260" s="3828"/>
      <c r="AI1260" s="3828"/>
      <c r="AJ1260" s="3828"/>
      <c r="AK1260" s="2574"/>
    </row>
    <row r="1261" spans="2:37" s="2875" customFormat="1" ht="12" customHeight="1" x14ac:dyDescent="0.2">
      <c r="B1261" s="3897" t="s">
        <v>6392</v>
      </c>
      <c r="C1261" s="3898"/>
      <c r="D1261" s="3407" t="s">
        <v>1534</v>
      </c>
      <c r="E1261" s="3407" t="s">
        <v>1534</v>
      </c>
      <c r="F1261" s="3407" t="s">
        <v>1534</v>
      </c>
      <c r="G1261" s="3407" t="s">
        <v>1534</v>
      </c>
      <c r="H1261" s="3407" t="s">
        <v>1534</v>
      </c>
      <c r="I1261" s="3407" t="s">
        <v>1534</v>
      </c>
      <c r="J1261" s="3407" t="s">
        <v>1534</v>
      </c>
      <c r="K1261" s="3407" t="s">
        <v>1534</v>
      </c>
      <c r="L1261" s="3407" t="s">
        <v>1534</v>
      </c>
      <c r="M1261" s="3407" t="s">
        <v>1534</v>
      </c>
      <c r="N1261" s="3407" t="s">
        <v>1534</v>
      </c>
      <c r="O1261" s="3407" t="s">
        <v>1534</v>
      </c>
      <c r="P1261" s="3407" t="s">
        <v>1534</v>
      </c>
      <c r="Q1261" s="3407" t="s">
        <v>1534</v>
      </c>
      <c r="R1261" s="3407" t="s">
        <v>1534</v>
      </c>
      <c r="S1261" s="3407" t="s">
        <v>1534</v>
      </c>
      <c r="T1261" s="3407" t="s">
        <v>1534</v>
      </c>
      <c r="U1261" s="3407" t="s">
        <v>1534</v>
      </c>
      <c r="V1261" s="3407" t="s">
        <v>1534</v>
      </c>
      <c r="W1261" s="3407" t="s">
        <v>1534</v>
      </c>
      <c r="X1261" s="3407" t="s">
        <v>1534</v>
      </c>
      <c r="Y1261" s="3407" t="s">
        <v>1534</v>
      </c>
      <c r="Z1261" s="3407" t="s">
        <v>1534</v>
      </c>
      <c r="AA1261" s="3407" t="s">
        <v>1534</v>
      </c>
      <c r="AB1261" s="3407" t="s">
        <v>1534</v>
      </c>
      <c r="AC1261" s="3407" t="s">
        <v>1534</v>
      </c>
      <c r="AD1261" s="3806"/>
      <c r="AE1261" s="3522"/>
      <c r="AF1261" s="3523" t="s">
        <v>1534</v>
      </c>
      <c r="AG1261" s="3523">
        <v>2.4900000000000002</v>
      </c>
      <c r="AH1261" s="3524" t="s">
        <v>6393</v>
      </c>
      <c r="AI1261" s="3524" t="s">
        <v>1534</v>
      </c>
      <c r="AJ1261" s="3807">
        <v>24.99</v>
      </c>
      <c r="AK1261" s="2574"/>
    </row>
    <row r="1262" spans="2:37" s="2875" customFormat="1" ht="12" customHeight="1" thickBot="1" x14ac:dyDescent="0.25">
      <c r="B1262" s="3912" t="s">
        <v>6394</v>
      </c>
      <c r="C1262" s="3913"/>
      <c r="D1262" s="3409" t="s">
        <v>1534</v>
      </c>
      <c r="E1262" s="3409" t="s">
        <v>1534</v>
      </c>
      <c r="F1262" s="3409" t="s">
        <v>1534</v>
      </c>
      <c r="G1262" s="3409" t="s">
        <v>1534</v>
      </c>
      <c r="H1262" s="3409" t="s">
        <v>1534</v>
      </c>
      <c r="I1262" s="3409" t="s">
        <v>1534</v>
      </c>
      <c r="J1262" s="3409" t="s">
        <v>1534</v>
      </c>
      <c r="K1262" s="3409" t="s">
        <v>1534</v>
      </c>
      <c r="L1262" s="3409" t="s">
        <v>1534</v>
      </c>
      <c r="M1262" s="3409" t="s">
        <v>1534</v>
      </c>
      <c r="N1262" s="3409" t="s">
        <v>1534</v>
      </c>
      <c r="O1262" s="3409" t="s">
        <v>1534</v>
      </c>
      <c r="P1262" s="3409" t="s">
        <v>1534</v>
      </c>
      <c r="Q1262" s="3409" t="s">
        <v>1534</v>
      </c>
      <c r="R1262" s="3409" t="s">
        <v>1534</v>
      </c>
      <c r="S1262" s="3409" t="s">
        <v>1534</v>
      </c>
      <c r="T1262" s="3409" t="s">
        <v>1534</v>
      </c>
      <c r="U1262" s="3409" t="s">
        <v>1534</v>
      </c>
      <c r="V1262" s="3409" t="s">
        <v>1534</v>
      </c>
      <c r="W1262" s="3409" t="s">
        <v>1534</v>
      </c>
      <c r="X1262" s="3409" t="s">
        <v>1534</v>
      </c>
      <c r="Y1262" s="3409" t="s">
        <v>1534</v>
      </c>
      <c r="Z1262" s="3409" t="s">
        <v>1534</v>
      </c>
      <c r="AA1262" s="3409" t="s">
        <v>1534</v>
      </c>
      <c r="AB1262" s="3409" t="s">
        <v>1534</v>
      </c>
      <c r="AC1262" s="3409" t="s">
        <v>1534</v>
      </c>
      <c r="AD1262" s="3808"/>
      <c r="AE1262" s="3809"/>
      <c r="AF1262" s="3810" t="s">
        <v>1534</v>
      </c>
      <c r="AG1262" s="3810">
        <v>6.99</v>
      </c>
      <c r="AH1262" s="3811" t="s">
        <v>6393</v>
      </c>
      <c r="AI1262" s="3811" t="s">
        <v>1534</v>
      </c>
      <c r="AJ1262" s="3812">
        <v>24.99</v>
      </c>
      <c r="AK1262" s="2574"/>
    </row>
    <row r="1263" spans="2:37" s="2875" customFormat="1" ht="12" customHeight="1" x14ac:dyDescent="0.2">
      <c r="B1263" s="2575"/>
      <c r="C1263" s="2568"/>
      <c r="D1263" s="3833"/>
      <c r="E1263" s="3833"/>
      <c r="F1263" s="3833"/>
      <c r="G1263" s="3833"/>
      <c r="H1263" s="2568"/>
      <c r="I1263" s="2569"/>
      <c r="J1263" s="2569"/>
      <c r="K1263" s="2569"/>
      <c r="L1263" s="2569"/>
      <c r="M1263" s="2568"/>
      <c r="N1263" s="2569"/>
      <c r="O1263" s="2569"/>
      <c r="P1263" s="2569"/>
      <c r="Q1263" s="2569"/>
      <c r="R1263" s="2569"/>
      <c r="S1263" s="2568"/>
      <c r="T1263" s="2567"/>
      <c r="U1263" s="2567"/>
      <c r="V1263" s="2567"/>
      <c r="W1263" s="2567"/>
      <c r="X1263" s="2567"/>
      <c r="Y1263" s="2567"/>
      <c r="Z1263" s="2567"/>
      <c r="AA1263" s="2567"/>
      <c r="AB1263" s="2567"/>
      <c r="AC1263" s="2567"/>
      <c r="AD1263" s="2567"/>
      <c r="AE1263" s="2567"/>
      <c r="AF1263" s="2567"/>
      <c r="AG1263" s="2567"/>
      <c r="AH1263" s="2567"/>
      <c r="AI1263" s="2567"/>
      <c r="AJ1263" s="2567"/>
      <c r="AK1263" s="2574"/>
    </row>
    <row r="1264" spans="2:37" s="2875" customFormat="1" ht="12" customHeight="1" x14ac:dyDescent="0.2">
      <c r="B1264" s="3834" t="s">
        <v>4996</v>
      </c>
      <c r="C1264" s="3835"/>
      <c r="D1264" s="3836" t="s">
        <v>1534</v>
      </c>
      <c r="E1264" s="3836"/>
      <c r="F1264" s="3836"/>
      <c r="G1264" s="3836"/>
      <c r="H1264" s="2571"/>
      <c r="I1264" s="2571"/>
      <c r="J1264" s="2571"/>
      <c r="K1264" s="2571"/>
      <c r="L1264" s="2571"/>
      <c r="M1264" s="2571"/>
      <c r="N1264" s="2571"/>
      <c r="O1264" s="2571"/>
      <c r="P1264" s="2571"/>
      <c r="Q1264" s="2571"/>
      <c r="R1264" s="2571"/>
      <c r="S1264" s="2571"/>
      <c r="T1264" s="2567"/>
      <c r="U1264" s="2567"/>
      <c r="V1264" s="2567"/>
      <c r="W1264" s="2567"/>
      <c r="X1264" s="2567"/>
      <c r="Y1264" s="2567"/>
      <c r="Z1264" s="2567"/>
      <c r="AA1264" s="2567"/>
      <c r="AB1264" s="2567"/>
      <c r="AC1264" s="2567"/>
      <c r="AD1264" s="2567"/>
      <c r="AE1264" s="2567"/>
      <c r="AF1264" s="2567"/>
      <c r="AG1264" s="2567"/>
      <c r="AH1264" s="2567"/>
      <c r="AI1264" s="2567"/>
      <c r="AJ1264" s="2567"/>
      <c r="AK1264" s="2574"/>
    </row>
    <row r="1265" spans="2:37" s="2875" customFormat="1" ht="12" customHeight="1" x14ac:dyDescent="0.2">
      <c r="B1265" s="3834" t="s">
        <v>4997</v>
      </c>
      <c r="C1265" s="3835"/>
      <c r="D1265" s="3836" t="s">
        <v>1534</v>
      </c>
      <c r="E1265" s="3836"/>
      <c r="F1265" s="3836"/>
      <c r="G1265" s="3836"/>
      <c r="H1265" s="2571"/>
      <c r="I1265" s="2571"/>
      <c r="J1265" s="2571"/>
      <c r="K1265" s="2571"/>
      <c r="L1265" s="2571"/>
      <c r="M1265" s="2571"/>
      <c r="N1265" s="2571"/>
      <c r="O1265" s="2571"/>
      <c r="P1265" s="2571"/>
      <c r="Q1265" s="2571"/>
      <c r="R1265" s="2571"/>
      <c r="S1265" s="2571"/>
      <c r="T1265" s="2567"/>
      <c r="U1265" s="2567"/>
      <c r="V1265" s="2567"/>
      <c r="W1265" s="2567"/>
      <c r="X1265" s="2567"/>
      <c r="Y1265" s="2567"/>
      <c r="Z1265" s="2567"/>
      <c r="AA1265" s="2567"/>
      <c r="AB1265" s="2567"/>
      <c r="AC1265" s="2567"/>
      <c r="AD1265" s="2567"/>
      <c r="AE1265" s="2567"/>
      <c r="AF1265" s="2567"/>
      <c r="AG1265" s="2567"/>
      <c r="AH1265" s="2567"/>
      <c r="AI1265" s="2567"/>
      <c r="AJ1265" s="2567"/>
      <c r="AK1265" s="2574"/>
    </row>
    <row r="1266" spans="2:37" s="2875" customFormat="1" ht="12" customHeight="1" thickBot="1" x14ac:dyDescent="0.25">
      <c r="B1266" s="3652"/>
      <c r="C1266" s="3478"/>
      <c r="D1266" s="3478"/>
      <c r="E1266" s="3478"/>
      <c r="F1266" s="3478"/>
      <c r="G1266" s="3478"/>
      <c r="H1266" s="3478"/>
      <c r="I1266" s="3478"/>
      <c r="J1266" s="3478"/>
      <c r="K1266" s="3478"/>
      <c r="L1266" s="3478"/>
      <c r="M1266" s="3478"/>
      <c r="N1266" s="3478"/>
      <c r="O1266" s="3478"/>
      <c r="P1266" s="3478"/>
      <c r="Q1266" s="3478"/>
      <c r="R1266" s="3478"/>
      <c r="S1266" s="3478"/>
      <c r="T1266" s="3478"/>
      <c r="U1266" s="3478"/>
      <c r="V1266" s="3478"/>
      <c r="W1266" s="3478"/>
      <c r="X1266" s="3478"/>
      <c r="Y1266" s="3478"/>
      <c r="Z1266" s="3478"/>
      <c r="AA1266" s="3478"/>
      <c r="AB1266" s="3478"/>
      <c r="AC1266" s="3478"/>
      <c r="AD1266" s="3478"/>
      <c r="AE1266" s="3478"/>
      <c r="AF1266" s="3478"/>
      <c r="AG1266" s="3478"/>
      <c r="AH1266" s="3478"/>
      <c r="AI1266" s="3478"/>
      <c r="AJ1266" s="3478"/>
      <c r="AK1266" s="3480"/>
    </row>
    <row r="1267" spans="2:37" s="2875" customFormat="1" ht="12" customHeight="1" x14ac:dyDescent="0.2">
      <c r="B1267" s="2777"/>
    </row>
    <row r="1268" spans="2:37" s="2875" customFormat="1" ht="12" customHeight="1" thickBot="1" x14ac:dyDescent="0.25">
      <c r="B1268" s="2777"/>
    </row>
    <row r="1269" spans="2:37" s="2875" customFormat="1" ht="12" customHeight="1" x14ac:dyDescent="0.2">
      <c r="B1269" s="3839" t="s">
        <v>5005</v>
      </c>
      <c r="C1269" s="3840"/>
      <c r="D1269" s="3840"/>
      <c r="E1269" s="3840"/>
      <c r="F1269" s="3840"/>
      <c r="G1269" s="3840"/>
      <c r="H1269" s="3840"/>
      <c r="I1269" s="3840"/>
      <c r="J1269" s="3840"/>
      <c r="K1269" s="3840"/>
      <c r="L1269" s="3840"/>
      <c r="M1269" s="3840"/>
      <c r="N1269" s="3840"/>
      <c r="O1269" s="3840"/>
      <c r="P1269" s="3840"/>
      <c r="Q1269" s="3840"/>
      <c r="R1269" s="3840"/>
      <c r="S1269" s="3840"/>
      <c r="T1269" s="3840"/>
      <c r="U1269" s="3840"/>
      <c r="V1269" s="3840"/>
      <c r="W1269" s="3840"/>
      <c r="X1269" s="3840"/>
      <c r="Y1269" s="3840"/>
      <c r="Z1269" s="3840"/>
      <c r="AA1269" s="3840"/>
      <c r="AB1269" s="3840"/>
      <c r="AC1269" s="3840"/>
      <c r="AD1269" s="3840"/>
      <c r="AE1269" s="3840"/>
      <c r="AF1269" s="3840"/>
      <c r="AG1269" s="3840"/>
      <c r="AH1269" s="3840"/>
      <c r="AI1269" s="3840"/>
      <c r="AJ1269" s="3840"/>
      <c r="AK1269" s="3841"/>
    </row>
    <row r="1270" spans="2:37" s="2875" customFormat="1" ht="12" customHeight="1" x14ac:dyDescent="0.2">
      <c r="B1270" s="2572"/>
      <c r="C1270" s="3792"/>
      <c r="D1270" s="3792"/>
      <c r="E1270" s="3792"/>
      <c r="F1270" s="3792"/>
      <c r="G1270" s="2573"/>
      <c r="H1270" s="2573"/>
      <c r="I1270" s="2573"/>
      <c r="J1270" s="2573"/>
      <c r="K1270" s="2573"/>
      <c r="L1270" s="2573"/>
      <c r="M1270" s="2573"/>
      <c r="N1270" s="2573"/>
      <c r="O1270" s="2573"/>
      <c r="P1270" s="2573"/>
      <c r="Q1270" s="2573"/>
      <c r="R1270" s="2573"/>
      <c r="S1270" s="2573"/>
      <c r="T1270" s="2573"/>
      <c r="U1270" s="2573"/>
      <c r="V1270" s="2573"/>
      <c r="W1270" s="2573"/>
      <c r="X1270" s="2573"/>
      <c r="Y1270" s="2573"/>
      <c r="Z1270" s="2573"/>
      <c r="AA1270" s="2573"/>
      <c r="AB1270" s="2573"/>
      <c r="AC1270" s="2573"/>
      <c r="AD1270" s="2573"/>
      <c r="AE1270" s="2573"/>
      <c r="AF1270" s="2573"/>
      <c r="AG1270" s="2573"/>
      <c r="AH1270" s="2573"/>
      <c r="AI1270" s="2573"/>
      <c r="AJ1270" s="2573"/>
      <c r="AK1270" s="2574"/>
    </row>
    <row r="1271" spans="2:37" s="2875" customFormat="1" ht="12" customHeight="1" x14ac:dyDescent="0.2">
      <c r="B1271" s="2572" t="s">
        <v>4992</v>
      </c>
      <c r="C1271" s="3792"/>
      <c r="D1271" s="3842" t="s">
        <v>6896</v>
      </c>
      <c r="E1271" s="3842"/>
      <c r="F1271" s="3842"/>
      <c r="G1271" s="2573"/>
      <c r="H1271" s="2573"/>
      <c r="I1271" s="2573"/>
      <c r="J1271" s="2573"/>
      <c r="K1271" s="2573"/>
      <c r="L1271" s="2573"/>
      <c r="M1271" s="2573"/>
      <c r="N1271" s="2573"/>
      <c r="O1271" s="2573"/>
      <c r="P1271" s="2573"/>
      <c r="Q1271" s="2573"/>
      <c r="R1271" s="2573"/>
      <c r="S1271" s="2573"/>
      <c r="T1271" s="2573"/>
      <c r="U1271" s="2573"/>
      <c r="V1271" s="2573"/>
      <c r="W1271" s="2573"/>
      <c r="X1271" s="2573"/>
      <c r="Y1271" s="2573"/>
      <c r="Z1271" s="2573"/>
      <c r="AA1271" s="2573"/>
      <c r="AB1271" s="2573"/>
      <c r="AC1271" s="2573"/>
      <c r="AD1271" s="2573"/>
      <c r="AE1271" s="2573"/>
      <c r="AF1271" s="2573"/>
      <c r="AG1271" s="2573"/>
      <c r="AH1271" s="2573"/>
      <c r="AI1271" s="2573"/>
      <c r="AJ1271" s="2573"/>
      <c r="AK1271" s="2574"/>
    </row>
    <row r="1272" spans="2:37" s="2875" customFormat="1" ht="12" customHeight="1" thickBot="1" x14ac:dyDescent="0.25">
      <c r="B1272" s="3863" t="s">
        <v>5006</v>
      </c>
      <c r="C1272" s="3864"/>
      <c r="D1272" s="3843">
        <v>41770</v>
      </c>
      <c r="E1272" s="3843"/>
      <c r="F1272" s="3792"/>
      <c r="G1272" s="2573"/>
      <c r="H1272" s="2573"/>
      <c r="I1272" s="2573"/>
      <c r="J1272" s="2573"/>
      <c r="K1272" s="2573"/>
      <c r="L1272" s="2573"/>
      <c r="M1272" s="2573"/>
      <c r="N1272" s="2573"/>
      <c r="O1272" s="2573"/>
      <c r="P1272" s="2573"/>
      <c r="Q1272" s="2573"/>
      <c r="R1272" s="2573"/>
      <c r="S1272" s="2573"/>
      <c r="T1272" s="2573"/>
      <c r="U1272" s="2573"/>
      <c r="V1272" s="2573"/>
      <c r="W1272" s="2573"/>
      <c r="X1272" s="2573"/>
      <c r="Y1272" s="2573"/>
      <c r="Z1272" s="2573"/>
      <c r="AA1272" s="2573"/>
      <c r="AB1272" s="2573"/>
      <c r="AC1272" s="2573"/>
      <c r="AD1272" s="2573"/>
      <c r="AE1272" s="2573"/>
      <c r="AF1272" s="2573"/>
      <c r="AG1272" s="2573"/>
      <c r="AH1272" s="2573"/>
      <c r="AI1272" s="2573"/>
      <c r="AJ1272" s="2573"/>
      <c r="AK1272" s="2574"/>
    </row>
    <row r="1273" spans="2:37" s="2875" customFormat="1" ht="60.75" customHeight="1" thickBot="1" x14ac:dyDescent="0.25">
      <c r="B1273" s="3844" t="s">
        <v>5007</v>
      </c>
      <c r="C1273" s="3845"/>
      <c r="D1273" s="3872" t="s">
        <v>6897</v>
      </c>
      <c r="E1273" s="3847"/>
      <c r="F1273" s="3847"/>
      <c r="G1273" s="3847"/>
      <c r="H1273" s="3847"/>
      <c r="I1273" s="3847"/>
      <c r="J1273" s="3847"/>
      <c r="K1273" s="3848"/>
      <c r="L1273" s="2573"/>
      <c r="M1273" s="2573"/>
      <c r="N1273" s="2573"/>
      <c r="O1273" s="2573"/>
      <c r="P1273" s="2573"/>
      <c r="Q1273" s="2573"/>
      <c r="R1273" s="2573"/>
      <c r="S1273" s="2573"/>
      <c r="T1273" s="2573"/>
      <c r="U1273" s="2573"/>
      <c r="V1273" s="2573"/>
      <c r="W1273" s="2573"/>
      <c r="X1273" s="2573"/>
      <c r="Y1273" s="2573"/>
      <c r="Z1273" s="2573"/>
      <c r="AA1273" s="2573"/>
      <c r="AB1273" s="2573"/>
      <c r="AC1273" s="2573"/>
      <c r="AD1273" s="2573"/>
      <c r="AE1273" s="2573"/>
      <c r="AF1273" s="2573"/>
      <c r="AG1273" s="2573"/>
      <c r="AH1273" s="2573"/>
      <c r="AI1273" s="2573"/>
      <c r="AJ1273" s="2573"/>
      <c r="AK1273" s="2574"/>
    </row>
    <row r="1274" spans="2:37" s="2875" customFormat="1" ht="12" customHeight="1" thickBot="1" x14ac:dyDescent="0.25">
      <c r="B1274" s="3865"/>
      <c r="C1274" s="3849"/>
      <c r="D1274" s="3849"/>
      <c r="E1274" s="3849"/>
      <c r="F1274" s="3849"/>
      <c r="G1274" s="3849"/>
      <c r="H1274" s="3849"/>
      <c r="I1274" s="3849"/>
      <c r="J1274" s="3849"/>
      <c r="K1274" s="3849"/>
      <c r="L1274" s="3849"/>
      <c r="M1274" s="3849"/>
      <c r="N1274" s="3849"/>
      <c r="O1274" s="3849"/>
      <c r="P1274" s="3849"/>
      <c r="Q1274" s="3849"/>
      <c r="R1274" s="2573"/>
      <c r="S1274" s="2573"/>
      <c r="T1274" s="2573"/>
      <c r="U1274" s="2573"/>
      <c r="V1274" s="2573"/>
      <c r="W1274" s="2573"/>
      <c r="X1274" s="2573"/>
      <c r="Y1274" s="2573"/>
      <c r="Z1274" s="2573"/>
      <c r="AA1274" s="2573"/>
      <c r="AB1274" s="2573"/>
      <c r="AC1274" s="2573"/>
      <c r="AD1274" s="2573"/>
      <c r="AE1274" s="2573"/>
      <c r="AF1274" s="2573"/>
      <c r="AG1274" s="2573"/>
      <c r="AH1274" s="2573"/>
      <c r="AI1274" s="2573"/>
      <c r="AJ1274" s="2573"/>
      <c r="AK1274" s="2574"/>
    </row>
    <row r="1275" spans="2:37" s="2875" customFormat="1" ht="12" customHeight="1" thickBot="1" x14ac:dyDescent="0.25">
      <c r="B1275" s="3827" t="s">
        <v>5008</v>
      </c>
      <c r="C1275" s="3827"/>
      <c r="D1275" s="3827" t="s">
        <v>4998</v>
      </c>
      <c r="E1275" s="3827" t="s">
        <v>5009</v>
      </c>
      <c r="F1275" s="3850" t="s">
        <v>224</v>
      </c>
      <c r="G1275" s="3850"/>
      <c r="H1275" s="3850"/>
      <c r="I1275" s="3850"/>
      <c r="J1275" s="3850"/>
      <c r="K1275" s="3850"/>
      <c r="L1275" s="3850"/>
      <c r="M1275" s="3850"/>
      <c r="N1275" s="3850"/>
      <c r="O1275" s="3850"/>
      <c r="P1275" s="3850"/>
      <c r="Q1275" s="3850"/>
      <c r="R1275" s="3850"/>
      <c r="S1275" s="3850" t="s">
        <v>340</v>
      </c>
      <c r="T1275" s="3850"/>
      <c r="U1275" s="3850"/>
      <c r="V1275" s="3850"/>
      <c r="W1275" s="3850"/>
      <c r="X1275" s="3850"/>
      <c r="Y1275" s="3850"/>
      <c r="Z1275" s="3850"/>
      <c r="AA1275" s="3850"/>
      <c r="AB1275" s="3850"/>
      <c r="AC1275" s="3850"/>
      <c r="AD1275" s="3850" t="s">
        <v>225</v>
      </c>
      <c r="AE1275" s="3850"/>
      <c r="AF1275" s="3850"/>
      <c r="AG1275" s="3850"/>
      <c r="AH1275" s="3851" t="s">
        <v>4993</v>
      </c>
      <c r="AI1275" s="3851"/>
      <c r="AJ1275" s="3851"/>
      <c r="AK1275" s="2574"/>
    </row>
    <row r="1276" spans="2:37" s="2875" customFormat="1" ht="12" customHeight="1" thickBot="1" x14ac:dyDescent="0.25">
      <c r="B1276" s="3828"/>
      <c r="C1276" s="3828"/>
      <c r="D1276" s="3828"/>
      <c r="E1276" s="3828"/>
      <c r="F1276" s="3828" t="s">
        <v>5010</v>
      </c>
      <c r="G1276" s="3828" t="s">
        <v>5011</v>
      </c>
      <c r="H1276" s="3827" t="s">
        <v>5012</v>
      </c>
      <c r="I1276" s="3830" t="s">
        <v>5013</v>
      </c>
      <c r="J1276" s="3830" t="s">
        <v>5014</v>
      </c>
      <c r="K1276" s="3829" t="s">
        <v>5015</v>
      </c>
      <c r="L1276" s="3829" t="s">
        <v>5016</v>
      </c>
      <c r="M1276" s="3830" t="s">
        <v>5017</v>
      </c>
      <c r="N1276" s="3830"/>
      <c r="O1276" s="3829" t="s">
        <v>5018</v>
      </c>
      <c r="P1276" s="3829" t="s">
        <v>5019</v>
      </c>
      <c r="Q1276" s="3829" t="s">
        <v>5020</v>
      </c>
      <c r="R1276" s="3829" t="s">
        <v>5021</v>
      </c>
      <c r="S1276" s="3827" t="s">
        <v>5022</v>
      </c>
      <c r="T1276" s="3827" t="s">
        <v>5023</v>
      </c>
      <c r="U1276" s="3827" t="s">
        <v>5024</v>
      </c>
      <c r="V1276" s="3827" t="s">
        <v>5025</v>
      </c>
      <c r="W1276" s="3827" t="s">
        <v>5026</v>
      </c>
      <c r="X1276" s="3827" t="s">
        <v>5027</v>
      </c>
      <c r="Y1276" s="3827" t="s">
        <v>5028</v>
      </c>
      <c r="Z1276" s="3827" t="s">
        <v>5029</v>
      </c>
      <c r="AA1276" s="3827" t="s">
        <v>5030</v>
      </c>
      <c r="AB1276" s="3830" t="s">
        <v>5031</v>
      </c>
      <c r="AC1276" s="3830" t="s">
        <v>5032</v>
      </c>
      <c r="AD1276" s="3827" t="s">
        <v>5033</v>
      </c>
      <c r="AE1276" s="3827" t="s">
        <v>5034</v>
      </c>
      <c r="AF1276" s="3827" t="s">
        <v>5035</v>
      </c>
      <c r="AG1276" s="3827" t="s">
        <v>5036</v>
      </c>
      <c r="AH1276" s="3827" t="s">
        <v>1154</v>
      </c>
      <c r="AI1276" s="3827" t="s">
        <v>4994</v>
      </c>
      <c r="AJ1276" s="3827" t="s">
        <v>4995</v>
      </c>
      <c r="AK1276" s="2574"/>
    </row>
    <row r="1277" spans="2:37" s="2875" customFormat="1" ht="12" customHeight="1" thickBot="1" x14ac:dyDescent="0.25">
      <c r="B1277" s="3828"/>
      <c r="C1277" s="3828"/>
      <c r="D1277" s="3828"/>
      <c r="E1277" s="3828"/>
      <c r="F1277" s="3828"/>
      <c r="G1277" s="3828"/>
      <c r="H1277" s="3828"/>
      <c r="I1277" s="3829"/>
      <c r="J1277" s="3829"/>
      <c r="K1277" s="3829"/>
      <c r="L1277" s="3829"/>
      <c r="M1277" s="3787" t="s">
        <v>5037</v>
      </c>
      <c r="N1277" s="3788" t="s">
        <v>2798</v>
      </c>
      <c r="O1277" s="3829"/>
      <c r="P1277" s="3829"/>
      <c r="Q1277" s="3829"/>
      <c r="R1277" s="3829"/>
      <c r="S1277" s="3828"/>
      <c r="T1277" s="3828"/>
      <c r="U1277" s="3828"/>
      <c r="V1277" s="3828"/>
      <c r="W1277" s="3828"/>
      <c r="X1277" s="3828"/>
      <c r="Y1277" s="3828"/>
      <c r="Z1277" s="3828"/>
      <c r="AA1277" s="3828"/>
      <c r="AB1277" s="3829"/>
      <c r="AC1277" s="3829"/>
      <c r="AD1277" s="3828"/>
      <c r="AE1277" s="3828"/>
      <c r="AF1277" s="3828"/>
      <c r="AG1277" s="3828"/>
      <c r="AH1277" s="3828"/>
      <c r="AI1277" s="3828"/>
      <c r="AJ1277" s="3828"/>
      <c r="AK1277" s="2574"/>
    </row>
    <row r="1278" spans="2:37" s="2875" customFormat="1" ht="12" customHeight="1" x14ac:dyDescent="0.2">
      <c r="B1278" s="3895" t="s">
        <v>6898</v>
      </c>
      <c r="C1278" s="3896"/>
      <c r="D1278" s="2964" t="s">
        <v>6899</v>
      </c>
      <c r="E1278" s="2964"/>
      <c r="F1278" s="3182"/>
      <c r="G1278" s="3182"/>
      <c r="H1278" s="3182"/>
      <c r="I1278" s="3182"/>
      <c r="J1278" s="3182"/>
      <c r="K1278" s="3182"/>
      <c r="L1278" s="3182"/>
      <c r="M1278" s="3182"/>
      <c r="N1278" s="3182"/>
      <c r="O1278" s="3182"/>
      <c r="P1278" s="3182"/>
      <c r="Q1278" s="3182"/>
      <c r="R1278" s="3182"/>
      <c r="S1278" s="3182"/>
      <c r="T1278" s="3182"/>
      <c r="U1278" s="3182"/>
      <c r="V1278" s="3182"/>
      <c r="W1278" s="3182"/>
      <c r="X1278" s="2965"/>
      <c r="Y1278" s="3182"/>
      <c r="Z1278" s="3182"/>
      <c r="AA1278" s="3182"/>
      <c r="AB1278" s="2965"/>
      <c r="AC1278" s="3182"/>
      <c r="AD1278" s="3369"/>
      <c r="AE1278" s="3370"/>
      <c r="AF1278" s="2965"/>
      <c r="AG1278" s="2965"/>
      <c r="AH1278" s="2848" t="s">
        <v>6900</v>
      </c>
      <c r="AI1278" s="2967" t="s">
        <v>6901</v>
      </c>
      <c r="AJ1278" s="3803">
        <v>3</v>
      </c>
      <c r="AK1278" s="2574"/>
    </row>
    <row r="1279" spans="2:37" s="2875" customFormat="1" ht="12" customHeight="1" x14ac:dyDescent="0.2">
      <c r="B1279" s="3893" t="s">
        <v>6902</v>
      </c>
      <c r="C1279" s="3894"/>
      <c r="D1279" s="2971" t="s">
        <v>6903</v>
      </c>
      <c r="E1279" s="2971"/>
      <c r="F1279" s="3187"/>
      <c r="G1279" s="3187"/>
      <c r="H1279" s="3187"/>
      <c r="I1279" s="3187"/>
      <c r="J1279" s="3187"/>
      <c r="K1279" s="3187"/>
      <c r="L1279" s="3187"/>
      <c r="M1279" s="3187"/>
      <c r="N1279" s="3187"/>
      <c r="O1279" s="3187"/>
      <c r="P1279" s="3187"/>
      <c r="Q1279" s="3187"/>
      <c r="R1279" s="3187"/>
      <c r="S1279" s="3187"/>
      <c r="T1279" s="3187"/>
      <c r="U1279" s="3187"/>
      <c r="V1279" s="3187"/>
      <c r="W1279" s="3187"/>
      <c r="X1279" s="2972"/>
      <c r="Y1279" s="3187"/>
      <c r="Z1279" s="3187"/>
      <c r="AA1279" s="3187"/>
      <c r="AB1279" s="2972"/>
      <c r="AC1279" s="3187"/>
      <c r="AD1279" s="3373"/>
      <c r="AE1279" s="3374"/>
      <c r="AF1279" s="2972"/>
      <c r="AG1279" s="2972"/>
      <c r="AH1279" s="2849" t="s">
        <v>6900</v>
      </c>
      <c r="AI1279" s="2974" t="s">
        <v>6904</v>
      </c>
      <c r="AJ1279" s="3804">
        <v>3</v>
      </c>
      <c r="AK1279" s="2574"/>
    </row>
    <row r="1280" spans="2:37" s="2875" customFormat="1" ht="12" customHeight="1" x14ac:dyDescent="0.2">
      <c r="B1280" s="3893" t="s">
        <v>6905</v>
      </c>
      <c r="C1280" s="3894"/>
      <c r="D1280" s="2971" t="s">
        <v>6906</v>
      </c>
      <c r="E1280" s="2971"/>
      <c r="F1280" s="3187"/>
      <c r="G1280" s="3187"/>
      <c r="H1280" s="3187"/>
      <c r="I1280" s="3187"/>
      <c r="J1280" s="3187"/>
      <c r="K1280" s="3187"/>
      <c r="L1280" s="3187"/>
      <c r="M1280" s="3187"/>
      <c r="N1280" s="3187"/>
      <c r="O1280" s="3187"/>
      <c r="P1280" s="3187"/>
      <c r="Q1280" s="3187"/>
      <c r="R1280" s="3187"/>
      <c r="S1280" s="3187"/>
      <c r="T1280" s="3187"/>
      <c r="U1280" s="3187"/>
      <c r="V1280" s="3187"/>
      <c r="W1280" s="3187"/>
      <c r="X1280" s="2972"/>
      <c r="Y1280" s="3187"/>
      <c r="Z1280" s="3187"/>
      <c r="AA1280" s="3187"/>
      <c r="AB1280" s="2972"/>
      <c r="AC1280" s="3187"/>
      <c r="AD1280" s="3373"/>
      <c r="AE1280" s="3374"/>
      <c r="AF1280" s="2972"/>
      <c r="AG1280" s="2972"/>
      <c r="AH1280" s="2849" t="s">
        <v>6900</v>
      </c>
      <c r="AI1280" s="2974" t="s">
        <v>6901</v>
      </c>
      <c r="AJ1280" s="3804">
        <v>3</v>
      </c>
      <c r="AK1280" s="2574"/>
    </row>
    <row r="1281" spans="2:37" s="2875" customFormat="1" ht="12" customHeight="1" x14ac:dyDescent="0.2">
      <c r="B1281" s="3893" t="s">
        <v>6907</v>
      </c>
      <c r="C1281" s="3894"/>
      <c r="D1281" s="2971" t="s">
        <v>6908</v>
      </c>
      <c r="E1281" s="2971"/>
      <c r="F1281" s="3187"/>
      <c r="G1281" s="3187"/>
      <c r="H1281" s="3187"/>
      <c r="I1281" s="3187"/>
      <c r="J1281" s="3187"/>
      <c r="K1281" s="3187"/>
      <c r="L1281" s="3187"/>
      <c r="M1281" s="3187"/>
      <c r="N1281" s="3187"/>
      <c r="O1281" s="3187"/>
      <c r="P1281" s="3187"/>
      <c r="Q1281" s="3187"/>
      <c r="R1281" s="3187"/>
      <c r="S1281" s="3187"/>
      <c r="T1281" s="3187"/>
      <c r="U1281" s="3187"/>
      <c r="V1281" s="3187"/>
      <c r="W1281" s="3187"/>
      <c r="X1281" s="2972"/>
      <c r="Y1281" s="3187"/>
      <c r="Z1281" s="3187"/>
      <c r="AA1281" s="3187"/>
      <c r="AB1281" s="2972"/>
      <c r="AC1281" s="3187"/>
      <c r="AD1281" s="3373"/>
      <c r="AE1281" s="3374"/>
      <c r="AF1281" s="2972"/>
      <c r="AG1281" s="2972"/>
      <c r="AH1281" s="2849" t="s">
        <v>6900</v>
      </c>
      <c r="AI1281" s="2974" t="s">
        <v>6909</v>
      </c>
      <c r="AJ1281" s="3804">
        <v>5.99</v>
      </c>
      <c r="AK1281" s="2574"/>
    </row>
    <row r="1282" spans="2:37" s="2875" customFormat="1" ht="12" customHeight="1" x14ac:dyDescent="0.2">
      <c r="B1282" s="3893" t="s">
        <v>6910</v>
      </c>
      <c r="C1282" s="3894"/>
      <c r="D1282" s="2971" t="s">
        <v>6911</v>
      </c>
      <c r="E1282" s="2971"/>
      <c r="F1282" s="3187"/>
      <c r="G1282" s="3187"/>
      <c r="H1282" s="3187"/>
      <c r="I1282" s="3187"/>
      <c r="J1282" s="3187"/>
      <c r="K1282" s="3187"/>
      <c r="L1282" s="3187"/>
      <c r="M1282" s="3187"/>
      <c r="N1282" s="3187"/>
      <c r="O1282" s="3187"/>
      <c r="P1282" s="3187"/>
      <c r="Q1282" s="3187"/>
      <c r="R1282" s="3187"/>
      <c r="S1282" s="3187"/>
      <c r="T1282" s="3187"/>
      <c r="U1282" s="3187"/>
      <c r="V1282" s="3187"/>
      <c r="W1282" s="3187"/>
      <c r="X1282" s="2972"/>
      <c r="Y1282" s="3187"/>
      <c r="Z1282" s="3187"/>
      <c r="AA1282" s="3187"/>
      <c r="AB1282" s="2972"/>
      <c r="AC1282" s="3187"/>
      <c r="AD1282" s="3373"/>
      <c r="AE1282" s="3374"/>
      <c r="AF1282" s="2972"/>
      <c r="AG1282" s="2972"/>
      <c r="AH1282" s="2849" t="s">
        <v>6900</v>
      </c>
      <c r="AI1282" s="2974" t="s">
        <v>6912</v>
      </c>
      <c r="AJ1282" s="3804">
        <v>5.25</v>
      </c>
      <c r="AK1282" s="2574"/>
    </row>
    <row r="1283" spans="2:37" s="2875" customFormat="1" ht="12" customHeight="1" x14ac:dyDescent="0.2">
      <c r="B1283" s="3893" t="s">
        <v>6913</v>
      </c>
      <c r="C1283" s="3894"/>
      <c r="D1283" s="2971" t="s">
        <v>6914</v>
      </c>
      <c r="E1283" s="2971"/>
      <c r="F1283" s="3187"/>
      <c r="G1283" s="3187"/>
      <c r="H1283" s="3187"/>
      <c r="I1283" s="3187"/>
      <c r="J1283" s="3187"/>
      <c r="K1283" s="3187"/>
      <c r="L1283" s="3187"/>
      <c r="M1283" s="3187"/>
      <c r="N1283" s="3187"/>
      <c r="O1283" s="3187"/>
      <c r="P1283" s="3187"/>
      <c r="Q1283" s="3187"/>
      <c r="R1283" s="3187"/>
      <c r="S1283" s="3187"/>
      <c r="T1283" s="3187"/>
      <c r="U1283" s="3187"/>
      <c r="V1283" s="3187"/>
      <c r="W1283" s="3187"/>
      <c r="X1283" s="2972"/>
      <c r="Y1283" s="3187"/>
      <c r="Z1283" s="3187"/>
      <c r="AA1283" s="3187"/>
      <c r="AB1283" s="2972"/>
      <c r="AC1283" s="3187"/>
      <c r="AD1283" s="3373"/>
      <c r="AE1283" s="3374"/>
      <c r="AF1283" s="2972"/>
      <c r="AG1283" s="2972"/>
      <c r="AH1283" s="2849" t="s">
        <v>6900</v>
      </c>
      <c r="AI1283" s="2974" t="s">
        <v>6915</v>
      </c>
      <c r="AJ1283" s="3804">
        <v>8.99</v>
      </c>
      <c r="AK1283" s="2574"/>
    </row>
    <row r="1284" spans="2:37" s="2875" customFormat="1" ht="12" customHeight="1" x14ac:dyDescent="0.2">
      <c r="B1284" s="3893" t="s">
        <v>6916</v>
      </c>
      <c r="C1284" s="3894"/>
      <c r="D1284" s="2971" t="s">
        <v>6917</v>
      </c>
      <c r="E1284" s="2971"/>
      <c r="F1284" s="3187"/>
      <c r="G1284" s="3187"/>
      <c r="H1284" s="3187"/>
      <c r="I1284" s="3187"/>
      <c r="J1284" s="3187"/>
      <c r="K1284" s="3187"/>
      <c r="L1284" s="3187"/>
      <c r="M1284" s="3187"/>
      <c r="N1284" s="3187"/>
      <c r="O1284" s="3187"/>
      <c r="P1284" s="3187"/>
      <c r="Q1284" s="3187"/>
      <c r="R1284" s="3187"/>
      <c r="S1284" s="3187"/>
      <c r="T1284" s="3187"/>
      <c r="U1284" s="3187"/>
      <c r="V1284" s="3187"/>
      <c r="W1284" s="3187"/>
      <c r="X1284" s="2972"/>
      <c r="Y1284" s="3187"/>
      <c r="Z1284" s="3187"/>
      <c r="AA1284" s="3187"/>
      <c r="AB1284" s="2972"/>
      <c r="AC1284" s="3187"/>
      <c r="AD1284" s="3373"/>
      <c r="AE1284" s="3374"/>
      <c r="AF1284" s="2972"/>
      <c r="AG1284" s="2972"/>
      <c r="AH1284" s="2849" t="s">
        <v>6900</v>
      </c>
      <c r="AI1284" s="2974" t="s">
        <v>6918</v>
      </c>
      <c r="AJ1284" s="3804">
        <v>9.99</v>
      </c>
      <c r="AK1284" s="2574"/>
    </row>
    <row r="1285" spans="2:37" s="2875" customFormat="1" ht="12" customHeight="1" x14ac:dyDescent="0.2">
      <c r="B1285" s="3893" t="s">
        <v>6919</v>
      </c>
      <c r="C1285" s="3894"/>
      <c r="D1285" s="2971" t="s">
        <v>6920</v>
      </c>
      <c r="E1285" s="2971"/>
      <c r="F1285" s="3187"/>
      <c r="G1285" s="3187"/>
      <c r="H1285" s="3187"/>
      <c r="I1285" s="3187"/>
      <c r="J1285" s="3187"/>
      <c r="K1285" s="3187"/>
      <c r="L1285" s="3187"/>
      <c r="M1285" s="3187"/>
      <c r="N1285" s="3187"/>
      <c r="O1285" s="3187"/>
      <c r="P1285" s="3187"/>
      <c r="Q1285" s="3187"/>
      <c r="R1285" s="3187"/>
      <c r="S1285" s="3187"/>
      <c r="T1285" s="3187"/>
      <c r="U1285" s="3187"/>
      <c r="V1285" s="3187"/>
      <c r="W1285" s="3187"/>
      <c r="X1285" s="2972"/>
      <c r="Y1285" s="3187"/>
      <c r="Z1285" s="3187"/>
      <c r="AA1285" s="3187"/>
      <c r="AB1285" s="2972"/>
      <c r="AC1285" s="3187"/>
      <c r="AD1285" s="3373"/>
      <c r="AE1285" s="3374"/>
      <c r="AF1285" s="2972"/>
      <c r="AG1285" s="2972"/>
      <c r="AH1285" s="2849" t="s">
        <v>6900</v>
      </c>
      <c r="AI1285" s="2974" t="s">
        <v>6912</v>
      </c>
      <c r="AJ1285" s="3804">
        <v>5.25</v>
      </c>
      <c r="AK1285" s="2574"/>
    </row>
    <row r="1286" spans="2:37" s="2875" customFormat="1" ht="12" customHeight="1" thickBot="1" x14ac:dyDescent="0.25">
      <c r="B1286" s="3899" t="s">
        <v>6921</v>
      </c>
      <c r="C1286" s="3900"/>
      <c r="D1286" s="3067" t="s">
        <v>6922</v>
      </c>
      <c r="E1286" s="3067"/>
      <c r="F1286" s="3346"/>
      <c r="G1286" s="3346"/>
      <c r="H1286" s="3346"/>
      <c r="I1286" s="3346"/>
      <c r="J1286" s="3346"/>
      <c r="K1286" s="3346"/>
      <c r="L1286" s="3346"/>
      <c r="M1286" s="3346"/>
      <c r="N1286" s="3346"/>
      <c r="O1286" s="3346"/>
      <c r="P1286" s="3346"/>
      <c r="Q1286" s="3346"/>
      <c r="R1286" s="3346"/>
      <c r="S1286" s="3346"/>
      <c r="T1286" s="3346"/>
      <c r="U1286" s="3346"/>
      <c r="V1286" s="3346"/>
      <c r="W1286" s="3346"/>
      <c r="X1286" s="3068"/>
      <c r="Y1286" s="3346"/>
      <c r="Z1286" s="3346"/>
      <c r="AA1286" s="3346"/>
      <c r="AB1286" s="3068"/>
      <c r="AC1286" s="3346"/>
      <c r="AD1286" s="3399"/>
      <c r="AE1286" s="3377"/>
      <c r="AF1286" s="3068"/>
      <c r="AG1286" s="3068"/>
      <c r="AH1286" s="2852" t="s">
        <v>6900</v>
      </c>
      <c r="AI1286" s="3379" t="s">
        <v>6918</v>
      </c>
      <c r="AJ1286" s="3805">
        <v>9.99</v>
      </c>
      <c r="AK1286" s="2574"/>
    </row>
    <row r="1287" spans="2:37" s="2875" customFormat="1" ht="12" customHeight="1" x14ac:dyDescent="0.2">
      <c r="B1287" s="2575"/>
      <c r="C1287" s="2568"/>
      <c r="D1287" s="3833"/>
      <c r="E1287" s="3833"/>
      <c r="F1287" s="3833"/>
      <c r="G1287" s="3833"/>
      <c r="H1287" s="2568"/>
      <c r="I1287" s="2569"/>
      <c r="J1287" s="2569"/>
      <c r="K1287" s="2569"/>
      <c r="L1287" s="2569"/>
      <c r="M1287" s="2568"/>
      <c r="N1287" s="2569"/>
      <c r="O1287" s="2569"/>
      <c r="P1287" s="2569"/>
      <c r="Q1287" s="2569"/>
      <c r="R1287" s="2569"/>
      <c r="S1287" s="2568"/>
      <c r="T1287" s="2567"/>
      <c r="U1287" s="2567"/>
      <c r="V1287" s="2567"/>
      <c r="W1287" s="2567"/>
      <c r="X1287" s="2567"/>
      <c r="Y1287" s="2567"/>
      <c r="Z1287" s="2567"/>
      <c r="AA1287" s="2567"/>
      <c r="AB1287" s="2567"/>
      <c r="AC1287" s="2567"/>
      <c r="AD1287" s="2567"/>
      <c r="AE1287" s="2567"/>
      <c r="AF1287" s="2567"/>
      <c r="AG1287" s="2567"/>
      <c r="AH1287" s="2567"/>
      <c r="AI1287" s="2567"/>
      <c r="AJ1287" s="2567"/>
      <c r="AK1287" s="2574"/>
    </row>
    <row r="1288" spans="2:37" s="2875" customFormat="1" ht="12" customHeight="1" x14ac:dyDescent="0.2">
      <c r="B1288" s="3834" t="s">
        <v>4996</v>
      </c>
      <c r="C1288" s="3835"/>
      <c r="D1288" s="3836" t="s">
        <v>6923</v>
      </c>
      <c r="E1288" s="3836"/>
      <c r="F1288" s="3836"/>
      <c r="G1288" s="3836"/>
      <c r="H1288" s="2571"/>
      <c r="I1288" s="2571"/>
      <c r="J1288" s="2571"/>
      <c r="K1288" s="2571"/>
      <c r="L1288" s="2571"/>
      <c r="M1288" s="2571"/>
      <c r="N1288" s="2571"/>
      <c r="O1288" s="2571"/>
      <c r="P1288" s="2571"/>
      <c r="Q1288" s="2571"/>
      <c r="R1288" s="2571"/>
      <c r="S1288" s="2571"/>
      <c r="T1288" s="2567"/>
      <c r="U1288" s="2567"/>
      <c r="V1288" s="2567"/>
      <c r="W1288" s="2567"/>
      <c r="X1288" s="2567"/>
      <c r="Y1288" s="2567"/>
      <c r="Z1288" s="2567"/>
      <c r="AA1288" s="2567"/>
      <c r="AB1288" s="2567"/>
      <c r="AC1288" s="2567"/>
      <c r="AD1288" s="2567"/>
      <c r="AE1288" s="2567"/>
      <c r="AF1288" s="2567"/>
      <c r="AG1288" s="2567"/>
      <c r="AH1288" s="2567"/>
      <c r="AI1288" s="2567"/>
      <c r="AJ1288" s="2567"/>
      <c r="AK1288" s="2574"/>
    </row>
    <row r="1289" spans="2:37" s="2875" customFormat="1" ht="12" customHeight="1" x14ac:dyDescent="0.2">
      <c r="B1289" s="3834" t="s">
        <v>4997</v>
      </c>
      <c r="C1289" s="3835"/>
      <c r="D1289" s="3836" t="s">
        <v>1517</v>
      </c>
      <c r="E1289" s="3836"/>
      <c r="F1289" s="3836"/>
      <c r="G1289" s="3836"/>
      <c r="H1289" s="2571"/>
      <c r="I1289" s="2571"/>
      <c r="J1289" s="2571"/>
      <c r="K1289" s="2571"/>
      <c r="L1289" s="2571"/>
      <c r="M1289" s="2571"/>
      <c r="N1289" s="2571"/>
      <c r="O1289" s="2571"/>
      <c r="P1289" s="2571"/>
      <c r="Q1289" s="2571"/>
      <c r="R1289" s="2571"/>
      <c r="S1289" s="2571"/>
      <c r="T1289" s="2567"/>
      <c r="U1289" s="2567"/>
      <c r="V1289" s="2567"/>
      <c r="W1289" s="2567"/>
      <c r="X1289" s="2567"/>
      <c r="Y1289" s="2567"/>
      <c r="Z1289" s="2567"/>
      <c r="AA1289" s="2567"/>
      <c r="AB1289" s="2567"/>
      <c r="AC1289" s="2567"/>
      <c r="AD1289" s="2567"/>
      <c r="AE1289" s="2567"/>
      <c r="AF1289" s="2567"/>
      <c r="AG1289" s="2567"/>
      <c r="AH1289" s="2567"/>
      <c r="AI1289" s="2567"/>
      <c r="AJ1289" s="2567"/>
      <c r="AK1289" s="2574"/>
    </row>
    <row r="1290" spans="2:37" s="2875" customFormat="1" ht="12" customHeight="1" thickBot="1" x14ac:dyDescent="0.25">
      <c r="B1290" s="3652"/>
      <c r="C1290" s="3478"/>
      <c r="D1290" s="3478"/>
      <c r="E1290" s="3478"/>
      <c r="F1290" s="3478"/>
      <c r="G1290" s="3478"/>
      <c r="H1290" s="3478"/>
      <c r="I1290" s="3478"/>
      <c r="J1290" s="3478"/>
      <c r="K1290" s="3478"/>
      <c r="L1290" s="3478"/>
      <c r="M1290" s="3478"/>
      <c r="N1290" s="3478"/>
      <c r="O1290" s="3478"/>
      <c r="P1290" s="3478"/>
      <c r="Q1290" s="3478"/>
      <c r="R1290" s="3478"/>
      <c r="S1290" s="3478"/>
      <c r="T1290" s="3478"/>
      <c r="U1290" s="3478"/>
      <c r="V1290" s="3478"/>
      <c r="W1290" s="3478"/>
      <c r="X1290" s="3478"/>
      <c r="Y1290" s="3478"/>
      <c r="Z1290" s="3478"/>
      <c r="AA1290" s="3478"/>
      <c r="AB1290" s="3478"/>
      <c r="AC1290" s="3478"/>
      <c r="AD1290" s="3478"/>
      <c r="AE1290" s="3478"/>
      <c r="AF1290" s="3478"/>
      <c r="AG1290" s="3478"/>
      <c r="AH1290" s="3478"/>
      <c r="AI1290" s="3478"/>
      <c r="AJ1290" s="3478"/>
      <c r="AK1290" s="3480"/>
    </row>
    <row r="1291" spans="2:37" s="2875" customFormat="1" ht="12" customHeight="1" x14ac:dyDescent="0.2">
      <c r="B1291" s="2777"/>
    </row>
    <row r="1292" spans="2:37" s="2875" customFormat="1" ht="12" customHeight="1" thickBot="1" x14ac:dyDescent="0.25">
      <c r="B1292" s="2777"/>
    </row>
    <row r="1293" spans="2:37" s="2875" customFormat="1" ht="12" customHeight="1" x14ac:dyDescent="0.2">
      <c r="B1293" s="3839" t="s">
        <v>5005</v>
      </c>
      <c r="C1293" s="3840"/>
      <c r="D1293" s="3840"/>
      <c r="E1293" s="3840"/>
      <c r="F1293" s="3840"/>
      <c r="G1293" s="3840"/>
      <c r="H1293" s="3840"/>
      <c r="I1293" s="3840"/>
      <c r="J1293" s="3840"/>
      <c r="K1293" s="3840"/>
      <c r="L1293" s="3840"/>
      <c r="M1293" s="3840"/>
      <c r="N1293" s="3840"/>
      <c r="O1293" s="3840"/>
      <c r="P1293" s="3840"/>
      <c r="Q1293" s="3840"/>
      <c r="R1293" s="3840"/>
      <c r="S1293" s="3840"/>
      <c r="T1293" s="3840"/>
      <c r="U1293" s="3840"/>
      <c r="V1293" s="3840"/>
      <c r="W1293" s="3840"/>
      <c r="X1293" s="3840"/>
      <c r="Y1293" s="3840"/>
      <c r="Z1293" s="3840"/>
      <c r="AA1293" s="3840"/>
      <c r="AB1293" s="3840"/>
      <c r="AC1293" s="3840"/>
      <c r="AD1293" s="3840"/>
      <c r="AE1293" s="3840"/>
      <c r="AF1293" s="3840"/>
      <c r="AG1293" s="3840"/>
      <c r="AH1293" s="3840"/>
      <c r="AI1293" s="3840"/>
      <c r="AJ1293" s="3840"/>
      <c r="AK1293" s="3841"/>
    </row>
    <row r="1294" spans="2:37" s="2875" customFormat="1" ht="12" customHeight="1" x14ac:dyDescent="0.2">
      <c r="B1294" s="2572"/>
      <c r="C1294" s="3792"/>
      <c r="D1294" s="3792"/>
      <c r="E1294" s="3792"/>
      <c r="F1294" s="3792"/>
      <c r="G1294" s="2573"/>
      <c r="H1294" s="2573"/>
      <c r="I1294" s="2573"/>
      <c r="J1294" s="2573"/>
      <c r="K1294" s="2573"/>
      <c r="L1294" s="2573"/>
      <c r="M1294" s="2573"/>
      <c r="N1294" s="2573"/>
      <c r="O1294" s="2573"/>
      <c r="P1294" s="2573"/>
      <c r="Q1294" s="2573"/>
      <c r="R1294" s="2573"/>
      <c r="S1294" s="2573"/>
      <c r="T1294" s="2573"/>
      <c r="U1294" s="2573"/>
      <c r="V1294" s="2573"/>
      <c r="W1294" s="2573"/>
      <c r="X1294" s="2573"/>
      <c r="Y1294" s="2573"/>
      <c r="Z1294" s="2573"/>
      <c r="AA1294" s="2573"/>
      <c r="AB1294" s="2573"/>
      <c r="AC1294" s="2573"/>
      <c r="AD1294" s="2573"/>
      <c r="AE1294" s="2573"/>
      <c r="AF1294" s="2573"/>
      <c r="AG1294" s="2573"/>
      <c r="AH1294" s="2573"/>
      <c r="AI1294" s="2573"/>
      <c r="AJ1294" s="2573"/>
      <c r="AK1294" s="2574"/>
    </row>
    <row r="1295" spans="2:37" s="2875" customFormat="1" ht="12" customHeight="1" x14ac:dyDescent="0.2">
      <c r="B1295" s="2572" t="s">
        <v>4992</v>
      </c>
      <c r="C1295" s="3792"/>
      <c r="D1295" s="3842" t="s">
        <v>6385</v>
      </c>
      <c r="E1295" s="3842"/>
      <c r="F1295" s="3842"/>
      <c r="G1295" s="2573"/>
      <c r="H1295" s="2573"/>
      <c r="I1295" s="2573"/>
      <c r="J1295" s="2573"/>
      <c r="K1295" s="2573"/>
      <c r="L1295" s="2573"/>
      <c r="M1295" s="2573"/>
      <c r="N1295" s="2573"/>
      <c r="O1295" s="2573"/>
      <c r="P1295" s="2573"/>
      <c r="Q1295" s="2573"/>
      <c r="R1295" s="2573"/>
      <c r="S1295" s="2573"/>
      <c r="T1295" s="2573"/>
      <c r="U1295" s="2573"/>
      <c r="V1295" s="2573"/>
      <c r="W1295" s="2573"/>
      <c r="X1295" s="2573"/>
      <c r="Y1295" s="2573"/>
      <c r="Z1295" s="2573"/>
      <c r="AA1295" s="2573"/>
      <c r="AB1295" s="2573"/>
      <c r="AC1295" s="2573"/>
      <c r="AD1295" s="2573"/>
      <c r="AE1295" s="2573"/>
      <c r="AF1295" s="2573"/>
      <c r="AG1295" s="2573"/>
      <c r="AH1295" s="2573"/>
      <c r="AI1295" s="2573"/>
      <c r="AJ1295" s="2573"/>
      <c r="AK1295" s="2574"/>
    </row>
    <row r="1296" spans="2:37" s="2875" customFormat="1" ht="12" customHeight="1" thickBot="1" x14ac:dyDescent="0.25">
      <c r="B1296" s="3863" t="s">
        <v>5006</v>
      </c>
      <c r="C1296" s="3864"/>
      <c r="D1296" s="3843">
        <v>41788</v>
      </c>
      <c r="E1296" s="3843"/>
      <c r="F1296" s="3792"/>
      <c r="G1296" s="2573"/>
      <c r="H1296" s="2573"/>
      <c r="I1296" s="2573"/>
      <c r="J1296" s="2573"/>
      <c r="K1296" s="2573"/>
      <c r="L1296" s="2573"/>
      <c r="M1296" s="2573"/>
      <c r="N1296" s="2573"/>
      <c r="O1296" s="2573"/>
      <c r="P1296" s="2573"/>
      <c r="Q1296" s="2573"/>
      <c r="R1296" s="2573"/>
      <c r="S1296" s="2573"/>
      <c r="T1296" s="2573"/>
      <c r="U1296" s="2573"/>
      <c r="V1296" s="2573"/>
      <c r="W1296" s="2573"/>
      <c r="X1296" s="2573"/>
      <c r="Y1296" s="2573"/>
      <c r="Z1296" s="2573"/>
      <c r="AA1296" s="2573"/>
      <c r="AB1296" s="2573"/>
      <c r="AC1296" s="2573"/>
      <c r="AD1296" s="2573"/>
      <c r="AE1296" s="2573"/>
      <c r="AF1296" s="2573"/>
      <c r="AG1296" s="2573"/>
      <c r="AH1296" s="2573"/>
      <c r="AI1296" s="2573"/>
      <c r="AJ1296" s="2573"/>
      <c r="AK1296" s="2574"/>
    </row>
    <row r="1297" spans="2:37" s="2875" customFormat="1" ht="50.25" customHeight="1" thickBot="1" x14ac:dyDescent="0.25">
      <c r="B1297" s="3844" t="s">
        <v>5007</v>
      </c>
      <c r="C1297" s="3845"/>
      <c r="D1297" s="3872" t="s">
        <v>6895</v>
      </c>
      <c r="E1297" s="3847"/>
      <c r="F1297" s="3847"/>
      <c r="G1297" s="3847"/>
      <c r="H1297" s="3847"/>
      <c r="I1297" s="3847"/>
      <c r="J1297" s="3847"/>
      <c r="K1297" s="3848"/>
      <c r="L1297" s="2573"/>
      <c r="M1297" s="2573"/>
      <c r="N1297" s="2573"/>
      <c r="O1297" s="2573"/>
      <c r="P1297" s="2573"/>
      <c r="Q1297" s="2573"/>
      <c r="R1297" s="2573"/>
      <c r="S1297" s="2573"/>
      <c r="T1297" s="2573"/>
      <c r="U1297" s="2573"/>
      <c r="V1297" s="2573"/>
      <c r="W1297" s="2573"/>
      <c r="X1297" s="2573"/>
      <c r="Y1297" s="2573"/>
      <c r="Z1297" s="2573"/>
      <c r="AA1297" s="2573"/>
      <c r="AB1297" s="2573"/>
      <c r="AC1297" s="2573"/>
      <c r="AD1297" s="2573"/>
      <c r="AE1297" s="2573"/>
      <c r="AF1297" s="2573"/>
      <c r="AG1297" s="2573"/>
      <c r="AH1297" s="2573"/>
      <c r="AI1297" s="2573"/>
      <c r="AJ1297" s="2573"/>
      <c r="AK1297" s="2574"/>
    </row>
    <row r="1298" spans="2:37" s="2875" customFormat="1" ht="12" customHeight="1" thickBot="1" x14ac:dyDescent="0.25">
      <c r="B1298" s="3865"/>
      <c r="C1298" s="3849"/>
      <c r="D1298" s="3849"/>
      <c r="E1298" s="3849"/>
      <c r="F1298" s="3849"/>
      <c r="G1298" s="3849"/>
      <c r="H1298" s="3849"/>
      <c r="I1298" s="3849"/>
      <c r="J1298" s="3849"/>
      <c r="K1298" s="3849"/>
      <c r="L1298" s="3849"/>
      <c r="M1298" s="3849"/>
      <c r="N1298" s="3849"/>
      <c r="O1298" s="3849"/>
      <c r="P1298" s="3849"/>
      <c r="Q1298" s="3849"/>
      <c r="R1298" s="2573"/>
      <c r="S1298" s="2573"/>
      <c r="T1298" s="2573"/>
      <c r="U1298" s="2573"/>
      <c r="V1298" s="2573"/>
      <c r="W1298" s="2573"/>
      <c r="X1298" s="2573"/>
      <c r="Y1298" s="2573"/>
      <c r="Z1298" s="2573"/>
      <c r="AA1298" s="2573"/>
      <c r="AB1298" s="2573"/>
      <c r="AC1298" s="2573"/>
      <c r="AD1298" s="2573"/>
      <c r="AE1298" s="2573"/>
      <c r="AF1298" s="2573"/>
      <c r="AG1298" s="2573"/>
      <c r="AH1298" s="2573"/>
      <c r="AI1298" s="2573"/>
      <c r="AJ1298" s="2573"/>
      <c r="AK1298" s="2574"/>
    </row>
    <row r="1299" spans="2:37" s="2875" customFormat="1" ht="12" customHeight="1" thickBot="1" x14ac:dyDescent="0.25">
      <c r="B1299" s="3827" t="s">
        <v>5008</v>
      </c>
      <c r="C1299" s="3827"/>
      <c r="D1299" s="3827" t="s">
        <v>4998</v>
      </c>
      <c r="E1299" s="3827" t="s">
        <v>5009</v>
      </c>
      <c r="F1299" s="3850" t="s">
        <v>224</v>
      </c>
      <c r="G1299" s="3850"/>
      <c r="H1299" s="3850"/>
      <c r="I1299" s="3850"/>
      <c r="J1299" s="3850"/>
      <c r="K1299" s="3850"/>
      <c r="L1299" s="3850"/>
      <c r="M1299" s="3850"/>
      <c r="N1299" s="3850"/>
      <c r="O1299" s="3850"/>
      <c r="P1299" s="3850"/>
      <c r="Q1299" s="3850"/>
      <c r="R1299" s="3850"/>
      <c r="S1299" s="3850" t="s">
        <v>340</v>
      </c>
      <c r="T1299" s="3850"/>
      <c r="U1299" s="3850"/>
      <c r="V1299" s="3850"/>
      <c r="W1299" s="3850"/>
      <c r="X1299" s="3850"/>
      <c r="Y1299" s="3850"/>
      <c r="Z1299" s="3850"/>
      <c r="AA1299" s="3850"/>
      <c r="AB1299" s="3850"/>
      <c r="AC1299" s="3850"/>
      <c r="AD1299" s="3850" t="s">
        <v>225</v>
      </c>
      <c r="AE1299" s="3850"/>
      <c r="AF1299" s="3850"/>
      <c r="AG1299" s="3850"/>
      <c r="AH1299" s="3851" t="s">
        <v>4993</v>
      </c>
      <c r="AI1299" s="3851"/>
      <c r="AJ1299" s="3851"/>
      <c r="AK1299" s="2574"/>
    </row>
    <row r="1300" spans="2:37" s="2875" customFormat="1" ht="12" customHeight="1" thickBot="1" x14ac:dyDescent="0.25">
      <c r="B1300" s="3828"/>
      <c r="C1300" s="3828"/>
      <c r="D1300" s="3828"/>
      <c r="E1300" s="3828"/>
      <c r="F1300" s="3828" t="s">
        <v>5010</v>
      </c>
      <c r="G1300" s="3828" t="s">
        <v>5011</v>
      </c>
      <c r="H1300" s="3827" t="s">
        <v>5012</v>
      </c>
      <c r="I1300" s="3830" t="s">
        <v>5013</v>
      </c>
      <c r="J1300" s="3830" t="s">
        <v>5014</v>
      </c>
      <c r="K1300" s="3829" t="s">
        <v>5015</v>
      </c>
      <c r="L1300" s="3829" t="s">
        <v>5016</v>
      </c>
      <c r="M1300" s="3830" t="s">
        <v>5017</v>
      </c>
      <c r="N1300" s="3830"/>
      <c r="O1300" s="3829" t="s">
        <v>5018</v>
      </c>
      <c r="P1300" s="3829" t="s">
        <v>5019</v>
      </c>
      <c r="Q1300" s="3829" t="s">
        <v>5020</v>
      </c>
      <c r="R1300" s="3829" t="s">
        <v>5021</v>
      </c>
      <c r="S1300" s="3827" t="s">
        <v>5022</v>
      </c>
      <c r="T1300" s="3827" t="s">
        <v>5023</v>
      </c>
      <c r="U1300" s="3827" t="s">
        <v>5024</v>
      </c>
      <c r="V1300" s="3827" t="s">
        <v>5025</v>
      </c>
      <c r="W1300" s="3827" t="s">
        <v>5026</v>
      </c>
      <c r="X1300" s="3827" t="s">
        <v>5027</v>
      </c>
      <c r="Y1300" s="3827" t="s">
        <v>5028</v>
      </c>
      <c r="Z1300" s="3827" t="s">
        <v>5029</v>
      </c>
      <c r="AA1300" s="3827" t="s">
        <v>5030</v>
      </c>
      <c r="AB1300" s="3830" t="s">
        <v>5031</v>
      </c>
      <c r="AC1300" s="3830" t="s">
        <v>5032</v>
      </c>
      <c r="AD1300" s="3827" t="s">
        <v>5033</v>
      </c>
      <c r="AE1300" s="3827" t="s">
        <v>5034</v>
      </c>
      <c r="AF1300" s="3827" t="s">
        <v>5035</v>
      </c>
      <c r="AG1300" s="3827" t="s">
        <v>5036</v>
      </c>
      <c r="AH1300" s="3827" t="s">
        <v>1154</v>
      </c>
      <c r="AI1300" s="3827" t="s">
        <v>4994</v>
      </c>
      <c r="AJ1300" s="3827" t="s">
        <v>4995</v>
      </c>
      <c r="AK1300" s="2574"/>
    </row>
    <row r="1301" spans="2:37" s="2875" customFormat="1" ht="12" customHeight="1" thickBot="1" x14ac:dyDescent="0.25">
      <c r="B1301" s="3828"/>
      <c r="C1301" s="3828"/>
      <c r="D1301" s="3828"/>
      <c r="E1301" s="3828"/>
      <c r="F1301" s="3828"/>
      <c r="G1301" s="3828"/>
      <c r="H1301" s="3828"/>
      <c r="I1301" s="3829"/>
      <c r="J1301" s="3829"/>
      <c r="K1301" s="3829"/>
      <c r="L1301" s="3829"/>
      <c r="M1301" s="3787" t="s">
        <v>5037</v>
      </c>
      <c r="N1301" s="3788" t="s">
        <v>2798</v>
      </c>
      <c r="O1301" s="3829"/>
      <c r="P1301" s="3829"/>
      <c r="Q1301" s="3829"/>
      <c r="R1301" s="3829"/>
      <c r="S1301" s="3828"/>
      <c r="T1301" s="3828"/>
      <c r="U1301" s="3828"/>
      <c r="V1301" s="3828"/>
      <c r="W1301" s="3828"/>
      <c r="X1301" s="3828"/>
      <c r="Y1301" s="3828"/>
      <c r="Z1301" s="3828"/>
      <c r="AA1301" s="3828"/>
      <c r="AB1301" s="3829"/>
      <c r="AC1301" s="3829"/>
      <c r="AD1301" s="3828"/>
      <c r="AE1301" s="3828"/>
      <c r="AF1301" s="3828"/>
      <c r="AG1301" s="3828"/>
      <c r="AH1301" s="3828"/>
      <c r="AI1301" s="3828"/>
      <c r="AJ1301" s="3828"/>
      <c r="AK1301" s="2574"/>
    </row>
    <row r="1302" spans="2:37" s="2875" customFormat="1" ht="12" customHeight="1" x14ac:dyDescent="0.2">
      <c r="B1302" s="3897" t="s">
        <v>6386</v>
      </c>
      <c r="C1302" s="3898"/>
      <c r="D1302" s="3182" t="s">
        <v>1534</v>
      </c>
      <c r="E1302" s="3182" t="s">
        <v>1534</v>
      </c>
      <c r="F1302" s="3182" t="s">
        <v>1534</v>
      </c>
      <c r="G1302" s="3182" t="s">
        <v>1534</v>
      </c>
      <c r="H1302" s="3182" t="s">
        <v>1534</v>
      </c>
      <c r="I1302" s="3182" t="s">
        <v>1534</v>
      </c>
      <c r="J1302" s="3182" t="s">
        <v>1534</v>
      </c>
      <c r="K1302" s="3182" t="s">
        <v>1534</v>
      </c>
      <c r="L1302" s="3182" t="s">
        <v>1534</v>
      </c>
      <c r="M1302" s="3182" t="s">
        <v>1534</v>
      </c>
      <c r="N1302" s="3182" t="s">
        <v>1534</v>
      </c>
      <c r="O1302" s="3182" t="s">
        <v>1534</v>
      </c>
      <c r="P1302" s="3182" t="s">
        <v>1534</v>
      </c>
      <c r="Q1302" s="3182" t="s">
        <v>1534</v>
      </c>
      <c r="R1302" s="3182" t="s">
        <v>1534</v>
      </c>
      <c r="S1302" s="3182" t="s">
        <v>1534</v>
      </c>
      <c r="T1302" s="3182" t="s">
        <v>1534</v>
      </c>
      <c r="U1302" s="3182" t="s">
        <v>1534</v>
      </c>
      <c r="V1302" s="3182" t="s">
        <v>1534</v>
      </c>
      <c r="W1302" s="3182" t="s">
        <v>1534</v>
      </c>
      <c r="X1302" s="3182" t="s">
        <v>1534</v>
      </c>
      <c r="Y1302" s="3182" t="s">
        <v>1534</v>
      </c>
      <c r="Z1302" s="3182" t="s">
        <v>1534</v>
      </c>
      <c r="AA1302" s="3182" t="s">
        <v>1534</v>
      </c>
      <c r="AB1302" s="3182" t="s">
        <v>1534</v>
      </c>
      <c r="AC1302" s="3182" t="s">
        <v>1534</v>
      </c>
      <c r="AD1302" s="3542"/>
      <c r="AE1302" s="2651"/>
      <c r="AF1302" s="2709" t="s">
        <v>1534</v>
      </c>
      <c r="AG1302" s="2709">
        <v>2.4900000000000002</v>
      </c>
      <c r="AH1302" s="2646" t="s">
        <v>6387</v>
      </c>
      <c r="AI1302" s="2646" t="s">
        <v>1534</v>
      </c>
      <c r="AJ1302" s="2648">
        <v>89.99</v>
      </c>
      <c r="AK1302" s="2574"/>
    </row>
    <row r="1303" spans="2:37" s="2875" customFormat="1" ht="12" customHeight="1" thickBot="1" x14ac:dyDescent="0.25">
      <c r="B1303" s="3912" t="s">
        <v>6388</v>
      </c>
      <c r="C1303" s="3913"/>
      <c r="D1303" s="3346" t="s">
        <v>1534</v>
      </c>
      <c r="E1303" s="3346" t="s">
        <v>1534</v>
      </c>
      <c r="F1303" s="3346" t="s">
        <v>1534</v>
      </c>
      <c r="G1303" s="3346" t="s">
        <v>1534</v>
      </c>
      <c r="H1303" s="3346" t="s">
        <v>1534</v>
      </c>
      <c r="I1303" s="3346" t="s">
        <v>1534</v>
      </c>
      <c r="J1303" s="3346" t="s">
        <v>1534</v>
      </c>
      <c r="K1303" s="3346" t="s">
        <v>1534</v>
      </c>
      <c r="L1303" s="3346" t="s">
        <v>1534</v>
      </c>
      <c r="M1303" s="3346" t="s">
        <v>1534</v>
      </c>
      <c r="N1303" s="3346" t="s">
        <v>1534</v>
      </c>
      <c r="O1303" s="3346" t="s">
        <v>1534</v>
      </c>
      <c r="P1303" s="3346" t="s">
        <v>1534</v>
      </c>
      <c r="Q1303" s="3346" t="s">
        <v>1534</v>
      </c>
      <c r="R1303" s="3346" t="s">
        <v>1534</v>
      </c>
      <c r="S1303" s="3346" t="s">
        <v>1534</v>
      </c>
      <c r="T1303" s="3346" t="s">
        <v>1534</v>
      </c>
      <c r="U1303" s="3346" t="s">
        <v>1534</v>
      </c>
      <c r="V1303" s="3346" t="s">
        <v>1534</v>
      </c>
      <c r="W1303" s="3346" t="s">
        <v>1534</v>
      </c>
      <c r="X1303" s="3346" t="s">
        <v>1534</v>
      </c>
      <c r="Y1303" s="3346" t="s">
        <v>1534</v>
      </c>
      <c r="Z1303" s="3346" t="s">
        <v>1534</v>
      </c>
      <c r="AA1303" s="3346" t="s">
        <v>1534</v>
      </c>
      <c r="AB1303" s="3346" t="s">
        <v>1534</v>
      </c>
      <c r="AC1303" s="3346" t="s">
        <v>1534</v>
      </c>
      <c r="AD1303" s="3543"/>
      <c r="AE1303" s="2644"/>
      <c r="AF1303" s="2817" t="s">
        <v>1534</v>
      </c>
      <c r="AG1303" s="2817">
        <v>6.99</v>
      </c>
      <c r="AH1303" s="2655" t="s">
        <v>6387</v>
      </c>
      <c r="AI1303" s="2655" t="s">
        <v>1534</v>
      </c>
      <c r="AJ1303" s="2656">
        <v>89.99</v>
      </c>
      <c r="AK1303" s="2574"/>
    </row>
    <row r="1304" spans="2:37" s="2875" customFormat="1" ht="12" customHeight="1" x14ac:dyDescent="0.2">
      <c r="B1304" s="2575"/>
      <c r="C1304" s="2568"/>
      <c r="D1304" s="3833"/>
      <c r="E1304" s="3833"/>
      <c r="F1304" s="3833"/>
      <c r="G1304" s="3833"/>
      <c r="H1304" s="2568"/>
      <c r="I1304" s="2569"/>
      <c r="J1304" s="2569"/>
      <c r="K1304" s="2569"/>
      <c r="L1304" s="2569"/>
      <c r="M1304" s="2568"/>
      <c r="N1304" s="2569"/>
      <c r="O1304" s="2569"/>
      <c r="P1304" s="2569"/>
      <c r="Q1304" s="2569"/>
      <c r="R1304" s="2569"/>
      <c r="S1304" s="2568"/>
      <c r="T1304" s="2567"/>
      <c r="U1304" s="2567"/>
      <c r="V1304" s="2567"/>
      <c r="W1304" s="2567"/>
      <c r="X1304" s="2567"/>
      <c r="Y1304" s="2567"/>
      <c r="Z1304" s="2567"/>
      <c r="AA1304" s="2567"/>
      <c r="AB1304" s="2567"/>
      <c r="AC1304" s="2567"/>
      <c r="AD1304" s="2567"/>
      <c r="AE1304" s="2567"/>
      <c r="AF1304" s="2567"/>
      <c r="AG1304" s="2567"/>
      <c r="AH1304" s="2567"/>
      <c r="AI1304" s="2567"/>
      <c r="AJ1304" s="2567"/>
      <c r="AK1304" s="2574"/>
    </row>
    <row r="1305" spans="2:37" s="2875" customFormat="1" ht="12" customHeight="1" x14ac:dyDescent="0.2">
      <c r="B1305" s="3834" t="s">
        <v>4996</v>
      </c>
      <c r="C1305" s="3835"/>
      <c r="D1305" s="3836" t="s">
        <v>1534</v>
      </c>
      <c r="E1305" s="3836"/>
      <c r="F1305" s="3836"/>
      <c r="G1305" s="3836"/>
      <c r="H1305" s="2571"/>
      <c r="I1305" s="2571"/>
      <c r="J1305" s="2571"/>
      <c r="K1305" s="2571"/>
      <c r="L1305" s="2571"/>
      <c r="M1305" s="2571"/>
      <c r="N1305" s="2571"/>
      <c r="O1305" s="2571"/>
      <c r="P1305" s="2571"/>
      <c r="Q1305" s="2571"/>
      <c r="R1305" s="2571"/>
      <c r="S1305" s="2571"/>
      <c r="T1305" s="2567"/>
      <c r="U1305" s="2567"/>
      <c r="V1305" s="2567"/>
      <c r="W1305" s="2567"/>
      <c r="X1305" s="2567"/>
      <c r="Y1305" s="2567"/>
      <c r="Z1305" s="2567"/>
      <c r="AA1305" s="2567"/>
      <c r="AB1305" s="2567"/>
      <c r="AC1305" s="2567"/>
      <c r="AD1305" s="2567"/>
      <c r="AE1305" s="2567"/>
      <c r="AF1305" s="2567"/>
      <c r="AG1305" s="2567"/>
      <c r="AH1305" s="2567"/>
      <c r="AI1305" s="2567"/>
      <c r="AJ1305" s="2567"/>
      <c r="AK1305" s="2574"/>
    </row>
    <row r="1306" spans="2:37" s="2875" customFormat="1" ht="12" customHeight="1" x14ac:dyDescent="0.2">
      <c r="B1306" s="3834" t="s">
        <v>4997</v>
      </c>
      <c r="C1306" s="3835"/>
      <c r="D1306" s="3836" t="s">
        <v>1534</v>
      </c>
      <c r="E1306" s="3836"/>
      <c r="F1306" s="3836"/>
      <c r="G1306" s="3836"/>
      <c r="H1306" s="2571"/>
      <c r="I1306" s="2571"/>
      <c r="J1306" s="2571"/>
      <c r="K1306" s="2571"/>
      <c r="L1306" s="2571"/>
      <c r="M1306" s="2571"/>
      <c r="N1306" s="2571"/>
      <c r="O1306" s="2571"/>
      <c r="P1306" s="2571"/>
      <c r="Q1306" s="2571"/>
      <c r="R1306" s="2571"/>
      <c r="S1306" s="2571"/>
      <c r="T1306" s="2567"/>
      <c r="U1306" s="2567"/>
      <c r="V1306" s="2567"/>
      <c r="W1306" s="2567"/>
      <c r="X1306" s="2567"/>
      <c r="Y1306" s="2567"/>
      <c r="Z1306" s="2567"/>
      <c r="AA1306" s="2567"/>
      <c r="AB1306" s="2567"/>
      <c r="AC1306" s="2567"/>
      <c r="AD1306" s="2567"/>
      <c r="AE1306" s="2567"/>
      <c r="AF1306" s="2567"/>
      <c r="AG1306" s="2567"/>
      <c r="AH1306" s="2567"/>
      <c r="AI1306" s="2567"/>
      <c r="AJ1306" s="2567"/>
      <c r="AK1306" s="2574"/>
    </row>
    <row r="1307" spans="2:37" s="2875" customFormat="1" ht="12" customHeight="1" thickBot="1" x14ac:dyDescent="0.25">
      <c r="B1307" s="3652"/>
      <c r="C1307" s="3478"/>
      <c r="D1307" s="3478"/>
      <c r="E1307" s="3478"/>
      <c r="F1307" s="3478"/>
      <c r="G1307" s="3478"/>
      <c r="H1307" s="3478"/>
      <c r="I1307" s="3478"/>
      <c r="J1307" s="3478"/>
      <c r="K1307" s="3478"/>
      <c r="L1307" s="3478"/>
      <c r="M1307" s="3478"/>
      <c r="N1307" s="3478"/>
      <c r="O1307" s="3478"/>
      <c r="P1307" s="3478"/>
      <c r="Q1307" s="3478"/>
      <c r="R1307" s="3478"/>
      <c r="S1307" s="3478"/>
      <c r="T1307" s="3478"/>
      <c r="U1307" s="3478"/>
      <c r="V1307" s="3478"/>
      <c r="W1307" s="3478"/>
      <c r="X1307" s="3478"/>
      <c r="Y1307" s="3478"/>
      <c r="Z1307" s="3478"/>
      <c r="AA1307" s="3478"/>
      <c r="AB1307" s="3478"/>
      <c r="AC1307" s="3478"/>
      <c r="AD1307" s="3478"/>
      <c r="AE1307" s="3478"/>
      <c r="AF1307" s="3478"/>
      <c r="AG1307" s="3478"/>
      <c r="AH1307" s="3478"/>
      <c r="AI1307" s="3478"/>
      <c r="AJ1307" s="3478"/>
      <c r="AK1307" s="3480"/>
    </row>
    <row r="1308" spans="2:37" s="2875" customFormat="1" ht="12" customHeight="1" x14ac:dyDescent="0.2">
      <c r="B1308" s="2777"/>
    </row>
    <row r="1309" spans="2:37" s="2875" customFormat="1" ht="12" customHeight="1" thickBot="1" x14ac:dyDescent="0.25">
      <c r="B1309" s="2777"/>
    </row>
    <row r="1310" spans="2:37" s="2875" customFormat="1" ht="12" customHeight="1" x14ac:dyDescent="0.2">
      <c r="B1310" s="3839" t="s">
        <v>5005</v>
      </c>
      <c r="C1310" s="3840"/>
      <c r="D1310" s="3840"/>
      <c r="E1310" s="3840"/>
      <c r="F1310" s="3840"/>
      <c r="G1310" s="3840"/>
      <c r="H1310" s="3840"/>
      <c r="I1310" s="3840"/>
      <c r="J1310" s="3840"/>
      <c r="K1310" s="3840"/>
      <c r="L1310" s="3840"/>
      <c r="M1310" s="3840"/>
      <c r="N1310" s="3840"/>
      <c r="O1310" s="3840"/>
      <c r="P1310" s="3840"/>
      <c r="Q1310" s="3840"/>
      <c r="R1310" s="3840"/>
      <c r="S1310" s="3840"/>
      <c r="T1310" s="3840"/>
      <c r="U1310" s="3840"/>
      <c r="V1310" s="3840"/>
      <c r="W1310" s="3840"/>
      <c r="X1310" s="3840"/>
      <c r="Y1310" s="3840"/>
      <c r="Z1310" s="3840"/>
      <c r="AA1310" s="3840"/>
      <c r="AB1310" s="3840"/>
      <c r="AC1310" s="3840"/>
      <c r="AD1310" s="3840"/>
      <c r="AE1310" s="3840"/>
      <c r="AF1310" s="3840"/>
      <c r="AG1310" s="3840"/>
      <c r="AH1310" s="3840"/>
      <c r="AI1310" s="3840"/>
      <c r="AJ1310" s="3840"/>
      <c r="AK1310" s="3841"/>
    </row>
    <row r="1311" spans="2:37" s="2875" customFormat="1" ht="12" customHeight="1" x14ac:dyDescent="0.2">
      <c r="B1311" s="2572"/>
      <c r="C1311" s="3792"/>
      <c r="D1311" s="3792"/>
      <c r="E1311" s="3792"/>
      <c r="F1311" s="3792"/>
      <c r="G1311" s="2573"/>
      <c r="H1311" s="2573"/>
      <c r="I1311" s="2573"/>
      <c r="J1311" s="2573"/>
      <c r="K1311" s="2573"/>
      <c r="L1311" s="2573"/>
      <c r="M1311" s="2573"/>
      <c r="N1311" s="2573"/>
      <c r="O1311" s="2573"/>
      <c r="P1311" s="2573"/>
      <c r="Q1311" s="2573"/>
      <c r="R1311" s="2573"/>
      <c r="S1311" s="2573"/>
      <c r="T1311" s="2573"/>
      <c r="U1311" s="2573"/>
      <c r="V1311" s="2573"/>
      <c r="W1311" s="2573"/>
      <c r="X1311" s="2573"/>
      <c r="Y1311" s="2573"/>
      <c r="Z1311" s="2573"/>
      <c r="AA1311" s="2573"/>
      <c r="AB1311" s="2573"/>
      <c r="AC1311" s="2573"/>
      <c r="AD1311" s="2573"/>
      <c r="AE1311" s="2573"/>
      <c r="AF1311" s="2573"/>
      <c r="AG1311" s="2573"/>
      <c r="AH1311" s="2573"/>
      <c r="AI1311" s="2573"/>
      <c r="AJ1311" s="2573"/>
      <c r="AK1311" s="2574"/>
    </row>
    <row r="1312" spans="2:37" s="2875" customFormat="1" ht="12" customHeight="1" x14ac:dyDescent="0.2">
      <c r="B1312" s="2572" t="s">
        <v>4992</v>
      </c>
      <c r="C1312" s="3792"/>
      <c r="D1312" s="3842" t="s">
        <v>6381</v>
      </c>
      <c r="E1312" s="3842"/>
      <c r="F1312" s="3842"/>
      <c r="G1312" s="2573"/>
      <c r="H1312" s="2573"/>
      <c r="I1312" s="2573"/>
      <c r="J1312" s="2573"/>
      <c r="K1312" s="2573"/>
      <c r="L1312" s="2573"/>
      <c r="M1312" s="2573"/>
      <c r="N1312" s="2573"/>
      <c r="O1312" s="2573"/>
      <c r="P1312" s="2573"/>
      <c r="Q1312" s="2573"/>
      <c r="R1312" s="2573"/>
      <c r="S1312" s="2573"/>
      <c r="T1312" s="2573"/>
      <c r="U1312" s="2573"/>
      <c r="V1312" s="2573"/>
      <c r="W1312" s="2573"/>
      <c r="X1312" s="2573"/>
      <c r="Y1312" s="2573"/>
      <c r="Z1312" s="2573"/>
      <c r="AA1312" s="2573"/>
      <c r="AB1312" s="2573"/>
      <c r="AC1312" s="2573"/>
      <c r="AD1312" s="2573"/>
      <c r="AE1312" s="2573"/>
      <c r="AF1312" s="2573"/>
      <c r="AG1312" s="2573"/>
      <c r="AH1312" s="2573"/>
      <c r="AI1312" s="2573"/>
      <c r="AJ1312" s="2573"/>
      <c r="AK1312" s="2574"/>
    </row>
    <row r="1313" spans="2:37" s="2875" customFormat="1" ht="12" customHeight="1" thickBot="1" x14ac:dyDescent="0.25">
      <c r="B1313" s="3863" t="s">
        <v>5006</v>
      </c>
      <c r="C1313" s="3864"/>
      <c r="D1313" s="3843">
        <v>41788</v>
      </c>
      <c r="E1313" s="3843"/>
      <c r="F1313" s="3792"/>
      <c r="G1313" s="2573"/>
      <c r="H1313" s="2573"/>
      <c r="I1313" s="2573"/>
      <c r="J1313" s="2573"/>
      <c r="K1313" s="2573"/>
      <c r="L1313" s="2573"/>
      <c r="M1313" s="2573"/>
      <c r="N1313" s="2573"/>
      <c r="O1313" s="2573"/>
      <c r="P1313" s="2573"/>
      <c r="Q1313" s="2573"/>
      <c r="R1313" s="2573"/>
      <c r="S1313" s="2573"/>
      <c r="T1313" s="2573"/>
      <c r="U1313" s="2573"/>
      <c r="V1313" s="2573"/>
      <c r="W1313" s="2573"/>
      <c r="X1313" s="2573"/>
      <c r="Y1313" s="2573"/>
      <c r="Z1313" s="2573"/>
      <c r="AA1313" s="2573"/>
      <c r="AB1313" s="2573"/>
      <c r="AC1313" s="2573"/>
      <c r="AD1313" s="2573"/>
      <c r="AE1313" s="2573"/>
      <c r="AF1313" s="2573"/>
      <c r="AG1313" s="2573"/>
      <c r="AH1313" s="2573"/>
      <c r="AI1313" s="2573"/>
      <c r="AJ1313" s="2573"/>
      <c r="AK1313" s="2574"/>
    </row>
    <row r="1314" spans="2:37" s="2875" customFormat="1" ht="88.5" customHeight="1" thickBot="1" x14ac:dyDescent="0.25">
      <c r="B1314" s="3844" t="s">
        <v>5007</v>
      </c>
      <c r="C1314" s="3845"/>
      <c r="D1314" s="3872" t="s">
        <v>6894</v>
      </c>
      <c r="E1314" s="3847"/>
      <c r="F1314" s="3847"/>
      <c r="G1314" s="3847"/>
      <c r="H1314" s="3847"/>
      <c r="I1314" s="3847"/>
      <c r="J1314" s="3847"/>
      <c r="K1314" s="3848"/>
      <c r="L1314" s="2573"/>
      <c r="M1314" s="2573"/>
      <c r="N1314" s="2573"/>
      <c r="O1314" s="2573"/>
      <c r="P1314" s="2573"/>
      <c r="Q1314" s="2573"/>
      <c r="R1314" s="2573"/>
      <c r="S1314" s="2573"/>
      <c r="T1314" s="2573"/>
      <c r="U1314" s="2573"/>
      <c r="V1314" s="2573"/>
      <c r="W1314" s="2573"/>
      <c r="X1314" s="2573"/>
      <c r="Y1314" s="2573"/>
      <c r="Z1314" s="2573"/>
      <c r="AA1314" s="2573"/>
      <c r="AB1314" s="2573"/>
      <c r="AC1314" s="2573"/>
      <c r="AD1314" s="2573"/>
      <c r="AE1314" s="2573"/>
      <c r="AF1314" s="2573"/>
      <c r="AG1314" s="2573"/>
      <c r="AH1314" s="2573"/>
      <c r="AI1314" s="2573"/>
      <c r="AJ1314" s="2573"/>
      <c r="AK1314" s="2574"/>
    </row>
    <row r="1315" spans="2:37" s="2875" customFormat="1" ht="12" customHeight="1" thickBot="1" x14ac:dyDescent="0.25">
      <c r="B1315" s="3865"/>
      <c r="C1315" s="3849"/>
      <c r="D1315" s="3849"/>
      <c r="E1315" s="3849"/>
      <c r="F1315" s="3849"/>
      <c r="G1315" s="3849"/>
      <c r="H1315" s="3849"/>
      <c r="I1315" s="3849"/>
      <c r="J1315" s="3849"/>
      <c r="K1315" s="3849"/>
      <c r="L1315" s="3849"/>
      <c r="M1315" s="3849"/>
      <c r="N1315" s="3849"/>
      <c r="O1315" s="3849"/>
      <c r="P1315" s="3849"/>
      <c r="Q1315" s="3849"/>
      <c r="R1315" s="2573"/>
      <c r="S1315" s="2573"/>
      <c r="T1315" s="2573"/>
      <c r="U1315" s="2573"/>
      <c r="V1315" s="2573"/>
      <c r="W1315" s="2573"/>
      <c r="X1315" s="2573"/>
      <c r="Y1315" s="2573"/>
      <c r="Z1315" s="2573"/>
      <c r="AA1315" s="2573"/>
      <c r="AB1315" s="2573"/>
      <c r="AC1315" s="2573"/>
      <c r="AD1315" s="2573"/>
      <c r="AE1315" s="2573"/>
      <c r="AF1315" s="2573"/>
      <c r="AG1315" s="2573"/>
      <c r="AH1315" s="2573"/>
      <c r="AI1315" s="2573"/>
      <c r="AJ1315" s="2573"/>
      <c r="AK1315" s="2574"/>
    </row>
    <row r="1316" spans="2:37" s="2875" customFormat="1" ht="12" customHeight="1" thickBot="1" x14ac:dyDescent="0.25">
      <c r="B1316" s="3827" t="s">
        <v>5008</v>
      </c>
      <c r="C1316" s="3827"/>
      <c r="D1316" s="3827" t="s">
        <v>4998</v>
      </c>
      <c r="E1316" s="3827" t="s">
        <v>5009</v>
      </c>
      <c r="F1316" s="3850" t="s">
        <v>224</v>
      </c>
      <c r="G1316" s="3850"/>
      <c r="H1316" s="3850"/>
      <c r="I1316" s="3850"/>
      <c r="J1316" s="3850"/>
      <c r="K1316" s="3850"/>
      <c r="L1316" s="3850"/>
      <c r="M1316" s="3850"/>
      <c r="N1316" s="3850"/>
      <c r="O1316" s="3850"/>
      <c r="P1316" s="3850"/>
      <c r="Q1316" s="3850"/>
      <c r="R1316" s="3850"/>
      <c r="S1316" s="3850" t="s">
        <v>340</v>
      </c>
      <c r="T1316" s="3850"/>
      <c r="U1316" s="3850"/>
      <c r="V1316" s="3850"/>
      <c r="W1316" s="3850"/>
      <c r="X1316" s="3850"/>
      <c r="Y1316" s="3850"/>
      <c r="Z1316" s="3850"/>
      <c r="AA1316" s="3850"/>
      <c r="AB1316" s="3850"/>
      <c r="AC1316" s="3850"/>
      <c r="AD1316" s="3850" t="s">
        <v>225</v>
      </c>
      <c r="AE1316" s="3850"/>
      <c r="AF1316" s="3850"/>
      <c r="AG1316" s="3850"/>
      <c r="AH1316" s="3851" t="s">
        <v>4993</v>
      </c>
      <c r="AI1316" s="3851"/>
      <c r="AJ1316" s="3851"/>
      <c r="AK1316" s="2574"/>
    </row>
    <row r="1317" spans="2:37" s="2875" customFormat="1" ht="12" customHeight="1" thickBot="1" x14ac:dyDescent="0.25">
      <c r="B1317" s="3828"/>
      <c r="C1317" s="3828"/>
      <c r="D1317" s="3828"/>
      <c r="E1317" s="3828"/>
      <c r="F1317" s="3828" t="s">
        <v>5010</v>
      </c>
      <c r="G1317" s="3828" t="s">
        <v>5011</v>
      </c>
      <c r="H1317" s="3827" t="s">
        <v>5012</v>
      </c>
      <c r="I1317" s="3830" t="s">
        <v>5013</v>
      </c>
      <c r="J1317" s="3830" t="s">
        <v>5014</v>
      </c>
      <c r="K1317" s="3829" t="s">
        <v>5015</v>
      </c>
      <c r="L1317" s="3829" t="s">
        <v>5016</v>
      </c>
      <c r="M1317" s="3830" t="s">
        <v>5017</v>
      </c>
      <c r="N1317" s="3830"/>
      <c r="O1317" s="3829" t="s">
        <v>5018</v>
      </c>
      <c r="P1317" s="3829" t="s">
        <v>5019</v>
      </c>
      <c r="Q1317" s="3829" t="s">
        <v>5020</v>
      </c>
      <c r="R1317" s="3829" t="s">
        <v>5021</v>
      </c>
      <c r="S1317" s="3827" t="s">
        <v>5022</v>
      </c>
      <c r="T1317" s="3827" t="s">
        <v>5023</v>
      </c>
      <c r="U1317" s="3827" t="s">
        <v>5024</v>
      </c>
      <c r="V1317" s="3827" t="s">
        <v>5025</v>
      </c>
      <c r="W1317" s="3827" t="s">
        <v>5026</v>
      </c>
      <c r="X1317" s="3827" t="s">
        <v>5027</v>
      </c>
      <c r="Y1317" s="3827" t="s">
        <v>5028</v>
      </c>
      <c r="Z1317" s="3827" t="s">
        <v>5029</v>
      </c>
      <c r="AA1317" s="3827" t="s">
        <v>5030</v>
      </c>
      <c r="AB1317" s="3830" t="s">
        <v>5031</v>
      </c>
      <c r="AC1317" s="3830" t="s">
        <v>5032</v>
      </c>
      <c r="AD1317" s="3827" t="s">
        <v>5033</v>
      </c>
      <c r="AE1317" s="3827" t="s">
        <v>5034</v>
      </c>
      <c r="AF1317" s="3827" t="s">
        <v>5035</v>
      </c>
      <c r="AG1317" s="3827" t="s">
        <v>5036</v>
      </c>
      <c r="AH1317" s="3827" t="s">
        <v>1154</v>
      </c>
      <c r="AI1317" s="3827" t="s">
        <v>4994</v>
      </c>
      <c r="AJ1317" s="3827" t="s">
        <v>4995</v>
      </c>
      <c r="AK1317" s="2574"/>
    </row>
    <row r="1318" spans="2:37" s="2875" customFormat="1" ht="12" customHeight="1" thickBot="1" x14ac:dyDescent="0.25">
      <c r="B1318" s="3828"/>
      <c r="C1318" s="3828"/>
      <c r="D1318" s="3828"/>
      <c r="E1318" s="3828"/>
      <c r="F1318" s="3828"/>
      <c r="G1318" s="3828"/>
      <c r="H1318" s="3828"/>
      <c r="I1318" s="3829"/>
      <c r="J1318" s="3829"/>
      <c r="K1318" s="3829"/>
      <c r="L1318" s="3829"/>
      <c r="M1318" s="3787" t="s">
        <v>5037</v>
      </c>
      <c r="N1318" s="3788" t="s">
        <v>2798</v>
      </c>
      <c r="O1318" s="3829"/>
      <c r="P1318" s="3829"/>
      <c r="Q1318" s="3829"/>
      <c r="R1318" s="3829"/>
      <c r="S1318" s="3828"/>
      <c r="T1318" s="3828"/>
      <c r="U1318" s="3828"/>
      <c r="V1318" s="3828"/>
      <c r="W1318" s="3828"/>
      <c r="X1318" s="3828"/>
      <c r="Y1318" s="3828"/>
      <c r="Z1318" s="3828"/>
      <c r="AA1318" s="3828"/>
      <c r="AB1318" s="3829"/>
      <c r="AC1318" s="3829"/>
      <c r="AD1318" s="3828"/>
      <c r="AE1318" s="3828"/>
      <c r="AF1318" s="3828"/>
      <c r="AG1318" s="3828"/>
      <c r="AH1318" s="3828"/>
      <c r="AI1318" s="3828"/>
      <c r="AJ1318" s="3828"/>
      <c r="AK1318" s="2574"/>
    </row>
    <row r="1319" spans="2:37" s="2875" customFormat="1" ht="12" customHeight="1" x14ac:dyDescent="0.2">
      <c r="B1319" s="3897" t="s">
        <v>6382</v>
      </c>
      <c r="C1319" s="3898"/>
      <c r="D1319" s="3182" t="s">
        <v>1534</v>
      </c>
      <c r="E1319" s="3182" t="s">
        <v>1534</v>
      </c>
      <c r="F1319" s="3182" t="s">
        <v>1534</v>
      </c>
      <c r="G1319" s="3182" t="s">
        <v>1534</v>
      </c>
      <c r="H1319" s="3182" t="s">
        <v>1534</v>
      </c>
      <c r="I1319" s="3182" t="s">
        <v>1534</v>
      </c>
      <c r="J1319" s="3182" t="s">
        <v>1534</v>
      </c>
      <c r="K1319" s="3182" t="s">
        <v>1534</v>
      </c>
      <c r="L1319" s="3182" t="s">
        <v>1534</v>
      </c>
      <c r="M1319" s="3182" t="s">
        <v>1534</v>
      </c>
      <c r="N1319" s="3182" t="s">
        <v>1534</v>
      </c>
      <c r="O1319" s="3182" t="s">
        <v>1534</v>
      </c>
      <c r="P1319" s="3182" t="s">
        <v>1534</v>
      </c>
      <c r="Q1319" s="3182" t="s">
        <v>1534</v>
      </c>
      <c r="R1319" s="3182" t="s">
        <v>1534</v>
      </c>
      <c r="S1319" s="3182" t="s">
        <v>1534</v>
      </c>
      <c r="T1319" s="3182" t="s">
        <v>1534</v>
      </c>
      <c r="U1319" s="3182" t="s">
        <v>1534</v>
      </c>
      <c r="V1319" s="3182" t="s">
        <v>1534</v>
      </c>
      <c r="W1319" s="3182" t="s">
        <v>1534</v>
      </c>
      <c r="X1319" s="3182" t="s">
        <v>1534</v>
      </c>
      <c r="Y1319" s="3182" t="s">
        <v>1534</v>
      </c>
      <c r="Z1319" s="3182" t="s">
        <v>1534</v>
      </c>
      <c r="AA1319" s="3182" t="s">
        <v>1534</v>
      </c>
      <c r="AB1319" s="3182" t="s">
        <v>1534</v>
      </c>
      <c r="AC1319" s="3182" t="s">
        <v>1534</v>
      </c>
      <c r="AD1319" s="3542"/>
      <c r="AE1319" s="2651"/>
      <c r="AF1319" s="2709" t="s">
        <v>1534</v>
      </c>
      <c r="AG1319" s="2709">
        <v>2.4900000000000002</v>
      </c>
      <c r="AH1319" s="2646" t="s">
        <v>6383</v>
      </c>
      <c r="AI1319" s="2646" t="s">
        <v>1534</v>
      </c>
      <c r="AJ1319" s="2648">
        <v>49.99</v>
      </c>
      <c r="AK1319" s="2574"/>
    </row>
    <row r="1320" spans="2:37" s="2875" customFormat="1" ht="12" customHeight="1" thickBot="1" x14ac:dyDescent="0.25">
      <c r="B1320" s="3912" t="s">
        <v>6384</v>
      </c>
      <c r="C1320" s="3913"/>
      <c r="D1320" s="3346" t="s">
        <v>1534</v>
      </c>
      <c r="E1320" s="3346" t="s">
        <v>1534</v>
      </c>
      <c r="F1320" s="3346" t="s">
        <v>1534</v>
      </c>
      <c r="G1320" s="3346" t="s">
        <v>1534</v>
      </c>
      <c r="H1320" s="3346" t="s">
        <v>1534</v>
      </c>
      <c r="I1320" s="3346" t="s">
        <v>1534</v>
      </c>
      <c r="J1320" s="3346" t="s">
        <v>1534</v>
      </c>
      <c r="K1320" s="3346" t="s">
        <v>1534</v>
      </c>
      <c r="L1320" s="3346" t="s">
        <v>1534</v>
      </c>
      <c r="M1320" s="3346" t="s">
        <v>1534</v>
      </c>
      <c r="N1320" s="3346" t="s">
        <v>1534</v>
      </c>
      <c r="O1320" s="3346" t="s">
        <v>1534</v>
      </c>
      <c r="P1320" s="3346" t="s">
        <v>1534</v>
      </c>
      <c r="Q1320" s="3346" t="s">
        <v>1534</v>
      </c>
      <c r="R1320" s="3346" t="s">
        <v>1534</v>
      </c>
      <c r="S1320" s="3346" t="s">
        <v>1534</v>
      </c>
      <c r="T1320" s="3346" t="s">
        <v>1534</v>
      </c>
      <c r="U1320" s="3346" t="s">
        <v>1534</v>
      </c>
      <c r="V1320" s="3346" t="s">
        <v>1534</v>
      </c>
      <c r="W1320" s="3346" t="s">
        <v>1534</v>
      </c>
      <c r="X1320" s="3346" t="s">
        <v>1534</v>
      </c>
      <c r="Y1320" s="3346" t="s">
        <v>1534</v>
      </c>
      <c r="Z1320" s="3346" t="s">
        <v>1534</v>
      </c>
      <c r="AA1320" s="3346" t="s">
        <v>1534</v>
      </c>
      <c r="AB1320" s="3346" t="s">
        <v>1534</v>
      </c>
      <c r="AC1320" s="3346" t="s">
        <v>1534</v>
      </c>
      <c r="AD1320" s="3543"/>
      <c r="AE1320" s="2644"/>
      <c r="AF1320" s="2817" t="s">
        <v>1534</v>
      </c>
      <c r="AG1320" s="2817">
        <v>6.99</v>
      </c>
      <c r="AH1320" s="2655" t="s">
        <v>6383</v>
      </c>
      <c r="AI1320" s="2655" t="s">
        <v>1534</v>
      </c>
      <c r="AJ1320" s="2656">
        <v>49.99</v>
      </c>
      <c r="AK1320" s="2574"/>
    </row>
    <row r="1321" spans="2:37" s="2875" customFormat="1" ht="12" customHeight="1" x14ac:dyDescent="0.2">
      <c r="B1321" s="2575"/>
      <c r="C1321" s="2568"/>
      <c r="D1321" s="3833"/>
      <c r="E1321" s="3833"/>
      <c r="F1321" s="3833"/>
      <c r="G1321" s="3833"/>
      <c r="H1321" s="2568"/>
      <c r="I1321" s="2569"/>
      <c r="J1321" s="2569"/>
      <c r="K1321" s="2569"/>
      <c r="L1321" s="2569"/>
      <c r="M1321" s="2568"/>
      <c r="N1321" s="2569"/>
      <c r="O1321" s="2569"/>
      <c r="P1321" s="2569"/>
      <c r="Q1321" s="2569"/>
      <c r="R1321" s="2569"/>
      <c r="S1321" s="2568"/>
      <c r="T1321" s="2567"/>
      <c r="U1321" s="2567"/>
      <c r="V1321" s="2567"/>
      <c r="W1321" s="2567"/>
      <c r="X1321" s="2567"/>
      <c r="Y1321" s="2567"/>
      <c r="Z1321" s="2567"/>
      <c r="AA1321" s="2567"/>
      <c r="AB1321" s="2567"/>
      <c r="AC1321" s="2567"/>
      <c r="AD1321" s="2567"/>
      <c r="AE1321" s="2567"/>
      <c r="AF1321" s="2567"/>
      <c r="AG1321" s="2567"/>
      <c r="AH1321" s="2567"/>
      <c r="AI1321" s="2567"/>
      <c r="AJ1321" s="2567"/>
      <c r="AK1321" s="2574"/>
    </row>
    <row r="1322" spans="2:37" s="2875" customFormat="1" ht="12" customHeight="1" x14ac:dyDescent="0.2">
      <c r="B1322" s="3834" t="s">
        <v>4996</v>
      </c>
      <c r="C1322" s="3835"/>
      <c r="D1322" s="3836" t="s">
        <v>1534</v>
      </c>
      <c r="E1322" s="3836"/>
      <c r="F1322" s="3836"/>
      <c r="G1322" s="3836"/>
      <c r="H1322" s="2571"/>
      <c r="I1322" s="2571"/>
      <c r="J1322" s="2571"/>
      <c r="K1322" s="2571"/>
      <c r="L1322" s="2571"/>
      <c r="M1322" s="2571"/>
      <c r="N1322" s="2571"/>
      <c r="O1322" s="2571"/>
      <c r="P1322" s="2571"/>
      <c r="Q1322" s="2571"/>
      <c r="R1322" s="2571"/>
      <c r="S1322" s="2571"/>
      <c r="T1322" s="2567"/>
      <c r="U1322" s="2567"/>
      <c r="V1322" s="2567"/>
      <c r="W1322" s="2567"/>
      <c r="X1322" s="2567"/>
      <c r="Y1322" s="2567"/>
      <c r="Z1322" s="2567"/>
      <c r="AA1322" s="2567"/>
      <c r="AB1322" s="2567"/>
      <c r="AC1322" s="2567"/>
      <c r="AD1322" s="2567"/>
      <c r="AE1322" s="2567"/>
      <c r="AF1322" s="2567"/>
      <c r="AG1322" s="2567"/>
      <c r="AH1322" s="2567"/>
      <c r="AI1322" s="2567"/>
      <c r="AJ1322" s="2567"/>
      <c r="AK1322" s="2574"/>
    </row>
    <row r="1323" spans="2:37" s="2875" customFormat="1" ht="12" customHeight="1" x14ac:dyDescent="0.2">
      <c r="B1323" s="3834" t="s">
        <v>4997</v>
      </c>
      <c r="C1323" s="3835"/>
      <c r="D1323" s="3836" t="s">
        <v>1534</v>
      </c>
      <c r="E1323" s="3836"/>
      <c r="F1323" s="3836"/>
      <c r="G1323" s="3836"/>
      <c r="H1323" s="2571"/>
      <c r="I1323" s="2571"/>
      <c r="J1323" s="2571"/>
      <c r="K1323" s="2571"/>
      <c r="L1323" s="2571"/>
      <c r="M1323" s="2571"/>
      <c r="N1323" s="2571"/>
      <c r="O1323" s="2571"/>
      <c r="P1323" s="2571"/>
      <c r="Q1323" s="2571"/>
      <c r="R1323" s="2571"/>
      <c r="S1323" s="2571"/>
      <c r="T1323" s="2567"/>
      <c r="U1323" s="2567"/>
      <c r="V1323" s="2567"/>
      <c r="W1323" s="2567"/>
      <c r="X1323" s="2567"/>
      <c r="Y1323" s="2567"/>
      <c r="Z1323" s="2567"/>
      <c r="AA1323" s="2567"/>
      <c r="AB1323" s="2567"/>
      <c r="AC1323" s="2567"/>
      <c r="AD1323" s="2567"/>
      <c r="AE1323" s="2567"/>
      <c r="AF1323" s="2567"/>
      <c r="AG1323" s="2567"/>
      <c r="AH1323" s="2567"/>
      <c r="AI1323" s="2567"/>
      <c r="AJ1323" s="2567"/>
      <c r="AK1323" s="2574"/>
    </row>
    <row r="1324" spans="2:37" s="2875" customFormat="1" ht="12" customHeight="1" thickBot="1" x14ac:dyDescent="0.25">
      <c r="B1324" s="3652"/>
      <c r="C1324" s="3478"/>
      <c r="D1324" s="3478"/>
      <c r="E1324" s="3478"/>
      <c r="F1324" s="3478"/>
      <c r="G1324" s="3478"/>
      <c r="H1324" s="3478"/>
      <c r="I1324" s="3478"/>
      <c r="J1324" s="3478"/>
      <c r="K1324" s="3478"/>
      <c r="L1324" s="3478"/>
      <c r="M1324" s="3478"/>
      <c r="N1324" s="3478"/>
      <c r="O1324" s="3478"/>
      <c r="P1324" s="3478"/>
      <c r="Q1324" s="3478"/>
      <c r="R1324" s="3478"/>
      <c r="S1324" s="3478"/>
      <c r="T1324" s="3478"/>
      <c r="U1324" s="3478"/>
      <c r="V1324" s="3478"/>
      <c r="W1324" s="3478"/>
      <c r="X1324" s="3478"/>
      <c r="Y1324" s="3478"/>
      <c r="Z1324" s="3478"/>
      <c r="AA1324" s="3478"/>
      <c r="AB1324" s="3478"/>
      <c r="AC1324" s="3478"/>
      <c r="AD1324" s="3478"/>
      <c r="AE1324" s="3478"/>
      <c r="AF1324" s="3478"/>
      <c r="AG1324" s="3478"/>
      <c r="AH1324" s="3478"/>
      <c r="AI1324" s="3478"/>
      <c r="AJ1324" s="3478"/>
      <c r="AK1324" s="3480"/>
    </row>
    <row r="1325" spans="2:37" s="2875" customFormat="1" ht="12" customHeight="1" x14ac:dyDescent="0.2">
      <c r="B1325" s="2777"/>
    </row>
    <row r="1326" spans="2:37" s="2875" customFormat="1" ht="12" customHeight="1" thickBot="1" x14ac:dyDescent="0.25">
      <c r="B1326" s="2777"/>
    </row>
    <row r="1327" spans="2:37" s="2875" customFormat="1" ht="12" customHeight="1" x14ac:dyDescent="0.2">
      <c r="B1327" s="3839" t="s">
        <v>5005</v>
      </c>
      <c r="C1327" s="3840"/>
      <c r="D1327" s="3840"/>
      <c r="E1327" s="3840"/>
      <c r="F1327" s="3840"/>
      <c r="G1327" s="3840"/>
      <c r="H1327" s="3840"/>
      <c r="I1327" s="3840"/>
      <c r="J1327" s="3840"/>
      <c r="K1327" s="3840"/>
      <c r="L1327" s="3840"/>
      <c r="M1327" s="3840"/>
      <c r="N1327" s="3840"/>
      <c r="O1327" s="3840"/>
      <c r="P1327" s="3840"/>
      <c r="Q1327" s="3840"/>
      <c r="R1327" s="3840"/>
      <c r="S1327" s="3840"/>
      <c r="T1327" s="3840"/>
      <c r="U1327" s="3840"/>
      <c r="V1327" s="3840"/>
      <c r="W1327" s="3840"/>
      <c r="X1327" s="3840"/>
      <c r="Y1327" s="3840"/>
      <c r="Z1327" s="3840"/>
      <c r="AA1327" s="3840"/>
      <c r="AB1327" s="3840"/>
      <c r="AC1327" s="3840"/>
      <c r="AD1327" s="3840"/>
      <c r="AE1327" s="3840"/>
      <c r="AF1327" s="3840"/>
      <c r="AG1327" s="3840"/>
      <c r="AH1327" s="3840"/>
      <c r="AI1327" s="3840"/>
      <c r="AJ1327" s="3840"/>
      <c r="AK1327" s="3841"/>
    </row>
    <row r="1328" spans="2:37" s="2875" customFormat="1" ht="12" customHeight="1" x14ac:dyDescent="0.2">
      <c r="B1328" s="2572"/>
      <c r="C1328" s="3640"/>
      <c r="D1328" s="3640"/>
      <c r="E1328" s="3640"/>
      <c r="F1328" s="3640"/>
      <c r="G1328" s="2573"/>
      <c r="H1328" s="2573"/>
      <c r="I1328" s="2573"/>
      <c r="J1328" s="2573"/>
      <c r="K1328" s="2573"/>
      <c r="L1328" s="2573"/>
      <c r="M1328" s="2573"/>
      <c r="N1328" s="2573"/>
      <c r="O1328" s="2573"/>
      <c r="P1328" s="2573"/>
      <c r="Q1328" s="2573"/>
      <c r="R1328" s="2573"/>
      <c r="S1328" s="2573"/>
      <c r="T1328" s="2573"/>
      <c r="U1328" s="2573"/>
      <c r="V1328" s="2573"/>
      <c r="W1328" s="2573"/>
      <c r="X1328" s="2573"/>
      <c r="Y1328" s="2573"/>
      <c r="Z1328" s="2573"/>
      <c r="AA1328" s="2573"/>
      <c r="AB1328" s="2573"/>
      <c r="AC1328" s="2573"/>
      <c r="AD1328" s="2573"/>
      <c r="AE1328" s="2573"/>
      <c r="AF1328" s="2573"/>
      <c r="AG1328" s="2573"/>
      <c r="AH1328" s="2573"/>
      <c r="AI1328" s="2573"/>
      <c r="AJ1328" s="2573"/>
      <c r="AK1328" s="2574"/>
    </row>
    <row r="1329" spans="2:37" s="2875" customFormat="1" ht="12" customHeight="1" x14ac:dyDescent="0.2">
      <c r="B1329" s="2572" t="s">
        <v>4992</v>
      </c>
      <c r="C1329" s="3640"/>
      <c r="D1329" s="3842" t="s">
        <v>6596</v>
      </c>
      <c r="E1329" s="3842"/>
      <c r="F1329" s="3842"/>
      <c r="G1329" s="2573"/>
      <c r="H1329" s="2573"/>
      <c r="I1329" s="2573"/>
      <c r="J1329" s="2573"/>
      <c r="K1329" s="2573"/>
      <c r="L1329" s="2573"/>
      <c r="M1329" s="2573"/>
      <c r="N1329" s="2573"/>
      <c r="O1329" s="2573"/>
      <c r="P1329" s="2573"/>
      <c r="Q1329" s="2573"/>
      <c r="R1329" s="2573"/>
      <c r="S1329" s="2573"/>
      <c r="T1329" s="2573"/>
      <c r="U1329" s="2573"/>
      <c r="V1329" s="2573"/>
      <c r="W1329" s="2573"/>
      <c r="X1329" s="2573"/>
      <c r="Y1329" s="2573"/>
      <c r="Z1329" s="2573"/>
      <c r="AA1329" s="2573"/>
      <c r="AB1329" s="2573"/>
      <c r="AC1329" s="2573"/>
      <c r="AD1329" s="2573"/>
      <c r="AE1329" s="2573"/>
      <c r="AF1329" s="2573"/>
      <c r="AG1329" s="2573"/>
      <c r="AH1329" s="2573"/>
      <c r="AI1329" s="2573"/>
      <c r="AJ1329" s="2573"/>
      <c r="AK1329" s="2574"/>
    </row>
    <row r="1330" spans="2:37" s="2875" customFormat="1" ht="12" customHeight="1" thickBot="1" x14ac:dyDescent="0.25">
      <c r="B1330" s="3863" t="s">
        <v>5006</v>
      </c>
      <c r="C1330" s="3864"/>
      <c r="D1330" s="3843">
        <v>41743</v>
      </c>
      <c r="E1330" s="3843"/>
      <c r="F1330" s="3640"/>
      <c r="G1330" s="2573"/>
      <c r="H1330" s="2573"/>
      <c r="I1330" s="2573"/>
      <c r="J1330" s="2573"/>
      <c r="K1330" s="2573"/>
      <c r="L1330" s="2573"/>
      <c r="M1330" s="2573"/>
      <c r="N1330" s="2573"/>
      <c r="O1330" s="2573"/>
      <c r="P1330" s="2573"/>
      <c r="Q1330" s="2573"/>
      <c r="R1330" s="2573"/>
      <c r="S1330" s="2573"/>
      <c r="T1330" s="2573"/>
      <c r="U1330" s="2573"/>
      <c r="V1330" s="2573"/>
      <c r="W1330" s="2573"/>
      <c r="X1330" s="2573"/>
      <c r="Y1330" s="2573"/>
      <c r="Z1330" s="2573"/>
      <c r="AA1330" s="2573"/>
      <c r="AB1330" s="2573"/>
      <c r="AC1330" s="2573"/>
      <c r="AD1330" s="2573"/>
      <c r="AE1330" s="2573"/>
      <c r="AF1330" s="2573"/>
      <c r="AG1330" s="2573"/>
      <c r="AH1330" s="2573"/>
      <c r="AI1330" s="2573"/>
      <c r="AJ1330" s="2573"/>
      <c r="AK1330" s="2574"/>
    </row>
    <row r="1331" spans="2:37" s="2875" customFormat="1" ht="44.25" customHeight="1" thickBot="1" x14ac:dyDescent="0.25">
      <c r="B1331" s="3844" t="s">
        <v>5007</v>
      </c>
      <c r="C1331" s="3845"/>
      <c r="D1331" s="3872" t="s">
        <v>6597</v>
      </c>
      <c r="E1331" s="3847"/>
      <c r="F1331" s="3847"/>
      <c r="G1331" s="3847"/>
      <c r="H1331" s="3847"/>
      <c r="I1331" s="3847"/>
      <c r="J1331" s="3847"/>
      <c r="K1331" s="3848"/>
      <c r="L1331" s="2573"/>
      <c r="M1331" s="2573"/>
      <c r="N1331" s="2573"/>
      <c r="O1331" s="2573"/>
      <c r="P1331" s="2573"/>
      <c r="Q1331" s="2573"/>
      <c r="R1331" s="2573"/>
      <c r="S1331" s="2573"/>
      <c r="T1331" s="2573"/>
      <c r="U1331" s="2573"/>
      <c r="V1331" s="2573"/>
      <c r="W1331" s="2573"/>
      <c r="X1331" s="2573"/>
      <c r="Y1331" s="2573"/>
      <c r="Z1331" s="2573"/>
      <c r="AA1331" s="2573"/>
      <c r="AB1331" s="2573"/>
      <c r="AC1331" s="2573"/>
      <c r="AD1331" s="2573"/>
      <c r="AE1331" s="2573"/>
      <c r="AF1331" s="2573"/>
      <c r="AG1331" s="2573"/>
      <c r="AH1331" s="2573"/>
      <c r="AI1331" s="2573"/>
      <c r="AJ1331" s="2573"/>
      <c r="AK1331" s="2574"/>
    </row>
    <row r="1332" spans="2:37" s="2875" customFormat="1" ht="12" customHeight="1" thickBot="1" x14ac:dyDescent="0.25">
      <c r="B1332" s="3865"/>
      <c r="C1332" s="3849"/>
      <c r="D1332" s="3849"/>
      <c r="E1332" s="3849"/>
      <c r="F1332" s="3849"/>
      <c r="G1332" s="3849"/>
      <c r="H1332" s="3849"/>
      <c r="I1332" s="3849"/>
      <c r="J1332" s="3849"/>
      <c r="K1332" s="3849"/>
      <c r="L1332" s="3849"/>
      <c r="M1332" s="3849"/>
      <c r="N1332" s="3849"/>
      <c r="O1332" s="3849"/>
      <c r="P1332" s="3849"/>
      <c r="Q1332" s="3849"/>
      <c r="R1332" s="2573"/>
      <c r="S1332" s="2573"/>
      <c r="T1332" s="2573"/>
      <c r="U1332" s="2573"/>
      <c r="V1332" s="2573"/>
      <c r="W1332" s="2573"/>
      <c r="X1332" s="2573"/>
      <c r="Y1332" s="2573"/>
      <c r="Z1332" s="2573"/>
      <c r="AA1332" s="2573"/>
      <c r="AB1332" s="2573"/>
      <c r="AC1332" s="2573"/>
      <c r="AD1332" s="2573"/>
      <c r="AE1332" s="2573"/>
      <c r="AF1332" s="2573"/>
      <c r="AG1332" s="2573"/>
      <c r="AH1332" s="2573"/>
      <c r="AI1332" s="2573"/>
      <c r="AJ1332" s="2573"/>
      <c r="AK1332" s="2574"/>
    </row>
    <row r="1333" spans="2:37" s="2875" customFormat="1" ht="12" customHeight="1" thickBot="1" x14ac:dyDescent="0.25">
      <c r="B1333" s="3827" t="s">
        <v>5008</v>
      </c>
      <c r="C1333" s="3827"/>
      <c r="D1333" s="3827" t="s">
        <v>4998</v>
      </c>
      <c r="E1333" s="3827" t="s">
        <v>5009</v>
      </c>
      <c r="F1333" s="3850" t="s">
        <v>224</v>
      </c>
      <c r="G1333" s="3850"/>
      <c r="H1333" s="3850"/>
      <c r="I1333" s="3850"/>
      <c r="J1333" s="3850"/>
      <c r="K1333" s="3850"/>
      <c r="L1333" s="3850"/>
      <c r="M1333" s="3850"/>
      <c r="N1333" s="3850"/>
      <c r="O1333" s="3850"/>
      <c r="P1333" s="3850"/>
      <c r="Q1333" s="3850"/>
      <c r="R1333" s="3850"/>
      <c r="S1333" s="3850" t="s">
        <v>340</v>
      </c>
      <c r="T1333" s="3850"/>
      <c r="U1333" s="3850"/>
      <c r="V1333" s="3850"/>
      <c r="W1333" s="3850"/>
      <c r="X1333" s="3850"/>
      <c r="Y1333" s="3850"/>
      <c r="Z1333" s="3850"/>
      <c r="AA1333" s="3850"/>
      <c r="AB1333" s="3850"/>
      <c r="AC1333" s="3850"/>
      <c r="AD1333" s="3850" t="s">
        <v>225</v>
      </c>
      <c r="AE1333" s="3850"/>
      <c r="AF1333" s="3850"/>
      <c r="AG1333" s="3850"/>
      <c r="AH1333" s="3851" t="s">
        <v>4993</v>
      </c>
      <c r="AI1333" s="3851"/>
      <c r="AJ1333" s="3851"/>
      <c r="AK1333" s="2574"/>
    </row>
    <row r="1334" spans="2:37" s="2875" customFormat="1" ht="12" customHeight="1" thickBot="1" x14ac:dyDescent="0.25">
      <c r="B1334" s="3828"/>
      <c r="C1334" s="3828"/>
      <c r="D1334" s="3828"/>
      <c r="E1334" s="3828"/>
      <c r="F1334" s="3828" t="s">
        <v>5010</v>
      </c>
      <c r="G1334" s="3828" t="s">
        <v>5011</v>
      </c>
      <c r="H1334" s="3827" t="s">
        <v>5012</v>
      </c>
      <c r="I1334" s="3830" t="s">
        <v>5013</v>
      </c>
      <c r="J1334" s="3830" t="s">
        <v>5014</v>
      </c>
      <c r="K1334" s="3829" t="s">
        <v>5015</v>
      </c>
      <c r="L1334" s="3829" t="s">
        <v>5016</v>
      </c>
      <c r="M1334" s="3830" t="s">
        <v>5017</v>
      </c>
      <c r="N1334" s="3830"/>
      <c r="O1334" s="3829" t="s">
        <v>5018</v>
      </c>
      <c r="P1334" s="3829" t="s">
        <v>5019</v>
      </c>
      <c r="Q1334" s="3829" t="s">
        <v>5020</v>
      </c>
      <c r="R1334" s="3829" t="s">
        <v>5021</v>
      </c>
      <c r="S1334" s="3827" t="s">
        <v>5022</v>
      </c>
      <c r="T1334" s="3827" t="s">
        <v>5023</v>
      </c>
      <c r="U1334" s="3827" t="s">
        <v>5024</v>
      </c>
      <c r="V1334" s="3827" t="s">
        <v>5025</v>
      </c>
      <c r="W1334" s="3827" t="s">
        <v>5026</v>
      </c>
      <c r="X1334" s="3827" t="s">
        <v>5027</v>
      </c>
      <c r="Y1334" s="3827" t="s">
        <v>5028</v>
      </c>
      <c r="Z1334" s="3827" t="s">
        <v>5029</v>
      </c>
      <c r="AA1334" s="3827" t="s">
        <v>5030</v>
      </c>
      <c r="AB1334" s="3830" t="s">
        <v>5031</v>
      </c>
      <c r="AC1334" s="3830" t="s">
        <v>5032</v>
      </c>
      <c r="AD1334" s="3827" t="s">
        <v>5033</v>
      </c>
      <c r="AE1334" s="3827" t="s">
        <v>5034</v>
      </c>
      <c r="AF1334" s="3827" t="s">
        <v>5035</v>
      </c>
      <c r="AG1334" s="3827" t="s">
        <v>5036</v>
      </c>
      <c r="AH1334" s="3827" t="s">
        <v>1154</v>
      </c>
      <c r="AI1334" s="3827" t="s">
        <v>4994</v>
      </c>
      <c r="AJ1334" s="3827" t="s">
        <v>4995</v>
      </c>
      <c r="AK1334" s="2574"/>
    </row>
    <row r="1335" spans="2:37" s="2875" customFormat="1" ht="12" customHeight="1" x14ac:dyDescent="0.2">
      <c r="B1335" s="3828"/>
      <c r="C1335" s="3828"/>
      <c r="D1335" s="3828"/>
      <c r="E1335" s="3828"/>
      <c r="F1335" s="3828"/>
      <c r="G1335" s="3828"/>
      <c r="H1335" s="3828"/>
      <c r="I1335" s="3829"/>
      <c r="J1335" s="3829"/>
      <c r="K1335" s="3829"/>
      <c r="L1335" s="3829"/>
      <c r="M1335" s="3637" t="s">
        <v>5037</v>
      </c>
      <c r="N1335" s="3638" t="s">
        <v>2798</v>
      </c>
      <c r="O1335" s="3829"/>
      <c r="P1335" s="3829"/>
      <c r="Q1335" s="3829"/>
      <c r="R1335" s="3829"/>
      <c r="S1335" s="3828"/>
      <c r="T1335" s="3828"/>
      <c r="U1335" s="3828"/>
      <c r="V1335" s="3828"/>
      <c r="W1335" s="3828"/>
      <c r="X1335" s="3828"/>
      <c r="Y1335" s="3828"/>
      <c r="Z1335" s="3828"/>
      <c r="AA1335" s="3828"/>
      <c r="AB1335" s="3829"/>
      <c r="AC1335" s="3829"/>
      <c r="AD1335" s="3828"/>
      <c r="AE1335" s="3828"/>
      <c r="AF1335" s="3828"/>
      <c r="AG1335" s="3828"/>
      <c r="AH1335" s="3828"/>
      <c r="AI1335" s="3828"/>
      <c r="AJ1335" s="3828"/>
      <c r="AK1335" s="2574"/>
    </row>
    <row r="1336" spans="2:37" s="2875" customFormat="1" ht="12" customHeight="1" x14ac:dyDescent="0.2">
      <c r="B1336" s="3914" t="s">
        <v>6598</v>
      </c>
      <c r="C1336" s="3915"/>
      <c r="D1336" s="2780">
        <v>50001780</v>
      </c>
      <c r="E1336" s="3330"/>
      <c r="F1336" s="3330"/>
      <c r="G1336" s="3331"/>
      <c r="H1336" s="3332"/>
      <c r="I1336" s="3332"/>
      <c r="J1336" s="3332"/>
      <c r="K1336" s="3331"/>
      <c r="L1336" s="3331"/>
      <c r="M1336" s="3329"/>
      <c r="N1336" s="2704"/>
      <c r="O1336" s="3331"/>
      <c r="P1336" s="3331"/>
      <c r="Q1336" s="3331"/>
      <c r="R1336" s="3331"/>
      <c r="S1336" s="2614"/>
      <c r="T1336" s="3331"/>
      <c r="U1336" s="3334"/>
      <c r="V1336" s="3334"/>
      <c r="W1336" s="3331"/>
      <c r="X1336" s="3331"/>
      <c r="Y1336" s="3334"/>
      <c r="Z1336" s="3334"/>
      <c r="AA1336" s="3334"/>
      <c r="AB1336" s="3331"/>
      <c r="AC1336" s="3331"/>
      <c r="AD1336" s="3330"/>
      <c r="AE1336" s="2584"/>
      <c r="AF1336" s="2585"/>
      <c r="AG1336" s="2585"/>
      <c r="AH1336" s="2706" t="s">
        <v>5220</v>
      </c>
      <c r="AI1336" s="3109">
        <v>1</v>
      </c>
      <c r="AJ1336" s="3416">
        <v>6.92</v>
      </c>
      <c r="AK1336" s="2574"/>
    </row>
    <row r="1337" spans="2:37" s="2875" customFormat="1" ht="12" customHeight="1" x14ac:dyDescent="0.2">
      <c r="B1337" s="3914" t="s">
        <v>6599</v>
      </c>
      <c r="C1337" s="3915"/>
      <c r="D1337" s="2780">
        <v>50001779</v>
      </c>
      <c r="E1337" s="3330"/>
      <c r="F1337" s="3330"/>
      <c r="G1337" s="3331"/>
      <c r="H1337" s="3332"/>
      <c r="I1337" s="3332"/>
      <c r="J1337" s="3332"/>
      <c r="K1337" s="3331"/>
      <c r="L1337" s="3331"/>
      <c r="M1337" s="3329"/>
      <c r="N1337" s="2704"/>
      <c r="O1337" s="3331"/>
      <c r="P1337" s="3331"/>
      <c r="Q1337" s="3331"/>
      <c r="R1337" s="3331"/>
      <c r="S1337" s="2614"/>
      <c r="T1337" s="3331"/>
      <c r="U1337" s="3334"/>
      <c r="V1337" s="3334"/>
      <c r="W1337" s="3331"/>
      <c r="X1337" s="3331"/>
      <c r="Y1337" s="3334"/>
      <c r="Z1337" s="3334"/>
      <c r="AA1337" s="3334"/>
      <c r="AB1337" s="3331"/>
      <c r="AC1337" s="3331"/>
      <c r="AD1337" s="3330"/>
      <c r="AE1337" s="2584"/>
      <c r="AF1337" s="2585"/>
      <c r="AG1337" s="2585"/>
      <c r="AH1337" s="2706" t="s">
        <v>5220</v>
      </c>
      <c r="AI1337" s="3109">
        <v>1</v>
      </c>
      <c r="AJ1337" s="3416">
        <v>2.2999999999999998</v>
      </c>
      <c r="AK1337" s="2574"/>
    </row>
    <row r="1338" spans="2:37" s="2875" customFormat="1" ht="12" customHeight="1" x14ac:dyDescent="0.2">
      <c r="B1338" s="3914" t="s">
        <v>6600</v>
      </c>
      <c r="C1338" s="3915"/>
      <c r="D1338" s="2780">
        <v>50001867</v>
      </c>
      <c r="E1338" s="3330"/>
      <c r="F1338" s="3330"/>
      <c r="G1338" s="3331"/>
      <c r="H1338" s="3332"/>
      <c r="I1338" s="3332"/>
      <c r="J1338" s="3332"/>
      <c r="K1338" s="3331"/>
      <c r="L1338" s="3331"/>
      <c r="M1338" s="3329"/>
      <c r="N1338" s="2704"/>
      <c r="O1338" s="3331"/>
      <c r="P1338" s="3331"/>
      <c r="Q1338" s="3331"/>
      <c r="R1338" s="3331"/>
      <c r="S1338" s="2614"/>
      <c r="T1338" s="3331"/>
      <c r="U1338" s="3334"/>
      <c r="V1338" s="3334"/>
      <c r="W1338" s="3331"/>
      <c r="X1338" s="3331"/>
      <c r="Y1338" s="3334"/>
      <c r="Z1338" s="3334"/>
      <c r="AA1338" s="3334"/>
      <c r="AB1338" s="3331"/>
      <c r="AC1338" s="3331"/>
      <c r="AD1338" s="3330"/>
      <c r="AE1338" s="2584"/>
      <c r="AF1338" s="2585"/>
      <c r="AG1338" s="2585"/>
      <c r="AH1338" s="2706" t="s">
        <v>5220</v>
      </c>
      <c r="AI1338" s="3109">
        <v>1</v>
      </c>
      <c r="AJ1338" s="3416">
        <v>1.53</v>
      </c>
      <c r="AK1338" s="2574"/>
    </row>
    <row r="1339" spans="2:37" s="2875" customFormat="1" ht="12" customHeight="1" x14ac:dyDescent="0.2">
      <c r="B1339" s="3914" t="s">
        <v>6601</v>
      </c>
      <c r="C1339" s="3915"/>
      <c r="D1339" s="2780">
        <v>50001868</v>
      </c>
      <c r="E1339" s="3330"/>
      <c r="F1339" s="3330"/>
      <c r="G1339" s="3331"/>
      <c r="H1339" s="3332"/>
      <c r="I1339" s="3332"/>
      <c r="J1339" s="3332"/>
      <c r="K1339" s="3331"/>
      <c r="L1339" s="3331"/>
      <c r="M1339" s="3329"/>
      <c r="N1339" s="2704"/>
      <c r="O1339" s="3331"/>
      <c r="P1339" s="3331"/>
      <c r="Q1339" s="3331"/>
      <c r="R1339" s="3331"/>
      <c r="S1339" s="2614"/>
      <c r="T1339" s="3331"/>
      <c r="U1339" s="3334"/>
      <c r="V1339" s="3334"/>
      <c r="W1339" s="3331"/>
      <c r="X1339" s="3331"/>
      <c r="Y1339" s="3334"/>
      <c r="Z1339" s="3334"/>
      <c r="AA1339" s="3334"/>
      <c r="AB1339" s="3331"/>
      <c r="AC1339" s="3331"/>
      <c r="AD1339" s="3330"/>
      <c r="AE1339" s="2584"/>
      <c r="AF1339" s="2585"/>
      <c r="AG1339" s="2585"/>
      <c r="AH1339" s="2706" t="s">
        <v>5209</v>
      </c>
      <c r="AI1339" s="3109">
        <v>2</v>
      </c>
      <c r="AJ1339" s="3416">
        <v>1.5</v>
      </c>
      <c r="AK1339" s="2574"/>
    </row>
    <row r="1340" spans="2:37" s="2875" customFormat="1" ht="12" customHeight="1" x14ac:dyDescent="0.2">
      <c r="B1340" s="2575"/>
      <c r="C1340" s="2568"/>
      <c r="D1340" s="3833"/>
      <c r="E1340" s="3833"/>
      <c r="F1340" s="3833"/>
      <c r="G1340" s="3833"/>
      <c r="H1340" s="2568"/>
      <c r="I1340" s="2569"/>
      <c r="J1340" s="2569"/>
      <c r="K1340" s="2569"/>
      <c r="L1340" s="2569"/>
      <c r="M1340" s="2568"/>
      <c r="N1340" s="2569"/>
      <c r="O1340" s="2569"/>
      <c r="P1340" s="2569"/>
      <c r="Q1340" s="2569"/>
      <c r="R1340" s="2569"/>
      <c r="S1340" s="2568"/>
      <c r="T1340" s="2567"/>
      <c r="U1340" s="2567"/>
      <c r="V1340" s="2567"/>
      <c r="W1340" s="2567"/>
      <c r="X1340" s="2567"/>
      <c r="Y1340" s="2567"/>
      <c r="Z1340" s="2567"/>
      <c r="AA1340" s="2567"/>
      <c r="AB1340" s="2567"/>
      <c r="AC1340" s="2567"/>
      <c r="AD1340" s="2567"/>
      <c r="AE1340" s="2567"/>
      <c r="AF1340" s="2567"/>
      <c r="AG1340" s="2567"/>
      <c r="AH1340" s="2567"/>
      <c r="AI1340" s="2567"/>
      <c r="AJ1340" s="2567"/>
      <c r="AK1340" s="2574"/>
    </row>
    <row r="1341" spans="2:37" s="2875" customFormat="1" ht="12" customHeight="1" x14ac:dyDescent="0.2">
      <c r="B1341" s="3834" t="s">
        <v>4996</v>
      </c>
      <c r="C1341" s="3835"/>
      <c r="D1341" s="3836" t="s">
        <v>1534</v>
      </c>
      <c r="E1341" s="3836"/>
      <c r="F1341" s="3836"/>
      <c r="G1341" s="3836"/>
      <c r="H1341" s="2571"/>
      <c r="I1341" s="2571"/>
      <c r="J1341" s="2571"/>
      <c r="K1341" s="2571"/>
      <c r="L1341" s="2571"/>
      <c r="M1341" s="2571"/>
      <c r="N1341" s="2571"/>
      <c r="O1341" s="2571"/>
      <c r="P1341" s="2571"/>
      <c r="Q1341" s="2571"/>
      <c r="R1341" s="2571"/>
      <c r="S1341" s="2571"/>
      <c r="T1341" s="2567"/>
      <c r="U1341" s="2567"/>
      <c r="V1341" s="2567"/>
      <c r="W1341" s="2567"/>
      <c r="X1341" s="2567"/>
      <c r="Y1341" s="2567"/>
      <c r="Z1341" s="2567"/>
      <c r="AA1341" s="2567"/>
      <c r="AB1341" s="2567"/>
      <c r="AC1341" s="2567"/>
      <c r="AD1341" s="2567"/>
      <c r="AE1341" s="2567"/>
      <c r="AF1341" s="2567"/>
      <c r="AG1341" s="2567"/>
      <c r="AH1341" s="2567"/>
      <c r="AI1341" s="2567"/>
      <c r="AJ1341" s="2567"/>
      <c r="AK1341" s="2574"/>
    </row>
    <row r="1342" spans="2:37" s="2875" customFormat="1" ht="12" customHeight="1" x14ac:dyDescent="0.2">
      <c r="B1342" s="3834" t="s">
        <v>4997</v>
      </c>
      <c r="C1342" s="3835"/>
      <c r="D1342" s="3916" t="s">
        <v>10</v>
      </c>
      <c r="E1342" s="3916"/>
      <c r="F1342" s="3916"/>
      <c r="G1342" s="3916"/>
      <c r="H1342" s="2571"/>
      <c r="I1342" s="2571"/>
      <c r="J1342" s="2571"/>
      <c r="K1342" s="2571"/>
      <c r="L1342" s="2571"/>
      <c r="M1342" s="2571"/>
      <c r="N1342" s="2571"/>
      <c r="O1342" s="2571"/>
      <c r="P1342" s="2571"/>
      <c r="Q1342" s="2571"/>
      <c r="R1342" s="2571"/>
      <c r="S1342" s="2571"/>
      <c r="T1342" s="2567"/>
      <c r="U1342" s="2567"/>
      <c r="V1342" s="2567"/>
      <c r="W1342" s="2567"/>
      <c r="X1342" s="2567"/>
      <c r="Y1342" s="2567"/>
      <c r="Z1342" s="2567"/>
      <c r="AA1342" s="2567"/>
      <c r="AB1342" s="2567"/>
      <c r="AC1342" s="2567"/>
      <c r="AD1342" s="2567"/>
      <c r="AE1342" s="2567"/>
      <c r="AF1342" s="2567"/>
      <c r="AG1342" s="2567"/>
      <c r="AH1342" s="2567"/>
      <c r="AI1342" s="2567"/>
      <c r="AJ1342" s="2567"/>
      <c r="AK1342" s="2574"/>
    </row>
    <row r="1343" spans="2:37" s="2875" customFormat="1" ht="12" customHeight="1" thickBot="1" x14ac:dyDescent="0.25">
      <c r="B1343" s="3652"/>
      <c r="C1343" s="3478"/>
      <c r="D1343" s="3478"/>
      <c r="E1343" s="3478"/>
      <c r="F1343" s="3478"/>
      <c r="G1343" s="3478"/>
      <c r="H1343" s="3478"/>
      <c r="I1343" s="3478"/>
      <c r="J1343" s="3478"/>
      <c r="K1343" s="3478"/>
      <c r="L1343" s="3478"/>
      <c r="M1343" s="3478"/>
      <c r="N1343" s="3478"/>
      <c r="O1343" s="3478"/>
      <c r="P1343" s="3478"/>
      <c r="Q1343" s="3478"/>
      <c r="R1343" s="3478"/>
      <c r="S1343" s="3478"/>
      <c r="T1343" s="3478"/>
      <c r="U1343" s="3478"/>
      <c r="V1343" s="3478"/>
      <c r="W1343" s="3478"/>
      <c r="X1343" s="3478"/>
      <c r="Y1343" s="3478"/>
      <c r="Z1343" s="3478"/>
      <c r="AA1343" s="3478"/>
      <c r="AB1343" s="3478"/>
      <c r="AC1343" s="3478"/>
      <c r="AD1343" s="3478"/>
      <c r="AE1343" s="3478"/>
      <c r="AF1343" s="3478"/>
      <c r="AG1343" s="3478"/>
      <c r="AH1343" s="3478"/>
      <c r="AI1343" s="3478"/>
      <c r="AJ1343" s="3478"/>
      <c r="AK1343" s="3480"/>
    </row>
    <row r="1344" spans="2:37" s="2875" customFormat="1" ht="12" customHeight="1" x14ac:dyDescent="0.2">
      <c r="B1344" s="2777"/>
    </row>
    <row r="1345" spans="2:37" s="2875" customFormat="1" ht="12" customHeight="1" thickBot="1" x14ac:dyDescent="0.25">
      <c r="B1345" s="2777"/>
    </row>
    <row r="1346" spans="2:37" s="2875" customFormat="1" ht="12" customHeight="1" x14ac:dyDescent="0.2">
      <c r="B1346" s="3839" t="s">
        <v>5005</v>
      </c>
      <c r="C1346" s="3840"/>
      <c r="D1346" s="3840"/>
      <c r="E1346" s="3840"/>
      <c r="F1346" s="3840"/>
      <c r="G1346" s="3840"/>
      <c r="H1346" s="3840"/>
      <c r="I1346" s="3840"/>
      <c r="J1346" s="3840"/>
      <c r="K1346" s="3840"/>
      <c r="L1346" s="3840"/>
      <c r="M1346" s="3840"/>
      <c r="N1346" s="3840"/>
      <c r="O1346" s="3840"/>
      <c r="P1346" s="3840"/>
      <c r="Q1346" s="3840"/>
      <c r="R1346" s="3840"/>
      <c r="S1346" s="3840"/>
      <c r="T1346" s="3840"/>
      <c r="U1346" s="3840"/>
      <c r="V1346" s="3840"/>
      <c r="W1346" s="3840"/>
      <c r="X1346" s="3840"/>
      <c r="Y1346" s="3840"/>
      <c r="Z1346" s="3840"/>
      <c r="AA1346" s="3840"/>
      <c r="AB1346" s="3840"/>
      <c r="AC1346" s="3840"/>
      <c r="AD1346" s="3840"/>
      <c r="AE1346" s="3840"/>
      <c r="AF1346" s="3840"/>
      <c r="AG1346" s="3840"/>
      <c r="AH1346" s="3840"/>
      <c r="AI1346" s="3840"/>
      <c r="AJ1346" s="3840"/>
      <c r="AK1346" s="3841"/>
    </row>
    <row r="1347" spans="2:37" s="2875" customFormat="1" ht="12" customHeight="1" x14ac:dyDescent="0.2">
      <c r="B1347" s="2572"/>
      <c r="C1347" s="3640"/>
      <c r="D1347" s="3640"/>
      <c r="E1347" s="3640"/>
      <c r="F1347" s="3640"/>
      <c r="G1347" s="2573"/>
      <c r="H1347" s="2573"/>
      <c r="I1347" s="2573"/>
      <c r="J1347" s="2573"/>
      <c r="K1347" s="2573"/>
      <c r="L1347" s="2573"/>
      <c r="M1347" s="2573"/>
      <c r="N1347" s="2573"/>
      <c r="O1347" s="2573"/>
      <c r="P1347" s="2573"/>
      <c r="Q1347" s="2573"/>
      <c r="R1347" s="2573"/>
      <c r="S1347" s="2573"/>
      <c r="T1347" s="2573"/>
      <c r="U1347" s="2573"/>
      <c r="V1347" s="2573"/>
      <c r="W1347" s="2573"/>
      <c r="X1347" s="2573"/>
      <c r="Y1347" s="2573"/>
      <c r="Z1347" s="2573"/>
      <c r="AA1347" s="2573"/>
      <c r="AB1347" s="2573"/>
      <c r="AC1347" s="2573"/>
      <c r="AD1347" s="2573"/>
      <c r="AE1347" s="2573"/>
      <c r="AF1347" s="2573"/>
      <c r="AG1347" s="2573"/>
      <c r="AH1347" s="2573"/>
      <c r="AI1347" s="2573"/>
      <c r="AJ1347" s="2573"/>
      <c r="AK1347" s="2574"/>
    </row>
    <row r="1348" spans="2:37" s="2875" customFormat="1" ht="12" customHeight="1" x14ac:dyDescent="0.2">
      <c r="B1348" s="2572" t="s">
        <v>4992</v>
      </c>
      <c r="C1348" s="3640"/>
      <c r="D1348" s="3842" t="s">
        <v>6609</v>
      </c>
      <c r="E1348" s="3842"/>
      <c r="F1348" s="3842"/>
      <c r="G1348" s="2573"/>
      <c r="H1348" s="2573"/>
      <c r="I1348" s="2573"/>
      <c r="J1348" s="2573"/>
      <c r="K1348" s="2573"/>
      <c r="L1348" s="2573"/>
      <c r="M1348" s="2573"/>
      <c r="N1348" s="2573"/>
      <c r="O1348" s="2573"/>
      <c r="P1348" s="2573"/>
      <c r="Q1348" s="2573"/>
      <c r="R1348" s="2573"/>
      <c r="S1348" s="2573"/>
      <c r="T1348" s="2573"/>
      <c r="U1348" s="2573"/>
      <c r="V1348" s="2573"/>
      <c r="W1348" s="2573"/>
      <c r="X1348" s="2573"/>
      <c r="Y1348" s="2573"/>
      <c r="Z1348" s="2573"/>
      <c r="AA1348" s="2573"/>
      <c r="AB1348" s="2573"/>
      <c r="AC1348" s="2573"/>
      <c r="AD1348" s="2573"/>
      <c r="AE1348" s="2573"/>
      <c r="AF1348" s="2573"/>
      <c r="AG1348" s="2573"/>
      <c r="AH1348" s="2573"/>
      <c r="AI1348" s="2573"/>
      <c r="AJ1348" s="2573"/>
      <c r="AK1348" s="2574"/>
    </row>
    <row r="1349" spans="2:37" s="2875" customFormat="1" ht="12" customHeight="1" thickBot="1" x14ac:dyDescent="0.25">
      <c r="B1349" s="3863" t="s">
        <v>5006</v>
      </c>
      <c r="C1349" s="3864"/>
      <c r="D1349" s="3843">
        <v>41725</v>
      </c>
      <c r="E1349" s="3843"/>
      <c r="F1349" s="3640"/>
      <c r="G1349" s="2573"/>
      <c r="H1349" s="2573"/>
      <c r="I1349" s="2573"/>
      <c r="J1349" s="2573"/>
      <c r="K1349" s="2573"/>
      <c r="L1349" s="2573"/>
      <c r="M1349" s="2573"/>
      <c r="N1349" s="2573"/>
      <c r="O1349" s="2573"/>
      <c r="P1349" s="2573"/>
      <c r="Q1349" s="2573"/>
      <c r="R1349" s="2573"/>
      <c r="S1349" s="2573"/>
      <c r="T1349" s="2573"/>
      <c r="U1349" s="2573"/>
      <c r="V1349" s="2573"/>
      <c r="W1349" s="2573"/>
      <c r="X1349" s="2573"/>
      <c r="Y1349" s="2573"/>
      <c r="Z1349" s="2573"/>
      <c r="AA1349" s="2573"/>
      <c r="AB1349" s="2573"/>
      <c r="AC1349" s="2573"/>
      <c r="AD1349" s="2573"/>
      <c r="AE1349" s="2573"/>
      <c r="AF1349" s="2573"/>
      <c r="AG1349" s="2573"/>
      <c r="AH1349" s="2573"/>
      <c r="AI1349" s="2573"/>
      <c r="AJ1349" s="2573"/>
      <c r="AK1349" s="2574"/>
    </row>
    <row r="1350" spans="2:37" s="2875" customFormat="1" ht="90.75" customHeight="1" thickBot="1" x14ac:dyDescent="0.25">
      <c r="B1350" s="3844" t="s">
        <v>5007</v>
      </c>
      <c r="C1350" s="3845"/>
      <c r="D1350" s="3872" t="s">
        <v>6610</v>
      </c>
      <c r="E1350" s="3847"/>
      <c r="F1350" s="3847"/>
      <c r="G1350" s="3847"/>
      <c r="H1350" s="3847"/>
      <c r="I1350" s="3847"/>
      <c r="J1350" s="3847"/>
      <c r="K1350" s="3848"/>
      <c r="L1350" s="2573"/>
      <c r="M1350" s="2573"/>
      <c r="N1350" s="2573"/>
      <c r="O1350" s="2573"/>
      <c r="P1350" s="2573"/>
      <c r="Q1350" s="2573"/>
      <c r="R1350" s="2573"/>
      <c r="S1350" s="2573"/>
      <c r="T1350" s="2573"/>
      <c r="U1350" s="2573"/>
      <c r="V1350" s="2573"/>
      <c r="W1350" s="2573"/>
      <c r="X1350" s="2573"/>
      <c r="Y1350" s="2573"/>
      <c r="Z1350" s="2573"/>
      <c r="AA1350" s="2573"/>
      <c r="AB1350" s="2573"/>
      <c r="AC1350" s="2573"/>
      <c r="AD1350" s="2573"/>
      <c r="AE1350" s="2573"/>
      <c r="AF1350" s="2573"/>
      <c r="AG1350" s="2573"/>
      <c r="AH1350" s="2573"/>
      <c r="AI1350" s="2573"/>
      <c r="AJ1350" s="2573"/>
      <c r="AK1350" s="2574"/>
    </row>
    <row r="1351" spans="2:37" s="2875" customFormat="1" ht="12" customHeight="1" thickBot="1" x14ac:dyDescent="0.25">
      <c r="B1351" s="3865"/>
      <c r="C1351" s="3849"/>
      <c r="D1351" s="3849"/>
      <c r="E1351" s="3849"/>
      <c r="F1351" s="3849"/>
      <c r="G1351" s="3849"/>
      <c r="H1351" s="3849"/>
      <c r="I1351" s="3849"/>
      <c r="J1351" s="3849"/>
      <c r="K1351" s="3849"/>
      <c r="L1351" s="3849"/>
      <c r="M1351" s="3849"/>
      <c r="N1351" s="3849"/>
      <c r="O1351" s="3849"/>
      <c r="P1351" s="3849"/>
      <c r="Q1351" s="3849"/>
      <c r="R1351" s="2573"/>
      <c r="S1351" s="2573"/>
      <c r="T1351" s="2573"/>
      <c r="U1351" s="2573"/>
      <c r="V1351" s="2573"/>
      <c r="W1351" s="2573"/>
      <c r="X1351" s="2573"/>
      <c r="Y1351" s="2573"/>
      <c r="Z1351" s="2573"/>
      <c r="AA1351" s="2573"/>
      <c r="AB1351" s="2573"/>
      <c r="AC1351" s="2573"/>
      <c r="AD1351" s="2573"/>
      <c r="AE1351" s="2573"/>
      <c r="AF1351" s="2573"/>
      <c r="AG1351" s="2573"/>
      <c r="AH1351" s="2573"/>
      <c r="AI1351" s="2573"/>
      <c r="AJ1351" s="2573"/>
      <c r="AK1351" s="2574"/>
    </row>
    <row r="1352" spans="2:37" s="2875" customFormat="1" ht="12" customHeight="1" thickBot="1" x14ac:dyDescent="0.25">
      <c r="B1352" s="3827" t="s">
        <v>5008</v>
      </c>
      <c r="C1352" s="3827"/>
      <c r="D1352" s="3827" t="s">
        <v>4998</v>
      </c>
      <c r="E1352" s="3827" t="s">
        <v>5009</v>
      </c>
      <c r="F1352" s="3850" t="s">
        <v>224</v>
      </c>
      <c r="G1352" s="3850"/>
      <c r="H1352" s="3850"/>
      <c r="I1352" s="3850"/>
      <c r="J1352" s="3850"/>
      <c r="K1352" s="3850"/>
      <c r="L1352" s="3850"/>
      <c r="M1352" s="3850"/>
      <c r="N1352" s="3850"/>
      <c r="O1352" s="3850"/>
      <c r="P1352" s="3850"/>
      <c r="Q1352" s="3850"/>
      <c r="R1352" s="3850"/>
      <c r="S1352" s="3850" t="s">
        <v>340</v>
      </c>
      <c r="T1352" s="3850"/>
      <c r="U1352" s="3850"/>
      <c r="V1352" s="3850"/>
      <c r="W1352" s="3850"/>
      <c r="X1352" s="3850"/>
      <c r="Y1352" s="3850"/>
      <c r="Z1352" s="3850"/>
      <c r="AA1352" s="3850"/>
      <c r="AB1352" s="3850"/>
      <c r="AC1352" s="3850"/>
      <c r="AD1352" s="3850" t="s">
        <v>225</v>
      </c>
      <c r="AE1352" s="3850"/>
      <c r="AF1352" s="3850"/>
      <c r="AG1352" s="3850"/>
      <c r="AH1352" s="3851" t="s">
        <v>4993</v>
      </c>
      <c r="AI1352" s="3851"/>
      <c r="AJ1352" s="3851"/>
      <c r="AK1352" s="2574"/>
    </row>
    <row r="1353" spans="2:37" s="2875" customFormat="1" ht="12" customHeight="1" thickBot="1" x14ac:dyDescent="0.25">
      <c r="B1353" s="3828"/>
      <c r="C1353" s="3828"/>
      <c r="D1353" s="3828"/>
      <c r="E1353" s="3828"/>
      <c r="F1353" s="3828" t="s">
        <v>5010</v>
      </c>
      <c r="G1353" s="3828" t="s">
        <v>5011</v>
      </c>
      <c r="H1353" s="3827" t="s">
        <v>5012</v>
      </c>
      <c r="I1353" s="3830" t="s">
        <v>5013</v>
      </c>
      <c r="J1353" s="3830" t="s">
        <v>5014</v>
      </c>
      <c r="K1353" s="3829" t="s">
        <v>5015</v>
      </c>
      <c r="L1353" s="3829" t="s">
        <v>5016</v>
      </c>
      <c r="M1353" s="3830" t="s">
        <v>5017</v>
      </c>
      <c r="N1353" s="3830"/>
      <c r="O1353" s="3829" t="s">
        <v>5018</v>
      </c>
      <c r="P1353" s="3829" t="s">
        <v>5019</v>
      </c>
      <c r="Q1353" s="3829" t="s">
        <v>5020</v>
      </c>
      <c r="R1353" s="3829" t="s">
        <v>5021</v>
      </c>
      <c r="S1353" s="3827" t="s">
        <v>5022</v>
      </c>
      <c r="T1353" s="3827" t="s">
        <v>5023</v>
      </c>
      <c r="U1353" s="3827" t="s">
        <v>5024</v>
      </c>
      <c r="V1353" s="3827" t="s">
        <v>5025</v>
      </c>
      <c r="W1353" s="3827" t="s">
        <v>5026</v>
      </c>
      <c r="X1353" s="3827" t="s">
        <v>5027</v>
      </c>
      <c r="Y1353" s="3827" t="s">
        <v>5028</v>
      </c>
      <c r="Z1353" s="3827" t="s">
        <v>5029</v>
      </c>
      <c r="AA1353" s="3827" t="s">
        <v>5030</v>
      </c>
      <c r="AB1353" s="3830" t="s">
        <v>5031</v>
      </c>
      <c r="AC1353" s="3830" t="s">
        <v>5032</v>
      </c>
      <c r="AD1353" s="3827" t="s">
        <v>5033</v>
      </c>
      <c r="AE1353" s="3827" t="s">
        <v>5034</v>
      </c>
      <c r="AF1353" s="3827" t="s">
        <v>5035</v>
      </c>
      <c r="AG1353" s="3827" t="s">
        <v>5036</v>
      </c>
      <c r="AH1353" s="3827" t="s">
        <v>1154</v>
      </c>
      <c r="AI1353" s="3827" t="s">
        <v>4994</v>
      </c>
      <c r="AJ1353" s="3827" t="s">
        <v>4995</v>
      </c>
      <c r="AK1353" s="2574"/>
    </row>
    <row r="1354" spans="2:37" s="2875" customFormat="1" ht="12" customHeight="1" thickBot="1" x14ac:dyDescent="0.25">
      <c r="B1354" s="3828"/>
      <c r="C1354" s="3828"/>
      <c r="D1354" s="3828"/>
      <c r="E1354" s="3828"/>
      <c r="F1354" s="3828"/>
      <c r="G1354" s="3828"/>
      <c r="H1354" s="3828"/>
      <c r="I1354" s="3829"/>
      <c r="J1354" s="3829"/>
      <c r="K1354" s="3829"/>
      <c r="L1354" s="3829"/>
      <c r="M1354" s="3638"/>
      <c r="N1354" s="3638"/>
      <c r="O1354" s="3829"/>
      <c r="P1354" s="3829"/>
      <c r="Q1354" s="3829"/>
      <c r="R1354" s="3829"/>
      <c r="S1354" s="3828"/>
      <c r="T1354" s="3828"/>
      <c r="U1354" s="3828"/>
      <c r="V1354" s="3828"/>
      <c r="W1354" s="3828"/>
      <c r="X1354" s="3828"/>
      <c r="Y1354" s="3828"/>
      <c r="Z1354" s="3828"/>
      <c r="AA1354" s="3828"/>
      <c r="AB1354" s="3829"/>
      <c r="AC1354" s="3829"/>
      <c r="AD1354" s="3828"/>
      <c r="AE1354" s="3828"/>
      <c r="AF1354" s="3828"/>
      <c r="AG1354" s="3828"/>
      <c r="AH1354" s="3828"/>
      <c r="AI1354" s="3828"/>
      <c r="AJ1354" s="3828"/>
      <c r="AK1354" s="2574"/>
    </row>
    <row r="1355" spans="2:37" s="2875" customFormat="1" ht="12" customHeight="1" thickBot="1" x14ac:dyDescent="0.25">
      <c r="B1355" s="3828"/>
      <c r="C1355" s="3828"/>
      <c r="D1355" s="3828"/>
      <c r="E1355" s="3828"/>
      <c r="F1355" s="3828"/>
      <c r="G1355" s="3828"/>
      <c r="H1355" s="3828"/>
      <c r="I1355" s="3829"/>
      <c r="J1355" s="3829"/>
      <c r="K1355" s="3829"/>
      <c r="L1355" s="3829"/>
      <c r="M1355" s="3637" t="s">
        <v>5037</v>
      </c>
      <c r="N1355" s="3638" t="s">
        <v>2798</v>
      </c>
      <c r="O1355" s="3829"/>
      <c r="P1355" s="3829"/>
      <c r="Q1355" s="3829"/>
      <c r="R1355" s="3829"/>
      <c r="S1355" s="3828"/>
      <c r="T1355" s="3828"/>
      <c r="U1355" s="3828"/>
      <c r="V1355" s="3828"/>
      <c r="W1355" s="3828"/>
      <c r="X1355" s="3828"/>
      <c r="Y1355" s="3828"/>
      <c r="Z1355" s="3828"/>
      <c r="AA1355" s="3828"/>
      <c r="AB1355" s="3829"/>
      <c r="AC1355" s="3829"/>
      <c r="AD1355" s="3828"/>
      <c r="AE1355" s="3828"/>
      <c r="AF1355" s="3828"/>
      <c r="AG1355" s="3828"/>
      <c r="AH1355" s="3828"/>
      <c r="AI1355" s="3828"/>
      <c r="AJ1355" s="3828"/>
      <c r="AK1355" s="2574"/>
    </row>
    <row r="1356" spans="2:37" s="2875" customFormat="1" ht="12" customHeight="1" x14ac:dyDescent="0.2">
      <c r="B1356" s="3897" t="s">
        <v>6611</v>
      </c>
      <c r="C1356" s="3898"/>
      <c r="D1356" s="3182" t="s">
        <v>6612</v>
      </c>
      <c r="E1356" s="3622">
        <v>6</v>
      </c>
      <c r="F1356" s="3182" t="s">
        <v>1534</v>
      </c>
      <c r="G1356" s="3182" t="s">
        <v>1534</v>
      </c>
      <c r="H1356" s="3182" t="s">
        <v>1534</v>
      </c>
      <c r="I1356" s="3182" t="s">
        <v>1534</v>
      </c>
      <c r="J1356" s="3182" t="s">
        <v>1534</v>
      </c>
      <c r="K1356" s="3182" t="s">
        <v>1534</v>
      </c>
      <c r="L1356" s="3182" t="s">
        <v>1534</v>
      </c>
      <c r="M1356" s="3182" t="s">
        <v>1534</v>
      </c>
      <c r="N1356" s="3182" t="s">
        <v>1534</v>
      </c>
      <c r="O1356" s="3182" t="s">
        <v>1534</v>
      </c>
      <c r="P1356" s="3182" t="s">
        <v>1534</v>
      </c>
      <c r="Q1356" s="3182" t="s">
        <v>1534</v>
      </c>
      <c r="R1356" s="3182" t="s">
        <v>1534</v>
      </c>
      <c r="S1356" s="3182" t="s">
        <v>1534</v>
      </c>
      <c r="T1356" s="3182" t="s">
        <v>1534</v>
      </c>
      <c r="U1356" s="3182" t="s">
        <v>1534</v>
      </c>
      <c r="V1356" s="3182" t="s">
        <v>1534</v>
      </c>
      <c r="W1356" s="3182" t="s">
        <v>1534</v>
      </c>
      <c r="X1356" s="3182" t="s">
        <v>1534</v>
      </c>
      <c r="Y1356" s="3182" t="s">
        <v>1534</v>
      </c>
      <c r="Z1356" s="3182" t="s">
        <v>1534</v>
      </c>
      <c r="AA1356" s="3182" t="s">
        <v>1534</v>
      </c>
      <c r="AB1356" s="3182" t="s">
        <v>1534</v>
      </c>
      <c r="AC1356" s="3182" t="s">
        <v>1534</v>
      </c>
      <c r="AD1356" s="3182" t="s">
        <v>1534</v>
      </c>
      <c r="AE1356" s="3182" t="s">
        <v>1534</v>
      </c>
      <c r="AF1356" s="3182" t="s">
        <v>1534</v>
      </c>
      <c r="AG1356" s="3182" t="s">
        <v>1534</v>
      </c>
      <c r="AH1356" s="2646" t="s">
        <v>6613</v>
      </c>
      <c r="AI1356" s="2646" t="s">
        <v>6614</v>
      </c>
      <c r="AJ1356" s="3653">
        <f>+E1356</f>
        <v>6</v>
      </c>
      <c r="AK1356" s="2574"/>
    </row>
    <row r="1357" spans="2:37" s="2875" customFormat="1" ht="12" customHeight="1" thickBot="1" x14ac:dyDescent="0.25">
      <c r="B1357" s="3912" t="s">
        <v>6615</v>
      </c>
      <c r="C1357" s="3913"/>
      <c r="D1357" s="3346" t="s">
        <v>6616</v>
      </c>
      <c r="E1357" s="3627">
        <v>8</v>
      </c>
      <c r="F1357" s="3346" t="s">
        <v>1534</v>
      </c>
      <c r="G1357" s="3346" t="s">
        <v>1534</v>
      </c>
      <c r="H1357" s="3346" t="s">
        <v>1534</v>
      </c>
      <c r="I1357" s="3346" t="s">
        <v>1534</v>
      </c>
      <c r="J1357" s="3346" t="s">
        <v>1534</v>
      </c>
      <c r="K1357" s="3346" t="s">
        <v>1534</v>
      </c>
      <c r="L1357" s="3346" t="s">
        <v>1534</v>
      </c>
      <c r="M1357" s="3346" t="s">
        <v>1534</v>
      </c>
      <c r="N1357" s="3346" t="s">
        <v>1534</v>
      </c>
      <c r="O1357" s="3346" t="s">
        <v>1534</v>
      </c>
      <c r="P1357" s="3346" t="s">
        <v>1534</v>
      </c>
      <c r="Q1357" s="3346" t="s">
        <v>1534</v>
      </c>
      <c r="R1357" s="3346" t="s">
        <v>1534</v>
      </c>
      <c r="S1357" s="3346" t="s">
        <v>1534</v>
      </c>
      <c r="T1357" s="3346" t="s">
        <v>1534</v>
      </c>
      <c r="U1357" s="3346" t="s">
        <v>1534</v>
      </c>
      <c r="V1357" s="3346" t="s">
        <v>1534</v>
      </c>
      <c r="W1357" s="3346" t="s">
        <v>1534</v>
      </c>
      <c r="X1357" s="3346" t="s">
        <v>1534</v>
      </c>
      <c r="Y1357" s="3346" t="s">
        <v>1534</v>
      </c>
      <c r="Z1357" s="3346" t="s">
        <v>1534</v>
      </c>
      <c r="AA1357" s="3346" t="s">
        <v>1534</v>
      </c>
      <c r="AB1357" s="3346" t="s">
        <v>1534</v>
      </c>
      <c r="AC1357" s="3346" t="s">
        <v>1534</v>
      </c>
      <c r="AD1357" s="3346" t="s">
        <v>1534</v>
      </c>
      <c r="AE1357" s="3346" t="s">
        <v>1534</v>
      </c>
      <c r="AF1357" s="3346" t="s">
        <v>1534</v>
      </c>
      <c r="AG1357" s="3346" t="s">
        <v>1534</v>
      </c>
      <c r="AH1357" s="2655" t="s">
        <v>6613</v>
      </c>
      <c r="AI1357" s="2655" t="s">
        <v>6614</v>
      </c>
      <c r="AJ1357" s="2960">
        <f>+E1357</f>
        <v>8</v>
      </c>
      <c r="AK1357" s="2574"/>
    </row>
    <row r="1358" spans="2:37" s="2875" customFormat="1" ht="12" customHeight="1" x14ac:dyDescent="0.2">
      <c r="B1358" s="2575"/>
      <c r="C1358" s="2568"/>
      <c r="D1358" s="3833"/>
      <c r="E1358" s="3833"/>
      <c r="F1358" s="3833"/>
      <c r="G1358" s="3833"/>
      <c r="H1358" s="2568"/>
      <c r="I1358" s="2569"/>
      <c r="J1358" s="2569"/>
      <c r="K1358" s="2569"/>
      <c r="L1358" s="2569"/>
      <c r="M1358" s="2568"/>
      <c r="N1358" s="2569"/>
      <c r="O1358" s="2569"/>
      <c r="P1358" s="2569"/>
      <c r="Q1358" s="2569"/>
      <c r="R1358" s="2569"/>
      <c r="S1358" s="2568"/>
      <c r="T1358" s="2567"/>
      <c r="U1358" s="2567"/>
      <c r="V1358" s="2567"/>
      <c r="W1358" s="2567"/>
      <c r="X1358" s="2567"/>
      <c r="Y1358" s="2567"/>
      <c r="Z1358" s="2567"/>
      <c r="AA1358" s="2567"/>
      <c r="AB1358" s="2567"/>
      <c r="AC1358" s="2567"/>
      <c r="AD1358" s="2567"/>
      <c r="AE1358" s="2567"/>
      <c r="AF1358" s="2567"/>
      <c r="AG1358" s="2567"/>
      <c r="AH1358" s="2567"/>
      <c r="AI1358" s="2567"/>
      <c r="AJ1358" s="2567"/>
      <c r="AK1358" s="2574"/>
    </row>
    <row r="1359" spans="2:37" s="2875" customFormat="1" ht="12" customHeight="1" x14ac:dyDescent="0.2">
      <c r="B1359" s="3834" t="s">
        <v>4996</v>
      </c>
      <c r="C1359" s="3835"/>
      <c r="D1359" s="3836" t="s">
        <v>1534</v>
      </c>
      <c r="E1359" s="3836"/>
      <c r="F1359" s="3836"/>
      <c r="G1359" s="3836"/>
      <c r="H1359" s="2571"/>
      <c r="I1359" s="2571"/>
      <c r="J1359" s="2571"/>
      <c r="K1359" s="2571"/>
      <c r="L1359" s="2571"/>
      <c r="M1359" s="2571"/>
      <c r="N1359" s="2571"/>
      <c r="O1359" s="2571"/>
      <c r="P1359" s="2571"/>
      <c r="Q1359" s="2571"/>
      <c r="R1359" s="2571"/>
      <c r="S1359" s="2571"/>
      <c r="T1359" s="2567"/>
      <c r="U1359" s="2567"/>
      <c r="V1359" s="2567"/>
      <c r="W1359" s="2567"/>
      <c r="X1359" s="2567"/>
      <c r="Y1359" s="2567"/>
      <c r="Z1359" s="2567"/>
      <c r="AA1359" s="2567"/>
      <c r="AB1359" s="2567"/>
      <c r="AC1359" s="2567"/>
      <c r="AD1359" s="2567"/>
      <c r="AE1359" s="2567"/>
      <c r="AF1359" s="2567"/>
      <c r="AG1359" s="2567"/>
      <c r="AH1359" s="2567"/>
      <c r="AI1359" s="2567"/>
      <c r="AJ1359" s="2567"/>
      <c r="AK1359" s="2574"/>
    </row>
    <row r="1360" spans="2:37" s="2875" customFormat="1" ht="12" customHeight="1" x14ac:dyDescent="0.2">
      <c r="B1360" s="3834" t="s">
        <v>4997</v>
      </c>
      <c r="C1360" s="3835"/>
      <c r="D1360" s="3836" t="s">
        <v>10</v>
      </c>
      <c r="E1360" s="3836"/>
      <c r="F1360" s="3836"/>
      <c r="G1360" s="3836"/>
      <c r="H1360" s="2571"/>
      <c r="I1360" s="2571"/>
      <c r="J1360" s="2571"/>
      <c r="K1360" s="2571"/>
      <c r="L1360" s="2571"/>
      <c r="M1360" s="2571"/>
      <c r="N1360" s="2571"/>
      <c r="O1360" s="2571"/>
      <c r="P1360" s="2571"/>
      <c r="Q1360" s="2571"/>
      <c r="R1360" s="2571"/>
      <c r="S1360" s="2571"/>
      <c r="T1360" s="2567"/>
      <c r="U1360" s="2567"/>
      <c r="V1360" s="2567"/>
      <c r="W1360" s="2567"/>
      <c r="X1360" s="2567"/>
      <c r="Y1360" s="2567"/>
      <c r="Z1360" s="2567"/>
      <c r="AA1360" s="2567"/>
      <c r="AB1360" s="2567"/>
      <c r="AC1360" s="2567"/>
      <c r="AD1360" s="2567"/>
      <c r="AE1360" s="2567"/>
      <c r="AF1360" s="2567"/>
      <c r="AG1360" s="2567"/>
      <c r="AH1360" s="2567"/>
      <c r="AI1360" s="2567"/>
      <c r="AJ1360" s="2567"/>
      <c r="AK1360" s="2574"/>
    </row>
    <row r="1361" spans="2:37" s="2875" customFormat="1" ht="12" customHeight="1" thickBot="1" x14ac:dyDescent="0.25">
      <c r="B1361" s="3652"/>
      <c r="C1361" s="3478"/>
      <c r="D1361" s="3478"/>
      <c r="E1361" s="3478"/>
      <c r="F1361" s="3478"/>
      <c r="G1361" s="3478"/>
      <c r="H1361" s="3478"/>
      <c r="I1361" s="3478"/>
      <c r="J1361" s="3478"/>
      <c r="K1361" s="3478"/>
      <c r="L1361" s="3478"/>
      <c r="M1361" s="3478"/>
      <c r="N1361" s="3478"/>
      <c r="O1361" s="3478"/>
      <c r="P1361" s="3478"/>
      <c r="Q1361" s="3478"/>
      <c r="R1361" s="3478"/>
      <c r="S1361" s="3478"/>
      <c r="T1361" s="3478"/>
      <c r="U1361" s="3478"/>
      <c r="V1361" s="3478"/>
      <c r="W1361" s="3478"/>
      <c r="X1361" s="3478"/>
      <c r="Y1361" s="3478"/>
      <c r="Z1361" s="3478"/>
      <c r="AA1361" s="3478"/>
      <c r="AB1361" s="3478"/>
      <c r="AC1361" s="3478"/>
      <c r="AD1361" s="3478"/>
      <c r="AE1361" s="3478"/>
      <c r="AF1361" s="3478"/>
      <c r="AG1361" s="3478"/>
      <c r="AH1361" s="3478"/>
      <c r="AI1361" s="3478"/>
      <c r="AJ1361" s="3478"/>
      <c r="AK1361" s="3480"/>
    </row>
    <row r="1362" spans="2:37" s="2875" customFormat="1" ht="12" customHeight="1" x14ac:dyDescent="0.2">
      <c r="B1362" s="2777"/>
    </row>
    <row r="1363" spans="2:37" s="2875" customFormat="1" ht="12" customHeight="1" thickBot="1" x14ac:dyDescent="0.25">
      <c r="B1363" s="2777"/>
    </row>
    <row r="1364" spans="2:37" s="2875" customFormat="1" ht="12" customHeight="1" x14ac:dyDescent="0.2">
      <c r="B1364" s="3839" t="s">
        <v>5005</v>
      </c>
      <c r="C1364" s="3840"/>
      <c r="D1364" s="3840"/>
      <c r="E1364" s="3840"/>
      <c r="F1364" s="3840"/>
      <c r="G1364" s="3840"/>
      <c r="H1364" s="3840"/>
      <c r="I1364" s="3840"/>
      <c r="J1364" s="3840"/>
      <c r="K1364" s="3840"/>
      <c r="L1364" s="3840"/>
      <c r="M1364" s="3840"/>
      <c r="N1364" s="3840"/>
      <c r="O1364" s="3840"/>
      <c r="P1364" s="3840"/>
      <c r="Q1364" s="3840"/>
      <c r="R1364" s="3840"/>
      <c r="S1364" s="3840"/>
      <c r="T1364" s="3840"/>
      <c r="U1364" s="3840"/>
      <c r="V1364" s="3840"/>
      <c r="W1364" s="3840"/>
      <c r="X1364" s="3840"/>
      <c r="Y1364" s="3840"/>
      <c r="Z1364" s="3840"/>
      <c r="AA1364" s="3840"/>
      <c r="AB1364" s="3840"/>
      <c r="AC1364" s="3840"/>
      <c r="AD1364" s="3840"/>
      <c r="AE1364" s="3840"/>
      <c r="AF1364" s="3840"/>
      <c r="AG1364" s="3840"/>
      <c r="AH1364" s="3840"/>
      <c r="AI1364" s="3840"/>
      <c r="AJ1364" s="3840"/>
      <c r="AK1364" s="3841"/>
    </row>
    <row r="1365" spans="2:37" s="2875" customFormat="1" ht="12" customHeight="1" x14ac:dyDescent="0.2">
      <c r="B1365" s="2572"/>
      <c r="C1365" s="3640"/>
      <c r="D1365" s="3640"/>
      <c r="E1365" s="3640"/>
      <c r="F1365" s="3640"/>
      <c r="G1365" s="2573"/>
      <c r="H1365" s="2573"/>
      <c r="I1365" s="2573"/>
      <c r="J1365" s="2573"/>
      <c r="K1365" s="2573"/>
      <c r="L1365" s="2573"/>
      <c r="M1365" s="2573"/>
      <c r="N1365" s="2573"/>
      <c r="O1365" s="2573"/>
      <c r="P1365" s="2573"/>
      <c r="Q1365" s="2573"/>
      <c r="R1365" s="2573"/>
      <c r="S1365" s="2573"/>
      <c r="T1365" s="2573"/>
      <c r="U1365" s="2573"/>
      <c r="V1365" s="2573"/>
      <c r="W1365" s="2573"/>
      <c r="X1365" s="2573"/>
      <c r="Y1365" s="2573"/>
      <c r="Z1365" s="2573"/>
      <c r="AA1365" s="2573"/>
      <c r="AB1365" s="2573"/>
      <c r="AC1365" s="2573"/>
      <c r="AD1365" s="2573"/>
      <c r="AE1365" s="2573"/>
      <c r="AF1365" s="2573"/>
      <c r="AG1365" s="2573"/>
      <c r="AH1365" s="2573"/>
      <c r="AI1365" s="2573"/>
      <c r="AJ1365" s="2573"/>
      <c r="AK1365" s="2574"/>
    </row>
    <row r="1366" spans="2:37" s="2875" customFormat="1" ht="12" customHeight="1" x14ac:dyDescent="0.2">
      <c r="B1366" s="2572" t="s">
        <v>4992</v>
      </c>
      <c r="C1366" s="3640"/>
      <c r="D1366" s="3842" t="s">
        <v>6295</v>
      </c>
      <c r="E1366" s="3842"/>
      <c r="F1366" s="3842"/>
      <c r="G1366" s="2573"/>
      <c r="H1366" s="2573"/>
      <c r="I1366" s="2573"/>
      <c r="J1366" s="2573"/>
      <c r="K1366" s="2573"/>
      <c r="L1366" s="2573"/>
      <c r="M1366" s="2573"/>
      <c r="N1366" s="2573"/>
      <c r="O1366" s="2573"/>
      <c r="P1366" s="2573"/>
      <c r="Q1366" s="2573"/>
      <c r="R1366" s="2573"/>
      <c r="S1366" s="2573"/>
      <c r="T1366" s="2573"/>
      <c r="U1366" s="2573"/>
      <c r="V1366" s="2573"/>
      <c r="W1366" s="2573"/>
      <c r="X1366" s="2573"/>
      <c r="Y1366" s="2573"/>
      <c r="Z1366" s="2573"/>
      <c r="AA1366" s="2573"/>
      <c r="AB1366" s="2573"/>
      <c r="AC1366" s="2573"/>
      <c r="AD1366" s="2573"/>
      <c r="AE1366" s="2573"/>
      <c r="AF1366" s="2573"/>
      <c r="AG1366" s="2573"/>
      <c r="AH1366" s="2573"/>
      <c r="AI1366" s="2573"/>
      <c r="AJ1366" s="2573"/>
      <c r="AK1366" s="2574"/>
    </row>
    <row r="1367" spans="2:37" s="2875" customFormat="1" ht="12" customHeight="1" thickBot="1" x14ac:dyDescent="0.25">
      <c r="B1367" s="3863" t="s">
        <v>5006</v>
      </c>
      <c r="C1367" s="3864"/>
      <c r="D1367" s="3843">
        <v>41730</v>
      </c>
      <c r="E1367" s="3843"/>
      <c r="F1367" s="3640"/>
      <c r="G1367" s="2573"/>
      <c r="H1367" s="2573"/>
      <c r="I1367" s="2573"/>
      <c r="J1367" s="2573"/>
      <c r="K1367" s="2573"/>
      <c r="L1367" s="2573"/>
      <c r="M1367" s="2573"/>
      <c r="N1367" s="2573"/>
      <c r="O1367" s="2573"/>
      <c r="P1367" s="2573"/>
      <c r="Q1367" s="2573"/>
      <c r="R1367" s="2573"/>
      <c r="S1367" s="2573"/>
      <c r="T1367" s="2573"/>
      <c r="U1367" s="2573"/>
      <c r="V1367" s="2573"/>
      <c r="W1367" s="2573"/>
      <c r="X1367" s="2573"/>
      <c r="Y1367" s="2573"/>
      <c r="Z1367" s="2573"/>
      <c r="AA1367" s="2573"/>
      <c r="AB1367" s="2573"/>
      <c r="AC1367" s="2573"/>
      <c r="AD1367" s="2573"/>
      <c r="AE1367" s="2573"/>
      <c r="AF1367" s="2573"/>
      <c r="AG1367" s="2573"/>
      <c r="AH1367" s="2573"/>
      <c r="AI1367" s="2573"/>
      <c r="AJ1367" s="2573"/>
      <c r="AK1367" s="2574"/>
    </row>
    <row r="1368" spans="2:37" s="2875" customFormat="1" ht="52.5" customHeight="1" thickBot="1" x14ac:dyDescent="0.25">
      <c r="B1368" s="3844" t="s">
        <v>5007</v>
      </c>
      <c r="C1368" s="3845"/>
      <c r="D1368" s="3872" t="s">
        <v>6604</v>
      </c>
      <c r="E1368" s="3847"/>
      <c r="F1368" s="3847"/>
      <c r="G1368" s="3847"/>
      <c r="H1368" s="3847"/>
      <c r="I1368" s="3847"/>
      <c r="J1368" s="3847"/>
      <c r="K1368" s="3848"/>
      <c r="L1368" s="2573"/>
      <c r="M1368" s="2573"/>
      <c r="N1368" s="2573"/>
      <c r="O1368" s="2573"/>
      <c r="P1368" s="2573"/>
      <c r="Q1368" s="2573"/>
      <c r="R1368" s="2573"/>
      <c r="S1368" s="2573"/>
      <c r="T1368" s="2573"/>
      <c r="U1368" s="2573"/>
      <c r="V1368" s="2573"/>
      <c r="W1368" s="2573"/>
      <c r="X1368" s="2573"/>
      <c r="Y1368" s="2573"/>
      <c r="Z1368" s="2573"/>
      <c r="AA1368" s="2573"/>
      <c r="AB1368" s="2573"/>
      <c r="AC1368" s="2573"/>
      <c r="AD1368" s="2573"/>
      <c r="AE1368" s="2573"/>
      <c r="AF1368" s="2573"/>
      <c r="AG1368" s="2573"/>
      <c r="AH1368" s="2573"/>
      <c r="AI1368" s="2573"/>
      <c r="AJ1368" s="2573"/>
      <c r="AK1368" s="2574"/>
    </row>
    <row r="1369" spans="2:37" s="2875" customFormat="1" ht="12" customHeight="1" thickBot="1" x14ac:dyDescent="0.25">
      <c r="B1369" s="3865"/>
      <c r="C1369" s="3849"/>
      <c r="D1369" s="3849"/>
      <c r="E1369" s="3849"/>
      <c r="F1369" s="3849"/>
      <c r="G1369" s="3849"/>
      <c r="H1369" s="3849"/>
      <c r="I1369" s="3849"/>
      <c r="J1369" s="3849"/>
      <c r="K1369" s="3849"/>
      <c r="L1369" s="3849"/>
      <c r="M1369" s="3849"/>
      <c r="N1369" s="3849"/>
      <c r="O1369" s="3849"/>
      <c r="P1369" s="3849"/>
      <c r="Q1369" s="3849"/>
      <c r="R1369" s="2573"/>
      <c r="S1369" s="2573"/>
      <c r="T1369" s="2573"/>
      <c r="U1369" s="2573"/>
      <c r="V1369" s="2573"/>
      <c r="W1369" s="2573"/>
      <c r="X1369" s="2573"/>
      <c r="Y1369" s="2573"/>
      <c r="Z1369" s="2573"/>
      <c r="AA1369" s="2573"/>
      <c r="AB1369" s="2573"/>
      <c r="AC1369" s="2573"/>
      <c r="AD1369" s="2573"/>
      <c r="AE1369" s="2573"/>
      <c r="AF1369" s="2573"/>
      <c r="AG1369" s="2573"/>
      <c r="AH1369" s="2573"/>
      <c r="AI1369" s="2573"/>
      <c r="AJ1369" s="2573"/>
      <c r="AK1369" s="2574"/>
    </row>
    <row r="1370" spans="2:37" s="2875" customFormat="1" ht="12" customHeight="1" thickBot="1" x14ac:dyDescent="0.25">
      <c r="B1370" s="3827" t="s">
        <v>5008</v>
      </c>
      <c r="C1370" s="3827"/>
      <c r="D1370" s="3827" t="s">
        <v>4998</v>
      </c>
      <c r="E1370" s="3827" t="s">
        <v>5009</v>
      </c>
      <c r="F1370" s="3850" t="s">
        <v>224</v>
      </c>
      <c r="G1370" s="3850"/>
      <c r="H1370" s="3850"/>
      <c r="I1370" s="3850"/>
      <c r="J1370" s="3850"/>
      <c r="K1370" s="3850"/>
      <c r="L1370" s="3850"/>
      <c r="M1370" s="3850"/>
      <c r="N1370" s="3850"/>
      <c r="O1370" s="3850"/>
      <c r="P1370" s="3850"/>
      <c r="Q1370" s="3850"/>
      <c r="R1370" s="3850"/>
      <c r="S1370" s="3850" t="s">
        <v>340</v>
      </c>
      <c r="T1370" s="3850"/>
      <c r="U1370" s="3850"/>
      <c r="V1370" s="3850"/>
      <c r="W1370" s="3850"/>
      <c r="X1370" s="3850"/>
      <c r="Y1370" s="3850"/>
      <c r="Z1370" s="3850"/>
      <c r="AA1370" s="3850"/>
      <c r="AB1370" s="3850"/>
      <c r="AC1370" s="3850"/>
      <c r="AD1370" s="3850" t="s">
        <v>225</v>
      </c>
      <c r="AE1370" s="3850"/>
      <c r="AF1370" s="3850"/>
      <c r="AG1370" s="3850"/>
      <c r="AH1370" s="3851" t="s">
        <v>4993</v>
      </c>
      <c r="AI1370" s="3851"/>
      <c r="AJ1370" s="3851"/>
      <c r="AK1370" s="2574"/>
    </row>
    <row r="1371" spans="2:37" s="2875" customFormat="1" ht="12" customHeight="1" thickBot="1" x14ac:dyDescent="0.25">
      <c r="B1371" s="3828"/>
      <c r="C1371" s="3828"/>
      <c r="D1371" s="3828"/>
      <c r="E1371" s="3828"/>
      <c r="F1371" s="3828" t="s">
        <v>5010</v>
      </c>
      <c r="G1371" s="3828" t="s">
        <v>5011</v>
      </c>
      <c r="H1371" s="3827" t="s">
        <v>5012</v>
      </c>
      <c r="I1371" s="3830" t="s">
        <v>5013</v>
      </c>
      <c r="J1371" s="3830" t="s">
        <v>5014</v>
      </c>
      <c r="K1371" s="3829" t="s">
        <v>5015</v>
      </c>
      <c r="L1371" s="3829" t="s">
        <v>5016</v>
      </c>
      <c r="M1371" s="3830" t="s">
        <v>5017</v>
      </c>
      <c r="N1371" s="3830"/>
      <c r="O1371" s="3829" t="s">
        <v>5018</v>
      </c>
      <c r="P1371" s="3829" t="s">
        <v>5019</v>
      </c>
      <c r="Q1371" s="3829" t="s">
        <v>5020</v>
      </c>
      <c r="R1371" s="3829" t="s">
        <v>5021</v>
      </c>
      <c r="S1371" s="3827" t="s">
        <v>5022</v>
      </c>
      <c r="T1371" s="3827" t="s">
        <v>5023</v>
      </c>
      <c r="U1371" s="3827" t="s">
        <v>5024</v>
      </c>
      <c r="V1371" s="3827" t="s">
        <v>5025</v>
      </c>
      <c r="W1371" s="3827" t="s">
        <v>5026</v>
      </c>
      <c r="X1371" s="3827" t="s">
        <v>5027</v>
      </c>
      <c r="Y1371" s="3827" t="s">
        <v>5028</v>
      </c>
      <c r="Z1371" s="3827" t="s">
        <v>5029</v>
      </c>
      <c r="AA1371" s="3827" t="s">
        <v>5030</v>
      </c>
      <c r="AB1371" s="3830" t="s">
        <v>5031</v>
      </c>
      <c r="AC1371" s="3830" t="s">
        <v>5032</v>
      </c>
      <c r="AD1371" s="3827" t="s">
        <v>5033</v>
      </c>
      <c r="AE1371" s="3827" t="s">
        <v>5034</v>
      </c>
      <c r="AF1371" s="3827" t="s">
        <v>5035</v>
      </c>
      <c r="AG1371" s="3827" t="s">
        <v>5036</v>
      </c>
      <c r="AH1371" s="3827" t="s">
        <v>1154</v>
      </c>
      <c r="AI1371" s="3827" t="s">
        <v>4994</v>
      </c>
      <c r="AJ1371" s="3827" t="s">
        <v>4995</v>
      </c>
      <c r="AK1371" s="2574"/>
    </row>
    <row r="1372" spans="2:37" s="2875" customFormat="1" ht="12" customHeight="1" thickBot="1" x14ac:dyDescent="0.25">
      <c r="B1372" s="3828"/>
      <c r="C1372" s="3828"/>
      <c r="D1372" s="3828"/>
      <c r="E1372" s="3828"/>
      <c r="F1372" s="3828"/>
      <c r="G1372" s="3828"/>
      <c r="H1372" s="3828"/>
      <c r="I1372" s="3829"/>
      <c r="J1372" s="3829"/>
      <c r="K1372" s="3829"/>
      <c r="L1372" s="3829"/>
      <c r="M1372" s="3637" t="s">
        <v>5037</v>
      </c>
      <c r="N1372" s="3638" t="s">
        <v>2798</v>
      </c>
      <c r="O1372" s="3829"/>
      <c r="P1372" s="3829"/>
      <c r="Q1372" s="3829"/>
      <c r="R1372" s="3829"/>
      <c r="S1372" s="3828"/>
      <c r="T1372" s="3828"/>
      <c r="U1372" s="3828"/>
      <c r="V1372" s="3828"/>
      <c r="W1372" s="3828"/>
      <c r="X1372" s="3828"/>
      <c r="Y1372" s="3828"/>
      <c r="Z1372" s="3828"/>
      <c r="AA1372" s="3828"/>
      <c r="AB1372" s="3829"/>
      <c r="AC1372" s="3829"/>
      <c r="AD1372" s="3828"/>
      <c r="AE1372" s="3828"/>
      <c r="AF1372" s="3828"/>
      <c r="AG1372" s="3828"/>
      <c r="AH1372" s="3828"/>
      <c r="AI1372" s="3828"/>
      <c r="AJ1372" s="3828"/>
      <c r="AK1372" s="2574"/>
    </row>
    <row r="1373" spans="2:37" s="2875" customFormat="1" ht="12" customHeight="1" x14ac:dyDescent="0.2">
      <c r="B1373" s="3556" t="s">
        <v>6605</v>
      </c>
      <c r="C1373" s="3557"/>
      <c r="D1373" s="3320" t="s">
        <v>6606</v>
      </c>
      <c r="E1373" s="3321">
        <v>88.48</v>
      </c>
      <c r="F1373" s="3321">
        <f>30*1.12</f>
        <v>33.6</v>
      </c>
      <c r="G1373" s="3141" t="s">
        <v>1534</v>
      </c>
      <c r="H1373" s="3141" t="s">
        <v>1534</v>
      </c>
      <c r="I1373" s="3141" t="s">
        <v>1534</v>
      </c>
      <c r="J1373" s="3048">
        <v>250</v>
      </c>
      <c r="K1373" s="3322">
        <v>13.440000000000001</v>
      </c>
      <c r="L1373" s="3322">
        <v>13.440000000000001</v>
      </c>
      <c r="M1373" s="3048">
        <v>250</v>
      </c>
      <c r="N1373" s="3048">
        <v>250</v>
      </c>
      <c r="O1373" s="3322">
        <v>13.440000000000001</v>
      </c>
      <c r="P1373" s="3322">
        <v>13.440000000000001</v>
      </c>
      <c r="Q1373" s="3322">
        <v>13.440000000000001</v>
      </c>
      <c r="R1373" s="3322">
        <v>13.440000000000001</v>
      </c>
      <c r="S1373" s="3141" t="s">
        <v>1534</v>
      </c>
      <c r="T1373" s="3141" t="s">
        <v>1534</v>
      </c>
      <c r="U1373" s="3141" t="s">
        <v>1534</v>
      </c>
      <c r="V1373" s="3141" t="s">
        <v>1534</v>
      </c>
      <c r="W1373" s="3141" t="s">
        <v>1534</v>
      </c>
      <c r="X1373" s="3322">
        <v>6.720000000000001E-2</v>
      </c>
      <c r="Y1373" s="3050" t="s">
        <v>1534</v>
      </c>
      <c r="Z1373" s="3050" t="s">
        <v>1534</v>
      </c>
      <c r="AA1373" s="3050" t="s">
        <v>1534</v>
      </c>
      <c r="AB1373" s="3050" t="s">
        <v>1534</v>
      </c>
      <c r="AC1373" s="3322">
        <v>6.720000000000001E-2</v>
      </c>
      <c r="AD1373" s="3321">
        <f>49*1.12</f>
        <v>54.88</v>
      </c>
      <c r="AE1373" s="3050" t="s">
        <v>1174</v>
      </c>
      <c r="AF1373" s="2690">
        <v>9.7999999999999997E-3</v>
      </c>
      <c r="AG1373" s="2690">
        <v>0.11200000000000002</v>
      </c>
      <c r="AH1373" s="2646" t="s">
        <v>1534</v>
      </c>
      <c r="AI1373" s="2646" t="s">
        <v>1534</v>
      </c>
      <c r="AJ1373" s="2648" t="s">
        <v>1534</v>
      </c>
      <c r="AK1373" s="2574"/>
    </row>
    <row r="1374" spans="2:37" s="2875" customFormat="1" ht="12" customHeight="1" thickBot="1" x14ac:dyDescent="0.25">
      <c r="B1374" s="3560" t="s">
        <v>6607</v>
      </c>
      <c r="C1374" s="3561"/>
      <c r="D1374" s="3055" t="s">
        <v>6608</v>
      </c>
      <c r="E1374" s="3056">
        <v>88.48</v>
      </c>
      <c r="F1374" s="3056">
        <f>30*1.12</f>
        <v>33.6</v>
      </c>
      <c r="G1374" s="3145" t="s">
        <v>1534</v>
      </c>
      <c r="H1374" s="3145" t="s">
        <v>1534</v>
      </c>
      <c r="I1374" s="3145" t="s">
        <v>1534</v>
      </c>
      <c r="J1374" s="2808">
        <v>250</v>
      </c>
      <c r="K1374" s="3058">
        <v>13.440000000000001</v>
      </c>
      <c r="L1374" s="3058">
        <v>13.440000000000001</v>
      </c>
      <c r="M1374" s="2808">
        <v>250</v>
      </c>
      <c r="N1374" s="2808">
        <v>250</v>
      </c>
      <c r="O1374" s="3058">
        <v>13.440000000000001</v>
      </c>
      <c r="P1374" s="3058">
        <v>13.440000000000001</v>
      </c>
      <c r="Q1374" s="3058">
        <v>13.440000000000001</v>
      </c>
      <c r="R1374" s="3058">
        <v>13.440000000000001</v>
      </c>
      <c r="S1374" s="3145" t="s">
        <v>1534</v>
      </c>
      <c r="T1374" s="3145" t="s">
        <v>1534</v>
      </c>
      <c r="U1374" s="3145" t="s">
        <v>1534</v>
      </c>
      <c r="V1374" s="3145" t="s">
        <v>1534</v>
      </c>
      <c r="W1374" s="3145" t="s">
        <v>1534</v>
      </c>
      <c r="X1374" s="3058">
        <v>6.720000000000001E-2</v>
      </c>
      <c r="Y1374" s="3059" t="s">
        <v>1534</v>
      </c>
      <c r="Z1374" s="3059" t="s">
        <v>1534</v>
      </c>
      <c r="AA1374" s="3059" t="s">
        <v>1534</v>
      </c>
      <c r="AB1374" s="3059" t="s">
        <v>1534</v>
      </c>
      <c r="AC1374" s="3058">
        <v>6.720000000000001E-2</v>
      </c>
      <c r="AD1374" s="3056">
        <f>49*1.12</f>
        <v>54.88</v>
      </c>
      <c r="AE1374" s="3059" t="s">
        <v>1174</v>
      </c>
      <c r="AF1374" s="2610">
        <v>9.7999999999999997E-3</v>
      </c>
      <c r="AG1374" s="2610">
        <v>0.11200000000000002</v>
      </c>
      <c r="AH1374" s="2655" t="s">
        <v>1534</v>
      </c>
      <c r="AI1374" s="2655" t="s">
        <v>1534</v>
      </c>
      <c r="AJ1374" s="2656" t="s">
        <v>1534</v>
      </c>
      <c r="AK1374" s="2574"/>
    </row>
    <row r="1375" spans="2:37" s="2875" customFormat="1" ht="12" customHeight="1" x14ac:dyDescent="0.2">
      <c r="B1375" s="2575"/>
      <c r="C1375" s="2568"/>
      <c r="D1375" s="3833"/>
      <c r="E1375" s="3833"/>
      <c r="F1375" s="3833"/>
      <c r="G1375" s="3833"/>
      <c r="H1375" s="2568"/>
      <c r="I1375" s="2569"/>
      <c r="J1375" s="2569"/>
      <c r="K1375" s="2569"/>
      <c r="L1375" s="2569"/>
      <c r="M1375" s="2568"/>
      <c r="N1375" s="2569"/>
      <c r="O1375" s="2569"/>
      <c r="P1375" s="2569"/>
      <c r="Q1375" s="2569"/>
      <c r="R1375" s="2569"/>
      <c r="S1375" s="2568"/>
      <c r="T1375" s="2567"/>
      <c r="U1375" s="2567"/>
      <c r="V1375" s="2567"/>
      <c r="W1375" s="2567"/>
      <c r="X1375" s="2567"/>
      <c r="Y1375" s="2567"/>
      <c r="Z1375" s="2567"/>
      <c r="AA1375" s="2567"/>
      <c r="AB1375" s="2567"/>
      <c r="AC1375" s="2567"/>
      <c r="AD1375" s="2567"/>
      <c r="AE1375" s="2567"/>
      <c r="AF1375" s="2567"/>
      <c r="AG1375" s="2567"/>
      <c r="AH1375" s="2567"/>
      <c r="AI1375" s="2567"/>
      <c r="AJ1375" s="2567"/>
      <c r="AK1375" s="2574"/>
    </row>
    <row r="1376" spans="2:37" s="2875" customFormat="1" ht="12" customHeight="1" x14ac:dyDescent="0.2">
      <c r="B1376" s="3834" t="s">
        <v>4996</v>
      </c>
      <c r="C1376" s="3835"/>
      <c r="D1376" s="3917" t="s">
        <v>10</v>
      </c>
      <c r="E1376" s="3917"/>
      <c r="F1376" s="3917"/>
      <c r="G1376" s="3917"/>
      <c r="H1376" s="2571"/>
      <c r="I1376" s="2571"/>
      <c r="J1376" s="2571"/>
      <c r="K1376" s="2571"/>
      <c r="L1376" s="2571"/>
      <c r="M1376" s="2571"/>
      <c r="N1376" s="2571"/>
      <c r="O1376" s="2571"/>
      <c r="P1376" s="2571"/>
      <c r="Q1376" s="2571"/>
      <c r="R1376" s="2571"/>
      <c r="S1376" s="2571"/>
      <c r="T1376" s="2567"/>
      <c r="U1376" s="2567"/>
      <c r="V1376" s="2567"/>
      <c r="W1376" s="2567"/>
      <c r="X1376" s="2567"/>
      <c r="Y1376" s="2567"/>
      <c r="Z1376" s="2567"/>
      <c r="AA1376" s="2567"/>
      <c r="AB1376" s="2567"/>
      <c r="AC1376" s="2567"/>
      <c r="AD1376" s="2567"/>
      <c r="AE1376" s="2567"/>
      <c r="AF1376" s="2567"/>
      <c r="AG1376" s="2567"/>
      <c r="AH1376" s="2567"/>
      <c r="AI1376" s="2567"/>
      <c r="AJ1376" s="2567"/>
      <c r="AK1376" s="2574"/>
    </row>
    <row r="1377" spans="2:37" s="2875" customFormat="1" ht="12" customHeight="1" x14ac:dyDescent="0.2">
      <c r="B1377" s="3834" t="s">
        <v>4997</v>
      </c>
      <c r="C1377" s="3835"/>
      <c r="D1377" s="3917" t="s">
        <v>10</v>
      </c>
      <c r="E1377" s="3917"/>
      <c r="F1377" s="3917"/>
      <c r="G1377" s="3917"/>
      <c r="H1377" s="2571"/>
      <c r="I1377" s="2571"/>
      <c r="J1377" s="2571"/>
      <c r="K1377" s="2571"/>
      <c r="L1377" s="2571"/>
      <c r="M1377" s="2571"/>
      <c r="N1377" s="2571"/>
      <c r="O1377" s="2571"/>
      <c r="P1377" s="2571"/>
      <c r="Q1377" s="2571"/>
      <c r="R1377" s="2571"/>
      <c r="S1377" s="2571"/>
      <c r="T1377" s="2567"/>
      <c r="U1377" s="2567"/>
      <c r="V1377" s="2567"/>
      <c r="W1377" s="2567"/>
      <c r="X1377" s="2567"/>
      <c r="Y1377" s="2567"/>
      <c r="Z1377" s="2567"/>
      <c r="AA1377" s="2567"/>
      <c r="AB1377" s="2567"/>
      <c r="AC1377" s="2567"/>
      <c r="AD1377" s="2567"/>
      <c r="AE1377" s="2567"/>
      <c r="AF1377" s="2567"/>
      <c r="AG1377" s="2567"/>
      <c r="AH1377" s="2567"/>
      <c r="AI1377" s="2567"/>
      <c r="AJ1377" s="2567"/>
      <c r="AK1377" s="2574"/>
    </row>
    <row r="1378" spans="2:37" s="2875" customFormat="1" ht="12" customHeight="1" thickBot="1" x14ac:dyDescent="0.25">
      <c r="B1378" s="3652"/>
      <c r="C1378" s="3478"/>
      <c r="D1378" s="3478"/>
      <c r="E1378" s="3478"/>
      <c r="F1378" s="3478"/>
      <c r="G1378" s="3478"/>
      <c r="H1378" s="3478"/>
      <c r="I1378" s="3478"/>
      <c r="J1378" s="3478"/>
      <c r="K1378" s="3478"/>
      <c r="L1378" s="3478"/>
      <c r="M1378" s="3478"/>
      <c r="N1378" s="3478"/>
      <c r="O1378" s="3478"/>
      <c r="P1378" s="3478"/>
      <c r="Q1378" s="3478"/>
      <c r="R1378" s="3478"/>
      <c r="S1378" s="3478"/>
      <c r="T1378" s="3478"/>
      <c r="U1378" s="3478"/>
      <c r="V1378" s="3478"/>
      <c r="W1378" s="3478"/>
      <c r="X1378" s="3478"/>
      <c r="Y1378" s="3478"/>
      <c r="Z1378" s="3478"/>
      <c r="AA1378" s="3478"/>
      <c r="AB1378" s="3478"/>
      <c r="AC1378" s="3478"/>
      <c r="AD1378" s="3478"/>
      <c r="AE1378" s="3478"/>
      <c r="AF1378" s="3478"/>
      <c r="AG1378" s="3478"/>
      <c r="AH1378" s="3478"/>
      <c r="AI1378" s="3478"/>
      <c r="AJ1378" s="3478"/>
      <c r="AK1378" s="3480"/>
    </row>
    <row r="1379" spans="2:37" s="2875" customFormat="1" ht="12" customHeight="1" x14ac:dyDescent="0.2">
      <c r="B1379" s="2777"/>
    </row>
    <row r="1380" spans="2:37" s="2875" customFormat="1" ht="12" customHeight="1" thickBot="1" x14ac:dyDescent="0.25">
      <c r="B1380" s="2777"/>
    </row>
    <row r="1381" spans="2:37" s="2875" customFormat="1" ht="12" customHeight="1" x14ac:dyDescent="0.2">
      <c r="B1381" s="3839" t="s">
        <v>5005</v>
      </c>
      <c r="C1381" s="3840"/>
      <c r="D1381" s="3840"/>
      <c r="E1381" s="3840"/>
      <c r="F1381" s="3840"/>
      <c r="G1381" s="3840"/>
      <c r="H1381" s="3840"/>
      <c r="I1381" s="3840"/>
      <c r="J1381" s="3840"/>
      <c r="K1381" s="3840"/>
      <c r="L1381" s="3840"/>
      <c r="M1381" s="3840"/>
      <c r="N1381" s="3840"/>
      <c r="O1381" s="3840"/>
      <c r="P1381" s="3840"/>
      <c r="Q1381" s="3840"/>
      <c r="R1381" s="3840"/>
      <c r="S1381" s="3840"/>
      <c r="T1381" s="3840"/>
      <c r="U1381" s="3840"/>
      <c r="V1381" s="3840"/>
      <c r="W1381" s="3840"/>
      <c r="X1381" s="3840"/>
      <c r="Y1381" s="3840"/>
      <c r="Z1381" s="3840"/>
      <c r="AA1381" s="3840"/>
      <c r="AB1381" s="3840"/>
      <c r="AC1381" s="3840"/>
      <c r="AD1381" s="3840"/>
      <c r="AE1381" s="3840"/>
      <c r="AF1381" s="3840"/>
      <c r="AG1381" s="3840"/>
      <c r="AH1381" s="3840"/>
      <c r="AI1381" s="3840"/>
      <c r="AJ1381" s="3840"/>
      <c r="AK1381" s="3841"/>
    </row>
    <row r="1382" spans="2:37" s="2875" customFormat="1" ht="12" customHeight="1" x14ac:dyDescent="0.2">
      <c r="B1382" s="2572"/>
      <c r="C1382" s="3640"/>
      <c r="D1382" s="3640"/>
      <c r="E1382" s="3640"/>
      <c r="F1382" s="3640"/>
      <c r="G1382" s="2573"/>
      <c r="H1382" s="2573"/>
      <c r="I1382" s="2573"/>
      <c r="J1382" s="2573"/>
      <c r="K1382" s="2573"/>
      <c r="L1382" s="2573"/>
      <c r="M1382" s="2573"/>
      <c r="N1382" s="2573"/>
      <c r="O1382" s="2573"/>
      <c r="P1382" s="2573"/>
      <c r="Q1382" s="2573"/>
      <c r="R1382" s="2573"/>
      <c r="S1382" s="2573"/>
      <c r="T1382" s="2573"/>
      <c r="U1382" s="2573"/>
      <c r="V1382" s="2573"/>
      <c r="W1382" s="2573"/>
      <c r="X1382" s="2573"/>
      <c r="Y1382" s="2573"/>
      <c r="Z1382" s="2573"/>
      <c r="AA1382" s="2573"/>
      <c r="AB1382" s="2573"/>
      <c r="AC1382" s="2573"/>
      <c r="AD1382" s="2573"/>
      <c r="AE1382" s="2573"/>
      <c r="AF1382" s="2573"/>
      <c r="AG1382" s="2573"/>
      <c r="AH1382" s="2573"/>
      <c r="AI1382" s="2573"/>
      <c r="AJ1382" s="2573"/>
      <c r="AK1382" s="2574"/>
    </row>
    <row r="1383" spans="2:37" s="2875" customFormat="1" ht="12" customHeight="1" x14ac:dyDescent="0.2">
      <c r="B1383" s="2572" t="s">
        <v>4992</v>
      </c>
      <c r="C1383" s="3640"/>
      <c r="D1383" s="3842" t="s">
        <v>6602</v>
      </c>
      <c r="E1383" s="3842"/>
      <c r="F1383" s="3842"/>
      <c r="G1383" s="2573"/>
      <c r="H1383" s="2573"/>
      <c r="I1383" s="2573"/>
      <c r="J1383" s="2573"/>
      <c r="K1383" s="2573"/>
      <c r="L1383" s="2573"/>
      <c r="M1383" s="2573"/>
      <c r="N1383" s="2573"/>
      <c r="O1383" s="2573"/>
      <c r="P1383" s="2573"/>
      <c r="Q1383" s="2573"/>
      <c r="R1383" s="2573"/>
      <c r="S1383" s="2573"/>
      <c r="T1383" s="2573"/>
      <c r="U1383" s="2573"/>
      <c r="V1383" s="2573"/>
      <c r="W1383" s="2573"/>
      <c r="X1383" s="2573"/>
      <c r="Y1383" s="2573"/>
      <c r="Z1383" s="2573"/>
      <c r="AA1383" s="2573"/>
      <c r="AB1383" s="2573"/>
      <c r="AC1383" s="2573"/>
      <c r="AD1383" s="2573"/>
      <c r="AE1383" s="2573"/>
      <c r="AF1383" s="2573"/>
      <c r="AG1383" s="2573"/>
      <c r="AH1383" s="2573"/>
      <c r="AI1383" s="2573"/>
      <c r="AJ1383" s="2573"/>
      <c r="AK1383" s="2574"/>
    </row>
    <row r="1384" spans="2:37" s="2875" customFormat="1" ht="12" customHeight="1" thickBot="1" x14ac:dyDescent="0.25">
      <c r="B1384" s="3863" t="s">
        <v>5006</v>
      </c>
      <c r="C1384" s="3864"/>
      <c r="D1384" s="3843">
        <v>41743</v>
      </c>
      <c r="E1384" s="3843"/>
      <c r="F1384" s="3640"/>
      <c r="G1384" s="2573"/>
      <c r="H1384" s="2573"/>
      <c r="I1384" s="2573"/>
      <c r="J1384" s="2573"/>
      <c r="K1384" s="2573"/>
      <c r="L1384" s="2573"/>
      <c r="M1384" s="2573"/>
      <c r="N1384" s="2573"/>
      <c r="O1384" s="2573"/>
      <c r="P1384" s="2573"/>
      <c r="Q1384" s="2573"/>
      <c r="R1384" s="2573"/>
      <c r="S1384" s="2573"/>
      <c r="T1384" s="2573"/>
      <c r="U1384" s="2573"/>
      <c r="V1384" s="2573"/>
      <c r="W1384" s="2573"/>
      <c r="X1384" s="2573"/>
      <c r="Y1384" s="2573"/>
      <c r="Z1384" s="2573"/>
      <c r="AA1384" s="2573"/>
      <c r="AB1384" s="2573"/>
      <c r="AC1384" s="2573"/>
      <c r="AD1384" s="2573"/>
      <c r="AE1384" s="2573"/>
      <c r="AF1384" s="2573"/>
      <c r="AG1384" s="2573"/>
      <c r="AH1384" s="2573"/>
      <c r="AI1384" s="2573"/>
      <c r="AJ1384" s="2573"/>
      <c r="AK1384" s="2574"/>
    </row>
    <row r="1385" spans="2:37" s="2875" customFormat="1" ht="45" customHeight="1" thickBot="1" x14ac:dyDescent="0.25">
      <c r="B1385" s="3844" t="s">
        <v>5007</v>
      </c>
      <c r="C1385" s="3845"/>
      <c r="D1385" s="3872" t="s">
        <v>6603</v>
      </c>
      <c r="E1385" s="3847"/>
      <c r="F1385" s="3847"/>
      <c r="G1385" s="3847"/>
      <c r="H1385" s="3847"/>
      <c r="I1385" s="3847"/>
      <c r="J1385" s="3847"/>
      <c r="K1385" s="3848"/>
      <c r="L1385" s="2573"/>
      <c r="M1385" s="2573"/>
      <c r="N1385" s="2573"/>
      <c r="O1385" s="2573"/>
      <c r="P1385" s="2573"/>
      <c r="Q1385" s="2573"/>
      <c r="R1385" s="2573"/>
      <c r="S1385" s="2573"/>
      <c r="T1385" s="2573"/>
      <c r="U1385" s="2573"/>
      <c r="V1385" s="2573"/>
      <c r="W1385" s="2573"/>
      <c r="X1385" s="2573"/>
      <c r="Y1385" s="2573"/>
      <c r="Z1385" s="2573"/>
      <c r="AA1385" s="2573"/>
      <c r="AB1385" s="2573"/>
      <c r="AC1385" s="2573"/>
      <c r="AD1385" s="2573"/>
      <c r="AE1385" s="2573"/>
      <c r="AF1385" s="2573"/>
      <c r="AG1385" s="2573"/>
      <c r="AH1385" s="2573"/>
      <c r="AI1385" s="2573"/>
      <c r="AJ1385" s="2573"/>
      <c r="AK1385" s="2574"/>
    </row>
    <row r="1386" spans="2:37" s="2875" customFormat="1" ht="12" customHeight="1" thickBot="1" x14ac:dyDescent="0.25">
      <c r="B1386" s="3865"/>
      <c r="C1386" s="3849"/>
      <c r="D1386" s="3849"/>
      <c r="E1386" s="3849"/>
      <c r="F1386" s="3849"/>
      <c r="G1386" s="3849"/>
      <c r="H1386" s="3849"/>
      <c r="I1386" s="3849"/>
      <c r="J1386" s="3849"/>
      <c r="K1386" s="3849"/>
      <c r="L1386" s="3849"/>
      <c r="M1386" s="3849"/>
      <c r="N1386" s="3849"/>
      <c r="O1386" s="3849"/>
      <c r="P1386" s="3849"/>
      <c r="Q1386" s="3849"/>
      <c r="R1386" s="2573"/>
      <c r="S1386" s="2573"/>
      <c r="T1386" s="2573"/>
      <c r="U1386" s="2573"/>
      <c r="V1386" s="2573"/>
      <c r="W1386" s="2573"/>
      <c r="X1386" s="2573"/>
      <c r="Y1386" s="2573"/>
      <c r="Z1386" s="2573"/>
      <c r="AA1386" s="2573"/>
      <c r="AB1386" s="2573"/>
      <c r="AC1386" s="2573"/>
      <c r="AD1386" s="2573"/>
      <c r="AE1386" s="2573"/>
      <c r="AF1386" s="2573"/>
      <c r="AG1386" s="2573"/>
      <c r="AH1386" s="2573"/>
      <c r="AI1386" s="2573"/>
      <c r="AJ1386" s="2573"/>
      <c r="AK1386" s="2574"/>
    </row>
    <row r="1387" spans="2:37" s="2875" customFormat="1" ht="12" customHeight="1" thickBot="1" x14ac:dyDescent="0.25">
      <c r="B1387" s="3827" t="s">
        <v>5008</v>
      </c>
      <c r="C1387" s="3827"/>
      <c r="D1387" s="3827" t="s">
        <v>4998</v>
      </c>
      <c r="E1387" s="3827" t="s">
        <v>5009</v>
      </c>
      <c r="F1387" s="3850" t="s">
        <v>224</v>
      </c>
      <c r="G1387" s="3850"/>
      <c r="H1387" s="3850"/>
      <c r="I1387" s="3850"/>
      <c r="J1387" s="3850"/>
      <c r="K1387" s="3850"/>
      <c r="L1387" s="3850"/>
      <c r="M1387" s="3850"/>
      <c r="N1387" s="3850"/>
      <c r="O1387" s="3850"/>
      <c r="P1387" s="3850"/>
      <c r="Q1387" s="3850"/>
      <c r="R1387" s="3850"/>
      <c r="S1387" s="3850" t="s">
        <v>340</v>
      </c>
      <c r="T1387" s="3850"/>
      <c r="U1387" s="3850"/>
      <c r="V1387" s="3850"/>
      <c r="W1387" s="3850"/>
      <c r="X1387" s="3850"/>
      <c r="Y1387" s="3850"/>
      <c r="Z1387" s="3850"/>
      <c r="AA1387" s="3850"/>
      <c r="AB1387" s="3850"/>
      <c r="AC1387" s="3850"/>
      <c r="AD1387" s="3850" t="s">
        <v>225</v>
      </c>
      <c r="AE1387" s="3850"/>
      <c r="AF1387" s="3850"/>
      <c r="AG1387" s="3850"/>
      <c r="AH1387" s="3851" t="s">
        <v>4993</v>
      </c>
      <c r="AI1387" s="3851"/>
      <c r="AJ1387" s="3851"/>
      <c r="AK1387" s="2574"/>
    </row>
    <row r="1388" spans="2:37" s="2875" customFormat="1" ht="12" customHeight="1" thickBot="1" x14ac:dyDescent="0.25">
      <c r="B1388" s="3828"/>
      <c r="C1388" s="3828"/>
      <c r="D1388" s="3828"/>
      <c r="E1388" s="3828"/>
      <c r="F1388" s="3828" t="s">
        <v>5010</v>
      </c>
      <c r="G1388" s="3828" t="s">
        <v>5011</v>
      </c>
      <c r="H1388" s="3827" t="s">
        <v>5012</v>
      </c>
      <c r="I1388" s="3830" t="s">
        <v>5013</v>
      </c>
      <c r="J1388" s="3830" t="s">
        <v>5014</v>
      </c>
      <c r="K1388" s="3829" t="s">
        <v>5015</v>
      </c>
      <c r="L1388" s="3829" t="s">
        <v>5016</v>
      </c>
      <c r="M1388" s="3830" t="s">
        <v>5017</v>
      </c>
      <c r="N1388" s="3830"/>
      <c r="O1388" s="3829" t="s">
        <v>5018</v>
      </c>
      <c r="P1388" s="3829" t="s">
        <v>5019</v>
      </c>
      <c r="Q1388" s="3829" t="s">
        <v>5020</v>
      </c>
      <c r="R1388" s="3829" t="s">
        <v>5021</v>
      </c>
      <c r="S1388" s="3827" t="s">
        <v>5022</v>
      </c>
      <c r="T1388" s="3827" t="s">
        <v>5023</v>
      </c>
      <c r="U1388" s="3827" t="s">
        <v>5024</v>
      </c>
      <c r="V1388" s="3827" t="s">
        <v>5025</v>
      </c>
      <c r="W1388" s="3827" t="s">
        <v>5026</v>
      </c>
      <c r="X1388" s="3827" t="s">
        <v>5027</v>
      </c>
      <c r="Y1388" s="3827" t="s">
        <v>5028</v>
      </c>
      <c r="Z1388" s="3827" t="s">
        <v>5029</v>
      </c>
      <c r="AA1388" s="3827" t="s">
        <v>5030</v>
      </c>
      <c r="AB1388" s="3830" t="s">
        <v>5031</v>
      </c>
      <c r="AC1388" s="3830" t="s">
        <v>5032</v>
      </c>
      <c r="AD1388" s="3827" t="s">
        <v>5033</v>
      </c>
      <c r="AE1388" s="3827" t="s">
        <v>5034</v>
      </c>
      <c r="AF1388" s="3827" t="s">
        <v>5035</v>
      </c>
      <c r="AG1388" s="3827" t="s">
        <v>5036</v>
      </c>
      <c r="AH1388" s="3827" t="s">
        <v>1154</v>
      </c>
      <c r="AI1388" s="3827" t="s">
        <v>4994</v>
      </c>
      <c r="AJ1388" s="3827" t="s">
        <v>4995</v>
      </c>
      <c r="AK1388" s="2574"/>
    </row>
    <row r="1389" spans="2:37" s="2875" customFormat="1" ht="12" customHeight="1" x14ac:dyDescent="0.2">
      <c r="B1389" s="3828"/>
      <c r="C1389" s="3828"/>
      <c r="D1389" s="3828"/>
      <c r="E1389" s="3828"/>
      <c r="F1389" s="3828"/>
      <c r="G1389" s="3828"/>
      <c r="H1389" s="3828"/>
      <c r="I1389" s="3829"/>
      <c r="J1389" s="3829"/>
      <c r="K1389" s="3829"/>
      <c r="L1389" s="3829"/>
      <c r="M1389" s="3637" t="s">
        <v>5037</v>
      </c>
      <c r="N1389" s="3638" t="s">
        <v>2798</v>
      </c>
      <c r="O1389" s="3829"/>
      <c r="P1389" s="3829"/>
      <c r="Q1389" s="3829"/>
      <c r="R1389" s="3829"/>
      <c r="S1389" s="3828"/>
      <c r="T1389" s="3828"/>
      <c r="U1389" s="3828"/>
      <c r="V1389" s="3828"/>
      <c r="W1389" s="3828"/>
      <c r="X1389" s="3828"/>
      <c r="Y1389" s="3828"/>
      <c r="Z1389" s="3828"/>
      <c r="AA1389" s="3828"/>
      <c r="AB1389" s="3829"/>
      <c r="AC1389" s="3829"/>
      <c r="AD1389" s="3828"/>
      <c r="AE1389" s="3828"/>
      <c r="AF1389" s="3828"/>
      <c r="AG1389" s="3828"/>
      <c r="AH1389" s="3828"/>
      <c r="AI1389" s="3828"/>
      <c r="AJ1389" s="3828"/>
      <c r="AK1389" s="2574"/>
    </row>
    <row r="1390" spans="2:37" s="2875" customFormat="1" ht="12" customHeight="1" x14ac:dyDescent="0.2">
      <c r="B1390" s="3914" t="s">
        <v>6598</v>
      </c>
      <c r="C1390" s="3915"/>
      <c r="D1390" s="2780">
        <v>50001780</v>
      </c>
      <c r="E1390" s="3330"/>
      <c r="F1390" s="3330"/>
      <c r="G1390" s="3331"/>
      <c r="H1390" s="3332"/>
      <c r="I1390" s="3332"/>
      <c r="J1390" s="3332"/>
      <c r="K1390" s="3331"/>
      <c r="L1390" s="3331"/>
      <c r="M1390" s="3329"/>
      <c r="N1390" s="2704"/>
      <c r="O1390" s="3331"/>
      <c r="P1390" s="3331"/>
      <c r="Q1390" s="3331"/>
      <c r="R1390" s="3331"/>
      <c r="S1390" s="2614"/>
      <c r="T1390" s="3331"/>
      <c r="U1390" s="3334"/>
      <c r="V1390" s="3334"/>
      <c r="W1390" s="3331"/>
      <c r="X1390" s="3331"/>
      <c r="Y1390" s="3334"/>
      <c r="Z1390" s="3334"/>
      <c r="AA1390" s="3334"/>
      <c r="AB1390" s="3331"/>
      <c r="AC1390" s="3331"/>
      <c r="AD1390" s="3330"/>
      <c r="AE1390" s="2584"/>
      <c r="AF1390" s="2585"/>
      <c r="AG1390" s="2585"/>
      <c r="AH1390" s="2706" t="s">
        <v>5220</v>
      </c>
      <c r="AI1390" s="3109">
        <v>1</v>
      </c>
      <c r="AJ1390" s="3416">
        <v>6.92</v>
      </c>
      <c r="AK1390" s="2574"/>
    </row>
    <row r="1391" spans="2:37" s="2875" customFormat="1" ht="12" customHeight="1" x14ac:dyDescent="0.2">
      <c r="B1391" s="3914" t="s">
        <v>6599</v>
      </c>
      <c r="C1391" s="3915"/>
      <c r="D1391" s="2780">
        <v>50001779</v>
      </c>
      <c r="E1391" s="3330"/>
      <c r="F1391" s="3330"/>
      <c r="G1391" s="3331"/>
      <c r="H1391" s="3332"/>
      <c r="I1391" s="3332"/>
      <c r="J1391" s="3332"/>
      <c r="K1391" s="3331"/>
      <c r="L1391" s="3331"/>
      <c r="M1391" s="3329"/>
      <c r="N1391" s="2704"/>
      <c r="O1391" s="3331"/>
      <c r="P1391" s="3331"/>
      <c r="Q1391" s="3331"/>
      <c r="R1391" s="3331"/>
      <c r="S1391" s="2614"/>
      <c r="T1391" s="3331"/>
      <c r="U1391" s="3334"/>
      <c r="V1391" s="3334"/>
      <c r="W1391" s="3331"/>
      <c r="X1391" s="3331"/>
      <c r="Y1391" s="3334"/>
      <c r="Z1391" s="3334"/>
      <c r="AA1391" s="3334"/>
      <c r="AB1391" s="3331"/>
      <c r="AC1391" s="3331"/>
      <c r="AD1391" s="3330"/>
      <c r="AE1391" s="2584"/>
      <c r="AF1391" s="2585"/>
      <c r="AG1391" s="2585"/>
      <c r="AH1391" s="2706" t="s">
        <v>5220</v>
      </c>
      <c r="AI1391" s="3109">
        <v>1</v>
      </c>
      <c r="AJ1391" s="3416">
        <v>2.2999999999999998</v>
      </c>
      <c r="AK1391" s="2574"/>
    </row>
    <row r="1392" spans="2:37" s="2875" customFormat="1" ht="12" customHeight="1" x14ac:dyDescent="0.2">
      <c r="B1392" s="3914" t="s">
        <v>6600</v>
      </c>
      <c r="C1392" s="3915"/>
      <c r="D1392" s="2780">
        <v>50001867</v>
      </c>
      <c r="E1392" s="3330"/>
      <c r="F1392" s="3330"/>
      <c r="G1392" s="3331"/>
      <c r="H1392" s="3332"/>
      <c r="I1392" s="3332"/>
      <c r="J1392" s="3332"/>
      <c r="K1392" s="3331"/>
      <c r="L1392" s="3331"/>
      <c r="M1392" s="3329"/>
      <c r="N1392" s="2704"/>
      <c r="O1392" s="3331"/>
      <c r="P1392" s="3331"/>
      <c r="Q1392" s="3331"/>
      <c r="R1392" s="3331"/>
      <c r="S1392" s="2614"/>
      <c r="T1392" s="3331"/>
      <c r="U1392" s="3334"/>
      <c r="V1392" s="3334"/>
      <c r="W1392" s="3331"/>
      <c r="X1392" s="3331"/>
      <c r="Y1392" s="3334"/>
      <c r="Z1392" s="3334"/>
      <c r="AA1392" s="3334"/>
      <c r="AB1392" s="3331"/>
      <c r="AC1392" s="3331"/>
      <c r="AD1392" s="3330"/>
      <c r="AE1392" s="2584"/>
      <c r="AF1392" s="2585"/>
      <c r="AG1392" s="2585"/>
      <c r="AH1392" s="2706" t="s">
        <v>5220</v>
      </c>
      <c r="AI1392" s="3109">
        <v>1</v>
      </c>
      <c r="AJ1392" s="3416">
        <v>1.53</v>
      </c>
      <c r="AK1392" s="2574"/>
    </row>
    <row r="1393" spans="2:37" s="2875" customFormat="1" ht="12" customHeight="1" x14ac:dyDescent="0.2">
      <c r="B1393" s="3914" t="s">
        <v>6601</v>
      </c>
      <c r="C1393" s="3915"/>
      <c r="D1393" s="2780">
        <v>50001868</v>
      </c>
      <c r="E1393" s="3330"/>
      <c r="F1393" s="3330"/>
      <c r="G1393" s="3331"/>
      <c r="H1393" s="3332"/>
      <c r="I1393" s="3332"/>
      <c r="J1393" s="3332"/>
      <c r="K1393" s="3331"/>
      <c r="L1393" s="3331"/>
      <c r="M1393" s="3329"/>
      <c r="N1393" s="2704"/>
      <c r="O1393" s="3331"/>
      <c r="P1393" s="3331"/>
      <c r="Q1393" s="3331"/>
      <c r="R1393" s="3331"/>
      <c r="S1393" s="2614"/>
      <c r="T1393" s="3331"/>
      <c r="U1393" s="3334"/>
      <c r="V1393" s="3334"/>
      <c r="W1393" s="3331"/>
      <c r="X1393" s="3331"/>
      <c r="Y1393" s="3334"/>
      <c r="Z1393" s="3334"/>
      <c r="AA1393" s="3334"/>
      <c r="AB1393" s="3331"/>
      <c r="AC1393" s="3331"/>
      <c r="AD1393" s="3330"/>
      <c r="AE1393" s="2584"/>
      <c r="AF1393" s="2585"/>
      <c r="AG1393" s="2585"/>
      <c r="AH1393" s="2706" t="s">
        <v>5209</v>
      </c>
      <c r="AI1393" s="3109">
        <v>2</v>
      </c>
      <c r="AJ1393" s="3416">
        <v>1.5</v>
      </c>
      <c r="AK1393" s="2574"/>
    </row>
    <row r="1394" spans="2:37" s="2875" customFormat="1" ht="12" customHeight="1" x14ac:dyDescent="0.2">
      <c r="B1394" s="2575"/>
      <c r="C1394" s="2568"/>
      <c r="D1394" s="3833"/>
      <c r="E1394" s="3833"/>
      <c r="F1394" s="3833"/>
      <c r="G1394" s="3833"/>
      <c r="H1394" s="2568"/>
      <c r="I1394" s="2569"/>
      <c r="J1394" s="2569"/>
      <c r="K1394" s="2569"/>
      <c r="L1394" s="2569"/>
      <c r="M1394" s="2568"/>
      <c r="N1394" s="2569"/>
      <c r="O1394" s="2569"/>
      <c r="P1394" s="2569"/>
      <c r="Q1394" s="2569"/>
      <c r="R1394" s="2569"/>
      <c r="S1394" s="2568"/>
      <c r="T1394" s="2567"/>
      <c r="U1394" s="2567"/>
      <c r="V1394" s="2567"/>
      <c r="W1394" s="2567"/>
      <c r="X1394" s="2567"/>
      <c r="Y1394" s="2567"/>
      <c r="Z1394" s="2567"/>
      <c r="AA1394" s="2567"/>
      <c r="AB1394" s="2567"/>
      <c r="AC1394" s="2567"/>
      <c r="AD1394" s="2567"/>
      <c r="AE1394" s="2567"/>
      <c r="AF1394" s="2567"/>
      <c r="AG1394" s="2567"/>
      <c r="AH1394" s="2567"/>
      <c r="AI1394" s="2567"/>
      <c r="AJ1394" s="2567"/>
      <c r="AK1394" s="2574"/>
    </row>
    <row r="1395" spans="2:37" s="2875" customFormat="1" ht="12" customHeight="1" x14ac:dyDescent="0.2">
      <c r="B1395" s="3834" t="s">
        <v>4996</v>
      </c>
      <c r="C1395" s="3835"/>
      <c r="D1395" s="3836" t="s">
        <v>1534</v>
      </c>
      <c r="E1395" s="3836"/>
      <c r="F1395" s="3836"/>
      <c r="G1395" s="3836"/>
      <c r="H1395" s="2571"/>
      <c r="I1395" s="2571"/>
      <c r="J1395" s="2571"/>
      <c r="K1395" s="2571"/>
      <c r="L1395" s="2571"/>
      <c r="M1395" s="2571"/>
      <c r="N1395" s="2571"/>
      <c r="O1395" s="2571"/>
      <c r="P1395" s="2571"/>
      <c r="Q1395" s="2571"/>
      <c r="R1395" s="2571"/>
      <c r="S1395" s="2571"/>
      <c r="T1395" s="2567"/>
      <c r="U1395" s="2567"/>
      <c r="V1395" s="2567"/>
      <c r="W1395" s="2567"/>
      <c r="X1395" s="2567"/>
      <c r="Y1395" s="2567"/>
      <c r="Z1395" s="2567"/>
      <c r="AA1395" s="2567"/>
      <c r="AB1395" s="2567"/>
      <c r="AC1395" s="2567"/>
      <c r="AD1395" s="2567"/>
      <c r="AE1395" s="2567"/>
      <c r="AF1395" s="2567"/>
      <c r="AG1395" s="2567"/>
      <c r="AH1395" s="2567"/>
      <c r="AI1395" s="2567"/>
      <c r="AJ1395" s="2567"/>
      <c r="AK1395" s="2574"/>
    </row>
    <row r="1396" spans="2:37" s="2875" customFormat="1" ht="12" customHeight="1" x14ac:dyDescent="0.2">
      <c r="B1396" s="3834" t="s">
        <v>4997</v>
      </c>
      <c r="C1396" s="3835"/>
      <c r="D1396" s="3916" t="s">
        <v>10</v>
      </c>
      <c r="E1396" s="3916"/>
      <c r="F1396" s="3916"/>
      <c r="G1396" s="3916"/>
      <c r="H1396" s="2571"/>
      <c r="I1396" s="2571"/>
      <c r="J1396" s="2571"/>
      <c r="K1396" s="2571"/>
      <c r="L1396" s="2571"/>
      <c r="M1396" s="2571"/>
      <c r="N1396" s="2571"/>
      <c r="O1396" s="2571"/>
      <c r="P1396" s="2571"/>
      <c r="Q1396" s="2571"/>
      <c r="R1396" s="2571"/>
      <c r="S1396" s="2571"/>
      <c r="T1396" s="2567"/>
      <c r="U1396" s="2567"/>
      <c r="V1396" s="2567"/>
      <c r="W1396" s="2567"/>
      <c r="X1396" s="2567"/>
      <c r="Y1396" s="2567"/>
      <c r="Z1396" s="2567"/>
      <c r="AA1396" s="2567"/>
      <c r="AB1396" s="2567"/>
      <c r="AC1396" s="2567"/>
      <c r="AD1396" s="2567"/>
      <c r="AE1396" s="2567"/>
      <c r="AF1396" s="2567"/>
      <c r="AG1396" s="2567"/>
      <c r="AH1396" s="2567"/>
      <c r="AI1396" s="2567"/>
      <c r="AJ1396" s="2567"/>
      <c r="AK1396" s="2574"/>
    </row>
    <row r="1397" spans="2:37" s="2875" customFormat="1" ht="12" customHeight="1" thickBot="1" x14ac:dyDescent="0.25">
      <c r="B1397" s="3652"/>
      <c r="C1397" s="3478"/>
      <c r="D1397" s="3478"/>
      <c r="E1397" s="3478"/>
      <c r="F1397" s="3478"/>
      <c r="G1397" s="3478"/>
      <c r="H1397" s="3478"/>
      <c r="I1397" s="3478"/>
      <c r="J1397" s="3478"/>
      <c r="K1397" s="3478"/>
      <c r="L1397" s="3478"/>
      <c r="M1397" s="3478"/>
      <c r="N1397" s="3478"/>
      <c r="O1397" s="3478"/>
      <c r="P1397" s="3478"/>
      <c r="Q1397" s="3478"/>
      <c r="R1397" s="3478"/>
      <c r="S1397" s="3478"/>
      <c r="T1397" s="3478"/>
      <c r="U1397" s="3478"/>
      <c r="V1397" s="3478"/>
      <c r="W1397" s="3478"/>
      <c r="X1397" s="3478"/>
      <c r="Y1397" s="3478"/>
      <c r="Z1397" s="3478"/>
      <c r="AA1397" s="3478"/>
      <c r="AB1397" s="3478"/>
      <c r="AC1397" s="3478"/>
      <c r="AD1397" s="3478"/>
      <c r="AE1397" s="3478"/>
      <c r="AF1397" s="3478"/>
      <c r="AG1397" s="3478"/>
      <c r="AH1397" s="3478"/>
      <c r="AI1397" s="3478"/>
      <c r="AJ1397" s="3478"/>
      <c r="AK1397" s="3480"/>
    </row>
    <row r="1398" spans="2:37" s="2875" customFormat="1" ht="12" customHeight="1" x14ac:dyDescent="0.2">
      <c r="B1398" s="2777"/>
    </row>
    <row r="1399" spans="2:37" s="2875" customFormat="1" ht="12" customHeight="1" thickBot="1" x14ac:dyDescent="0.25">
      <c r="B1399" s="2777"/>
    </row>
    <row r="1400" spans="2:37" s="2875" customFormat="1" ht="12" customHeight="1" x14ac:dyDescent="0.2">
      <c r="B1400" s="3839" t="s">
        <v>5005</v>
      </c>
      <c r="C1400" s="3840"/>
      <c r="D1400" s="3840"/>
      <c r="E1400" s="3840"/>
      <c r="F1400" s="3840"/>
      <c r="G1400" s="3840"/>
      <c r="H1400" s="3840"/>
      <c r="I1400" s="3840"/>
      <c r="J1400" s="3840"/>
      <c r="K1400" s="3840"/>
      <c r="L1400" s="3840"/>
      <c r="M1400" s="3840"/>
      <c r="N1400" s="3840"/>
      <c r="O1400" s="3840"/>
      <c r="P1400" s="3840"/>
      <c r="Q1400" s="3840"/>
      <c r="R1400" s="3840"/>
      <c r="S1400" s="3840"/>
      <c r="T1400" s="3840"/>
      <c r="U1400" s="3840"/>
      <c r="V1400" s="3840"/>
      <c r="W1400" s="3840"/>
      <c r="X1400" s="3840"/>
      <c r="Y1400" s="3840"/>
      <c r="Z1400" s="3840"/>
      <c r="AA1400" s="3840"/>
      <c r="AB1400" s="3840"/>
      <c r="AC1400" s="3840"/>
      <c r="AD1400" s="3840"/>
      <c r="AE1400" s="3840"/>
      <c r="AF1400" s="3840"/>
      <c r="AG1400" s="3840"/>
      <c r="AH1400" s="3840"/>
      <c r="AI1400" s="3840"/>
      <c r="AJ1400" s="3840"/>
      <c r="AK1400" s="3841"/>
    </row>
    <row r="1401" spans="2:37" s="2875" customFormat="1" ht="12" customHeight="1" x14ac:dyDescent="0.2">
      <c r="B1401" s="2572"/>
      <c r="C1401" s="3640"/>
      <c r="D1401" s="3640"/>
      <c r="E1401" s="3640"/>
      <c r="F1401" s="3640"/>
      <c r="G1401" s="2573"/>
      <c r="H1401" s="2573"/>
      <c r="I1401" s="2573"/>
      <c r="J1401" s="2573"/>
      <c r="K1401" s="2573"/>
      <c r="L1401" s="2573"/>
      <c r="M1401" s="2573"/>
      <c r="N1401" s="2573"/>
      <c r="O1401" s="2573"/>
      <c r="P1401" s="2573"/>
      <c r="Q1401" s="2573"/>
      <c r="R1401" s="2573"/>
      <c r="S1401" s="2573"/>
      <c r="T1401" s="2573"/>
      <c r="U1401" s="2573"/>
      <c r="V1401" s="2573"/>
      <c r="W1401" s="2573"/>
      <c r="X1401" s="2573"/>
      <c r="Y1401" s="2573"/>
      <c r="Z1401" s="2573"/>
      <c r="AA1401" s="2573"/>
      <c r="AB1401" s="2573"/>
      <c r="AC1401" s="2573"/>
      <c r="AD1401" s="2573"/>
      <c r="AE1401" s="2573"/>
      <c r="AF1401" s="2573"/>
      <c r="AG1401" s="2573"/>
      <c r="AH1401" s="2573"/>
      <c r="AI1401" s="2573"/>
      <c r="AJ1401" s="2573"/>
      <c r="AK1401" s="2574"/>
    </row>
    <row r="1402" spans="2:37" s="2875" customFormat="1" ht="12" customHeight="1" x14ac:dyDescent="0.2">
      <c r="B1402" s="2572" t="s">
        <v>4992</v>
      </c>
      <c r="C1402" s="3640"/>
      <c r="D1402" s="3842" t="s">
        <v>6596</v>
      </c>
      <c r="E1402" s="3842"/>
      <c r="F1402" s="3842"/>
      <c r="G1402" s="2573"/>
      <c r="H1402" s="2573"/>
      <c r="I1402" s="2573"/>
      <c r="J1402" s="2573"/>
      <c r="K1402" s="2573"/>
      <c r="L1402" s="2573"/>
      <c r="M1402" s="2573"/>
      <c r="N1402" s="2573"/>
      <c r="O1402" s="2573"/>
      <c r="P1402" s="2573"/>
      <c r="Q1402" s="2573"/>
      <c r="R1402" s="2573"/>
      <c r="S1402" s="2573"/>
      <c r="T1402" s="2573"/>
      <c r="U1402" s="2573"/>
      <c r="V1402" s="2573"/>
      <c r="W1402" s="2573"/>
      <c r="X1402" s="2573"/>
      <c r="Y1402" s="2573"/>
      <c r="Z1402" s="2573"/>
      <c r="AA1402" s="2573"/>
      <c r="AB1402" s="2573"/>
      <c r="AC1402" s="2573"/>
      <c r="AD1402" s="2573"/>
      <c r="AE1402" s="2573"/>
      <c r="AF1402" s="2573"/>
      <c r="AG1402" s="2573"/>
      <c r="AH1402" s="2573"/>
      <c r="AI1402" s="2573"/>
      <c r="AJ1402" s="2573"/>
      <c r="AK1402" s="2574"/>
    </row>
    <row r="1403" spans="2:37" s="2875" customFormat="1" ht="12" customHeight="1" thickBot="1" x14ac:dyDescent="0.25">
      <c r="B1403" s="3863" t="s">
        <v>5006</v>
      </c>
      <c r="C1403" s="3864"/>
      <c r="D1403" s="3843">
        <v>41739</v>
      </c>
      <c r="E1403" s="3843"/>
      <c r="F1403" s="3640"/>
      <c r="G1403" s="2573"/>
      <c r="H1403" s="2573"/>
      <c r="I1403" s="2573"/>
      <c r="J1403" s="2573"/>
      <c r="K1403" s="2573"/>
      <c r="L1403" s="2573"/>
      <c r="M1403" s="2573"/>
      <c r="N1403" s="2573"/>
      <c r="O1403" s="2573"/>
      <c r="P1403" s="2573"/>
      <c r="Q1403" s="2573"/>
      <c r="R1403" s="2573"/>
      <c r="S1403" s="2573"/>
      <c r="T1403" s="2573"/>
      <c r="U1403" s="2573"/>
      <c r="V1403" s="2573"/>
      <c r="W1403" s="2573"/>
      <c r="X1403" s="2573"/>
      <c r="Y1403" s="2573"/>
      <c r="Z1403" s="2573"/>
      <c r="AA1403" s="2573"/>
      <c r="AB1403" s="2573"/>
      <c r="AC1403" s="2573"/>
      <c r="AD1403" s="2573"/>
      <c r="AE1403" s="2573"/>
      <c r="AF1403" s="2573"/>
      <c r="AG1403" s="2573"/>
      <c r="AH1403" s="2573"/>
      <c r="AI1403" s="2573"/>
      <c r="AJ1403" s="2573"/>
      <c r="AK1403" s="2574"/>
    </row>
    <row r="1404" spans="2:37" s="2875" customFormat="1" ht="53.25" customHeight="1" thickBot="1" x14ac:dyDescent="0.25">
      <c r="B1404" s="3844" t="s">
        <v>5007</v>
      </c>
      <c r="C1404" s="3845"/>
      <c r="D1404" s="3872" t="s">
        <v>6597</v>
      </c>
      <c r="E1404" s="3847"/>
      <c r="F1404" s="3847"/>
      <c r="G1404" s="3847"/>
      <c r="H1404" s="3847"/>
      <c r="I1404" s="3847"/>
      <c r="J1404" s="3847"/>
      <c r="K1404" s="3848"/>
      <c r="L1404" s="2573"/>
      <c r="M1404" s="2573"/>
      <c r="N1404" s="2573"/>
      <c r="O1404" s="2573"/>
      <c r="P1404" s="2573"/>
      <c r="Q1404" s="2573"/>
      <c r="R1404" s="2573"/>
      <c r="S1404" s="2573"/>
      <c r="T1404" s="2573"/>
      <c r="U1404" s="2573"/>
      <c r="V1404" s="2573"/>
      <c r="W1404" s="2573"/>
      <c r="X1404" s="2573"/>
      <c r="Y1404" s="2573"/>
      <c r="Z1404" s="2573"/>
      <c r="AA1404" s="2573"/>
      <c r="AB1404" s="2573"/>
      <c r="AC1404" s="2573"/>
      <c r="AD1404" s="2573"/>
      <c r="AE1404" s="2573"/>
      <c r="AF1404" s="2573"/>
      <c r="AG1404" s="2573"/>
      <c r="AH1404" s="2573"/>
      <c r="AI1404" s="2573"/>
      <c r="AJ1404" s="2573"/>
      <c r="AK1404" s="2574"/>
    </row>
    <row r="1405" spans="2:37" s="2875" customFormat="1" ht="12" customHeight="1" thickBot="1" x14ac:dyDescent="0.25">
      <c r="B1405" s="3865"/>
      <c r="C1405" s="3849"/>
      <c r="D1405" s="3849"/>
      <c r="E1405" s="3849"/>
      <c r="F1405" s="3849"/>
      <c r="G1405" s="3849"/>
      <c r="H1405" s="3849"/>
      <c r="I1405" s="3849"/>
      <c r="J1405" s="3849"/>
      <c r="K1405" s="3849"/>
      <c r="L1405" s="3849"/>
      <c r="M1405" s="3849"/>
      <c r="N1405" s="3849"/>
      <c r="O1405" s="3849"/>
      <c r="P1405" s="3849"/>
      <c r="Q1405" s="3849"/>
      <c r="R1405" s="2573"/>
      <c r="S1405" s="2573"/>
      <c r="T1405" s="2573"/>
      <c r="U1405" s="2573"/>
      <c r="V1405" s="2573"/>
      <c r="W1405" s="2573"/>
      <c r="X1405" s="2573"/>
      <c r="Y1405" s="2573"/>
      <c r="Z1405" s="2573"/>
      <c r="AA1405" s="2573"/>
      <c r="AB1405" s="2573"/>
      <c r="AC1405" s="2573"/>
      <c r="AD1405" s="2573"/>
      <c r="AE1405" s="2573"/>
      <c r="AF1405" s="2573"/>
      <c r="AG1405" s="2573"/>
      <c r="AH1405" s="2573"/>
      <c r="AI1405" s="2573"/>
      <c r="AJ1405" s="2573"/>
      <c r="AK1405" s="2574"/>
    </row>
    <row r="1406" spans="2:37" s="2875" customFormat="1" ht="12" customHeight="1" thickBot="1" x14ac:dyDescent="0.25">
      <c r="B1406" s="3827" t="s">
        <v>5008</v>
      </c>
      <c r="C1406" s="3827"/>
      <c r="D1406" s="3827" t="s">
        <v>4998</v>
      </c>
      <c r="E1406" s="3827" t="s">
        <v>5009</v>
      </c>
      <c r="F1406" s="3850" t="s">
        <v>224</v>
      </c>
      <c r="G1406" s="3850"/>
      <c r="H1406" s="3850"/>
      <c r="I1406" s="3850"/>
      <c r="J1406" s="3850"/>
      <c r="K1406" s="3850"/>
      <c r="L1406" s="3850"/>
      <c r="M1406" s="3850"/>
      <c r="N1406" s="3850"/>
      <c r="O1406" s="3850"/>
      <c r="P1406" s="3850"/>
      <c r="Q1406" s="3850"/>
      <c r="R1406" s="3850"/>
      <c r="S1406" s="3850" t="s">
        <v>340</v>
      </c>
      <c r="T1406" s="3850"/>
      <c r="U1406" s="3850"/>
      <c r="V1406" s="3850"/>
      <c r="W1406" s="3850"/>
      <c r="X1406" s="3850"/>
      <c r="Y1406" s="3850"/>
      <c r="Z1406" s="3850"/>
      <c r="AA1406" s="3850"/>
      <c r="AB1406" s="3850"/>
      <c r="AC1406" s="3850"/>
      <c r="AD1406" s="3850" t="s">
        <v>225</v>
      </c>
      <c r="AE1406" s="3850"/>
      <c r="AF1406" s="3850"/>
      <c r="AG1406" s="3850"/>
      <c r="AH1406" s="3851" t="s">
        <v>4993</v>
      </c>
      <c r="AI1406" s="3851"/>
      <c r="AJ1406" s="3851"/>
      <c r="AK1406" s="2574"/>
    </row>
    <row r="1407" spans="2:37" s="2875" customFormat="1" ht="12" customHeight="1" thickBot="1" x14ac:dyDescent="0.25">
      <c r="B1407" s="3828"/>
      <c r="C1407" s="3828"/>
      <c r="D1407" s="3828"/>
      <c r="E1407" s="3828"/>
      <c r="F1407" s="3828" t="s">
        <v>5010</v>
      </c>
      <c r="G1407" s="3828" t="s">
        <v>5011</v>
      </c>
      <c r="H1407" s="3827" t="s">
        <v>5012</v>
      </c>
      <c r="I1407" s="3830" t="s">
        <v>5013</v>
      </c>
      <c r="J1407" s="3830" t="s">
        <v>5014</v>
      </c>
      <c r="K1407" s="3829" t="s">
        <v>5015</v>
      </c>
      <c r="L1407" s="3829" t="s">
        <v>5016</v>
      </c>
      <c r="M1407" s="3830" t="s">
        <v>5017</v>
      </c>
      <c r="N1407" s="3830"/>
      <c r="O1407" s="3829" t="s">
        <v>5018</v>
      </c>
      <c r="P1407" s="3829" t="s">
        <v>5019</v>
      </c>
      <c r="Q1407" s="3829" t="s">
        <v>5020</v>
      </c>
      <c r="R1407" s="3829" t="s">
        <v>5021</v>
      </c>
      <c r="S1407" s="3827" t="s">
        <v>5022</v>
      </c>
      <c r="T1407" s="3827" t="s">
        <v>5023</v>
      </c>
      <c r="U1407" s="3827" t="s">
        <v>5024</v>
      </c>
      <c r="V1407" s="3827" t="s">
        <v>5025</v>
      </c>
      <c r="W1407" s="3827" t="s">
        <v>5026</v>
      </c>
      <c r="X1407" s="3827" t="s">
        <v>5027</v>
      </c>
      <c r="Y1407" s="3827" t="s">
        <v>5028</v>
      </c>
      <c r="Z1407" s="3827" t="s">
        <v>5029</v>
      </c>
      <c r="AA1407" s="3827" t="s">
        <v>5030</v>
      </c>
      <c r="AB1407" s="3830" t="s">
        <v>5031</v>
      </c>
      <c r="AC1407" s="3830" t="s">
        <v>5032</v>
      </c>
      <c r="AD1407" s="3827" t="s">
        <v>5033</v>
      </c>
      <c r="AE1407" s="3827" t="s">
        <v>5034</v>
      </c>
      <c r="AF1407" s="3827" t="s">
        <v>5035</v>
      </c>
      <c r="AG1407" s="3827" t="s">
        <v>5036</v>
      </c>
      <c r="AH1407" s="3827" t="s">
        <v>1154</v>
      </c>
      <c r="AI1407" s="3827" t="s">
        <v>4994</v>
      </c>
      <c r="AJ1407" s="3827" t="s">
        <v>4995</v>
      </c>
      <c r="AK1407" s="2574"/>
    </row>
    <row r="1408" spans="2:37" s="2875" customFormat="1" ht="12" customHeight="1" x14ac:dyDescent="0.2">
      <c r="B1408" s="3828"/>
      <c r="C1408" s="3828"/>
      <c r="D1408" s="3828"/>
      <c r="E1408" s="3828"/>
      <c r="F1408" s="3828"/>
      <c r="G1408" s="3828"/>
      <c r="H1408" s="3828"/>
      <c r="I1408" s="3829"/>
      <c r="J1408" s="3829"/>
      <c r="K1408" s="3829"/>
      <c r="L1408" s="3829"/>
      <c r="M1408" s="3637" t="s">
        <v>5037</v>
      </c>
      <c r="N1408" s="3638" t="s">
        <v>2798</v>
      </c>
      <c r="O1408" s="3829"/>
      <c r="P1408" s="3829"/>
      <c r="Q1408" s="3829"/>
      <c r="R1408" s="3829"/>
      <c r="S1408" s="3828"/>
      <c r="T1408" s="3828"/>
      <c r="U1408" s="3828"/>
      <c r="V1408" s="3828"/>
      <c r="W1408" s="3828"/>
      <c r="X1408" s="3828"/>
      <c r="Y1408" s="3828"/>
      <c r="Z1408" s="3828"/>
      <c r="AA1408" s="3828"/>
      <c r="AB1408" s="3829"/>
      <c r="AC1408" s="3829"/>
      <c r="AD1408" s="3828"/>
      <c r="AE1408" s="3828"/>
      <c r="AF1408" s="3828"/>
      <c r="AG1408" s="3828"/>
      <c r="AH1408" s="3828"/>
      <c r="AI1408" s="3828"/>
      <c r="AJ1408" s="3828"/>
      <c r="AK1408" s="2574"/>
    </row>
    <row r="1409" spans="2:37" s="2875" customFormat="1" ht="12" customHeight="1" x14ac:dyDescent="0.2">
      <c r="B1409" s="3914" t="s">
        <v>6598</v>
      </c>
      <c r="C1409" s="3915"/>
      <c r="D1409" s="2780">
        <v>50001780</v>
      </c>
      <c r="E1409" s="3330"/>
      <c r="F1409" s="3330"/>
      <c r="G1409" s="3331"/>
      <c r="H1409" s="3332"/>
      <c r="I1409" s="3332"/>
      <c r="J1409" s="3332"/>
      <c r="K1409" s="3331"/>
      <c r="L1409" s="3331"/>
      <c r="M1409" s="3329"/>
      <c r="N1409" s="2704"/>
      <c r="O1409" s="3331"/>
      <c r="P1409" s="3331"/>
      <c r="Q1409" s="3331"/>
      <c r="R1409" s="3331"/>
      <c r="S1409" s="2614"/>
      <c r="T1409" s="3331"/>
      <c r="U1409" s="3334"/>
      <c r="V1409" s="3334"/>
      <c r="W1409" s="3331"/>
      <c r="X1409" s="3331"/>
      <c r="Y1409" s="3334"/>
      <c r="Z1409" s="3334"/>
      <c r="AA1409" s="3334"/>
      <c r="AB1409" s="3331"/>
      <c r="AC1409" s="3331"/>
      <c r="AD1409" s="3330"/>
      <c r="AE1409" s="2584"/>
      <c r="AF1409" s="2585"/>
      <c r="AG1409" s="2585"/>
      <c r="AH1409" s="2706" t="s">
        <v>5220</v>
      </c>
      <c r="AI1409" s="3109">
        <v>1</v>
      </c>
      <c r="AJ1409" s="3416">
        <v>6.92</v>
      </c>
      <c r="AK1409" s="2574"/>
    </row>
    <row r="1410" spans="2:37" s="2875" customFormat="1" ht="12" customHeight="1" x14ac:dyDescent="0.2">
      <c r="B1410" s="3914" t="s">
        <v>6599</v>
      </c>
      <c r="C1410" s="3915"/>
      <c r="D1410" s="2780">
        <v>50001779</v>
      </c>
      <c r="E1410" s="3330"/>
      <c r="F1410" s="3330"/>
      <c r="G1410" s="3331"/>
      <c r="H1410" s="3332"/>
      <c r="I1410" s="3332"/>
      <c r="J1410" s="3332"/>
      <c r="K1410" s="3331"/>
      <c r="L1410" s="3331"/>
      <c r="M1410" s="3329"/>
      <c r="N1410" s="2704"/>
      <c r="O1410" s="3331"/>
      <c r="P1410" s="3331"/>
      <c r="Q1410" s="3331"/>
      <c r="R1410" s="3331"/>
      <c r="S1410" s="2614"/>
      <c r="T1410" s="3331"/>
      <c r="U1410" s="3334"/>
      <c r="V1410" s="3334"/>
      <c r="W1410" s="3331"/>
      <c r="X1410" s="3331"/>
      <c r="Y1410" s="3334"/>
      <c r="Z1410" s="3334"/>
      <c r="AA1410" s="3334"/>
      <c r="AB1410" s="3331"/>
      <c r="AC1410" s="3331"/>
      <c r="AD1410" s="3330"/>
      <c r="AE1410" s="2584"/>
      <c r="AF1410" s="2585"/>
      <c r="AG1410" s="2585"/>
      <c r="AH1410" s="2706" t="s">
        <v>5220</v>
      </c>
      <c r="AI1410" s="3109">
        <v>1</v>
      </c>
      <c r="AJ1410" s="3416">
        <v>2.2999999999999998</v>
      </c>
      <c r="AK1410" s="2574"/>
    </row>
    <row r="1411" spans="2:37" s="2875" customFormat="1" ht="12" customHeight="1" x14ac:dyDescent="0.2">
      <c r="B1411" s="3914" t="s">
        <v>6600</v>
      </c>
      <c r="C1411" s="3915"/>
      <c r="D1411" s="2780">
        <v>50001867</v>
      </c>
      <c r="E1411" s="3330"/>
      <c r="F1411" s="3330"/>
      <c r="G1411" s="3331"/>
      <c r="H1411" s="3332"/>
      <c r="I1411" s="3332"/>
      <c r="J1411" s="3332"/>
      <c r="K1411" s="3331"/>
      <c r="L1411" s="3331"/>
      <c r="M1411" s="3329"/>
      <c r="N1411" s="2704"/>
      <c r="O1411" s="3331"/>
      <c r="P1411" s="3331"/>
      <c r="Q1411" s="3331"/>
      <c r="R1411" s="3331"/>
      <c r="S1411" s="2614"/>
      <c r="T1411" s="3331"/>
      <c r="U1411" s="3334"/>
      <c r="V1411" s="3334"/>
      <c r="W1411" s="3331"/>
      <c r="X1411" s="3331"/>
      <c r="Y1411" s="3334"/>
      <c r="Z1411" s="3334"/>
      <c r="AA1411" s="3334"/>
      <c r="AB1411" s="3331"/>
      <c r="AC1411" s="3331"/>
      <c r="AD1411" s="3330"/>
      <c r="AE1411" s="2584"/>
      <c r="AF1411" s="2585"/>
      <c r="AG1411" s="2585"/>
      <c r="AH1411" s="2706" t="s">
        <v>5220</v>
      </c>
      <c r="AI1411" s="3109">
        <v>1</v>
      </c>
      <c r="AJ1411" s="3416">
        <v>1.53</v>
      </c>
      <c r="AK1411" s="2574"/>
    </row>
    <row r="1412" spans="2:37" s="2875" customFormat="1" ht="12" customHeight="1" x14ac:dyDescent="0.2">
      <c r="B1412" s="3914" t="s">
        <v>6601</v>
      </c>
      <c r="C1412" s="3915"/>
      <c r="D1412" s="2780">
        <v>50001868</v>
      </c>
      <c r="E1412" s="3330"/>
      <c r="F1412" s="3330"/>
      <c r="G1412" s="3331"/>
      <c r="H1412" s="3332"/>
      <c r="I1412" s="3332"/>
      <c r="J1412" s="3332"/>
      <c r="K1412" s="3331"/>
      <c r="L1412" s="3331"/>
      <c r="M1412" s="3329"/>
      <c r="N1412" s="2704"/>
      <c r="O1412" s="3331"/>
      <c r="P1412" s="3331"/>
      <c r="Q1412" s="3331"/>
      <c r="R1412" s="3331"/>
      <c r="S1412" s="2614"/>
      <c r="T1412" s="3331"/>
      <c r="U1412" s="3334"/>
      <c r="V1412" s="3334"/>
      <c r="W1412" s="3331"/>
      <c r="X1412" s="3331"/>
      <c r="Y1412" s="3334"/>
      <c r="Z1412" s="3334"/>
      <c r="AA1412" s="3334"/>
      <c r="AB1412" s="3331"/>
      <c r="AC1412" s="3331"/>
      <c r="AD1412" s="3330"/>
      <c r="AE1412" s="2584"/>
      <c r="AF1412" s="2585"/>
      <c r="AG1412" s="2585"/>
      <c r="AH1412" s="2706" t="s">
        <v>5209</v>
      </c>
      <c r="AI1412" s="3109">
        <v>2</v>
      </c>
      <c r="AJ1412" s="3416">
        <v>1.5</v>
      </c>
      <c r="AK1412" s="2574"/>
    </row>
    <row r="1413" spans="2:37" s="2875" customFormat="1" ht="12" customHeight="1" x14ac:dyDescent="0.2">
      <c r="B1413" s="2575"/>
      <c r="C1413" s="2568"/>
      <c r="D1413" s="3833"/>
      <c r="E1413" s="3833"/>
      <c r="F1413" s="3833"/>
      <c r="G1413" s="3833"/>
      <c r="H1413" s="2568"/>
      <c r="I1413" s="2569"/>
      <c r="J1413" s="2569"/>
      <c r="K1413" s="2569"/>
      <c r="L1413" s="2569"/>
      <c r="M1413" s="2568"/>
      <c r="N1413" s="2569"/>
      <c r="O1413" s="2569"/>
      <c r="P1413" s="2569"/>
      <c r="Q1413" s="2569"/>
      <c r="R1413" s="2569"/>
      <c r="S1413" s="2568"/>
      <c r="T1413" s="2567"/>
      <c r="U1413" s="2567"/>
      <c r="V1413" s="2567"/>
      <c r="W1413" s="2567"/>
      <c r="X1413" s="2567"/>
      <c r="Y1413" s="2567"/>
      <c r="Z1413" s="2567"/>
      <c r="AA1413" s="2567"/>
      <c r="AB1413" s="2567"/>
      <c r="AC1413" s="2567"/>
      <c r="AD1413" s="2567"/>
      <c r="AE1413" s="2567"/>
      <c r="AF1413" s="2567"/>
      <c r="AG1413" s="2567"/>
      <c r="AH1413" s="2567"/>
      <c r="AI1413" s="2567"/>
      <c r="AJ1413" s="2567"/>
      <c r="AK1413" s="2574"/>
    </row>
    <row r="1414" spans="2:37" s="2875" customFormat="1" ht="12" customHeight="1" x14ac:dyDescent="0.2">
      <c r="B1414" s="3834" t="s">
        <v>4996</v>
      </c>
      <c r="C1414" s="3835"/>
      <c r="D1414" s="3836" t="s">
        <v>1534</v>
      </c>
      <c r="E1414" s="3836"/>
      <c r="F1414" s="3836"/>
      <c r="G1414" s="3836"/>
      <c r="H1414" s="2571"/>
      <c r="I1414" s="2571"/>
      <c r="J1414" s="2571"/>
      <c r="K1414" s="2571"/>
      <c r="L1414" s="2571"/>
      <c r="M1414" s="2571"/>
      <c r="N1414" s="2571"/>
      <c r="O1414" s="2571"/>
      <c r="P1414" s="2571"/>
      <c r="Q1414" s="2571"/>
      <c r="R1414" s="2571"/>
      <c r="S1414" s="2571"/>
      <c r="T1414" s="2567"/>
      <c r="U1414" s="2567"/>
      <c r="V1414" s="2567"/>
      <c r="W1414" s="2567"/>
      <c r="X1414" s="2567"/>
      <c r="Y1414" s="2567"/>
      <c r="Z1414" s="2567"/>
      <c r="AA1414" s="2567"/>
      <c r="AB1414" s="2567"/>
      <c r="AC1414" s="2567"/>
      <c r="AD1414" s="2567"/>
      <c r="AE1414" s="2567"/>
      <c r="AF1414" s="2567"/>
      <c r="AG1414" s="2567"/>
      <c r="AH1414" s="2567"/>
      <c r="AI1414" s="2567"/>
      <c r="AJ1414" s="2567"/>
      <c r="AK1414" s="2574"/>
    </row>
    <row r="1415" spans="2:37" s="2875" customFormat="1" ht="12" customHeight="1" x14ac:dyDescent="0.2">
      <c r="B1415" s="3834" t="s">
        <v>4997</v>
      </c>
      <c r="C1415" s="3835"/>
      <c r="D1415" s="3916" t="s">
        <v>10</v>
      </c>
      <c r="E1415" s="3916"/>
      <c r="F1415" s="3916"/>
      <c r="G1415" s="3916"/>
      <c r="H1415" s="2571"/>
      <c r="I1415" s="2571"/>
      <c r="J1415" s="2571"/>
      <c r="K1415" s="2571"/>
      <c r="L1415" s="2571"/>
      <c r="M1415" s="2571"/>
      <c r="N1415" s="2571"/>
      <c r="O1415" s="2571"/>
      <c r="P1415" s="2571"/>
      <c r="Q1415" s="2571"/>
      <c r="R1415" s="2571"/>
      <c r="S1415" s="2571"/>
      <c r="T1415" s="2567"/>
      <c r="U1415" s="2567"/>
      <c r="V1415" s="2567"/>
      <c r="W1415" s="2567"/>
      <c r="X1415" s="2567"/>
      <c r="Y1415" s="2567"/>
      <c r="Z1415" s="2567"/>
      <c r="AA1415" s="2567"/>
      <c r="AB1415" s="2567"/>
      <c r="AC1415" s="2567"/>
      <c r="AD1415" s="2567"/>
      <c r="AE1415" s="2567"/>
      <c r="AF1415" s="2567"/>
      <c r="AG1415" s="2567"/>
      <c r="AH1415" s="2567"/>
      <c r="AI1415" s="2567"/>
      <c r="AJ1415" s="2567"/>
      <c r="AK1415" s="2574"/>
    </row>
    <row r="1416" spans="2:37" s="2875" customFormat="1" ht="12" customHeight="1" thickBot="1" x14ac:dyDescent="0.25">
      <c r="B1416" s="3652"/>
      <c r="C1416" s="3478"/>
      <c r="D1416" s="3478"/>
      <c r="E1416" s="3478"/>
      <c r="F1416" s="3478"/>
      <c r="G1416" s="3478"/>
      <c r="H1416" s="3478"/>
      <c r="I1416" s="3478"/>
      <c r="J1416" s="3478"/>
      <c r="K1416" s="3478"/>
      <c r="L1416" s="3478"/>
      <c r="M1416" s="3478"/>
      <c r="N1416" s="3478"/>
      <c r="O1416" s="3478"/>
      <c r="P1416" s="3478"/>
      <c r="Q1416" s="3478"/>
      <c r="R1416" s="3478"/>
      <c r="S1416" s="3478"/>
      <c r="T1416" s="3478"/>
      <c r="U1416" s="3478"/>
      <c r="V1416" s="3478"/>
      <c r="W1416" s="3478"/>
      <c r="X1416" s="3478"/>
      <c r="Y1416" s="3478"/>
      <c r="Z1416" s="3478"/>
      <c r="AA1416" s="3478"/>
      <c r="AB1416" s="3478"/>
      <c r="AC1416" s="3478"/>
      <c r="AD1416" s="3478"/>
      <c r="AE1416" s="3478"/>
      <c r="AF1416" s="3478"/>
      <c r="AG1416" s="3478"/>
      <c r="AH1416" s="3478"/>
      <c r="AI1416" s="3478"/>
      <c r="AJ1416" s="3478"/>
      <c r="AK1416" s="3480"/>
    </row>
    <row r="1417" spans="2:37" s="2875" customFormat="1" ht="12" customHeight="1" x14ac:dyDescent="0.2">
      <c r="B1417" s="2777"/>
    </row>
    <row r="1418" spans="2:37" s="2875" customFormat="1" ht="12" customHeight="1" thickBot="1" x14ac:dyDescent="0.25">
      <c r="B1418" s="2777"/>
    </row>
    <row r="1419" spans="2:37" s="2875" customFormat="1" ht="12" customHeight="1" x14ac:dyDescent="0.2">
      <c r="B1419" s="3839" t="s">
        <v>5005</v>
      </c>
      <c r="C1419" s="3840"/>
      <c r="D1419" s="3840"/>
      <c r="E1419" s="3840"/>
      <c r="F1419" s="3840"/>
      <c r="G1419" s="3840"/>
      <c r="H1419" s="3840"/>
      <c r="I1419" s="3840"/>
      <c r="J1419" s="3840"/>
      <c r="K1419" s="3840"/>
      <c r="L1419" s="3840"/>
      <c r="M1419" s="3840"/>
      <c r="N1419" s="3840"/>
      <c r="O1419" s="3840"/>
      <c r="P1419" s="3840"/>
      <c r="Q1419" s="3840"/>
      <c r="R1419" s="3840"/>
      <c r="S1419" s="3840"/>
      <c r="T1419" s="3840"/>
      <c r="U1419" s="3840"/>
      <c r="V1419" s="3840"/>
      <c r="W1419" s="3840"/>
      <c r="X1419" s="3840"/>
      <c r="Y1419" s="3840"/>
      <c r="Z1419" s="3840"/>
      <c r="AA1419" s="3840"/>
      <c r="AB1419" s="3840"/>
      <c r="AC1419" s="3840"/>
      <c r="AD1419" s="3840"/>
      <c r="AE1419" s="3840"/>
      <c r="AF1419" s="3840"/>
      <c r="AG1419" s="3840"/>
      <c r="AH1419" s="3840"/>
      <c r="AI1419" s="3840"/>
      <c r="AJ1419" s="3840"/>
      <c r="AK1419" s="3841"/>
    </row>
    <row r="1420" spans="2:37" s="2875" customFormat="1" ht="12" customHeight="1" x14ac:dyDescent="0.2">
      <c r="B1420" s="2572"/>
      <c r="C1420" s="3571"/>
      <c r="D1420" s="3571"/>
      <c r="E1420" s="3571"/>
      <c r="F1420" s="3571"/>
      <c r="G1420" s="2573"/>
      <c r="H1420" s="2573"/>
      <c r="I1420" s="2573"/>
      <c r="J1420" s="2573"/>
      <c r="K1420" s="2573"/>
      <c r="L1420" s="2573"/>
      <c r="M1420" s="2573"/>
      <c r="N1420" s="2573"/>
      <c r="O1420" s="2573"/>
      <c r="P1420" s="2573"/>
      <c r="Q1420" s="2573"/>
      <c r="R1420" s="2573"/>
      <c r="S1420" s="2573"/>
      <c r="T1420" s="2573"/>
      <c r="U1420" s="2573"/>
      <c r="V1420" s="2573"/>
      <c r="W1420" s="2573"/>
      <c r="X1420" s="2573"/>
      <c r="Y1420" s="2573"/>
      <c r="Z1420" s="2573"/>
      <c r="AA1420" s="2573"/>
      <c r="AB1420" s="2573"/>
      <c r="AC1420" s="2573"/>
      <c r="AD1420" s="2573"/>
      <c r="AE1420" s="2573"/>
      <c r="AF1420" s="2573"/>
      <c r="AG1420" s="2573"/>
      <c r="AH1420" s="2573"/>
      <c r="AI1420" s="2573"/>
      <c r="AJ1420" s="2573"/>
      <c r="AK1420" s="2574"/>
    </row>
    <row r="1421" spans="2:37" s="2875" customFormat="1" ht="12" customHeight="1" x14ac:dyDescent="0.2">
      <c r="B1421" s="2572" t="s">
        <v>4992</v>
      </c>
      <c r="C1421" s="3571"/>
      <c r="D1421" s="3842" t="s">
        <v>6531</v>
      </c>
      <c r="E1421" s="3842"/>
      <c r="F1421" s="3842"/>
      <c r="G1421" s="2573"/>
      <c r="H1421" s="2573"/>
      <c r="I1421" s="2573"/>
      <c r="J1421" s="2573"/>
      <c r="K1421" s="2573"/>
      <c r="L1421" s="2573"/>
      <c r="M1421" s="2573"/>
      <c r="N1421" s="2573"/>
      <c r="O1421" s="2573"/>
      <c r="P1421" s="2573"/>
      <c r="Q1421" s="2573"/>
      <c r="R1421" s="2573"/>
      <c r="S1421" s="2573"/>
      <c r="T1421" s="2573"/>
      <c r="U1421" s="2573"/>
      <c r="V1421" s="2573"/>
      <c r="W1421" s="2573"/>
      <c r="X1421" s="2573"/>
      <c r="Y1421" s="2573"/>
      <c r="Z1421" s="2573"/>
      <c r="AA1421" s="2573"/>
      <c r="AB1421" s="2573"/>
      <c r="AC1421" s="2573"/>
      <c r="AD1421" s="2573"/>
      <c r="AE1421" s="2573"/>
      <c r="AF1421" s="2573"/>
      <c r="AG1421" s="2573"/>
      <c r="AH1421" s="2573"/>
      <c r="AI1421" s="2573"/>
      <c r="AJ1421" s="2573"/>
      <c r="AK1421" s="2574"/>
    </row>
    <row r="1422" spans="2:37" s="2875" customFormat="1" ht="12" customHeight="1" thickBot="1" x14ac:dyDescent="0.25">
      <c r="B1422" s="3863" t="s">
        <v>5006</v>
      </c>
      <c r="C1422" s="3864"/>
      <c r="D1422" s="3843">
        <v>41725</v>
      </c>
      <c r="E1422" s="3843"/>
      <c r="F1422" s="3571"/>
      <c r="G1422" s="2573"/>
      <c r="H1422" s="2573"/>
      <c r="I1422" s="2573"/>
      <c r="J1422" s="2573"/>
      <c r="K1422" s="2573"/>
      <c r="L1422" s="2573"/>
      <c r="M1422" s="2573"/>
      <c r="N1422" s="2573"/>
      <c r="O1422" s="2573"/>
      <c r="P1422" s="2573"/>
      <c r="Q1422" s="2573"/>
      <c r="R1422" s="2573"/>
      <c r="S1422" s="2573"/>
      <c r="T1422" s="2573"/>
      <c r="U1422" s="2573"/>
      <c r="V1422" s="2573"/>
      <c r="W1422" s="2573"/>
      <c r="X1422" s="2573"/>
      <c r="Y1422" s="2573"/>
      <c r="Z1422" s="2573"/>
      <c r="AA1422" s="2573"/>
      <c r="AB1422" s="2573"/>
      <c r="AC1422" s="2573"/>
      <c r="AD1422" s="2573"/>
      <c r="AE1422" s="2573"/>
      <c r="AF1422" s="2573"/>
      <c r="AG1422" s="2573"/>
      <c r="AH1422" s="2573"/>
      <c r="AI1422" s="2573"/>
      <c r="AJ1422" s="2573"/>
      <c r="AK1422" s="2574"/>
    </row>
    <row r="1423" spans="2:37" s="2875" customFormat="1" ht="57.75" customHeight="1" thickBot="1" x14ac:dyDescent="0.25">
      <c r="B1423" s="3844" t="s">
        <v>5007</v>
      </c>
      <c r="C1423" s="3845"/>
      <c r="D1423" s="3872" t="s">
        <v>6549</v>
      </c>
      <c r="E1423" s="3847"/>
      <c r="F1423" s="3847"/>
      <c r="G1423" s="3847"/>
      <c r="H1423" s="3847"/>
      <c r="I1423" s="3847"/>
      <c r="J1423" s="3847"/>
      <c r="K1423" s="3848"/>
      <c r="L1423" s="2573"/>
      <c r="M1423" s="2573"/>
      <c r="N1423" s="2573"/>
      <c r="O1423" s="2573"/>
      <c r="P1423" s="2573"/>
      <c r="Q1423" s="2573"/>
      <c r="R1423" s="2573"/>
      <c r="S1423" s="2573"/>
      <c r="T1423" s="2573"/>
      <c r="U1423" s="2573"/>
      <c r="V1423" s="2573"/>
      <c r="W1423" s="2573"/>
      <c r="X1423" s="2573"/>
      <c r="Y1423" s="2573"/>
      <c r="Z1423" s="2573"/>
      <c r="AA1423" s="2573"/>
      <c r="AB1423" s="2573"/>
      <c r="AC1423" s="2573"/>
      <c r="AD1423" s="2573"/>
      <c r="AE1423" s="2573"/>
      <c r="AF1423" s="2573"/>
      <c r="AG1423" s="2573"/>
      <c r="AH1423" s="2573"/>
      <c r="AI1423" s="2573"/>
      <c r="AJ1423" s="2573"/>
      <c r="AK1423" s="2574"/>
    </row>
    <row r="1424" spans="2:37" s="2875" customFormat="1" ht="12" customHeight="1" thickBot="1" x14ac:dyDescent="0.25">
      <c r="B1424" s="3865"/>
      <c r="C1424" s="3849"/>
      <c r="D1424" s="3849"/>
      <c r="E1424" s="3849"/>
      <c r="F1424" s="3849"/>
      <c r="G1424" s="3849"/>
      <c r="H1424" s="3849"/>
      <c r="I1424" s="3849"/>
      <c r="J1424" s="3849"/>
      <c r="K1424" s="3849"/>
      <c r="L1424" s="3849"/>
      <c r="M1424" s="3849"/>
      <c r="N1424" s="3849"/>
      <c r="O1424" s="3849"/>
      <c r="P1424" s="3849"/>
      <c r="Q1424" s="3849"/>
      <c r="R1424" s="2573"/>
      <c r="S1424" s="2573"/>
      <c r="T1424" s="2573"/>
      <c r="U1424" s="2573"/>
      <c r="V1424" s="2573"/>
      <c r="W1424" s="2573"/>
      <c r="X1424" s="2573"/>
      <c r="Y1424" s="2573"/>
      <c r="Z1424" s="2573"/>
      <c r="AA1424" s="2573"/>
      <c r="AB1424" s="2573"/>
      <c r="AC1424" s="2573"/>
      <c r="AD1424" s="2573"/>
      <c r="AE1424" s="2573"/>
      <c r="AF1424" s="2573"/>
      <c r="AG1424" s="2573"/>
      <c r="AH1424" s="2573"/>
      <c r="AI1424" s="2573"/>
      <c r="AJ1424" s="2573"/>
      <c r="AK1424" s="2574"/>
    </row>
    <row r="1425" spans="2:37" s="2875" customFormat="1" ht="12" customHeight="1" thickBot="1" x14ac:dyDescent="0.25">
      <c r="B1425" s="3827" t="s">
        <v>5008</v>
      </c>
      <c r="C1425" s="3827"/>
      <c r="D1425" s="3827" t="s">
        <v>4998</v>
      </c>
      <c r="E1425" s="3827" t="s">
        <v>5009</v>
      </c>
      <c r="F1425" s="3850" t="s">
        <v>224</v>
      </c>
      <c r="G1425" s="3850"/>
      <c r="H1425" s="3850"/>
      <c r="I1425" s="3850"/>
      <c r="J1425" s="3850"/>
      <c r="K1425" s="3850"/>
      <c r="L1425" s="3850"/>
      <c r="M1425" s="3850"/>
      <c r="N1425" s="3850"/>
      <c r="O1425" s="3850"/>
      <c r="P1425" s="3850"/>
      <c r="Q1425" s="3850"/>
      <c r="R1425" s="3850"/>
      <c r="S1425" s="3850" t="s">
        <v>340</v>
      </c>
      <c r="T1425" s="3850"/>
      <c r="U1425" s="3850"/>
      <c r="V1425" s="3850"/>
      <c r="W1425" s="3850"/>
      <c r="X1425" s="3850"/>
      <c r="Y1425" s="3850"/>
      <c r="Z1425" s="3850"/>
      <c r="AA1425" s="3850"/>
      <c r="AB1425" s="3850"/>
      <c r="AC1425" s="3850"/>
      <c r="AD1425" s="3850" t="s">
        <v>225</v>
      </c>
      <c r="AE1425" s="3850"/>
      <c r="AF1425" s="3850"/>
      <c r="AG1425" s="3850"/>
      <c r="AH1425" s="3851" t="s">
        <v>4993</v>
      </c>
      <c r="AI1425" s="3851"/>
      <c r="AJ1425" s="3851"/>
      <c r="AK1425" s="2574"/>
    </row>
    <row r="1426" spans="2:37" s="2875" customFormat="1" ht="12" customHeight="1" thickBot="1" x14ac:dyDescent="0.25">
      <c r="B1426" s="3828"/>
      <c r="C1426" s="3828"/>
      <c r="D1426" s="3828"/>
      <c r="E1426" s="3828"/>
      <c r="F1426" s="3828" t="s">
        <v>5010</v>
      </c>
      <c r="G1426" s="3828" t="s">
        <v>5011</v>
      </c>
      <c r="H1426" s="3827" t="s">
        <v>5012</v>
      </c>
      <c r="I1426" s="3830" t="s">
        <v>5013</v>
      </c>
      <c r="J1426" s="3830" t="s">
        <v>5014</v>
      </c>
      <c r="K1426" s="3829" t="s">
        <v>5015</v>
      </c>
      <c r="L1426" s="3829" t="s">
        <v>5016</v>
      </c>
      <c r="M1426" s="3830" t="s">
        <v>5017</v>
      </c>
      <c r="N1426" s="3830"/>
      <c r="O1426" s="3829" t="s">
        <v>5018</v>
      </c>
      <c r="P1426" s="3829" t="s">
        <v>5019</v>
      </c>
      <c r="Q1426" s="3829" t="s">
        <v>5020</v>
      </c>
      <c r="R1426" s="3829" t="s">
        <v>5021</v>
      </c>
      <c r="S1426" s="3827" t="s">
        <v>5022</v>
      </c>
      <c r="T1426" s="3827" t="s">
        <v>5023</v>
      </c>
      <c r="U1426" s="3827" t="s">
        <v>5024</v>
      </c>
      <c r="V1426" s="3827" t="s">
        <v>5025</v>
      </c>
      <c r="W1426" s="3827" t="s">
        <v>5026</v>
      </c>
      <c r="X1426" s="3827" t="s">
        <v>5027</v>
      </c>
      <c r="Y1426" s="3827" t="s">
        <v>5028</v>
      </c>
      <c r="Z1426" s="3827" t="s">
        <v>5029</v>
      </c>
      <c r="AA1426" s="3827" t="s">
        <v>5030</v>
      </c>
      <c r="AB1426" s="3830" t="s">
        <v>5031</v>
      </c>
      <c r="AC1426" s="3830" t="s">
        <v>5032</v>
      </c>
      <c r="AD1426" s="3827" t="s">
        <v>5033</v>
      </c>
      <c r="AE1426" s="3827" t="s">
        <v>5034</v>
      </c>
      <c r="AF1426" s="3827" t="s">
        <v>5035</v>
      </c>
      <c r="AG1426" s="3827" t="s">
        <v>5036</v>
      </c>
      <c r="AH1426" s="3827" t="s">
        <v>1154</v>
      </c>
      <c r="AI1426" s="3827" t="s">
        <v>4994</v>
      </c>
      <c r="AJ1426" s="3827" t="s">
        <v>4995</v>
      </c>
      <c r="AK1426" s="2574"/>
    </row>
    <row r="1427" spans="2:37" s="2875" customFormat="1" ht="12" customHeight="1" thickBot="1" x14ac:dyDescent="0.25">
      <c r="B1427" s="3828"/>
      <c r="C1427" s="3828"/>
      <c r="D1427" s="3828"/>
      <c r="E1427" s="3828"/>
      <c r="F1427" s="3828"/>
      <c r="G1427" s="3828"/>
      <c r="H1427" s="3828"/>
      <c r="I1427" s="3829"/>
      <c r="J1427" s="3829"/>
      <c r="K1427" s="3829"/>
      <c r="L1427" s="3829"/>
      <c r="M1427" s="3572" t="s">
        <v>5037</v>
      </c>
      <c r="N1427" s="3573" t="s">
        <v>2798</v>
      </c>
      <c r="O1427" s="3829"/>
      <c r="P1427" s="3829"/>
      <c r="Q1427" s="3829"/>
      <c r="R1427" s="3829"/>
      <c r="S1427" s="3828"/>
      <c r="T1427" s="3828"/>
      <c r="U1427" s="3828"/>
      <c r="V1427" s="3828"/>
      <c r="W1427" s="3828"/>
      <c r="X1427" s="3828"/>
      <c r="Y1427" s="3828"/>
      <c r="Z1427" s="3828"/>
      <c r="AA1427" s="3828"/>
      <c r="AB1427" s="3829"/>
      <c r="AC1427" s="3829"/>
      <c r="AD1427" s="3828"/>
      <c r="AE1427" s="3828"/>
      <c r="AF1427" s="3828"/>
      <c r="AG1427" s="3828"/>
      <c r="AH1427" s="3828"/>
      <c r="AI1427" s="3828"/>
      <c r="AJ1427" s="3828"/>
      <c r="AK1427" s="2574"/>
    </row>
    <row r="1428" spans="2:37" s="2875" customFormat="1" ht="12" customHeight="1" x14ac:dyDescent="0.2">
      <c r="B1428" s="3897" t="s">
        <v>6533</v>
      </c>
      <c r="C1428" s="3898"/>
      <c r="D1428" s="3182" t="s">
        <v>1534</v>
      </c>
      <c r="E1428" s="3622">
        <v>4</v>
      </c>
      <c r="F1428" s="3182" t="s">
        <v>1534</v>
      </c>
      <c r="G1428" s="3182" t="s">
        <v>1534</v>
      </c>
      <c r="H1428" s="3182" t="s">
        <v>1534</v>
      </c>
      <c r="I1428" s="3182" t="s">
        <v>1534</v>
      </c>
      <c r="J1428" s="3182" t="s">
        <v>1534</v>
      </c>
      <c r="K1428" s="3182" t="s">
        <v>1534</v>
      </c>
      <c r="L1428" s="3182" t="s">
        <v>1534</v>
      </c>
      <c r="M1428" s="3182" t="s">
        <v>1534</v>
      </c>
      <c r="N1428" s="3182" t="s">
        <v>1534</v>
      </c>
      <c r="O1428" s="3182" t="s">
        <v>1534</v>
      </c>
      <c r="P1428" s="3182" t="s">
        <v>1534</v>
      </c>
      <c r="Q1428" s="3182" t="s">
        <v>1534</v>
      </c>
      <c r="R1428" s="3182" t="s">
        <v>1534</v>
      </c>
      <c r="S1428" s="3182" t="s">
        <v>1534</v>
      </c>
      <c r="T1428" s="3182" t="s">
        <v>1534</v>
      </c>
      <c r="U1428" s="3182" t="s">
        <v>1534</v>
      </c>
      <c r="V1428" s="3182" t="s">
        <v>1534</v>
      </c>
      <c r="W1428" s="3182" t="s">
        <v>1534</v>
      </c>
      <c r="X1428" s="3182" t="s">
        <v>1534</v>
      </c>
      <c r="Y1428" s="3182" t="s">
        <v>1534</v>
      </c>
      <c r="Z1428" s="3182" t="s">
        <v>1534</v>
      </c>
      <c r="AA1428" s="3182" t="s">
        <v>1534</v>
      </c>
      <c r="AB1428" s="3182" t="s">
        <v>1534</v>
      </c>
      <c r="AC1428" s="3182" t="s">
        <v>1534</v>
      </c>
      <c r="AD1428" s="3542">
        <f>+E1428</f>
        <v>4</v>
      </c>
      <c r="AE1428" s="2651">
        <v>1</v>
      </c>
      <c r="AF1428" s="3623">
        <f>AD1428/AE1428</f>
        <v>4</v>
      </c>
      <c r="AG1428" s="3623">
        <v>4</v>
      </c>
      <c r="AH1428" s="2646" t="s">
        <v>1534</v>
      </c>
      <c r="AI1428" s="2646" t="s">
        <v>1534</v>
      </c>
      <c r="AJ1428" s="2648" t="s">
        <v>1534</v>
      </c>
      <c r="AK1428" s="2574"/>
    </row>
    <row r="1429" spans="2:37" s="2875" customFormat="1" ht="12" customHeight="1" x14ac:dyDescent="0.2">
      <c r="B1429" s="3926" t="s">
        <v>6534</v>
      </c>
      <c r="C1429" s="3927"/>
      <c r="D1429" s="3187" t="s">
        <v>1534</v>
      </c>
      <c r="E1429" s="3624">
        <v>5</v>
      </c>
      <c r="F1429" s="3187" t="s">
        <v>1534</v>
      </c>
      <c r="G1429" s="3187" t="s">
        <v>1534</v>
      </c>
      <c r="H1429" s="3187" t="s">
        <v>1534</v>
      </c>
      <c r="I1429" s="3187" t="s">
        <v>1534</v>
      </c>
      <c r="J1429" s="3187" t="s">
        <v>1534</v>
      </c>
      <c r="K1429" s="3187" t="s">
        <v>1534</v>
      </c>
      <c r="L1429" s="3187" t="s">
        <v>1534</v>
      </c>
      <c r="M1429" s="3187" t="s">
        <v>1534</v>
      </c>
      <c r="N1429" s="3187" t="s">
        <v>1534</v>
      </c>
      <c r="O1429" s="3187" t="s">
        <v>1534</v>
      </c>
      <c r="P1429" s="3187" t="s">
        <v>1534</v>
      </c>
      <c r="Q1429" s="3187" t="s">
        <v>1534</v>
      </c>
      <c r="R1429" s="3187" t="s">
        <v>1534</v>
      </c>
      <c r="S1429" s="3187" t="s">
        <v>1534</v>
      </c>
      <c r="T1429" s="3187" t="s">
        <v>1534</v>
      </c>
      <c r="U1429" s="3187" t="s">
        <v>1534</v>
      </c>
      <c r="V1429" s="3187" t="s">
        <v>1534</v>
      </c>
      <c r="W1429" s="3187" t="s">
        <v>1534</v>
      </c>
      <c r="X1429" s="3187" t="s">
        <v>1534</v>
      </c>
      <c r="Y1429" s="3187" t="s">
        <v>1534</v>
      </c>
      <c r="Z1429" s="3187" t="s">
        <v>1534</v>
      </c>
      <c r="AA1429" s="3187" t="s">
        <v>1534</v>
      </c>
      <c r="AB1429" s="3187" t="s">
        <v>1534</v>
      </c>
      <c r="AC1429" s="3187" t="s">
        <v>1534</v>
      </c>
      <c r="AD1429" s="3625">
        <f t="shared" ref="AD1429:AD1436" si="0">+E1429</f>
        <v>5</v>
      </c>
      <c r="AE1429" s="2641">
        <v>2</v>
      </c>
      <c r="AF1429" s="3626">
        <f t="shared" ref="AF1429:AF1436" si="1">AD1429/AE1429</f>
        <v>2.5</v>
      </c>
      <c r="AG1429" s="3626">
        <v>3</v>
      </c>
      <c r="AH1429" s="2615" t="s">
        <v>1534</v>
      </c>
      <c r="AI1429" s="2615" t="s">
        <v>1534</v>
      </c>
      <c r="AJ1429" s="2649" t="s">
        <v>1534</v>
      </c>
      <c r="AK1429" s="2574"/>
    </row>
    <row r="1430" spans="2:37" s="2875" customFormat="1" ht="12" customHeight="1" x14ac:dyDescent="0.2">
      <c r="B1430" s="3926" t="s">
        <v>6535</v>
      </c>
      <c r="C1430" s="3927"/>
      <c r="D1430" s="3187" t="s">
        <v>1534</v>
      </c>
      <c r="E1430" s="3624">
        <v>6</v>
      </c>
      <c r="F1430" s="3187" t="s">
        <v>1534</v>
      </c>
      <c r="G1430" s="3187" t="s">
        <v>1534</v>
      </c>
      <c r="H1430" s="3187" t="s">
        <v>1534</v>
      </c>
      <c r="I1430" s="3187" t="s">
        <v>1534</v>
      </c>
      <c r="J1430" s="3187" t="s">
        <v>1534</v>
      </c>
      <c r="K1430" s="3187" t="s">
        <v>1534</v>
      </c>
      <c r="L1430" s="3187" t="s">
        <v>1534</v>
      </c>
      <c r="M1430" s="3187" t="s">
        <v>1534</v>
      </c>
      <c r="N1430" s="3187" t="s">
        <v>1534</v>
      </c>
      <c r="O1430" s="3187" t="s">
        <v>1534</v>
      </c>
      <c r="P1430" s="3187" t="s">
        <v>1534</v>
      </c>
      <c r="Q1430" s="3187" t="s">
        <v>1534</v>
      </c>
      <c r="R1430" s="3187" t="s">
        <v>1534</v>
      </c>
      <c r="S1430" s="3187" t="s">
        <v>1534</v>
      </c>
      <c r="T1430" s="3187" t="s">
        <v>1534</v>
      </c>
      <c r="U1430" s="3187" t="s">
        <v>1534</v>
      </c>
      <c r="V1430" s="3187" t="s">
        <v>1534</v>
      </c>
      <c r="W1430" s="3187" t="s">
        <v>1534</v>
      </c>
      <c r="X1430" s="3187" t="s">
        <v>1534</v>
      </c>
      <c r="Y1430" s="3187" t="s">
        <v>1534</v>
      </c>
      <c r="Z1430" s="3187" t="s">
        <v>1534</v>
      </c>
      <c r="AA1430" s="3187" t="s">
        <v>1534</v>
      </c>
      <c r="AB1430" s="3187" t="s">
        <v>1534</v>
      </c>
      <c r="AC1430" s="3187" t="s">
        <v>1534</v>
      </c>
      <c r="AD1430" s="3625">
        <f t="shared" si="0"/>
        <v>6</v>
      </c>
      <c r="AE1430" s="2641">
        <v>3</v>
      </c>
      <c r="AF1430" s="3626">
        <f t="shared" si="1"/>
        <v>2</v>
      </c>
      <c r="AG1430" s="3626">
        <v>2</v>
      </c>
      <c r="AH1430" s="2615" t="s">
        <v>1534</v>
      </c>
      <c r="AI1430" s="2615" t="s">
        <v>1534</v>
      </c>
      <c r="AJ1430" s="2649" t="s">
        <v>1534</v>
      </c>
      <c r="AK1430" s="2574"/>
    </row>
    <row r="1431" spans="2:37" s="2875" customFormat="1" ht="12" customHeight="1" x14ac:dyDescent="0.2">
      <c r="B1431" s="3926" t="s">
        <v>6536</v>
      </c>
      <c r="C1431" s="3927"/>
      <c r="D1431" s="3187" t="s">
        <v>1534</v>
      </c>
      <c r="E1431" s="3624">
        <v>7.5</v>
      </c>
      <c r="F1431" s="3187" t="s">
        <v>1534</v>
      </c>
      <c r="G1431" s="3187" t="s">
        <v>1534</v>
      </c>
      <c r="H1431" s="3187" t="s">
        <v>1534</v>
      </c>
      <c r="I1431" s="3187" t="s">
        <v>1534</v>
      </c>
      <c r="J1431" s="3187" t="s">
        <v>1534</v>
      </c>
      <c r="K1431" s="3187" t="s">
        <v>1534</v>
      </c>
      <c r="L1431" s="3187" t="s">
        <v>1534</v>
      </c>
      <c r="M1431" s="3187" t="s">
        <v>1534</v>
      </c>
      <c r="N1431" s="3187" t="s">
        <v>1534</v>
      </c>
      <c r="O1431" s="3187" t="s">
        <v>1534</v>
      </c>
      <c r="P1431" s="3187" t="s">
        <v>1534</v>
      </c>
      <c r="Q1431" s="3187" t="s">
        <v>1534</v>
      </c>
      <c r="R1431" s="3187" t="s">
        <v>1534</v>
      </c>
      <c r="S1431" s="3187" t="s">
        <v>1534</v>
      </c>
      <c r="T1431" s="3187" t="s">
        <v>1534</v>
      </c>
      <c r="U1431" s="3187" t="s">
        <v>1534</v>
      </c>
      <c r="V1431" s="3187" t="s">
        <v>1534</v>
      </c>
      <c r="W1431" s="3187" t="s">
        <v>1534</v>
      </c>
      <c r="X1431" s="3187" t="s">
        <v>1534</v>
      </c>
      <c r="Y1431" s="3187" t="s">
        <v>1534</v>
      </c>
      <c r="Z1431" s="3187" t="s">
        <v>1534</v>
      </c>
      <c r="AA1431" s="3187" t="s">
        <v>1534</v>
      </c>
      <c r="AB1431" s="3187" t="s">
        <v>1534</v>
      </c>
      <c r="AC1431" s="3187" t="s">
        <v>1534</v>
      </c>
      <c r="AD1431" s="3625">
        <f t="shared" si="0"/>
        <v>7.5</v>
      </c>
      <c r="AE1431" s="2641">
        <v>5</v>
      </c>
      <c r="AF1431" s="3626">
        <f t="shared" si="1"/>
        <v>1.5</v>
      </c>
      <c r="AG1431" s="3626">
        <v>1.8</v>
      </c>
      <c r="AH1431" s="2615" t="s">
        <v>1534</v>
      </c>
      <c r="AI1431" s="2615" t="s">
        <v>1534</v>
      </c>
      <c r="AJ1431" s="2649" t="s">
        <v>1534</v>
      </c>
      <c r="AK1431" s="2574"/>
    </row>
    <row r="1432" spans="2:37" s="2875" customFormat="1" ht="12" customHeight="1" x14ac:dyDescent="0.2">
      <c r="B1432" s="3926" t="s">
        <v>6537</v>
      </c>
      <c r="C1432" s="3927"/>
      <c r="D1432" s="3187" t="s">
        <v>1534</v>
      </c>
      <c r="E1432" s="3624">
        <v>10</v>
      </c>
      <c r="F1432" s="3187" t="s">
        <v>1534</v>
      </c>
      <c r="G1432" s="3187" t="s">
        <v>1534</v>
      </c>
      <c r="H1432" s="3187" t="s">
        <v>1534</v>
      </c>
      <c r="I1432" s="3187" t="s">
        <v>1534</v>
      </c>
      <c r="J1432" s="3187" t="s">
        <v>1534</v>
      </c>
      <c r="K1432" s="3187" t="s">
        <v>1534</v>
      </c>
      <c r="L1432" s="3187" t="s">
        <v>1534</v>
      </c>
      <c r="M1432" s="3187" t="s">
        <v>1534</v>
      </c>
      <c r="N1432" s="3187" t="s">
        <v>1534</v>
      </c>
      <c r="O1432" s="3187" t="s">
        <v>1534</v>
      </c>
      <c r="P1432" s="3187" t="s">
        <v>1534</v>
      </c>
      <c r="Q1432" s="3187" t="s">
        <v>1534</v>
      </c>
      <c r="R1432" s="3187" t="s">
        <v>1534</v>
      </c>
      <c r="S1432" s="3187" t="s">
        <v>1534</v>
      </c>
      <c r="T1432" s="3187" t="s">
        <v>1534</v>
      </c>
      <c r="U1432" s="3187" t="s">
        <v>1534</v>
      </c>
      <c r="V1432" s="3187" t="s">
        <v>1534</v>
      </c>
      <c r="W1432" s="3187" t="s">
        <v>1534</v>
      </c>
      <c r="X1432" s="3187" t="s">
        <v>1534</v>
      </c>
      <c r="Y1432" s="3187" t="s">
        <v>1534</v>
      </c>
      <c r="Z1432" s="3187" t="s">
        <v>1534</v>
      </c>
      <c r="AA1432" s="3187" t="s">
        <v>1534</v>
      </c>
      <c r="AB1432" s="3187" t="s">
        <v>1534</v>
      </c>
      <c r="AC1432" s="3187" t="s">
        <v>1534</v>
      </c>
      <c r="AD1432" s="3625">
        <f t="shared" si="0"/>
        <v>10</v>
      </c>
      <c r="AE1432" s="2641">
        <v>10</v>
      </c>
      <c r="AF1432" s="3626">
        <f t="shared" si="1"/>
        <v>1</v>
      </c>
      <c r="AG1432" s="3626">
        <v>1.5</v>
      </c>
      <c r="AH1432" s="2615" t="s">
        <v>1534</v>
      </c>
      <c r="AI1432" s="2615" t="s">
        <v>1534</v>
      </c>
      <c r="AJ1432" s="2649" t="s">
        <v>1534</v>
      </c>
      <c r="AK1432" s="2574"/>
    </row>
    <row r="1433" spans="2:37" s="2875" customFormat="1" ht="12" customHeight="1" x14ac:dyDescent="0.2">
      <c r="B1433" s="3926" t="s">
        <v>6538</v>
      </c>
      <c r="C1433" s="3927"/>
      <c r="D1433" s="3187" t="s">
        <v>1534</v>
      </c>
      <c r="E1433" s="3624">
        <v>15</v>
      </c>
      <c r="F1433" s="3187" t="s">
        <v>1534</v>
      </c>
      <c r="G1433" s="3187" t="s">
        <v>1534</v>
      </c>
      <c r="H1433" s="3187" t="s">
        <v>1534</v>
      </c>
      <c r="I1433" s="3187" t="s">
        <v>1534</v>
      </c>
      <c r="J1433" s="3187" t="s">
        <v>1534</v>
      </c>
      <c r="K1433" s="3187" t="s">
        <v>1534</v>
      </c>
      <c r="L1433" s="3187" t="s">
        <v>1534</v>
      </c>
      <c r="M1433" s="3187" t="s">
        <v>1534</v>
      </c>
      <c r="N1433" s="3187" t="s">
        <v>1534</v>
      </c>
      <c r="O1433" s="3187" t="s">
        <v>1534</v>
      </c>
      <c r="P1433" s="3187" t="s">
        <v>1534</v>
      </c>
      <c r="Q1433" s="3187" t="s">
        <v>1534</v>
      </c>
      <c r="R1433" s="3187" t="s">
        <v>1534</v>
      </c>
      <c r="S1433" s="3187" t="s">
        <v>1534</v>
      </c>
      <c r="T1433" s="3187" t="s">
        <v>1534</v>
      </c>
      <c r="U1433" s="3187" t="s">
        <v>1534</v>
      </c>
      <c r="V1433" s="3187" t="s">
        <v>1534</v>
      </c>
      <c r="W1433" s="3187" t="s">
        <v>1534</v>
      </c>
      <c r="X1433" s="3187" t="s">
        <v>1534</v>
      </c>
      <c r="Y1433" s="3187" t="s">
        <v>1534</v>
      </c>
      <c r="Z1433" s="3187" t="s">
        <v>1534</v>
      </c>
      <c r="AA1433" s="3187" t="s">
        <v>1534</v>
      </c>
      <c r="AB1433" s="3187" t="s">
        <v>1534</v>
      </c>
      <c r="AC1433" s="3187" t="s">
        <v>1534</v>
      </c>
      <c r="AD1433" s="3625">
        <f t="shared" si="0"/>
        <v>15</v>
      </c>
      <c r="AE1433" s="2641">
        <v>30</v>
      </c>
      <c r="AF1433" s="3626">
        <f t="shared" si="1"/>
        <v>0.5</v>
      </c>
      <c r="AG1433" s="3626">
        <v>1.2</v>
      </c>
      <c r="AH1433" s="2615" t="s">
        <v>1534</v>
      </c>
      <c r="AI1433" s="2615" t="s">
        <v>1534</v>
      </c>
      <c r="AJ1433" s="2649" t="s">
        <v>1534</v>
      </c>
      <c r="AK1433" s="2574"/>
    </row>
    <row r="1434" spans="2:37" s="2875" customFormat="1" ht="12" customHeight="1" x14ac:dyDescent="0.2">
      <c r="B1434" s="3926" t="s">
        <v>6539</v>
      </c>
      <c r="C1434" s="3927"/>
      <c r="D1434" s="3187" t="s">
        <v>1534</v>
      </c>
      <c r="E1434" s="3624">
        <v>20</v>
      </c>
      <c r="F1434" s="3187" t="s">
        <v>1534</v>
      </c>
      <c r="G1434" s="3187" t="s">
        <v>1534</v>
      </c>
      <c r="H1434" s="3187" t="s">
        <v>1534</v>
      </c>
      <c r="I1434" s="3187" t="s">
        <v>1534</v>
      </c>
      <c r="J1434" s="3187" t="s">
        <v>1534</v>
      </c>
      <c r="K1434" s="3187" t="s">
        <v>1534</v>
      </c>
      <c r="L1434" s="3187" t="s">
        <v>1534</v>
      </c>
      <c r="M1434" s="3187" t="s">
        <v>1534</v>
      </c>
      <c r="N1434" s="3187" t="s">
        <v>1534</v>
      </c>
      <c r="O1434" s="3187" t="s">
        <v>1534</v>
      </c>
      <c r="P1434" s="3187" t="s">
        <v>1534</v>
      </c>
      <c r="Q1434" s="3187" t="s">
        <v>1534</v>
      </c>
      <c r="R1434" s="3187" t="s">
        <v>1534</v>
      </c>
      <c r="S1434" s="3187" t="s">
        <v>1534</v>
      </c>
      <c r="T1434" s="3187" t="s">
        <v>1534</v>
      </c>
      <c r="U1434" s="3187" t="s">
        <v>1534</v>
      </c>
      <c r="V1434" s="3187" t="s">
        <v>1534</v>
      </c>
      <c r="W1434" s="3187" t="s">
        <v>1534</v>
      </c>
      <c r="X1434" s="3187" t="s">
        <v>1534</v>
      </c>
      <c r="Y1434" s="3187" t="s">
        <v>1534</v>
      </c>
      <c r="Z1434" s="3187" t="s">
        <v>1534</v>
      </c>
      <c r="AA1434" s="3187" t="s">
        <v>1534</v>
      </c>
      <c r="AB1434" s="3187" t="s">
        <v>1534</v>
      </c>
      <c r="AC1434" s="3187" t="s">
        <v>1534</v>
      </c>
      <c r="AD1434" s="3625">
        <f t="shared" si="0"/>
        <v>20</v>
      </c>
      <c r="AE1434" s="2641">
        <v>50</v>
      </c>
      <c r="AF1434" s="3626">
        <f t="shared" si="1"/>
        <v>0.4</v>
      </c>
      <c r="AG1434" s="3626">
        <v>1.2</v>
      </c>
      <c r="AH1434" s="2615" t="s">
        <v>1534</v>
      </c>
      <c r="AI1434" s="2615" t="s">
        <v>1534</v>
      </c>
      <c r="AJ1434" s="2649" t="s">
        <v>1534</v>
      </c>
      <c r="AK1434" s="2574"/>
    </row>
    <row r="1435" spans="2:37" s="2875" customFormat="1" ht="12" customHeight="1" x14ac:dyDescent="0.2">
      <c r="B1435" s="3926" t="s">
        <v>6540</v>
      </c>
      <c r="C1435" s="3927"/>
      <c r="D1435" s="3187" t="s">
        <v>1534</v>
      </c>
      <c r="E1435" s="3624">
        <v>25</v>
      </c>
      <c r="F1435" s="3187" t="s">
        <v>1534</v>
      </c>
      <c r="G1435" s="3187" t="s">
        <v>1534</v>
      </c>
      <c r="H1435" s="3187" t="s">
        <v>1534</v>
      </c>
      <c r="I1435" s="3187" t="s">
        <v>1534</v>
      </c>
      <c r="J1435" s="3187" t="s">
        <v>1534</v>
      </c>
      <c r="K1435" s="3187" t="s">
        <v>1534</v>
      </c>
      <c r="L1435" s="3187" t="s">
        <v>1534</v>
      </c>
      <c r="M1435" s="3187" t="s">
        <v>1534</v>
      </c>
      <c r="N1435" s="3187" t="s">
        <v>1534</v>
      </c>
      <c r="O1435" s="3187" t="s">
        <v>1534</v>
      </c>
      <c r="P1435" s="3187" t="s">
        <v>1534</v>
      </c>
      <c r="Q1435" s="3187" t="s">
        <v>1534</v>
      </c>
      <c r="R1435" s="3187" t="s">
        <v>1534</v>
      </c>
      <c r="S1435" s="3187" t="s">
        <v>1534</v>
      </c>
      <c r="T1435" s="3187" t="s">
        <v>1534</v>
      </c>
      <c r="U1435" s="3187" t="s">
        <v>1534</v>
      </c>
      <c r="V1435" s="3187" t="s">
        <v>1534</v>
      </c>
      <c r="W1435" s="3187" t="s">
        <v>1534</v>
      </c>
      <c r="X1435" s="3187" t="s">
        <v>1534</v>
      </c>
      <c r="Y1435" s="3187" t="s">
        <v>1534</v>
      </c>
      <c r="Z1435" s="3187" t="s">
        <v>1534</v>
      </c>
      <c r="AA1435" s="3187" t="s">
        <v>1534</v>
      </c>
      <c r="AB1435" s="3187" t="s">
        <v>1534</v>
      </c>
      <c r="AC1435" s="3187" t="s">
        <v>1534</v>
      </c>
      <c r="AD1435" s="3625">
        <f t="shared" si="0"/>
        <v>25</v>
      </c>
      <c r="AE1435" s="2641">
        <v>80</v>
      </c>
      <c r="AF1435" s="3626">
        <f t="shared" si="1"/>
        <v>0.3125</v>
      </c>
      <c r="AG1435" s="3626">
        <v>1</v>
      </c>
      <c r="AH1435" s="2615" t="s">
        <v>1534</v>
      </c>
      <c r="AI1435" s="2615" t="s">
        <v>1534</v>
      </c>
      <c r="AJ1435" s="2649" t="s">
        <v>1534</v>
      </c>
      <c r="AK1435" s="2574"/>
    </row>
    <row r="1436" spans="2:37" s="2875" customFormat="1" ht="12" customHeight="1" thickBot="1" x14ac:dyDescent="0.25">
      <c r="B1436" s="3912" t="s">
        <v>6541</v>
      </c>
      <c r="C1436" s="3913"/>
      <c r="D1436" s="3346" t="s">
        <v>1534</v>
      </c>
      <c r="E1436" s="3627">
        <v>30</v>
      </c>
      <c r="F1436" s="3346" t="s">
        <v>1534</v>
      </c>
      <c r="G1436" s="3346" t="s">
        <v>1534</v>
      </c>
      <c r="H1436" s="3346" t="s">
        <v>1534</v>
      </c>
      <c r="I1436" s="3346" t="s">
        <v>1534</v>
      </c>
      <c r="J1436" s="3346" t="s">
        <v>1534</v>
      </c>
      <c r="K1436" s="3346" t="s">
        <v>1534</v>
      </c>
      <c r="L1436" s="3346" t="s">
        <v>1534</v>
      </c>
      <c r="M1436" s="3346" t="s">
        <v>1534</v>
      </c>
      <c r="N1436" s="3346" t="s">
        <v>1534</v>
      </c>
      <c r="O1436" s="3346" t="s">
        <v>1534</v>
      </c>
      <c r="P1436" s="3346" t="s">
        <v>1534</v>
      </c>
      <c r="Q1436" s="3346" t="s">
        <v>1534</v>
      </c>
      <c r="R1436" s="3346" t="s">
        <v>1534</v>
      </c>
      <c r="S1436" s="3346" t="s">
        <v>1534</v>
      </c>
      <c r="T1436" s="3346" t="s">
        <v>1534</v>
      </c>
      <c r="U1436" s="3346" t="s">
        <v>1534</v>
      </c>
      <c r="V1436" s="3346" t="s">
        <v>1534</v>
      </c>
      <c r="W1436" s="3346" t="s">
        <v>1534</v>
      </c>
      <c r="X1436" s="3346" t="s">
        <v>1534</v>
      </c>
      <c r="Y1436" s="3346" t="s">
        <v>1534</v>
      </c>
      <c r="Z1436" s="3346" t="s">
        <v>1534</v>
      </c>
      <c r="AA1436" s="3346" t="s">
        <v>1534</v>
      </c>
      <c r="AB1436" s="3346" t="s">
        <v>1534</v>
      </c>
      <c r="AC1436" s="3346" t="s">
        <v>1534</v>
      </c>
      <c r="AD1436" s="3543">
        <f t="shared" si="0"/>
        <v>30</v>
      </c>
      <c r="AE1436" s="2644">
        <v>100</v>
      </c>
      <c r="AF1436" s="3628">
        <f t="shared" si="1"/>
        <v>0.3</v>
      </c>
      <c r="AG1436" s="3628">
        <v>0.8</v>
      </c>
      <c r="AH1436" s="2655" t="s">
        <v>1534</v>
      </c>
      <c r="AI1436" s="2655" t="s">
        <v>1534</v>
      </c>
      <c r="AJ1436" s="2656" t="s">
        <v>1534</v>
      </c>
      <c r="AK1436" s="2574"/>
    </row>
    <row r="1437" spans="2:37" s="2875" customFormat="1" ht="12" customHeight="1" x14ac:dyDescent="0.2">
      <c r="B1437" s="2575"/>
      <c r="C1437" s="2568"/>
      <c r="D1437" s="3833"/>
      <c r="E1437" s="3833"/>
      <c r="F1437" s="3833"/>
      <c r="G1437" s="3833"/>
      <c r="H1437" s="2568"/>
      <c r="I1437" s="2569"/>
      <c r="J1437" s="2569"/>
      <c r="K1437" s="2569"/>
      <c r="L1437" s="2569"/>
      <c r="M1437" s="2568"/>
      <c r="N1437" s="2569"/>
      <c r="O1437" s="2569"/>
      <c r="P1437" s="2569"/>
      <c r="Q1437" s="2569"/>
      <c r="R1437" s="2569"/>
      <c r="S1437" s="2568"/>
      <c r="T1437" s="2567"/>
      <c r="U1437" s="2567"/>
      <c r="V1437" s="2567"/>
      <c r="W1437" s="2567"/>
      <c r="X1437" s="2567"/>
      <c r="Y1437" s="2567"/>
      <c r="Z1437" s="2567"/>
      <c r="AA1437" s="2567"/>
      <c r="AB1437" s="2567"/>
      <c r="AC1437" s="2567"/>
      <c r="AD1437" s="2567"/>
      <c r="AE1437" s="2567"/>
      <c r="AF1437" s="2567"/>
      <c r="AG1437" s="2567"/>
      <c r="AH1437" s="2567"/>
      <c r="AI1437" s="2567"/>
      <c r="AJ1437" s="2567"/>
      <c r="AK1437" s="2574"/>
    </row>
    <row r="1438" spans="2:37" s="2875" customFormat="1" ht="12" customHeight="1" x14ac:dyDescent="0.2">
      <c r="B1438" s="3834" t="s">
        <v>4996</v>
      </c>
      <c r="C1438" s="3835"/>
      <c r="D1438" s="3836" t="s">
        <v>1534</v>
      </c>
      <c r="E1438" s="3836"/>
      <c r="F1438" s="3836"/>
      <c r="G1438" s="3836"/>
      <c r="H1438" s="2571"/>
      <c r="I1438" s="2571"/>
      <c r="J1438" s="2571"/>
      <c r="K1438" s="2571"/>
      <c r="L1438" s="2571"/>
      <c r="M1438" s="2571"/>
      <c r="N1438" s="2571"/>
      <c r="O1438" s="2571"/>
      <c r="P1438" s="2571"/>
      <c r="Q1438" s="2571"/>
      <c r="R1438" s="2571"/>
      <c r="S1438" s="2571"/>
      <c r="T1438" s="2567"/>
      <c r="U1438" s="2567"/>
      <c r="V1438" s="2567"/>
      <c r="W1438" s="2567"/>
      <c r="X1438" s="2567"/>
      <c r="Y1438" s="2567"/>
      <c r="Z1438" s="2567"/>
      <c r="AA1438" s="2567"/>
      <c r="AB1438" s="2567"/>
      <c r="AC1438" s="2567"/>
      <c r="AD1438" s="2567"/>
      <c r="AE1438" s="2567"/>
      <c r="AF1438" s="2567"/>
      <c r="AG1438" s="2567"/>
      <c r="AH1438" s="2567"/>
      <c r="AI1438" s="2567"/>
      <c r="AJ1438" s="2567"/>
      <c r="AK1438" s="2574"/>
    </row>
    <row r="1439" spans="2:37" s="2875" customFormat="1" ht="12" customHeight="1" x14ac:dyDescent="0.2">
      <c r="B1439" s="3834" t="s">
        <v>4997</v>
      </c>
      <c r="C1439" s="3835"/>
      <c r="D1439" s="3836" t="s">
        <v>10</v>
      </c>
      <c r="E1439" s="3836"/>
      <c r="F1439" s="3836"/>
      <c r="G1439" s="3836"/>
      <c r="H1439" s="2571"/>
      <c r="I1439" s="2571"/>
      <c r="J1439" s="2571"/>
      <c r="K1439" s="2571"/>
      <c r="L1439" s="2571"/>
      <c r="M1439" s="2571"/>
      <c r="N1439" s="2571"/>
      <c r="O1439" s="2571"/>
      <c r="P1439" s="2571"/>
      <c r="Q1439" s="2571"/>
      <c r="R1439" s="2571"/>
      <c r="S1439" s="2571"/>
      <c r="T1439" s="2567"/>
      <c r="U1439" s="2567"/>
      <c r="V1439" s="2567"/>
      <c r="W1439" s="2567"/>
      <c r="X1439" s="2567"/>
      <c r="Y1439" s="2567"/>
      <c r="Z1439" s="2567"/>
      <c r="AA1439" s="2567"/>
      <c r="AB1439" s="2567"/>
      <c r="AC1439" s="2567"/>
      <c r="AD1439" s="2567"/>
      <c r="AE1439" s="2567"/>
      <c r="AF1439" s="2567"/>
      <c r="AG1439" s="2567"/>
      <c r="AH1439" s="2567"/>
      <c r="AI1439" s="2567"/>
      <c r="AJ1439" s="2567"/>
      <c r="AK1439" s="2574"/>
    </row>
    <row r="1440" spans="2:37" s="2875" customFormat="1" ht="12" customHeight="1" thickBot="1" x14ac:dyDescent="0.25">
      <c r="B1440" s="3938"/>
      <c r="C1440" s="3939"/>
      <c r="D1440" s="3940"/>
      <c r="E1440" s="3940"/>
      <c r="F1440" s="3940"/>
      <c r="G1440" s="3940"/>
      <c r="H1440" s="2576"/>
      <c r="I1440" s="2576"/>
      <c r="J1440" s="2576"/>
      <c r="K1440" s="2576"/>
      <c r="L1440" s="2576"/>
      <c r="M1440" s="2576"/>
      <c r="N1440" s="2576"/>
      <c r="O1440" s="2576"/>
      <c r="P1440" s="2576"/>
      <c r="Q1440" s="2576"/>
      <c r="R1440" s="2576"/>
      <c r="S1440" s="2576"/>
      <c r="T1440" s="2577"/>
      <c r="U1440" s="2577"/>
      <c r="V1440" s="2577"/>
      <c r="W1440" s="2577"/>
      <c r="X1440" s="2577"/>
      <c r="Y1440" s="2577"/>
      <c r="Z1440" s="2577"/>
      <c r="AA1440" s="2577"/>
      <c r="AB1440" s="2577"/>
      <c r="AC1440" s="2577"/>
      <c r="AD1440" s="2577"/>
      <c r="AE1440" s="2577"/>
      <c r="AF1440" s="2577"/>
      <c r="AG1440" s="2577"/>
      <c r="AH1440" s="2577"/>
      <c r="AI1440" s="2577"/>
      <c r="AJ1440" s="2577"/>
      <c r="AK1440" s="2579"/>
    </row>
    <row r="1441" spans="2:37" s="2875" customFormat="1" ht="12" customHeight="1" x14ac:dyDescent="0.2">
      <c r="B1441" s="2777"/>
    </row>
    <row r="1442" spans="2:37" s="2875" customFormat="1" ht="12" customHeight="1" thickBot="1" x14ac:dyDescent="0.25">
      <c r="B1442" s="2777"/>
    </row>
    <row r="1443" spans="2:37" s="2875" customFormat="1" ht="12" customHeight="1" x14ac:dyDescent="0.2">
      <c r="B1443" s="3839" t="s">
        <v>5005</v>
      </c>
      <c r="C1443" s="3840"/>
      <c r="D1443" s="3840"/>
      <c r="E1443" s="3840"/>
      <c r="F1443" s="3840"/>
      <c r="G1443" s="3840"/>
      <c r="H1443" s="3840"/>
      <c r="I1443" s="3840"/>
      <c r="J1443" s="3840"/>
      <c r="K1443" s="3840"/>
      <c r="L1443" s="3840"/>
      <c r="M1443" s="3840"/>
      <c r="N1443" s="3840"/>
      <c r="O1443" s="3840"/>
      <c r="P1443" s="3840"/>
      <c r="Q1443" s="3840"/>
      <c r="R1443" s="3840"/>
      <c r="S1443" s="3840"/>
      <c r="T1443" s="3840"/>
      <c r="U1443" s="3840"/>
      <c r="V1443" s="3840"/>
      <c r="W1443" s="3840"/>
      <c r="X1443" s="3840"/>
      <c r="Y1443" s="3840"/>
      <c r="Z1443" s="3840"/>
      <c r="AA1443" s="3840"/>
      <c r="AB1443" s="3840"/>
      <c r="AC1443" s="3840"/>
      <c r="AD1443" s="3840"/>
      <c r="AE1443" s="3840"/>
      <c r="AF1443" s="3840"/>
      <c r="AG1443" s="3840"/>
      <c r="AH1443" s="3840"/>
      <c r="AI1443" s="3840"/>
      <c r="AJ1443" s="3840"/>
      <c r="AK1443" s="3841"/>
    </row>
    <row r="1444" spans="2:37" s="2875" customFormat="1" ht="12" customHeight="1" x14ac:dyDescent="0.2">
      <c r="B1444" s="2572"/>
      <c r="C1444" s="3571"/>
      <c r="D1444" s="3571"/>
      <c r="E1444" s="3571"/>
      <c r="F1444" s="3571"/>
      <c r="G1444" s="2573"/>
      <c r="H1444" s="2573"/>
      <c r="I1444" s="2573"/>
      <c r="J1444" s="2573"/>
      <c r="K1444" s="2573"/>
      <c r="L1444" s="2573"/>
      <c r="M1444" s="2573"/>
      <c r="N1444" s="2573"/>
      <c r="O1444" s="2573"/>
      <c r="P1444" s="2573"/>
      <c r="Q1444" s="2573"/>
      <c r="R1444" s="2573"/>
      <c r="S1444" s="2573"/>
      <c r="T1444" s="2573"/>
      <c r="U1444" s="2573"/>
      <c r="V1444" s="2573"/>
      <c r="W1444" s="2573"/>
      <c r="X1444" s="2573"/>
      <c r="Y1444" s="2573"/>
      <c r="Z1444" s="2573"/>
      <c r="AA1444" s="2573"/>
      <c r="AB1444" s="2573"/>
      <c r="AC1444" s="2573"/>
      <c r="AD1444" s="2573"/>
      <c r="AE1444" s="2573"/>
      <c r="AF1444" s="2573"/>
      <c r="AG1444" s="2573"/>
      <c r="AH1444" s="2573"/>
      <c r="AI1444" s="2573"/>
      <c r="AJ1444" s="2573"/>
      <c r="AK1444" s="2574"/>
    </row>
    <row r="1445" spans="2:37" s="2875" customFormat="1" ht="12" customHeight="1" x14ac:dyDescent="0.2">
      <c r="B1445" s="2572" t="s">
        <v>4992</v>
      </c>
      <c r="C1445" s="3571"/>
      <c r="D1445" s="3842" t="s">
        <v>6531</v>
      </c>
      <c r="E1445" s="3842"/>
      <c r="F1445" s="3842"/>
      <c r="G1445" s="2573"/>
      <c r="H1445" s="2573"/>
      <c r="I1445" s="2573"/>
      <c r="J1445" s="2573"/>
      <c r="K1445" s="2573"/>
      <c r="L1445" s="2573"/>
      <c r="M1445" s="2573"/>
      <c r="N1445" s="2573"/>
      <c r="O1445" s="2573"/>
      <c r="P1445" s="2573"/>
      <c r="Q1445" s="2573"/>
      <c r="R1445" s="2573"/>
      <c r="S1445" s="2573"/>
      <c r="T1445" s="2573"/>
      <c r="U1445" s="2573"/>
      <c r="V1445" s="2573"/>
      <c r="W1445" s="2573"/>
      <c r="X1445" s="2573"/>
      <c r="Y1445" s="2573"/>
      <c r="Z1445" s="2573"/>
      <c r="AA1445" s="2573"/>
      <c r="AB1445" s="2573"/>
      <c r="AC1445" s="2573"/>
      <c r="AD1445" s="2573"/>
      <c r="AE1445" s="2573"/>
      <c r="AF1445" s="2573"/>
      <c r="AG1445" s="2573"/>
      <c r="AH1445" s="2573"/>
      <c r="AI1445" s="2573"/>
      <c r="AJ1445" s="2573"/>
      <c r="AK1445" s="2574"/>
    </row>
    <row r="1446" spans="2:37" s="2875" customFormat="1" ht="12" customHeight="1" thickBot="1" x14ac:dyDescent="0.25">
      <c r="B1446" s="3863" t="s">
        <v>5006</v>
      </c>
      <c r="C1446" s="3864"/>
      <c r="D1446" s="3843">
        <v>41725</v>
      </c>
      <c r="E1446" s="3843"/>
      <c r="F1446" s="3571"/>
      <c r="G1446" s="2573"/>
      <c r="H1446" s="2573"/>
      <c r="I1446" s="2573"/>
      <c r="J1446" s="2573"/>
      <c r="K1446" s="2573"/>
      <c r="L1446" s="2573"/>
      <c r="M1446" s="2573"/>
      <c r="N1446" s="2573"/>
      <c r="O1446" s="2573"/>
      <c r="P1446" s="2573"/>
      <c r="Q1446" s="2573"/>
      <c r="R1446" s="2573"/>
      <c r="S1446" s="2573"/>
      <c r="T1446" s="2573"/>
      <c r="U1446" s="2573"/>
      <c r="V1446" s="2573"/>
      <c r="W1446" s="2573"/>
      <c r="X1446" s="2573"/>
      <c r="Y1446" s="2573"/>
      <c r="Z1446" s="2573"/>
      <c r="AA1446" s="2573"/>
      <c r="AB1446" s="2573"/>
      <c r="AC1446" s="2573"/>
      <c r="AD1446" s="2573"/>
      <c r="AE1446" s="2573"/>
      <c r="AF1446" s="2573"/>
      <c r="AG1446" s="2573"/>
      <c r="AH1446" s="2573"/>
      <c r="AI1446" s="2573"/>
      <c r="AJ1446" s="2573"/>
      <c r="AK1446" s="2574"/>
    </row>
    <row r="1447" spans="2:37" s="2875" customFormat="1" ht="54.75" customHeight="1" thickBot="1" x14ac:dyDescent="0.25">
      <c r="B1447" s="3844" t="s">
        <v>5007</v>
      </c>
      <c r="C1447" s="3845"/>
      <c r="D1447" s="3872" t="s">
        <v>6549</v>
      </c>
      <c r="E1447" s="3847"/>
      <c r="F1447" s="3847"/>
      <c r="G1447" s="3847"/>
      <c r="H1447" s="3847"/>
      <c r="I1447" s="3847"/>
      <c r="J1447" s="3847"/>
      <c r="K1447" s="3848"/>
      <c r="L1447" s="2573"/>
      <c r="M1447" s="2573"/>
      <c r="N1447" s="2573"/>
      <c r="O1447" s="2573"/>
      <c r="P1447" s="2573"/>
      <c r="Q1447" s="2573"/>
      <c r="R1447" s="2573"/>
      <c r="S1447" s="2573"/>
      <c r="T1447" s="2573"/>
      <c r="U1447" s="2573"/>
      <c r="V1447" s="2573"/>
      <c r="W1447" s="2573"/>
      <c r="X1447" s="2573"/>
      <c r="Y1447" s="2573"/>
      <c r="Z1447" s="2573"/>
      <c r="AA1447" s="2573"/>
      <c r="AB1447" s="2573"/>
      <c r="AC1447" s="2573"/>
      <c r="AD1447" s="2573"/>
      <c r="AE1447" s="2573"/>
      <c r="AF1447" s="2573"/>
      <c r="AG1447" s="2573"/>
      <c r="AH1447" s="2573"/>
      <c r="AI1447" s="2573"/>
      <c r="AJ1447" s="2573"/>
      <c r="AK1447" s="2574"/>
    </row>
    <row r="1448" spans="2:37" s="2875" customFormat="1" ht="12" customHeight="1" thickBot="1" x14ac:dyDescent="0.25">
      <c r="B1448" s="3865"/>
      <c r="C1448" s="3849"/>
      <c r="D1448" s="3849"/>
      <c r="E1448" s="3849"/>
      <c r="F1448" s="3849"/>
      <c r="G1448" s="3849"/>
      <c r="H1448" s="3849"/>
      <c r="I1448" s="3849"/>
      <c r="J1448" s="3849"/>
      <c r="K1448" s="3849"/>
      <c r="L1448" s="3849"/>
      <c r="M1448" s="3849"/>
      <c r="N1448" s="3849"/>
      <c r="O1448" s="3849"/>
      <c r="P1448" s="3849"/>
      <c r="Q1448" s="3849"/>
      <c r="R1448" s="2573"/>
      <c r="S1448" s="2573"/>
      <c r="T1448" s="2573"/>
      <c r="U1448" s="2573"/>
      <c r="V1448" s="2573"/>
      <c r="W1448" s="2573"/>
      <c r="X1448" s="2573"/>
      <c r="Y1448" s="2573"/>
      <c r="Z1448" s="2573"/>
      <c r="AA1448" s="2573"/>
      <c r="AB1448" s="2573"/>
      <c r="AC1448" s="2573"/>
      <c r="AD1448" s="2573"/>
      <c r="AE1448" s="2573"/>
      <c r="AF1448" s="2573"/>
      <c r="AG1448" s="2573"/>
      <c r="AH1448" s="2573"/>
      <c r="AI1448" s="2573"/>
      <c r="AJ1448" s="2573"/>
      <c r="AK1448" s="2574"/>
    </row>
    <row r="1449" spans="2:37" s="2875" customFormat="1" ht="12" customHeight="1" thickBot="1" x14ac:dyDescent="0.25">
      <c r="B1449" s="3827" t="s">
        <v>5008</v>
      </c>
      <c r="C1449" s="3827"/>
      <c r="D1449" s="3827" t="s">
        <v>4998</v>
      </c>
      <c r="E1449" s="3827" t="s">
        <v>5009</v>
      </c>
      <c r="F1449" s="3850" t="s">
        <v>224</v>
      </c>
      <c r="G1449" s="3850"/>
      <c r="H1449" s="3850"/>
      <c r="I1449" s="3850"/>
      <c r="J1449" s="3850"/>
      <c r="K1449" s="3850"/>
      <c r="L1449" s="3850"/>
      <c r="M1449" s="3850"/>
      <c r="N1449" s="3850"/>
      <c r="O1449" s="3850"/>
      <c r="P1449" s="3850"/>
      <c r="Q1449" s="3850"/>
      <c r="R1449" s="3850"/>
      <c r="S1449" s="3850" t="s">
        <v>340</v>
      </c>
      <c r="T1449" s="3850"/>
      <c r="U1449" s="3850"/>
      <c r="V1449" s="3850"/>
      <c r="W1449" s="3850"/>
      <c r="X1449" s="3850"/>
      <c r="Y1449" s="3850"/>
      <c r="Z1449" s="3850"/>
      <c r="AA1449" s="3850"/>
      <c r="AB1449" s="3850"/>
      <c r="AC1449" s="3850"/>
      <c r="AD1449" s="3850" t="s">
        <v>225</v>
      </c>
      <c r="AE1449" s="3850"/>
      <c r="AF1449" s="3850"/>
      <c r="AG1449" s="3850"/>
      <c r="AH1449" s="3851" t="s">
        <v>4993</v>
      </c>
      <c r="AI1449" s="3851"/>
      <c r="AJ1449" s="3851"/>
      <c r="AK1449" s="2574"/>
    </row>
    <row r="1450" spans="2:37" s="2875" customFormat="1" ht="12" customHeight="1" thickBot="1" x14ac:dyDescent="0.25">
      <c r="B1450" s="3828"/>
      <c r="C1450" s="3828"/>
      <c r="D1450" s="3828"/>
      <c r="E1450" s="3828"/>
      <c r="F1450" s="3828" t="s">
        <v>5010</v>
      </c>
      <c r="G1450" s="3828" t="s">
        <v>5011</v>
      </c>
      <c r="H1450" s="3827" t="s">
        <v>5012</v>
      </c>
      <c r="I1450" s="3830" t="s">
        <v>5013</v>
      </c>
      <c r="J1450" s="3830" t="s">
        <v>5014</v>
      </c>
      <c r="K1450" s="3829" t="s">
        <v>5015</v>
      </c>
      <c r="L1450" s="3829" t="s">
        <v>5016</v>
      </c>
      <c r="M1450" s="3830" t="s">
        <v>5017</v>
      </c>
      <c r="N1450" s="3830"/>
      <c r="O1450" s="3829" t="s">
        <v>5018</v>
      </c>
      <c r="P1450" s="3829" t="s">
        <v>5019</v>
      </c>
      <c r="Q1450" s="3829" t="s">
        <v>5020</v>
      </c>
      <c r="R1450" s="3829" t="s">
        <v>5021</v>
      </c>
      <c r="S1450" s="3827" t="s">
        <v>5022</v>
      </c>
      <c r="T1450" s="3827" t="s">
        <v>5023</v>
      </c>
      <c r="U1450" s="3827" t="s">
        <v>5024</v>
      </c>
      <c r="V1450" s="3827" t="s">
        <v>5025</v>
      </c>
      <c r="W1450" s="3827" t="s">
        <v>5026</v>
      </c>
      <c r="X1450" s="3827" t="s">
        <v>5027</v>
      </c>
      <c r="Y1450" s="3827" t="s">
        <v>5028</v>
      </c>
      <c r="Z1450" s="3827" t="s">
        <v>5029</v>
      </c>
      <c r="AA1450" s="3827" t="s">
        <v>5030</v>
      </c>
      <c r="AB1450" s="3830" t="s">
        <v>5031</v>
      </c>
      <c r="AC1450" s="3830" t="s">
        <v>5032</v>
      </c>
      <c r="AD1450" s="3827" t="s">
        <v>5033</v>
      </c>
      <c r="AE1450" s="3827" t="s">
        <v>5034</v>
      </c>
      <c r="AF1450" s="3827" t="s">
        <v>5035</v>
      </c>
      <c r="AG1450" s="3827" t="s">
        <v>5036</v>
      </c>
      <c r="AH1450" s="3827" t="s">
        <v>1154</v>
      </c>
      <c r="AI1450" s="3827" t="s">
        <v>4994</v>
      </c>
      <c r="AJ1450" s="3827" t="s">
        <v>4995</v>
      </c>
      <c r="AK1450" s="2574"/>
    </row>
    <row r="1451" spans="2:37" s="2875" customFormat="1" ht="12" customHeight="1" thickBot="1" x14ac:dyDescent="0.25">
      <c r="B1451" s="3828"/>
      <c r="C1451" s="3828"/>
      <c r="D1451" s="3828"/>
      <c r="E1451" s="3828"/>
      <c r="F1451" s="3828"/>
      <c r="G1451" s="3828"/>
      <c r="H1451" s="3828"/>
      <c r="I1451" s="3829"/>
      <c r="J1451" s="3829"/>
      <c r="K1451" s="3829"/>
      <c r="L1451" s="3829"/>
      <c r="M1451" s="3572" t="s">
        <v>5037</v>
      </c>
      <c r="N1451" s="3573" t="s">
        <v>2798</v>
      </c>
      <c r="O1451" s="3829"/>
      <c r="P1451" s="3829"/>
      <c r="Q1451" s="3829"/>
      <c r="R1451" s="3829"/>
      <c r="S1451" s="3828"/>
      <c r="T1451" s="3828"/>
      <c r="U1451" s="3828"/>
      <c r="V1451" s="3828"/>
      <c r="W1451" s="3828"/>
      <c r="X1451" s="3828"/>
      <c r="Y1451" s="3828"/>
      <c r="Z1451" s="3828"/>
      <c r="AA1451" s="3828"/>
      <c r="AB1451" s="3829"/>
      <c r="AC1451" s="3829"/>
      <c r="AD1451" s="3828"/>
      <c r="AE1451" s="3828"/>
      <c r="AF1451" s="3828"/>
      <c r="AG1451" s="3828"/>
      <c r="AH1451" s="3828"/>
      <c r="AI1451" s="3828"/>
      <c r="AJ1451" s="3828"/>
      <c r="AK1451" s="2574"/>
    </row>
    <row r="1452" spans="2:37" s="2875" customFormat="1" ht="12" customHeight="1" x14ac:dyDescent="0.2">
      <c r="B1452" s="3897" t="s">
        <v>6533</v>
      </c>
      <c r="C1452" s="3898"/>
      <c r="D1452" s="3182" t="s">
        <v>1534</v>
      </c>
      <c r="E1452" s="3622">
        <v>4</v>
      </c>
      <c r="F1452" s="3182" t="s">
        <v>1534</v>
      </c>
      <c r="G1452" s="3182" t="s">
        <v>1534</v>
      </c>
      <c r="H1452" s="3182" t="s">
        <v>1534</v>
      </c>
      <c r="I1452" s="3182" t="s">
        <v>1534</v>
      </c>
      <c r="J1452" s="3182" t="s">
        <v>1534</v>
      </c>
      <c r="K1452" s="3182" t="s">
        <v>1534</v>
      </c>
      <c r="L1452" s="3182" t="s">
        <v>1534</v>
      </c>
      <c r="M1452" s="3182" t="s">
        <v>1534</v>
      </c>
      <c r="N1452" s="3182" t="s">
        <v>1534</v>
      </c>
      <c r="O1452" s="3182" t="s">
        <v>1534</v>
      </c>
      <c r="P1452" s="3182" t="s">
        <v>1534</v>
      </c>
      <c r="Q1452" s="3182" t="s">
        <v>1534</v>
      </c>
      <c r="R1452" s="3182" t="s">
        <v>1534</v>
      </c>
      <c r="S1452" s="3182" t="s">
        <v>1534</v>
      </c>
      <c r="T1452" s="3182" t="s">
        <v>1534</v>
      </c>
      <c r="U1452" s="3182" t="s">
        <v>1534</v>
      </c>
      <c r="V1452" s="3182" t="s">
        <v>1534</v>
      </c>
      <c r="W1452" s="3182" t="s">
        <v>1534</v>
      </c>
      <c r="X1452" s="3182" t="s">
        <v>1534</v>
      </c>
      <c r="Y1452" s="3182" t="s">
        <v>1534</v>
      </c>
      <c r="Z1452" s="3182" t="s">
        <v>1534</v>
      </c>
      <c r="AA1452" s="3182" t="s">
        <v>1534</v>
      </c>
      <c r="AB1452" s="3182" t="s">
        <v>1534</v>
      </c>
      <c r="AC1452" s="3182" t="s">
        <v>1534</v>
      </c>
      <c r="AD1452" s="3154">
        <f>+E1452</f>
        <v>4</v>
      </c>
      <c r="AE1452" s="2651">
        <v>1</v>
      </c>
      <c r="AF1452" s="3623">
        <f>AD1452/AE1452</f>
        <v>4</v>
      </c>
      <c r="AG1452" s="3623">
        <v>4</v>
      </c>
      <c r="AH1452" s="2646" t="s">
        <v>1534</v>
      </c>
      <c r="AI1452" s="2646" t="s">
        <v>1534</v>
      </c>
      <c r="AJ1452" s="2648" t="s">
        <v>1534</v>
      </c>
      <c r="AK1452" s="2574"/>
    </row>
    <row r="1453" spans="2:37" s="2875" customFormat="1" ht="12" customHeight="1" x14ac:dyDescent="0.2">
      <c r="B1453" s="3926" t="s">
        <v>6534</v>
      </c>
      <c r="C1453" s="3927"/>
      <c r="D1453" s="3187" t="s">
        <v>1534</v>
      </c>
      <c r="E1453" s="3624">
        <v>5</v>
      </c>
      <c r="F1453" s="3187" t="s">
        <v>1534</v>
      </c>
      <c r="G1453" s="3187" t="s">
        <v>1534</v>
      </c>
      <c r="H1453" s="3187" t="s">
        <v>1534</v>
      </c>
      <c r="I1453" s="3187" t="s">
        <v>1534</v>
      </c>
      <c r="J1453" s="3187" t="s">
        <v>1534</v>
      </c>
      <c r="K1453" s="3187" t="s">
        <v>1534</v>
      </c>
      <c r="L1453" s="3187" t="s">
        <v>1534</v>
      </c>
      <c r="M1453" s="3187" t="s">
        <v>1534</v>
      </c>
      <c r="N1453" s="3187" t="s">
        <v>1534</v>
      </c>
      <c r="O1453" s="3187" t="s">
        <v>1534</v>
      </c>
      <c r="P1453" s="3187" t="s">
        <v>1534</v>
      </c>
      <c r="Q1453" s="3187" t="s">
        <v>1534</v>
      </c>
      <c r="R1453" s="3187" t="s">
        <v>1534</v>
      </c>
      <c r="S1453" s="3187" t="s">
        <v>1534</v>
      </c>
      <c r="T1453" s="3187" t="s">
        <v>1534</v>
      </c>
      <c r="U1453" s="3187" t="s">
        <v>1534</v>
      </c>
      <c r="V1453" s="3187" t="s">
        <v>1534</v>
      </c>
      <c r="W1453" s="3187" t="s">
        <v>1534</v>
      </c>
      <c r="X1453" s="3187" t="s">
        <v>1534</v>
      </c>
      <c r="Y1453" s="3187" t="s">
        <v>1534</v>
      </c>
      <c r="Z1453" s="3187" t="s">
        <v>1534</v>
      </c>
      <c r="AA1453" s="3187" t="s">
        <v>1534</v>
      </c>
      <c r="AB1453" s="3187" t="s">
        <v>1534</v>
      </c>
      <c r="AC1453" s="3187" t="s">
        <v>1534</v>
      </c>
      <c r="AD1453" s="3237">
        <f t="shared" ref="AD1453:AD1460" si="2">+E1453</f>
        <v>5</v>
      </c>
      <c r="AE1453" s="2641">
        <v>2</v>
      </c>
      <c r="AF1453" s="3626">
        <f t="shared" ref="AF1453:AF1460" si="3">AD1453/AE1453</f>
        <v>2.5</v>
      </c>
      <c r="AG1453" s="3626">
        <v>3</v>
      </c>
      <c r="AH1453" s="2615" t="s">
        <v>1534</v>
      </c>
      <c r="AI1453" s="2615" t="s">
        <v>1534</v>
      </c>
      <c r="AJ1453" s="2649" t="s">
        <v>1534</v>
      </c>
      <c r="AK1453" s="2574"/>
    </row>
    <row r="1454" spans="2:37" s="2875" customFormat="1" ht="12" customHeight="1" x14ac:dyDescent="0.2">
      <c r="B1454" s="3926" t="s">
        <v>6535</v>
      </c>
      <c r="C1454" s="3927"/>
      <c r="D1454" s="3187" t="s">
        <v>1534</v>
      </c>
      <c r="E1454" s="3624">
        <v>6</v>
      </c>
      <c r="F1454" s="3187" t="s">
        <v>1534</v>
      </c>
      <c r="G1454" s="3187" t="s">
        <v>1534</v>
      </c>
      <c r="H1454" s="3187" t="s">
        <v>1534</v>
      </c>
      <c r="I1454" s="3187" t="s">
        <v>1534</v>
      </c>
      <c r="J1454" s="3187" t="s">
        <v>1534</v>
      </c>
      <c r="K1454" s="3187" t="s">
        <v>1534</v>
      </c>
      <c r="L1454" s="3187" t="s">
        <v>1534</v>
      </c>
      <c r="M1454" s="3187" t="s">
        <v>1534</v>
      </c>
      <c r="N1454" s="3187" t="s">
        <v>1534</v>
      </c>
      <c r="O1454" s="3187" t="s">
        <v>1534</v>
      </c>
      <c r="P1454" s="3187" t="s">
        <v>1534</v>
      </c>
      <c r="Q1454" s="3187" t="s">
        <v>1534</v>
      </c>
      <c r="R1454" s="3187" t="s">
        <v>1534</v>
      </c>
      <c r="S1454" s="3187" t="s">
        <v>1534</v>
      </c>
      <c r="T1454" s="3187" t="s">
        <v>1534</v>
      </c>
      <c r="U1454" s="3187" t="s">
        <v>1534</v>
      </c>
      <c r="V1454" s="3187" t="s">
        <v>1534</v>
      </c>
      <c r="W1454" s="3187" t="s">
        <v>1534</v>
      </c>
      <c r="X1454" s="3187" t="s">
        <v>1534</v>
      </c>
      <c r="Y1454" s="3187" t="s">
        <v>1534</v>
      </c>
      <c r="Z1454" s="3187" t="s">
        <v>1534</v>
      </c>
      <c r="AA1454" s="3187" t="s">
        <v>1534</v>
      </c>
      <c r="AB1454" s="3187" t="s">
        <v>1534</v>
      </c>
      <c r="AC1454" s="3187" t="s">
        <v>1534</v>
      </c>
      <c r="AD1454" s="3237">
        <f t="shared" si="2"/>
        <v>6</v>
      </c>
      <c r="AE1454" s="2641">
        <v>3</v>
      </c>
      <c r="AF1454" s="3626">
        <f t="shared" si="3"/>
        <v>2</v>
      </c>
      <c r="AG1454" s="3626">
        <v>2</v>
      </c>
      <c r="AH1454" s="2615" t="s">
        <v>1534</v>
      </c>
      <c r="AI1454" s="2615" t="s">
        <v>1534</v>
      </c>
      <c r="AJ1454" s="2649" t="s">
        <v>1534</v>
      </c>
      <c r="AK1454" s="2574"/>
    </row>
    <row r="1455" spans="2:37" s="2875" customFormat="1" ht="12" customHeight="1" x14ac:dyDescent="0.2">
      <c r="B1455" s="3926" t="s">
        <v>6536</v>
      </c>
      <c r="C1455" s="3927"/>
      <c r="D1455" s="3187" t="s">
        <v>1534</v>
      </c>
      <c r="E1455" s="3624">
        <v>7.5</v>
      </c>
      <c r="F1455" s="3187" t="s">
        <v>1534</v>
      </c>
      <c r="G1455" s="3187" t="s">
        <v>1534</v>
      </c>
      <c r="H1455" s="3187" t="s">
        <v>1534</v>
      </c>
      <c r="I1455" s="3187" t="s">
        <v>1534</v>
      </c>
      <c r="J1455" s="3187" t="s">
        <v>1534</v>
      </c>
      <c r="K1455" s="3187" t="s">
        <v>1534</v>
      </c>
      <c r="L1455" s="3187" t="s">
        <v>1534</v>
      </c>
      <c r="M1455" s="3187" t="s">
        <v>1534</v>
      </c>
      <c r="N1455" s="3187" t="s">
        <v>1534</v>
      </c>
      <c r="O1455" s="3187" t="s">
        <v>1534</v>
      </c>
      <c r="P1455" s="3187" t="s">
        <v>1534</v>
      </c>
      <c r="Q1455" s="3187" t="s">
        <v>1534</v>
      </c>
      <c r="R1455" s="3187" t="s">
        <v>1534</v>
      </c>
      <c r="S1455" s="3187" t="s">
        <v>1534</v>
      </c>
      <c r="T1455" s="3187" t="s">
        <v>1534</v>
      </c>
      <c r="U1455" s="3187" t="s">
        <v>1534</v>
      </c>
      <c r="V1455" s="3187" t="s">
        <v>1534</v>
      </c>
      <c r="W1455" s="3187" t="s">
        <v>1534</v>
      </c>
      <c r="X1455" s="3187" t="s">
        <v>1534</v>
      </c>
      <c r="Y1455" s="3187" t="s">
        <v>1534</v>
      </c>
      <c r="Z1455" s="3187" t="s">
        <v>1534</v>
      </c>
      <c r="AA1455" s="3187" t="s">
        <v>1534</v>
      </c>
      <c r="AB1455" s="3187" t="s">
        <v>1534</v>
      </c>
      <c r="AC1455" s="3187" t="s">
        <v>1534</v>
      </c>
      <c r="AD1455" s="3237">
        <f t="shared" si="2"/>
        <v>7.5</v>
      </c>
      <c r="AE1455" s="2641">
        <v>5</v>
      </c>
      <c r="AF1455" s="3626">
        <f t="shared" si="3"/>
        <v>1.5</v>
      </c>
      <c r="AG1455" s="3626">
        <v>1.8</v>
      </c>
      <c r="AH1455" s="2615" t="s">
        <v>1534</v>
      </c>
      <c r="AI1455" s="2615" t="s">
        <v>1534</v>
      </c>
      <c r="AJ1455" s="2649" t="s">
        <v>1534</v>
      </c>
      <c r="AK1455" s="2574"/>
    </row>
    <row r="1456" spans="2:37" s="2875" customFormat="1" ht="12" customHeight="1" x14ac:dyDescent="0.2">
      <c r="B1456" s="3926" t="s">
        <v>6537</v>
      </c>
      <c r="C1456" s="3927"/>
      <c r="D1456" s="3187" t="s">
        <v>1534</v>
      </c>
      <c r="E1456" s="3624">
        <v>10</v>
      </c>
      <c r="F1456" s="3187" t="s">
        <v>1534</v>
      </c>
      <c r="G1456" s="3187" t="s">
        <v>1534</v>
      </c>
      <c r="H1456" s="3187" t="s">
        <v>1534</v>
      </c>
      <c r="I1456" s="3187" t="s">
        <v>1534</v>
      </c>
      <c r="J1456" s="3187" t="s">
        <v>1534</v>
      </c>
      <c r="K1456" s="3187" t="s">
        <v>1534</v>
      </c>
      <c r="L1456" s="3187" t="s">
        <v>1534</v>
      </c>
      <c r="M1456" s="3187" t="s">
        <v>1534</v>
      </c>
      <c r="N1456" s="3187" t="s">
        <v>1534</v>
      </c>
      <c r="O1456" s="3187" t="s">
        <v>1534</v>
      </c>
      <c r="P1456" s="3187" t="s">
        <v>1534</v>
      </c>
      <c r="Q1456" s="3187" t="s">
        <v>1534</v>
      </c>
      <c r="R1456" s="3187" t="s">
        <v>1534</v>
      </c>
      <c r="S1456" s="3187" t="s">
        <v>1534</v>
      </c>
      <c r="T1456" s="3187" t="s">
        <v>1534</v>
      </c>
      <c r="U1456" s="3187" t="s">
        <v>1534</v>
      </c>
      <c r="V1456" s="3187" t="s">
        <v>1534</v>
      </c>
      <c r="W1456" s="3187" t="s">
        <v>1534</v>
      </c>
      <c r="X1456" s="3187" t="s">
        <v>1534</v>
      </c>
      <c r="Y1456" s="3187" t="s">
        <v>1534</v>
      </c>
      <c r="Z1456" s="3187" t="s">
        <v>1534</v>
      </c>
      <c r="AA1456" s="3187" t="s">
        <v>1534</v>
      </c>
      <c r="AB1456" s="3187" t="s">
        <v>1534</v>
      </c>
      <c r="AC1456" s="3187" t="s">
        <v>1534</v>
      </c>
      <c r="AD1456" s="3237">
        <f t="shared" si="2"/>
        <v>10</v>
      </c>
      <c r="AE1456" s="2641">
        <v>10</v>
      </c>
      <c r="AF1456" s="3626">
        <f t="shared" si="3"/>
        <v>1</v>
      </c>
      <c r="AG1456" s="3626">
        <v>1.5</v>
      </c>
      <c r="AH1456" s="2615" t="s">
        <v>1534</v>
      </c>
      <c r="AI1456" s="2615" t="s">
        <v>1534</v>
      </c>
      <c r="AJ1456" s="2649" t="s">
        <v>1534</v>
      </c>
      <c r="AK1456" s="2574"/>
    </row>
    <row r="1457" spans="2:37" s="2875" customFormat="1" ht="12" customHeight="1" x14ac:dyDescent="0.2">
      <c r="B1457" s="3926" t="s">
        <v>6538</v>
      </c>
      <c r="C1457" s="3927"/>
      <c r="D1457" s="3187" t="s">
        <v>1534</v>
      </c>
      <c r="E1457" s="3624">
        <v>15</v>
      </c>
      <c r="F1457" s="3187" t="s">
        <v>1534</v>
      </c>
      <c r="G1457" s="3187" t="s">
        <v>1534</v>
      </c>
      <c r="H1457" s="3187" t="s">
        <v>1534</v>
      </c>
      <c r="I1457" s="3187" t="s">
        <v>1534</v>
      </c>
      <c r="J1457" s="3187" t="s">
        <v>1534</v>
      </c>
      <c r="K1457" s="3187" t="s">
        <v>1534</v>
      </c>
      <c r="L1457" s="3187" t="s">
        <v>1534</v>
      </c>
      <c r="M1457" s="3187" t="s">
        <v>1534</v>
      </c>
      <c r="N1457" s="3187" t="s">
        <v>1534</v>
      </c>
      <c r="O1457" s="3187" t="s">
        <v>1534</v>
      </c>
      <c r="P1457" s="3187" t="s">
        <v>1534</v>
      </c>
      <c r="Q1457" s="3187" t="s">
        <v>1534</v>
      </c>
      <c r="R1457" s="3187" t="s">
        <v>1534</v>
      </c>
      <c r="S1457" s="3187" t="s">
        <v>1534</v>
      </c>
      <c r="T1457" s="3187" t="s">
        <v>1534</v>
      </c>
      <c r="U1457" s="3187" t="s">
        <v>1534</v>
      </c>
      <c r="V1457" s="3187" t="s">
        <v>1534</v>
      </c>
      <c r="W1457" s="3187" t="s">
        <v>1534</v>
      </c>
      <c r="X1457" s="3187" t="s">
        <v>1534</v>
      </c>
      <c r="Y1457" s="3187" t="s">
        <v>1534</v>
      </c>
      <c r="Z1457" s="3187" t="s">
        <v>1534</v>
      </c>
      <c r="AA1457" s="3187" t="s">
        <v>1534</v>
      </c>
      <c r="AB1457" s="3187" t="s">
        <v>1534</v>
      </c>
      <c r="AC1457" s="3187" t="s">
        <v>1534</v>
      </c>
      <c r="AD1457" s="3237">
        <f t="shared" si="2"/>
        <v>15</v>
      </c>
      <c r="AE1457" s="2641">
        <v>30</v>
      </c>
      <c r="AF1457" s="3626">
        <f t="shared" si="3"/>
        <v>0.5</v>
      </c>
      <c r="AG1457" s="3626">
        <v>1.2</v>
      </c>
      <c r="AH1457" s="2615" t="s">
        <v>1534</v>
      </c>
      <c r="AI1457" s="2615" t="s">
        <v>1534</v>
      </c>
      <c r="AJ1457" s="2649" t="s">
        <v>1534</v>
      </c>
      <c r="AK1457" s="2574"/>
    </row>
    <row r="1458" spans="2:37" s="2875" customFormat="1" ht="12" customHeight="1" x14ac:dyDescent="0.2">
      <c r="B1458" s="3926" t="s">
        <v>6539</v>
      </c>
      <c r="C1458" s="3927"/>
      <c r="D1458" s="3187" t="s">
        <v>1534</v>
      </c>
      <c r="E1458" s="3624">
        <v>20</v>
      </c>
      <c r="F1458" s="3187" t="s">
        <v>1534</v>
      </c>
      <c r="G1458" s="3187" t="s">
        <v>1534</v>
      </c>
      <c r="H1458" s="3187" t="s">
        <v>1534</v>
      </c>
      <c r="I1458" s="3187" t="s">
        <v>1534</v>
      </c>
      <c r="J1458" s="3187" t="s">
        <v>1534</v>
      </c>
      <c r="K1458" s="3187" t="s">
        <v>1534</v>
      </c>
      <c r="L1458" s="3187" t="s">
        <v>1534</v>
      </c>
      <c r="M1458" s="3187" t="s">
        <v>1534</v>
      </c>
      <c r="N1458" s="3187" t="s">
        <v>1534</v>
      </c>
      <c r="O1458" s="3187" t="s">
        <v>1534</v>
      </c>
      <c r="P1458" s="3187" t="s">
        <v>1534</v>
      </c>
      <c r="Q1458" s="3187" t="s">
        <v>1534</v>
      </c>
      <c r="R1458" s="3187" t="s">
        <v>1534</v>
      </c>
      <c r="S1458" s="3187" t="s">
        <v>1534</v>
      </c>
      <c r="T1458" s="3187" t="s">
        <v>1534</v>
      </c>
      <c r="U1458" s="3187" t="s">
        <v>1534</v>
      </c>
      <c r="V1458" s="3187" t="s">
        <v>1534</v>
      </c>
      <c r="W1458" s="3187" t="s">
        <v>1534</v>
      </c>
      <c r="X1458" s="3187" t="s">
        <v>1534</v>
      </c>
      <c r="Y1458" s="3187" t="s">
        <v>1534</v>
      </c>
      <c r="Z1458" s="3187" t="s">
        <v>1534</v>
      </c>
      <c r="AA1458" s="3187" t="s">
        <v>1534</v>
      </c>
      <c r="AB1458" s="3187" t="s">
        <v>1534</v>
      </c>
      <c r="AC1458" s="3187" t="s">
        <v>1534</v>
      </c>
      <c r="AD1458" s="3237">
        <f t="shared" si="2"/>
        <v>20</v>
      </c>
      <c r="AE1458" s="2641">
        <v>50</v>
      </c>
      <c r="AF1458" s="3626">
        <f t="shared" si="3"/>
        <v>0.4</v>
      </c>
      <c r="AG1458" s="3626">
        <v>1.2</v>
      </c>
      <c r="AH1458" s="2615" t="s">
        <v>1534</v>
      </c>
      <c r="AI1458" s="2615" t="s">
        <v>1534</v>
      </c>
      <c r="AJ1458" s="2649" t="s">
        <v>1534</v>
      </c>
      <c r="AK1458" s="2574"/>
    </row>
    <row r="1459" spans="2:37" s="2875" customFormat="1" ht="12" customHeight="1" x14ac:dyDescent="0.2">
      <c r="B1459" s="3926" t="s">
        <v>6540</v>
      </c>
      <c r="C1459" s="3927"/>
      <c r="D1459" s="3187" t="s">
        <v>1534</v>
      </c>
      <c r="E1459" s="3624">
        <v>25</v>
      </c>
      <c r="F1459" s="3187" t="s">
        <v>1534</v>
      </c>
      <c r="G1459" s="3187" t="s">
        <v>1534</v>
      </c>
      <c r="H1459" s="3187" t="s">
        <v>1534</v>
      </c>
      <c r="I1459" s="3187" t="s">
        <v>1534</v>
      </c>
      <c r="J1459" s="3187" t="s">
        <v>1534</v>
      </c>
      <c r="K1459" s="3187" t="s">
        <v>1534</v>
      </c>
      <c r="L1459" s="3187" t="s">
        <v>1534</v>
      </c>
      <c r="M1459" s="3187" t="s">
        <v>1534</v>
      </c>
      <c r="N1459" s="3187" t="s">
        <v>1534</v>
      </c>
      <c r="O1459" s="3187" t="s">
        <v>1534</v>
      </c>
      <c r="P1459" s="3187" t="s">
        <v>1534</v>
      </c>
      <c r="Q1459" s="3187" t="s">
        <v>1534</v>
      </c>
      <c r="R1459" s="3187" t="s">
        <v>1534</v>
      </c>
      <c r="S1459" s="3187" t="s">
        <v>1534</v>
      </c>
      <c r="T1459" s="3187" t="s">
        <v>1534</v>
      </c>
      <c r="U1459" s="3187" t="s">
        <v>1534</v>
      </c>
      <c r="V1459" s="3187" t="s">
        <v>1534</v>
      </c>
      <c r="W1459" s="3187" t="s">
        <v>1534</v>
      </c>
      <c r="X1459" s="3187" t="s">
        <v>1534</v>
      </c>
      <c r="Y1459" s="3187" t="s">
        <v>1534</v>
      </c>
      <c r="Z1459" s="3187" t="s">
        <v>1534</v>
      </c>
      <c r="AA1459" s="3187" t="s">
        <v>1534</v>
      </c>
      <c r="AB1459" s="3187" t="s">
        <v>1534</v>
      </c>
      <c r="AC1459" s="3187" t="s">
        <v>1534</v>
      </c>
      <c r="AD1459" s="3237">
        <f t="shared" si="2"/>
        <v>25</v>
      </c>
      <c r="AE1459" s="2641">
        <v>80</v>
      </c>
      <c r="AF1459" s="3626">
        <f t="shared" si="3"/>
        <v>0.3125</v>
      </c>
      <c r="AG1459" s="3626">
        <v>1</v>
      </c>
      <c r="AH1459" s="2615" t="s">
        <v>1534</v>
      </c>
      <c r="AI1459" s="2615" t="s">
        <v>1534</v>
      </c>
      <c r="AJ1459" s="2649" t="s">
        <v>1534</v>
      </c>
      <c r="AK1459" s="2574"/>
    </row>
    <row r="1460" spans="2:37" s="2875" customFormat="1" ht="12" customHeight="1" thickBot="1" x14ac:dyDescent="0.25">
      <c r="B1460" s="3912" t="s">
        <v>6541</v>
      </c>
      <c r="C1460" s="3913"/>
      <c r="D1460" s="3346" t="s">
        <v>1534</v>
      </c>
      <c r="E1460" s="3627">
        <v>30</v>
      </c>
      <c r="F1460" s="3346" t="s">
        <v>1534</v>
      </c>
      <c r="G1460" s="3346" t="s">
        <v>1534</v>
      </c>
      <c r="H1460" s="3346" t="s">
        <v>1534</v>
      </c>
      <c r="I1460" s="3346" t="s">
        <v>1534</v>
      </c>
      <c r="J1460" s="3346" t="s">
        <v>1534</v>
      </c>
      <c r="K1460" s="3346" t="s">
        <v>1534</v>
      </c>
      <c r="L1460" s="3346" t="s">
        <v>1534</v>
      </c>
      <c r="M1460" s="3346" t="s">
        <v>1534</v>
      </c>
      <c r="N1460" s="3346" t="s">
        <v>1534</v>
      </c>
      <c r="O1460" s="3346" t="s">
        <v>1534</v>
      </c>
      <c r="P1460" s="3346" t="s">
        <v>1534</v>
      </c>
      <c r="Q1460" s="3346" t="s">
        <v>1534</v>
      </c>
      <c r="R1460" s="3346" t="s">
        <v>1534</v>
      </c>
      <c r="S1460" s="3346" t="s">
        <v>1534</v>
      </c>
      <c r="T1460" s="3346" t="s">
        <v>1534</v>
      </c>
      <c r="U1460" s="3346" t="s">
        <v>1534</v>
      </c>
      <c r="V1460" s="3346" t="s">
        <v>1534</v>
      </c>
      <c r="W1460" s="3346" t="s">
        <v>1534</v>
      </c>
      <c r="X1460" s="3346" t="s">
        <v>1534</v>
      </c>
      <c r="Y1460" s="3346" t="s">
        <v>1534</v>
      </c>
      <c r="Z1460" s="3346" t="s">
        <v>1534</v>
      </c>
      <c r="AA1460" s="3346" t="s">
        <v>1534</v>
      </c>
      <c r="AB1460" s="3346" t="s">
        <v>1534</v>
      </c>
      <c r="AC1460" s="3346" t="s">
        <v>1534</v>
      </c>
      <c r="AD1460" s="3155">
        <f t="shared" si="2"/>
        <v>30</v>
      </c>
      <c r="AE1460" s="2644">
        <v>100</v>
      </c>
      <c r="AF1460" s="3628">
        <f t="shared" si="3"/>
        <v>0.3</v>
      </c>
      <c r="AG1460" s="3628">
        <v>0.8</v>
      </c>
      <c r="AH1460" s="2655" t="s">
        <v>1534</v>
      </c>
      <c r="AI1460" s="2655" t="s">
        <v>1534</v>
      </c>
      <c r="AJ1460" s="2656" t="s">
        <v>1534</v>
      </c>
      <c r="AK1460" s="2574"/>
    </row>
    <row r="1461" spans="2:37" s="2875" customFormat="1" ht="12" customHeight="1" x14ac:dyDescent="0.2">
      <c r="B1461" s="2575"/>
      <c r="C1461" s="2568"/>
      <c r="D1461" s="3833"/>
      <c r="E1461" s="3833"/>
      <c r="F1461" s="3833"/>
      <c r="G1461" s="3833"/>
      <c r="H1461" s="2568"/>
      <c r="I1461" s="2569"/>
      <c r="J1461" s="2569"/>
      <c r="K1461" s="2569"/>
      <c r="L1461" s="2569"/>
      <c r="M1461" s="2568"/>
      <c r="N1461" s="2569"/>
      <c r="O1461" s="2569"/>
      <c r="P1461" s="2569"/>
      <c r="Q1461" s="2569"/>
      <c r="R1461" s="2569"/>
      <c r="S1461" s="2568"/>
      <c r="T1461" s="2567"/>
      <c r="U1461" s="2567"/>
      <c r="V1461" s="2567"/>
      <c r="W1461" s="2567"/>
      <c r="X1461" s="2567"/>
      <c r="Y1461" s="2567"/>
      <c r="Z1461" s="2567"/>
      <c r="AA1461" s="2567"/>
      <c r="AB1461" s="2567"/>
      <c r="AC1461" s="2567"/>
      <c r="AD1461" s="2567"/>
      <c r="AE1461" s="2567"/>
      <c r="AF1461" s="2567"/>
      <c r="AG1461" s="2567"/>
      <c r="AH1461" s="2567"/>
      <c r="AI1461" s="2567"/>
      <c r="AJ1461" s="2567"/>
      <c r="AK1461" s="2574"/>
    </row>
    <row r="1462" spans="2:37" s="2875" customFormat="1" ht="12" customHeight="1" x14ac:dyDescent="0.2">
      <c r="B1462" s="3834" t="s">
        <v>4996</v>
      </c>
      <c r="C1462" s="3835"/>
      <c r="D1462" s="3836" t="s">
        <v>1534</v>
      </c>
      <c r="E1462" s="3836"/>
      <c r="F1462" s="3836"/>
      <c r="G1462" s="3836"/>
      <c r="H1462" s="2571"/>
      <c r="I1462" s="2571"/>
      <c r="J1462" s="2571"/>
      <c r="K1462" s="2571"/>
      <c r="L1462" s="2571"/>
      <c r="M1462" s="2571"/>
      <c r="N1462" s="2571"/>
      <c r="O1462" s="2571"/>
      <c r="P1462" s="2571"/>
      <c r="Q1462" s="2571"/>
      <c r="R1462" s="2571"/>
      <c r="S1462" s="2571"/>
      <c r="T1462" s="2567"/>
      <c r="U1462" s="2567"/>
      <c r="V1462" s="2567"/>
      <c r="W1462" s="2567"/>
      <c r="X1462" s="2567"/>
      <c r="Y1462" s="2567"/>
      <c r="Z1462" s="2567"/>
      <c r="AA1462" s="2567"/>
      <c r="AB1462" s="2567"/>
      <c r="AC1462" s="2567"/>
      <c r="AD1462" s="2567"/>
      <c r="AE1462" s="2567"/>
      <c r="AF1462" s="2567"/>
      <c r="AG1462" s="2567"/>
      <c r="AH1462" s="2567"/>
      <c r="AI1462" s="2567"/>
      <c r="AJ1462" s="2567"/>
      <c r="AK1462" s="2574"/>
    </row>
    <row r="1463" spans="2:37" s="2875" customFormat="1" ht="12" customHeight="1" x14ac:dyDescent="0.2">
      <c r="B1463" s="3834" t="s">
        <v>4997</v>
      </c>
      <c r="C1463" s="3835"/>
      <c r="D1463" s="3836" t="s">
        <v>10</v>
      </c>
      <c r="E1463" s="3836"/>
      <c r="F1463" s="3836"/>
      <c r="G1463" s="3836"/>
      <c r="H1463" s="2571"/>
      <c r="I1463" s="2571"/>
      <c r="J1463" s="2571"/>
      <c r="K1463" s="2571"/>
      <c r="L1463" s="2571"/>
      <c r="M1463" s="2571"/>
      <c r="N1463" s="2571"/>
      <c r="O1463" s="2571"/>
      <c r="P1463" s="2571"/>
      <c r="Q1463" s="2571"/>
      <c r="R1463" s="2571"/>
      <c r="S1463" s="2571"/>
      <c r="T1463" s="2567"/>
      <c r="U1463" s="2567"/>
      <c r="V1463" s="2567"/>
      <c r="W1463" s="2567"/>
      <c r="X1463" s="2567"/>
      <c r="Y1463" s="2567"/>
      <c r="Z1463" s="2567"/>
      <c r="AA1463" s="2567"/>
      <c r="AB1463" s="2567"/>
      <c r="AC1463" s="2567"/>
      <c r="AD1463" s="2567"/>
      <c r="AE1463" s="2567"/>
      <c r="AF1463" s="2567"/>
      <c r="AG1463" s="2567"/>
      <c r="AH1463" s="2567"/>
      <c r="AI1463" s="2567"/>
      <c r="AJ1463" s="2567"/>
      <c r="AK1463" s="2574"/>
    </row>
    <row r="1464" spans="2:37" s="2875" customFormat="1" ht="12" customHeight="1" thickBot="1" x14ac:dyDescent="0.25">
      <c r="B1464" s="3938"/>
      <c r="C1464" s="3939"/>
      <c r="D1464" s="3940"/>
      <c r="E1464" s="3940"/>
      <c r="F1464" s="3940"/>
      <c r="G1464" s="3940"/>
      <c r="H1464" s="2576"/>
      <c r="I1464" s="2576"/>
      <c r="J1464" s="2576"/>
      <c r="K1464" s="2576"/>
      <c r="L1464" s="2576"/>
      <c r="M1464" s="2576"/>
      <c r="N1464" s="2576"/>
      <c r="O1464" s="2576"/>
      <c r="P1464" s="2576"/>
      <c r="Q1464" s="2576"/>
      <c r="R1464" s="2576"/>
      <c r="S1464" s="2576"/>
      <c r="T1464" s="2577"/>
      <c r="U1464" s="2577"/>
      <c r="V1464" s="2577"/>
      <c r="W1464" s="2577"/>
      <c r="X1464" s="2577"/>
      <c r="Y1464" s="2577"/>
      <c r="Z1464" s="2577"/>
      <c r="AA1464" s="2577"/>
      <c r="AB1464" s="2577"/>
      <c r="AC1464" s="2577"/>
      <c r="AD1464" s="2577"/>
      <c r="AE1464" s="2577"/>
      <c r="AF1464" s="2577"/>
      <c r="AG1464" s="2577"/>
      <c r="AH1464" s="2577"/>
      <c r="AI1464" s="2577"/>
      <c r="AJ1464" s="2577"/>
      <c r="AK1464" s="2579"/>
    </row>
    <row r="1465" spans="2:37" s="2875" customFormat="1" ht="12" customHeight="1" x14ac:dyDescent="0.2">
      <c r="B1465" s="2777"/>
    </row>
    <row r="1466" spans="2:37" s="2875" customFormat="1" ht="12" customHeight="1" thickBot="1" x14ac:dyDescent="0.25">
      <c r="B1466" s="2777"/>
    </row>
    <row r="1467" spans="2:37" s="2875" customFormat="1" ht="12" customHeight="1" x14ac:dyDescent="0.2">
      <c r="B1467" s="3839" t="s">
        <v>5005</v>
      </c>
      <c r="C1467" s="3840"/>
      <c r="D1467" s="3840"/>
      <c r="E1467" s="3840"/>
      <c r="F1467" s="3840"/>
      <c r="G1467" s="3840"/>
      <c r="H1467" s="3840"/>
      <c r="I1467" s="3840"/>
      <c r="J1467" s="3840"/>
      <c r="K1467" s="3840"/>
      <c r="L1467" s="3840"/>
      <c r="M1467" s="3840"/>
      <c r="N1467" s="3840"/>
      <c r="O1467" s="3840"/>
      <c r="P1467" s="3840"/>
      <c r="Q1467" s="3840"/>
      <c r="R1467" s="3840"/>
      <c r="S1467" s="3840"/>
      <c r="T1467" s="3840"/>
      <c r="U1467" s="3840"/>
      <c r="V1467" s="3840"/>
      <c r="W1467" s="3840"/>
      <c r="X1467" s="3840"/>
      <c r="Y1467" s="3840"/>
      <c r="Z1467" s="3840"/>
      <c r="AA1467" s="3840"/>
      <c r="AB1467" s="3840"/>
      <c r="AC1467" s="3840"/>
      <c r="AD1467" s="3840"/>
      <c r="AE1467" s="3840"/>
      <c r="AF1467" s="3840"/>
      <c r="AG1467" s="3840"/>
      <c r="AH1467" s="3840"/>
      <c r="AI1467" s="3840"/>
      <c r="AJ1467" s="3840"/>
      <c r="AK1467" s="3841"/>
    </row>
    <row r="1468" spans="2:37" s="2875" customFormat="1" ht="12" customHeight="1" x14ac:dyDescent="0.2">
      <c r="B1468" s="2572"/>
      <c r="C1468" s="3571"/>
      <c r="D1468" s="3571"/>
      <c r="E1468" s="3571"/>
      <c r="F1468" s="3571"/>
      <c r="G1468" s="2573"/>
      <c r="H1468" s="2573"/>
      <c r="I1468" s="2573"/>
      <c r="J1468" s="2573"/>
      <c r="K1468" s="2573"/>
      <c r="L1468" s="2573"/>
      <c r="M1468" s="2573"/>
      <c r="N1468" s="2573"/>
      <c r="O1468" s="2573"/>
      <c r="P1468" s="2573"/>
      <c r="Q1468" s="2573"/>
      <c r="R1468" s="2573"/>
      <c r="S1468" s="2573"/>
      <c r="T1468" s="2573"/>
      <c r="U1468" s="2573"/>
      <c r="V1468" s="2573"/>
      <c r="W1468" s="2573"/>
      <c r="X1468" s="2573"/>
      <c r="Y1468" s="2573"/>
      <c r="Z1468" s="2573"/>
      <c r="AA1468" s="2573"/>
      <c r="AB1468" s="2573"/>
      <c r="AC1468" s="2573"/>
      <c r="AD1468" s="2573"/>
      <c r="AE1468" s="2573"/>
      <c r="AF1468" s="2573"/>
      <c r="AG1468" s="2573"/>
      <c r="AH1468" s="2573"/>
      <c r="AI1468" s="2573"/>
      <c r="AJ1468" s="2573"/>
      <c r="AK1468" s="2574"/>
    </row>
    <row r="1469" spans="2:37" s="2875" customFormat="1" ht="12" customHeight="1" x14ac:dyDescent="0.2">
      <c r="B1469" s="2572" t="s">
        <v>4992</v>
      </c>
      <c r="C1469" s="3571"/>
      <c r="D1469" s="3842" t="s">
        <v>6531</v>
      </c>
      <c r="E1469" s="3842"/>
      <c r="F1469" s="3842"/>
      <c r="G1469" s="2573"/>
      <c r="H1469" s="2573"/>
      <c r="I1469" s="2573"/>
      <c r="J1469" s="2573"/>
      <c r="K1469" s="2573"/>
      <c r="L1469" s="2573"/>
      <c r="M1469" s="2573"/>
      <c r="N1469" s="2573"/>
      <c r="O1469" s="2573"/>
      <c r="P1469" s="2573"/>
      <c r="Q1469" s="2573"/>
      <c r="R1469" s="2573"/>
      <c r="S1469" s="2573"/>
      <c r="T1469" s="2573"/>
      <c r="U1469" s="2573"/>
      <c r="V1469" s="2573"/>
      <c r="W1469" s="2573"/>
      <c r="X1469" s="2573"/>
      <c r="Y1469" s="2573"/>
      <c r="Z1469" s="2573"/>
      <c r="AA1469" s="2573"/>
      <c r="AB1469" s="2573"/>
      <c r="AC1469" s="2573"/>
      <c r="AD1469" s="2573"/>
      <c r="AE1469" s="2573"/>
      <c r="AF1469" s="2573"/>
      <c r="AG1469" s="2573"/>
      <c r="AH1469" s="2573"/>
      <c r="AI1469" s="2573"/>
      <c r="AJ1469" s="2573"/>
      <c r="AK1469" s="2574"/>
    </row>
    <row r="1470" spans="2:37" s="2875" customFormat="1" ht="12" customHeight="1" thickBot="1" x14ac:dyDescent="0.25">
      <c r="B1470" s="3863" t="s">
        <v>5006</v>
      </c>
      <c r="C1470" s="3864"/>
      <c r="D1470" s="3843">
        <v>41725</v>
      </c>
      <c r="E1470" s="3843"/>
      <c r="F1470" s="3571"/>
      <c r="G1470" s="2573"/>
      <c r="H1470" s="2573"/>
      <c r="I1470" s="2573"/>
      <c r="J1470" s="2573"/>
      <c r="K1470" s="2573"/>
      <c r="L1470" s="2573"/>
      <c r="M1470" s="2573"/>
      <c r="N1470" s="2573"/>
      <c r="O1470" s="2573"/>
      <c r="P1470" s="2573"/>
      <c r="Q1470" s="2573"/>
      <c r="R1470" s="2573"/>
      <c r="S1470" s="2573"/>
      <c r="T1470" s="2573"/>
      <c r="U1470" s="2573"/>
      <c r="V1470" s="2573"/>
      <c r="W1470" s="2573"/>
      <c r="X1470" s="2573"/>
      <c r="Y1470" s="2573"/>
      <c r="Z1470" s="2573"/>
      <c r="AA1470" s="2573"/>
      <c r="AB1470" s="2573"/>
      <c r="AC1470" s="2573"/>
      <c r="AD1470" s="2573"/>
      <c r="AE1470" s="2573"/>
      <c r="AF1470" s="2573"/>
      <c r="AG1470" s="2573"/>
      <c r="AH1470" s="2573"/>
      <c r="AI1470" s="2573"/>
      <c r="AJ1470" s="2573"/>
      <c r="AK1470" s="2574"/>
    </row>
    <row r="1471" spans="2:37" s="2875" customFormat="1" ht="52.5" customHeight="1" thickBot="1" x14ac:dyDescent="0.25">
      <c r="B1471" s="3844" t="s">
        <v>5007</v>
      </c>
      <c r="C1471" s="3845"/>
      <c r="D1471" s="3872" t="s">
        <v>6532</v>
      </c>
      <c r="E1471" s="3847"/>
      <c r="F1471" s="3847"/>
      <c r="G1471" s="3847"/>
      <c r="H1471" s="3847"/>
      <c r="I1471" s="3847"/>
      <c r="J1471" s="3847"/>
      <c r="K1471" s="3848"/>
      <c r="L1471" s="2573"/>
      <c r="M1471" s="2573"/>
      <c r="N1471" s="2573"/>
      <c r="O1471" s="2573"/>
      <c r="P1471" s="2573"/>
      <c r="Q1471" s="2573"/>
      <c r="R1471" s="2573"/>
      <c r="S1471" s="2573"/>
      <c r="T1471" s="2573"/>
      <c r="U1471" s="2573"/>
      <c r="V1471" s="2573"/>
      <c r="W1471" s="2573"/>
      <c r="X1471" s="2573"/>
      <c r="Y1471" s="2573"/>
      <c r="Z1471" s="2573"/>
      <c r="AA1471" s="2573"/>
      <c r="AB1471" s="2573"/>
      <c r="AC1471" s="2573"/>
      <c r="AD1471" s="2573"/>
      <c r="AE1471" s="2573"/>
      <c r="AF1471" s="2573"/>
      <c r="AG1471" s="2573"/>
      <c r="AH1471" s="2573"/>
      <c r="AI1471" s="2573"/>
      <c r="AJ1471" s="2573"/>
      <c r="AK1471" s="2574"/>
    </row>
    <row r="1472" spans="2:37" s="2875" customFormat="1" ht="12" customHeight="1" thickBot="1" x14ac:dyDescent="0.25">
      <c r="B1472" s="3865"/>
      <c r="C1472" s="3849"/>
      <c r="D1472" s="3849"/>
      <c r="E1472" s="3849"/>
      <c r="F1472" s="3849"/>
      <c r="G1472" s="3849"/>
      <c r="H1472" s="3849"/>
      <c r="I1472" s="3849"/>
      <c r="J1472" s="3849"/>
      <c r="K1472" s="3849"/>
      <c r="L1472" s="3849"/>
      <c r="M1472" s="3849"/>
      <c r="N1472" s="3849"/>
      <c r="O1472" s="3849"/>
      <c r="P1472" s="3849"/>
      <c r="Q1472" s="3849"/>
      <c r="R1472" s="2573"/>
      <c r="S1472" s="2573"/>
      <c r="T1472" s="2573"/>
      <c r="U1472" s="2573"/>
      <c r="V1472" s="2573"/>
      <c r="W1472" s="2573"/>
      <c r="X1472" s="2573"/>
      <c r="Y1472" s="2573"/>
      <c r="Z1472" s="2573"/>
      <c r="AA1472" s="2573"/>
      <c r="AB1472" s="2573"/>
      <c r="AC1472" s="2573"/>
      <c r="AD1472" s="2573"/>
      <c r="AE1472" s="2573"/>
      <c r="AF1472" s="2573"/>
      <c r="AG1472" s="2573"/>
      <c r="AH1472" s="2573"/>
      <c r="AI1472" s="2573"/>
      <c r="AJ1472" s="2573"/>
      <c r="AK1472" s="2574"/>
    </row>
    <row r="1473" spans="2:37" s="2875" customFormat="1" ht="12" customHeight="1" thickBot="1" x14ac:dyDescent="0.25">
      <c r="B1473" s="3827" t="s">
        <v>5008</v>
      </c>
      <c r="C1473" s="3827"/>
      <c r="D1473" s="3827" t="s">
        <v>4998</v>
      </c>
      <c r="E1473" s="3827" t="s">
        <v>5009</v>
      </c>
      <c r="F1473" s="3850" t="s">
        <v>224</v>
      </c>
      <c r="G1473" s="3850"/>
      <c r="H1473" s="3850"/>
      <c r="I1473" s="3850"/>
      <c r="J1473" s="3850"/>
      <c r="K1473" s="3850"/>
      <c r="L1473" s="3850"/>
      <c r="M1473" s="3850"/>
      <c r="N1473" s="3850"/>
      <c r="O1473" s="3850"/>
      <c r="P1473" s="3850"/>
      <c r="Q1473" s="3850"/>
      <c r="R1473" s="3850"/>
      <c r="S1473" s="3850" t="s">
        <v>340</v>
      </c>
      <c r="T1473" s="3850"/>
      <c r="U1473" s="3850"/>
      <c r="V1473" s="3850"/>
      <c r="W1473" s="3850"/>
      <c r="X1473" s="3850"/>
      <c r="Y1473" s="3850"/>
      <c r="Z1473" s="3850"/>
      <c r="AA1473" s="3850"/>
      <c r="AB1473" s="3850"/>
      <c r="AC1473" s="3850"/>
      <c r="AD1473" s="3850" t="s">
        <v>225</v>
      </c>
      <c r="AE1473" s="3850"/>
      <c r="AF1473" s="3850"/>
      <c r="AG1473" s="3850"/>
      <c r="AH1473" s="3851" t="s">
        <v>4993</v>
      </c>
      <c r="AI1473" s="3851"/>
      <c r="AJ1473" s="3851"/>
      <c r="AK1473" s="2574"/>
    </row>
    <row r="1474" spans="2:37" s="2875" customFormat="1" ht="12" customHeight="1" thickBot="1" x14ac:dyDescent="0.25">
      <c r="B1474" s="3828"/>
      <c r="C1474" s="3828"/>
      <c r="D1474" s="3828"/>
      <c r="E1474" s="3828"/>
      <c r="F1474" s="3828" t="s">
        <v>5010</v>
      </c>
      <c r="G1474" s="3828" t="s">
        <v>5011</v>
      </c>
      <c r="H1474" s="3827" t="s">
        <v>5012</v>
      </c>
      <c r="I1474" s="3830" t="s">
        <v>5013</v>
      </c>
      <c r="J1474" s="3830" t="s">
        <v>5014</v>
      </c>
      <c r="K1474" s="3829" t="s">
        <v>5015</v>
      </c>
      <c r="L1474" s="3829" t="s">
        <v>5016</v>
      </c>
      <c r="M1474" s="3830" t="s">
        <v>5017</v>
      </c>
      <c r="N1474" s="3830"/>
      <c r="O1474" s="3829" t="s">
        <v>5018</v>
      </c>
      <c r="P1474" s="3829" t="s">
        <v>5019</v>
      </c>
      <c r="Q1474" s="3829" t="s">
        <v>5020</v>
      </c>
      <c r="R1474" s="3829" t="s">
        <v>5021</v>
      </c>
      <c r="S1474" s="3827" t="s">
        <v>5022</v>
      </c>
      <c r="T1474" s="3827" t="s">
        <v>5023</v>
      </c>
      <c r="U1474" s="3827" t="s">
        <v>5024</v>
      </c>
      <c r="V1474" s="3827" t="s">
        <v>5025</v>
      </c>
      <c r="W1474" s="3827" t="s">
        <v>5026</v>
      </c>
      <c r="X1474" s="3827" t="s">
        <v>5027</v>
      </c>
      <c r="Y1474" s="3827" t="s">
        <v>5028</v>
      </c>
      <c r="Z1474" s="3827" t="s">
        <v>5029</v>
      </c>
      <c r="AA1474" s="3827" t="s">
        <v>5030</v>
      </c>
      <c r="AB1474" s="3830" t="s">
        <v>5031</v>
      </c>
      <c r="AC1474" s="3830" t="s">
        <v>5032</v>
      </c>
      <c r="AD1474" s="3827" t="s">
        <v>5033</v>
      </c>
      <c r="AE1474" s="3827" t="s">
        <v>5034</v>
      </c>
      <c r="AF1474" s="3827" t="s">
        <v>5035</v>
      </c>
      <c r="AG1474" s="3827" t="s">
        <v>5036</v>
      </c>
      <c r="AH1474" s="3827" t="s">
        <v>1154</v>
      </c>
      <c r="AI1474" s="3827" t="s">
        <v>4994</v>
      </c>
      <c r="AJ1474" s="3827" t="s">
        <v>4995</v>
      </c>
      <c r="AK1474" s="2574"/>
    </row>
    <row r="1475" spans="2:37" s="2875" customFormat="1" ht="12" customHeight="1" thickBot="1" x14ac:dyDescent="0.25">
      <c r="B1475" s="3828"/>
      <c r="C1475" s="3828"/>
      <c r="D1475" s="3828"/>
      <c r="E1475" s="3828"/>
      <c r="F1475" s="3828"/>
      <c r="G1475" s="3828"/>
      <c r="H1475" s="3828"/>
      <c r="I1475" s="3829"/>
      <c r="J1475" s="3829"/>
      <c r="K1475" s="3829"/>
      <c r="L1475" s="3829"/>
      <c r="M1475" s="3572" t="s">
        <v>5037</v>
      </c>
      <c r="N1475" s="3573" t="s">
        <v>2798</v>
      </c>
      <c r="O1475" s="3829"/>
      <c r="P1475" s="3829"/>
      <c r="Q1475" s="3829"/>
      <c r="R1475" s="3829"/>
      <c r="S1475" s="3828"/>
      <c r="T1475" s="3828"/>
      <c r="U1475" s="3828"/>
      <c r="V1475" s="3828"/>
      <c r="W1475" s="3828"/>
      <c r="X1475" s="3828"/>
      <c r="Y1475" s="3828"/>
      <c r="Z1475" s="3828"/>
      <c r="AA1475" s="3828"/>
      <c r="AB1475" s="3829"/>
      <c r="AC1475" s="3829"/>
      <c r="AD1475" s="3828"/>
      <c r="AE1475" s="3828"/>
      <c r="AF1475" s="3828"/>
      <c r="AG1475" s="3828"/>
      <c r="AH1475" s="3828"/>
      <c r="AI1475" s="3828"/>
      <c r="AJ1475" s="3828"/>
      <c r="AK1475" s="2574"/>
    </row>
    <row r="1476" spans="2:37" s="2875" customFormat="1" ht="12" customHeight="1" x14ac:dyDescent="0.2">
      <c r="B1476" s="3897" t="s">
        <v>6533</v>
      </c>
      <c r="C1476" s="3898"/>
      <c r="D1476" s="3182" t="s">
        <v>1534</v>
      </c>
      <c r="E1476" s="3622">
        <v>2</v>
      </c>
      <c r="F1476" s="3182" t="s">
        <v>1534</v>
      </c>
      <c r="G1476" s="3182" t="s">
        <v>1534</v>
      </c>
      <c r="H1476" s="3182" t="s">
        <v>1534</v>
      </c>
      <c r="I1476" s="3182" t="s">
        <v>1534</v>
      </c>
      <c r="J1476" s="3182" t="s">
        <v>1534</v>
      </c>
      <c r="K1476" s="3182" t="s">
        <v>1534</v>
      </c>
      <c r="L1476" s="3182" t="s">
        <v>1534</v>
      </c>
      <c r="M1476" s="3182" t="s">
        <v>1534</v>
      </c>
      <c r="N1476" s="3182" t="s">
        <v>1534</v>
      </c>
      <c r="O1476" s="3182" t="s">
        <v>1534</v>
      </c>
      <c r="P1476" s="3182" t="s">
        <v>1534</v>
      </c>
      <c r="Q1476" s="3182" t="s">
        <v>1534</v>
      </c>
      <c r="R1476" s="3182" t="s">
        <v>1534</v>
      </c>
      <c r="S1476" s="3182" t="s">
        <v>1534</v>
      </c>
      <c r="T1476" s="3182" t="s">
        <v>1534</v>
      </c>
      <c r="U1476" s="3182" t="s">
        <v>1534</v>
      </c>
      <c r="V1476" s="3182" t="s">
        <v>1534</v>
      </c>
      <c r="W1476" s="3182" t="s">
        <v>1534</v>
      </c>
      <c r="X1476" s="3182" t="s">
        <v>1534</v>
      </c>
      <c r="Y1476" s="3182" t="s">
        <v>1534</v>
      </c>
      <c r="Z1476" s="3182" t="s">
        <v>1534</v>
      </c>
      <c r="AA1476" s="3182" t="s">
        <v>1534</v>
      </c>
      <c r="AB1476" s="3182" t="s">
        <v>1534</v>
      </c>
      <c r="AC1476" s="3182" t="s">
        <v>1534</v>
      </c>
      <c r="AD1476" s="3542">
        <f t="shared" ref="AD1476:AD1484" si="4">+E1476</f>
        <v>2</v>
      </c>
      <c r="AE1476" s="2651">
        <v>1</v>
      </c>
      <c r="AF1476" s="3623">
        <f t="shared" ref="AF1476:AF1484" si="5">AD1476/AE1476</f>
        <v>2</v>
      </c>
      <c r="AG1476" s="3623">
        <v>4</v>
      </c>
      <c r="AH1476" s="2646" t="s">
        <v>1534</v>
      </c>
      <c r="AI1476" s="2646" t="s">
        <v>1534</v>
      </c>
      <c r="AJ1476" s="2648" t="s">
        <v>1534</v>
      </c>
      <c r="AK1476" s="2574"/>
    </row>
    <row r="1477" spans="2:37" s="2875" customFormat="1" ht="12" customHeight="1" x14ac:dyDescent="0.2">
      <c r="B1477" s="3926" t="s">
        <v>6534</v>
      </c>
      <c r="C1477" s="3927"/>
      <c r="D1477" s="3187" t="s">
        <v>1534</v>
      </c>
      <c r="E1477" s="3624">
        <v>3.5</v>
      </c>
      <c r="F1477" s="3187" t="s">
        <v>1534</v>
      </c>
      <c r="G1477" s="3187" t="s">
        <v>1534</v>
      </c>
      <c r="H1477" s="3187" t="s">
        <v>1534</v>
      </c>
      <c r="I1477" s="3187" t="s">
        <v>1534</v>
      </c>
      <c r="J1477" s="3187" t="s">
        <v>1534</v>
      </c>
      <c r="K1477" s="3187" t="s">
        <v>1534</v>
      </c>
      <c r="L1477" s="3187" t="s">
        <v>1534</v>
      </c>
      <c r="M1477" s="3187" t="s">
        <v>1534</v>
      </c>
      <c r="N1477" s="3187" t="s">
        <v>1534</v>
      </c>
      <c r="O1477" s="3187" t="s">
        <v>1534</v>
      </c>
      <c r="P1477" s="3187" t="s">
        <v>1534</v>
      </c>
      <c r="Q1477" s="3187" t="s">
        <v>1534</v>
      </c>
      <c r="R1477" s="3187" t="s">
        <v>1534</v>
      </c>
      <c r="S1477" s="3187" t="s">
        <v>1534</v>
      </c>
      <c r="T1477" s="3187" t="s">
        <v>1534</v>
      </c>
      <c r="U1477" s="3187" t="s">
        <v>1534</v>
      </c>
      <c r="V1477" s="3187" t="s">
        <v>1534</v>
      </c>
      <c r="W1477" s="3187" t="s">
        <v>1534</v>
      </c>
      <c r="X1477" s="3187" t="s">
        <v>1534</v>
      </c>
      <c r="Y1477" s="3187" t="s">
        <v>1534</v>
      </c>
      <c r="Z1477" s="3187" t="s">
        <v>1534</v>
      </c>
      <c r="AA1477" s="3187" t="s">
        <v>1534</v>
      </c>
      <c r="AB1477" s="3187" t="s">
        <v>1534</v>
      </c>
      <c r="AC1477" s="3187" t="s">
        <v>1534</v>
      </c>
      <c r="AD1477" s="3625">
        <f t="shared" si="4"/>
        <v>3.5</v>
      </c>
      <c r="AE1477" s="2641">
        <v>2</v>
      </c>
      <c r="AF1477" s="3626">
        <f t="shared" si="5"/>
        <v>1.75</v>
      </c>
      <c r="AG1477" s="3626">
        <v>3</v>
      </c>
      <c r="AH1477" s="2615" t="s">
        <v>1534</v>
      </c>
      <c r="AI1477" s="2615" t="s">
        <v>1534</v>
      </c>
      <c r="AJ1477" s="2649" t="s">
        <v>1534</v>
      </c>
      <c r="AK1477" s="2574"/>
    </row>
    <row r="1478" spans="2:37" s="2875" customFormat="1" ht="12" customHeight="1" x14ac:dyDescent="0.2">
      <c r="B1478" s="3926" t="s">
        <v>6535</v>
      </c>
      <c r="C1478" s="3927"/>
      <c r="D1478" s="3187" t="s">
        <v>1534</v>
      </c>
      <c r="E1478" s="3624">
        <v>4</v>
      </c>
      <c r="F1478" s="3187" t="s">
        <v>1534</v>
      </c>
      <c r="G1478" s="3187" t="s">
        <v>1534</v>
      </c>
      <c r="H1478" s="3187" t="s">
        <v>1534</v>
      </c>
      <c r="I1478" s="3187" t="s">
        <v>1534</v>
      </c>
      <c r="J1478" s="3187" t="s">
        <v>1534</v>
      </c>
      <c r="K1478" s="3187" t="s">
        <v>1534</v>
      </c>
      <c r="L1478" s="3187" t="s">
        <v>1534</v>
      </c>
      <c r="M1478" s="3187" t="s">
        <v>1534</v>
      </c>
      <c r="N1478" s="3187" t="s">
        <v>1534</v>
      </c>
      <c r="O1478" s="3187" t="s">
        <v>1534</v>
      </c>
      <c r="P1478" s="3187" t="s">
        <v>1534</v>
      </c>
      <c r="Q1478" s="3187" t="s">
        <v>1534</v>
      </c>
      <c r="R1478" s="3187" t="s">
        <v>1534</v>
      </c>
      <c r="S1478" s="3187" t="s">
        <v>1534</v>
      </c>
      <c r="T1478" s="3187" t="s">
        <v>1534</v>
      </c>
      <c r="U1478" s="3187" t="s">
        <v>1534</v>
      </c>
      <c r="V1478" s="3187" t="s">
        <v>1534</v>
      </c>
      <c r="W1478" s="3187" t="s">
        <v>1534</v>
      </c>
      <c r="X1478" s="3187" t="s">
        <v>1534</v>
      </c>
      <c r="Y1478" s="3187" t="s">
        <v>1534</v>
      </c>
      <c r="Z1478" s="3187" t="s">
        <v>1534</v>
      </c>
      <c r="AA1478" s="3187" t="s">
        <v>1534</v>
      </c>
      <c r="AB1478" s="3187" t="s">
        <v>1534</v>
      </c>
      <c r="AC1478" s="3187" t="s">
        <v>1534</v>
      </c>
      <c r="AD1478" s="3625">
        <f t="shared" si="4"/>
        <v>4</v>
      </c>
      <c r="AE1478" s="2641">
        <v>3</v>
      </c>
      <c r="AF1478" s="3626">
        <f t="shared" si="5"/>
        <v>1.3333333333333333</v>
      </c>
      <c r="AG1478" s="3626">
        <v>2</v>
      </c>
      <c r="AH1478" s="2615" t="s">
        <v>1534</v>
      </c>
      <c r="AI1478" s="2615" t="s">
        <v>1534</v>
      </c>
      <c r="AJ1478" s="2649" t="s">
        <v>1534</v>
      </c>
      <c r="AK1478" s="2574"/>
    </row>
    <row r="1479" spans="2:37" s="2875" customFormat="1" ht="12" customHeight="1" x14ac:dyDescent="0.2">
      <c r="B1479" s="3926" t="s">
        <v>6536</v>
      </c>
      <c r="C1479" s="3927"/>
      <c r="D1479" s="3187" t="s">
        <v>1534</v>
      </c>
      <c r="E1479" s="3624">
        <v>6</v>
      </c>
      <c r="F1479" s="3187" t="s">
        <v>1534</v>
      </c>
      <c r="G1479" s="3187" t="s">
        <v>1534</v>
      </c>
      <c r="H1479" s="3187" t="s">
        <v>1534</v>
      </c>
      <c r="I1479" s="3187" t="s">
        <v>1534</v>
      </c>
      <c r="J1479" s="3187" t="s">
        <v>1534</v>
      </c>
      <c r="K1479" s="3187" t="s">
        <v>1534</v>
      </c>
      <c r="L1479" s="3187" t="s">
        <v>1534</v>
      </c>
      <c r="M1479" s="3187" t="s">
        <v>1534</v>
      </c>
      <c r="N1479" s="3187" t="s">
        <v>1534</v>
      </c>
      <c r="O1479" s="3187" t="s">
        <v>1534</v>
      </c>
      <c r="P1479" s="3187" t="s">
        <v>1534</v>
      </c>
      <c r="Q1479" s="3187" t="s">
        <v>1534</v>
      </c>
      <c r="R1479" s="3187" t="s">
        <v>1534</v>
      </c>
      <c r="S1479" s="3187" t="s">
        <v>1534</v>
      </c>
      <c r="T1479" s="3187" t="s">
        <v>1534</v>
      </c>
      <c r="U1479" s="3187" t="s">
        <v>1534</v>
      </c>
      <c r="V1479" s="3187" t="s">
        <v>1534</v>
      </c>
      <c r="W1479" s="3187" t="s">
        <v>1534</v>
      </c>
      <c r="X1479" s="3187" t="s">
        <v>1534</v>
      </c>
      <c r="Y1479" s="3187" t="s">
        <v>1534</v>
      </c>
      <c r="Z1479" s="3187" t="s">
        <v>1534</v>
      </c>
      <c r="AA1479" s="3187" t="s">
        <v>1534</v>
      </c>
      <c r="AB1479" s="3187" t="s">
        <v>1534</v>
      </c>
      <c r="AC1479" s="3187" t="s">
        <v>1534</v>
      </c>
      <c r="AD1479" s="3625">
        <f t="shared" si="4"/>
        <v>6</v>
      </c>
      <c r="AE1479" s="2641">
        <v>5</v>
      </c>
      <c r="AF1479" s="3626">
        <f t="shared" si="5"/>
        <v>1.2</v>
      </c>
      <c r="AG1479" s="3626">
        <v>1.8</v>
      </c>
      <c r="AH1479" s="2615" t="s">
        <v>1534</v>
      </c>
      <c r="AI1479" s="2615" t="s">
        <v>1534</v>
      </c>
      <c r="AJ1479" s="2649" t="s">
        <v>1534</v>
      </c>
      <c r="AK1479" s="2574"/>
    </row>
    <row r="1480" spans="2:37" s="2875" customFormat="1" ht="12" customHeight="1" x14ac:dyDescent="0.2">
      <c r="B1480" s="3926" t="s">
        <v>6537</v>
      </c>
      <c r="C1480" s="3927"/>
      <c r="D1480" s="3187" t="s">
        <v>1534</v>
      </c>
      <c r="E1480" s="3624">
        <v>8</v>
      </c>
      <c r="F1480" s="3187" t="s">
        <v>1534</v>
      </c>
      <c r="G1480" s="3187" t="s">
        <v>1534</v>
      </c>
      <c r="H1480" s="3187" t="s">
        <v>1534</v>
      </c>
      <c r="I1480" s="3187" t="s">
        <v>1534</v>
      </c>
      <c r="J1480" s="3187" t="s">
        <v>1534</v>
      </c>
      <c r="K1480" s="3187" t="s">
        <v>1534</v>
      </c>
      <c r="L1480" s="3187" t="s">
        <v>1534</v>
      </c>
      <c r="M1480" s="3187" t="s">
        <v>1534</v>
      </c>
      <c r="N1480" s="3187" t="s">
        <v>1534</v>
      </c>
      <c r="O1480" s="3187" t="s">
        <v>1534</v>
      </c>
      <c r="P1480" s="3187" t="s">
        <v>1534</v>
      </c>
      <c r="Q1480" s="3187" t="s">
        <v>1534</v>
      </c>
      <c r="R1480" s="3187" t="s">
        <v>1534</v>
      </c>
      <c r="S1480" s="3187" t="s">
        <v>1534</v>
      </c>
      <c r="T1480" s="3187" t="s">
        <v>1534</v>
      </c>
      <c r="U1480" s="3187" t="s">
        <v>1534</v>
      </c>
      <c r="V1480" s="3187" t="s">
        <v>1534</v>
      </c>
      <c r="W1480" s="3187" t="s">
        <v>1534</v>
      </c>
      <c r="X1480" s="3187" t="s">
        <v>1534</v>
      </c>
      <c r="Y1480" s="3187" t="s">
        <v>1534</v>
      </c>
      <c r="Z1480" s="3187" t="s">
        <v>1534</v>
      </c>
      <c r="AA1480" s="3187" t="s">
        <v>1534</v>
      </c>
      <c r="AB1480" s="3187" t="s">
        <v>1534</v>
      </c>
      <c r="AC1480" s="3187" t="s">
        <v>1534</v>
      </c>
      <c r="AD1480" s="3625">
        <f t="shared" si="4"/>
        <v>8</v>
      </c>
      <c r="AE1480" s="2641">
        <v>10</v>
      </c>
      <c r="AF1480" s="3626">
        <f t="shared" si="5"/>
        <v>0.8</v>
      </c>
      <c r="AG1480" s="3626">
        <v>1.5</v>
      </c>
      <c r="AH1480" s="2615" t="s">
        <v>1534</v>
      </c>
      <c r="AI1480" s="2615" t="s">
        <v>1534</v>
      </c>
      <c r="AJ1480" s="2649" t="s">
        <v>1534</v>
      </c>
      <c r="AK1480" s="2574"/>
    </row>
    <row r="1481" spans="2:37" s="2875" customFormat="1" ht="12" customHeight="1" x14ac:dyDescent="0.2">
      <c r="B1481" s="3926" t="s">
        <v>6538</v>
      </c>
      <c r="C1481" s="3927"/>
      <c r="D1481" s="3187" t="s">
        <v>1534</v>
      </c>
      <c r="E1481" s="3624">
        <v>15</v>
      </c>
      <c r="F1481" s="3187" t="s">
        <v>1534</v>
      </c>
      <c r="G1481" s="3187" t="s">
        <v>1534</v>
      </c>
      <c r="H1481" s="3187" t="s">
        <v>1534</v>
      </c>
      <c r="I1481" s="3187" t="s">
        <v>1534</v>
      </c>
      <c r="J1481" s="3187" t="s">
        <v>1534</v>
      </c>
      <c r="K1481" s="3187" t="s">
        <v>1534</v>
      </c>
      <c r="L1481" s="3187" t="s">
        <v>1534</v>
      </c>
      <c r="M1481" s="3187" t="s">
        <v>1534</v>
      </c>
      <c r="N1481" s="3187" t="s">
        <v>1534</v>
      </c>
      <c r="O1481" s="3187" t="s">
        <v>1534</v>
      </c>
      <c r="P1481" s="3187" t="s">
        <v>1534</v>
      </c>
      <c r="Q1481" s="3187" t="s">
        <v>1534</v>
      </c>
      <c r="R1481" s="3187" t="s">
        <v>1534</v>
      </c>
      <c r="S1481" s="3187" t="s">
        <v>1534</v>
      </c>
      <c r="T1481" s="3187" t="s">
        <v>1534</v>
      </c>
      <c r="U1481" s="3187" t="s">
        <v>1534</v>
      </c>
      <c r="V1481" s="3187" t="s">
        <v>1534</v>
      </c>
      <c r="W1481" s="3187" t="s">
        <v>1534</v>
      </c>
      <c r="X1481" s="3187" t="s">
        <v>1534</v>
      </c>
      <c r="Y1481" s="3187" t="s">
        <v>1534</v>
      </c>
      <c r="Z1481" s="3187" t="s">
        <v>1534</v>
      </c>
      <c r="AA1481" s="3187" t="s">
        <v>1534</v>
      </c>
      <c r="AB1481" s="3187" t="s">
        <v>1534</v>
      </c>
      <c r="AC1481" s="3187" t="s">
        <v>1534</v>
      </c>
      <c r="AD1481" s="3625">
        <f t="shared" si="4"/>
        <v>15</v>
      </c>
      <c r="AE1481" s="2641">
        <v>30</v>
      </c>
      <c r="AF1481" s="3626">
        <f t="shared" si="5"/>
        <v>0.5</v>
      </c>
      <c r="AG1481" s="3626">
        <v>1.2</v>
      </c>
      <c r="AH1481" s="2615" t="s">
        <v>1534</v>
      </c>
      <c r="AI1481" s="2615" t="s">
        <v>1534</v>
      </c>
      <c r="AJ1481" s="2649" t="s">
        <v>1534</v>
      </c>
      <c r="AK1481" s="2574"/>
    </row>
    <row r="1482" spans="2:37" s="2875" customFormat="1" ht="12" customHeight="1" x14ac:dyDescent="0.2">
      <c r="B1482" s="3926" t="s">
        <v>6539</v>
      </c>
      <c r="C1482" s="3927"/>
      <c r="D1482" s="3187" t="s">
        <v>1534</v>
      </c>
      <c r="E1482" s="3624">
        <v>17</v>
      </c>
      <c r="F1482" s="3187" t="s">
        <v>1534</v>
      </c>
      <c r="G1482" s="3187" t="s">
        <v>1534</v>
      </c>
      <c r="H1482" s="3187" t="s">
        <v>1534</v>
      </c>
      <c r="I1482" s="3187" t="s">
        <v>1534</v>
      </c>
      <c r="J1482" s="3187" t="s">
        <v>1534</v>
      </c>
      <c r="K1482" s="3187" t="s">
        <v>1534</v>
      </c>
      <c r="L1482" s="3187" t="s">
        <v>1534</v>
      </c>
      <c r="M1482" s="3187" t="s">
        <v>1534</v>
      </c>
      <c r="N1482" s="3187" t="s">
        <v>1534</v>
      </c>
      <c r="O1482" s="3187" t="s">
        <v>1534</v>
      </c>
      <c r="P1482" s="3187" t="s">
        <v>1534</v>
      </c>
      <c r="Q1482" s="3187" t="s">
        <v>1534</v>
      </c>
      <c r="R1482" s="3187" t="s">
        <v>1534</v>
      </c>
      <c r="S1482" s="3187" t="s">
        <v>1534</v>
      </c>
      <c r="T1482" s="3187" t="s">
        <v>1534</v>
      </c>
      <c r="U1482" s="3187" t="s">
        <v>1534</v>
      </c>
      <c r="V1482" s="3187" t="s">
        <v>1534</v>
      </c>
      <c r="W1482" s="3187" t="s">
        <v>1534</v>
      </c>
      <c r="X1482" s="3187" t="s">
        <v>1534</v>
      </c>
      <c r="Y1482" s="3187" t="s">
        <v>1534</v>
      </c>
      <c r="Z1482" s="3187" t="s">
        <v>1534</v>
      </c>
      <c r="AA1482" s="3187" t="s">
        <v>1534</v>
      </c>
      <c r="AB1482" s="3187" t="s">
        <v>1534</v>
      </c>
      <c r="AC1482" s="3187" t="s">
        <v>1534</v>
      </c>
      <c r="AD1482" s="3625">
        <f t="shared" si="4"/>
        <v>17</v>
      </c>
      <c r="AE1482" s="2641">
        <v>50</v>
      </c>
      <c r="AF1482" s="3626">
        <f t="shared" si="5"/>
        <v>0.34</v>
      </c>
      <c r="AG1482" s="3626">
        <v>1</v>
      </c>
      <c r="AH1482" s="2615" t="s">
        <v>1534</v>
      </c>
      <c r="AI1482" s="2615" t="s">
        <v>1534</v>
      </c>
      <c r="AJ1482" s="2649" t="s">
        <v>1534</v>
      </c>
      <c r="AK1482" s="2574"/>
    </row>
    <row r="1483" spans="2:37" s="2875" customFormat="1" ht="12" customHeight="1" x14ac:dyDescent="0.2">
      <c r="B1483" s="3926" t="s">
        <v>6540</v>
      </c>
      <c r="C1483" s="3927"/>
      <c r="D1483" s="3187" t="s">
        <v>1534</v>
      </c>
      <c r="E1483" s="3624">
        <v>20</v>
      </c>
      <c r="F1483" s="3187" t="s">
        <v>1534</v>
      </c>
      <c r="G1483" s="3187" t="s">
        <v>1534</v>
      </c>
      <c r="H1483" s="3187" t="s">
        <v>1534</v>
      </c>
      <c r="I1483" s="3187" t="s">
        <v>1534</v>
      </c>
      <c r="J1483" s="3187" t="s">
        <v>1534</v>
      </c>
      <c r="K1483" s="3187" t="s">
        <v>1534</v>
      </c>
      <c r="L1483" s="3187" t="s">
        <v>1534</v>
      </c>
      <c r="M1483" s="3187" t="s">
        <v>1534</v>
      </c>
      <c r="N1483" s="3187" t="s">
        <v>1534</v>
      </c>
      <c r="O1483" s="3187" t="s">
        <v>1534</v>
      </c>
      <c r="P1483" s="3187" t="s">
        <v>1534</v>
      </c>
      <c r="Q1483" s="3187" t="s">
        <v>1534</v>
      </c>
      <c r="R1483" s="3187" t="s">
        <v>1534</v>
      </c>
      <c r="S1483" s="3187" t="s">
        <v>1534</v>
      </c>
      <c r="T1483" s="3187" t="s">
        <v>1534</v>
      </c>
      <c r="U1483" s="3187" t="s">
        <v>1534</v>
      </c>
      <c r="V1483" s="3187" t="s">
        <v>1534</v>
      </c>
      <c r="W1483" s="3187" t="s">
        <v>1534</v>
      </c>
      <c r="X1483" s="3187" t="s">
        <v>1534</v>
      </c>
      <c r="Y1483" s="3187" t="s">
        <v>1534</v>
      </c>
      <c r="Z1483" s="3187" t="s">
        <v>1534</v>
      </c>
      <c r="AA1483" s="3187" t="s">
        <v>1534</v>
      </c>
      <c r="AB1483" s="3187" t="s">
        <v>1534</v>
      </c>
      <c r="AC1483" s="3187" t="s">
        <v>1534</v>
      </c>
      <c r="AD1483" s="3625">
        <f t="shared" si="4"/>
        <v>20</v>
      </c>
      <c r="AE1483" s="2641">
        <v>80</v>
      </c>
      <c r="AF1483" s="3626">
        <f t="shared" si="5"/>
        <v>0.25</v>
      </c>
      <c r="AG1483" s="3626">
        <v>0.8</v>
      </c>
      <c r="AH1483" s="2615" t="s">
        <v>1534</v>
      </c>
      <c r="AI1483" s="2615" t="s">
        <v>1534</v>
      </c>
      <c r="AJ1483" s="2649" t="s">
        <v>1534</v>
      </c>
      <c r="AK1483" s="2574"/>
    </row>
    <row r="1484" spans="2:37" s="2875" customFormat="1" ht="12" customHeight="1" thickBot="1" x14ac:dyDescent="0.25">
      <c r="B1484" s="3912" t="s">
        <v>6541</v>
      </c>
      <c r="C1484" s="3913"/>
      <c r="D1484" s="3346" t="s">
        <v>1534</v>
      </c>
      <c r="E1484" s="3627">
        <v>23</v>
      </c>
      <c r="F1484" s="3346" t="s">
        <v>1534</v>
      </c>
      <c r="G1484" s="3346" t="s">
        <v>1534</v>
      </c>
      <c r="H1484" s="3346" t="s">
        <v>1534</v>
      </c>
      <c r="I1484" s="3346" t="s">
        <v>1534</v>
      </c>
      <c r="J1484" s="3346" t="s">
        <v>1534</v>
      </c>
      <c r="K1484" s="3346" t="s">
        <v>1534</v>
      </c>
      <c r="L1484" s="3346" t="s">
        <v>1534</v>
      </c>
      <c r="M1484" s="3346" t="s">
        <v>1534</v>
      </c>
      <c r="N1484" s="3346" t="s">
        <v>1534</v>
      </c>
      <c r="O1484" s="3346" t="s">
        <v>1534</v>
      </c>
      <c r="P1484" s="3346" t="s">
        <v>1534</v>
      </c>
      <c r="Q1484" s="3346" t="s">
        <v>1534</v>
      </c>
      <c r="R1484" s="3346" t="s">
        <v>1534</v>
      </c>
      <c r="S1484" s="3346" t="s">
        <v>1534</v>
      </c>
      <c r="T1484" s="3346" t="s">
        <v>1534</v>
      </c>
      <c r="U1484" s="3346" t="s">
        <v>1534</v>
      </c>
      <c r="V1484" s="3346" t="s">
        <v>1534</v>
      </c>
      <c r="W1484" s="3346" t="s">
        <v>1534</v>
      </c>
      <c r="X1484" s="3346" t="s">
        <v>1534</v>
      </c>
      <c r="Y1484" s="3346" t="s">
        <v>1534</v>
      </c>
      <c r="Z1484" s="3346" t="s">
        <v>1534</v>
      </c>
      <c r="AA1484" s="3346" t="s">
        <v>1534</v>
      </c>
      <c r="AB1484" s="3346" t="s">
        <v>1534</v>
      </c>
      <c r="AC1484" s="3346" t="s">
        <v>1534</v>
      </c>
      <c r="AD1484" s="3543">
        <f t="shared" si="4"/>
        <v>23</v>
      </c>
      <c r="AE1484" s="2644">
        <v>100</v>
      </c>
      <c r="AF1484" s="3628">
        <f t="shared" si="5"/>
        <v>0.23</v>
      </c>
      <c r="AG1484" s="3628">
        <v>0.5</v>
      </c>
      <c r="AH1484" s="2655" t="s">
        <v>1534</v>
      </c>
      <c r="AI1484" s="2655" t="s">
        <v>1534</v>
      </c>
      <c r="AJ1484" s="2656" t="s">
        <v>1534</v>
      </c>
      <c r="AK1484" s="2574"/>
    </row>
    <row r="1485" spans="2:37" s="2875" customFormat="1" ht="12" customHeight="1" x14ac:dyDescent="0.2">
      <c r="B1485" s="2575"/>
      <c r="C1485" s="2568"/>
      <c r="D1485" s="3833"/>
      <c r="E1485" s="3833"/>
      <c r="F1485" s="3833"/>
      <c r="G1485" s="3833"/>
      <c r="H1485" s="2568"/>
      <c r="I1485" s="2569"/>
      <c r="J1485" s="2569"/>
      <c r="K1485" s="2569"/>
      <c r="L1485" s="2569"/>
      <c r="M1485" s="2568"/>
      <c r="N1485" s="2569"/>
      <c r="O1485" s="2569"/>
      <c r="P1485" s="2569"/>
      <c r="Q1485" s="2569"/>
      <c r="R1485" s="2569"/>
      <c r="S1485" s="2568"/>
      <c r="T1485" s="2567"/>
      <c r="U1485" s="2567"/>
      <c r="V1485" s="2567"/>
      <c r="W1485" s="2567"/>
      <c r="X1485" s="2567"/>
      <c r="Y1485" s="2567"/>
      <c r="Z1485" s="2567"/>
      <c r="AA1485" s="2567"/>
      <c r="AB1485" s="2567"/>
      <c r="AC1485" s="2567"/>
      <c r="AD1485" s="2567"/>
      <c r="AE1485" s="2567"/>
      <c r="AF1485" s="2567"/>
      <c r="AG1485" s="2567"/>
      <c r="AH1485" s="2567"/>
      <c r="AI1485" s="2567"/>
      <c r="AJ1485" s="2567"/>
      <c r="AK1485" s="2574"/>
    </row>
    <row r="1486" spans="2:37" s="2875" customFormat="1" ht="12" customHeight="1" x14ac:dyDescent="0.2">
      <c r="B1486" s="3834" t="s">
        <v>4996</v>
      </c>
      <c r="C1486" s="3835"/>
      <c r="D1486" s="3836" t="s">
        <v>1534</v>
      </c>
      <c r="E1486" s="3836"/>
      <c r="F1486" s="3836"/>
      <c r="G1486" s="3836"/>
      <c r="H1486" s="2571"/>
      <c r="I1486" s="2571"/>
      <c r="J1486" s="2571"/>
      <c r="K1486" s="2571"/>
      <c r="L1486" s="2571"/>
      <c r="M1486" s="2571"/>
      <c r="N1486" s="2571"/>
      <c r="O1486" s="2571"/>
      <c r="P1486" s="2571"/>
      <c r="Q1486" s="2571"/>
      <c r="R1486" s="2571"/>
      <c r="S1486" s="2571"/>
      <c r="T1486" s="2567"/>
      <c r="U1486" s="2567"/>
      <c r="V1486" s="2567"/>
      <c r="W1486" s="2567"/>
      <c r="X1486" s="2567"/>
      <c r="Y1486" s="2567"/>
      <c r="Z1486" s="2567"/>
      <c r="AA1486" s="2567"/>
      <c r="AB1486" s="2567"/>
      <c r="AC1486" s="2567"/>
      <c r="AD1486" s="2567"/>
      <c r="AE1486" s="2567"/>
      <c r="AF1486" s="2567"/>
      <c r="AG1486" s="2567"/>
      <c r="AH1486" s="2567"/>
      <c r="AI1486" s="2567"/>
      <c r="AJ1486" s="2567"/>
      <c r="AK1486" s="2574"/>
    </row>
    <row r="1487" spans="2:37" s="2875" customFormat="1" ht="12" customHeight="1" x14ac:dyDescent="0.2">
      <c r="B1487" s="3834" t="s">
        <v>4997</v>
      </c>
      <c r="C1487" s="3835"/>
      <c r="D1487" s="3836" t="s">
        <v>10</v>
      </c>
      <c r="E1487" s="3836"/>
      <c r="F1487" s="3836"/>
      <c r="G1487" s="3836"/>
      <c r="H1487" s="2571"/>
      <c r="I1487" s="2571"/>
      <c r="J1487" s="2571"/>
      <c r="K1487" s="2571"/>
      <c r="L1487" s="2571"/>
      <c r="M1487" s="2571"/>
      <c r="N1487" s="2571"/>
      <c r="O1487" s="2571"/>
      <c r="P1487" s="2571"/>
      <c r="Q1487" s="2571"/>
      <c r="R1487" s="2571"/>
      <c r="S1487" s="2571"/>
      <c r="T1487" s="2567"/>
      <c r="U1487" s="2567"/>
      <c r="V1487" s="2567"/>
      <c r="W1487" s="2567"/>
      <c r="X1487" s="2567"/>
      <c r="Y1487" s="2567"/>
      <c r="Z1487" s="2567"/>
      <c r="AA1487" s="2567"/>
      <c r="AB1487" s="2567"/>
      <c r="AC1487" s="2567"/>
      <c r="AD1487" s="2567"/>
      <c r="AE1487" s="2567"/>
      <c r="AF1487" s="2567"/>
      <c r="AG1487" s="2567"/>
      <c r="AH1487" s="2567"/>
      <c r="AI1487" s="2567"/>
      <c r="AJ1487" s="2567"/>
      <c r="AK1487" s="2574"/>
    </row>
    <row r="1488" spans="2:37" s="2875" customFormat="1" ht="12" customHeight="1" thickBot="1" x14ac:dyDescent="0.25">
      <c r="B1488" s="3938"/>
      <c r="C1488" s="3939"/>
      <c r="D1488" s="3940"/>
      <c r="E1488" s="3940"/>
      <c r="F1488" s="3940"/>
      <c r="G1488" s="3940"/>
      <c r="H1488" s="2576"/>
      <c r="I1488" s="2576"/>
      <c r="J1488" s="2576"/>
      <c r="K1488" s="2576"/>
      <c r="L1488" s="2576"/>
      <c r="M1488" s="2576"/>
      <c r="N1488" s="2576"/>
      <c r="O1488" s="2576"/>
      <c r="P1488" s="2576"/>
      <c r="Q1488" s="2576"/>
      <c r="R1488" s="2576"/>
      <c r="S1488" s="2576"/>
      <c r="T1488" s="2577"/>
      <c r="U1488" s="2577"/>
      <c r="V1488" s="2577"/>
      <c r="W1488" s="2577"/>
      <c r="X1488" s="2577"/>
      <c r="Y1488" s="2577"/>
      <c r="Z1488" s="2577"/>
      <c r="AA1488" s="2577"/>
      <c r="AB1488" s="2577"/>
      <c r="AC1488" s="2577"/>
      <c r="AD1488" s="2577"/>
      <c r="AE1488" s="2577"/>
      <c r="AF1488" s="2577"/>
      <c r="AG1488" s="2577"/>
      <c r="AH1488" s="2577"/>
      <c r="AI1488" s="2577"/>
      <c r="AJ1488" s="2577"/>
      <c r="AK1488" s="2579"/>
    </row>
    <row r="1489" spans="2:37" s="2875" customFormat="1" ht="12" customHeight="1" x14ac:dyDescent="0.2">
      <c r="B1489" s="2777"/>
    </row>
    <row r="1490" spans="2:37" s="2875" customFormat="1" ht="12" customHeight="1" thickBot="1" x14ac:dyDescent="0.25">
      <c r="B1490" s="2777"/>
    </row>
    <row r="1491" spans="2:37" s="2875" customFormat="1" ht="12" customHeight="1" x14ac:dyDescent="0.2">
      <c r="B1491" s="3839" t="s">
        <v>5005</v>
      </c>
      <c r="C1491" s="3840"/>
      <c r="D1491" s="3840"/>
      <c r="E1491" s="3840"/>
      <c r="F1491" s="3840"/>
      <c r="G1491" s="3840"/>
      <c r="H1491" s="3840"/>
      <c r="I1491" s="3840"/>
      <c r="J1491" s="3840"/>
      <c r="K1491" s="3840"/>
      <c r="L1491" s="3840"/>
      <c r="M1491" s="3840"/>
      <c r="N1491" s="3840"/>
      <c r="O1491" s="3840"/>
      <c r="P1491" s="3840"/>
      <c r="Q1491" s="3840"/>
      <c r="R1491" s="3840"/>
      <c r="S1491" s="3840"/>
      <c r="T1491" s="3840"/>
      <c r="U1491" s="3840"/>
      <c r="V1491" s="3840"/>
      <c r="W1491" s="3840"/>
      <c r="X1491" s="3840"/>
      <c r="Y1491" s="3840"/>
      <c r="Z1491" s="3840"/>
      <c r="AA1491" s="3840"/>
      <c r="AB1491" s="3840"/>
      <c r="AC1491" s="3840"/>
      <c r="AD1491" s="3840"/>
      <c r="AE1491" s="3840"/>
      <c r="AF1491" s="3840"/>
      <c r="AG1491" s="3840"/>
      <c r="AH1491" s="3840"/>
      <c r="AI1491" s="3840"/>
      <c r="AJ1491" s="3840"/>
      <c r="AK1491" s="3841"/>
    </row>
    <row r="1492" spans="2:37" s="2875" customFormat="1" ht="12" customHeight="1" x14ac:dyDescent="0.2">
      <c r="B1492" s="2572"/>
      <c r="C1492" s="3571"/>
      <c r="D1492" s="3571"/>
      <c r="E1492" s="3571"/>
      <c r="F1492" s="3571"/>
      <c r="G1492" s="2573"/>
      <c r="H1492" s="2573"/>
      <c r="I1492" s="2573"/>
      <c r="J1492" s="2573"/>
      <c r="K1492" s="2573"/>
      <c r="L1492" s="2573"/>
      <c r="M1492" s="2573"/>
      <c r="N1492" s="2573"/>
      <c r="O1492" s="2573"/>
      <c r="P1492" s="2573"/>
      <c r="Q1492" s="2573"/>
      <c r="R1492" s="2573"/>
      <c r="S1492" s="2573"/>
      <c r="T1492" s="2573"/>
      <c r="U1492" s="2573"/>
      <c r="V1492" s="2573"/>
      <c r="W1492" s="2573"/>
      <c r="X1492" s="2573"/>
      <c r="Y1492" s="2573"/>
      <c r="Z1492" s="2573"/>
      <c r="AA1492" s="2573"/>
      <c r="AB1492" s="2573"/>
      <c r="AC1492" s="2573"/>
      <c r="AD1492" s="2573"/>
      <c r="AE1492" s="2573"/>
      <c r="AF1492" s="2573"/>
      <c r="AG1492" s="2573"/>
      <c r="AH1492" s="2573"/>
      <c r="AI1492" s="2573"/>
      <c r="AJ1492" s="2573"/>
      <c r="AK1492" s="2574"/>
    </row>
    <row r="1493" spans="2:37" s="2875" customFormat="1" ht="12" customHeight="1" x14ac:dyDescent="0.2">
      <c r="B1493" s="2572" t="s">
        <v>4992</v>
      </c>
      <c r="C1493" s="3571"/>
      <c r="D1493" s="3842" t="s">
        <v>6531</v>
      </c>
      <c r="E1493" s="3842"/>
      <c r="F1493" s="3842"/>
      <c r="G1493" s="2573"/>
      <c r="H1493" s="2573"/>
      <c r="I1493" s="2573"/>
      <c r="J1493" s="2573"/>
      <c r="K1493" s="2573"/>
      <c r="L1493" s="2573"/>
      <c r="M1493" s="2573"/>
      <c r="N1493" s="2573"/>
      <c r="O1493" s="2573"/>
      <c r="P1493" s="2573"/>
      <c r="Q1493" s="2573"/>
      <c r="R1493" s="2573"/>
      <c r="S1493" s="2573"/>
      <c r="T1493" s="2573"/>
      <c r="U1493" s="2573"/>
      <c r="V1493" s="2573"/>
      <c r="W1493" s="2573"/>
      <c r="X1493" s="2573"/>
      <c r="Y1493" s="2573"/>
      <c r="Z1493" s="2573"/>
      <c r="AA1493" s="2573"/>
      <c r="AB1493" s="2573"/>
      <c r="AC1493" s="2573"/>
      <c r="AD1493" s="2573"/>
      <c r="AE1493" s="2573"/>
      <c r="AF1493" s="2573"/>
      <c r="AG1493" s="2573"/>
      <c r="AH1493" s="2573"/>
      <c r="AI1493" s="2573"/>
      <c r="AJ1493" s="2573"/>
      <c r="AK1493" s="2574"/>
    </row>
    <row r="1494" spans="2:37" s="2875" customFormat="1" ht="12" customHeight="1" thickBot="1" x14ac:dyDescent="0.25">
      <c r="B1494" s="3863" t="s">
        <v>5006</v>
      </c>
      <c r="C1494" s="3864"/>
      <c r="D1494" s="3843">
        <v>41724</v>
      </c>
      <c r="E1494" s="3843"/>
      <c r="F1494" s="3571"/>
      <c r="G1494" s="2573"/>
      <c r="H1494" s="2573"/>
      <c r="I1494" s="2573"/>
      <c r="J1494" s="2573"/>
      <c r="K1494" s="2573"/>
      <c r="L1494" s="2573"/>
      <c r="M1494" s="2573"/>
      <c r="N1494" s="2573"/>
      <c r="O1494" s="2573"/>
      <c r="P1494" s="2573"/>
      <c r="Q1494" s="2573"/>
      <c r="R1494" s="2573"/>
      <c r="S1494" s="2573"/>
      <c r="T1494" s="2573"/>
      <c r="U1494" s="2573"/>
      <c r="V1494" s="2573"/>
      <c r="W1494" s="2573"/>
      <c r="X1494" s="2573"/>
      <c r="Y1494" s="2573"/>
      <c r="Z1494" s="2573"/>
      <c r="AA1494" s="2573"/>
      <c r="AB1494" s="2573"/>
      <c r="AC1494" s="2573"/>
      <c r="AD1494" s="2573"/>
      <c r="AE1494" s="2573"/>
      <c r="AF1494" s="2573"/>
      <c r="AG1494" s="2573"/>
      <c r="AH1494" s="2573"/>
      <c r="AI1494" s="2573"/>
      <c r="AJ1494" s="2573"/>
      <c r="AK1494" s="2574"/>
    </row>
    <row r="1495" spans="2:37" s="2875" customFormat="1" ht="69" customHeight="1" thickBot="1" x14ac:dyDescent="0.25">
      <c r="B1495" s="3844" t="s">
        <v>5007</v>
      </c>
      <c r="C1495" s="3845"/>
      <c r="D1495" s="3872" t="s">
        <v>6548</v>
      </c>
      <c r="E1495" s="3847"/>
      <c r="F1495" s="3847"/>
      <c r="G1495" s="3847"/>
      <c r="H1495" s="3847"/>
      <c r="I1495" s="3847"/>
      <c r="J1495" s="3847"/>
      <c r="K1495" s="3848"/>
      <c r="L1495" s="2573"/>
      <c r="M1495" s="2573"/>
      <c r="N1495" s="2573"/>
      <c r="O1495" s="2573"/>
      <c r="P1495" s="2573"/>
      <c r="Q1495" s="2573"/>
      <c r="R1495" s="2573"/>
      <c r="S1495" s="2573"/>
      <c r="T1495" s="2573"/>
      <c r="U1495" s="2573"/>
      <c r="V1495" s="2573"/>
      <c r="W1495" s="2573"/>
      <c r="X1495" s="2573"/>
      <c r="Y1495" s="2573"/>
      <c r="Z1495" s="2573"/>
      <c r="AA1495" s="2573"/>
      <c r="AB1495" s="2573"/>
      <c r="AC1495" s="2573"/>
      <c r="AD1495" s="2573"/>
      <c r="AE1495" s="2573"/>
      <c r="AF1495" s="2573"/>
      <c r="AG1495" s="2573"/>
      <c r="AH1495" s="2573"/>
      <c r="AI1495" s="2573"/>
      <c r="AJ1495" s="2573"/>
      <c r="AK1495" s="2574"/>
    </row>
    <row r="1496" spans="2:37" s="2875" customFormat="1" ht="12" customHeight="1" thickBot="1" x14ac:dyDescent="0.25">
      <c r="B1496" s="3865"/>
      <c r="C1496" s="3849"/>
      <c r="D1496" s="3849"/>
      <c r="E1496" s="3849"/>
      <c r="F1496" s="3849"/>
      <c r="G1496" s="3849"/>
      <c r="H1496" s="3849"/>
      <c r="I1496" s="3849"/>
      <c r="J1496" s="3849"/>
      <c r="K1496" s="3849"/>
      <c r="L1496" s="3849"/>
      <c r="M1496" s="3849"/>
      <c r="N1496" s="3849"/>
      <c r="O1496" s="3849"/>
      <c r="P1496" s="3849"/>
      <c r="Q1496" s="3849"/>
      <c r="R1496" s="2573"/>
      <c r="S1496" s="2573"/>
      <c r="T1496" s="2573"/>
      <c r="U1496" s="2573"/>
      <c r="V1496" s="2573"/>
      <c r="W1496" s="2573"/>
      <c r="X1496" s="2573"/>
      <c r="Y1496" s="2573"/>
      <c r="Z1496" s="2573"/>
      <c r="AA1496" s="2573"/>
      <c r="AB1496" s="2573"/>
      <c r="AC1496" s="2573"/>
      <c r="AD1496" s="2573"/>
      <c r="AE1496" s="2573"/>
      <c r="AF1496" s="2573"/>
      <c r="AG1496" s="2573"/>
      <c r="AH1496" s="2573"/>
      <c r="AI1496" s="2573"/>
      <c r="AJ1496" s="2573"/>
      <c r="AK1496" s="2574"/>
    </row>
    <row r="1497" spans="2:37" s="2875" customFormat="1" ht="12" customHeight="1" thickBot="1" x14ac:dyDescent="0.25">
      <c r="B1497" s="3827" t="s">
        <v>5008</v>
      </c>
      <c r="C1497" s="3827"/>
      <c r="D1497" s="3827" t="s">
        <v>4998</v>
      </c>
      <c r="E1497" s="3827" t="s">
        <v>5009</v>
      </c>
      <c r="F1497" s="3850" t="s">
        <v>224</v>
      </c>
      <c r="G1497" s="3850"/>
      <c r="H1497" s="3850"/>
      <c r="I1497" s="3850"/>
      <c r="J1497" s="3850"/>
      <c r="K1497" s="3850"/>
      <c r="L1497" s="3850"/>
      <c r="M1497" s="3850"/>
      <c r="N1497" s="3850"/>
      <c r="O1497" s="3850"/>
      <c r="P1497" s="3850"/>
      <c r="Q1497" s="3850"/>
      <c r="R1497" s="3850"/>
      <c r="S1497" s="3850" t="s">
        <v>340</v>
      </c>
      <c r="T1497" s="3850"/>
      <c r="U1497" s="3850"/>
      <c r="V1497" s="3850"/>
      <c r="W1497" s="3850"/>
      <c r="X1497" s="3850"/>
      <c r="Y1497" s="3850"/>
      <c r="Z1497" s="3850"/>
      <c r="AA1497" s="3850"/>
      <c r="AB1497" s="3850"/>
      <c r="AC1497" s="3850"/>
      <c r="AD1497" s="3850" t="s">
        <v>225</v>
      </c>
      <c r="AE1497" s="3850"/>
      <c r="AF1497" s="3850"/>
      <c r="AG1497" s="3850"/>
      <c r="AH1497" s="3851" t="s">
        <v>4993</v>
      </c>
      <c r="AI1497" s="3851"/>
      <c r="AJ1497" s="3851"/>
      <c r="AK1497" s="2574"/>
    </row>
    <row r="1498" spans="2:37" s="2875" customFormat="1" ht="12" customHeight="1" thickBot="1" x14ac:dyDescent="0.25">
      <c r="B1498" s="3828"/>
      <c r="C1498" s="3828"/>
      <c r="D1498" s="3828"/>
      <c r="E1498" s="3828"/>
      <c r="F1498" s="3828" t="s">
        <v>5010</v>
      </c>
      <c r="G1498" s="3828" t="s">
        <v>5011</v>
      </c>
      <c r="H1498" s="3827" t="s">
        <v>5012</v>
      </c>
      <c r="I1498" s="3830" t="s">
        <v>5013</v>
      </c>
      <c r="J1498" s="3830" t="s">
        <v>5014</v>
      </c>
      <c r="K1498" s="3829" t="s">
        <v>5015</v>
      </c>
      <c r="L1498" s="3829" t="s">
        <v>5016</v>
      </c>
      <c r="M1498" s="3830" t="s">
        <v>5017</v>
      </c>
      <c r="N1498" s="3830"/>
      <c r="O1498" s="3829" t="s">
        <v>5018</v>
      </c>
      <c r="P1498" s="3829" t="s">
        <v>5019</v>
      </c>
      <c r="Q1498" s="3829" t="s">
        <v>5020</v>
      </c>
      <c r="R1498" s="3829" t="s">
        <v>5021</v>
      </c>
      <c r="S1498" s="3827" t="s">
        <v>5022</v>
      </c>
      <c r="T1498" s="3827" t="s">
        <v>5023</v>
      </c>
      <c r="U1498" s="3827" t="s">
        <v>5024</v>
      </c>
      <c r="V1498" s="3827" t="s">
        <v>5025</v>
      </c>
      <c r="W1498" s="3827" t="s">
        <v>5026</v>
      </c>
      <c r="X1498" s="3827" t="s">
        <v>5027</v>
      </c>
      <c r="Y1498" s="3827" t="s">
        <v>5028</v>
      </c>
      <c r="Z1498" s="3827" t="s">
        <v>5029</v>
      </c>
      <c r="AA1498" s="3827" t="s">
        <v>5030</v>
      </c>
      <c r="AB1498" s="3830" t="s">
        <v>5031</v>
      </c>
      <c r="AC1498" s="3830" t="s">
        <v>5032</v>
      </c>
      <c r="AD1498" s="3827" t="s">
        <v>5033</v>
      </c>
      <c r="AE1498" s="3827" t="s">
        <v>5034</v>
      </c>
      <c r="AF1498" s="3827" t="s">
        <v>5035</v>
      </c>
      <c r="AG1498" s="3827" t="s">
        <v>5036</v>
      </c>
      <c r="AH1498" s="3827" t="s">
        <v>1154</v>
      </c>
      <c r="AI1498" s="3827" t="s">
        <v>4994</v>
      </c>
      <c r="AJ1498" s="3827" t="s">
        <v>4995</v>
      </c>
      <c r="AK1498" s="2574"/>
    </row>
    <row r="1499" spans="2:37" s="2875" customFormat="1" ht="12" customHeight="1" thickBot="1" x14ac:dyDescent="0.25">
      <c r="B1499" s="3828"/>
      <c r="C1499" s="3828"/>
      <c r="D1499" s="3828"/>
      <c r="E1499" s="3828"/>
      <c r="F1499" s="3828"/>
      <c r="G1499" s="3828"/>
      <c r="H1499" s="3828"/>
      <c r="I1499" s="3829"/>
      <c r="J1499" s="3829"/>
      <c r="K1499" s="3829"/>
      <c r="L1499" s="3829"/>
      <c r="M1499" s="3572" t="s">
        <v>5037</v>
      </c>
      <c r="N1499" s="3573" t="s">
        <v>2798</v>
      </c>
      <c r="O1499" s="3829"/>
      <c r="P1499" s="3829"/>
      <c r="Q1499" s="3829"/>
      <c r="R1499" s="3829"/>
      <c r="S1499" s="3828"/>
      <c r="T1499" s="3828"/>
      <c r="U1499" s="3828"/>
      <c r="V1499" s="3828"/>
      <c r="W1499" s="3828"/>
      <c r="X1499" s="3828"/>
      <c r="Y1499" s="3828"/>
      <c r="Z1499" s="3828"/>
      <c r="AA1499" s="3828"/>
      <c r="AB1499" s="3829"/>
      <c r="AC1499" s="3829"/>
      <c r="AD1499" s="3828"/>
      <c r="AE1499" s="3828"/>
      <c r="AF1499" s="3828"/>
      <c r="AG1499" s="3828"/>
      <c r="AH1499" s="3828"/>
      <c r="AI1499" s="3828"/>
      <c r="AJ1499" s="3828"/>
      <c r="AK1499" s="2574"/>
    </row>
    <row r="1500" spans="2:37" s="2875" customFormat="1" ht="12" customHeight="1" x14ac:dyDescent="0.2">
      <c r="B1500" s="3897" t="s">
        <v>6543</v>
      </c>
      <c r="C1500" s="3898"/>
      <c r="D1500" s="3182" t="s">
        <v>1534</v>
      </c>
      <c r="E1500" s="3622">
        <v>2.5</v>
      </c>
      <c r="F1500" s="3182" t="s">
        <v>1534</v>
      </c>
      <c r="G1500" s="3182" t="s">
        <v>1534</v>
      </c>
      <c r="H1500" s="3182" t="s">
        <v>1534</v>
      </c>
      <c r="I1500" s="3182" t="s">
        <v>1534</v>
      </c>
      <c r="J1500" s="3182" t="s">
        <v>1534</v>
      </c>
      <c r="K1500" s="3182" t="s">
        <v>1534</v>
      </c>
      <c r="L1500" s="3182" t="s">
        <v>1534</v>
      </c>
      <c r="M1500" s="3182" t="s">
        <v>1534</v>
      </c>
      <c r="N1500" s="3182" t="s">
        <v>1534</v>
      </c>
      <c r="O1500" s="3182" t="s">
        <v>1534</v>
      </c>
      <c r="P1500" s="3182" t="s">
        <v>1534</v>
      </c>
      <c r="Q1500" s="3182" t="s">
        <v>1534</v>
      </c>
      <c r="R1500" s="3182" t="s">
        <v>1534</v>
      </c>
      <c r="S1500" s="3622">
        <f>+E1500</f>
        <v>2.5</v>
      </c>
      <c r="T1500" s="3182" t="s">
        <v>1534</v>
      </c>
      <c r="U1500" s="3182" t="s">
        <v>1534</v>
      </c>
      <c r="V1500" s="3182">
        <v>100</v>
      </c>
      <c r="W1500" s="3629">
        <v>2.5000000000000001E-2</v>
      </c>
      <c r="X1500" s="3182">
        <v>0.03</v>
      </c>
      <c r="Y1500" s="3182" t="s">
        <v>1534</v>
      </c>
      <c r="Z1500" s="3182" t="s">
        <v>1534</v>
      </c>
      <c r="AA1500" s="3182" t="s">
        <v>1534</v>
      </c>
      <c r="AB1500" s="3182" t="s">
        <v>1534</v>
      </c>
      <c r="AC1500" s="3182" t="s">
        <v>1534</v>
      </c>
      <c r="AD1500" s="3154" t="s">
        <v>1534</v>
      </c>
      <c r="AE1500" s="3154" t="s">
        <v>1534</v>
      </c>
      <c r="AF1500" s="3154" t="s">
        <v>1534</v>
      </c>
      <c r="AG1500" s="3154" t="s">
        <v>1534</v>
      </c>
      <c r="AH1500" s="3154" t="s">
        <v>1534</v>
      </c>
      <c r="AI1500" s="3154" t="s">
        <v>1534</v>
      </c>
      <c r="AJ1500" s="3220" t="s">
        <v>1534</v>
      </c>
      <c r="AK1500" s="2574"/>
    </row>
    <row r="1501" spans="2:37" s="2875" customFormat="1" ht="12" customHeight="1" x14ac:dyDescent="0.2">
      <c r="B1501" s="3926" t="s">
        <v>6544</v>
      </c>
      <c r="C1501" s="3927"/>
      <c r="D1501" s="3187" t="s">
        <v>1534</v>
      </c>
      <c r="E1501" s="3624">
        <v>4</v>
      </c>
      <c r="F1501" s="3187" t="s">
        <v>1534</v>
      </c>
      <c r="G1501" s="3187" t="s">
        <v>1534</v>
      </c>
      <c r="H1501" s="3187" t="s">
        <v>1534</v>
      </c>
      <c r="I1501" s="3187" t="s">
        <v>1534</v>
      </c>
      <c r="J1501" s="3187" t="s">
        <v>1534</v>
      </c>
      <c r="K1501" s="3187" t="s">
        <v>1534</v>
      </c>
      <c r="L1501" s="3187" t="s">
        <v>1534</v>
      </c>
      <c r="M1501" s="3187" t="s">
        <v>1534</v>
      </c>
      <c r="N1501" s="3187" t="s">
        <v>1534</v>
      </c>
      <c r="O1501" s="3187" t="s">
        <v>1534</v>
      </c>
      <c r="P1501" s="3187" t="s">
        <v>1534</v>
      </c>
      <c r="Q1501" s="3187" t="s">
        <v>1534</v>
      </c>
      <c r="R1501" s="3187" t="s">
        <v>1534</v>
      </c>
      <c r="S1501" s="3624">
        <f t="shared" ref="S1501:S1504" si="6">+E1501</f>
        <v>4</v>
      </c>
      <c r="T1501" s="3187" t="s">
        <v>1534</v>
      </c>
      <c r="U1501" s="3187" t="s">
        <v>1534</v>
      </c>
      <c r="V1501" s="3187">
        <v>200</v>
      </c>
      <c r="W1501" s="3630">
        <v>0.02</v>
      </c>
      <c r="X1501" s="3187">
        <v>0.03</v>
      </c>
      <c r="Y1501" s="3187" t="s">
        <v>1534</v>
      </c>
      <c r="Z1501" s="3187" t="s">
        <v>1534</v>
      </c>
      <c r="AA1501" s="3187" t="s">
        <v>1534</v>
      </c>
      <c r="AB1501" s="3187" t="s">
        <v>1534</v>
      </c>
      <c r="AC1501" s="3187" t="s">
        <v>1534</v>
      </c>
      <c r="AD1501" s="3237" t="s">
        <v>1534</v>
      </c>
      <c r="AE1501" s="3237" t="s">
        <v>1534</v>
      </c>
      <c r="AF1501" s="3237" t="s">
        <v>1534</v>
      </c>
      <c r="AG1501" s="3237" t="s">
        <v>1534</v>
      </c>
      <c r="AH1501" s="3237" t="s">
        <v>1534</v>
      </c>
      <c r="AI1501" s="3237" t="s">
        <v>1534</v>
      </c>
      <c r="AJ1501" s="3439" t="s">
        <v>1534</v>
      </c>
      <c r="AK1501" s="2574"/>
    </row>
    <row r="1502" spans="2:37" s="2875" customFormat="1" ht="12" customHeight="1" x14ac:dyDescent="0.2">
      <c r="B1502" s="3926" t="s">
        <v>6545</v>
      </c>
      <c r="C1502" s="3927"/>
      <c r="D1502" s="3187" t="s">
        <v>1534</v>
      </c>
      <c r="E1502" s="3624">
        <v>5</v>
      </c>
      <c r="F1502" s="3187" t="s">
        <v>1534</v>
      </c>
      <c r="G1502" s="3187" t="s">
        <v>1534</v>
      </c>
      <c r="H1502" s="3187" t="s">
        <v>1534</v>
      </c>
      <c r="I1502" s="3187" t="s">
        <v>1534</v>
      </c>
      <c r="J1502" s="3187" t="s">
        <v>1534</v>
      </c>
      <c r="K1502" s="3187" t="s">
        <v>1534</v>
      </c>
      <c r="L1502" s="3187" t="s">
        <v>1534</v>
      </c>
      <c r="M1502" s="3187" t="s">
        <v>1534</v>
      </c>
      <c r="N1502" s="3187" t="s">
        <v>1534</v>
      </c>
      <c r="O1502" s="3187" t="s">
        <v>1534</v>
      </c>
      <c r="P1502" s="3187" t="s">
        <v>1534</v>
      </c>
      <c r="Q1502" s="3187" t="s">
        <v>1534</v>
      </c>
      <c r="R1502" s="3187" t="s">
        <v>1534</v>
      </c>
      <c r="S1502" s="3624">
        <f t="shared" si="6"/>
        <v>5</v>
      </c>
      <c r="T1502" s="3187" t="s">
        <v>1534</v>
      </c>
      <c r="U1502" s="3187" t="s">
        <v>1534</v>
      </c>
      <c r="V1502" s="3187">
        <v>300</v>
      </c>
      <c r="W1502" s="3630">
        <v>1.7000000000000001E-2</v>
      </c>
      <c r="X1502" s="3187">
        <v>0.03</v>
      </c>
      <c r="Y1502" s="3187" t="s">
        <v>1534</v>
      </c>
      <c r="Z1502" s="3187" t="s">
        <v>1534</v>
      </c>
      <c r="AA1502" s="3187" t="s">
        <v>1534</v>
      </c>
      <c r="AB1502" s="3187" t="s">
        <v>1534</v>
      </c>
      <c r="AC1502" s="3187" t="s">
        <v>1534</v>
      </c>
      <c r="AD1502" s="3237" t="s">
        <v>1534</v>
      </c>
      <c r="AE1502" s="3237" t="s">
        <v>1534</v>
      </c>
      <c r="AF1502" s="3237" t="s">
        <v>1534</v>
      </c>
      <c r="AG1502" s="3237" t="s">
        <v>1534</v>
      </c>
      <c r="AH1502" s="3237" t="s">
        <v>1534</v>
      </c>
      <c r="AI1502" s="3237" t="s">
        <v>1534</v>
      </c>
      <c r="AJ1502" s="3439" t="s">
        <v>1534</v>
      </c>
      <c r="AK1502" s="2574"/>
    </row>
    <row r="1503" spans="2:37" s="2875" customFormat="1" ht="12" customHeight="1" x14ac:dyDescent="0.2">
      <c r="B1503" s="3926" t="s">
        <v>6546</v>
      </c>
      <c r="C1503" s="3927"/>
      <c r="D1503" s="3187" t="s">
        <v>1534</v>
      </c>
      <c r="E1503" s="3624">
        <v>6.5</v>
      </c>
      <c r="F1503" s="3187" t="s">
        <v>1534</v>
      </c>
      <c r="G1503" s="3187" t="s">
        <v>1534</v>
      </c>
      <c r="H1503" s="3187" t="s">
        <v>1534</v>
      </c>
      <c r="I1503" s="3187" t="s">
        <v>1534</v>
      </c>
      <c r="J1503" s="3187" t="s">
        <v>1534</v>
      </c>
      <c r="K1503" s="3187" t="s">
        <v>1534</v>
      </c>
      <c r="L1503" s="3187" t="s">
        <v>1534</v>
      </c>
      <c r="M1503" s="3187" t="s">
        <v>1534</v>
      </c>
      <c r="N1503" s="3187" t="s">
        <v>1534</v>
      </c>
      <c r="O1503" s="3187" t="s">
        <v>1534</v>
      </c>
      <c r="P1503" s="3187" t="s">
        <v>1534</v>
      </c>
      <c r="Q1503" s="3187" t="s">
        <v>1534</v>
      </c>
      <c r="R1503" s="3187" t="s">
        <v>1534</v>
      </c>
      <c r="S1503" s="3624">
        <f t="shared" si="6"/>
        <v>6.5</v>
      </c>
      <c r="T1503" s="3187" t="s">
        <v>1534</v>
      </c>
      <c r="U1503" s="3187" t="s">
        <v>1534</v>
      </c>
      <c r="V1503" s="3187">
        <v>500</v>
      </c>
      <c r="W1503" s="3630">
        <v>1.2999999999999999E-2</v>
      </c>
      <c r="X1503" s="3187">
        <v>0.03</v>
      </c>
      <c r="Y1503" s="3187" t="s">
        <v>1534</v>
      </c>
      <c r="Z1503" s="3187" t="s">
        <v>1534</v>
      </c>
      <c r="AA1503" s="3187" t="s">
        <v>1534</v>
      </c>
      <c r="AB1503" s="3187" t="s">
        <v>1534</v>
      </c>
      <c r="AC1503" s="3187" t="s">
        <v>1534</v>
      </c>
      <c r="AD1503" s="3237" t="s">
        <v>1534</v>
      </c>
      <c r="AE1503" s="3237" t="s">
        <v>1534</v>
      </c>
      <c r="AF1503" s="3237" t="s">
        <v>1534</v>
      </c>
      <c r="AG1503" s="3237" t="s">
        <v>1534</v>
      </c>
      <c r="AH1503" s="3237" t="s">
        <v>1534</v>
      </c>
      <c r="AI1503" s="3237" t="s">
        <v>1534</v>
      </c>
      <c r="AJ1503" s="3439" t="s">
        <v>1534</v>
      </c>
      <c r="AK1503" s="2574"/>
    </row>
    <row r="1504" spans="2:37" s="2875" customFormat="1" ht="12" customHeight="1" thickBot="1" x14ac:dyDescent="0.25">
      <c r="B1504" s="3912" t="s">
        <v>6547</v>
      </c>
      <c r="C1504" s="3913"/>
      <c r="D1504" s="3346" t="s">
        <v>1534</v>
      </c>
      <c r="E1504" s="3627">
        <v>10</v>
      </c>
      <c r="F1504" s="3346" t="s">
        <v>1534</v>
      </c>
      <c r="G1504" s="3346" t="s">
        <v>1534</v>
      </c>
      <c r="H1504" s="3346" t="s">
        <v>1534</v>
      </c>
      <c r="I1504" s="3346" t="s">
        <v>1534</v>
      </c>
      <c r="J1504" s="3346" t="s">
        <v>1534</v>
      </c>
      <c r="K1504" s="3346" t="s">
        <v>1534</v>
      </c>
      <c r="L1504" s="3346" t="s">
        <v>1534</v>
      </c>
      <c r="M1504" s="3346" t="s">
        <v>1534</v>
      </c>
      <c r="N1504" s="3346" t="s">
        <v>1534</v>
      </c>
      <c r="O1504" s="3346" t="s">
        <v>1534</v>
      </c>
      <c r="P1504" s="3346" t="s">
        <v>1534</v>
      </c>
      <c r="Q1504" s="3346" t="s">
        <v>1534</v>
      </c>
      <c r="R1504" s="3346" t="s">
        <v>1534</v>
      </c>
      <c r="S1504" s="3627">
        <f t="shared" si="6"/>
        <v>10</v>
      </c>
      <c r="T1504" s="3346" t="s">
        <v>1534</v>
      </c>
      <c r="U1504" s="3346" t="s">
        <v>1534</v>
      </c>
      <c r="V1504" s="3346">
        <v>1000</v>
      </c>
      <c r="W1504" s="3631">
        <v>0.01</v>
      </c>
      <c r="X1504" s="3346">
        <v>0.03</v>
      </c>
      <c r="Y1504" s="3346" t="s">
        <v>1534</v>
      </c>
      <c r="Z1504" s="3346" t="s">
        <v>1534</v>
      </c>
      <c r="AA1504" s="3346" t="s">
        <v>1534</v>
      </c>
      <c r="AB1504" s="3346" t="s">
        <v>1534</v>
      </c>
      <c r="AC1504" s="3346" t="s">
        <v>1534</v>
      </c>
      <c r="AD1504" s="3155" t="s">
        <v>1534</v>
      </c>
      <c r="AE1504" s="3155" t="s">
        <v>1534</v>
      </c>
      <c r="AF1504" s="3155" t="s">
        <v>1534</v>
      </c>
      <c r="AG1504" s="3155" t="s">
        <v>1534</v>
      </c>
      <c r="AH1504" s="3155" t="s">
        <v>1534</v>
      </c>
      <c r="AI1504" s="3155" t="s">
        <v>1534</v>
      </c>
      <c r="AJ1504" s="3440" t="s">
        <v>1534</v>
      </c>
      <c r="AK1504" s="2574"/>
    </row>
    <row r="1505" spans="2:37" s="2875" customFormat="1" ht="12" customHeight="1" x14ac:dyDescent="0.2">
      <c r="B1505" s="2575"/>
      <c r="C1505" s="2568"/>
      <c r="D1505" s="3833"/>
      <c r="E1505" s="3833"/>
      <c r="F1505" s="3833"/>
      <c r="G1505" s="3833"/>
      <c r="H1505" s="2568"/>
      <c r="I1505" s="2569"/>
      <c r="J1505" s="2569"/>
      <c r="K1505" s="2569"/>
      <c r="L1505" s="2569"/>
      <c r="M1505" s="2568"/>
      <c r="N1505" s="2569"/>
      <c r="O1505" s="2569"/>
      <c r="P1505" s="2569"/>
      <c r="Q1505" s="2569"/>
      <c r="R1505" s="2569"/>
      <c r="S1505" s="2568"/>
      <c r="T1505" s="2567"/>
      <c r="U1505" s="2567"/>
      <c r="V1505" s="2567"/>
      <c r="W1505" s="2567"/>
      <c r="X1505" s="2567"/>
      <c r="Y1505" s="2567"/>
      <c r="Z1505" s="2567"/>
      <c r="AA1505" s="2567"/>
      <c r="AB1505" s="2567"/>
      <c r="AC1505" s="2567"/>
      <c r="AD1505" s="2567"/>
      <c r="AE1505" s="2567"/>
      <c r="AF1505" s="2567"/>
      <c r="AG1505" s="2567"/>
      <c r="AH1505" s="2567"/>
      <c r="AI1505" s="2567"/>
      <c r="AJ1505" s="2567"/>
      <c r="AK1505" s="2574"/>
    </row>
    <row r="1506" spans="2:37" s="2875" customFormat="1" ht="12" customHeight="1" x14ac:dyDescent="0.2">
      <c r="B1506" s="3834" t="s">
        <v>4996</v>
      </c>
      <c r="C1506" s="3835"/>
      <c r="D1506" s="3836" t="s">
        <v>1534</v>
      </c>
      <c r="E1506" s="3836"/>
      <c r="F1506" s="3836"/>
      <c r="G1506" s="3836"/>
      <c r="H1506" s="2571"/>
      <c r="I1506" s="2571"/>
      <c r="J1506" s="2571"/>
      <c r="K1506" s="2571"/>
      <c r="L1506" s="2571"/>
      <c r="M1506" s="2571"/>
      <c r="N1506" s="2571"/>
      <c r="O1506" s="2571"/>
      <c r="P1506" s="2571"/>
      <c r="Q1506" s="2571"/>
      <c r="R1506" s="2571"/>
      <c r="S1506" s="2571"/>
      <c r="T1506" s="2567"/>
      <c r="U1506" s="2567"/>
      <c r="V1506" s="2567"/>
      <c r="W1506" s="2567"/>
      <c r="X1506" s="2567"/>
      <c r="Y1506" s="2567"/>
      <c r="Z1506" s="2567"/>
      <c r="AA1506" s="2567"/>
      <c r="AB1506" s="2567"/>
      <c r="AC1506" s="2567"/>
      <c r="AD1506" s="2567"/>
      <c r="AE1506" s="2567"/>
      <c r="AF1506" s="2567"/>
      <c r="AG1506" s="2567"/>
      <c r="AH1506" s="2567"/>
      <c r="AI1506" s="2567"/>
      <c r="AJ1506" s="2567"/>
      <c r="AK1506" s="2574"/>
    </row>
    <row r="1507" spans="2:37" s="2875" customFormat="1" ht="12" customHeight="1" x14ac:dyDescent="0.2">
      <c r="B1507" s="3834" t="s">
        <v>4997</v>
      </c>
      <c r="C1507" s="3835"/>
      <c r="D1507" s="3836" t="s">
        <v>10</v>
      </c>
      <c r="E1507" s="3836"/>
      <c r="F1507" s="3836"/>
      <c r="G1507" s="3836"/>
      <c r="H1507" s="2571"/>
      <c r="I1507" s="2571"/>
      <c r="J1507" s="2571"/>
      <c r="K1507" s="2571"/>
      <c r="L1507" s="2571"/>
      <c r="M1507" s="2571"/>
      <c r="N1507" s="2571"/>
      <c r="O1507" s="2571"/>
      <c r="P1507" s="2571"/>
      <c r="Q1507" s="2571"/>
      <c r="R1507" s="2571"/>
      <c r="S1507" s="2571"/>
      <c r="T1507" s="2567"/>
      <c r="U1507" s="2567"/>
      <c r="V1507" s="2567"/>
      <c r="W1507" s="2567"/>
      <c r="X1507" s="2567"/>
      <c r="Y1507" s="2567"/>
      <c r="Z1507" s="2567"/>
      <c r="AA1507" s="2567"/>
      <c r="AB1507" s="2567"/>
      <c r="AC1507" s="2567"/>
      <c r="AD1507" s="2567"/>
      <c r="AE1507" s="2567"/>
      <c r="AF1507" s="2567"/>
      <c r="AG1507" s="2567"/>
      <c r="AH1507" s="2567"/>
      <c r="AI1507" s="2567"/>
      <c r="AJ1507" s="2567"/>
      <c r="AK1507" s="2574"/>
    </row>
    <row r="1508" spans="2:37" s="2875" customFormat="1" ht="12" customHeight="1" thickBot="1" x14ac:dyDescent="0.25">
      <c r="B1508" s="3938"/>
      <c r="C1508" s="3939"/>
      <c r="D1508" s="3940"/>
      <c r="E1508" s="3940"/>
      <c r="F1508" s="3940"/>
      <c r="G1508" s="3940"/>
      <c r="H1508" s="2576"/>
      <c r="I1508" s="2576"/>
      <c r="J1508" s="2576"/>
      <c r="K1508" s="2576"/>
      <c r="L1508" s="2576"/>
      <c r="M1508" s="2576"/>
      <c r="N1508" s="2576"/>
      <c r="O1508" s="2576"/>
      <c r="P1508" s="2576"/>
      <c r="Q1508" s="2576"/>
      <c r="R1508" s="2576"/>
      <c r="S1508" s="2576"/>
      <c r="T1508" s="2577"/>
      <c r="U1508" s="2577"/>
      <c r="V1508" s="2577"/>
      <c r="W1508" s="2577"/>
      <c r="X1508" s="2577"/>
      <c r="Y1508" s="2577"/>
      <c r="Z1508" s="2577"/>
      <c r="AA1508" s="2577"/>
      <c r="AB1508" s="2577"/>
      <c r="AC1508" s="2577"/>
      <c r="AD1508" s="2577"/>
      <c r="AE1508" s="2577"/>
      <c r="AF1508" s="2577"/>
      <c r="AG1508" s="2577"/>
      <c r="AH1508" s="2577"/>
      <c r="AI1508" s="2577"/>
      <c r="AJ1508" s="2577"/>
      <c r="AK1508" s="2579"/>
    </row>
    <row r="1509" spans="2:37" s="2875" customFormat="1" ht="12" customHeight="1" x14ac:dyDescent="0.2">
      <c r="B1509" s="2777"/>
    </row>
    <row r="1510" spans="2:37" s="2875" customFormat="1" ht="12" customHeight="1" thickBot="1" x14ac:dyDescent="0.25">
      <c r="B1510" s="2777"/>
    </row>
    <row r="1511" spans="2:37" s="2875" customFormat="1" ht="12" customHeight="1" x14ac:dyDescent="0.2">
      <c r="B1511" s="3839" t="s">
        <v>5005</v>
      </c>
      <c r="C1511" s="3840"/>
      <c r="D1511" s="3840"/>
      <c r="E1511" s="3840"/>
      <c r="F1511" s="3840"/>
      <c r="G1511" s="3840"/>
      <c r="H1511" s="3840"/>
      <c r="I1511" s="3840"/>
      <c r="J1511" s="3840"/>
      <c r="K1511" s="3840"/>
      <c r="L1511" s="3840"/>
      <c r="M1511" s="3840"/>
      <c r="N1511" s="3840"/>
      <c r="O1511" s="3840"/>
      <c r="P1511" s="3840"/>
      <c r="Q1511" s="3840"/>
      <c r="R1511" s="3840"/>
      <c r="S1511" s="3840"/>
      <c r="T1511" s="3840"/>
      <c r="U1511" s="3840"/>
      <c r="V1511" s="3840"/>
      <c r="W1511" s="3840"/>
      <c r="X1511" s="3840"/>
      <c r="Y1511" s="3840"/>
      <c r="Z1511" s="3840"/>
      <c r="AA1511" s="3840"/>
      <c r="AB1511" s="3840"/>
      <c r="AC1511" s="3840"/>
      <c r="AD1511" s="3840"/>
      <c r="AE1511" s="3840"/>
      <c r="AF1511" s="3840"/>
      <c r="AG1511" s="3840"/>
      <c r="AH1511" s="3840"/>
      <c r="AI1511" s="3840"/>
      <c r="AJ1511" s="3840"/>
      <c r="AK1511" s="3841"/>
    </row>
    <row r="1512" spans="2:37" s="2875" customFormat="1" ht="12" customHeight="1" x14ac:dyDescent="0.2">
      <c r="B1512" s="2572"/>
      <c r="C1512" s="3571"/>
      <c r="D1512" s="3571"/>
      <c r="E1512" s="3571"/>
      <c r="F1512" s="3571"/>
      <c r="G1512" s="2573"/>
      <c r="H1512" s="2573"/>
      <c r="I1512" s="2573"/>
      <c r="J1512" s="2573"/>
      <c r="K1512" s="2573"/>
      <c r="L1512" s="2573"/>
      <c r="M1512" s="2573"/>
      <c r="N1512" s="2573"/>
      <c r="O1512" s="2573"/>
      <c r="P1512" s="2573"/>
      <c r="Q1512" s="2573"/>
      <c r="R1512" s="2573"/>
      <c r="S1512" s="2573"/>
      <c r="T1512" s="2573"/>
      <c r="U1512" s="2573"/>
      <c r="V1512" s="2573"/>
      <c r="W1512" s="2573"/>
      <c r="X1512" s="2573"/>
      <c r="Y1512" s="2573"/>
      <c r="Z1512" s="2573"/>
      <c r="AA1512" s="2573"/>
      <c r="AB1512" s="2573"/>
      <c r="AC1512" s="2573"/>
      <c r="AD1512" s="2573"/>
      <c r="AE1512" s="2573"/>
      <c r="AF1512" s="2573"/>
      <c r="AG1512" s="2573"/>
      <c r="AH1512" s="2573"/>
      <c r="AI1512" s="2573"/>
      <c r="AJ1512" s="2573"/>
      <c r="AK1512" s="2574"/>
    </row>
    <row r="1513" spans="2:37" s="2875" customFormat="1" ht="12" customHeight="1" x14ac:dyDescent="0.2">
      <c r="B1513" s="2572" t="s">
        <v>4992</v>
      </c>
      <c r="C1513" s="3571"/>
      <c r="D1513" s="3842" t="s">
        <v>6531</v>
      </c>
      <c r="E1513" s="3842"/>
      <c r="F1513" s="3842"/>
      <c r="G1513" s="2573"/>
      <c r="H1513" s="2573"/>
      <c r="I1513" s="2573"/>
      <c r="J1513" s="2573"/>
      <c r="K1513" s="2573"/>
      <c r="L1513" s="2573"/>
      <c r="M1513" s="2573"/>
      <c r="N1513" s="2573"/>
      <c r="O1513" s="2573"/>
      <c r="P1513" s="2573"/>
      <c r="Q1513" s="2573"/>
      <c r="R1513" s="2573"/>
      <c r="S1513" s="2573"/>
      <c r="T1513" s="2573"/>
      <c r="U1513" s="2573"/>
      <c r="V1513" s="2573"/>
      <c r="W1513" s="2573"/>
      <c r="X1513" s="2573"/>
      <c r="Y1513" s="2573"/>
      <c r="Z1513" s="2573"/>
      <c r="AA1513" s="2573"/>
      <c r="AB1513" s="2573"/>
      <c r="AC1513" s="2573"/>
      <c r="AD1513" s="2573"/>
      <c r="AE1513" s="2573"/>
      <c r="AF1513" s="2573"/>
      <c r="AG1513" s="2573"/>
      <c r="AH1513" s="2573"/>
      <c r="AI1513" s="2573"/>
      <c r="AJ1513" s="2573"/>
      <c r="AK1513" s="2574"/>
    </row>
    <row r="1514" spans="2:37" s="2875" customFormat="1" ht="12" customHeight="1" thickBot="1" x14ac:dyDescent="0.25">
      <c r="B1514" s="3863" t="s">
        <v>5006</v>
      </c>
      <c r="C1514" s="3864"/>
      <c r="D1514" s="3843">
        <v>41725</v>
      </c>
      <c r="E1514" s="3843"/>
      <c r="F1514" s="3571"/>
      <c r="G1514" s="2573"/>
      <c r="H1514" s="2573"/>
      <c r="I1514" s="2573"/>
      <c r="J1514" s="2573"/>
      <c r="K1514" s="2573"/>
      <c r="L1514" s="2573"/>
      <c r="M1514" s="2573"/>
      <c r="N1514" s="2573"/>
      <c r="O1514" s="2573"/>
      <c r="P1514" s="2573"/>
      <c r="Q1514" s="2573"/>
      <c r="R1514" s="2573"/>
      <c r="S1514" s="2573"/>
      <c r="T1514" s="2573"/>
      <c r="U1514" s="2573"/>
      <c r="V1514" s="2573"/>
      <c r="W1514" s="2573"/>
      <c r="X1514" s="2573"/>
      <c r="Y1514" s="2573"/>
      <c r="Z1514" s="2573"/>
      <c r="AA1514" s="2573"/>
      <c r="AB1514" s="2573"/>
      <c r="AC1514" s="2573"/>
      <c r="AD1514" s="2573"/>
      <c r="AE1514" s="2573"/>
      <c r="AF1514" s="2573"/>
      <c r="AG1514" s="2573"/>
      <c r="AH1514" s="2573"/>
      <c r="AI1514" s="2573"/>
      <c r="AJ1514" s="2573"/>
      <c r="AK1514" s="2574"/>
    </row>
    <row r="1515" spans="2:37" s="2875" customFormat="1" ht="58.5" customHeight="1" thickBot="1" x14ac:dyDescent="0.25">
      <c r="B1515" s="3844" t="s">
        <v>5007</v>
      </c>
      <c r="C1515" s="3845"/>
      <c r="D1515" s="3872" t="s">
        <v>6542</v>
      </c>
      <c r="E1515" s="3847"/>
      <c r="F1515" s="3847"/>
      <c r="G1515" s="3847"/>
      <c r="H1515" s="3847"/>
      <c r="I1515" s="3847"/>
      <c r="J1515" s="3847"/>
      <c r="K1515" s="3848"/>
      <c r="L1515" s="2573"/>
      <c r="M1515" s="2573"/>
      <c r="N1515" s="2573"/>
      <c r="O1515" s="2573"/>
      <c r="P1515" s="2573"/>
      <c r="Q1515" s="2573"/>
      <c r="R1515" s="2573"/>
      <c r="S1515" s="2573"/>
      <c r="T1515" s="2573"/>
      <c r="U1515" s="2573"/>
      <c r="V1515" s="2573"/>
      <c r="W1515" s="2573"/>
      <c r="X1515" s="2573"/>
      <c r="Y1515" s="2573"/>
      <c r="Z1515" s="2573"/>
      <c r="AA1515" s="2573"/>
      <c r="AB1515" s="2573"/>
      <c r="AC1515" s="2573"/>
      <c r="AD1515" s="2573"/>
      <c r="AE1515" s="2573"/>
      <c r="AF1515" s="2573"/>
      <c r="AG1515" s="2573"/>
      <c r="AH1515" s="2573"/>
      <c r="AI1515" s="2573"/>
      <c r="AJ1515" s="2573"/>
      <c r="AK1515" s="2574"/>
    </row>
    <row r="1516" spans="2:37" s="2875" customFormat="1" ht="12" customHeight="1" thickBot="1" x14ac:dyDescent="0.25">
      <c r="B1516" s="3865"/>
      <c r="C1516" s="3849"/>
      <c r="D1516" s="3849"/>
      <c r="E1516" s="3849"/>
      <c r="F1516" s="3849"/>
      <c r="G1516" s="3849"/>
      <c r="H1516" s="3849"/>
      <c r="I1516" s="3849"/>
      <c r="J1516" s="3849"/>
      <c r="K1516" s="3849"/>
      <c r="L1516" s="3849"/>
      <c r="M1516" s="3849"/>
      <c r="N1516" s="3849"/>
      <c r="O1516" s="3849"/>
      <c r="P1516" s="3849"/>
      <c r="Q1516" s="3849"/>
      <c r="R1516" s="2573"/>
      <c r="S1516" s="2573"/>
      <c r="T1516" s="2573"/>
      <c r="U1516" s="2573"/>
      <c r="V1516" s="2573"/>
      <c r="W1516" s="2573"/>
      <c r="X1516" s="2573"/>
      <c r="Y1516" s="2573"/>
      <c r="Z1516" s="2573"/>
      <c r="AA1516" s="2573"/>
      <c r="AB1516" s="2573"/>
      <c r="AC1516" s="2573"/>
      <c r="AD1516" s="2573"/>
      <c r="AE1516" s="2573"/>
      <c r="AF1516" s="2573"/>
      <c r="AG1516" s="2573"/>
      <c r="AH1516" s="2573"/>
      <c r="AI1516" s="2573"/>
      <c r="AJ1516" s="2573"/>
      <c r="AK1516" s="2574"/>
    </row>
    <row r="1517" spans="2:37" s="2875" customFormat="1" ht="12" customHeight="1" thickBot="1" x14ac:dyDescent="0.25">
      <c r="B1517" s="3827" t="s">
        <v>5008</v>
      </c>
      <c r="C1517" s="3827"/>
      <c r="D1517" s="3827" t="s">
        <v>4998</v>
      </c>
      <c r="E1517" s="3827" t="s">
        <v>5009</v>
      </c>
      <c r="F1517" s="3850" t="s">
        <v>224</v>
      </c>
      <c r="G1517" s="3850"/>
      <c r="H1517" s="3850"/>
      <c r="I1517" s="3850"/>
      <c r="J1517" s="3850"/>
      <c r="K1517" s="3850"/>
      <c r="L1517" s="3850"/>
      <c r="M1517" s="3850"/>
      <c r="N1517" s="3850"/>
      <c r="O1517" s="3850"/>
      <c r="P1517" s="3850"/>
      <c r="Q1517" s="3850"/>
      <c r="R1517" s="3850"/>
      <c r="S1517" s="3850" t="s">
        <v>340</v>
      </c>
      <c r="T1517" s="3850"/>
      <c r="U1517" s="3850"/>
      <c r="V1517" s="3850"/>
      <c r="W1517" s="3850"/>
      <c r="X1517" s="3850"/>
      <c r="Y1517" s="3850"/>
      <c r="Z1517" s="3850"/>
      <c r="AA1517" s="3850"/>
      <c r="AB1517" s="3850"/>
      <c r="AC1517" s="3850"/>
      <c r="AD1517" s="3850" t="s">
        <v>225</v>
      </c>
      <c r="AE1517" s="3850"/>
      <c r="AF1517" s="3850"/>
      <c r="AG1517" s="3850"/>
      <c r="AH1517" s="3851" t="s">
        <v>4993</v>
      </c>
      <c r="AI1517" s="3851"/>
      <c r="AJ1517" s="3851"/>
      <c r="AK1517" s="2574"/>
    </row>
    <row r="1518" spans="2:37" s="2875" customFormat="1" ht="12" customHeight="1" thickBot="1" x14ac:dyDescent="0.25">
      <c r="B1518" s="3828"/>
      <c r="C1518" s="3828"/>
      <c r="D1518" s="3828"/>
      <c r="E1518" s="3828"/>
      <c r="F1518" s="3828" t="s">
        <v>5010</v>
      </c>
      <c r="G1518" s="3828" t="s">
        <v>5011</v>
      </c>
      <c r="H1518" s="3827" t="s">
        <v>5012</v>
      </c>
      <c r="I1518" s="3830" t="s">
        <v>5013</v>
      </c>
      <c r="J1518" s="3830" t="s">
        <v>5014</v>
      </c>
      <c r="K1518" s="3829" t="s">
        <v>5015</v>
      </c>
      <c r="L1518" s="3829" t="s">
        <v>5016</v>
      </c>
      <c r="M1518" s="3830" t="s">
        <v>5017</v>
      </c>
      <c r="N1518" s="3830"/>
      <c r="O1518" s="3829" t="s">
        <v>5018</v>
      </c>
      <c r="P1518" s="3829" t="s">
        <v>5019</v>
      </c>
      <c r="Q1518" s="3829" t="s">
        <v>5020</v>
      </c>
      <c r="R1518" s="3829" t="s">
        <v>5021</v>
      </c>
      <c r="S1518" s="3827" t="s">
        <v>5022</v>
      </c>
      <c r="T1518" s="3827" t="s">
        <v>5023</v>
      </c>
      <c r="U1518" s="3827" t="s">
        <v>5024</v>
      </c>
      <c r="V1518" s="3827" t="s">
        <v>5025</v>
      </c>
      <c r="W1518" s="3827" t="s">
        <v>5026</v>
      </c>
      <c r="X1518" s="3827" t="s">
        <v>5027</v>
      </c>
      <c r="Y1518" s="3827" t="s">
        <v>5028</v>
      </c>
      <c r="Z1518" s="3827" t="s">
        <v>5029</v>
      </c>
      <c r="AA1518" s="3827" t="s">
        <v>5030</v>
      </c>
      <c r="AB1518" s="3830" t="s">
        <v>5031</v>
      </c>
      <c r="AC1518" s="3830" t="s">
        <v>5032</v>
      </c>
      <c r="AD1518" s="3827" t="s">
        <v>5033</v>
      </c>
      <c r="AE1518" s="3827" t="s">
        <v>5034</v>
      </c>
      <c r="AF1518" s="3827" t="s">
        <v>5035</v>
      </c>
      <c r="AG1518" s="3827" t="s">
        <v>5036</v>
      </c>
      <c r="AH1518" s="3827" t="s">
        <v>1154</v>
      </c>
      <c r="AI1518" s="3827" t="s">
        <v>4994</v>
      </c>
      <c r="AJ1518" s="3827" t="s">
        <v>4995</v>
      </c>
      <c r="AK1518" s="2574"/>
    </row>
    <row r="1519" spans="2:37" s="2875" customFormat="1" ht="12" customHeight="1" thickBot="1" x14ac:dyDescent="0.25">
      <c r="B1519" s="3828"/>
      <c r="C1519" s="3828"/>
      <c r="D1519" s="3828"/>
      <c r="E1519" s="3828"/>
      <c r="F1519" s="3828"/>
      <c r="G1519" s="3828"/>
      <c r="H1519" s="3828"/>
      <c r="I1519" s="3829"/>
      <c r="J1519" s="3829"/>
      <c r="K1519" s="3829"/>
      <c r="L1519" s="3829"/>
      <c r="M1519" s="3572" t="s">
        <v>5037</v>
      </c>
      <c r="N1519" s="3573" t="s">
        <v>2798</v>
      </c>
      <c r="O1519" s="3829"/>
      <c r="P1519" s="3829"/>
      <c r="Q1519" s="3829"/>
      <c r="R1519" s="3829"/>
      <c r="S1519" s="3828"/>
      <c r="T1519" s="3828"/>
      <c r="U1519" s="3828"/>
      <c r="V1519" s="3828"/>
      <c r="W1519" s="3828"/>
      <c r="X1519" s="3828"/>
      <c r="Y1519" s="3828"/>
      <c r="Z1519" s="3828"/>
      <c r="AA1519" s="3828"/>
      <c r="AB1519" s="3829"/>
      <c r="AC1519" s="3829"/>
      <c r="AD1519" s="3828"/>
      <c r="AE1519" s="3828"/>
      <c r="AF1519" s="3828"/>
      <c r="AG1519" s="3828"/>
      <c r="AH1519" s="3828"/>
      <c r="AI1519" s="3828"/>
      <c r="AJ1519" s="3828"/>
      <c r="AK1519" s="2574"/>
    </row>
    <row r="1520" spans="2:37" s="2875" customFormat="1" ht="12" customHeight="1" x14ac:dyDescent="0.2">
      <c r="B1520" s="3897" t="s">
        <v>6543</v>
      </c>
      <c r="C1520" s="3898"/>
      <c r="D1520" s="3182" t="s">
        <v>1534</v>
      </c>
      <c r="E1520" s="3622">
        <v>2.5</v>
      </c>
      <c r="F1520" s="3182" t="s">
        <v>1534</v>
      </c>
      <c r="G1520" s="3182" t="s">
        <v>1534</v>
      </c>
      <c r="H1520" s="3182" t="s">
        <v>1534</v>
      </c>
      <c r="I1520" s="3182" t="s">
        <v>1534</v>
      </c>
      <c r="J1520" s="3182" t="s">
        <v>1534</v>
      </c>
      <c r="K1520" s="3182" t="s">
        <v>1534</v>
      </c>
      <c r="L1520" s="3182" t="s">
        <v>1534</v>
      </c>
      <c r="M1520" s="3182" t="s">
        <v>1534</v>
      </c>
      <c r="N1520" s="3182" t="s">
        <v>1534</v>
      </c>
      <c r="O1520" s="3182" t="s">
        <v>1534</v>
      </c>
      <c r="P1520" s="3182" t="s">
        <v>1534</v>
      </c>
      <c r="Q1520" s="3182" t="s">
        <v>1534</v>
      </c>
      <c r="R1520" s="3182" t="s">
        <v>1534</v>
      </c>
      <c r="S1520" s="3622">
        <f>+E1520</f>
        <v>2.5</v>
      </c>
      <c r="T1520" s="3182" t="s">
        <v>1534</v>
      </c>
      <c r="U1520" s="3182" t="s">
        <v>1534</v>
      </c>
      <c r="V1520" s="3182">
        <v>100</v>
      </c>
      <c r="W1520" s="3629">
        <v>2.5000000000000001E-2</v>
      </c>
      <c r="X1520" s="3182">
        <v>0.03</v>
      </c>
      <c r="Y1520" s="3182" t="s">
        <v>1534</v>
      </c>
      <c r="Z1520" s="3182" t="s">
        <v>1534</v>
      </c>
      <c r="AA1520" s="3182" t="s">
        <v>1534</v>
      </c>
      <c r="AB1520" s="3182" t="s">
        <v>1534</v>
      </c>
      <c r="AC1520" s="3182" t="s">
        <v>1534</v>
      </c>
      <c r="AD1520" s="3154" t="s">
        <v>1534</v>
      </c>
      <c r="AE1520" s="3154" t="s">
        <v>1534</v>
      </c>
      <c r="AF1520" s="3154" t="s">
        <v>1534</v>
      </c>
      <c r="AG1520" s="3154" t="s">
        <v>1534</v>
      </c>
      <c r="AH1520" s="3154" t="s">
        <v>1534</v>
      </c>
      <c r="AI1520" s="3154" t="s">
        <v>1534</v>
      </c>
      <c r="AJ1520" s="3220" t="s">
        <v>1534</v>
      </c>
      <c r="AK1520" s="2574"/>
    </row>
    <row r="1521" spans="2:37" s="2875" customFormat="1" ht="12" customHeight="1" x14ac:dyDescent="0.2">
      <c r="B1521" s="3926" t="s">
        <v>6544</v>
      </c>
      <c r="C1521" s="3927"/>
      <c r="D1521" s="3187" t="s">
        <v>1534</v>
      </c>
      <c r="E1521" s="3624">
        <v>4</v>
      </c>
      <c r="F1521" s="3187" t="s">
        <v>1534</v>
      </c>
      <c r="G1521" s="3187" t="s">
        <v>1534</v>
      </c>
      <c r="H1521" s="3187" t="s">
        <v>1534</v>
      </c>
      <c r="I1521" s="3187" t="s">
        <v>1534</v>
      </c>
      <c r="J1521" s="3187" t="s">
        <v>1534</v>
      </c>
      <c r="K1521" s="3187" t="s">
        <v>1534</v>
      </c>
      <c r="L1521" s="3187" t="s">
        <v>1534</v>
      </c>
      <c r="M1521" s="3187" t="s">
        <v>1534</v>
      </c>
      <c r="N1521" s="3187" t="s">
        <v>1534</v>
      </c>
      <c r="O1521" s="3187" t="s">
        <v>1534</v>
      </c>
      <c r="P1521" s="3187" t="s">
        <v>1534</v>
      </c>
      <c r="Q1521" s="3187" t="s">
        <v>1534</v>
      </c>
      <c r="R1521" s="3187" t="s">
        <v>1534</v>
      </c>
      <c r="S1521" s="3624">
        <f t="shared" ref="S1521:S1524" si="7">+E1521</f>
        <v>4</v>
      </c>
      <c r="T1521" s="3187" t="s">
        <v>1534</v>
      </c>
      <c r="U1521" s="3187" t="s">
        <v>1534</v>
      </c>
      <c r="V1521" s="3187">
        <v>200</v>
      </c>
      <c r="W1521" s="3630">
        <v>0.02</v>
      </c>
      <c r="X1521" s="3187">
        <v>0.03</v>
      </c>
      <c r="Y1521" s="3187" t="s">
        <v>1534</v>
      </c>
      <c r="Z1521" s="3187" t="s">
        <v>1534</v>
      </c>
      <c r="AA1521" s="3187" t="s">
        <v>1534</v>
      </c>
      <c r="AB1521" s="3187" t="s">
        <v>1534</v>
      </c>
      <c r="AC1521" s="3187" t="s">
        <v>1534</v>
      </c>
      <c r="AD1521" s="3237" t="s">
        <v>1534</v>
      </c>
      <c r="AE1521" s="3237" t="s">
        <v>1534</v>
      </c>
      <c r="AF1521" s="3237" t="s">
        <v>1534</v>
      </c>
      <c r="AG1521" s="3237" t="s">
        <v>1534</v>
      </c>
      <c r="AH1521" s="3237" t="s">
        <v>1534</v>
      </c>
      <c r="AI1521" s="3237" t="s">
        <v>1534</v>
      </c>
      <c r="AJ1521" s="3439" t="s">
        <v>1534</v>
      </c>
      <c r="AK1521" s="2574"/>
    </row>
    <row r="1522" spans="2:37" s="2875" customFormat="1" ht="12" customHeight="1" x14ac:dyDescent="0.2">
      <c r="B1522" s="3926" t="s">
        <v>6545</v>
      </c>
      <c r="C1522" s="3927"/>
      <c r="D1522" s="3187" t="s">
        <v>1534</v>
      </c>
      <c r="E1522" s="3624">
        <v>5</v>
      </c>
      <c r="F1522" s="3187" t="s">
        <v>1534</v>
      </c>
      <c r="G1522" s="3187" t="s">
        <v>1534</v>
      </c>
      <c r="H1522" s="3187" t="s">
        <v>1534</v>
      </c>
      <c r="I1522" s="3187" t="s">
        <v>1534</v>
      </c>
      <c r="J1522" s="3187" t="s">
        <v>1534</v>
      </c>
      <c r="K1522" s="3187" t="s">
        <v>1534</v>
      </c>
      <c r="L1522" s="3187" t="s">
        <v>1534</v>
      </c>
      <c r="M1522" s="3187" t="s">
        <v>1534</v>
      </c>
      <c r="N1522" s="3187" t="s">
        <v>1534</v>
      </c>
      <c r="O1522" s="3187" t="s">
        <v>1534</v>
      </c>
      <c r="P1522" s="3187" t="s">
        <v>1534</v>
      </c>
      <c r="Q1522" s="3187" t="s">
        <v>1534</v>
      </c>
      <c r="R1522" s="3187" t="s">
        <v>1534</v>
      </c>
      <c r="S1522" s="3624">
        <f t="shared" si="7"/>
        <v>5</v>
      </c>
      <c r="T1522" s="3187" t="s">
        <v>1534</v>
      </c>
      <c r="U1522" s="3187" t="s">
        <v>1534</v>
      </c>
      <c r="V1522" s="3187">
        <v>300</v>
      </c>
      <c r="W1522" s="3630">
        <v>1.7000000000000001E-2</v>
      </c>
      <c r="X1522" s="3187">
        <v>0.03</v>
      </c>
      <c r="Y1522" s="3187" t="s">
        <v>1534</v>
      </c>
      <c r="Z1522" s="3187" t="s">
        <v>1534</v>
      </c>
      <c r="AA1522" s="3187" t="s">
        <v>1534</v>
      </c>
      <c r="AB1522" s="3187" t="s">
        <v>1534</v>
      </c>
      <c r="AC1522" s="3187" t="s">
        <v>1534</v>
      </c>
      <c r="AD1522" s="3237" t="s">
        <v>1534</v>
      </c>
      <c r="AE1522" s="3237" t="s">
        <v>1534</v>
      </c>
      <c r="AF1522" s="3237" t="s">
        <v>1534</v>
      </c>
      <c r="AG1522" s="3237" t="s">
        <v>1534</v>
      </c>
      <c r="AH1522" s="3237" t="s">
        <v>1534</v>
      </c>
      <c r="AI1522" s="3237" t="s">
        <v>1534</v>
      </c>
      <c r="AJ1522" s="3439" t="s">
        <v>1534</v>
      </c>
      <c r="AK1522" s="2574"/>
    </row>
    <row r="1523" spans="2:37" s="2875" customFormat="1" ht="12" customHeight="1" x14ac:dyDescent="0.2">
      <c r="B1523" s="3926" t="s">
        <v>6546</v>
      </c>
      <c r="C1523" s="3927"/>
      <c r="D1523" s="3187" t="s">
        <v>1534</v>
      </c>
      <c r="E1523" s="3624">
        <v>6.5</v>
      </c>
      <c r="F1523" s="3187" t="s">
        <v>1534</v>
      </c>
      <c r="G1523" s="3187" t="s">
        <v>1534</v>
      </c>
      <c r="H1523" s="3187" t="s">
        <v>1534</v>
      </c>
      <c r="I1523" s="3187" t="s">
        <v>1534</v>
      </c>
      <c r="J1523" s="3187" t="s">
        <v>1534</v>
      </c>
      <c r="K1523" s="3187" t="s">
        <v>1534</v>
      </c>
      <c r="L1523" s="3187" t="s">
        <v>1534</v>
      </c>
      <c r="M1523" s="3187" t="s">
        <v>1534</v>
      </c>
      <c r="N1523" s="3187" t="s">
        <v>1534</v>
      </c>
      <c r="O1523" s="3187" t="s">
        <v>1534</v>
      </c>
      <c r="P1523" s="3187" t="s">
        <v>1534</v>
      </c>
      <c r="Q1523" s="3187" t="s">
        <v>1534</v>
      </c>
      <c r="R1523" s="3187" t="s">
        <v>1534</v>
      </c>
      <c r="S1523" s="3624">
        <f t="shared" si="7"/>
        <v>6.5</v>
      </c>
      <c r="T1523" s="3187" t="s">
        <v>1534</v>
      </c>
      <c r="U1523" s="3187" t="s">
        <v>1534</v>
      </c>
      <c r="V1523" s="3187">
        <v>500</v>
      </c>
      <c r="W1523" s="3630">
        <v>1.2999999999999999E-2</v>
      </c>
      <c r="X1523" s="3187">
        <v>0.03</v>
      </c>
      <c r="Y1523" s="3187" t="s">
        <v>1534</v>
      </c>
      <c r="Z1523" s="3187" t="s">
        <v>1534</v>
      </c>
      <c r="AA1523" s="3187" t="s">
        <v>1534</v>
      </c>
      <c r="AB1523" s="3187" t="s">
        <v>1534</v>
      </c>
      <c r="AC1523" s="3187" t="s">
        <v>1534</v>
      </c>
      <c r="AD1523" s="3237" t="s">
        <v>1534</v>
      </c>
      <c r="AE1523" s="3237" t="s">
        <v>1534</v>
      </c>
      <c r="AF1523" s="3237" t="s">
        <v>1534</v>
      </c>
      <c r="AG1523" s="3237" t="s">
        <v>1534</v>
      </c>
      <c r="AH1523" s="3237" t="s">
        <v>1534</v>
      </c>
      <c r="AI1523" s="3237" t="s">
        <v>1534</v>
      </c>
      <c r="AJ1523" s="3439" t="s">
        <v>1534</v>
      </c>
      <c r="AK1523" s="2574"/>
    </row>
    <row r="1524" spans="2:37" s="2875" customFormat="1" ht="12" customHeight="1" thickBot="1" x14ac:dyDescent="0.25">
      <c r="B1524" s="3912" t="s">
        <v>6547</v>
      </c>
      <c r="C1524" s="3913"/>
      <c r="D1524" s="3346" t="s">
        <v>1534</v>
      </c>
      <c r="E1524" s="3627">
        <v>10</v>
      </c>
      <c r="F1524" s="3346" t="s">
        <v>1534</v>
      </c>
      <c r="G1524" s="3346" t="s">
        <v>1534</v>
      </c>
      <c r="H1524" s="3346" t="s">
        <v>1534</v>
      </c>
      <c r="I1524" s="3346" t="s">
        <v>1534</v>
      </c>
      <c r="J1524" s="3346" t="s">
        <v>1534</v>
      </c>
      <c r="K1524" s="3346" t="s">
        <v>1534</v>
      </c>
      <c r="L1524" s="3346" t="s">
        <v>1534</v>
      </c>
      <c r="M1524" s="3346" t="s">
        <v>1534</v>
      </c>
      <c r="N1524" s="3346" t="s">
        <v>1534</v>
      </c>
      <c r="O1524" s="3346" t="s">
        <v>1534</v>
      </c>
      <c r="P1524" s="3346" t="s">
        <v>1534</v>
      </c>
      <c r="Q1524" s="3346" t="s">
        <v>1534</v>
      </c>
      <c r="R1524" s="3346" t="s">
        <v>1534</v>
      </c>
      <c r="S1524" s="3627">
        <f t="shared" si="7"/>
        <v>10</v>
      </c>
      <c r="T1524" s="3346" t="s">
        <v>1534</v>
      </c>
      <c r="U1524" s="3346" t="s">
        <v>1534</v>
      </c>
      <c r="V1524" s="3346">
        <v>1000</v>
      </c>
      <c r="W1524" s="3631">
        <v>0.01</v>
      </c>
      <c r="X1524" s="3346">
        <v>0.03</v>
      </c>
      <c r="Y1524" s="3346" t="s">
        <v>1534</v>
      </c>
      <c r="Z1524" s="3346" t="s">
        <v>1534</v>
      </c>
      <c r="AA1524" s="3346" t="s">
        <v>1534</v>
      </c>
      <c r="AB1524" s="3346" t="s">
        <v>1534</v>
      </c>
      <c r="AC1524" s="3346" t="s">
        <v>1534</v>
      </c>
      <c r="AD1524" s="3155" t="s">
        <v>1534</v>
      </c>
      <c r="AE1524" s="3155" t="s">
        <v>1534</v>
      </c>
      <c r="AF1524" s="3155" t="s">
        <v>1534</v>
      </c>
      <c r="AG1524" s="3155" t="s">
        <v>1534</v>
      </c>
      <c r="AH1524" s="3155" t="s">
        <v>1534</v>
      </c>
      <c r="AI1524" s="3155" t="s">
        <v>1534</v>
      </c>
      <c r="AJ1524" s="3440" t="s">
        <v>1534</v>
      </c>
      <c r="AK1524" s="2574"/>
    </row>
    <row r="1525" spans="2:37" s="2875" customFormat="1" ht="12" customHeight="1" x14ac:dyDescent="0.2">
      <c r="B1525" s="2575"/>
      <c r="C1525" s="2568"/>
      <c r="D1525" s="3833"/>
      <c r="E1525" s="3833"/>
      <c r="F1525" s="3833"/>
      <c r="G1525" s="3833"/>
      <c r="H1525" s="2568"/>
      <c r="I1525" s="2569"/>
      <c r="J1525" s="2569"/>
      <c r="K1525" s="2569"/>
      <c r="L1525" s="2569"/>
      <c r="M1525" s="2568"/>
      <c r="N1525" s="2569"/>
      <c r="O1525" s="2569"/>
      <c r="P1525" s="2569"/>
      <c r="Q1525" s="2569"/>
      <c r="R1525" s="2569"/>
      <c r="S1525" s="2568"/>
      <c r="T1525" s="2567"/>
      <c r="U1525" s="2567"/>
      <c r="V1525" s="2567"/>
      <c r="W1525" s="2567"/>
      <c r="X1525" s="2567"/>
      <c r="Y1525" s="2567"/>
      <c r="Z1525" s="2567"/>
      <c r="AA1525" s="2567"/>
      <c r="AB1525" s="2567"/>
      <c r="AC1525" s="2567"/>
      <c r="AD1525" s="2567"/>
      <c r="AE1525" s="2567"/>
      <c r="AF1525" s="2567"/>
      <c r="AG1525" s="2567"/>
      <c r="AH1525" s="2567"/>
      <c r="AI1525" s="2567"/>
      <c r="AJ1525" s="2567"/>
      <c r="AK1525" s="2574"/>
    </row>
    <row r="1526" spans="2:37" s="2875" customFormat="1" ht="12" customHeight="1" x14ac:dyDescent="0.2">
      <c r="B1526" s="3834" t="s">
        <v>4996</v>
      </c>
      <c r="C1526" s="3835"/>
      <c r="D1526" s="3836" t="s">
        <v>1534</v>
      </c>
      <c r="E1526" s="3836"/>
      <c r="F1526" s="3836"/>
      <c r="G1526" s="3836"/>
      <c r="H1526" s="2571"/>
      <c r="I1526" s="2571"/>
      <c r="J1526" s="2571"/>
      <c r="K1526" s="2571"/>
      <c r="L1526" s="2571"/>
      <c r="M1526" s="2571"/>
      <c r="N1526" s="2571"/>
      <c r="O1526" s="2571"/>
      <c r="P1526" s="2571"/>
      <c r="Q1526" s="2571"/>
      <c r="R1526" s="2571"/>
      <c r="S1526" s="2571"/>
      <c r="T1526" s="2567"/>
      <c r="U1526" s="2567"/>
      <c r="V1526" s="2567"/>
      <c r="W1526" s="2567"/>
      <c r="X1526" s="2567"/>
      <c r="Y1526" s="2567"/>
      <c r="Z1526" s="2567"/>
      <c r="AA1526" s="2567"/>
      <c r="AB1526" s="2567"/>
      <c r="AC1526" s="2567"/>
      <c r="AD1526" s="2567"/>
      <c r="AE1526" s="2567"/>
      <c r="AF1526" s="2567"/>
      <c r="AG1526" s="2567"/>
      <c r="AH1526" s="2567"/>
      <c r="AI1526" s="2567"/>
      <c r="AJ1526" s="2567"/>
      <c r="AK1526" s="2574"/>
    </row>
    <row r="1527" spans="2:37" s="2875" customFormat="1" ht="12" customHeight="1" x14ac:dyDescent="0.2">
      <c r="B1527" s="3834" t="s">
        <v>4997</v>
      </c>
      <c r="C1527" s="3835"/>
      <c r="D1527" s="3836" t="s">
        <v>10</v>
      </c>
      <c r="E1527" s="3836"/>
      <c r="F1527" s="3836"/>
      <c r="G1527" s="3836"/>
      <c r="H1527" s="2571"/>
      <c r="I1527" s="2571"/>
      <c r="J1527" s="2571"/>
      <c r="K1527" s="2571"/>
      <c r="L1527" s="2571"/>
      <c r="M1527" s="2571"/>
      <c r="N1527" s="2571"/>
      <c r="O1527" s="2571"/>
      <c r="P1527" s="2571"/>
      <c r="Q1527" s="2571"/>
      <c r="R1527" s="2571"/>
      <c r="S1527" s="2571"/>
      <c r="T1527" s="2567"/>
      <c r="U1527" s="2567"/>
      <c r="V1527" s="2567"/>
      <c r="W1527" s="2567"/>
      <c r="X1527" s="2567"/>
      <c r="Y1527" s="2567"/>
      <c r="Z1527" s="2567"/>
      <c r="AA1527" s="2567"/>
      <c r="AB1527" s="2567"/>
      <c r="AC1527" s="2567"/>
      <c r="AD1527" s="2567"/>
      <c r="AE1527" s="2567"/>
      <c r="AF1527" s="2567"/>
      <c r="AG1527" s="2567"/>
      <c r="AH1527" s="2567"/>
      <c r="AI1527" s="2567"/>
      <c r="AJ1527" s="2567"/>
      <c r="AK1527" s="2574"/>
    </row>
    <row r="1528" spans="2:37" s="2875" customFormat="1" ht="12" customHeight="1" thickBot="1" x14ac:dyDescent="0.25">
      <c r="B1528" s="3938"/>
      <c r="C1528" s="3939"/>
      <c r="D1528" s="3940"/>
      <c r="E1528" s="3940"/>
      <c r="F1528" s="3940"/>
      <c r="G1528" s="3940"/>
      <c r="H1528" s="2576"/>
      <c r="I1528" s="2576"/>
      <c r="J1528" s="2576"/>
      <c r="K1528" s="2576"/>
      <c r="L1528" s="2576"/>
      <c r="M1528" s="2576"/>
      <c r="N1528" s="2576"/>
      <c r="O1528" s="2576"/>
      <c r="P1528" s="2576"/>
      <c r="Q1528" s="2576"/>
      <c r="R1528" s="2576"/>
      <c r="S1528" s="2576"/>
      <c r="T1528" s="2577"/>
      <c r="U1528" s="2577"/>
      <c r="V1528" s="2577"/>
      <c r="W1528" s="2577"/>
      <c r="X1528" s="2577"/>
      <c r="Y1528" s="2577"/>
      <c r="Z1528" s="2577"/>
      <c r="AA1528" s="2577"/>
      <c r="AB1528" s="2577"/>
      <c r="AC1528" s="2577"/>
      <c r="AD1528" s="2577"/>
      <c r="AE1528" s="2577"/>
      <c r="AF1528" s="2577"/>
      <c r="AG1528" s="2577"/>
      <c r="AH1528" s="2577"/>
      <c r="AI1528" s="2577"/>
      <c r="AJ1528" s="2577"/>
      <c r="AK1528" s="2579"/>
    </row>
    <row r="1529" spans="2:37" s="2875" customFormat="1" ht="12" customHeight="1" x14ac:dyDescent="0.2">
      <c r="B1529" s="2777"/>
    </row>
    <row r="1530" spans="2:37" s="2875" customFormat="1" ht="12" customHeight="1" thickBot="1" x14ac:dyDescent="0.25">
      <c r="B1530" s="2777"/>
    </row>
    <row r="1531" spans="2:37" s="2875" customFormat="1" ht="12" customHeight="1" x14ac:dyDescent="0.2">
      <c r="B1531" s="3839" t="s">
        <v>5005</v>
      </c>
      <c r="C1531" s="3840"/>
      <c r="D1531" s="3840"/>
      <c r="E1531" s="3840"/>
      <c r="F1531" s="3840"/>
      <c r="G1531" s="3840"/>
      <c r="H1531" s="3840"/>
      <c r="I1531" s="3840"/>
      <c r="J1531" s="3840"/>
      <c r="K1531" s="3840"/>
      <c r="L1531" s="3840"/>
      <c r="M1531" s="3840"/>
      <c r="N1531" s="3840"/>
      <c r="O1531" s="3840"/>
      <c r="P1531" s="3840"/>
      <c r="Q1531" s="3840"/>
      <c r="R1531" s="3840"/>
      <c r="S1531" s="3840"/>
      <c r="T1531" s="3840"/>
      <c r="U1531" s="3840"/>
      <c r="V1531" s="3840"/>
      <c r="W1531" s="3840"/>
      <c r="X1531" s="3840"/>
      <c r="Y1531" s="3840"/>
      <c r="Z1531" s="3840"/>
      <c r="AA1531" s="3840"/>
      <c r="AB1531" s="3840"/>
      <c r="AC1531" s="3840"/>
      <c r="AD1531" s="3840"/>
      <c r="AE1531" s="3840"/>
      <c r="AF1531" s="3840"/>
      <c r="AG1531" s="3840"/>
      <c r="AH1531" s="3840"/>
      <c r="AI1531" s="3840"/>
      <c r="AJ1531" s="3840"/>
      <c r="AK1531" s="3841"/>
    </row>
    <row r="1532" spans="2:37" s="2875" customFormat="1" ht="12" customHeight="1" x14ac:dyDescent="0.2">
      <c r="B1532" s="2572"/>
      <c r="C1532" s="3571"/>
      <c r="D1532" s="3571"/>
      <c r="E1532" s="3571"/>
      <c r="F1532" s="3571"/>
      <c r="G1532" s="2573"/>
      <c r="H1532" s="2573"/>
      <c r="I1532" s="2573"/>
      <c r="J1532" s="2573"/>
      <c r="K1532" s="2573"/>
      <c r="L1532" s="2573"/>
      <c r="M1532" s="2573"/>
      <c r="N1532" s="2573"/>
      <c r="O1532" s="2573"/>
      <c r="P1532" s="2573"/>
      <c r="Q1532" s="2573"/>
      <c r="R1532" s="2573"/>
      <c r="S1532" s="2573"/>
      <c r="T1532" s="2573"/>
      <c r="U1532" s="2573"/>
      <c r="V1532" s="2573"/>
      <c r="W1532" s="2573"/>
      <c r="X1532" s="2573"/>
      <c r="Y1532" s="2573"/>
      <c r="Z1532" s="2573"/>
      <c r="AA1532" s="2573"/>
      <c r="AB1532" s="2573"/>
      <c r="AC1532" s="2573"/>
      <c r="AD1532" s="2573"/>
      <c r="AE1532" s="2573"/>
      <c r="AF1532" s="2573"/>
      <c r="AG1532" s="2573"/>
      <c r="AH1532" s="2573"/>
      <c r="AI1532" s="2573"/>
      <c r="AJ1532" s="2573"/>
      <c r="AK1532" s="2574"/>
    </row>
    <row r="1533" spans="2:37" s="2875" customFormat="1" ht="12" customHeight="1" x14ac:dyDescent="0.2">
      <c r="B1533" s="2572" t="s">
        <v>4992</v>
      </c>
      <c r="C1533" s="3571"/>
      <c r="D1533" s="3842" t="s">
        <v>6531</v>
      </c>
      <c r="E1533" s="3842"/>
      <c r="F1533" s="3842"/>
      <c r="G1533" s="2573"/>
      <c r="H1533" s="2573"/>
      <c r="I1533" s="2573"/>
      <c r="J1533" s="2573"/>
      <c r="K1533" s="2573"/>
      <c r="L1533" s="2573"/>
      <c r="M1533" s="2573"/>
      <c r="N1533" s="2573"/>
      <c r="O1533" s="2573"/>
      <c r="P1533" s="2573"/>
      <c r="Q1533" s="2573"/>
      <c r="R1533" s="2573"/>
      <c r="S1533" s="2573"/>
      <c r="T1533" s="2573"/>
      <c r="U1533" s="2573"/>
      <c r="V1533" s="2573"/>
      <c r="W1533" s="2573"/>
      <c r="X1533" s="2573"/>
      <c r="Y1533" s="2573"/>
      <c r="Z1533" s="2573"/>
      <c r="AA1533" s="2573"/>
      <c r="AB1533" s="2573"/>
      <c r="AC1533" s="2573"/>
      <c r="AD1533" s="2573"/>
      <c r="AE1533" s="2573"/>
      <c r="AF1533" s="2573"/>
      <c r="AG1533" s="2573"/>
      <c r="AH1533" s="2573"/>
      <c r="AI1533" s="2573"/>
      <c r="AJ1533" s="2573"/>
      <c r="AK1533" s="2574"/>
    </row>
    <row r="1534" spans="2:37" s="2875" customFormat="1" ht="12" customHeight="1" thickBot="1" x14ac:dyDescent="0.25">
      <c r="B1534" s="3863" t="s">
        <v>5006</v>
      </c>
      <c r="C1534" s="3864"/>
      <c r="D1534" s="3843">
        <v>41725</v>
      </c>
      <c r="E1534" s="3843"/>
      <c r="F1534" s="3571"/>
      <c r="G1534" s="2573"/>
      <c r="H1534" s="2573"/>
      <c r="I1534" s="2573"/>
      <c r="J1534" s="2573"/>
      <c r="K1534" s="2573"/>
      <c r="L1534" s="2573"/>
      <c r="M1534" s="2573"/>
      <c r="N1534" s="2573"/>
      <c r="O1534" s="2573"/>
      <c r="P1534" s="2573"/>
      <c r="Q1534" s="2573"/>
      <c r="R1534" s="2573"/>
      <c r="S1534" s="2573"/>
      <c r="T1534" s="2573"/>
      <c r="U1534" s="2573"/>
      <c r="V1534" s="2573"/>
      <c r="W1534" s="2573"/>
      <c r="X1534" s="2573"/>
      <c r="Y1534" s="2573"/>
      <c r="Z1534" s="2573"/>
      <c r="AA1534" s="2573"/>
      <c r="AB1534" s="2573"/>
      <c r="AC1534" s="2573"/>
      <c r="AD1534" s="2573"/>
      <c r="AE1534" s="2573"/>
      <c r="AF1534" s="2573"/>
      <c r="AG1534" s="2573"/>
      <c r="AH1534" s="2573"/>
      <c r="AI1534" s="2573"/>
      <c r="AJ1534" s="2573"/>
      <c r="AK1534" s="2574"/>
    </row>
    <row r="1535" spans="2:37" s="2875" customFormat="1" ht="52.5" customHeight="1" thickBot="1" x14ac:dyDescent="0.25">
      <c r="B1535" s="3844" t="s">
        <v>5007</v>
      </c>
      <c r="C1535" s="3845"/>
      <c r="D1535" s="3872" t="s">
        <v>6532</v>
      </c>
      <c r="E1535" s="3847"/>
      <c r="F1535" s="3847"/>
      <c r="G1535" s="3847"/>
      <c r="H1535" s="3847"/>
      <c r="I1535" s="3847"/>
      <c r="J1535" s="3847"/>
      <c r="K1535" s="3848"/>
      <c r="L1535" s="2573"/>
      <c r="M1535" s="2573"/>
      <c r="N1535" s="2573"/>
      <c r="O1535" s="2573"/>
      <c r="P1535" s="2573"/>
      <c r="Q1535" s="2573"/>
      <c r="R1535" s="2573"/>
      <c r="S1535" s="2573"/>
      <c r="T1535" s="2573"/>
      <c r="U1535" s="2573"/>
      <c r="V1535" s="2573"/>
      <c r="W1535" s="2573"/>
      <c r="X1535" s="2573"/>
      <c r="Y1535" s="2573"/>
      <c r="Z1535" s="2573"/>
      <c r="AA1535" s="2573"/>
      <c r="AB1535" s="2573"/>
      <c r="AC1535" s="2573"/>
      <c r="AD1535" s="2573"/>
      <c r="AE1535" s="2573"/>
      <c r="AF1535" s="2573"/>
      <c r="AG1535" s="2573"/>
      <c r="AH1535" s="2573"/>
      <c r="AI1535" s="2573"/>
      <c r="AJ1535" s="2573"/>
      <c r="AK1535" s="2574"/>
    </row>
    <row r="1536" spans="2:37" s="2875" customFormat="1" ht="12" customHeight="1" thickBot="1" x14ac:dyDescent="0.25">
      <c r="B1536" s="3865"/>
      <c r="C1536" s="3849"/>
      <c r="D1536" s="3849"/>
      <c r="E1536" s="3849"/>
      <c r="F1536" s="3849"/>
      <c r="G1536" s="3849"/>
      <c r="H1536" s="3849"/>
      <c r="I1536" s="3849"/>
      <c r="J1536" s="3849"/>
      <c r="K1536" s="3849"/>
      <c r="L1536" s="3849"/>
      <c r="M1536" s="3849"/>
      <c r="N1536" s="3849"/>
      <c r="O1536" s="3849"/>
      <c r="P1536" s="3849"/>
      <c r="Q1536" s="3849"/>
      <c r="R1536" s="2573"/>
      <c r="S1536" s="2573"/>
      <c r="T1536" s="2573"/>
      <c r="U1536" s="2573"/>
      <c r="V1536" s="2573"/>
      <c r="W1536" s="2573"/>
      <c r="X1536" s="2573"/>
      <c r="Y1536" s="2573"/>
      <c r="Z1536" s="2573"/>
      <c r="AA1536" s="2573"/>
      <c r="AB1536" s="2573"/>
      <c r="AC1536" s="2573"/>
      <c r="AD1536" s="2573"/>
      <c r="AE1536" s="2573"/>
      <c r="AF1536" s="2573"/>
      <c r="AG1536" s="2573"/>
      <c r="AH1536" s="2573"/>
      <c r="AI1536" s="2573"/>
      <c r="AJ1536" s="2573"/>
      <c r="AK1536" s="2574"/>
    </row>
    <row r="1537" spans="2:37" s="2875" customFormat="1" ht="12" customHeight="1" thickBot="1" x14ac:dyDescent="0.25">
      <c r="B1537" s="3827" t="s">
        <v>5008</v>
      </c>
      <c r="C1537" s="3827"/>
      <c r="D1537" s="3827" t="s">
        <v>4998</v>
      </c>
      <c r="E1537" s="3827" t="s">
        <v>5009</v>
      </c>
      <c r="F1537" s="3850" t="s">
        <v>224</v>
      </c>
      <c r="G1537" s="3850"/>
      <c r="H1537" s="3850"/>
      <c r="I1537" s="3850"/>
      <c r="J1537" s="3850"/>
      <c r="K1537" s="3850"/>
      <c r="L1537" s="3850"/>
      <c r="M1537" s="3850"/>
      <c r="N1537" s="3850"/>
      <c r="O1537" s="3850"/>
      <c r="P1537" s="3850"/>
      <c r="Q1537" s="3850"/>
      <c r="R1537" s="3850"/>
      <c r="S1537" s="3850" t="s">
        <v>340</v>
      </c>
      <c r="T1537" s="3850"/>
      <c r="U1537" s="3850"/>
      <c r="V1537" s="3850"/>
      <c r="W1537" s="3850"/>
      <c r="X1537" s="3850"/>
      <c r="Y1537" s="3850"/>
      <c r="Z1537" s="3850"/>
      <c r="AA1537" s="3850"/>
      <c r="AB1537" s="3850"/>
      <c r="AC1537" s="3850"/>
      <c r="AD1537" s="3850" t="s">
        <v>225</v>
      </c>
      <c r="AE1537" s="3850"/>
      <c r="AF1537" s="3850"/>
      <c r="AG1537" s="3850"/>
      <c r="AH1537" s="3851" t="s">
        <v>4993</v>
      </c>
      <c r="AI1537" s="3851"/>
      <c r="AJ1537" s="3851"/>
      <c r="AK1537" s="2574"/>
    </row>
    <row r="1538" spans="2:37" s="2875" customFormat="1" ht="12" customHeight="1" thickBot="1" x14ac:dyDescent="0.25">
      <c r="B1538" s="3828"/>
      <c r="C1538" s="3828"/>
      <c r="D1538" s="3828"/>
      <c r="E1538" s="3828"/>
      <c r="F1538" s="3828" t="s">
        <v>5010</v>
      </c>
      <c r="G1538" s="3828" t="s">
        <v>5011</v>
      </c>
      <c r="H1538" s="3827" t="s">
        <v>5012</v>
      </c>
      <c r="I1538" s="3830" t="s">
        <v>5013</v>
      </c>
      <c r="J1538" s="3830" t="s">
        <v>5014</v>
      </c>
      <c r="K1538" s="3829" t="s">
        <v>5015</v>
      </c>
      <c r="L1538" s="3829" t="s">
        <v>5016</v>
      </c>
      <c r="M1538" s="3830" t="s">
        <v>5017</v>
      </c>
      <c r="N1538" s="3830"/>
      <c r="O1538" s="3829" t="s">
        <v>5018</v>
      </c>
      <c r="P1538" s="3829" t="s">
        <v>5019</v>
      </c>
      <c r="Q1538" s="3829" t="s">
        <v>5020</v>
      </c>
      <c r="R1538" s="3829" t="s">
        <v>5021</v>
      </c>
      <c r="S1538" s="3827" t="s">
        <v>5022</v>
      </c>
      <c r="T1538" s="3827" t="s">
        <v>5023</v>
      </c>
      <c r="U1538" s="3827" t="s">
        <v>5024</v>
      </c>
      <c r="V1538" s="3827" t="s">
        <v>5025</v>
      </c>
      <c r="W1538" s="3827" t="s">
        <v>5026</v>
      </c>
      <c r="X1538" s="3827" t="s">
        <v>5027</v>
      </c>
      <c r="Y1538" s="3827" t="s">
        <v>5028</v>
      </c>
      <c r="Z1538" s="3827" t="s">
        <v>5029</v>
      </c>
      <c r="AA1538" s="3827" t="s">
        <v>5030</v>
      </c>
      <c r="AB1538" s="3830" t="s">
        <v>5031</v>
      </c>
      <c r="AC1538" s="3830" t="s">
        <v>5032</v>
      </c>
      <c r="AD1538" s="3827" t="s">
        <v>5033</v>
      </c>
      <c r="AE1538" s="3827" t="s">
        <v>5034</v>
      </c>
      <c r="AF1538" s="3827" t="s">
        <v>5035</v>
      </c>
      <c r="AG1538" s="3827" t="s">
        <v>5036</v>
      </c>
      <c r="AH1538" s="3827" t="s">
        <v>1154</v>
      </c>
      <c r="AI1538" s="3827" t="s">
        <v>4994</v>
      </c>
      <c r="AJ1538" s="3827" t="s">
        <v>4995</v>
      </c>
      <c r="AK1538" s="2574"/>
    </row>
    <row r="1539" spans="2:37" s="2875" customFormat="1" ht="12" customHeight="1" thickBot="1" x14ac:dyDescent="0.25">
      <c r="B1539" s="3828"/>
      <c r="C1539" s="3828"/>
      <c r="D1539" s="3828"/>
      <c r="E1539" s="3828"/>
      <c r="F1539" s="3828"/>
      <c r="G1539" s="3828"/>
      <c r="H1539" s="3828"/>
      <c r="I1539" s="3829"/>
      <c r="J1539" s="3829"/>
      <c r="K1539" s="3829"/>
      <c r="L1539" s="3829"/>
      <c r="M1539" s="3572" t="s">
        <v>5037</v>
      </c>
      <c r="N1539" s="3573" t="s">
        <v>2798</v>
      </c>
      <c r="O1539" s="3829"/>
      <c r="P1539" s="3829"/>
      <c r="Q1539" s="3829"/>
      <c r="R1539" s="3829"/>
      <c r="S1539" s="3828"/>
      <c r="T1539" s="3828"/>
      <c r="U1539" s="3828"/>
      <c r="V1539" s="3828"/>
      <c r="W1539" s="3828"/>
      <c r="X1539" s="3828"/>
      <c r="Y1539" s="3828"/>
      <c r="Z1539" s="3828"/>
      <c r="AA1539" s="3828"/>
      <c r="AB1539" s="3829"/>
      <c r="AC1539" s="3829"/>
      <c r="AD1539" s="3828"/>
      <c r="AE1539" s="3828"/>
      <c r="AF1539" s="3828"/>
      <c r="AG1539" s="3828"/>
      <c r="AH1539" s="3828"/>
      <c r="AI1539" s="3828"/>
      <c r="AJ1539" s="3828"/>
      <c r="AK1539" s="2574"/>
    </row>
    <row r="1540" spans="2:37" s="2875" customFormat="1" ht="12" customHeight="1" x14ac:dyDescent="0.2">
      <c r="B1540" s="3897" t="s">
        <v>6533</v>
      </c>
      <c r="C1540" s="3898"/>
      <c r="D1540" s="3182" t="s">
        <v>1534</v>
      </c>
      <c r="E1540" s="3622">
        <v>2</v>
      </c>
      <c r="F1540" s="3182" t="s">
        <v>1534</v>
      </c>
      <c r="G1540" s="3182" t="s">
        <v>1534</v>
      </c>
      <c r="H1540" s="3182" t="s">
        <v>1534</v>
      </c>
      <c r="I1540" s="3182" t="s">
        <v>1534</v>
      </c>
      <c r="J1540" s="3182" t="s">
        <v>1534</v>
      </c>
      <c r="K1540" s="3182" t="s">
        <v>1534</v>
      </c>
      <c r="L1540" s="3182" t="s">
        <v>1534</v>
      </c>
      <c r="M1540" s="3182" t="s">
        <v>1534</v>
      </c>
      <c r="N1540" s="3182" t="s">
        <v>1534</v>
      </c>
      <c r="O1540" s="3182" t="s">
        <v>1534</v>
      </c>
      <c r="P1540" s="3182" t="s">
        <v>1534</v>
      </c>
      <c r="Q1540" s="3182" t="s">
        <v>1534</v>
      </c>
      <c r="R1540" s="3182" t="s">
        <v>1534</v>
      </c>
      <c r="S1540" s="3182" t="s">
        <v>1534</v>
      </c>
      <c r="T1540" s="3182" t="s">
        <v>1534</v>
      </c>
      <c r="U1540" s="3182" t="s">
        <v>1534</v>
      </c>
      <c r="V1540" s="3182" t="s">
        <v>1534</v>
      </c>
      <c r="W1540" s="3182" t="s">
        <v>1534</v>
      </c>
      <c r="X1540" s="3182" t="s">
        <v>1534</v>
      </c>
      <c r="Y1540" s="3182" t="s">
        <v>1534</v>
      </c>
      <c r="Z1540" s="3182" t="s">
        <v>1534</v>
      </c>
      <c r="AA1540" s="3182" t="s">
        <v>1534</v>
      </c>
      <c r="AB1540" s="3182" t="s">
        <v>1534</v>
      </c>
      <c r="AC1540" s="3182" t="s">
        <v>1534</v>
      </c>
      <c r="AD1540" s="3154">
        <f>+E1540</f>
        <v>2</v>
      </c>
      <c r="AE1540" s="2651">
        <v>1</v>
      </c>
      <c r="AF1540" s="3623">
        <f>AD1540/AE1540</f>
        <v>2</v>
      </c>
      <c r="AG1540" s="3623">
        <v>4</v>
      </c>
      <c r="AH1540" s="2646" t="s">
        <v>1534</v>
      </c>
      <c r="AI1540" s="2646" t="s">
        <v>1534</v>
      </c>
      <c r="AJ1540" s="2648" t="s">
        <v>1534</v>
      </c>
      <c r="AK1540" s="2574"/>
    </row>
    <row r="1541" spans="2:37" s="2875" customFormat="1" ht="12" customHeight="1" x14ac:dyDescent="0.2">
      <c r="B1541" s="3926" t="s">
        <v>6534</v>
      </c>
      <c r="C1541" s="3927"/>
      <c r="D1541" s="3187" t="s">
        <v>1534</v>
      </c>
      <c r="E1541" s="3624">
        <v>3.5</v>
      </c>
      <c r="F1541" s="3187" t="s">
        <v>1534</v>
      </c>
      <c r="G1541" s="3187" t="s">
        <v>1534</v>
      </c>
      <c r="H1541" s="3187" t="s">
        <v>1534</v>
      </c>
      <c r="I1541" s="3187" t="s">
        <v>1534</v>
      </c>
      <c r="J1541" s="3187" t="s">
        <v>1534</v>
      </c>
      <c r="K1541" s="3187" t="s">
        <v>1534</v>
      </c>
      <c r="L1541" s="3187" t="s">
        <v>1534</v>
      </c>
      <c r="M1541" s="3187" t="s">
        <v>1534</v>
      </c>
      <c r="N1541" s="3187" t="s">
        <v>1534</v>
      </c>
      <c r="O1541" s="3187" t="s">
        <v>1534</v>
      </c>
      <c r="P1541" s="3187" t="s">
        <v>1534</v>
      </c>
      <c r="Q1541" s="3187" t="s">
        <v>1534</v>
      </c>
      <c r="R1541" s="3187" t="s">
        <v>1534</v>
      </c>
      <c r="S1541" s="3187" t="s">
        <v>1534</v>
      </c>
      <c r="T1541" s="3187" t="s">
        <v>1534</v>
      </c>
      <c r="U1541" s="3187" t="s">
        <v>1534</v>
      </c>
      <c r="V1541" s="3187" t="s">
        <v>1534</v>
      </c>
      <c r="W1541" s="3187" t="s">
        <v>1534</v>
      </c>
      <c r="X1541" s="3187" t="s">
        <v>1534</v>
      </c>
      <c r="Y1541" s="3187" t="s">
        <v>1534</v>
      </c>
      <c r="Z1541" s="3187" t="s">
        <v>1534</v>
      </c>
      <c r="AA1541" s="3187" t="s">
        <v>1534</v>
      </c>
      <c r="AB1541" s="3187" t="s">
        <v>1534</v>
      </c>
      <c r="AC1541" s="3187" t="s">
        <v>1534</v>
      </c>
      <c r="AD1541" s="3237">
        <f t="shared" ref="AD1541:AD1548" si="8">+E1541</f>
        <v>3.5</v>
      </c>
      <c r="AE1541" s="2641">
        <v>2</v>
      </c>
      <c r="AF1541" s="3626">
        <f t="shared" ref="AF1541:AF1548" si="9">AD1541/AE1541</f>
        <v>1.75</v>
      </c>
      <c r="AG1541" s="3626">
        <v>3</v>
      </c>
      <c r="AH1541" s="2615" t="s">
        <v>1534</v>
      </c>
      <c r="AI1541" s="2615" t="s">
        <v>1534</v>
      </c>
      <c r="AJ1541" s="2649" t="s">
        <v>1534</v>
      </c>
      <c r="AK1541" s="2574"/>
    </row>
    <row r="1542" spans="2:37" s="2875" customFormat="1" ht="12" customHeight="1" x14ac:dyDescent="0.2">
      <c r="B1542" s="3926" t="s">
        <v>6535</v>
      </c>
      <c r="C1542" s="3927"/>
      <c r="D1542" s="3187" t="s">
        <v>1534</v>
      </c>
      <c r="E1542" s="3624">
        <v>4</v>
      </c>
      <c r="F1542" s="3187" t="s">
        <v>1534</v>
      </c>
      <c r="G1542" s="3187" t="s">
        <v>1534</v>
      </c>
      <c r="H1542" s="3187" t="s">
        <v>1534</v>
      </c>
      <c r="I1542" s="3187" t="s">
        <v>1534</v>
      </c>
      <c r="J1542" s="3187" t="s">
        <v>1534</v>
      </c>
      <c r="K1542" s="3187" t="s">
        <v>1534</v>
      </c>
      <c r="L1542" s="3187" t="s">
        <v>1534</v>
      </c>
      <c r="M1542" s="3187" t="s">
        <v>1534</v>
      </c>
      <c r="N1542" s="3187" t="s">
        <v>1534</v>
      </c>
      <c r="O1542" s="3187" t="s">
        <v>1534</v>
      </c>
      <c r="P1542" s="3187" t="s">
        <v>1534</v>
      </c>
      <c r="Q1542" s="3187" t="s">
        <v>1534</v>
      </c>
      <c r="R1542" s="3187" t="s">
        <v>1534</v>
      </c>
      <c r="S1542" s="3187" t="s">
        <v>1534</v>
      </c>
      <c r="T1542" s="3187" t="s">
        <v>1534</v>
      </c>
      <c r="U1542" s="3187" t="s">
        <v>1534</v>
      </c>
      <c r="V1542" s="3187" t="s">
        <v>1534</v>
      </c>
      <c r="W1542" s="3187" t="s">
        <v>1534</v>
      </c>
      <c r="X1542" s="3187" t="s">
        <v>1534</v>
      </c>
      <c r="Y1542" s="3187" t="s">
        <v>1534</v>
      </c>
      <c r="Z1542" s="3187" t="s">
        <v>1534</v>
      </c>
      <c r="AA1542" s="3187" t="s">
        <v>1534</v>
      </c>
      <c r="AB1542" s="3187" t="s">
        <v>1534</v>
      </c>
      <c r="AC1542" s="3187" t="s">
        <v>1534</v>
      </c>
      <c r="AD1542" s="3237">
        <f t="shared" si="8"/>
        <v>4</v>
      </c>
      <c r="AE1542" s="2641">
        <v>3</v>
      </c>
      <c r="AF1542" s="3626">
        <f t="shared" si="9"/>
        <v>1.3333333333333333</v>
      </c>
      <c r="AG1542" s="3626">
        <v>2</v>
      </c>
      <c r="AH1542" s="2615" t="s">
        <v>1534</v>
      </c>
      <c r="AI1542" s="2615" t="s">
        <v>1534</v>
      </c>
      <c r="AJ1542" s="2649" t="s">
        <v>1534</v>
      </c>
      <c r="AK1542" s="2574"/>
    </row>
    <row r="1543" spans="2:37" s="2875" customFormat="1" ht="12" customHeight="1" x14ac:dyDescent="0.2">
      <c r="B1543" s="3926" t="s">
        <v>6536</v>
      </c>
      <c r="C1543" s="3927"/>
      <c r="D1543" s="3187" t="s">
        <v>1534</v>
      </c>
      <c r="E1543" s="3624">
        <v>6</v>
      </c>
      <c r="F1543" s="3187" t="s">
        <v>1534</v>
      </c>
      <c r="G1543" s="3187" t="s">
        <v>1534</v>
      </c>
      <c r="H1543" s="3187" t="s">
        <v>1534</v>
      </c>
      <c r="I1543" s="3187" t="s">
        <v>1534</v>
      </c>
      <c r="J1543" s="3187" t="s">
        <v>1534</v>
      </c>
      <c r="K1543" s="3187" t="s">
        <v>1534</v>
      </c>
      <c r="L1543" s="3187" t="s">
        <v>1534</v>
      </c>
      <c r="M1543" s="3187" t="s">
        <v>1534</v>
      </c>
      <c r="N1543" s="3187" t="s">
        <v>1534</v>
      </c>
      <c r="O1543" s="3187" t="s">
        <v>1534</v>
      </c>
      <c r="P1543" s="3187" t="s">
        <v>1534</v>
      </c>
      <c r="Q1543" s="3187" t="s">
        <v>1534</v>
      </c>
      <c r="R1543" s="3187" t="s">
        <v>1534</v>
      </c>
      <c r="S1543" s="3187" t="s">
        <v>1534</v>
      </c>
      <c r="T1543" s="3187" t="s">
        <v>1534</v>
      </c>
      <c r="U1543" s="3187" t="s">
        <v>1534</v>
      </c>
      <c r="V1543" s="3187" t="s">
        <v>1534</v>
      </c>
      <c r="W1543" s="3187" t="s">
        <v>1534</v>
      </c>
      <c r="X1543" s="3187" t="s">
        <v>1534</v>
      </c>
      <c r="Y1543" s="3187" t="s">
        <v>1534</v>
      </c>
      <c r="Z1543" s="3187" t="s">
        <v>1534</v>
      </c>
      <c r="AA1543" s="3187" t="s">
        <v>1534</v>
      </c>
      <c r="AB1543" s="3187" t="s">
        <v>1534</v>
      </c>
      <c r="AC1543" s="3187" t="s">
        <v>1534</v>
      </c>
      <c r="AD1543" s="3237">
        <f t="shared" si="8"/>
        <v>6</v>
      </c>
      <c r="AE1543" s="2641">
        <v>5</v>
      </c>
      <c r="AF1543" s="3626">
        <f t="shared" si="9"/>
        <v>1.2</v>
      </c>
      <c r="AG1543" s="3626">
        <v>1.8</v>
      </c>
      <c r="AH1543" s="2615" t="s">
        <v>1534</v>
      </c>
      <c r="AI1543" s="2615" t="s">
        <v>1534</v>
      </c>
      <c r="AJ1543" s="2649" t="s">
        <v>1534</v>
      </c>
      <c r="AK1543" s="2574"/>
    </row>
    <row r="1544" spans="2:37" s="2875" customFormat="1" ht="12" customHeight="1" x14ac:dyDescent="0.2">
      <c r="B1544" s="3926" t="s">
        <v>6537</v>
      </c>
      <c r="C1544" s="3927"/>
      <c r="D1544" s="3187" t="s">
        <v>1534</v>
      </c>
      <c r="E1544" s="3624">
        <v>8</v>
      </c>
      <c r="F1544" s="3187" t="s">
        <v>1534</v>
      </c>
      <c r="G1544" s="3187" t="s">
        <v>1534</v>
      </c>
      <c r="H1544" s="3187" t="s">
        <v>1534</v>
      </c>
      <c r="I1544" s="3187" t="s">
        <v>1534</v>
      </c>
      <c r="J1544" s="3187" t="s">
        <v>1534</v>
      </c>
      <c r="K1544" s="3187" t="s">
        <v>1534</v>
      </c>
      <c r="L1544" s="3187" t="s">
        <v>1534</v>
      </c>
      <c r="M1544" s="3187" t="s">
        <v>1534</v>
      </c>
      <c r="N1544" s="3187" t="s">
        <v>1534</v>
      </c>
      <c r="O1544" s="3187" t="s">
        <v>1534</v>
      </c>
      <c r="P1544" s="3187" t="s">
        <v>1534</v>
      </c>
      <c r="Q1544" s="3187" t="s">
        <v>1534</v>
      </c>
      <c r="R1544" s="3187" t="s">
        <v>1534</v>
      </c>
      <c r="S1544" s="3187" t="s">
        <v>1534</v>
      </c>
      <c r="T1544" s="3187" t="s">
        <v>1534</v>
      </c>
      <c r="U1544" s="3187" t="s">
        <v>1534</v>
      </c>
      <c r="V1544" s="3187" t="s">
        <v>1534</v>
      </c>
      <c r="W1544" s="3187" t="s">
        <v>1534</v>
      </c>
      <c r="X1544" s="3187" t="s">
        <v>1534</v>
      </c>
      <c r="Y1544" s="3187" t="s">
        <v>1534</v>
      </c>
      <c r="Z1544" s="3187" t="s">
        <v>1534</v>
      </c>
      <c r="AA1544" s="3187" t="s">
        <v>1534</v>
      </c>
      <c r="AB1544" s="3187" t="s">
        <v>1534</v>
      </c>
      <c r="AC1544" s="3187" t="s">
        <v>1534</v>
      </c>
      <c r="AD1544" s="3237">
        <f t="shared" si="8"/>
        <v>8</v>
      </c>
      <c r="AE1544" s="2641">
        <v>10</v>
      </c>
      <c r="AF1544" s="3626">
        <f t="shared" si="9"/>
        <v>0.8</v>
      </c>
      <c r="AG1544" s="3626">
        <v>1.5</v>
      </c>
      <c r="AH1544" s="2615" t="s">
        <v>1534</v>
      </c>
      <c r="AI1544" s="2615" t="s">
        <v>1534</v>
      </c>
      <c r="AJ1544" s="2649" t="s">
        <v>1534</v>
      </c>
      <c r="AK1544" s="2574"/>
    </row>
    <row r="1545" spans="2:37" s="2875" customFormat="1" ht="12" customHeight="1" x14ac:dyDescent="0.2">
      <c r="B1545" s="3926" t="s">
        <v>6538</v>
      </c>
      <c r="C1545" s="3927"/>
      <c r="D1545" s="3187" t="s">
        <v>1534</v>
      </c>
      <c r="E1545" s="3624">
        <v>15</v>
      </c>
      <c r="F1545" s="3187" t="s">
        <v>1534</v>
      </c>
      <c r="G1545" s="3187" t="s">
        <v>1534</v>
      </c>
      <c r="H1545" s="3187" t="s">
        <v>1534</v>
      </c>
      <c r="I1545" s="3187" t="s">
        <v>1534</v>
      </c>
      <c r="J1545" s="3187" t="s">
        <v>1534</v>
      </c>
      <c r="K1545" s="3187" t="s">
        <v>1534</v>
      </c>
      <c r="L1545" s="3187" t="s">
        <v>1534</v>
      </c>
      <c r="M1545" s="3187" t="s">
        <v>1534</v>
      </c>
      <c r="N1545" s="3187" t="s">
        <v>1534</v>
      </c>
      <c r="O1545" s="3187" t="s">
        <v>1534</v>
      </c>
      <c r="P1545" s="3187" t="s">
        <v>1534</v>
      </c>
      <c r="Q1545" s="3187" t="s">
        <v>1534</v>
      </c>
      <c r="R1545" s="3187" t="s">
        <v>1534</v>
      </c>
      <c r="S1545" s="3187" t="s">
        <v>1534</v>
      </c>
      <c r="T1545" s="3187" t="s">
        <v>1534</v>
      </c>
      <c r="U1545" s="3187" t="s">
        <v>1534</v>
      </c>
      <c r="V1545" s="3187" t="s">
        <v>1534</v>
      </c>
      <c r="W1545" s="3187" t="s">
        <v>1534</v>
      </c>
      <c r="X1545" s="3187" t="s">
        <v>1534</v>
      </c>
      <c r="Y1545" s="3187" t="s">
        <v>1534</v>
      </c>
      <c r="Z1545" s="3187" t="s">
        <v>1534</v>
      </c>
      <c r="AA1545" s="3187" t="s">
        <v>1534</v>
      </c>
      <c r="AB1545" s="3187" t="s">
        <v>1534</v>
      </c>
      <c r="AC1545" s="3187" t="s">
        <v>1534</v>
      </c>
      <c r="AD1545" s="3237">
        <f t="shared" si="8"/>
        <v>15</v>
      </c>
      <c r="AE1545" s="2641">
        <v>30</v>
      </c>
      <c r="AF1545" s="3626">
        <f t="shared" si="9"/>
        <v>0.5</v>
      </c>
      <c r="AG1545" s="3626">
        <v>1.2</v>
      </c>
      <c r="AH1545" s="2615" t="s">
        <v>1534</v>
      </c>
      <c r="AI1545" s="2615" t="s">
        <v>1534</v>
      </c>
      <c r="AJ1545" s="2649" t="s">
        <v>1534</v>
      </c>
      <c r="AK1545" s="2574"/>
    </row>
    <row r="1546" spans="2:37" s="2875" customFormat="1" ht="12" customHeight="1" x14ac:dyDescent="0.2">
      <c r="B1546" s="3926" t="s">
        <v>6539</v>
      </c>
      <c r="C1546" s="3927"/>
      <c r="D1546" s="3187" t="s">
        <v>1534</v>
      </c>
      <c r="E1546" s="3624">
        <v>17</v>
      </c>
      <c r="F1546" s="3187" t="s">
        <v>1534</v>
      </c>
      <c r="G1546" s="3187" t="s">
        <v>1534</v>
      </c>
      <c r="H1546" s="3187" t="s">
        <v>1534</v>
      </c>
      <c r="I1546" s="3187" t="s">
        <v>1534</v>
      </c>
      <c r="J1546" s="3187" t="s">
        <v>1534</v>
      </c>
      <c r="K1546" s="3187" t="s">
        <v>1534</v>
      </c>
      <c r="L1546" s="3187" t="s">
        <v>1534</v>
      </c>
      <c r="M1546" s="3187" t="s">
        <v>1534</v>
      </c>
      <c r="N1546" s="3187" t="s">
        <v>1534</v>
      </c>
      <c r="O1546" s="3187" t="s">
        <v>1534</v>
      </c>
      <c r="P1546" s="3187" t="s">
        <v>1534</v>
      </c>
      <c r="Q1546" s="3187" t="s">
        <v>1534</v>
      </c>
      <c r="R1546" s="3187" t="s">
        <v>1534</v>
      </c>
      <c r="S1546" s="3187" t="s">
        <v>1534</v>
      </c>
      <c r="T1546" s="3187" t="s">
        <v>1534</v>
      </c>
      <c r="U1546" s="3187" t="s">
        <v>1534</v>
      </c>
      <c r="V1546" s="3187" t="s">
        <v>1534</v>
      </c>
      <c r="W1546" s="3187" t="s">
        <v>1534</v>
      </c>
      <c r="X1546" s="3187" t="s">
        <v>1534</v>
      </c>
      <c r="Y1546" s="3187" t="s">
        <v>1534</v>
      </c>
      <c r="Z1546" s="3187" t="s">
        <v>1534</v>
      </c>
      <c r="AA1546" s="3187" t="s">
        <v>1534</v>
      </c>
      <c r="AB1546" s="3187" t="s">
        <v>1534</v>
      </c>
      <c r="AC1546" s="3187" t="s">
        <v>1534</v>
      </c>
      <c r="AD1546" s="3237">
        <f t="shared" si="8"/>
        <v>17</v>
      </c>
      <c r="AE1546" s="2641">
        <v>50</v>
      </c>
      <c r="AF1546" s="3626">
        <f t="shared" si="9"/>
        <v>0.34</v>
      </c>
      <c r="AG1546" s="3626">
        <v>1</v>
      </c>
      <c r="AH1546" s="2615" t="s">
        <v>1534</v>
      </c>
      <c r="AI1546" s="2615" t="s">
        <v>1534</v>
      </c>
      <c r="AJ1546" s="2649" t="s">
        <v>1534</v>
      </c>
      <c r="AK1546" s="2574"/>
    </row>
    <row r="1547" spans="2:37" s="2875" customFormat="1" ht="12" customHeight="1" x14ac:dyDescent="0.2">
      <c r="B1547" s="3926" t="s">
        <v>6540</v>
      </c>
      <c r="C1547" s="3927"/>
      <c r="D1547" s="3187" t="s">
        <v>1534</v>
      </c>
      <c r="E1547" s="3624">
        <v>20</v>
      </c>
      <c r="F1547" s="3187" t="s">
        <v>1534</v>
      </c>
      <c r="G1547" s="3187" t="s">
        <v>1534</v>
      </c>
      <c r="H1547" s="3187" t="s">
        <v>1534</v>
      </c>
      <c r="I1547" s="3187" t="s">
        <v>1534</v>
      </c>
      <c r="J1547" s="3187" t="s">
        <v>1534</v>
      </c>
      <c r="K1547" s="3187" t="s">
        <v>1534</v>
      </c>
      <c r="L1547" s="3187" t="s">
        <v>1534</v>
      </c>
      <c r="M1547" s="3187" t="s">
        <v>1534</v>
      </c>
      <c r="N1547" s="3187" t="s">
        <v>1534</v>
      </c>
      <c r="O1547" s="3187" t="s">
        <v>1534</v>
      </c>
      <c r="P1547" s="3187" t="s">
        <v>1534</v>
      </c>
      <c r="Q1547" s="3187" t="s">
        <v>1534</v>
      </c>
      <c r="R1547" s="3187" t="s">
        <v>1534</v>
      </c>
      <c r="S1547" s="3187" t="s">
        <v>1534</v>
      </c>
      <c r="T1547" s="3187" t="s">
        <v>1534</v>
      </c>
      <c r="U1547" s="3187" t="s">
        <v>1534</v>
      </c>
      <c r="V1547" s="3187" t="s">
        <v>1534</v>
      </c>
      <c r="W1547" s="3187" t="s">
        <v>1534</v>
      </c>
      <c r="X1547" s="3187" t="s">
        <v>1534</v>
      </c>
      <c r="Y1547" s="3187" t="s">
        <v>1534</v>
      </c>
      <c r="Z1547" s="3187" t="s">
        <v>1534</v>
      </c>
      <c r="AA1547" s="3187" t="s">
        <v>1534</v>
      </c>
      <c r="AB1547" s="3187" t="s">
        <v>1534</v>
      </c>
      <c r="AC1547" s="3187" t="s">
        <v>1534</v>
      </c>
      <c r="AD1547" s="3237">
        <f t="shared" si="8"/>
        <v>20</v>
      </c>
      <c r="AE1547" s="2641">
        <v>80</v>
      </c>
      <c r="AF1547" s="3626">
        <f t="shared" si="9"/>
        <v>0.25</v>
      </c>
      <c r="AG1547" s="3626">
        <v>0.8</v>
      </c>
      <c r="AH1547" s="2615" t="s">
        <v>1534</v>
      </c>
      <c r="AI1547" s="2615" t="s">
        <v>1534</v>
      </c>
      <c r="AJ1547" s="2649" t="s">
        <v>1534</v>
      </c>
      <c r="AK1547" s="2574"/>
    </row>
    <row r="1548" spans="2:37" s="2875" customFormat="1" ht="12" customHeight="1" thickBot="1" x14ac:dyDescent="0.25">
      <c r="B1548" s="3912" t="s">
        <v>6541</v>
      </c>
      <c r="C1548" s="3913"/>
      <c r="D1548" s="3346" t="s">
        <v>1534</v>
      </c>
      <c r="E1548" s="3627">
        <v>23</v>
      </c>
      <c r="F1548" s="3346" t="s">
        <v>1534</v>
      </c>
      <c r="G1548" s="3346" t="s">
        <v>1534</v>
      </c>
      <c r="H1548" s="3346" t="s">
        <v>1534</v>
      </c>
      <c r="I1548" s="3346" t="s">
        <v>1534</v>
      </c>
      <c r="J1548" s="3346" t="s">
        <v>1534</v>
      </c>
      <c r="K1548" s="3346" t="s">
        <v>1534</v>
      </c>
      <c r="L1548" s="3346" t="s">
        <v>1534</v>
      </c>
      <c r="M1548" s="3346" t="s">
        <v>1534</v>
      </c>
      <c r="N1548" s="3346" t="s">
        <v>1534</v>
      </c>
      <c r="O1548" s="3346" t="s">
        <v>1534</v>
      </c>
      <c r="P1548" s="3346" t="s">
        <v>1534</v>
      </c>
      <c r="Q1548" s="3346" t="s">
        <v>1534</v>
      </c>
      <c r="R1548" s="3346" t="s">
        <v>1534</v>
      </c>
      <c r="S1548" s="3346" t="s">
        <v>1534</v>
      </c>
      <c r="T1548" s="3346" t="s">
        <v>1534</v>
      </c>
      <c r="U1548" s="3346" t="s">
        <v>1534</v>
      </c>
      <c r="V1548" s="3346" t="s">
        <v>1534</v>
      </c>
      <c r="W1548" s="3346" t="s">
        <v>1534</v>
      </c>
      <c r="X1548" s="3346" t="s">
        <v>1534</v>
      </c>
      <c r="Y1548" s="3346" t="s">
        <v>1534</v>
      </c>
      <c r="Z1548" s="3346" t="s">
        <v>1534</v>
      </c>
      <c r="AA1548" s="3346" t="s">
        <v>1534</v>
      </c>
      <c r="AB1548" s="3346" t="s">
        <v>1534</v>
      </c>
      <c r="AC1548" s="3346" t="s">
        <v>1534</v>
      </c>
      <c r="AD1548" s="3155">
        <f t="shared" si="8"/>
        <v>23</v>
      </c>
      <c r="AE1548" s="2644">
        <v>100</v>
      </c>
      <c r="AF1548" s="3628">
        <f t="shared" si="9"/>
        <v>0.23</v>
      </c>
      <c r="AG1548" s="3628">
        <v>0.5</v>
      </c>
      <c r="AH1548" s="2655" t="s">
        <v>1534</v>
      </c>
      <c r="AI1548" s="2655" t="s">
        <v>1534</v>
      </c>
      <c r="AJ1548" s="2656" t="s">
        <v>1534</v>
      </c>
      <c r="AK1548" s="2574"/>
    </row>
    <row r="1549" spans="2:37" s="2875" customFormat="1" ht="12" customHeight="1" x14ac:dyDescent="0.2">
      <c r="B1549" s="2575"/>
      <c r="C1549" s="2568"/>
      <c r="D1549" s="3833"/>
      <c r="E1549" s="3833"/>
      <c r="F1549" s="3833"/>
      <c r="G1549" s="3833"/>
      <c r="H1549" s="2568"/>
      <c r="I1549" s="2569"/>
      <c r="J1549" s="2569"/>
      <c r="K1549" s="2569"/>
      <c r="L1549" s="2569"/>
      <c r="M1549" s="2568"/>
      <c r="N1549" s="2569"/>
      <c r="O1549" s="2569"/>
      <c r="P1549" s="2569"/>
      <c r="Q1549" s="2569"/>
      <c r="R1549" s="2569"/>
      <c r="S1549" s="2568"/>
      <c r="T1549" s="2567"/>
      <c r="U1549" s="2567"/>
      <c r="V1549" s="2567"/>
      <c r="W1549" s="2567"/>
      <c r="X1549" s="2567"/>
      <c r="Y1549" s="2567"/>
      <c r="Z1549" s="2567"/>
      <c r="AA1549" s="2567"/>
      <c r="AB1549" s="2567"/>
      <c r="AC1549" s="2567"/>
      <c r="AD1549" s="2567"/>
      <c r="AE1549" s="2567"/>
      <c r="AF1549" s="2567"/>
      <c r="AG1549" s="2567"/>
      <c r="AH1549" s="2567"/>
      <c r="AI1549" s="2567"/>
      <c r="AJ1549" s="2567"/>
      <c r="AK1549" s="2574"/>
    </row>
    <row r="1550" spans="2:37" s="2875" customFormat="1" ht="12" customHeight="1" x14ac:dyDescent="0.2">
      <c r="B1550" s="3834" t="s">
        <v>4996</v>
      </c>
      <c r="C1550" s="3835"/>
      <c r="D1550" s="3836" t="s">
        <v>1534</v>
      </c>
      <c r="E1550" s="3836"/>
      <c r="F1550" s="3836"/>
      <c r="G1550" s="3836"/>
      <c r="H1550" s="2571"/>
      <c r="I1550" s="2571"/>
      <c r="J1550" s="2571"/>
      <c r="K1550" s="2571"/>
      <c r="L1550" s="2571"/>
      <c r="M1550" s="2571"/>
      <c r="N1550" s="2571"/>
      <c r="O1550" s="2571"/>
      <c r="P1550" s="2571"/>
      <c r="Q1550" s="2571"/>
      <c r="R1550" s="2571"/>
      <c r="S1550" s="2571"/>
      <c r="T1550" s="2567"/>
      <c r="U1550" s="2567"/>
      <c r="V1550" s="2567"/>
      <c r="W1550" s="2567"/>
      <c r="X1550" s="2567"/>
      <c r="Y1550" s="2567"/>
      <c r="Z1550" s="2567"/>
      <c r="AA1550" s="2567"/>
      <c r="AB1550" s="2567"/>
      <c r="AC1550" s="2567"/>
      <c r="AD1550" s="2567"/>
      <c r="AE1550" s="2567"/>
      <c r="AF1550" s="2567"/>
      <c r="AG1550" s="2567"/>
      <c r="AH1550" s="2567"/>
      <c r="AI1550" s="2567"/>
      <c r="AJ1550" s="2567"/>
      <c r="AK1550" s="2574"/>
    </row>
    <row r="1551" spans="2:37" s="2875" customFormat="1" ht="12" customHeight="1" x14ac:dyDescent="0.2">
      <c r="B1551" s="3834" t="s">
        <v>4997</v>
      </c>
      <c r="C1551" s="3835"/>
      <c r="D1551" s="3836" t="s">
        <v>10</v>
      </c>
      <c r="E1551" s="3836"/>
      <c r="F1551" s="3836"/>
      <c r="G1551" s="3836"/>
      <c r="H1551" s="2571"/>
      <c r="I1551" s="2571"/>
      <c r="J1551" s="2571"/>
      <c r="K1551" s="2571"/>
      <c r="L1551" s="2571"/>
      <c r="M1551" s="2571"/>
      <c r="N1551" s="2571"/>
      <c r="O1551" s="2571"/>
      <c r="P1551" s="2571"/>
      <c r="Q1551" s="2571"/>
      <c r="R1551" s="2571"/>
      <c r="S1551" s="2571"/>
      <c r="T1551" s="2567"/>
      <c r="U1551" s="2567"/>
      <c r="V1551" s="2567"/>
      <c r="W1551" s="2567"/>
      <c r="X1551" s="2567"/>
      <c r="Y1551" s="2567"/>
      <c r="Z1551" s="2567"/>
      <c r="AA1551" s="2567"/>
      <c r="AB1551" s="2567"/>
      <c r="AC1551" s="2567"/>
      <c r="AD1551" s="2567"/>
      <c r="AE1551" s="2567"/>
      <c r="AF1551" s="2567"/>
      <c r="AG1551" s="2567"/>
      <c r="AH1551" s="2567"/>
      <c r="AI1551" s="2567"/>
      <c r="AJ1551" s="2567"/>
      <c r="AK1551" s="2574"/>
    </row>
    <row r="1552" spans="2:37" s="2875" customFormat="1" ht="12" customHeight="1" thickBot="1" x14ac:dyDescent="0.25">
      <c r="B1552" s="3938"/>
      <c r="C1552" s="3939"/>
      <c r="D1552" s="3940"/>
      <c r="E1552" s="3940"/>
      <c r="F1552" s="3940"/>
      <c r="G1552" s="3940"/>
      <c r="H1552" s="2576"/>
      <c r="I1552" s="2576"/>
      <c r="J1552" s="2576"/>
      <c r="K1552" s="2576"/>
      <c r="L1552" s="2576"/>
      <c r="M1552" s="2576"/>
      <c r="N1552" s="2576"/>
      <c r="O1552" s="2576"/>
      <c r="P1552" s="2576"/>
      <c r="Q1552" s="2576"/>
      <c r="R1552" s="2576"/>
      <c r="S1552" s="2576"/>
      <c r="T1552" s="2577"/>
      <c r="U1552" s="2577"/>
      <c r="V1552" s="2577"/>
      <c r="W1552" s="2577"/>
      <c r="X1552" s="2577"/>
      <c r="Y1552" s="2577"/>
      <c r="Z1552" s="2577"/>
      <c r="AA1552" s="2577"/>
      <c r="AB1552" s="2577"/>
      <c r="AC1552" s="2577"/>
      <c r="AD1552" s="2577"/>
      <c r="AE1552" s="2577"/>
      <c r="AF1552" s="2577"/>
      <c r="AG1552" s="2577"/>
      <c r="AH1552" s="2577"/>
      <c r="AI1552" s="2577"/>
      <c r="AJ1552" s="2577"/>
      <c r="AK1552" s="2579"/>
    </row>
    <row r="1553" spans="2:37" s="2875" customFormat="1" ht="12" customHeight="1" x14ac:dyDescent="0.2">
      <c r="B1553" s="2777"/>
    </row>
    <row r="1554" spans="2:37" s="2875" customFormat="1" ht="12" customHeight="1" thickBot="1" x14ac:dyDescent="0.25">
      <c r="B1554" s="2777"/>
    </row>
    <row r="1555" spans="2:37" s="2875" customFormat="1" ht="12" customHeight="1" x14ac:dyDescent="0.2">
      <c r="B1555" s="3839" t="s">
        <v>5005</v>
      </c>
      <c r="C1555" s="3840"/>
      <c r="D1555" s="3840"/>
      <c r="E1555" s="3840"/>
      <c r="F1555" s="3840"/>
      <c r="G1555" s="3840"/>
      <c r="H1555" s="3840"/>
      <c r="I1555" s="3840"/>
      <c r="J1555" s="3840"/>
      <c r="K1555" s="3840"/>
      <c r="L1555" s="3840"/>
      <c r="M1555" s="3840"/>
      <c r="N1555" s="3840"/>
      <c r="O1555" s="3840"/>
      <c r="P1555" s="3840"/>
      <c r="Q1555" s="3840"/>
      <c r="R1555" s="3840"/>
      <c r="S1555" s="3840"/>
      <c r="T1555" s="3840"/>
      <c r="U1555" s="3840"/>
      <c r="V1555" s="3840"/>
      <c r="W1555" s="3840"/>
      <c r="X1555" s="3840"/>
      <c r="Y1555" s="3840"/>
      <c r="Z1555" s="3840"/>
      <c r="AA1555" s="3840"/>
      <c r="AB1555" s="3840"/>
      <c r="AC1555" s="3840"/>
      <c r="AD1555" s="3840"/>
      <c r="AE1555" s="3840"/>
      <c r="AF1555" s="3840"/>
      <c r="AG1555" s="3840"/>
      <c r="AH1555" s="3840"/>
      <c r="AI1555" s="3840"/>
      <c r="AJ1555" s="3840"/>
      <c r="AK1555" s="3841"/>
    </row>
    <row r="1556" spans="2:37" s="2875" customFormat="1" ht="12" customHeight="1" x14ac:dyDescent="0.2">
      <c r="B1556" s="2572"/>
      <c r="C1556" s="3571"/>
      <c r="D1556" s="3571"/>
      <c r="E1556" s="3571"/>
      <c r="F1556" s="3571"/>
      <c r="G1556" s="2573"/>
      <c r="H1556" s="2573"/>
      <c r="I1556" s="2573"/>
      <c r="J1556" s="2573"/>
      <c r="K1556" s="2573"/>
      <c r="L1556" s="2573"/>
      <c r="M1556" s="2573"/>
      <c r="N1556" s="2573"/>
      <c r="O1556" s="2573"/>
      <c r="P1556" s="2573"/>
      <c r="Q1556" s="2573"/>
      <c r="R1556" s="2573"/>
      <c r="S1556" s="2573"/>
      <c r="T1556" s="2573"/>
      <c r="U1556" s="2573"/>
      <c r="V1556" s="2573"/>
      <c r="W1556" s="2573"/>
      <c r="X1556" s="2573"/>
      <c r="Y1556" s="2573"/>
      <c r="Z1556" s="2573"/>
      <c r="AA1556" s="2573"/>
      <c r="AB1556" s="2573"/>
      <c r="AC1556" s="2573"/>
      <c r="AD1556" s="2573"/>
      <c r="AE1556" s="2573"/>
      <c r="AF1556" s="2573"/>
      <c r="AG1556" s="2573"/>
      <c r="AH1556" s="2573"/>
      <c r="AI1556" s="2573"/>
      <c r="AJ1556" s="2573"/>
      <c r="AK1556" s="2574"/>
    </row>
    <row r="1557" spans="2:37" s="2875" customFormat="1" ht="12" customHeight="1" x14ac:dyDescent="0.2">
      <c r="B1557" s="2572" t="s">
        <v>4992</v>
      </c>
      <c r="C1557" s="3571"/>
      <c r="D1557" s="3842" t="s">
        <v>6528</v>
      </c>
      <c r="E1557" s="3842"/>
      <c r="F1557" s="3842"/>
      <c r="G1557" s="2573"/>
      <c r="H1557" s="2573"/>
      <c r="I1557" s="2573"/>
      <c r="J1557" s="2573"/>
      <c r="K1557" s="2573"/>
      <c r="L1557" s="2573"/>
      <c r="M1557" s="2573"/>
      <c r="N1557" s="2573"/>
      <c r="O1557" s="2573"/>
      <c r="P1557" s="2573"/>
      <c r="Q1557" s="2573"/>
      <c r="R1557" s="2573"/>
      <c r="S1557" s="2573"/>
      <c r="T1557" s="2573"/>
      <c r="U1557" s="2573"/>
      <c r="V1557" s="2573"/>
      <c r="W1557" s="2573"/>
      <c r="X1557" s="2573"/>
      <c r="Y1557" s="2573"/>
      <c r="Z1557" s="2573"/>
      <c r="AA1557" s="2573"/>
      <c r="AB1557" s="2573"/>
      <c r="AC1557" s="2573"/>
      <c r="AD1557" s="2573"/>
      <c r="AE1557" s="2573"/>
      <c r="AF1557" s="2573"/>
      <c r="AG1557" s="2573"/>
      <c r="AH1557" s="2573"/>
      <c r="AI1557" s="2573"/>
      <c r="AJ1557" s="2573"/>
      <c r="AK1557" s="2574"/>
    </row>
    <row r="1558" spans="2:37" s="2875" customFormat="1" ht="12" customHeight="1" thickBot="1" x14ac:dyDescent="0.25">
      <c r="B1558" s="3863" t="s">
        <v>5006</v>
      </c>
      <c r="C1558" s="3864"/>
      <c r="D1558" s="3843">
        <v>41720</v>
      </c>
      <c r="E1558" s="3843"/>
      <c r="F1558" s="3571"/>
      <c r="G1558" s="2573"/>
      <c r="H1558" s="2573"/>
      <c r="I1558" s="2573"/>
      <c r="J1558" s="2573"/>
      <c r="K1558" s="2573"/>
      <c r="L1558" s="2573"/>
      <c r="M1558" s="2573"/>
      <c r="N1558" s="2573"/>
      <c r="O1558" s="2573"/>
      <c r="P1558" s="2573"/>
      <c r="Q1558" s="2573"/>
      <c r="R1558" s="2573"/>
      <c r="S1558" s="2573"/>
      <c r="T1558" s="2573"/>
      <c r="U1558" s="2573"/>
      <c r="V1558" s="2573"/>
      <c r="W1558" s="2573"/>
      <c r="X1558" s="2573"/>
      <c r="Y1558" s="2573"/>
      <c r="Z1558" s="2573"/>
      <c r="AA1558" s="2573"/>
      <c r="AB1558" s="2573"/>
      <c r="AC1558" s="2573"/>
      <c r="AD1558" s="2573"/>
      <c r="AE1558" s="2573"/>
      <c r="AF1558" s="2573"/>
      <c r="AG1558" s="2573"/>
      <c r="AH1558" s="2573"/>
      <c r="AI1558" s="2573"/>
      <c r="AJ1558" s="2573"/>
      <c r="AK1558" s="2574"/>
    </row>
    <row r="1559" spans="2:37" s="2875" customFormat="1" ht="64.5" customHeight="1" thickBot="1" x14ac:dyDescent="0.25">
      <c r="B1559" s="3844" t="s">
        <v>5007</v>
      </c>
      <c r="C1559" s="3845"/>
      <c r="D1559" s="3872" t="s">
        <v>6527</v>
      </c>
      <c r="E1559" s="3847"/>
      <c r="F1559" s="3847"/>
      <c r="G1559" s="3847"/>
      <c r="H1559" s="3847"/>
      <c r="I1559" s="3847"/>
      <c r="J1559" s="3847"/>
      <c r="K1559" s="3848"/>
      <c r="L1559" s="2573"/>
      <c r="M1559" s="2573"/>
      <c r="N1559" s="2573"/>
      <c r="O1559" s="2573"/>
      <c r="P1559" s="2573"/>
      <c r="Q1559" s="2573"/>
      <c r="R1559" s="2573"/>
      <c r="S1559" s="2573"/>
      <c r="T1559" s="2573"/>
      <c r="U1559" s="2573"/>
      <c r="V1559" s="2573"/>
      <c r="W1559" s="2573"/>
      <c r="X1559" s="2573"/>
      <c r="Y1559" s="2573"/>
      <c r="Z1559" s="2573"/>
      <c r="AA1559" s="2573"/>
      <c r="AB1559" s="2573"/>
      <c r="AC1559" s="2573"/>
      <c r="AD1559" s="2573"/>
      <c r="AE1559" s="2573"/>
      <c r="AF1559" s="2573"/>
      <c r="AG1559" s="2573"/>
      <c r="AH1559" s="2573"/>
      <c r="AI1559" s="2573"/>
      <c r="AJ1559" s="2573"/>
      <c r="AK1559" s="2574"/>
    </row>
    <row r="1560" spans="2:37" s="2875" customFormat="1" ht="12" customHeight="1" thickBot="1" x14ac:dyDescent="0.25">
      <c r="B1560" s="3865"/>
      <c r="C1560" s="3849"/>
      <c r="D1560" s="3849"/>
      <c r="E1560" s="3849"/>
      <c r="F1560" s="3849"/>
      <c r="G1560" s="3849"/>
      <c r="H1560" s="3849"/>
      <c r="I1560" s="3849"/>
      <c r="J1560" s="3849"/>
      <c r="K1560" s="3849"/>
      <c r="L1560" s="3849"/>
      <c r="M1560" s="3849"/>
      <c r="N1560" s="3849"/>
      <c r="O1560" s="3849"/>
      <c r="P1560" s="3849"/>
      <c r="Q1560" s="3849"/>
      <c r="R1560" s="2573"/>
      <c r="S1560" s="2573"/>
      <c r="T1560" s="2573"/>
      <c r="U1560" s="2573"/>
      <c r="V1560" s="2573"/>
      <c r="W1560" s="2573"/>
      <c r="X1560" s="2573"/>
      <c r="Y1560" s="2573"/>
      <c r="Z1560" s="2573"/>
      <c r="AA1560" s="2573"/>
      <c r="AB1560" s="2573"/>
      <c r="AC1560" s="2573"/>
      <c r="AD1560" s="2573"/>
      <c r="AE1560" s="2573"/>
      <c r="AF1560" s="2573"/>
      <c r="AG1560" s="2573"/>
      <c r="AH1560" s="2573"/>
      <c r="AI1560" s="2573"/>
      <c r="AJ1560" s="2573"/>
      <c r="AK1560" s="2574"/>
    </row>
    <row r="1561" spans="2:37" s="2875" customFormat="1" ht="12" customHeight="1" thickBot="1" x14ac:dyDescent="0.25">
      <c r="B1561" s="3827" t="s">
        <v>5008</v>
      </c>
      <c r="C1561" s="3827"/>
      <c r="D1561" s="3827" t="s">
        <v>4998</v>
      </c>
      <c r="E1561" s="3827" t="s">
        <v>5009</v>
      </c>
      <c r="F1561" s="3850" t="s">
        <v>224</v>
      </c>
      <c r="G1561" s="3850"/>
      <c r="H1561" s="3850"/>
      <c r="I1561" s="3850"/>
      <c r="J1561" s="3850"/>
      <c r="K1561" s="3850"/>
      <c r="L1561" s="3850"/>
      <c r="M1561" s="3850"/>
      <c r="N1561" s="3850"/>
      <c r="O1561" s="3850"/>
      <c r="P1561" s="3850"/>
      <c r="Q1561" s="3850"/>
      <c r="R1561" s="3850"/>
      <c r="S1561" s="3850" t="s">
        <v>340</v>
      </c>
      <c r="T1561" s="3850"/>
      <c r="U1561" s="3850"/>
      <c r="V1561" s="3850"/>
      <c r="W1561" s="3850"/>
      <c r="X1561" s="3850"/>
      <c r="Y1561" s="3850"/>
      <c r="Z1561" s="3850"/>
      <c r="AA1561" s="3850"/>
      <c r="AB1561" s="3850"/>
      <c r="AC1561" s="3850"/>
      <c r="AD1561" s="3850" t="s">
        <v>225</v>
      </c>
      <c r="AE1561" s="3850"/>
      <c r="AF1561" s="3850"/>
      <c r="AG1561" s="3850"/>
      <c r="AH1561" s="3851" t="s">
        <v>4993</v>
      </c>
      <c r="AI1561" s="3851"/>
      <c r="AJ1561" s="3851"/>
      <c r="AK1561" s="2574"/>
    </row>
    <row r="1562" spans="2:37" s="2875" customFormat="1" ht="12" customHeight="1" thickBot="1" x14ac:dyDescent="0.25">
      <c r="B1562" s="3828"/>
      <c r="C1562" s="3828"/>
      <c r="D1562" s="3828"/>
      <c r="E1562" s="3828"/>
      <c r="F1562" s="3828" t="s">
        <v>5010</v>
      </c>
      <c r="G1562" s="3828" t="s">
        <v>5011</v>
      </c>
      <c r="H1562" s="3827" t="s">
        <v>5012</v>
      </c>
      <c r="I1562" s="3830" t="s">
        <v>5013</v>
      </c>
      <c r="J1562" s="3830" t="s">
        <v>5014</v>
      </c>
      <c r="K1562" s="3829" t="s">
        <v>5015</v>
      </c>
      <c r="L1562" s="3829" t="s">
        <v>5016</v>
      </c>
      <c r="M1562" s="3830" t="s">
        <v>5017</v>
      </c>
      <c r="N1562" s="3830"/>
      <c r="O1562" s="3829" t="s">
        <v>5018</v>
      </c>
      <c r="P1562" s="3829" t="s">
        <v>5019</v>
      </c>
      <c r="Q1562" s="3829" t="s">
        <v>5020</v>
      </c>
      <c r="R1562" s="3829" t="s">
        <v>5021</v>
      </c>
      <c r="S1562" s="3827" t="s">
        <v>5022</v>
      </c>
      <c r="T1562" s="3827" t="s">
        <v>5023</v>
      </c>
      <c r="U1562" s="3827" t="s">
        <v>5024</v>
      </c>
      <c r="V1562" s="3827" t="s">
        <v>5025</v>
      </c>
      <c r="W1562" s="3827" t="s">
        <v>5026</v>
      </c>
      <c r="X1562" s="3827" t="s">
        <v>5027</v>
      </c>
      <c r="Y1562" s="3827" t="s">
        <v>5028</v>
      </c>
      <c r="Z1562" s="3827" t="s">
        <v>5029</v>
      </c>
      <c r="AA1562" s="3827" t="s">
        <v>5030</v>
      </c>
      <c r="AB1562" s="3830" t="s">
        <v>5031</v>
      </c>
      <c r="AC1562" s="3830" t="s">
        <v>5032</v>
      </c>
      <c r="AD1562" s="3827" t="s">
        <v>5033</v>
      </c>
      <c r="AE1562" s="3827" t="s">
        <v>5034</v>
      </c>
      <c r="AF1562" s="3827" t="s">
        <v>5035</v>
      </c>
      <c r="AG1562" s="3827" t="s">
        <v>5036</v>
      </c>
      <c r="AH1562" s="3827" t="s">
        <v>1154</v>
      </c>
      <c r="AI1562" s="3827" t="s">
        <v>4994</v>
      </c>
      <c r="AJ1562" s="3827" t="s">
        <v>4995</v>
      </c>
      <c r="AK1562" s="2574"/>
    </row>
    <row r="1563" spans="2:37" s="2875" customFormat="1" ht="12" customHeight="1" thickBot="1" x14ac:dyDescent="0.25">
      <c r="B1563" s="3828"/>
      <c r="C1563" s="3828"/>
      <c r="D1563" s="3828"/>
      <c r="E1563" s="3828"/>
      <c r="F1563" s="3828"/>
      <c r="G1563" s="3828"/>
      <c r="H1563" s="3828"/>
      <c r="I1563" s="3829"/>
      <c r="J1563" s="3829"/>
      <c r="K1563" s="3829"/>
      <c r="L1563" s="3829"/>
      <c r="M1563" s="3572" t="s">
        <v>5037</v>
      </c>
      <c r="N1563" s="3573" t="s">
        <v>2798</v>
      </c>
      <c r="O1563" s="3829"/>
      <c r="P1563" s="3829"/>
      <c r="Q1563" s="3829"/>
      <c r="R1563" s="3829"/>
      <c r="S1563" s="3828"/>
      <c r="T1563" s="3828"/>
      <c r="U1563" s="3828"/>
      <c r="V1563" s="3828"/>
      <c r="W1563" s="3828"/>
      <c r="X1563" s="3828"/>
      <c r="Y1563" s="3828"/>
      <c r="Z1563" s="3828"/>
      <c r="AA1563" s="3828"/>
      <c r="AB1563" s="3829"/>
      <c r="AC1563" s="3829"/>
      <c r="AD1563" s="3828"/>
      <c r="AE1563" s="3828"/>
      <c r="AF1563" s="3828"/>
      <c r="AG1563" s="3828"/>
      <c r="AH1563" s="3828"/>
      <c r="AI1563" s="3828"/>
      <c r="AJ1563" s="3828"/>
      <c r="AK1563" s="2574"/>
    </row>
    <row r="1564" spans="2:37" s="2875" customFormat="1" ht="12" customHeight="1" x14ac:dyDescent="0.2">
      <c r="B1564" s="3897" t="s">
        <v>5977</v>
      </c>
      <c r="C1564" s="3898"/>
      <c r="D1564" s="3182" t="s">
        <v>1534</v>
      </c>
      <c r="E1564" s="3182">
        <v>1</v>
      </c>
      <c r="F1564" s="3182" t="s">
        <v>1534</v>
      </c>
      <c r="G1564" s="3182" t="s">
        <v>1534</v>
      </c>
      <c r="H1564" s="3182" t="s">
        <v>1534</v>
      </c>
      <c r="I1564" s="3182" t="s">
        <v>1534</v>
      </c>
      <c r="J1564" s="3182" t="s">
        <v>1534</v>
      </c>
      <c r="K1564" s="3182" t="s">
        <v>1534</v>
      </c>
      <c r="L1564" s="3182" t="s">
        <v>1534</v>
      </c>
      <c r="M1564" s="3182" t="s">
        <v>1534</v>
      </c>
      <c r="N1564" s="3182" t="s">
        <v>1534</v>
      </c>
      <c r="O1564" s="3182" t="s">
        <v>1534</v>
      </c>
      <c r="P1564" s="3182" t="s">
        <v>1534</v>
      </c>
      <c r="Q1564" s="3182" t="s">
        <v>1534</v>
      </c>
      <c r="R1564" s="3182" t="s">
        <v>1534</v>
      </c>
      <c r="S1564" s="3182" t="s">
        <v>1534</v>
      </c>
      <c r="T1564" s="3182" t="s">
        <v>1534</v>
      </c>
      <c r="U1564" s="3182" t="s">
        <v>1534</v>
      </c>
      <c r="V1564" s="3182" t="s">
        <v>1534</v>
      </c>
      <c r="W1564" s="3182" t="s">
        <v>1534</v>
      </c>
      <c r="X1564" s="3182" t="s">
        <v>1534</v>
      </c>
      <c r="Y1564" s="3182" t="s">
        <v>1534</v>
      </c>
      <c r="Z1564" s="3182" t="s">
        <v>1534</v>
      </c>
      <c r="AA1564" s="3182" t="s">
        <v>1534</v>
      </c>
      <c r="AB1564" s="3182" t="s">
        <v>1534</v>
      </c>
      <c r="AC1564" s="3182" t="s">
        <v>1534</v>
      </c>
      <c r="AD1564" s="3154">
        <v>1</v>
      </c>
      <c r="AE1564" s="2651" t="s">
        <v>5968</v>
      </c>
      <c r="AF1564" s="2709" t="s">
        <v>1534</v>
      </c>
      <c r="AG1564" s="2709">
        <v>0.5</v>
      </c>
      <c r="AH1564" s="2646" t="s">
        <v>1534</v>
      </c>
      <c r="AI1564" s="2646" t="s">
        <v>1534</v>
      </c>
      <c r="AJ1564" s="2648" t="s">
        <v>1534</v>
      </c>
      <c r="AK1564" s="2574"/>
    </row>
    <row r="1565" spans="2:37" s="2875" customFormat="1" ht="12" customHeight="1" x14ac:dyDescent="0.2">
      <c r="B1565" s="3936" t="s">
        <v>5978</v>
      </c>
      <c r="C1565" s="3937"/>
      <c r="D1565" s="3187" t="s">
        <v>1534</v>
      </c>
      <c r="E1565" s="3237">
        <v>3</v>
      </c>
      <c r="F1565" s="3237" t="s">
        <v>1534</v>
      </c>
      <c r="G1565" s="3043" t="s">
        <v>1534</v>
      </c>
      <c r="H1565" s="3135" t="s">
        <v>1534</v>
      </c>
      <c r="I1565" s="3135" t="s">
        <v>1534</v>
      </c>
      <c r="J1565" s="3135" t="s">
        <v>1534</v>
      </c>
      <c r="K1565" s="3043" t="s">
        <v>1534</v>
      </c>
      <c r="L1565" s="3043" t="s">
        <v>1534</v>
      </c>
      <c r="M1565" s="3187" t="s">
        <v>1534</v>
      </c>
      <c r="N1565" s="2613" t="s">
        <v>1534</v>
      </c>
      <c r="O1565" s="3043" t="s">
        <v>1534</v>
      </c>
      <c r="P1565" s="3043" t="s">
        <v>1534</v>
      </c>
      <c r="Q1565" s="3043" t="s">
        <v>1534</v>
      </c>
      <c r="R1565" s="3043" t="s">
        <v>1534</v>
      </c>
      <c r="S1565" s="2713" t="s">
        <v>1534</v>
      </c>
      <c r="T1565" s="3043" t="s">
        <v>1534</v>
      </c>
      <c r="U1565" s="3044" t="s">
        <v>1534</v>
      </c>
      <c r="V1565" s="3044" t="s">
        <v>1534</v>
      </c>
      <c r="W1565" s="3043" t="s">
        <v>1534</v>
      </c>
      <c r="X1565" s="3043" t="s">
        <v>1534</v>
      </c>
      <c r="Y1565" s="3044" t="s">
        <v>1534</v>
      </c>
      <c r="Z1565" s="3044" t="s">
        <v>1534</v>
      </c>
      <c r="AA1565" s="3044" t="s">
        <v>1534</v>
      </c>
      <c r="AB1565" s="3043" t="s">
        <v>1534</v>
      </c>
      <c r="AC1565" s="3043" t="s">
        <v>1534</v>
      </c>
      <c r="AD1565" s="3237">
        <v>3</v>
      </c>
      <c r="AE1565" s="2641" t="s">
        <v>5970</v>
      </c>
      <c r="AF1565" s="2714" t="s">
        <v>1534</v>
      </c>
      <c r="AG1565" s="2714">
        <v>0.5</v>
      </c>
      <c r="AH1565" s="2615" t="s">
        <v>1534</v>
      </c>
      <c r="AI1565" s="2615" t="s">
        <v>1534</v>
      </c>
      <c r="AJ1565" s="3040" t="s">
        <v>1534</v>
      </c>
      <c r="AK1565" s="2574"/>
    </row>
    <row r="1566" spans="2:37" s="2875" customFormat="1" ht="12" customHeight="1" x14ac:dyDescent="0.2">
      <c r="B1566" s="3936" t="s">
        <v>5967</v>
      </c>
      <c r="C1566" s="3937"/>
      <c r="D1566" s="3187" t="s">
        <v>1534</v>
      </c>
      <c r="E1566" s="3237">
        <v>1</v>
      </c>
      <c r="F1566" s="3237" t="s">
        <v>1534</v>
      </c>
      <c r="G1566" s="3043" t="s">
        <v>1534</v>
      </c>
      <c r="H1566" s="3135" t="s">
        <v>1534</v>
      </c>
      <c r="I1566" s="3135" t="s">
        <v>1534</v>
      </c>
      <c r="J1566" s="3135" t="s">
        <v>1534</v>
      </c>
      <c r="K1566" s="3043" t="s">
        <v>1534</v>
      </c>
      <c r="L1566" s="3043" t="s">
        <v>1534</v>
      </c>
      <c r="M1566" s="3187" t="s">
        <v>1534</v>
      </c>
      <c r="N1566" s="2613" t="s">
        <v>1534</v>
      </c>
      <c r="O1566" s="3043" t="s">
        <v>1534</v>
      </c>
      <c r="P1566" s="3043" t="s">
        <v>1534</v>
      </c>
      <c r="Q1566" s="3043" t="s">
        <v>1534</v>
      </c>
      <c r="R1566" s="3043" t="s">
        <v>1534</v>
      </c>
      <c r="S1566" s="2713" t="s">
        <v>1534</v>
      </c>
      <c r="T1566" s="3043" t="s">
        <v>1534</v>
      </c>
      <c r="U1566" s="3044" t="s">
        <v>1534</v>
      </c>
      <c r="V1566" s="3044" t="s">
        <v>1534</v>
      </c>
      <c r="W1566" s="3043" t="s">
        <v>1534</v>
      </c>
      <c r="X1566" s="3043" t="s">
        <v>1534</v>
      </c>
      <c r="Y1566" s="3044" t="s">
        <v>1534</v>
      </c>
      <c r="Z1566" s="3044" t="s">
        <v>1534</v>
      </c>
      <c r="AA1566" s="3044" t="s">
        <v>1534</v>
      </c>
      <c r="AB1566" s="3043" t="s">
        <v>1534</v>
      </c>
      <c r="AC1566" s="3043" t="s">
        <v>1534</v>
      </c>
      <c r="AD1566" s="3237">
        <v>1</v>
      </c>
      <c r="AE1566" s="2641" t="s">
        <v>5968</v>
      </c>
      <c r="AF1566" s="2714" t="s">
        <v>1534</v>
      </c>
      <c r="AG1566" s="2714">
        <v>0.5</v>
      </c>
      <c r="AH1566" s="2615" t="s">
        <v>1534</v>
      </c>
      <c r="AI1566" s="2615" t="s">
        <v>1534</v>
      </c>
      <c r="AJ1566" s="3040" t="s">
        <v>1534</v>
      </c>
      <c r="AK1566" s="2574"/>
    </row>
    <row r="1567" spans="2:37" s="2875" customFormat="1" ht="12" customHeight="1" thickBot="1" x14ac:dyDescent="0.25">
      <c r="B1567" s="3943" t="s">
        <v>5979</v>
      </c>
      <c r="C1567" s="3944"/>
      <c r="D1567" s="3346" t="s">
        <v>1534</v>
      </c>
      <c r="E1567" s="3155">
        <v>3</v>
      </c>
      <c r="F1567" s="3155" t="s">
        <v>1534</v>
      </c>
      <c r="G1567" s="3145" t="s">
        <v>1534</v>
      </c>
      <c r="H1567" s="3144" t="s">
        <v>1534</v>
      </c>
      <c r="I1567" s="3144" t="s">
        <v>1534</v>
      </c>
      <c r="J1567" s="3144" t="s">
        <v>1534</v>
      </c>
      <c r="K1567" s="3145" t="s">
        <v>1534</v>
      </c>
      <c r="L1567" s="3145" t="s">
        <v>1534</v>
      </c>
      <c r="M1567" s="3346" t="s">
        <v>1534</v>
      </c>
      <c r="N1567" s="2673" t="s">
        <v>1534</v>
      </c>
      <c r="O1567" s="3145" t="s">
        <v>1534</v>
      </c>
      <c r="P1567" s="3145" t="s">
        <v>1534</v>
      </c>
      <c r="Q1567" s="3145" t="s">
        <v>1534</v>
      </c>
      <c r="R1567" s="3145" t="s">
        <v>1534</v>
      </c>
      <c r="S1567" s="3348" t="s">
        <v>1534</v>
      </c>
      <c r="T1567" s="3145" t="s">
        <v>1534</v>
      </c>
      <c r="U1567" s="3059" t="s">
        <v>1534</v>
      </c>
      <c r="V1567" s="3059" t="s">
        <v>1534</v>
      </c>
      <c r="W1567" s="3145" t="s">
        <v>1534</v>
      </c>
      <c r="X1567" s="3145" t="s">
        <v>1534</v>
      </c>
      <c r="Y1567" s="3059" t="s">
        <v>1534</v>
      </c>
      <c r="Z1567" s="3059" t="s">
        <v>1534</v>
      </c>
      <c r="AA1567" s="3059" t="s">
        <v>1534</v>
      </c>
      <c r="AB1567" s="3145" t="s">
        <v>1534</v>
      </c>
      <c r="AC1567" s="3145" t="s">
        <v>1534</v>
      </c>
      <c r="AD1567" s="3155">
        <v>3</v>
      </c>
      <c r="AE1567" s="2644" t="s">
        <v>5970</v>
      </c>
      <c r="AF1567" s="2817" t="s">
        <v>1534</v>
      </c>
      <c r="AG1567" s="2817">
        <v>0.5</v>
      </c>
      <c r="AH1567" s="2655" t="s">
        <v>1534</v>
      </c>
      <c r="AI1567" s="2655" t="s">
        <v>1534</v>
      </c>
      <c r="AJ1567" s="3061" t="s">
        <v>1534</v>
      </c>
      <c r="AK1567" s="2574"/>
    </row>
    <row r="1568" spans="2:37" s="2875" customFormat="1" ht="12" customHeight="1" x14ac:dyDescent="0.2">
      <c r="B1568" s="2575"/>
      <c r="C1568" s="2568"/>
      <c r="D1568" s="3833"/>
      <c r="E1568" s="3833"/>
      <c r="F1568" s="3833"/>
      <c r="G1568" s="3833"/>
      <c r="H1568" s="2568"/>
      <c r="I1568" s="2569"/>
      <c r="J1568" s="2569"/>
      <c r="K1568" s="2569"/>
      <c r="L1568" s="2569"/>
      <c r="M1568" s="2568"/>
      <c r="N1568" s="2569"/>
      <c r="O1568" s="2569"/>
      <c r="P1568" s="2569"/>
      <c r="Q1568" s="2569"/>
      <c r="R1568" s="2569"/>
      <c r="S1568" s="2568"/>
      <c r="T1568" s="2567"/>
      <c r="U1568" s="2567"/>
      <c r="V1568" s="2567"/>
      <c r="W1568" s="2567"/>
      <c r="X1568" s="2567"/>
      <c r="Y1568" s="2567"/>
      <c r="Z1568" s="2567"/>
      <c r="AA1568" s="2567"/>
      <c r="AB1568" s="2567"/>
      <c r="AC1568" s="2567"/>
      <c r="AD1568" s="2567"/>
      <c r="AE1568" s="2567"/>
      <c r="AF1568" s="2567"/>
      <c r="AG1568" s="2567"/>
      <c r="AH1568" s="2567"/>
      <c r="AI1568" s="2567"/>
      <c r="AJ1568" s="2567"/>
      <c r="AK1568" s="2574"/>
    </row>
    <row r="1569" spans="2:37" s="2875" customFormat="1" ht="12" customHeight="1" x14ac:dyDescent="0.2">
      <c r="B1569" s="3834" t="s">
        <v>4996</v>
      </c>
      <c r="C1569" s="3835"/>
      <c r="D1569" s="3836" t="s">
        <v>1534</v>
      </c>
      <c r="E1569" s="3836"/>
      <c r="F1569" s="3836"/>
      <c r="G1569" s="3836"/>
      <c r="H1569" s="2571"/>
      <c r="I1569" s="2571"/>
      <c r="J1569" s="2571"/>
      <c r="K1569" s="2571"/>
      <c r="L1569" s="2571"/>
      <c r="M1569" s="2571"/>
      <c r="N1569" s="2571"/>
      <c r="O1569" s="2571"/>
      <c r="P1569" s="2571"/>
      <c r="Q1569" s="2571"/>
      <c r="R1569" s="2571"/>
      <c r="S1569" s="2571"/>
      <c r="T1569" s="2567"/>
      <c r="U1569" s="2567"/>
      <c r="V1569" s="2567"/>
      <c r="W1569" s="2567"/>
      <c r="X1569" s="2567"/>
      <c r="Y1569" s="2567"/>
      <c r="Z1569" s="2567"/>
      <c r="AA1569" s="2567"/>
      <c r="AB1569" s="2567"/>
      <c r="AC1569" s="2567"/>
      <c r="AD1569" s="2567"/>
      <c r="AE1569" s="2567"/>
      <c r="AF1569" s="2567"/>
      <c r="AG1569" s="2567"/>
      <c r="AH1569" s="2567"/>
      <c r="AI1569" s="2567"/>
      <c r="AJ1569" s="2567"/>
      <c r="AK1569" s="2574"/>
    </row>
    <row r="1570" spans="2:37" s="2875" customFormat="1" ht="12" customHeight="1" x14ac:dyDescent="0.2">
      <c r="B1570" s="3834" t="s">
        <v>4997</v>
      </c>
      <c r="C1570" s="3835"/>
      <c r="D1570" s="3836" t="s">
        <v>5971</v>
      </c>
      <c r="E1570" s="3836"/>
      <c r="F1570" s="3836"/>
      <c r="G1570" s="3836"/>
      <c r="H1570" s="2571"/>
      <c r="I1570" s="2571"/>
      <c r="J1570" s="2571"/>
      <c r="K1570" s="2571"/>
      <c r="L1570" s="2571"/>
      <c r="M1570" s="2571"/>
      <c r="N1570" s="2571"/>
      <c r="O1570" s="2571"/>
      <c r="P1570" s="2571"/>
      <c r="Q1570" s="2571"/>
      <c r="R1570" s="2571"/>
      <c r="S1570" s="2571"/>
      <c r="T1570" s="2567"/>
      <c r="U1570" s="2567"/>
      <c r="V1570" s="2567"/>
      <c r="W1570" s="2567"/>
      <c r="X1570" s="2567"/>
      <c r="Y1570" s="2567"/>
      <c r="Z1570" s="2567"/>
      <c r="AA1570" s="2567"/>
      <c r="AB1570" s="2567"/>
      <c r="AC1570" s="2567"/>
      <c r="AD1570" s="2567"/>
      <c r="AE1570" s="2567"/>
      <c r="AF1570" s="2567"/>
      <c r="AG1570" s="2567"/>
      <c r="AH1570" s="2567"/>
      <c r="AI1570" s="2567"/>
      <c r="AJ1570" s="2567"/>
      <c r="AK1570" s="2574"/>
    </row>
    <row r="1571" spans="2:37" s="2875" customFormat="1" ht="12" customHeight="1" thickBot="1" x14ac:dyDescent="0.25">
      <c r="B1571" s="3938"/>
      <c r="C1571" s="3939"/>
      <c r="D1571" s="3940"/>
      <c r="E1571" s="3940"/>
      <c r="F1571" s="3940"/>
      <c r="G1571" s="3940"/>
      <c r="H1571" s="2576"/>
      <c r="I1571" s="2576"/>
      <c r="J1571" s="2576"/>
      <c r="K1571" s="2576"/>
      <c r="L1571" s="2576"/>
      <c r="M1571" s="2576"/>
      <c r="N1571" s="2576"/>
      <c r="O1571" s="2576"/>
      <c r="P1571" s="2576"/>
      <c r="Q1571" s="2576"/>
      <c r="R1571" s="2576"/>
      <c r="S1571" s="2576"/>
      <c r="T1571" s="2577"/>
      <c r="U1571" s="2577"/>
      <c r="V1571" s="2577"/>
      <c r="W1571" s="2577"/>
      <c r="X1571" s="2577"/>
      <c r="Y1571" s="2577"/>
      <c r="Z1571" s="2577"/>
      <c r="AA1571" s="2577"/>
      <c r="AB1571" s="2577"/>
      <c r="AC1571" s="2577"/>
      <c r="AD1571" s="2577"/>
      <c r="AE1571" s="2577"/>
      <c r="AF1571" s="2577"/>
      <c r="AG1571" s="2577"/>
      <c r="AH1571" s="2577"/>
      <c r="AI1571" s="2577"/>
      <c r="AJ1571" s="2577"/>
      <c r="AK1571" s="2579"/>
    </row>
    <row r="1572" spans="2:37" s="2875" customFormat="1" ht="12" customHeight="1" x14ac:dyDescent="0.2">
      <c r="B1572" s="2777"/>
    </row>
    <row r="1573" spans="2:37" s="2875" customFormat="1" ht="12" customHeight="1" thickBot="1" x14ac:dyDescent="0.25">
      <c r="B1573" s="2777"/>
    </row>
    <row r="1574" spans="2:37" s="2875" customFormat="1" ht="12" customHeight="1" x14ac:dyDescent="0.2">
      <c r="B1574" s="3839" t="s">
        <v>5005</v>
      </c>
      <c r="C1574" s="3840"/>
      <c r="D1574" s="3840"/>
      <c r="E1574" s="3840"/>
      <c r="F1574" s="3840"/>
      <c r="G1574" s="3840"/>
      <c r="H1574" s="3840"/>
      <c r="I1574" s="3840"/>
      <c r="J1574" s="3840"/>
      <c r="K1574" s="3840"/>
      <c r="L1574" s="3840"/>
      <c r="M1574" s="3840"/>
      <c r="N1574" s="3840"/>
      <c r="O1574" s="3840"/>
      <c r="P1574" s="3840"/>
      <c r="Q1574" s="3840"/>
      <c r="R1574" s="3840"/>
      <c r="S1574" s="3840"/>
      <c r="T1574" s="3840"/>
      <c r="U1574" s="3840"/>
      <c r="V1574" s="3840"/>
      <c r="W1574" s="3840"/>
      <c r="X1574" s="3840"/>
      <c r="Y1574" s="3840"/>
      <c r="Z1574" s="3840"/>
      <c r="AA1574" s="3840"/>
      <c r="AB1574" s="3840"/>
      <c r="AC1574" s="3840"/>
      <c r="AD1574" s="3840"/>
      <c r="AE1574" s="3840"/>
      <c r="AF1574" s="3840"/>
      <c r="AG1574" s="3840"/>
      <c r="AH1574" s="3840"/>
      <c r="AI1574" s="3840"/>
      <c r="AJ1574" s="3840"/>
      <c r="AK1574" s="3841"/>
    </row>
    <row r="1575" spans="2:37" s="2875" customFormat="1" ht="12" customHeight="1" x14ac:dyDescent="0.2">
      <c r="B1575" s="2572"/>
      <c r="C1575" s="3571"/>
      <c r="D1575" s="3571"/>
      <c r="E1575" s="3571"/>
      <c r="F1575" s="3571"/>
      <c r="G1575" s="2573"/>
      <c r="H1575" s="2573"/>
      <c r="I1575" s="2573"/>
      <c r="J1575" s="2573"/>
      <c r="K1575" s="2573"/>
      <c r="L1575" s="2573"/>
      <c r="M1575" s="2573"/>
      <c r="N1575" s="2573"/>
      <c r="O1575" s="2573"/>
      <c r="P1575" s="2573"/>
      <c r="Q1575" s="2573"/>
      <c r="R1575" s="2573"/>
      <c r="S1575" s="2573"/>
      <c r="T1575" s="2573"/>
      <c r="U1575" s="2573"/>
      <c r="V1575" s="2573"/>
      <c r="W1575" s="2573"/>
      <c r="X1575" s="2573"/>
      <c r="Y1575" s="2573"/>
      <c r="Z1575" s="2573"/>
      <c r="AA1575" s="2573"/>
      <c r="AB1575" s="2573"/>
      <c r="AC1575" s="2573"/>
      <c r="AD1575" s="2573"/>
      <c r="AE1575" s="2573"/>
      <c r="AF1575" s="2573"/>
      <c r="AG1575" s="2573"/>
      <c r="AH1575" s="2573"/>
      <c r="AI1575" s="2573"/>
      <c r="AJ1575" s="2573"/>
      <c r="AK1575" s="2574"/>
    </row>
    <row r="1576" spans="2:37" s="2875" customFormat="1" ht="12" customHeight="1" x14ac:dyDescent="0.2">
      <c r="B1576" s="2572" t="s">
        <v>4992</v>
      </c>
      <c r="C1576" s="3571"/>
      <c r="D1576" s="3842" t="s">
        <v>6524</v>
      </c>
      <c r="E1576" s="3842"/>
      <c r="F1576" s="3842"/>
      <c r="G1576" s="2573"/>
      <c r="H1576" s="2573"/>
      <c r="I1576" s="2573"/>
      <c r="J1576" s="2573"/>
      <c r="K1576" s="2573"/>
      <c r="L1576" s="2573"/>
      <c r="M1576" s="2573"/>
      <c r="N1576" s="2573"/>
      <c r="O1576" s="2573"/>
      <c r="P1576" s="2573"/>
      <c r="Q1576" s="2573"/>
      <c r="R1576" s="2573"/>
      <c r="S1576" s="2573"/>
      <c r="T1576" s="2573"/>
      <c r="U1576" s="2573"/>
      <c r="V1576" s="2573"/>
      <c r="W1576" s="2573"/>
      <c r="X1576" s="2573"/>
      <c r="Y1576" s="2573"/>
      <c r="Z1576" s="2573"/>
      <c r="AA1576" s="2573"/>
      <c r="AB1576" s="2573"/>
      <c r="AC1576" s="2573"/>
      <c r="AD1576" s="2573"/>
      <c r="AE1576" s="2573"/>
      <c r="AF1576" s="2573"/>
      <c r="AG1576" s="2573"/>
      <c r="AH1576" s="2573"/>
      <c r="AI1576" s="2573"/>
      <c r="AJ1576" s="2573"/>
      <c r="AK1576" s="2574"/>
    </row>
    <row r="1577" spans="2:37" s="2875" customFormat="1" ht="12" customHeight="1" thickBot="1" x14ac:dyDescent="0.25">
      <c r="B1577" s="3863" t="s">
        <v>5006</v>
      </c>
      <c r="C1577" s="3864"/>
      <c r="D1577" s="3843">
        <v>41712</v>
      </c>
      <c r="E1577" s="3843"/>
      <c r="F1577" s="3571"/>
      <c r="G1577" s="2573"/>
      <c r="H1577" s="2573"/>
      <c r="I1577" s="2573"/>
      <c r="J1577" s="2573"/>
      <c r="K1577" s="2573"/>
      <c r="L1577" s="2573"/>
      <c r="M1577" s="2573"/>
      <c r="N1577" s="2573"/>
      <c r="O1577" s="2573"/>
      <c r="P1577" s="2573"/>
      <c r="Q1577" s="2573"/>
      <c r="R1577" s="2573"/>
      <c r="S1577" s="2573"/>
      <c r="T1577" s="2573"/>
      <c r="U1577" s="2573"/>
      <c r="V1577" s="2573"/>
      <c r="W1577" s="2573"/>
      <c r="X1577" s="2573"/>
      <c r="Y1577" s="2573"/>
      <c r="Z1577" s="2573"/>
      <c r="AA1577" s="2573"/>
      <c r="AB1577" s="2573"/>
      <c r="AC1577" s="2573"/>
      <c r="AD1577" s="2573"/>
      <c r="AE1577" s="2573"/>
      <c r="AF1577" s="2573"/>
      <c r="AG1577" s="2573"/>
      <c r="AH1577" s="2573"/>
      <c r="AI1577" s="2573"/>
      <c r="AJ1577" s="2573"/>
      <c r="AK1577" s="2574"/>
    </row>
    <row r="1578" spans="2:37" s="2875" customFormat="1" ht="56.25" customHeight="1" thickBot="1" x14ac:dyDescent="0.25">
      <c r="B1578" s="3844" t="s">
        <v>5007</v>
      </c>
      <c r="C1578" s="3845"/>
      <c r="D1578" s="3872" t="s">
        <v>6525</v>
      </c>
      <c r="E1578" s="3847"/>
      <c r="F1578" s="3847"/>
      <c r="G1578" s="3847"/>
      <c r="H1578" s="3847"/>
      <c r="I1578" s="3847"/>
      <c r="J1578" s="3847"/>
      <c r="K1578" s="3848"/>
      <c r="L1578" s="2573"/>
      <c r="M1578" s="2573"/>
      <c r="N1578" s="2573"/>
      <c r="O1578" s="2573"/>
      <c r="P1578" s="2573"/>
      <c r="Q1578" s="2573"/>
      <c r="R1578" s="2573"/>
      <c r="S1578" s="2573"/>
      <c r="T1578" s="2573"/>
      <c r="U1578" s="2573"/>
      <c r="V1578" s="2573"/>
      <c r="W1578" s="2573"/>
      <c r="X1578" s="2573"/>
      <c r="Y1578" s="2573"/>
      <c r="Z1578" s="2573"/>
      <c r="AA1578" s="2573"/>
      <c r="AB1578" s="2573"/>
      <c r="AC1578" s="2573"/>
      <c r="AD1578" s="2573"/>
      <c r="AE1578" s="2573"/>
      <c r="AF1578" s="2573"/>
      <c r="AG1578" s="2573"/>
      <c r="AH1578" s="2573"/>
      <c r="AI1578" s="2573"/>
      <c r="AJ1578" s="2573"/>
      <c r="AK1578" s="2574"/>
    </row>
    <row r="1579" spans="2:37" s="2875" customFormat="1" ht="12" customHeight="1" thickBot="1" x14ac:dyDescent="0.25">
      <c r="B1579" s="3865"/>
      <c r="C1579" s="3849"/>
      <c r="D1579" s="3849"/>
      <c r="E1579" s="3849"/>
      <c r="F1579" s="3849"/>
      <c r="G1579" s="3849"/>
      <c r="H1579" s="3849"/>
      <c r="I1579" s="3849"/>
      <c r="J1579" s="3849"/>
      <c r="K1579" s="3849"/>
      <c r="L1579" s="3849"/>
      <c r="M1579" s="3849"/>
      <c r="N1579" s="3849"/>
      <c r="O1579" s="3849"/>
      <c r="P1579" s="3849"/>
      <c r="Q1579" s="3849"/>
      <c r="R1579" s="2573"/>
      <c r="S1579" s="2573"/>
      <c r="T1579" s="2573"/>
      <c r="U1579" s="2573"/>
      <c r="V1579" s="2573"/>
      <c r="W1579" s="2573"/>
      <c r="X1579" s="2573"/>
      <c r="Y1579" s="2573"/>
      <c r="Z1579" s="2573"/>
      <c r="AA1579" s="2573"/>
      <c r="AB1579" s="2573"/>
      <c r="AC1579" s="2573"/>
      <c r="AD1579" s="2573"/>
      <c r="AE1579" s="2573"/>
      <c r="AF1579" s="2573"/>
      <c r="AG1579" s="2573"/>
      <c r="AH1579" s="2573"/>
      <c r="AI1579" s="2573"/>
      <c r="AJ1579" s="2573"/>
      <c r="AK1579" s="2574"/>
    </row>
    <row r="1580" spans="2:37" s="2875" customFormat="1" ht="12" customHeight="1" thickBot="1" x14ac:dyDescent="0.25">
      <c r="B1580" s="3827" t="s">
        <v>5008</v>
      </c>
      <c r="C1580" s="3827"/>
      <c r="D1580" s="3827" t="s">
        <v>4998</v>
      </c>
      <c r="E1580" s="3827" t="s">
        <v>5009</v>
      </c>
      <c r="F1580" s="3850" t="s">
        <v>224</v>
      </c>
      <c r="G1580" s="3850"/>
      <c r="H1580" s="3850"/>
      <c r="I1580" s="3850"/>
      <c r="J1580" s="3850"/>
      <c r="K1580" s="3850"/>
      <c r="L1580" s="3850"/>
      <c r="M1580" s="3850"/>
      <c r="N1580" s="3850"/>
      <c r="O1580" s="3850"/>
      <c r="P1580" s="3850"/>
      <c r="Q1580" s="3850"/>
      <c r="R1580" s="3850"/>
      <c r="S1580" s="3850" t="s">
        <v>340</v>
      </c>
      <c r="T1580" s="3850"/>
      <c r="U1580" s="3850"/>
      <c r="V1580" s="3850"/>
      <c r="W1580" s="3850"/>
      <c r="X1580" s="3850"/>
      <c r="Y1580" s="3850"/>
      <c r="Z1580" s="3850"/>
      <c r="AA1580" s="3850"/>
      <c r="AB1580" s="3850"/>
      <c r="AC1580" s="3850"/>
      <c r="AD1580" s="3850" t="s">
        <v>225</v>
      </c>
      <c r="AE1580" s="3850"/>
      <c r="AF1580" s="3850"/>
      <c r="AG1580" s="3850"/>
      <c r="AH1580" s="3851" t="s">
        <v>4993</v>
      </c>
      <c r="AI1580" s="3851"/>
      <c r="AJ1580" s="3851"/>
      <c r="AK1580" s="2574"/>
    </row>
    <row r="1581" spans="2:37" s="2875" customFormat="1" ht="12" customHeight="1" thickBot="1" x14ac:dyDescent="0.25">
      <c r="B1581" s="3828"/>
      <c r="C1581" s="3828"/>
      <c r="D1581" s="3828"/>
      <c r="E1581" s="3828"/>
      <c r="F1581" s="3828" t="s">
        <v>5010</v>
      </c>
      <c r="G1581" s="3828" t="s">
        <v>5011</v>
      </c>
      <c r="H1581" s="3827" t="s">
        <v>5012</v>
      </c>
      <c r="I1581" s="3830" t="s">
        <v>5013</v>
      </c>
      <c r="J1581" s="3830" t="s">
        <v>5014</v>
      </c>
      <c r="K1581" s="3829" t="s">
        <v>5015</v>
      </c>
      <c r="L1581" s="3829" t="s">
        <v>5016</v>
      </c>
      <c r="M1581" s="3830" t="s">
        <v>5017</v>
      </c>
      <c r="N1581" s="3830"/>
      <c r="O1581" s="3829" t="s">
        <v>5018</v>
      </c>
      <c r="P1581" s="3829" t="s">
        <v>5019</v>
      </c>
      <c r="Q1581" s="3829" t="s">
        <v>5020</v>
      </c>
      <c r="R1581" s="3829" t="s">
        <v>5021</v>
      </c>
      <c r="S1581" s="3827" t="s">
        <v>5022</v>
      </c>
      <c r="T1581" s="3827" t="s">
        <v>5023</v>
      </c>
      <c r="U1581" s="3827" t="s">
        <v>5024</v>
      </c>
      <c r="V1581" s="3827" t="s">
        <v>5025</v>
      </c>
      <c r="W1581" s="3827" t="s">
        <v>5026</v>
      </c>
      <c r="X1581" s="3827" t="s">
        <v>5027</v>
      </c>
      <c r="Y1581" s="3827" t="s">
        <v>5028</v>
      </c>
      <c r="Z1581" s="3827" t="s">
        <v>5029</v>
      </c>
      <c r="AA1581" s="3827" t="s">
        <v>5030</v>
      </c>
      <c r="AB1581" s="3830" t="s">
        <v>5031</v>
      </c>
      <c r="AC1581" s="3830" t="s">
        <v>5032</v>
      </c>
      <c r="AD1581" s="3827" t="s">
        <v>5033</v>
      </c>
      <c r="AE1581" s="3827" t="s">
        <v>5034</v>
      </c>
      <c r="AF1581" s="3827" t="s">
        <v>5035</v>
      </c>
      <c r="AG1581" s="3827" t="s">
        <v>5036</v>
      </c>
      <c r="AH1581" s="3827" t="s">
        <v>1154</v>
      </c>
      <c r="AI1581" s="3827" t="s">
        <v>4994</v>
      </c>
      <c r="AJ1581" s="3827" t="s">
        <v>4995</v>
      </c>
      <c r="AK1581" s="2574"/>
    </row>
    <row r="1582" spans="2:37" s="2875" customFormat="1" ht="12" customHeight="1" thickBot="1" x14ac:dyDescent="0.25">
      <c r="B1582" s="3828"/>
      <c r="C1582" s="3828"/>
      <c r="D1582" s="3828"/>
      <c r="E1582" s="3828"/>
      <c r="F1582" s="3828"/>
      <c r="G1582" s="3828"/>
      <c r="H1582" s="3828"/>
      <c r="I1582" s="3829"/>
      <c r="J1582" s="3829"/>
      <c r="K1582" s="3829"/>
      <c r="L1582" s="3829"/>
      <c r="M1582" s="3572" t="s">
        <v>5037</v>
      </c>
      <c r="N1582" s="3573" t="s">
        <v>2798</v>
      </c>
      <c r="O1582" s="3829"/>
      <c r="P1582" s="3829"/>
      <c r="Q1582" s="3829"/>
      <c r="R1582" s="3829"/>
      <c r="S1582" s="3828"/>
      <c r="T1582" s="3828"/>
      <c r="U1582" s="3828"/>
      <c r="V1582" s="3828"/>
      <c r="W1582" s="3828"/>
      <c r="X1582" s="3828"/>
      <c r="Y1582" s="3828"/>
      <c r="Z1582" s="3828"/>
      <c r="AA1582" s="3828"/>
      <c r="AB1582" s="3829"/>
      <c r="AC1582" s="3829"/>
      <c r="AD1582" s="3828"/>
      <c r="AE1582" s="3828"/>
      <c r="AF1582" s="3828"/>
      <c r="AG1582" s="3828"/>
      <c r="AH1582" s="3828"/>
      <c r="AI1582" s="3828"/>
      <c r="AJ1582" s="3828"/>
      <c r="AK1582" s="2574"/>
    </row>
    <row r="1583" spans="2:37" s="2875" customFormat="1" ht="29.25" customHeight="1" thickBot="1" x14ac:dyDescent="0.25">
      <c r="B1583" s="4733" t="s">
        <v>6524</v>
      </c>
      <c r="C1583" s="4734"/>
      <c r="D1583" s="3352" t="s">
        <v>6526</v>
      </c>
      <c r="E1583" s="3256">
        <f>25*1.12</f>
        <v>28.000000000000004</v>
      </c>
      <c r="F1583" s="3256">
        <f>4.02*1.12</f>
        <v>4.5023999999999997</v>
      </c>
      <c r="G1583" s="3012" t="s">
        <v>1534</v>
      </c>
      <c r="H1583" s="3012" t="s">
        <v>1534</v>
      </c>
      <c r="I1583" s="3012" t="s">
        <v>1534</v>
      </c>
      <c r="J1583" s="3005">
        <v>27</v>
      </c>
      <c r="K1583" s="3012">
        <v>0.16800000000000001</v>
      </c>
      <c r="L1583" s="3012">
        <v>0.16800000000000001</v>
      </c>
      <c r="M1583" s="3005">
        <v>26</v>
      </c>
      <c r="N1583" s="3005">
        <v>26</v>
      </c>
      <c r="O1583" s="3012">
        <v>0.16800000000000001</v>
      </c>
      <c r="P1583" s="3012">
        <v>0.16800000000000001</v>
      </c>
      <c r="Q1583" s="3012">
        <v>0.16800000000000001</v>
      </c>
      <c r="R1583" s="3012">
        <v>0.16800000000000001</v>
      </c>
      <c r="S1583" s="3215" t="s">
        <v>1534</v>
      </c>
      <c r="T1583" s="3012" t="s">
        <v>1534</v>
      </c>
      <c r="U1583" s="3012" t="s">
        <v>1534</v>
      </c>
      <c r="V1583" s="3008" t="s">
        <v>1534</v>
      </c>
      <c r="W1583" s="3012" t="s">
        <v>1534</v>
      </c>
      <c r="X1583" s="3012">
        <v>6.720000000000001E-2</v>
      </c>
      <c r="Y1583" s="3008" t="s">
        <v>1534</v>
      </c>
      <c r="Z1583" s="3008" t="s">
        <v>1534</v>
      </c>
      <c r="AA1583" s="3008" t="s">
        <v>1534</v>
      </c>
      <c r="AB1583" s="3008" t="s">
        <v>1534</v>
      </c>
      <c r="AC1583" s="3012">
        <v>6.720000000000001E-2</v>
      </c>
      <c r="AD1583" s="3256">
        <f>5.99*1.12</f>
        <v>6.708800000000001</v>
      </c>
      <c r="AE1583" s="3008" t="s">
        <v>47</v>
      </c>
      <c r="AF1583" s="3415">
        <f>+AD1583/200</f>
        <v>3.3544000000000004E-2</v>
      </c>
      <c r="AG1583" s="3415">
        <v>0.112</v>
      </c>
      <c r="AH1583" s="2956" t="s">
        <v>6205</v>
      </c>
      <c r="AI1583" s="2956" t="s">
        <v>5002</v>
      </c>
      <c r="AJ1583" s="3011">
        <f>14.99*1.12</f>
        <v>16.788800000000002</v>
      </c>
      <c r="AK1583" s="2574"/>
    </row>
    <row r="1584" spans="2:37" s="2875" customFormat="1" ht="12" customHeight="1" x14ac:dyDescent="0.2">
      <c r="B1584" s="2575"/>
      <c r="C1584" s="2568"/>
      <c r="D1584" s="3833"/>
      <c r="E1584" s="3833"/>
      <c r="F1584" s="3833"/>
      <c r="G1584" s="3833"/>
      <c r="H1584" s="2568"/>
      <c r="I1584" s="2569"/>
      <c r="J1584" s="2569"/>
      <c r="K1584" s="2569"/>
      <c r="L1584" s="2569"/>
      <c r="M1584" s="2568"/>
      <c r="N1584" s="2569"/>
      <c r="O1584" s="2569"/>
      <c r="P1584" s="2569"/>
      <c r="Q1584" s="2569"/>
      <c r="R1584" s="2569"/>
      <c r="S1584" s="2568"/>
      <c r="T1584" s="2567"/>
      <c r="U1584" s="2567"/>
      <c r="V1584" s="2567"/>
      <c r="W1584" s="2567"/>
      <c r="X1584" s="2567"/>
      <c r="Y1584" s="2567"/>
      <c r="Z1584" s="2567"/>
      <c r="AA1584" s="2567"/>
      <c r="AB1584" s="2567"/>
      <c r="AC1584" s="2567"/>
      <c r="AD1584" s="2567"/>
      <c r="AE1584" s="2567"/>
      <c r="AF1584" s="2567"/>
      <c r="AG1584" s="2567"/>
      <c r="AH1584" s="2567"/>
      <c r="AI1584" s="2567"/>
      <c r="AJ1584" s="2567"/>
      <c r="AK1584" s="2574"/>
    </row>
    <row r="1585" spans="2:37" s="2875" customFormat="1" ht="12" customHeight="1" x14ac:dyDescent="0.2">
      <c r="B1585" s="3834" t="s">
        <v>4996</v>
      </c>
      <c r="C1585" s="3835"/>
      <c r="D1585" s="3917" t="s">
        <v>10</v>
      </c>
      <c r="E1585" s="3917"/>
      <c r="F1585" s="3917"/>
      <c r="G1585" s="3917"/>
      <c r="H1585" s="2571"/>
      <c r="I1585" s="2571"/>
      <c r="J1585" s="2571"/>
      <c r="K1585" s="2571"/>
      <c r="L1585" s="2571"/>
      <c r="M1585" s="2571"/>
      <c r="N1585" s="2571"/>
      <c r="O1585" s="2571"/>
      <c r="P1585" s="2571"/>
      <c r="Q1585" s="2571"/>
      <c r="R1585" s="2571"/>
      <c r="S1585" s="2571"/>
      <c r="T1585" s="2567"/>
      <c r="U1585" s="2567"/>
      <c r="V1585" s="2567"/>
      <c r="W1585" s="2567"/>
      <c r="X1585" s="2567"/>
      <c r="Y1585" s="2567"/>
      <c r="Z1585" s="2567"/>
      <c r="AA1585" s="2567"/>
      <c r="AB1585" s="2567"/>
      <c r="AC1585" s="2567"/>
      <c r="AD1585" s="2567"/>
      <c r="AE1585" s="2567"/>
      <c r="AF1585" s="2567"/>
      <c r="AG1585" s="2567"/>
      <c r="AH1585" s="2567"/>
      <c r="AI1585" s="2567"/>
      <c r="AJ1585" s="2567"/>
      <c r="AK1585" s="2574"/>
    </row>
    <row r="1586" spans="2:37" s="2875" customFormat="1" ht="12" customHeight="1" x14ac:dyDescent="0.2">
      <c r="B1586" s="3834" t="s">
        <v>4997</v>
      </c>
      <c r="C1586" s="3835"/>
      <c r="D1586" s="3917" t="s">
        <v>10</v>
      </c>
      <c r="E1586" s="3917"/>
      <c r="F1586" s="3917"/>
      <c r="G1586" s="3917"/>
      <c r="H1586" s="2571"/>
      <c r="I1586" s="2571"/>
      <c r="J1586" s="2571"/>
      <c r="K1586" s="2571"/>
      <c r="L1586" s="2571"/>
      <c r="M1586" s="2571"/>
      <c r="N1586" s="2571"/>
      <c r="O1586" s="2571"/>
      <c r="P1586" s="2571"/>
      <c r="Q1586" s="2571"/>
      <c r="R1586" s="2571"/>
      <c r="S1586" s="2571"/>
      <c r="T1586" s="2567"/>
      <c r="U1586" s="2567"/>
      <c r="V1586" s="2567"/>
      <c r="W1586" s="2567"/>
      <c r="X1586" s="2567"/>
      <c r="Y1586" s="2567"/>
      <c r="Z1586" s="2567"/>
      <c r="AA1586" s="2567"/>
      <c r="AB1586" s="2567"/>
      <c r="AC1586" s="2567"/>
      <c r="AD1586" s="2567"/>
      <c r="AE1586" s="2567"/>
      <c r="AF1586" s="2567"/>
      <c r="AG1586" s="2567"/>
      <c r="AH1586" s="2567"/>
      <c r="AI1586" s="2567"/>
      <c r="AJ1586" s="2567"/>
      <c r="AK1586" s="2574"/>
    </row>
    <row r="1587" spans="2:37" s="2875" customFormat="1" ht="12" customHeight="1" thickBot="1" x14ac:dyDescent="0.25">
      <c r="B1587" s="3938"/>
      <c r="C1587" s="3939"/>
      <c r="D1587" s="3940"/>
      <c r="E1587" s="3940"/>
      <c r="F1587" s="3940"/>
      <c r="G1587" s="3940"/>
      <c r="H1587" s="2576"/>
      <c r="I1587" s="2576"/>
      <c r="J1587" s="2576"/>
      <c r="K1587" s="2576"/>
      <c r="L1587" s="2576"/>
      <c r="M1587" s="2576"/>
      <c r="N1587" s="2576"/>
      <c r="O1587" s="2576"/>
      <c r="P1587" s="2576"/>
      <c r="Q1587" s="2576"/>
      <c r="R1587" s="2576"/>
      <c r="S1587" s="2576"/>
      <c r="T1587" s="2577"/>
      <c r="U1587" s="2577"/>
      <c r="V1587" s="2577"/>
      <c r="W1587" s="2577"/>
      <c r="X1587" s="2577"/>
      <c r="Y1587" s="2577"/>
      <c r="Z1587" s="2577"/>
      <c r="AA1587" s="2577"/>
      <c r="AB1587" s="2577"/>
      <c r="AC1587" s="2577"/>
      <c r="AD1587" s="2577"/>
      <c r="AE1587" s="2577"/>
      <c r="AF1587" s="2577"/>
      <c r="AG1587" s="2577"/>
      <c r="AH1587" s="2577"/>
      <c r="AI1587" s="2577"/>
      <c r="AJ1587" s="2577"/>
      <c r="AK1587" s="2579"/>
    </row>
    <row r="1588" spans="2:37" s="2875" customFormat="1" ht="12" customHeight="1" x14ac:dyDescent="0.2">
      <c r="B1588" s="2777"/>
    </row>
    <row r="1589" spans="2:37" s="2875" customFormat="1" ht="12" customHeight="1" thickBot="1" x14ac:dyDescent="0.25">
      <c r="B1589" s="2777"/>
    </row>
    <row r="1590" spans="2:37" s="2875" customFormat="1" ht="12" customHeight="1" x14ac:dyDescent="0.2">
      <c r="B1590" s="3839" t="s">
        <v>5005</v>
      </c>
      <c r="C1590" s="3840"/>
      <c r="D1590" s="3840"/>
      <c r="E1590" s="3840"/>
      <c r="F1590" s="3840"/>
      <c r="G1590" s="3840"/>
      <c r="H1590" s="3840"/>
      <c r="I1590" s="3840"/>
      <c r="J1590" s="3840"/>
      <c r="K1590" s="3840"/>
      <c r="L1590" s="3840"/>
      <c r="M1590" s="3840"/>
      <c r="N1590" s="3840"/>
      <c r="O1590" s="3840"/>
      <c r="P1590" s="3840"/>
      <c r="Q1590" s="3840"/>
      <c r="R1590" s="3840"/>
      <c r="S1590" s="3840"/>
      <c r="T1590" s="3840"/>
      <c r="U1590" s="3840"/>
      <c r="V1590" s="3840"/>
      <c r="W1590" s="3840"/>
      <c r="X1590" s="3840"/>
      <c r="Y1590" s="3840"/>
      <c r="Z1590" s="3840"/>
      <c r="AA1590" s="3840"/>
      <c r="AB1590" s="3840"/>
      <c r="AC1590" s="3840"/>
      <c r="AD1590" s="3840"/>
      <c r="AE1590" s="3840"/>
      <c r="AF1590" s="3840"/>
      <c r="AG1590" s="3840"/>
      <c r="AH1590" s="3840"/>
      <c r="AI1590" s="3840"/>
      <c r="AJ1590" s="3840"/>
      <c r="AK1590" s="3841"/>
    </row>
    <row r="1591" spans="2:37" s="2875" customFormat="1" ht="12" customHeight="1" x14ac:dyDescent="0.2">
      <c r="B1591" s="2572"/>
      <c r="C1591" s="3571"/>
      <c r="D1591" s="3571"/>
      <c r="E1591" s="3571"/>
      <c r="F1591" s="3571"/>
      <c r="G1591" s="2573"/>
      <c r="H1591" s="2573"/>
      <c r="I1591" s="2573"/>
      <c r="J1591" s="2573"/>
      <c r="K1591" s="2573"/>
      <c r="L1591" s="2573"/>
      <c r="M1591" s="2573"/>
      <c r="N1591" s="2573"/>
      <c r="O1591" s="2573"/>
      <c r="P1591" s="2573"/>
      <c r="Q1591" s="2573"/>
      <c r="R1591" s="2573"/>
      <c r="S1591" s="2573"/>
      <c r="T1591" s="2573"/>
      <c r="U1591" s="2573"/>
      <c r="V1591" s="2573"/>
      <c r="W1591" s="2573"/>
      <c r="X1591" s="2573"/>
      <c r="Y1591" s="2573"/>
      <c r="Z1591" s="2573"/>
      <c r="AA1591" s="2573"/>
      <c r="AB1591" s="2573"/>
      <c r="AC1591" s="2573"/>
      <c r="AD1591" s="2573"/>
      <c r="AE1591" s="2573"/>
      <c r="AF1591" s="2573"/>
      <c r="AG1591" s="2573"/>
      <c r="AH1591" s="2573"/>
      <c r="AI1591" s="2573"/>
      <c r="AJ1591" s="2573"/>
      <c r="AK1591" s="2574"/>
    </row>
    <row r="1592" spans="2:37" s="2875" customFormat="1" ht="12" customHeight="1" x14ac:dyDescent="0.2">
      <c r="B1592" s="2572" t="s">
        <v>4992</v>
      </c>
      <c r="C1592" s="3571"/>
      <c r="D1592" s="3842" t="s">
        <v>6521</v>
      </c>
      <c r="E1592" s="3842"/>
      <c r="F1592" s="3842"/>
      <c r="G1592" s="2573"/>
      <c r="H1592" s="2573"/>
      <c r="I1592" s="2573"/>
      <c r="J1592" s="2573"/>
      <c r="K1592" s="2573"/>
      <c r="L1592" s="2573"/>
      <c r="M1592" s="2573"/>
      <c r="N1592" s="2573"/>
      <c r="O1592" s="2573"/>
      <c r="P1592" s="2573"/>
      <c r="Q1592" s="2573"/>
      <c r="R1592" s="2573"/>
      <c r="S1592" s="2573"/>
      <c r="T1592" s="2573"/>
      <c r="U1592" s="2573"/>
      <c r="V1592" s="2573"/>
      <c r="W1592" s="2573"/>
      <c r="X1592" s="2573"/>
      <c r="Y1592" s="2573"/>
      <c r="Z1592" s="2573"/>
      <c r="AA1592" s="2573"/>
      <c r="AB1592" s="2573"/>
      <c r="AC1592" s="2573"/>
      <c r="AD1592" s="2573"/>
      <c r="AE1592" s="2573"/>
      <c r="AF1592" s="2573"/>
      <c r="AG1592" s="2573"/>
      <c r="AH1592" s="2573"/>
      <c r="AI1592" s="2573"/>
      <c r="AJ1592" s="2573"/>
      <c r="AK1592" s="2574"/>
    </row>
    <row r="1593" spans="2:37" s="2875" customFormat="1" ht="12" customHeight="1" thickBot="1" x14ac:dyDescent="0.25">
      <c r="B1593" s="3863" t="s">
        <v>5006</v>
      </c>
      <c r="C1593" s="3864"/>
      <c r="D1593" s="3843">
        <v>41712</v>
      </c>
      <c r="E1593" s="3843"/>
      <c r="F1593" s="3571"/>
      <c r="G1593" s="2573"/>
      <c r="H1593" s="2573"/>
      <c r="I1593" s="2573"/>
      <c r="J1593" s="2573"/>
      <c r="K1593" s="2573"/>
      <c r="L1593" s="2573"/>
      <c r="M1593" s="2573"/>
      <c r="N1593" s="2573"/>
      <c r="O1593" s="2573"/>
      <c r="P1593" s="2573"/>
      <c r="Q1593" s="2573"/>
      <c r="R1593" s="2573"/>
      <c r="S1593" s="2573"/>
      <c r="T1593" s="2573"/>
      <c r="U1593" s="2573"/>
      <c r="V1593" s="2573"/>
      <c r="W1593" s="2573"/>
      <c r="X1593" s="2573"/>
      <c r="Y1593" s="2573"/>
      <c r="Z1593" s="2573"/>
      <c r="AA1593" s="2573"/>
      <c r="AB1593" s="2573"/>
      <c r="AC1593" s="2573"/>
      <c r="AD1593" s="2573"/>
      <c r="AE1593" s="2573"/>
      <c r="AF1593" s="2573"/>
      <c r="AG1593" s="2573"/>
      <c r="AH1593" s="2573"/>
      <c r="AI1593" s="2573"/>
      <c r="AJ1593" s="2573"/>
      <c r="AK1593" s="2574"/>
    </row>
    <row r="1594" spans="2:37" s="2875" customFormat="1" ht="48" customHeight="1" thickBot="1" x14ac:dyDescent="0.25">
      <c r="B1594" s="3844" t="s">
        <v>5007</v>
      </c>
      <c r="C1594" s="3845"/>
      <c r="D1594" s="3872" t="s">
        <v>6522</v>
      </c>
      <c r="E1594" s="3847"/>
      <c r="F1594" s="3847"/>
      <c r="G1594" s="3847"/>
      <c r="H1594" s="3847"/>
      <c r="I1594" s="3847"/>
      <c r="J1594" s="3847"/>
      <c r="K1594" s="3848"/>
      <c r="L1594" s="2573"/>
      <c r="M1594" s="2573"/>
      <c r="N1594" s="2573"/>
      <c r="O1594" s="2573"/>
      <c r="P1594" s="2573"/>
      <c r="Q1594" s="2573"/>
      <c r="R1594" s="2573"/>
      <c r="S1594" s="2573"/>
      <c r="T1594" s="2573"/>
      <c r="U1594" s="2573"/>
      <c r="V1594" s="2573"/>
      <c r="W1594" s="2573"/>
      <c r="X1594" s="2573"/>
      <c r="Y1594" s="2573"/>
      <c r="Z1594" s="2573"/>
      <c r="AA1594" s="2573"/>
      <c r="AB1594" s="2573"/>
      <c r="AC1594" s="2573"/>
      <c r="AD1594" s="2573"/>
      <c r="AE1594" s="2573"/>
      <c r="AF1594" s="2573"/>
      <c r="AG1594" s="2573"/>
      <c r="AH1594" s="2573"/>
      <c r="AI1594" s="2573"/>
      <c r="AJ1594" s="2573"/>
      <c r="AK1594" s="2574"/>
    </row>
    <row r="1595" spans="2:37" s="2875" customFormat="1" ht="12" customHeight="1" thickBot="1" x14ac:dyDescent="0.25">
      <c r="B1595" s="3865"/>
      <c r="C1595" s="3849"/>
      <c r="D1595" s="3849"/>
      <c r="E1595" s="3849"/>
      <c r="F1595" s="3849"/>
      <c r="G1595" s="3849"/>
      <c r="H1595" s="3849"/>
      <c r="I1595" s="3849"/>
      <c r="J1595" s="3849"/>
      <c r="K1595" s="3849"/>
      <c r="L1595" s="3849"/>
      <c r="M1595" s="3849"/>
      <c r="N1595" s="3849"/>
      <c r="O1595" s="3849"/>
      <c r="P1595" s="3849"/>
      <c r="Q1595" s="3849"/>
      <c r="R1595" s="2573"/>
      <c r="S1595" s="2573"/>
      <c r="T1595" s="2573"/>
      <c r="U1595" s="2573"/>
      <c r="V1595" s="2573"/>
      <c r="W1595" s="2573"/>
      <c r="X1595" s="2573"/>
      <c r="Y1595" s="2573"/>
      <c r="Z1595" s="2573"/>
      <c r="AA1595" s="2573"/>
      <c r="AB1595" s="2573"/>
      <c r="AC1595" s="2573"/>
      <c r="AD1595" s="2573"/>
      <c r="AE1595" s="2573"/>
      <c r="AF1595" s="2573"/>
      <c r="AG1595" s="2573"/>
      <c r="AH1595" s="2573"/>
      <c r="AI1595" s="2573"/>
      <c r="AJ1595" s="2573"/>
      <c r="AK1595" s="2574"/>
    </row>
    <row r="1596" spans="2:37" s="2875" customFormat="1" ht="12" customHeight="1" thickBot="1" x14ac:dyDescent="0.25">
      <c r="B1596" s="3827" t="s">
        <v>5008</v>
      </c>
      <c r="C1596" s="3827"/>
      <c r="D1596" s="3827" t="s">
        <v>4998</v>
      </c>
      <c r="E1596" s="3827" t="s">
        <v>5009</v>
      </c>
      <c r="F1596" s="3850" t="s">
        <v>224</v>
      </c>
      <c r="G1596" s="3850"/>
      <c r="H1596" s="3850"/>
      <c r="I1596" s="3850"/>
      <c r="J1596" s="3850"/>
      <c r="K1596" s="3850"/>
      <c r="L1596" s="3850"/>
      <c r="M1596" s="3850"/>
      <c r="N1596" s="3850"/>
      <c r="O1596" s="3850"/>
      <c r="P1596" s="3850"/>
      <c r="Q1596" s="3850"/>
      <c r="R1596" s="3850"/>
      <c r="S1596" s="3850" t="s">
        <v>340</v>
      </c>
      <c r="T1596" s="3850"/>
      <c r="U1596" s="3850"/>
      <c r="V1596" s="3850"/>
      <c r="W1596" s="3850"/>
      <c r="X1596" s="3850"/>
      <c r="Y1596" s="3850"/>
      <c r="Z1596" s="3850"/>
      <c r="AA1596" s="3850"/>
      <c r="AB1596" s="3850"/>
      <c r="AC1596" s="3850"/>
      <c r="AD1596" s="3850" t="s">
        <v>225</v>
      </c>
      <c r="AE1596" s="3850"/>
      <c r="AF1596" s="3850"/>
      <c r="AG1596" s="3850"/>
      <c r="AH1596" s="3851" t="s">
        <v>4993</v>
      </c>
      <c r="AI1596" s="3851"/>
      <c r="AJ1596" s="3851"/>
      <c r="AK1596" s="2574"/>
    </row>
    <row r="1597" spans="2:37" s="2875" customFormat="1" ht="12" customHeight="1" thickBot="1" x14ac:dyDescent="0.25">
      <c r="B1597" s="3828"/>
      <c r="C1597" s="3828"/>
      <c r="D1597" s="3828"/>
      <c r="E1597" s="3828"/>
      <c r="F1597" s="3828" t="s">
        <v>5010</v>
      </c>
      <c r="G1597" s="3828" t="s">
        <v>5011</v>
      </c>
      <c r="H1597" s="3827" t="s">
        <v>5012</v>
      </c>
      <c r="I1597" s="3830" t="s">
        <v>5013</v>
      </c>
      <c r="J1597" s="3830" t="s">
        <v>5014</v>
      </c>
      <c r="K1597" s="3829" t="s">
        <v>5015</v>
      </c>
      <c r="L1597" s="3829" t="s">
        <v>5016</v>
      </c>
      <c r="M1597" s="3830" t="s">
        <v>5017</v>
      </c>
      <c r="N1597" s="3830"/>
      <c r="O1597" s="3829" t="s">
        <v>5018</v>
      </c>
      <c r="P1597" s="3829" t="s">
        <v>5019</v>
      </c>
      <c r="Q1597" s="3829" t="s">
        <v>5020</v>
      </c>
      <c r="R1597" s="3829" t="s">
        <v>5021</v>
      </c>
      <c r="S1597" s="3827" t="s">
        <v>5022</v>
      </c>
      <c r="T1597" s="3827" t="s">
        <v>5023</v>
      </c>
      <c r="U1597" s="3827" t="s">
        <v>5024</v>
      </c>
      <c r="V1597" s="3827" t="s">
        <v>5025</v>
      </c>
      <c r="W1597" s="3827" t="s">
        <v>5026</v>
      </c>
      <c r="X1597" s="3827" t="s">
        <v>5027</v>
      </c>
      <c r="Y1597" s="3827" t="s">
        <v>5028</v>
      </c>
      <c r="Z1597" s="3827" t="s">
        <v>5029</v>
      </c>
      <c r="AA1597" s="3827" t="s">
        <v>5030</v>
      </c>
      <c r="AB1597" s="3830" t="s">
        <v>5031</v>
      </c>
      <c r="AC1597" s="3830" t="s">
        <v>5032</v>
      </c>
      <c r="AD1597" s="3827" t="s">
        <v>5033</v>
      </c>
      <c r="AE1597" s="3827" t="s">
        <v>5034</v>
      </c>
      <c r="AF1597" s="3827" t="s">
        <v>5035</v>
      </c>
      <c r="AG1597" s="3827" t="s">
        <v>5036</v>
      </c>
      <c r="AH1597" s="3827" t="s">
        <v>1154</v>
      </c>
      <c r="AI1597" s="3827" t="s">
        <v>4994</v>
      </c>
      <c r="AJ1597" s="3827" t="s">
        <v>4995</v>
      </c>
      <c r="AK1597" s="2574"/>
    </row>
    <row r="1598" spans="2:37" s="2875" customFormat="1" ht="12" customHeight="1" thickBot="1" x14ac:dyDescent="0.25">
      <c r="B1598" s="3828"/>
      <c r="C1598" s="3828"/>
      <c r="D1598" s="3828"/>
      <c r="E1598" s="3828"/>
      <c r="F1598" s="3828"/>
      <c r="G1598" s="3828"/>
      <c r="H1598" s="3828"/>
      <c r="I1598" s="3829"/>
      <c r="J1598" s="3829"/>
      <c r="K1598" s="3829"/>
      <c r="L1598" s="3829"/>
      <c r="M1598" s="3572" t="s">
        <v>5037</v>
      </c>
      <c r="N1598" s="3573" t="s">
        <v>2798</v>
      </c>
      <c r="O1598" s="3829"/>
      <c r="P1598" s="3829"/>
      <c r="Q1598" s="3829"/>
      <c r="R1598" s="3829"/>
      <c r="S1598" s="3828"/>
      <c r="T1598" s="3828"/>
      <c r="U1598" s="3828"/>
      <c r="V1598" s="3828"/>
      <c r="W1598" s="3828"/>
      <c r="X1598" s="3828"/>
      <c r="Y1598" s="3828"/>
      <c r="Z1598" s="3828"/>
      <c r="AA1598" s="3828"/>
      <c r="AB1598" s="3829"/>
      <c r="AC1598" s="3829"/>
      <c r="AD1598" s="3828"/>
      <c r="AE1598" s="3828"/>
      <c r="AF1598" s="3828"/>
      <c r="AG1598" s="3828"/>
      <c r="AH1598" s="3828"/>
      <c r="AI1598" s="3828"/>
      <c r="AJ1598" s="3828"/>
      <c r="AK1598" s="2574"/>
    </row>
    <row r="1599" spans="2:37" s="2875" customFormat="1" ht="12" customHeight="1" thickBot="1" x14ac:dyDescent="0.25">
      <c r="B1599" s="4733" t="s">
        <v>6521</v>
      </c>
      <c r="C1599" s="4734"/>
      <c r="D1599" s="3352" t="s">
        <v>6523</v>
      </c>
      <c r="E1599" s="3256">
        <f>20*1.12</f>
        <v>22.400000000000002</v>
      </c>
      <c r="F1599" s="3256">
        <f>4.02*1.12</f>
        <v>4.5023999999999997</v>
      </c>
      <c r="G1599" s="3012" t="s">
        <v>1534</v>
      </c>
      <c r="H1599" s="3012" t="s">
        <v>1534</v>
      </c>
      <c r="I1599" s="3012" t="s">
        <v>1534</v>
      </c>
      <c r="J1599" s="3005">
        <v>26</v>
      </c>
      <c r="K1599" s="3012">
        <v>0.16800000000000001</v>
      </c>
      <c r="L1599" s="3012">
        <v>0.16800000000000001</v>
      </c>
      <c r="M1599" s="3005">
        <v>26</v>
      </c>
      <c r="N1599" s="3005">
        <v>26</v>
      </c>
      <c r="O1599" s="3012">
        <v>0.16800000000000001</v>
      </c>
      <c r="P1599" s="3012">
        <v>0.16800000000000001</v>
      </c>
      <c r="Q1599" s="3012">
        <v>0.16800000000000001</v>
      </c>
      <c r="R1599" s="3012">
        <v>0.16800000000000001</v>
      </c>
      <c r="S1599" s="3215" t="s">
        <v>1534</v>
      </c>
      <c r="T1599" s="3012" t="s">
        <v>1534</v>
      </c>
      <c r="U1599" s="3012" t="s">
        <v>1534</v>
      </c>
      <c r="V1599" s="3008" t="s">
        <v>1534</v>
      </c>
      <c r="W1599" s="3012" t="s">
        <v>1534</v>
      </c>
      <c r="X1599" s="3012">
        <v>6.720000000000001E-2</v>
      </c>
      <c r="Y1599" s="3008" t="s">
        <v>1534</v>
      </c>
      <c r="Z1599" s="3008" t="s">
        <v>1534</v>
      </c>
      <c r="AA1599" s="3008" t="s">
        <v>1534</v>
      </c>
      <c r="AB1599" s="3008" t="s">
        <v>1534</v>
      </c>
      <c r="AC1599" s="3012">
        <v>6.720000000000001E-2</v>
      </c>
      <c r="AD1599" s="3256">
        <f>5.99*1.12</f>
        <v>6.708800000000001</v>
      </c>
      <c r="AE1599" s="3008" t="s">
        <v>47</v>
      </c>
      <c r="AF1599" s="3415">
        <f>+AD1599/200</f>
        <v>3.3544000000000004E-2</v>
      </c>
      <c r="AG1599" s="3415">
        <v>0.112</v>
      </c>
      <c r="AH1599" s="2956" t="s">
        <v>6205</v>
      </c>
      <c r="AI1599" s="2956" t="s">
        <v>5002</v>
      </c>
      <c r="AJ1599" s="3011">
        <f>9.99*1.12</f>
        <v>11.188800000000001</v>
      </c>
      <c r="AK1599" s="2574"/>
    </row>
    <row r="1600" spans="2:37" s="2875" customFormat="1" ht="12" customHeight="1" x14ac:dyDescent="0.2">
      <c r="B1600" s="2575"/>
      <c r="C1600" s="2568"/>
      <c r="D1600" s="3833"/>
      <c r="E1600" s="3833"/>
      <c r="F1600" s="3833"/>
      <c r="G1600" s="3833"/>
      <c r="H1600" s="2568"/>
      <c r="I1600" s="2569"/>
      <c r="J1600" s="2569"/>
      <c r="K1600" s="2569"/>
      <c r="L1600" s="2569"/>
      <c r="M1600" s="2568"/>
      <c r="N1600" s="2569"/>
      <c r="O1600" s="2569"/>
      <c r="P1600" s="2569"/>
      <c r="Q1600" s="2569"/>
      <c r="R1600" s="2569"/>
      <c r="S1600" s="2568"/>
      <c r="T1600" s="2567"/>
      <c r="U1600" s="2567"/>
      <c r="V1600" s="2567"/>
      <c r="W1600" s="2567"/>
      <c r="X1600" s="2567"/>
      <c r="Y1600" s="2567"/>
      <c r="Z1600" s="2567"/>
      <c r="AA1600" s="2567"/>
      <c r="AB1600" s="2567"/>
      <c r="AC1600" s="2567"/>
      <c r="AD1600" s="2567"/>
      <c r="AE1600" s="2567"/>
      <c r="AF1600" s="2567"/>
      <c r="AG1600" s="2567"/>
      <c r="AH1600" s="2567"/>
      <c r="AI1600" s="2567"/>
      <c r="AJ1600" s="2567"/>
      <c r="AK1600" s="2574"/>
    </row>
    <row r="1601" spans="2:37" s="2875" customFormat="1" ht="12" customHeight="1" x14ac:dyDescent="0.2">
      <c r="B1601" s="3834" t="s">
        <v>4996</v>
      </c>
      <c r="C1601" s="3835"/>
      <c r="D1601" s="3917" t="s">
        <v>10</v>
      </c>
      <c r="E1601" s="3917"/>
      <c r="F1601" s="3917"/>
      <c r="G1601" s="3917"/>
      <c r="H1601" s="2571"/>
      <c r="I1601" s="2571"/>
      <c r="J1601" s="2571"/>
      <c r="K1601" s="2571"/>
      <c r="L1601" s="2571"/>
      <c r="M1601" s="2571"/>
      <c r="N1601" s="2571"/>
      <c r="O1601" s="2571"/>
      <c r="P1601" s="2571"/>
      <c r="Q1601" s="2571"/>
      <c r="R1601" s="2571"/>
      <c r="S1601" s="2571"/>
      <c r="T1601" s="2567"/>
      <c r="U1601" s="2567"/>
      <c r="V1601" s="2567"/>
      <c r="W1601" s="2567"/>
      <c r="X1601" s="2567"/>
      <c r="Y1601" s="2567"/>
      <c r="Z1601" s="2567"/>
      <c r="AA1601" s="2567"/>
      <c r="AB1601" s="2567"/>
      <c r="AC1601" s="2567"/>
      <c r="AD1601" s="2567"/>
      <c r="AE1601" s="2567"/>
      <c r="AF1601" s="2567"/>
      <c r="AG1601" s="2567"/>
      <c r="AH1601" s="2567"/>
      <c r="AI1601" s="2567"/>
      <c r="AJ1601" s="2567"/>
      <c r="AK1601" s="2574"/>
    </row>
    <row r="1602" spans="2:37" s="2875" customFormat="1" ht="12" customHeight="1" x14ac:dyDescent="0.2">
      <c r="B1602" s="3834" t="s">
        <v>4997</v>
      </c>
      <c r="C1602" s="3835"/>
      <c r="D1602" s="3917" t="s">
        <v>10</v>
      </c>
      <c r="E1602" s="3917"/>
      <c r="F1602" s="3917"/>
      <c r="G1602" s="3917"/>
      <c r="H1602" s="2571"/>
      <c r="I1602" s="2571"/>
      <c r="J1602" s="2571"/>
      <c r="K1602" s="2571"/>
      <c r="L1602" s="2571"/>
      <c r="M1602" s="2571"/>
      <c r="N1602" s="2571"/>
      <c r="O1602" s="2571"/>
      <c r="P1602" s="2571"/>
      <c r="Q1602" s="2571"/>
      <c r="R1602" s="2571"/>
      <c r="S1602" s="2571"/>
      <c r="T1602" s="2567"/>
      <c r="U1602" s="2567"/>
      <c r="V1602" s="2567"/>
      <c r="W1602" s="2567"/>
      <c r="X1602" s="2567"/>
      <c r="Y1602" s="2567"/>
      <c r="Z1602" s="2567"/>
      <c r="AA1602" s="2567"/>
      <c r="AB1602" s="2567"/>
      <c r="AC1602" s="2567"/>
      <c r="AD1602" s="2567"/>
      <c r="AE1602" s="2567"/>
      <c r="AF1602" s="2567"/>
      <c r="AG1602" s="2567"/>
      <c r="AH1602" s="2567"/>
      <c r="AI1602" s="2567"/>
      <c r="AJ1602" s="2567"/>
      <c r="AK1602" s="2574"/>
    </row>
    <row r="1603" spans="2:37" s="2875" customFormat="1" ht="12" customHeight="1" thickBot="1" x14ac:dyDescent="0.25">
      <c r="B1603" s="3938"/>
      <c r="C1603" s="3939"/>
      <c r="D1603" s="3940"/>
      <c r="E1603" s="3940"/>
      <c r="F1603" s="3940"/>
      <c r="G1603" s="3940"/>
      <c r="H1603" s="2576"/>
      <c r="I1603" s="2576"/>
      <c r="J1603" s="2576"/>
      <c r="K1603" s="2576"/>
      <c r="L1603" s="2576"/>
      <c r="M1603" s="2576"/>
      <c r="N1603" s="2576"/>
      <c r="O1603" s="2576"/>
      <c r="P1603" s="2576"/>
      <c r="Q1603" s="2576"/>
      <c r="R1603" s="2576"/>
      <c r="S1603" s="2576"/>
      <c r="T1603" s="2577"/>
      <c r="U1603" s="2577"/>
      <c r="V1603" s="2577"/>
      <c r="W1603" s="2577"/>
      <c r="X1603" s="2577"/>
      <c r="Y1603" s="2577"/>
      <c r="Z1603" s="2577"/>
      <c r="AA1603" s="2577"/>
      <c r="AB1603" s="2577"/>
      <c r="AC1603" s="2577"/>
      <c r="AD1603" s="2577"/>
      <c r="AE1603" s="2577"/>
      <c r="AF1603" s="2577"/>
      <c r="AG1603" s="2577"/>
      <c r="AH1603" s="2577"/>
      <c r="AI1603" s="2577"/>
      <c r="AJ1603" s="2577"/>
      <c r="AK1603" s="2579"/>
    </row>
    <row r="1604" spans="2:37" s="2875" customFormat="1" ht="12" customHeight="1" x14ac:dyDescent="0.2">
      <c r="B1604" s="2777"/>
    </row>
    <row r="1605" spans="2:37" s="2875" customFormat="1" ht="12" customHeight="1" thickBot="1" x14ac:dyDescent="0.25">
      <c r="B1605" s="2777"/>
    </row>
    <row r="1606" spans="2:37" s="2875" customFormat="1" ht="12" customHeight="1" x14ac:dyDescent="0.2">
      <c r="B1606" s="3839" t="s">
        <v>5005</v>
      </c>
      <c r="C1606" s="3840"/>
      <c r="D1606" s="3840"/>
      <c r="E1606" s="3840"/>
      <c r="F1606" s="3840"/>
      <c r="G1606" s="3840"/>
      <c r="H1606" s="3840"/>
      <c r="I1606" s="3840"/>
      <c r="J1606" s="3840"/>
      <c r="K1606" s="3840"/>
      <c r="L1606" s="3840"/>
      <c r="M1606" s="3840"/>
      <c r="N1606" s="3840"/>
      <c r="O1606" s="3840"/>
      <c r="P1606" s="3840"/>
      <c r="Q1606" s="3840"/>
      <c r="R1606" s="3840"/>
      <c r="S1606" s="3840"/>
      <c r="T1606" s="3840"/>
      <c r="U1606" s="3840"/>
      <c r="V1606" s="3840"/>
      <c r="W1606" s="3840"/>
      <c r="X1606" s="3840"/>
      <c r="Y1606" s="3840"/>
      <c r="Z1606" s="3840"/>
      <c r="AA1606" s="3840"/>
      <c r="AB1606" s="3840"/>
      <c r="AC1606" s="3840"/>
      <c r="AD1606" s="3840"/>
      <c r="AE1606" s="3840"/>
      <c r="AF1606" s="3840"/>
      <c r="AG1606" s="3840"/>
      <c r="AH1606" s="3840"/>
      <c r="AI1606" s="3840"/>
      <c r="AJ1606" s="3840"/>
      <c r="AK1606" s="3841"/>
    </row>
    <row r="1607" spans="2:37" s="2875" customFormat="1" ht="12" customHeight="1" x14ac:dyDescent="0.2">
      <c r="B1607" s="2572"/>
      <c r="C1607" s="3571"/>
      <c r="D1607" s="3571"/>
      <c r="E1607" s="3571"/>
      <c r="F1607" s="3571"/>
      <c r="G1607" s="2573"/>
      <c r="H1607" s="2573"/>
      <c r="I1607" s="2573"/>
      <c r="J1607" s="2573"/>
      <c r="K1607" s="2573"/>
      <c r="L1607" s="2573"/>
      <c r="M1607" s="2573"/>
      <c r="N1607" s="2573"/>
      <c r="O1607" s="2573"/>
      <c r="P1607" s="2573"/>
      <c r="Q1607" s="2573"/>
      <c r="R1607" s="2573"/>
      <c r="S1607" s="2573"/>
      <c r="T1607" s="2573"/>
      <c r="U1607" s="2573"/>
      <c r="V1607" s="2573"/>
      <c r="W1607" s="2573"/>
      <c r="X1607" s="2573"/>
      <c r="Y1607" s="2573"/>
      <c r="Z1607" s="2573"/>
      <c r="AA1607" s="2573"/>
      <c r="AB1607" s="2573"/>
      <c r="AC1607" s="2573"/>
      <c r="AD1607" s="2573"/>
      <c r="AE1607" s="2573"/>
      <c r="AF1607" s="2573"/>
      <c r="AG1607" s="2573"/>
      <c r="AH1607" s="2573"/>
      <c r="AI1607" s="2573"/>
      <c r="AJ1607" s="2573"/>
      <c r="AK1607" s="2574"/>
    </row>
    <row r="1608" spans="2:37" s="2875" customFormat="1" ht="12" customHeight="1" x14ac:dyDescent="0.2">
      <c r="B1608" s="2572" t="s">
        <v>4992</v>
      </c>
      <c r="C1608" s="3571"/>
      <c r="D1608" s="3842" t="s">
        <v>6507</v>
      </c>
      <c r="E1608" s="3842"/>
      <c r="F1608" s="3842"/>
      <c r="G1608" s="2573"/>
      <c r="H1608" s="2573"/>
      <c r="I1608" s="2573"/>
      <c r="J1608" s="2573"/>
      <c r="K1608" s="2573"/>
      <c r="L1608" s="2573"/>
      <c r="M1608" s="2573"/>
      <c r="N1608" s="2573"/>
      <c r="O1608" s="2573"/>
      <c r="P1608" s="2573"/>
      <c r="Q1608" s="2573"/>
      <c r="R1608" s="2573"/>
      <c r="S1608" s="2573"/>
      <c r="T1608" s="2573"/>
      <c r="U1608" s="2573"/>
      <c r="V1608" s="2573"/>
      <c r="W1608" s="2573"/>
      <c r="X1608" s="2573"/>
      <c r="Y1608" s="2573"/>
      <c r="Z1608" s="2573"/>
      <c r="AA1608" s="2573"/>
      <c r="AB1608" s="2573"/>
      <c r="AC1608" s="2573"/>
      <c r="AD1608" s="2573"/>
      <c r="AE1608" s="2573"/>
      <c r="AF1608" s="2573"/>
      <c r="AG1608" s="2573"/>
      <c r="AH1608" s="2573"/>
      <c r="AI1608" s="2573"/>
      <c r="AJ1608" s="2573"/>
      <c r="AK1608" s="2574"/>
    </row>
    <row r="1609" spans="2:37" s="2875" customFormat="1" ht="12" customHeight="1" thickBot="1" x14ac:dyDescent="0.25">
      <c r="B1609" s="3863" t="s">
        <v>5006</v>
      </c>
      <c r="C1609" s="3864"/>
      <c r="D1609" s="3843">
        <v>41718</v>
      </c>
      <c r="E1609" s="3843"/>
      <c r="F1609" s="3571"/>
      <c r="G1609" s="2573"/>
      <c r="H1609" s="2573"/>
      <c r="I1609" s="2573"/>
      <c r="J1609" s="2573"/>
      <c r="K1609" s="2573"/>
      <c r="L1609" s="2573"/>
      <c r="M1609" s="2573"/>
      <c r="N1609" s="2573"/>
      <c r="O1609" s="2573"/>
      <c r="P1609" s="2573"/>
      <c r="Q1609" s="2573"/>
      <c r="R1609" s="2573"/>
      <c r="S1609" s="2573"/>
      <c r="T1609" s="2573"/>
      <c r="U1609" s="2573"/>
      <c r="V1609" s="2573"/>
      <c r="W1609" s="2573"/>
      <c r="X1609" s="2573"/>
      <c r="Y1609" s="2573"/>
      <c r="Z1609" s="2573"/>
      <c r="AA1609" s="2573"/>
      <c r="AB1609" s="2573"/>
      <c r="AC1609" s="2573"/>
      <c r="AD1609" s="2573"/>
      <c r="AE1609" s="2573"/>
      <c r="AF1609" s="2573"/>
      <c r="AG1609" s="2573"/>
      <c r="AH1609" s="2573"/>
      <c r="AI1609" s="2573"/>
      <c r="AJ1609" s="2573"/>
      <c r="AK1609" s="2574"/>
    </row>
    <row r="1610" spans="2:37" s="2875" customFormat="1" ht="12" customHeight="1" thickBot="1" x14ac:dyDescent="0.25">
      <c r="B1610" s="3844" t="s">
        <v>5007</v>
      </c>
      <c r="C1610" s="3845"/>
      <c r="D1610" s="3872" t="s">
        <v>6508</v>
      </c>
      <c r="E1610" s="3847"/>
      <c r="F1610" s="3847"/>
      <c r="G1610" s="3847"/>
      <c r="H1610" s="3847"/>
      <c r="I1610" s="3847"/>
      <c r="J1610" s="3847"/>
      <c r="K1610" s="3848"/>
      <c r="L1610" s="2573"/>
      <c r="M1610" s="2573"/>
      <c r="N1610" s="2573"/>
      <c r="O1610" s="2573"/>
      <c r="P1610" s="2573"/>
      <c r="Q1610" s="2573"/>
      <c r="R1610" s="2573"/>
      <c r="S1610" s="2573"/>
      <c r="T1610" s="2573"/>
      <c r="U1610" s="2573"/>
      <c r="V1610" s="2573"/>
      <c r="W1610" s="2573"/>
      <c r="X1610" s="2573"/>
      <c r="Y1610" s="2573"/>
      <c r="Z1610" s="2573"/>
      <c r="AA1610" s="2573"/>
      <c r="AB1610" s="2573"/>
      <c r="AC1610" s="2573"/>
      <c r="AD1610" s="2573"/>
      <c r="AE1610" s="2573"/>
      <c r="AF1610" s="2573"/>
      <c r="AG1610" s="2573"/>
      <c r="AH1610" s="2573"/>
      <c r="AI1610" s="2573"/>
      <c r="AJ1610" s="2573"/>
      <c r="AK1610" s="2574"/>
    </row>
    <row r="1611" spans="2:37" s="2875" customFormat="1" ht="12" customHeight="1" thickBot="1" x14ac:dyDescent="0.25">
      <c r="B1611" s="3865"/>
      <c r="C1611" s="3849"/>
      <c r="D1611" s="3849"/>
      <c r="E1611" s="3849"/>
      <c r="F1611" s="3849"/>
      <c r="G1611" s="3849"/>
      <c r="H1611" s="3849"/>
      <c r="I1611" s="3849"/>
      <c r="J1611" s="3849"/>
      <c r="K1611" s="3849"/>
      <c r="L1611" s="3849"/>
      <c r="M1611" s="3849"/>
      <c r="N1611" s="3849"/>
      <c r="O1611" s="3849"/>
      <c r="P1611" s="3849"/>
      <c r="Q1611" s="3849"/>
      <c r="R1611" s="2573"/>
      <c r="S1611" s="2573"/>
      <c r="T1611" s="2573"/>
      <c r="U1611" s="2573"/>
      <c r="V1611" s="2573"/>
      <c r="W1611" s="2573"/>
      <c r="X1611" s="2573"/>
      <c r="Y1611" s="2573"/>
      <c r="Z1611" s="2573"/>
      <c r="AA1611" s="2573"/>
      <c r="AB1611" s="2573"/>
      <c r="AC1611" s="2573"/>
      <c r="AD1611" s="2573"/>
      <c r="AE1611" s="2573"/>
      <c r="AF1611" s="2573"/>
      <c r="AG1611" s="2573"/>
      <c r="AH1611" s="2573"/>
      <c r="AI1611" s="2573"/>
      <c r="AJ1611" s="2573"/>
      <c r="AK1611" s="2574"/>
    </row>
    <row r="1612" spans="2:37" s="2875" customFormat="1" ht="12" customHeight="1" thickBot="1" x14ac:dyDescent="0.25">
      <c r="B1612" s="3827" t="s">
        <v>5008</v>
      </c>
      <c r="C1612" s="3827"/>
      <c r="D1612" s="3827" t="s">
        <v>4998</v>
      </c>
      <c r="E1612" s="3827" t="s">
        <v>5009</v>
      </c>
      <c r="F1612" s="3850" t="s">
        <v>224</v>
      </c>
      <c r="G1612" s="3850"/>
      <c r="H1612" s="3850"/>
      <c r="I1612" s="3850"/>
      <c r="J1612" s="3850"/>
      <c r="K1612" s="3850"/>
      <c r="L1612" s="3850"/>
      <c r="M1612" s="3850"/>
      <c r="N1612" s="3850"/>
      <c r="O1612" s="3850"/>
      <c r="P1612" s="3850"/>
      <c r="Q1612" s="3850"/>
      <c r="R1612" s="3850"/>
      <c r="S1612" s="3850" t="s">
        <v>340</v>
      </c>
      <c r="T1612" s="3850"/>
      <c r="U1612" s="3850"/>
      <c r="V1612" s="3850"/>
      <c r="W1612" s="3850"/>
      <c r="X1612" s="3850"/>
      <c r="Y1612" s="3850"/>
      <c r="Z1612" s="3850"/>
      <c r="AA1612" s="3850"/>
      <c r="AB1612" s="3850"/>
      <c r="AC1612" s="3850"/>
      <c r="AD1612" s="3850" t="s">
        <v>225</v>
      </c>
      <c r="AE1612" s="3850"/>
      <c r="AF1612" s="3850"/>
      <c r="AG1612" s="3850"/>
      <c r="AH1612" s="3851" t="s">
        <v>4993</v>
      </c>
      <c r="AI1612" s="3851"/>
      <c r="AJ1612" s="3851"/>
      <c r="AK1612" s="2574"/>
    </row>
    <row r="1613" spans="2:37" s="2875" customFormat="1" ht="12" customHeight="1" thickBot="1" x14ac:dyDescent="0.25">
      <c r="B1613" s="3828"/>
      <c r="C1613" s="3828"/>
      <c r="D1613" s="3828"/>
      <c r="E1613" s="3828"/>
      <c r="F1613" s="3828" t="s">
        <v>5010</v>
      </c>
      <c r="G1613" s="3828" t="s">
        <v>5011</v>
      </c>
      <c r="H1613" s="3827" t="s">
        <v>5012</v>
      </c>
      <c r="I1613" s="3830" t="s">
        <v>5013</v>
      </c>
      <c r="J1613" s="3830" t="s">
        <v>5014</v>
      </c>
      <c r="K1613" s="3829" t="s">
        <v>5015</v>
      </c>
      <c r="L1613" s="3829" t="s">
        <v>5016</v>
      </c>
      <c r="M1613" s="3830" t="s">
        <v>5017</v>
      </c>
      <c r="N1613" s="3830"/>
      <c r="O1613" s="3829" t="s">
        <v>5018</v>
      </c>
      <c r="P1613" s="3829" t="s">
        <v>5019</v>
      </c>
      <c r="Q1613" s="3829" t="s">
        <v>5020</v>
      </c>
      <c r="R1613" s="3829" t="s">
        <v>5021</v>
      </c>
      <c r="S1613" s="3827" t="s">
        <v>5022</v>
      </c>
      <c r="T1613" s="3827" t="s">
        <v>5023</v>
      </c>
      <c r="U1613" s="3827" t="s">
        <v>5024</v>
      </c>
      <c r="V1613" s="3827" t="s">
        <v>5025</v>
      </c>
      <c r="W1613" s="3827" t="s">
        <v>5026</v>
      </c>
      <c r="X1613" s="3827" t="s">
        <v>5027</v>
      </c>
      <c r="Y1613" s="3827" t="s">
        <v>5028</v>
      </c>
      <c r="Z1613" s="3827" t="s">
        <v>5029</v>
      </c>
      <c r="AA1613" s="3827" t="s">
        <v>5030</v>
      </c>
      <c r="AB1613" s="3830" t="s">
        <v>5031</v>
      </c>
      <c r="AC1613" s="3830" t="s">
        <v>5032</v>
      </c>
      <c r="AD1613" s="3827" t="s">
        <v>5033</v>
      </c>
      <c r="AE1613" s="3827" t="s">
        <v>5034</v>
      </c>
      <c r="AF1613" s="3827" t="s">
        <v>5035</v>
      </c>
      <c r="AG1613" s="3827" t="s">
        <v>5036</v>
      </c>
      <c r="AH1613" s="3827" t="s">
        <v>1154</v>
      </c>
      <c r="AI1613" s="3827" t="s">
        <v>4994</v>
      </c>
      <c r="AJ1613" s="3827" t="s">
        <v>4995</v>
      </c>
      <c r="AK1613" s="2574"/>
    </row>
    <row r="1614" spans="2:37" s="2875" customFormat="1" ht="12" customHeight="1" thickBot="1" x14ac:dyDescent="0.25">
      <c r="B1614" s="3828"/>
      <c r="C1614" s="3828"/>
      <c r="D1614" s="3828"/>
      <c r="E1614" s="3828"/>
      <c r="F1614" s="3828"/>
      <c r="G1614" s="3828"/>
      <c r="H1614" s="3828"/>
      <c r="I1614" s="3829"/>
      <c r="J1614" s="3829"/>
      <c r="K1614" s="3829"/>
      <c r="L1614" s="3829"/>
      <c r="M1614" s="3572" t="s">
        <v>5037</v>
      </c>
      <c r="N1614" s="3573" t="s">
        <v>2798</v>
      </c>
      <c r="O1614" s="3829"/>
      <c r="P1614" s="3829"/>
      <c r="Q1614" s="3829"/>
      <c r="R1614" s="3829"/>
      <c r="S1614" s="3828"/>
      <c r="T1614" s="3828"/>
      <c r="U1614" s="3828"/>
      <c r="V1614" s="3828"/>
      <c r="W1614" s="3828"/>
      <c r="X1614" s="3828"/>
      <c r="Y1614" s="3828"/>
      <c r="Z1614" s="3828"/>
      <c r="AA1614" s="3828"/>
      <c r="AB1614" s="3829"/>
      <c r="AC1614" s="3829"/>
      <c r="AD1614" s="3828"/>
      <c r="AE1614" s="3828"/>
      <c r="AF1614" s="3828"/>
      <c r="AG1614" s="3828"/>
      <c r="AH1614" s="3828"/>
      <c r="AI1614" s="3828"/>
      <c r="AJ1614" s="3828"/>
      <c r="AK1614" s="2574"/>
    </row>
    <row r="1615" spans="2:37" s="2875" customFormat="1" ht="12" customHeight="1" x14ac:dyDescent="0.2">
      <c r="B1615" s="4755" t="s">
        <v>6509</v>
      </c>
      <c r="C1615" s="4755" t="s">
        <v>6509</v>
      </c>
      <c r="D1615" s="3589" t="s">
        <v>6510</v>
      </c>
      <c r="E1615" s="3590">
        <v>224.00000000000003</v>
      </c>
      <c r="F1615" s="3590">
        <v>224.00000000000003</v>
      </c>
      <c r="G1615" s="3591">
        <v>4.4800000000000006E-2</v>
      </c>
      <c r="H1615" s="3592">
        <v>5000</v>
      </c>
      <c r="I1615" s="3591" t="s">
        <v>1534</v>
      </c>
      <c r="J1615" s="3592">
        <v>4081</v>
      </c>
      <c r="K1615" s="3593">
        <v>5.4880000000000005E-2</v>
      </c>
      <c r="L1615" s="3593">
        <v>5.4880000000000005E-2</v>
      </c>
      <c r="M1615" s="3592">
        <v>1333.3333333333335</v>
      </c>
      <c r="N1615" s="3592">
        <v>1333.3333333333335</v>
      </c>
      <c r="O1615" s="3593">
        <v>0.16800000000000001</v>
      </c>
      <c r="P1615" s="3593">
        <v>0.16800000000000001</v>
      </c>
      <c r="Q1615" s="3593">
        <v>0.16800000000000001</v>
      </c>
      <c r="R1615" s="3593">
        <v>0.16800000000000001</v>
      </c>
      <c r="S1615" s="3594">
        <v>0</v>
      </c>
      <c r="T1615" s="3591" t="s">
        <v>1534</v>
      </c>
      <c r="U1615" s="3591" t="s">
        <v>1534</v>
      </c>
      <c r="V1615" s="3595" t="s">
        <v>1136</v>
      </c>
      <c r="W1615" s="3593">
        <v>0</v>
      </c>
      <c r="X1615" s="3593">
        <v>6.720000000000001E-2</v>
      </c>
      <c r="Y1615" s="3595" t="s">
        <v>1534</v>
      </c>
      <c r="Z1615" s="3595" t="s">
        <v>1534</v>
      </c>
      <c r="AA1615" s="3595" t="s">
        <v>1534</v>
      </c>
      <c r="AB1615" s="3595" t="s">
        <v>1534</v>
      </c>
      <c r="AC1615" s="3593">
        <v>6.720000000000001E-2</v>
      </c>
      <c r="AD1615" s="3596" t="s">
        <v>1534</v>
      </c>
      <c r="AE1615" s="3595" t="s">
        <v>1534</v>
      </c>
      <c r="AF1615" s="3597" t="s">
        <v>1534</v>
      </c>
      <c r="AG1615" s="3598">
        <v>0.11200000000000002</v>
      </c>
      <c r="AH1615" s="3599" t="s">
        <v>1534</v>
      </c>
      <c r="AI1615" s="3599" t="s">
        <v>1534</v>
      </c>
      <c r="AJ1615" s="3599" t="s">
        <v>1534</v>
      </c>
      <c r="AK1615" s="2574"/>
    </row>
    <row r="1616" spans="2:37" s="2875" customFormat="1" ht="12" customHeight="1" x14ac:dyDescent="0.2">
      <c r="B1616" s="4753" t="s">
        <v>6511</v>
      </c>
      <c r="C1616" s="4753" t="s">
        <v>6511</v>
      </c>
      <c r="D1616" s="3600" t="s">
        <v>6512</v>
      </c>
      <c r="E1616" s="3601">
        <v>560</v>
      </c>
      <c r="F1616" s="3601">
        <v>560</v>
      </c>
      <c r="G1616" s="3602">
        <v>4.4800000000000006E-2</v>
      </c>
      <c r="H1616" s="3603">
        <v>12499.999999999998</v>
      </c>
      <c r="I1616" s="3602" t="s">
        <v>1534</v>
      </c>
      <c r="J1616" s="3603">
        <v>11111</v>
      </c>
      <c r="K1616" s="3604">
        <v>5.04E-2</v>
      </c>
      <c r="L1616" s="3604">
        <v>5.04E-2</v>
      </c>
      <c r="M1616" s="3603">
        <v>3571</v>
      </c>
      <c r="N1616" s="3603">
        <v>3571</v>
      </c>
      <c r="O1616" s="3604">
        <v>0.15680000000000002</v>
      </c>
      <c r="P1616" s="3604">
        <v>0.15680000000000002</v>
      </c>
      <c r="Q1616" s="3604">
        <v>0.15680000000000002</v>
      </c>
      <c r="R1616" s="3604">
        <v>0.15680000000000002</v>
      </c>
      <c r="S1616" s="3605">
        <v>0</v>
      </c>
      <c r="T1616" s="3602" t="s">
        <v>1534</v>
      </c>
      <c r="U1616" s="3602" t="s">
        <v>1534</v>
      </c>
      <c r="V1616" s="3606" t="s">
        <v>1119</v>
      </c>
      <c r="W1616" s="3604">
        <v>0</v>
      </c>
      <c r="X1616" s="3604">
        <v>6.720000000000001E-2</v>
      </c>
      <c r="Y1616" s="3606" t="s">
        <v>1534</v>
      </c>
      <c r="Z1616" s="3606" t="s">
        <v>1534</v>
      </c>
      <c r="AA1616" s="3606" t="s">
        <v>1534</v>
      </c>
      <c r="AB1616" s="3606" t="s">
        <v>1534</v>
      </c>
      <c r="AC1616" s="3604">
        <v>6.720000000000001E-2</v>
      </c>
      <c r="AD1616" s="3607" t="s">
        <v>1534</v>
      </c>
      <c r="AE1616" s="3606" t="s">
        <v>1534</v>
      </c>
      <c r="AF1616" s="3608" t="s">
        <v>1534</v>
      </c>
      <c r="AG1616" s="3609">
        <v>0.11200000000000002</v>
      </c>
      <c r="AH1616" s="3610" t="s">
        <v>1534</v>
      </c>
      <c r="AI1616" s="3610" t="s">
        <v>1534</v>
      </c>
      <c r="AJ1616" s="3610" t="s">
        <v>1534</v>
      </c>
      <c r="AK1616" s="2574"/>
    </row>
    <row r="1617" spans="2:37" s="2875" customFormat="1" ht="12" customHeight="1" x14ac:dyDescent="0.2">
      <c r="B1617" s="4753" t="s">
        <v>6513</v>
      </c>
      <c r="C1617" s="4753" t="s">
        <v>6513</v>
      </c>
      <c r="D1617" s="3600" t="s">
        <v>6514</v>
      </c>
      <c r="E1617" s="3601">
        <v>672.00000000000011</v>
      </c>
      <c r="F1617" s="3601">
        <v>672.00000000000011</v>
      </c>
      <c r="G1617" s="3602">
        <v>4.4800000000000006E-2</v>
      </c>
      <c r="H1617" s="3603">
        <v>15000</v>
      </c>
      <c r="I1617" s="3602" t="s">
        <v>1534</v>
      </c>
      <c r="J1617" s="3603">
        <v>15000</v>
      </c>
      <c r="K1617" s="3604">
        <v>4.4800000000000006E-2</v>
      </c>
      <c r="L1617" s="3604">
        <v>4.4800000000000006E-2</v>
      </c>
      <c r="M1617" s="3603">
        <v>4615</v>
      </c>
      <c r="N1617" s="3603">
        <v>4615</v>
      </c>
      <c r="O1617" s="3604">
        <v>0.14560000000000001</v>
      </c>
      <c r="P1617" s="3604">
        <v>0.14560000000000001</v>
      </c>
      <c r="Q1617" s="3604">
        <v>0.14560000000000001</v>
      </c>
      <c r="R1617" s="3604">
        <v>0.14560000000000001</v>
      </c>
      <c r="S1617" s="3605">
        <v>0</v>
      </c>
      <c r="T1617" s="3602" t="s">
        <v>1534</v>
      </c>
      <c r="U1617" s="3602" t="s">
        <v>1534</v>
      </c>
      <c r="V1617" s="3606" t="s">
        <v>1119</v>
      </c>
      <c r="W1617" s="3604">
        <v>0</v>
      </c>
      <c r="X1617" s="3604">
        <v>6.720000000000001E-2</v>
      </c>
      <c r="Y1617" s="3606" t="s">
        <v>1534</v>
      </c>
      <c r="Z1617" s="3606" t="s">
        <v>1534</v>
      </c>
      <c r="AA1617" s="3606" t="s">
        <v>1534</v>
      </c>
      <c r="AB1617" s="3606" t="s">
        <v>1534</v>
      </c>
      <c r="AC1617" s="3604">
        <v>6.720000000000001E-2</v>
      </c>
      <c r="AD1617" s="3607" t="s">
        <v>1534</v>
      </c>
      <c r="AE1617" s="3606" t="s">
        <v>1534</v>
      </c>
      <c r="AF1617" s="3608" t="s">
        <v>1534</v>
      </c>
      <c r="AG1617" s="3609">
        <v>0.11200000000000002</v>
      </c>
      <c r="AH1617" s="3610" t="s">
        <v>1534</v>
      </c>
      <c r="AI1617" s="3610" t="s">
        <v>1534</v>
      </c>
      <c r="AJ1617" s="3610" t="s">
        <v>1534</v>
      </c>
      <c r="AK1617" s="2574"/>
    </row>
    <row r="1618" spans="2:37" s="2875" customFormat="1" ht="12" customHeight="1" x14ac:dyDescent="0.2">
      <c r="B1618" s="4753" t="s">
        <v>6515</v>
      </c>
      <c r="C1618" s="4753" t="s">
        <v>6515</v>
      </c>
      <c r="D1618" s="3600" t="s">
        <v>6516</v>
      </c>
      <c r="E1618" s="3601">
        <v>224.00000000000003</v>
      </c>
      <c r="F1618" s="3601">
        <v>224.00000000000003</v>
      </c>
      <c r="G1618" s="3602">
        <v>4.4800000000000006E-2</v>
      </c>
      <c r="H1618" s="3603">
        <v>5000</v>
      </c>
      <c r="I1618" s="3602" t="s">
        <v>1534</v>
      </c>
      <c r="J1618" s="3603">
        <v>4081</v>
      </c>
      <c r="K1618" s="3604">
        <v>5.4880000000000005E-2</v>
      </c>
      <c r="L1618" s="3604">
        <v>5.4880000000000005E-2</v>
      </c>
      <c r="M1618" s="3603">
        <v>1333.3333333333335</v>
      </c>
      <c r="N1618" s="3603">
        <v>1333.3333333333335</v>
      </c>
      <c r="O1618" s="3604">
        <v>0.16800000000000001</v>
      </c>
      <c r="P1618" s="3604">
        <v>0.16800000000000001</v>
      </c>
      <c r="Q1618" s="3604">
        <v>0.16800000000000001</v>
      </c>
      <c r="R1618" s="3604">
        <v>0.16800000000000001</v>
      </c>
      <c r="S1618" s="3605">
        <v>0</v>
      </c>
      <c r="T1618" s="3602" t="s">
        <v>1534</v>
      </c>
      <c r="U1618" s="3602" t="s">
        <v>1534</v>
      </c>
      <c r="V1618" s="3606" t="s">
        <v>1136</v>
      </c>
      <c r="W1618" s="3604">
        <v>0</v>
      </c>
      <c r="X1618" s="3604">
        <v>6.720000000000001E-2</v>
      </c>
      <c r="Y1618" s="3606" t="s">
        <v>1534</v>
      </c>
      <c r="Z1618" s="3606" t="s">
        <v>1534</v>
      </c>
      <c r="AA1618" s="3606" t="s">
        <v>1534</v>
      </c>
      <c r="AB1618" s="3606" t="s">
        <v>1534</v>
      </c>
      <c r="AC1618" s="3604">
        <v>6.720000000000001E-2</v>
      </c>
      <c r="AD1618" s="3607" t="s">
        <v>1534</v>
      </c>
      <c r="AE1618" s="3606" t="s">
        <v>1534</v>
      </c>
      <c r="AF1618" s="3608" t="s">
        <v>1534</v>
      </c>
      <c r="AG1618" s="3609">
        <v>0.11200000000000002</v>
      </c>
      <c r="AH1618" s="3610" t="s">
        <v>1534</v>
      </c>
      <c r="AI1618" s="3610" t="s">
        <v>1534</v>
      </c>
      <c r="AJ1618" s="3610" t="s">
        <v>1534</v>
      </c>
      <c r="AK1618" s="2574"/>
    </row>
    <row r="1619" spans="2:37" s="2875" customFormat="1" ht="12" customHeight="1" x14ac:dyDescent="0.2">
      <c r="B1619" s="4753" t="s">
        <v>6517</v>
      </c>
      <c r="C1619" s="4753" t="s">
        <v>6517</v>
      </c>
      <c r="D1619" s="3600" t="s">
        <v>6518</v>
      </c>
      <c r="E1619" s="3601">
        <v>560</v>
      </c>
      <c r="F1619" s="3601">
        <v>560</v>
      </c>
      <c r="G1619" s="3602">
        <v>4.4800000000000006E-2</v>
      </c>
      <c r="H1619" s="3603">
        <v>12499.999999999998</v>
      </c>
      <c r="I1619" s="3602" t="s">
        <v>1534</v>
      </c>
      <c r="J1619" s="3603">
        <v>11111</v>
      </c>
      <c r="K1619" s="3604">
        <v>5.04E-2</v>
      </c>
      <c r="L1619" s="3604">
        <v>5.04E-2</v>
      </c>
      <c r="M1619" s="3603">
        <v>3571</v>
      </c>
      <c r="N1619" s="3603">
        <v>3571</v>
      </c>
      <c r="O1619" s="3604">
        <v>0.15680000000000002</v>
      </c>
      <c r="P1619" s="3604">
        <v>0.15680000000000002</v>
      </c>
      <c r="Q1619" s="3604">
        <v>0.15680000000000002</v>
      </c>
      <c r="R1619" s="3604">
        <v>0.15680000000000002</v>
      </c>
      <c r="S1619" s="3605">
        <v>0</v>
      </c>
      <c r="T1619" s="3602" t="s">
        <v>1534</v>
      </c>
      <c r="U1619" s="3602" t="s">
        <v>1534</v>
      </c>
      <c r="V1619" s="3606" t="s">
        <v>1119</v>
      </c>
      <c r="W1619" s="3604">
        <v>0</v>
      </c>
      <c r="X1619" s="3604">
        <v>6.720000000000001E-2</v>
      </c>
      <c r="Y1619" s="3606" t="s">
        <v>1534</v>
      </c>
      <c r="Z1619" s="3606" t="s">
        <v>1534</v>
      </c>
      <c r="AA1619" s="3606" t="s">
        <v>1534</v>
      </c>
      <c r="AB1619" s="3606" t="s">
        <v>1534</v>
      </c>
      <c r="AC1619" s="3604">
        <v>6.720000000000001E-2</v>
      </c>
      <c r="AD1619" s="3607" t="s">
        <v>1534</v>
      </c>
      <c r="AE1619" s="3606" t="s">
        <v>1534</v>
      </c>
      <c r="AF1619" s="3608" t="s">
        <v>1534</v>
      </c>
      <c r="AG1619" s="3609">
        <v>0.11200000000000002</v>
      </c>
      <c r="AH1619" s="3610" t="s">
        <v>1534</v>
      </c>
      <c r="AI1619" s="3610" t="s">
        <v>1534</v>
      </c>
      <c r="AJ1619" s="3610" t="s">
        <v>1534</v>
      </c>
      <c r="AK1619" s="2574"/>
    </row>
    <row r="1620" spans="2:37" s="2875" customFormat="1" ht="12" customHeight="1" thickBot="1" x14ac:dyDescent="0.25">
      <c r="B1620" s="4754" t="s">
        <v>6519</v>
      </c>
      <c r="C1620" s="4754" t="s">
        <v>6519</v>
      </c>
      <c r="D1620" s="3611" t="s">
        <v>6520</v>
      </c>
      <c r="E1620" s="3612">
        <v>672.00000000000011</v>
      </c>
      <c r="F1620" s="3612">
        <v>672.00000000000011</v>
      </c>
      <c r="G1620" s="3613">
        <v>4.4800000000000006E-2</v>
      </c>
      <c r="H1620" s="3614">
        <v>15000</v>
      </c>
      <c r="I1620" s="3613" t="s">
        <v>1534</v>
      </c>
      <c r="J1620" s="3614">
        <v>15000</v>
      </c>
      <c r="K1620" s="3615">
        <v>4.4800000000000006E-2</v>
      </c>
      <c r="L1620" s="3615">
        <v>4.4800000000000006E-2</v>
      </c>
      <c r="M1620" s="3614">
        <v>4615</v>
      </c>
      <c r="N1620" s="3614">
        <v>4615</v>
      </c>
      <c r="O1620" s="3615">
        <v>0.14560000000000001</v>
      </c>
      <c r="P1620" s="3615">
        <v>0.14560000000000001</v>
      </c>
      <c r="Q1620" s="3615">
        <v>0.14560000000000001</v>
      </c>
      <c r="R1620" s="3615">
        <v>0.14560000000000001</v>
      </c>
      <c r="S1620" s="3616">
        <v>0</v>
      </c>
      <c r="T1620" s="3613" t="s">
        <v>1534</v>
      </c>
      <c r="U1620" s="3613" t="s">
        <v>1534</v>
      </c>
      <c r="V1620" s="3617" t="s">
        <v>1119</v>
      </c>
      <c r="W1620" s="3615">
        <v>0</v>
      </c>
      <c r="X1620" s="3615">
        <v>6.720000000000001E-2</v>
      </c>
      <c r="Y1620" s="3617" t="s">
        <v>1534</v>
      </c>
      <c r="Z1620" s="3617" t="s">
        <v>1534</v>
      </c>
      <c r="AA1620" s="3617" t="s">
        <v>1534</v>
      </c>
      <c r="AB1620" s="3617" t="s">
        <v>1534</v>
      </c>
      <c r="AC1620" s="3615">
        <v>6.720000000000001E-2</v>
      </c>
      <c r="AD1620" s="3618" t="s">
        <v>1534</v>
      </c>
      <c r="AE1620" s="3617" t="s">
        <v>1534</v>
      </c>
      <c r="AF1620" s="3619" t="s">
        <v>1534</v>
      </c>
      <c r="AG1620" s="3620">
        <v>0.11200000000000002</v>
      </c>
      <c r="AH1620" s="3621" t="s">
        <v>1534</v>
      </c>
      <c r="AI1620" s="3621" t="s">
        <v>1534</v>
      </c>
      <c r="AJ1620" s="3621" t="s">
        <v>1534</v>
      </c>
      <c r="AK1620" s="2574"/>
    </row>
    <row r="1621" spans="2:37" s="2875" customFormat="1" ht="12" customHeight="1" x14ac:dyDescent="0.2">
      <c r="B1621" s="2575"/>
      <c r="C1621" s="2568"/>
      <c r="D1621" s="3833"/>
      <c r="E1621" s="3833"/>
      <c r="F1621" s="3833"/>
      <c r="G1621" s="3833"/>
      <c r="H1621" s="2568"/>
      <c r="I1621" s="2569"/>
      <c r="J1621" s="2569"/>
      <c r="K1621" s="2569"/>
      <c r="L1621" s="2569"/>
      <c r="M1621" s="2568"/>
      <c r="N1621" s="2569"/>
      <c r="O1621" s="2569"/>
      <c r="P1621" s="2569"/>
      <c r="Q1621" s="2569"/>
      <c r="R1621" s="2569"/>
      <c r="S1621" s="2568"/>
      <c r="T1621" s="2567"/>
      <c r="U1621" s="2567"/>
      <c r="V1621" s="2567"/>
      <c r="W1621" s="2567"/>
      <c r="X1621" s="2567"/>
      <c r="Y1621" s="2567"/>
      <c r="Z1621" s="2567"/>
      <c r="AA1621" s="2567"/>
      <c r="AB1621" s="2567"/>
      <c r="AC1621" s="2567"/>
      <c r="AD1621" s="2567"/>
      <c r="AE1621" s="2567"/>
      <c r="AF1621" s="2567"/>
      <c r="AG1621" s="2567"/>
      <c r="AH1621" s="2567"/>
      <c r="AI1621" s="2567"/>
      <c r="AJ1621" s="2567"/>
      <c r="AK1621" s="2574"/>
    </row>
    <row r="1622" spans="2:37" s="2875" customFormat="1" ht="12" customHeight="1" x14ac:dyDescent="0.2">
      <c r="B1622" s="3834" t="s">
        <v>4996</v>
      </c>
      <c r="C1622" s="3835"/>
      <c r="D1622" s="3917" t="s">
        <v>10</v>
      </c>
      <c r="E1622" s="3917"/>
      <c r="F1622" s="3917"/>
      <c r="G1622" s="3917"/>
      <c r="H1622" s="2571"/>
      <c r="I1622" s="2571"/>
      <c r="J1622" s="2571"/>
      <c r="K1622" s="2571"/>
      <c r="L1622" s="2571"/>
      <c r="M1622" s="2571"/>
      <c r="N1622" s="2571"/>
      <c r="O1622" s="2571"/>
      <c r="P1622" s="2571"/>
      <c r="Q1622" s="2571"/>
      <c r="R1622" s="2571"/>
      <c r="S1622" s="2571"/>
      <c r="T1622" s="2567"/>
      <c r="U1622" s="2567"/>
      <c r="V1622" s="2567"/>
      <c r="W1622" s="2567"/>
      <c r="X1622" s="2567"/>
      <c r="Y1622" s="2567"/>
      <c r="Z1622" s="2567"/>
      <c r="AA1622" s="2567"/>
      <c r="AB1622" s="2567"/>
      <c r="AC1622" s="2567"/>
      <c r="AD1622" s="2567"/>
      <c r="AE1622" s="2567"/>
      <c r="AF1622" s="2567"/>
      <c r="AG1622" s="2567"/>
      <c r="AH1622" s="2567"/>
      <c r="AI1622" s="2567"/>
      <c r="AJ1622" s="2567"/>
      <c r="AK1622" s="2574"/>
    </row>
    <row r="1623" spans="2:37" s="2875" customFormat="1" ht="12" customHeight="1" x14ac:dyDescent="0.2">
      <c r="B1623" s="3834" t="s">
        <v>4997</v>
      </c>
      <c r="C1623" s="3835"/>
      <c r="D1623" s="3917" t="s">
        <v>10</v>
      </c>
      <c r="E1623" s="3917"/>
      <c r="F1623" s="3917"/>
      <c r="G1623" s="3917"/>
      <c r="H1623" s="2571"/>
      <c r="I1623" s="2571"/>
      <c r="J1623" s="2571"/>
      <c r="K1623" s="2571"/>
      <c r="L1623" s="2571"/>
      <c r="M1623" s="2571"/>
      <c r="N1623" s="2571"/>
      <c r="O1623" s="2571"/>
      <c r="P1623" s="2571"/>
      <c r="Q1623" s="2571"/>
      <c r="R1623" s="2571"/>
      <c r="S1623" s="2571"/>
      <c r="T1623" s="2567"/>
      <c r="U1623" s="2567"/>
      <c r="V1623" s="2567"/>
      <c r="W1623" s="2567"/>
      <c r="X1623" s="2567"/>
      <c r="Y1623" s="2567"/>
      <c r="Z1623" s="2567"/>
      <c r="AA1623" s="2567"/>
      <c r="AB1623" s="2567"/>
      <c r="AC1623" s="2567"/>
      <c r="AD1623" s="2567"/>
      <c r="AE1623" s="2567"/>
      <c r="AF1623" s="2567"/>
      <c r="AG1623" s="2567"/>
      <c r="AH1623" s="2567"/>
      <c r="AI1623" s="2567"/>
      <c r="AJ1623" s="2567"/>
      <c r="AK1623" s="2574"/>
    </row>
    <row r="1624" spans="2:37" s="2875" customFormat="1" ht="12" customHeight="1" thickBot="1" x14ac:dyDescent="0.25">
      <c r="B1624" s="3938"/>
      <c r="C1624" s="3939"/>
      <c r="D1624" s="3940"/>
      <c r="E1624" s="3940"/>
      <c r="F1624" s="3940"/>
      <c r="G1624" s="3940"/>
      <c r="H1624" s="2576"/>
      <c r="I1624" s="2576"/>
      <c r="J1624" s="2576"/>
      <c r="K1624" s="2576"/>
      <c r="L1624" s="2576"/>
      <c r="M1624" s="2576"/>
      <c r="N1624" s="2576"/>
      <c r="O1624" s="2576"/>
      <c r="P1624" s="2576"/>
      <c r="Q1624" s="2576"/>
      <c r="R1624" s="2576"/>
      <c r="S1624" s="2576"/>
      <c r="T1624" s="2577"/>
      <c r="U1624" s="2577"/>
      <c r="V1624" s="2577"/>
      <c r="W1624" s="2577"/>
      <c r="X1624" s="2577"/>
      <c r="Y1624" s="2577"/>
      <c r="Z1624" s="2577"/>
      <c r="AA1624" s="2577"/>
      <c r="AB1624" s="2577"/>
      <c r="AC1624" s="2577"/>
      <c r="AD1624" s="2577"/>
      <c r="AE1624" s="2577"/>
      <c r="AF1624" s="2577"/>
      <c r="AG1624" s="2577"/>
      <c r="AH1624" s="2577"/>
      <c r="AI1624" s="2577"/>
      <c r="AJ1624" s="2577"/>
      <c r="AK1624" s="2579"/>
    </row>
    <row r="1625" spans="2:37" s="2875" customFormat="1" ht="12" customHeight="1" x14ac:dyDescent="0.2">
      <c r="B1625" s="2777"/>
    </row>
    <row r="1626" spans="2:37" s="2875" customFormat="1" ht="12" customHeight="1" thickBot="1" x14ac:dyDescent="0.25">
      <c r="B1626" s="2777"/>
    </row>
    <row r="1627" spans="2:37" s="2875" customFormat="1" ht="12" customHeight="1" x14ac:dyDescent="0.2">
      <c r="B1627" s="3839" t="s">
        <v>5005</v>
      </c>
      <c r="C1627" s="3840"/>
      <c r="D1627" s="3840"/>
      <c r="E1627" s="3840"/>
      <c r="F1627" s="3840"/>
      <c r="G1627" s="3840"/>
      <c r="H1627" s="3840"/>
      <c r="I1627" s="3840"/>
      <c r="J1627" s="3840"/>
      <c r="K1627" s="3840"/>
      <c r="L1627" s="3840"/>
      <c r="M1627" s="3840"/>
      <c r="N1627" s="3840"/>
      <c r="O1627" s="3840"/>
      <c r="P1627" s="3840"/>
      <c r="Q1627" s="3840"/>
      <c r="R1627" s="3840"/>
      <c r="S1627" s="3840"/>
      <c r="T1627" s="3840"/>
      <c r="U1627" s="3840"/>
      <c r="V1627" s="3840"/>
      <c r="W1627" s="3840"/>
      <c r="X1627" s="3840"/>
      <c r="Y1627" s="3840"/>
      <c r="Z1627" s="3840"/>
      <c r="AA1627" s="3840"/>
      <c r="AB1627" s="3840"/>
      <c r="AC1627" s="3840"/>
      <c r="AD1627" s="3840"/>
      <c r="AE1627" s="3840"/>
      <c r="AF1627" s="3840"/>
      <c r="AG1627" s="3840"/>
      <c r="AH1627" s="3840"/>
      <c r="AI1627" s="3840"/>
      <c r="AJ1627" s="3840"/>
      <c r="AK1627" s="3841"/>
    </row>
    <row r="1628" spans="2:37" s="2875" customFormat="1" ht="12" customHeight="1" x14ac:dyDescent="0.2">
      <c r="B1628" s="2572"/>
      <c r="C1628" s="3571"/>
      <c r="D1628" s="3571"/>
      <c r="E1628" s="3571"/>
      <c r="F1628" s="3571"/>
      <c r="G1628" s="2573"/>
      <c r="H1628" s="2573"/>
      <c r="I1628" s="2573"/>
      <c r="J1628" s="2573"/>
      <c r="K1628" s="2573"/>
      <c r="L1628" s="2573"/>
      <c r="M1628" s="2573"/>
      <c r="N1628" s="2573"/>
      <c r="O1628" s="2573"/>
      <c r="P1628" s="2573"/>
      <c r="Q1628" s="2573"/>
      <c r="R1628" s="2573"/>
      <c r="S1628" s="2573"/>
      <c r="T1628" s="2573"/>
      <c r="U1628" s="2573"/>
      <c r="V1628" s="2573"/>
      <c r="W1628" s="2573"/>
      <c r="X1628" s="2573"/>
      <c r="Y1628" s="2573"/>
      <c r="Z1628" s="2573"/>
      <c r="AA1628" s="2573"/>
      <c r="AB1628" s="2573"/>
      <c r="AC1628" s="2573"/>
      <c r="AD1628" s="2573"/>
      <c r="AE1628" s="2573"/>
      <c r="AF1628" s="2573"/>
      <c r="AG1628" s="2573"/>
      <c r="AH1628" s="2573"/>
      <c r="AI1628" s="2573"/>
      <c r="AJ1628" s="2573"/>
      <c r="AK1628" s="2574"/>
    </row>
    <row r="1629" spans="2:37" s="2875" customFormat="1" ht="12" customHeight="1" x14ac:dyDescent="0.2">
      <c r="B1629" s="2572" t="s">
        <v>4992</v>
      </c>
      <c r="C1629" s="3571"/>
      <c r="D1629" s="3842" t="s">
        <v>6503</v>
      </c>
      <c r="E1629" s="3842"/>
      <c r="F1629" s="3842"/>
      <c r="G1629" s="2573"/>
      <c r="H1629" s="2573"/>
      <c r="I1629" s="2573"/>
      <c r="J1629" s="2573"/>
      <c r="K1629" s="2573"/>
      <c r="L1629" s="2573"/>
      <c r="M1629" s="2573"/>
      <c r="N1629" s="2573"/>
      <c r="O1629" s="2573"/>
      <c r="P1629" s="2573"/>
      <c r="Q1629" s="2573"/>
      <c r="R1629" s="2573"/>
      <c r="S1629" s="2573"/>
      <c r="T1629" s="2573"/>
      <c r="U1629" s="2573"/>
      <c r="V1629" s="2573"/>
      <c r="W1629" s="2573"/>
      <c r="X1629" s="2573"/>
      <c r="Y1629" s="2573"/>
      <c r="Z1629" s="2573"/>
      <c r="AA1629" s="2573"/>
      <c r="AB1629" s="2573"/>
      <c r="AC1629" s="2573"/>
      <c r="AD1629" s="2573"/>
      <c r="AE1629" s="2573"/>
      <c r="AF1629" s="2573"/>
      <c r="AG1629" s="2573"/>
      <c r="AH1629" s="2573"/>
      <c r="AI1629" s="2573"/>
      <c r="AJ1629" s="2573"/>
      <c r="AK1629" s="2574"/>
    </row>
    <row r="1630" spans="2:37" s="2875" customFormat="1" ht="12" customHeight="1" thickBot="1" x14ac:dyDescent="0.25">
      <c r="B1630" s="3863" t="s">
        <v>5006</v>
      </c>
      <c r="C1630" s="3864"/>
      <c r="D1630" s="3843">
        <v>41725</v>
      </c>
      <c r="E1630" s="3843"/>
      <c r="F1630" s="3571"/>
      <c r="G1630" s="2573"/>
      <c r="H1630" s="2573"/>
      <c r="I1630" s="2573"/>
      <c r="J1630" s="2573"/>
      <c r="K1630" s="2573"/>
      <c r="L1630" s="2573"/>
      <c r="M1630" s="2573"/>
      <c r="N1630" s="2573"/>
      <c r="O1630" s="2573"/>
      <c r="P1630" s="2573"/>
      <c r="Q1630" s="2573"/>
      <c r="R1630" s="2573"/>
      <c r="S1630" s="2573"/>
      <c r="T1630" s="2573"/>
      <c r="U1630" s="2573"/>
      <c r="V1630" s="2573"/>
      <c r="W1630" s="2573"/>
      <c r="X1630" s="2573"/>
      <c r="Y1630" s="2573"/>
      <c r="Z1630" s="2573"/>
      <c r="AA1630" s="2573"/>
      <c r="AB1630" s="2573"/>
      <c r="AC1630" s="2573"/>
      <c r="AD1630" s="2573"/>
      <c r="AE1630" s="2573"/>
      <c r="AF1630" s="2573"/>
      <c r="AG1630" s="2573"/>
      <c r="AH1630" s="2573"/>
      <c r="AI1630" s="2573"/>
      <c r="AJ1630" s="2573"/>
      <c r="AK1630" s="2574"/>
    </row>
    <row r="1631" spans="2:37" s="2875" customFormat="1" ht="55.5" customHeight="1" thickBot="1" x14ac:dyDescent="0.25">
      <c r="B1631" s="3844" t="s">
        <v>5007</v>
      </c>
      <c r="C1631" s="3845"/>
      <c r="D1631" s="3872" t="s">
        <v>6504</v>
      </c>
      <c r="E1631" s="3847"/>
      <c r="F1631" s="3847"/>
      <c r="G1631" s="3847"/>
      <c r="H1631" s="3847"/>
      <c r="I1631" s="3847"/>
      <c r="J1631" s="3847"/>
      <c r="K1631" s="3848"/>
      <c r="L1631" s="2573"/>
      <c r="M1631" s="2573"/>
      <c r="N1631" s="2573"/>
      <c r="O1631" s="2573"/>
      <c r="P1631" s="2573"/>
      <c r="Q1631" s="2573"/>
      <c r="R1631" s="2573"/>
      <c r="S1631" s="2573"/>
      <c r="T1631" s="2573"/>
      <c r="U1631" s="2573"/>
      <c r="V1631" s="2573"/>
      <c r="W1631" s="2573"/>
      <c r="X1631" s="2573"/>
      <c r="Y1631" s="2573"/>
      <c r="Z1631" s="2573"/>
      <c r="AA1631" s="2573"/>
      <c r="AB1631" s="2573"/>
      <c r="AC1631" s="2573"/>
      <c r="AD1631" s="2573"/>
      <c r="AE1631" s="2573"/>
      <c r="AF1631" s="2573"/>
      <c r="AG1631" s="2573"/>
      <c r="AH1631" s="2573"/>
      <c r="AI1631" s="2573"/>
      <c r="AJ1631" s="2573"/>
      <c r="AK1631" s="2574"/>
    </row>
    <row r="1632" spans="2:37" s="2875" customFormat="1" ht="12" customHeight="1" thickBot="1" x14ac:dyDescent="0.25">
      <c r="B1632" s="3865"/>
      <c r="C1632" s="3849"/>
      <c r="D1632" s="3849"/>
      <c r="E1632" s="3849"/>
      <c r="F1632" s="3849"/>
      <c r="G1632" s="3849"/>
      <c r="H1632" s="3849"/>
      <c r="I1632" s="3849"/>
      <c r="J1632" s="3849"/>
      <c r="K1632" s="3849"/>
      <c r="L1632" s="3849"/>
      <c r="M1632" s="3849"/>
      <c r="N1632" s="3849"/>
      <c r="O1632" s="3849"/>
      <c r="P1632" s="3849"/>
      <c r="Q1632" s="3849"/>
      <c r="R1632" s="2573"/>
      <c r="S1632" s="2573"/>
      <c r="T1632" s="2573"/>
      <c r="U1632" s="2573"/>
      <c r="V1632" s="2573"/>
      <c r="W1632" s="2573"/>
      <c r="X1632" s="2573"/>
      <c r="Y1632" s="2573"/>
      <c r="Z1632" s="2573"/>
      <c r="AA1632" s="2573"/>
      <c r="AB1632" s="2573"/>
      <c r="AC1632" s="2573"/>
      <c r="AD1632" s="2573"/>
      <c r="AE1632" s="2573"/>
      <c r="AF1632" s="2573"/>
      <c r="AG1632" s="2573"/>
      <c r="AH1632" s="2573"/>
      <c r="AI1632" s="2573"/>
      <c r="AJ1632" s="2573"/>
      <c r="AK1632" s="2574"/>
    </row>
    <row r="1633" spans="2:37" s="2875" customFormat="1" ht="12" customHeight="1" thickBot="1" x14ac:dyDescent="0.25">
      <c r="B1633" s="3827" t="s">
        <v>5008</v>
      </c>
      <c r="C1633" s="3827"/>
      <c r="D1633" s="3827" t="s">
        <v>4998</v>
      </c>
      <c r="E1633" s="3827" t="s">
        <v>5009</v>
      </c>
      <c r="F1633" s="3850" t="s">
        <v>224</v>
      </c>
      <c r="G1633" s="3850"/>
      <c r="H1633" s="3850"/>
      <c r="I1633" s="3850"/>
      <c r="J1633" s="3850"/>
      <c r="K1633" s="3850"/>
      <c r="L1633" s="3850"/>
      <c r="M1633" s="3850"/>
      <c r="N1633" s="3850"/>
      <c r="O1633" s="3850"/>
      <c r="P1633" s="3850"/>
      <c r="Q1633" s="3850"/>
      <c r="R1633" s="3850"/>
      <c r="S1633" s="3850" t="s">
        <v>340</v>
      </c>
      <c r="T1633" s="3850"/>
      <c r="U1633" s="3850"/>
      <c r="V1633" s="3850"/>
      <c r="W1633" s="3850"/>
      <c r="X1633" s="3850"/>
      <c r="Y1633" s="3850"/>
      <c r="Z1633" s="3850"/>
      <c r="AA1633" s="3850"/>
      <c r="AB1633" s="3850"/>
      <c r="AC1633" s="3850"/>
      <c r="AD1633" s="3850" t="s">
        <v>225</v>
      </c>
      <c r="AE1633" s="3850"/>
      <c r="AF1633" s="3850"/>
      <c r="AG1633" s="3850"/>
      <c r="AH1633" s="3851" t="s">
        <v>4993</v>
      </c>
      <c r="AI1633" s="3851"/>
      <c r="AJ1633" s="3851"/>
      <c r="AK1633" s="2574"/>
    </row>
    <row r="1634" spans="2:37" s="2875" customFormat="1" ht="12" customHeight="1" thickBot="1" x14ac:dyDescent="0.25">
      <c r="B1634" s="3828"/>
      <c r="C1634" s="3828"/>
      <c r="D1634" s="3828"/>
      <c r="E1634" s="3828"/>
      <c r="F1634" s="3828" t="s">
        <v>5010</v>
      </c>
      <c r="G1634" s="3828" t="s">
        <v>5011</v>
      </c>
      <c r="H1634" s="3827" t="s">
        <v>5012</v>
      </c>
      <c r="I1634" s="3830" t="s">
        <v>5013</v>
      </c>
      <c r="J1634" s="3830" t="s">
        <v>5014</v>
      </c>
      <c r="K1634" s="3829" t="s">
        <v>5015</v>
      </c>
      <c r="L1634" s="3829" t="s">
        <v>5016</v>
      </c>
      <c r="M1634" s="3830" t="s">
        <v>5017</v>
      </c>
      <c r="N1634" s="3830"/>
      <c r="O1634" s="3829" t="s">
        <v>5018</v>
      </c>
      <c r="P1634" s="3829" t="s">
        <v>5019</v>
      </c>
      <c r="Q1634" s="3829" t="s">
        <v>5020</v>
      </c>
      <c r="R1634" s="3829" t="s">
        <v>5021</v>
      </c>
      <c r="S1634" s="3827" t="s">
        <v>5022</v>
      </c>
      <c r="T1634" s="3827" t="s">
        <v>5023</v>
      </c>
      <c r="U1634" s="3827" t="s">
        <v>5024</v>
      </c>
      <c r="V1634" s="3827" t="s">
        <v>5025</v>
      </c>
      <c r="W1634" s="3827" t="s">
        <v>5026</v>
      </c>
      <c r="X1634" s="3827" t="s">
        <v>5027</v>
      </c>
      <c r="Y1634" s="3827" t="s">
        <v>5028</v>
      </c>
      <c r="Z1634" s="3827" t="s">
        <v>5029</v>
      </c>
      <c r="AA1634" s="3827" t="s">
        <v>5030</v>
      </c>
      <c r="AB1634" s="3830" t="s">
        <v>5031</v>
      </c>
      <c r="AC1634" s="3830" t="s">
        <v>5032</v>
      </c>
      <c r="AD1634" s="3827" t="s">
        <v>5033</v>
      </c>
      <c r="AE1634" s="3827" t="s">
        <v>5034</v>
      </c>
      <c r="AF1634" s="3827" t="s">
        <v>5035</v>
      </c>
      <c r="AG1634" s="3827" t="s">
        <v>5036</v>
      </c>
      <c r="AH1634" s="3827" t="s">
        <v>1154</v>
      </c>
      <c r="AI1634" s="3827" t="s">
        <v>4994</v>
      </c>
      <c r="AJ1634" s="3827" t="s">
        <v>4995</v>
      </c>
      <c r="AK1634" s="2574"/>
    </row>
    <row r="1635" spans="2:37" s="2875" customFormat="1" ht="12" customHeight="1" thickBot="1" x14ac:dyDescent="0.25">
      <c r="B1635" s="3828"/>
      <c r="C1635" s="3828"/>
      <c r="D1635" s="3828"/>
      <c r="E1635" s="3828"/>
      <c r="F1635" s="3828"/>
      <c r="G1635" s="3828"/>
      <c r="H1635" s="3828"/>
      <c r="I1635" s="3829"/>
      <c r="J1635" s="3829"/>
      <c r="K1635" s="3829"/>
      <c r="L1635" s="3829"/>
      <c r="M1635" s="3572" t="s">
        <v>5037</v>
      </c>
      <c r="N1635" s="3573" t="s">
        <v>2798</v>
      </c>
      <c r="O1635" s="3829"/>
      <c r="P1635" s="3829"/>
      <c r="Q1635" s="3829"/>
      <c r="R1635" s="3829"/>
      <c r="S1635" s="3828"/>
      <c r="T1635" s="3828"/>
      <c r="U1635" s="3828"/>
      <c r="V1635" s="3828"/>
      <c r="W1635" s="3828"/>
      <c r="X1635" s="3828"/>
      <c r="Y1635" s="3828"/>
      <c r="Z1635" s="3828"/>
      <c r="AA1635" s="3828"/>
      <c r="AB1635" s="3829"/>
      <c r="AC1635" s="3829"/>
      <c r="AD1635" s="3828"/>
      <c r="AE1635" s="3828"/>
      <c r="AF1635" s="3828"/>
      <c r="AG1635" s="3828"/>
      <c r="AH1635" s="3828"/>
      <c r="AI1635" s="3828"/>
      <c r="AJ1635" s="3828"/>
      <c r="AK1635" s="2574"/>
    </row>
    <row r="1636" spans="2:37" s="2875" customFormat="1" ht="12" customHeight="1" thickBot="1" x14ac:dyDescent="0.25">
      <c r="B1636" s="3831" t="s">
        <v>6505</v>
      </c>
      <c r="C1636" s="3832"/>
      <c r="D1636" s="3352" t="s">
        <v>6506</v>
      </c>
      <c r="E1636" s="3352">
        <v>23.95</v>
      </c>
      <c r="F1636" s="3352" t="s">
        <v>1534</v>
      </c>
      <c r="G1636" s="3352" t="s">
        <v>1534</v>
      </c>
      <c r="H1636" s="3352" t="s">
        <v>1534</v>
      </c>
      <c r="I1636" s="3352" t="s">
        <v>1534</v>
      </c>
      <c r="J1636" s="3352" t="s">
        <v>1534</v>
      </c>
      <c r="K1636" s="3352" t="s">
        <v>1534</v>
      </c>
      <c r="L1636" s="3352" t="s">
        <v>1534</v>
      </c>
      <c r="M1636" s="3352" t="s">
        <v>1534</v>
      </c>
      <c r="N1636" s="3352" t="s">
        <v>1534</v>
      </c>
      <c r="O1636" s="3352" t="s">
        <v>1534</v>
      </c>
      <c r="P1636" s="3352" t="s">
        <v>1534</v>
      </c>
      <c r="Q1636" s="3352" t="s">
        <v>1534</v>
      </c>
      <c r="R1636" s="3352" t="s">
        <v>1534</v>
      </c>
      <c r="S1636" s="3352" t="s">
        <v>1534</v>
      </c>
      <c r="T1636" s="3352" t="s">
        <v>1534</v>
      </c>
      <c r="U1636" s="3352" t="s">
        <v>1534</v>
      </c>
      <c r="V1636" s="3352" t="s">
        <v>1534</v>
      </c>
      <c r="W1636" s="3352" t="s">
        <v>1534</v>
      </c>
      <c r="X1636" s="3352" t="s">
        <v>1534</v>
      </c>
      <c r="Y1636" s="3352" t="s">
        <v>1534</v>
      </c>
      <c r="Z1636" s="3352" t="s">
        <v>1534</v>
      </c>
      <c r="AA1636" s="3352" t="s">
        <v>1534</v>
      </c>
      <c r="AB1636" s="3352" t="s">
        <v>1534</v>
      </c>
      <c r="AC1636" s="3352" t="s">
        <v>1534</v>
      </c>
      <c r="AD1636" s="3587">
        <v>23.95</v>
      </c>
      <c r="AE1636" s="2954">
        <v>45</v>
      </c>
      <c r="AF1636" s="3588">
        <f>AD1636/AE1636</f>
        <v>0.53222222222222215</v>
      </c>
      <c r="AG1636" s="3588">
        <v>0.1</v>
      </c>
      <c r="AH1636" s="2956" t="s">
        <v>1534</v>
      </c>
      <c r="AI1636" s="2956" t="s">
        <v>1534</v>
      </c>
      <c r="AJ1636" s="2957" t="s">
        <v>1534</v>
      </c>
      <c r="AK1636" s="2574"/>
    </row>
    <row r="1637" spans="2:37" s="2875" customFormat="1" ht="12" customHeight="1" x14ac:dyDescent="0.2">
      <c r="B1637" s="2575"/>
      <c r="C1637" s="2568"/>
      <c r="D1637" s="3833"/>
      <c r="E1637" s="3833"/>
      <c r="F1637" s="3833"/>
      <c r="G1637" s="3833"/>
      <c r="H1637" s="2568"/>
      <c r="I1637" s="2569"/>
      <c r="J1637" s="2569"/>
      <c r="K1637" s="2569"/>
      <c r="L1637" s="2569"/>
      <c r="M1637" s="2568"/>
      <c r="N1637" s="2569"/>
      <c r="O1637" s="2569"/>
      <c r="P1637" s="2569"/>
      <c r="Q1637" s="2569"/>
      <c r="R1637" s="2569"/>
      <c r="S1637" s="2568"/>
      <c r="T1637" s="2567"/>
      <c r="U1637" s="2567"/>
      <c r="V1637" s="2567"/>
      <c r="W1637" s="2567"/>
      <c r="X1637" s="2567"/>
      <c r="Y1637" s="2567"/>
      <c r="Z1637" s="2567"/>
      <c r="AA1637" s="2567"/>
      <c r="AB1637" s="2567"/>
      <c r="AC1637" s="2567"/>
      <c r="AD1637" s="2567"/>
      <c r="AE1637" s="2567"/>
      <c r="AF1637" s="2567"/>
      <c r="AG1637" s="2567"/>
      <c r="AH1637" s="2567"/>
      <c r="AI1637" s="2567"/>
      <c r="AJ1637" s="2567"/>
      <c r="AK1637" s="2574"/>
    </row>
    <row r="1638" spans="2:37" s="2875" customFormat="1" ht="12" customHeight="1" x14ac:dyDescent="0.2">
      <c r="B1638" s="3834" t="s">
        <v>4996</v>
      </c>
      <c r="C1638" s="3835"/>
      <c r="D1638" s="3836" t="s">
        <v>1534</v>
      </c>
      <c r="E1638" s="3836"/>
      <c r="F1638" s="3836"/>
      <c r="G1638" s="3836"/>
      <c r="H1638" s="2571"/>
      <c r="I1638" s="2571"/>
      <c r="J1638" s="2571"/>
      <c r="K1638" s="2571"/>
      <c r="L1638" s="2571"/>
      <c r="M1638" s="2571"/>
      <c r="N1638" s="2571"/>
      <c r="O1638" s="2571"/>
      <c r="P1638" s="2571"/>
      <c r="Q1638" s="2571"/>
      <c r="R1638" s="2571"/>
      <c r="S1638" s="2571"/>
      <c r="T1638" s="2567"/>
      <c r="U1638" s="2567"/>
      <c r="V1638" s="2567"/>
      <c r="W1638" s="2567"/>
      <c r="X1638" s="2567"/>
      <c r="Y1638" s="2567"/>
      <c r="Z1638" s="2567"/>
      <c r="AA1638" s="2567"/>
      <c r="AB1638" s="2567"/>
      <c r="AC1638" s="2567"/>
      <c r="AD1638" s="2567"/>
      <c r="AE1638" s="2567"/>
      <c r="AF1638" s="2567"/>
      <c r="AG1638" s="2567"/>
      <c r="AH1638" s="2567"/>
      <c r="AI1638" s="2567"/>
      <c r="AJ1638" s="2567"/>
      <c r="AK1638" s="2574"/>
    </row>
    <row r="1639" spans="2:37" s="2875" customFormat="1" ht="12" customHeight="1" x14ac:dyDescent="0.2">
      <c r="B1639" s="3834" t="s">
        <v>4997</v>
      </c>
      <c r="C1639" s="3835"/>
      <c r="D1639" s="3836" t="s">
        <v>10</v>
      </c>
      <c r="E1639" s="3836"/>
      <c r="F1639" s="3836"/>
      <c r="G1639" s="3836"/>
      <c r="H1639" s="2571"/>
      <c r="I1639" s="2571"/>
      <c r="J1639" s="2571"/>
      <c r="K1639" s="2571"/>
      <c r="L1639" s="2571"/>
      <c r="M1639" s="2571"/>
      <c r="N1639" s="2571"/>
      <c r="O1639" s="2571"/>
      <c r="P1639" s="2571"/>
      <c r="Q1639" s="2571"/>
      <c r="R1639" s="2571"/>
      <c r="S1639" s="2571"/>
      <c r="T1639" s="2567"/>
      <c r="U1639" s="2567"/>
      <c r="V1639" s="2567"/>
      <c r="W1639" s="2567"/>
      <c r="X1639" s="2567"/>
      <c r="Y1639" s="2567"/>
      <c r="Z1639" s="2567"/>
      <c r="AA1639" s="2567"/>
      <c r="AB1639" s="2567"/>
      <c r="AC1639" s="2567"/>
      <c r="AD1639" s="2567"/>
      <c r="AE1639" s="2567"/>
      <c r="AF1639" s="2567"/>
      <c r="AG1639" s="2567"/>
      <c r="AH1639" s="2567"/>
      <c r="AI1639" s="2567"/>
      <c r="AJ1639" s="2567"/>
      <c r="AK1639" s="2574"/>
    </row>
    <row r="1640" spans="2:37" s="2875" customFormat="1" ht="12" customHeight="1" thickBot="1" x14ac:dyDescent="0.25">
      <c r="B1640" s="3938"/>
      <c r="C1640" s="3939"/>
      <c r="D1640" s="3940"/>
      <c r="E1640" s="3940"/>
      <c r="F1640" s="3940"/>
      <c r="G1640" s="3940"/>
      <c r="H1640" s="2576"/>
      <c r="I1640" s="2576"/>
      <c r="J1640" s="2576"/>
      <c r="K1640" s="2576"/>
      <c r="L1640" s="2576"/>
      <c r="M1640" s="2576"/>
      <c r="N1640" s="2576"/>
      <c r="O1640" s="2576"/>
      <c r="P1640" s="2576"/>
      <c r="Q1640" s="2576"/>
      <c r="R1640" s="2576"/>
      <c r="S1640" s="2576"/>
      <c r="T1640" s="2577"/>
      <c r="U1640" s="2577"/>
      <c r="V1640" s="2577"/>
      <c r="W1640" s="2577"/>
      <c r="X1640" s="2577"/>
      <c r="Y1640" s="2577"/>
      <c r="Z1640" s="2577"/>
      <c r="AA1640" s="2577"/>
      <c r="AB1640" s="2577"/>
      <c r="AC1640" s="2577"/>
      <c r="AD1640" s="2577"/>
      <c r="AE1640" s="2577"/>
      <c r="AF1640" s="2577"/>
      <c r="AG1640" s="2577"/>
      <c r="AH1640" s="2577"/>
      <c r="AI1640" s="2577"/>
      <c r="AJ1640" s="2577"/>
      <c r="AK1640" s="2579"/>
    </row>
    <row r="1641" spans="2:37" s="2875" customFormat="1" ht="12" customHeight="1" x14ac:dyDescent="0.2">
      <c r="B1641" s="2777"/>
    </row>
    <row r="1642" spans="2:37" s="2875" customFormat="1" ht="12" customHeight="1" thickBot="1" x14ac:dyDescent="0.25">
      <c r="B1642" s="2777"/>
    </row>
    <row r="1643" spans="2:37" s="2875" customFormat="1" ht="12" customHeight="1" x14ac:dyDescent="0.2">
      <c r="B1643" s="3839" t="s">
        <v>5005</v>
      </c>
      <c r="C1643" s="3840"/>
      <c r="D1643" s="3840"/>
      <c r="E1643" s="3840"/>
      <c r="F1643" s="3840"/>
      <c r="G1643" s="3840"/>
      <c r="H1643" s="3840"/>
      <c r="I1643" s="3840"/>
      <c r="J1643" s="3840"/>
      <c r="K1643" s="3840"/>
      <c r="L1643" s="3840"/>
      <c r="M1643" s="3840"/>
      <c r="N1643" s="3840"/>
      <c r="O1643" s="3840"/>
      <c r="P1643" s="3840"/>
      <c r="Q1643" s="3840"/>
      <c r="R1643" s="3840"/>
      <c r="S1643" s="3840"/>
      <c r="T1643" s="3840"/>
      <c r="U1643" s="3840"/>
      <c r="V1643" s="3840"/>
      <c r="W1643" s="3840"/>
      <c r="X1643" s="3840"/>
      <c r="Y1643" s="3840"/>
      <c r="Z1643" s="3840"/>
      <c r="AA1643" s="3840"/>
      <c r="AB1643" s="3840"/>
      <c r="AC1643" s="3840"/>
      <c r="AD1643" s="3840"/>
      <c r="AE1643" s="3840"/>
      <c r="AF1643" s="3840"/>
      <c r="AG1643" s="3840"/>
      <c r="AH1643" s="3840"/>
      <c r="AI1643" s="3840"/>
      <c r="AJ1643" s="3840"/>
      <c r="AK1643" s="3841"/>
    </row>
    <row r="1644" spans="2:37" s="2875" customFormat="1" ht="12" customHeight="1" x14ac:dyDescent="0.2">
      <c r="B1644" s="2572"/>
      <c r="C1644" s="3571"/>
      <c r="D1644" s="3571"/>
      <c r="E1644" s="3571"/>
      <c r="F1644" s="3571"/>
      <c r="G1644" s="2573"/>
      <c r="H1644" s="2573"/>
      <c r="I1644" s="2573"/>
      <c r="J1644" s="2573"/>
      <c r="K1644" s="2573"/>
      <c r="L1644" s="2573"/>
      <c r="M1644" s="2573"/>
      <c r="N1644" s="2573"/>
      <c r="O1644" s="2573"/>
      <c r="P1644" s="2573"/>
      <c r="Q1644" s="2573"/>
      <c r="R1644" s="2573"/>
      <c r="S1644" s="2573"/>
      <c r="T1644" s="2573"/>
      <c r="U1644" s="2573"/>
      <c r="V1644" s="2573"/>
      <c r="W1644" s="2573"/>
      <c r="X1644" s="2573"/>
      <c r="Y1644" s="2573"/>
      <c r="Z1644" s="2573"/>
      <c r="AA1644" s="2573"/>
      <c r="AB1644" s="2573"/>
      <c r="AC1644" s="2573"/>
      <c r="AD1644" s="2573"/>
      <c r="AE1644" s="2573"/>
      <c r="AF1644" s="2573"/>
      <c r="AG1644" s="2573"/>
      <c r="AH1644" s="2573"/>
      <c r="AI1644" s="2573"/>
      <c r="AJ1644" s="2573"/>
      <c r="AK1644" s="2574"/>
    </row>
    <row r="1645" spans="2:37" s="2875" customFormat="1" ht="12" customHeight="1" x14ac:dyDescent="0.2">
      <c r="B1645" s="2572" t="s">
        <v>4992</v>
      </c>
      <c r="C1645" s="3571"/>
      <c r="D1645" s="3842" t="s">
        <v>6529</v>
      </c>
      <c r="E1645" s="3842"/>
      <c r="F1645" s="3842"/>
      <c r="G1645" s="2573"/>
      <c r="H1645" s="2573"/>
      <c r="I1645" s="2573"/>
      <c r="J1645" s="2573"/>
      <c r="K1645" s="2573"/>
      <c r="L1645" s="2573"/>
      <c r="M1645" s="2573"/>
      <c r="N1645" s="2573"/>
      <c r="O1645" s="2573"/>
      <c r="P1645" s="2573"/>
      <c r="Q1645" s="2573"/>
      <c r="R1645" s="2573"/>
      <c r="S1645" s="2573"/>
      <c r="T1645" s="2573"/>
      <c r="U1645" s="2573"/>
      <c r="V1645" s="2573"/>
      <c r="W1645" s="2573"/>
      <c r="X1645" s="2573"/>
      <c r="Y1645" s="2573"/>
      <c r="Z1645" s="2573"/>
      <c r="AA1645" s="2573"/>
      <c r="AB1645" s="2573"/>
      <c r="AC1645" s="2573"/>
      <c r="AD1645" s="2573"/>
      <c r="AE1645" s="2573"/>
      <c r="AF1645" s="2573"/>
      <c r="AG1645" s="2573"/>
      <c r="AH1645" s="2573"/>
      <c r="AI1645" s="2573"/>
      <c r="AJ1645" s="2573"/>
      <c r="AK1645" s="2574"/>
    </row>
    <row r="1646" spans="2:37" s="2875" customFormat="1" ht="12" customHeight="1" thickBot="1" x14ac:dyDescent="0.25">
      <c r="B1646" s="3863" t="s">
        <v>5006</v>
      </c>
      <c r="C1646" s="3864"/>
      <c r="D1646" s="3843">
        <v>41720</v>
      </c>
      <c r="E1646" s="3843"/>
      <c r="F1646" s="3571"/>
      <c r="G1646" s="2573"/>
      <c r="H1646" s="2573"/>
      <c r="I1646" s="2573"/>
      <c r="J1646" s="2573"/>
      <c r="K1646" s="2573"/>
      <c r="L1646" s="2573"/>
      <c r="M1646" s="2573"/>
      <c r="N1646" s="2573"/>
      <c r="O1646" s="2573"/>
      <c r="P1646" s="2573"/>
      <c r="Q1646" s="2573"/>
      <c r="R1646" s="2573"/>
      <c r="S1646" s="2573"/>
      <c r="T1646" s="2573"/>
      <c r="U1646" s="2573"/>
      <c r="V1646" s="2573"/>
      <c r="W1646" s="2573"/>
      <c r="X1646" s="2573"/>
      <c r="Y1646" s="2573"/>
      <c r="Z1646" s="2573"/>
      <c r="AA1646" s="2573"/>
      <c r="AB1646" s="2573"/>
      <c r="AC1646" s="2573"/>
      <c r="AD1646" s="2573"/>
      <c r="AE1646" s="2573"/>
      <c r="AF1646" s="2573"/>
      <c r="AG1646" s="2573"/>
      <c r="AH1646" s="2573"/>
      <c r="AI1646" s="2573"/>
      <c r="AJ1646" s="2573"/>
      <c r="AK1646" s="2574"/>
    </row>
    <row r="1647" spans="2:37" s="2875" customFormat="1" ht="47.25" customHeight="1" thickBot="1" x14ac:dyDescent="0.25">
      <c r="B1647" s="3844" t="s">
        <v>5007</v>
      </c>
      <c r="C1647" s="3845"/>
      <c r="D1647" s="3872" t="s">
        <v>6502</v>
      </c>
      <c r="E1647" s="3847"/>
      <c r="F1647" s="3847"/>
      <c r="G1647" s="3847"/>
      <c r="H1647" s="3847"/>
      <c r="I1647" s="3847"/>
      <c r="J1647" s="3847"/>
      <c r="K1647" s="3848"/>
      <c r="L1647" s="2573"/>
      <c r="M1647" s="2573"/>
      <c r="N1647" s="2573"/>
      <c r="O1647" s="2573"/>
      <c r="P1647" s="2573"/>
      <c r="Q1647" s="2573"/>
      <c r="R1647" s="2573"/>
      <c r="S1647" s="2573"/>
      <c r="T1647" s="2573"/>
      <c r="U1647" s="2573"/>
      <c r="V1647" s="2573"/>
      <c r="W1647" s="2573"/>
      <c r="X1647" s="2573"/>
      <c r="Y1647" s="2573"/>
      <c r="Z1647" s="2573"/>
      <c r="AA1647" s="2573"/>
      <c r="AB1647" s="2573"/>
      <c r="AC1647" s="2573"/>
      <c r="AD1647" s="2573"/>
      <c r="AE1647" s="2573"/>
      <c r="AF1647" s="2573"/>
      <c r="AG1647" s="2573"/>
      <c r="AH1647" s="2573"/>
      <c r="AI1647" s="2573"/>
      <c r="AJ1647" s="2573"/>
      <c r="AK1647" s="2574"/>
    </row>
    <row r="1648" spans="2:37" s="2875" customFormat="1" ht="12" customHeight="1" thickBot="1" x14ac:dyDescent="0.25">
      <c r="B1648" s="3865"/>
      <c r="C1648" s="3849"/>
      <c r="D1648" s="3849"/>
      <c r="E1648" s="3849"/>
      <c r="F1648" s="3849"/>
      <c r="G1648" s="3849"/>
      <c r="H1648" s="3849"/>
      <c r="I1648" s="3849"/>
      <c r="J1648" s="3849"/>
      <c r="K1648" s="3849"/>
      <c r="L1648" s="3849"/>
      <c r="M1648" s="3849"/>
      <c r="N1648" s="3849"/>
      <c r="O1648" s="3849"/>
      <c r="P1648" s="3849"/>
      <c r="Q1648" s="3849"/>
      <c r="R1648" s="2573"/>
      <c r="S1648" s="2573"/>
      <c r="T1648" s="2573"/>
      <c r="U1648" s="2573"/>
      <c r="V1648" s="2573"/>
      <c r="W1648" s="2573"/>
      <c r="X1648" s="2573"/>
      <c r="Y1648" s="2573"/>
      <c r="Z1648" s="2573"/>
      <c r="AA1648" s="2573"/>
      <c r="AB1648" s="2573"/>
      <c r="AC1648" s="2573"/>
      <c r="AD1648" s="2573"/>
      <c r="AE1648" s="2573"/>
      <c r="AF1648" s="2573"/>
      <c r="AG1648" s="2573"/>
      <c r="AH1648" s="2573"/>
      <c r="AI1648" s="2573"/>
      <c r="AJ1648" s="2573"/>
      <c r="AK1648" s="2574"/>
    </row>
    <row r="1649" spans="2:37" s="2875" customFormat="1" ht="12" customHeight="1" thickBot="1" x14ac:dyDescent="0.25">
      <c r="B1649" s="3827" t="s">
        <v>5008</v>
      </c>
      <c r="C1649" s="3827"/>
      <c r="D1649" s="3827" t="s">
        <v>4998</v>
      </c>
      <c r="E1649" s="3827" t="s">
        <v>5009</v>
      </c>
      <c r="F1649" s="3850" t="s">
        <v>224</v>
      </c>
      <c r="G1649" s="3850"/>
      <c r="H1649" s="3850"/>
      <c r="I1649" s="3850"/>
      <c r="J1649" s="3850"/>
      <c r="K1649" s="3850"/>
      <c r="L1649" s="3850"/>
      <c r="M1649" s="3850"/>
      <c r="N1649" s="3850"/>
      <c r="O1649" s="3850"/>
      <c r="P1649" s="3850"/>
      <c r="Q1649" s="3850"/>
      <c r="R1649" s="3850"/>
      <c r="S1649" s="3850" t="s">
        <v>340</v>
      </c>
      <c r="T1649" s="3850"/>
      <c r="U1649" s="3850"/>
      <c r="V1649" s="3850"/>
      <c r="W1649" s="3850"/>
      <c r="X1649" s="3850"/>
      <c r="Y1649" s="3850"/>
      <c r="Z1649" s="3850"/>
      <c r="AA1649" s="3850"/>
      <c r="AB1649" s="3850"/>
      <c r="AC1649" s="3850"/>
      <c r="AD1649" s="3850" t="s">
        <v>225</v>
      </c>
      <c r="AE1649" s="3850"/>
      <c r="AF1649" s="3850"/>
      <c r="AG1649" s="3850"/>
      <c r="AH1649" s="3851" t="s">
        <v>4993</v>
      </c>
      <c r="AI1649" s="3851"/>
      <c r="AJ1649" s="3851"/>
      <c r="AK1649" s="2574"/>
    </row>
    <row r="1650" spans="2:37" s="2875" customFormat="1" ht="12" customHeight="1" thickBot="1" x14ac:dyDescent="0.25">
      <c r="B1650" s="3828"/>
      <c r="C1650" s="3828"/>
      <c r="D1650" s="3828"/>
      <c r="E1650" s="3828"/>
      <c r="F1650" s="3828" t="s">
        <v>5010</v>
      </c>
      <c r="G1650" s="3828" t="s">
        <v>5011</v>
      </c>
      <c r="H1650" s="3827" t="s">
        <v>5012</v>
      </c>
      <c r="I1650" s="3830" t="s">
        <v>5013</v>
      </c>
      <c r="J1650" s="3830" t="s">
        <v>5014</v>
      </c>
      <c r="K1650" s="3829" t="s">
        <v>5015</v>
      </c>
      <c r="L1650" s="3829" t="s">
        <v>5016</v>
      </c>
      <c r="M1650" s="3830" t="s">
        <v>5017</v>
      </c>
      <c r="N1650" s="3830"/>
      <c r="O1650" s="3829" t="s">
        <v>5018</v>
      </c>
      <c r="P1650" s="3829" t="s">
        <v>5019</v>
      </c>
      <c r="Q1650" s="3829" t="s">
        <v>5020</v>
      </c>
      <c r="R1650" s="3829" t="s">
        <v>5021</v>
      </c>
      <c r="S1650" s="3827" t="s">
        <v>5022</v>
      </c>
      <c r="T1650" s="3827" t="s">
        <v>5023</v>
      </c>
      <c r="U1650" s="3827" t="s">
        <v>5024</v>
      </c>
      <c r="V1650" s="3827" t="s">
        <v>5025</v>
      </c>
      <c r="W1650" s="3827" t="s">
        <v>5026</v>
      </c>
      <c r="X1650" s="3827" t="s">
        <v>5027</v>
      </c>
      <c r="Y1650" s="3827" t="s">
        <v>5028</v>
      </c>
      <c r="Z1650" s="3827" t="s">
        <v>5029</v>
      </c>
      <c r="AA1650" s="3827" t="s">
        <v>5030</v>
      </c>
      <c r="AB1650" s="3830" t="s">
        <v>5031</v>
      </c>
      <c r="AC1650" s="3830" t="s">
        <v>5032</v>
      </c>
      <c r="AD1650" s="3827" t="s">
        <v>5033</v>
      </c>
      <c r="AE1650" s="3827" t="s">
        <v>5034</v>
      </c>
      <c r="AF1650" s="3827" t="s">
        <v>5035</v>
      </c>
      <c r="AG1650" s="3827" t="s">
        <v>5036</v>
      </c>
      <c r="AH1650" s="3827" t="s">
        <v>1154</v>
      </c>
      <c r="AI1650" s="3827" t="s">
        <v>4994</v>
      </c>
      <c r="AJ1650" s="3827" t="s">
        <v>4995</v>
      </c>
      <c r="AK1650" s="2574"/>
    </row>
    <row r="1651" spans="2:37" s="2875" customFormat="1" ht="12" customHeight="1" thickBot="1" x14ac:dyDescent="0.25">
      <c r="B1651" s="3828"/>
      <c r="C1651" s="3828"/>
      <c r="D1651" s="3828"/>
      <c r="E1651" s="3828"/>
      <c r="F1651" s="3828"/>
      <c r="G1651" s="3828"/>
      <c r="H1651" s="3828"/>
      <c r="I1651" s="3829"/>
      <c r="J1651" s="3829"/>
      <c r="K1651" s="3829"/>
      <c r="L1651" s="3829"/>
      <c r="M1651" s="3572" t="s">
        <v>5037</v>
      </c>
      <c r="N1651" s="3573" t="s">
        <v>2798</v>
      </c>
      <c r="O1651" s="3829"/>
      <c r="P1651" s="3829"/>
      <c r="Q1651" s="3829"/>
      <c r="R1651" s="3829"/>
      <c r="S1651" s="3828"/>
      <c r="T1651" s="3828"/>
      <c r="U1651" s="3828"/>
      <c r="V1651" s="3828"/>
      <c r="W1651" s="3828"/>
      <c r="X1651" s="3828"/>
      <c r="Y1651" s="3828"/>
      <c r="Z1651" s="3828"/>
      <c r="AA1651" s="3828"/>
      <c r="AB1651" s="3829"/>
      <c r="AC1651" s="3829"/>
      <c r="AD1651" s="3828"/>
      <c r="AE1651" s="3828"/>
      <c r="AF1651" s="3828"/>
      <c r="AG1651" s="3828"/>
      <c r="AH1651" s="3828"/>
      <c r="AI1651" s="3828"/>
      <c r="AJ1651" s="3828"/>
      <c r="AK1651" s="2574"/>
    </row>
    <row r="1652" spans="2:37" s="2875" customFormat="1" ht="12" customHeight="1" x14ac:dyDescent="0.2">
      <c r="B1652" s="3897" t="s">
        <v>5977</v>
      </c>
      <c r="C1652" s="3898"/>
      <c r="D1652" s="3182" t="s">
        <v>1534</v>
      </c>
      <c r="E1652" s="3154">
        <v>1</v>
      </c>
      <c r="F1652" s="3182" t="s">
        <v>1534</v>
      </c>
      <c r="G1652" s="3182" t="s">
        <v>1534</v>
      </c>
      <c r="H1652" s="3182" t="s">
        <v>1534</v>
      </c>
      <c r="I1652" s="3182" t="s">
        <v>1534</v>
      </c>
      <c r="J1652" s="3182" t="s">
        <v>1534</v>
      </c>
      <c r="K1652" s="3182" t="s">
        <v>1534</v>
      </c>
      <c r="L1652" s="3182" t="s">
        <v>1534</v>
      </c>
      <c r="M1652" s="3182" t="s">
        <v>1534</v>
      </c>
      <c r="N1652" s="3182" t="s">
        <v>1534</v>
      </c>
      <c r="O1652" s="3182" t="s">
        <v>1534</v>
      </c>
      <c r="P1652" s="3182" t="s">
        <v>1534</v>
      </c>
      <c r="Q1652" s="3182" t="s">
        <v>1534</v>
      </c>
      <c r="R1652" s="3182" t="s">
        <v>1534</v>
      </c>
      <c r="S1652" s="3182" t="s">
        <v>1534</v>
      </c>
      <c r="T1652" s="3182" t="s">
        <v>1534</v>
      </c>
      <c r="U1652" s="3182" t="s">
        <v>1534</v>
      </c>
      <c r="V1652" s="3182" t="s">
        <v>1534</v>
      </c>
      <c r="W1652" s="3182" t="s">
        <v>1534</v>
      </c>
      <c r="X1652" s="3182" t="s">
        <v>1534</v>
      </c>
      <c r="Y1652" s="3182" t="s">
        <v>1534</v>
      </c>
      <c r="Z1652" s="3182" t="s">
        <v>1534</v>
      </c>
      <c r="AA1652" s="3182" t="s">
        <v>1534</v>
      </c>
      <c r="AB1652" s="3182" t="s">
        <v>1534</v>
      </c>
      <c r="AC1652" s="3182" t="s">
        <v>1534</v>
      </c>
      <c r="AD1652" s="3154">
        <v>1</v>
      </c>
      <c r="AE1652" s="2651" t="s">
        <v>5968</v>
      </c>
      <c r="AF1652" s="2709" t="s">
        <v>1534</v>
      </c>
      <c r="AG1652" s="2709">
        <v>0.1</v>
      </c>
      <c r="AH1652" s="2646" t="s">
        <v>1534</v>
      </c>
      <c r="AI1652" s="2646" t="s">
        <v>1534</v>
      </c>
      <c r="AJ1652" s="2648" t="s">
        <v>1534</v>
      </c>
      <c r="AK1652" s="2574"/>
    </row>
    <row r="1653" spans="2:37" s="2875" customFormat="1" ht="12" customHeight="1" thickBot="1" x14ac:dyDescent="0.25">
      <c r="B1653" s="3943" t="s">
        <v>5978</v>
      </c>
      <c r="C1653" s="3944"/>
      <c r="D1653" s="3346" t="s">
        <v>1534</v>
      </c>
      <c r="E1653" s="3155">
        <v>3</v>
      </c>
      <c r="F1653" s="3155" t="s">
        <v>1534</v>
      </c>
      <c r="G1653" s="3145" t="s">
        <v>1534</v>
      </c>
      <c r="H1653" s="3144" t="s">
        <v>1534</v>
      </c>
      <c r="I1653" s="3144" t="s">
        <v>1534</v>
      </c>
      <c r="J1653" s="3144" t="s">
        <v>1534</v>
      </c>
      <c r="K1653" s="3145" t="s">
        <v>1534</v>
      </c>
      <c r="L1653" s="3145" t="s">
        <v>1534</v>
      </c>
      <c r="M1653" s="3346" t="s">
        <v>1534</v>
      </c>
      <c r="N1653" s="2673" t="s">
        <v>1534</v>
      </c>
      <c r="O1653" s="3145" t="s">
        <v>1534</v>
      </c>
      <c r="P1653" s="3145" t="s">
        <v>1534</v>
      </c>
      <c r="Q1653" s="3145" t="s">
        <v>1534</v>
      </c>
      <c r="R1653" s="3145" t="s">
        <v>1534</v>
      </c>
      <c r="S1653" s="3348" t="s">
        <v>1534</v>
      </c>
      <c r="T1653" s="3145" t="s">
        <v>1534</v>
      </c>
      <c r="U1653" s="3059" t="s">
        <v>1534</v>
      </c>
      <c r="V1653" s="3059" t="s">
        <v>1534</v>
      </c>
      <c r="W1653" s="3145" t="s">
        <v>1534</v>
      </c>
      <c r="X1653" s="3145" t="s">
        <v>1534</v>
      </c>
      <c r="Y1653" s="3059" t="s">
        <v>1534</v>
      </c>
      <c r="Z1653" s="3059" t="s">
        <v>1534</v>
      </c>
      <c r="AA1653" s="3059" t="s">
        <v>1534</v>
      </c>
      <c r="AB1653" s="3145" t="s">
        <v>1534</v>
      </c>
      <c r="AC1653" s="3145" t="s">
        <v>1534</v>
      </c>
      <c r="AD1653" s="3155">
        <v>3</v>
      </c>
      <c r="AE1653" s="2644" t="s">
        <v>5970</v>
      </c>
      <c r="AF1653" s="2817" t="s">
        <v>1534</v>
      </c>
      <c r="AG1653" s="2817">
        <v>0.1</v>
      </c>
      <c r="AH1653" s="2655" t="s">
        <v>1534</v>
      </c>
      <c r="AI1653" s="2655" t="s">
        <v>1534</v>
      </c>
      <c r="AJ1653" s="3061" t="s">
        <v>1534</v>
      </c>
      <c r="AK1653" s="2574"/>
    </row>
    <row r="1654" spans="2:37" s="2875" customFormat="1" ht="12" customHeight="1" x14ac:dyDescent="0.2">
      <c r="B1654" s="2575"/>
      <c r="C1654" s="2568"/>
      <c r="D1654" s="3833"/>
      <c r="E1654" s="3833"/>
      <c r="F1654" s="3833"/>
      <c r="G1654" s="3833"/>
      <c r="H1654" s="2568"/>
      <c r="I1654" s="2569"/>
      <c r="J1654" s="2569"/>
      <c r="K1654" s="2569"/>
      <c r="L1654" s="2569"/>
      <c r="M1654" s="2568"/>
      <c r="N1654" s="2569"/>
      <c r="O1654" s="2569"/>
      <c r="P1654" s="2569"/>
      <c r="Q1654" s="2569"/>
      <c r="R1654" s="2569"/>
      <c r="S1654" s="2568"/>
      <c r="T1654" s="2567"/>
      <c r="U1654" s="2567"/>
      <c r="V1654" s="2567"/>
      <c r="W1654" s="2567"/>
      <c r="X1654" s="2567"/>
      <c r="Y1654" s="2567"/>
      <c r="Z1654" s="2567"/>
      <c r="AA1654" s="2567"/>
      <c r="AB1654" s="2567"/>
      <c r="AC1654" s="2567"/>
      <c r="AD1654" s="2567"/>
      <c r="AE1654" s="2567"/>
      <c r="AF1654" s="2567"/>
      <c r="AG1654" s="2567"/>
      <c r="AH1654" s="2567"/>
      <c r="AI1654" s="2567"/>
      <c r="AJ1654" s="2567"/>
      <c r="AK1654" s="2574"/>
    </row>
    <row r="1655" spans="2:37" s="2875" customFormat="1" ht="12" customHeight="1" x14ac:dyDescent="0.2">
      <c r="B1655" s="3834" t="s">
        <v>4996</v>
      </c>
      <c r="C1655" s="3835"/>
      <c r="D1655" s="3836" t="s">
        <v>1534</v>
      </c>
      <c r="E1655" s="3836"/>
      <c r="F1655" s="3836"/>
      <c r="G1655" s="3836"/>
      <c r="H1655" s="2571"/>
      <c r="I1655" s="2571"/>
      <c r="J1655" s="2571"/>
      <c r="K1655" s="2571"/>
      <c r="L1655" s="2571"/>
      <c r="M1655" s="2571"/>
      <c r="N1655" s="2571"/>
      <c r="O1655" s="2571"/>
      <c r="P1655" s="2571"/>
      <c r="Q1655" s="2571"/>
      <c r="R1655" s="2571"/>
      <c r="S1655" s="2571"/>
      <c r="T1655" s="2567"/>
      <c r="U1655" s="2567"/>
      <c r="V1655" s="2567"/>
      <c r="W1655" s="2567"/>
      <c r="X1655" s="2567"/>
      <c r="Y1655" s="2567"/>
      <c r="Z1655" s="2567"/>
      <c r="AA1655" s="2567"/>
      <c r="AB1655" s="2567"/>
      <c r="AC1655" s="2567"/>
      <c r="AD1655" s="2567"/>
      <c r="AE1655" s="2567"/>
      <c r="AF1655" s="2567"/>
      <c r="AG1655" s="2567"/>
      <c r="AH1655" s="2567"/>
      <c r="AI1655" s="2567"/>
      <c r="AJ1655" s="2567"/>
      <c r="AK1655" s="2574"/>
    </row>
    <row r="1656" spans="2:37" s="2875" customFormat="1" ht="12" customHeight="1" x14ac:dyDescent="0.2">
      <c r="B1656" s="3834" t="s">
        <v>4997</v>
      </c>
      <c r="C1656" s="3835"/>
      <c r="D1656" s="3836" t="s">
        <v>5971</v>
      </c>
      <c r="E1656" s="3836"/>
      <c r="F1656" s="3836"/>
      <c r="G1656" s="3836"/>
      <c r="H1656" s="2571"/>
      <c r="I1656" s="2571"/>
      <c r="J1656" s="2571"/>
      <c r="K1656" s="2571"/>
      <c r="L1656" s="2571"/>
      <c r="M1656" s="2571"/>
      <c r="N1656" s="2571"/>
      <c r="O1656" s="2571"/>
      <c r="P1656" s="2571"/>
      <c r="Q1656" s="2571"/>
      <c r="R1656" s="2571"/>
      <c r="S1656" s="2571"/>
      <c r="T1656" s="2567"/>
      <c r="U1656" s="2567"/>
      <c r="V1656" s="2567"/>
      <c r="W1656" s="2567"/>
      <c r="X1656" s="2567"/>
      <c r="Y1656" s="2567"/>
      <c r="Z1656" s="2567"/>
      <c r="AA1656" s="2567"/>
      <c r="AB1656" s="2567"/>
      <c r="AC1656" s="2567"/>
      <c r="AD1656" s="2567"/>
      <c r="AE1656" s="2567"/>
      <c r="AF1656" s="2567"/>
      <c r="AG1656" s="2567"/>
      <c r="AH1656" s="2567"/>
      <c r="AI1656" s="2567"/>
      <c r="AJ1656" s="2567"/>
      <c r="AK1656" s="2574"/>
    </row>
    <row r="1657" spans="2:37" s="2875" customFormat="1" ht="12" customHeight="1" thickBot="1" x14ac:dyDescent="0.25">
      <c r="B1657" s="3938"/>
      <c r="C1657" s="3939"/>
      <c r="D1657" s="3940"/>
      <c r="E1657" s="3940"/>
      <c r="F1657" s="3940"/>
      <c r="G1657" s="3940"/>
      <c r="H1657" s="2576"/>
      <c r="I1657" s="2576"/>
      <c r="J1657" s="2576"/>
      <c r="K1657" s="2576"/>
      <c r="L1657" s="2576"/>
      <c r="M1657" s="2576"/>
      <c r="N1657" s="2576"/>
      <c r="O1657" s="2576"/>
      <c r="P1657" s="2576"/>
      <c r="Q1657" s="2576"/>
      <c r="R1657" s="2576"/>
      <c r="S1657" s="2576"/>
      <c r="T1657" s="2577"/>
      <c r="U1657" s="2577"/>
      <c r="V1657" s="2577"/>
      <c r="W1657" s="2577"/>
      <c r="X1657" s="2577"/>
      <c r="Y1657" s="2577"/>
      <c r="Z1657" s="2577"/>
      <c r="AA1657" s="2577"/>
      <c r="AB1657" s="2577"/>
      <c r="AC1657" s="2577"/>
      <c r="AD1657" s="2577"/>
      <c r="AE1657" s="2577"/>
      <c r="AF1657" s="2577"/>
      <c r="AG1657" s="2577"/>
      <c r="AH1657" s="2577"/>
      <c r="AI1657" s="2577"/>
      <c r="AJ1657" s="2577"/>
      <c r="AK1657" s="2579"/>
    </row>
    <row r="1658" spans="2:37" s="2875" customFormat="1" ht="12" customHeight="1" x14ac:dyDescent="0.2">
      <c r="B1658" s="2777"/>
    </row>
    <row r="1659" spans="2:37" s="2875" customFormat="1" ht="12" customHeight="1" thickBot="1" x14ac:dyDescent="0.25">
      <c r="B1659" s="2777"/>
    </row>
    <row r="1660" spans="2:37" s="2875" customFormat="1" ht="12" customHeight="1" x14ac:dyDescent="0.2">
      <c r="B1660" s="3839" t="s">
        <v>5005</v>
      </c>
      <c r="C1660" s="3840"/>
      <c r="D1660" s="3840"/>
      <c r="E1660" s="3840"/>
      <c r="F1660" s="3840"/>
      <c r="G1660" s="3840"/>
      <c r="H1660" s="3840"/>
      <c r="I1660" s="3840"/>
      <c r="J1660" s="3840"/>
      <c r="K1660" s="3840"/>
      <c r="L1660" s="3840"/>
      <c r="M1660" s="3840"/>
      <c r="N1660" s="3840"/>
      <c r="O1660" s="3840"/>
      <c r="P1660" s="3840"/>
      <c r="Q1660" s="3840"/>
      <c r="R1660" s="3840"/>
      <c r="S1660" s="3840"/>
      <c r="T1660" s="3840"/>
      <c r="U1660" s="3840"/>
      <c r="V1660" s="3840"/>
      <c r="W1660" s="3840"/>
      <c r="X1660" s="3840"/>
      <c r="Y1660" s="3840"/>
      <c r="Z1660" s="3840"/>
      <c r="AA1660" s="3840"/>
      <c r="AB1660" s="3840"/>
      <c r="AC1660" s="3840"/>
      <c r="AD1660" s="3840"/>
      <c r="AE1660" s="3840"/>
      <c r="AF1660" s="3840"/>
      <c r="AG1660" s="3840"/>
      <c r="AH1660" s="3840"/>
      <c r="AI1660" s="3840"/>
      <c r="AJ1660" s="3840"/>
      <c r="AK1660" s="3841"/>
    </row>
    <row r="1661" spans="2:37" s="2875" customFormat="1" ht="12" customHeight="1" x14ac:dyDescent="0.2">
      <c r="B1661" s="2572"/>
      <c r="C1661" s="3571"/>
      <c r="D1661" s="3571"/>
      <c r="E1661" s="3571"/>
      <c r="F1661" s="3571"/>
      <c r="G1661" s="2573"/>
      <c r="H1661" s="2573"/>
      <c r="I1661" s="2573"/>
      <c r="J1661" s="2573"/>
      <c r="K1661" s="2573"/>
      <c r="L1661" s="2573"/>
      <c r="M1661" s="2573"/>
      <c r="N1661" s="2573"/>
      <c r="O1661" s="2573"/>
      <c r="P1661" s="2573"/>
      <c r="Q1661" s="2573"/>
      <c r="R1661" s="2573"/>
      <c r="S1661" s="2573"/>
      <c r="T1661" s="2573"/>
      <c r="U1661" s="2573"/>
      <c r="V1661" s="2573"/>
      <c r="W1661" s="2573"/>
      <c r="X1661" s="2573"/>
      <c r="Y1661" s="2573"/>
      <c r="Z1661" s="2573"/>
      <c r="AA1661" s="2573"/>
      <c r="AB1661" s="2573"/>
      <c r="AC1661" s="2573"/>
      <c r="AD1661" s="2573"/>
      <c r="AE1661" s="2573"/>
      <c r="AF1661" s="2573"/>
      <c r="AG1661" s="2573"/>
      <c r="AH1661" s="2573"/>
      <c r="AI1661" s="2573"/>
      <c r="AJ1661" s="2573"/>
      <c r="AK1661" s="2574"/>
    </row>
    <row r="1662" spans="2:37" s="2875" customFormat="1" ht="12" customHeight="1" x14ac:dyDescent="0.2">
      <c r="B1662" s="2572" t="s">
        <v>4992</v>
      </c>
      <c r="C1662" s="3571"/>
      <c r="D1662" s="3842" t="s">
        <v>6530</v>
      </c>
      <c r="E1662" s="3842"/>
      <c r="F1662" s="3842"/>
      <c r="G1662" s="2573"/>
      <c r="H1662" s="2573"/>
      <c r="I1662" s="2573"/>
      <c r="J1662" s="2573"/>
      <c r="K1662" s="2573"/>
      <c r="L1662" s="2573"/>
      <c r="M1662" s="2573"/>
      <c r="N1662" s="2573"/>
      <c r="O1662" s="2573"/>
      <c r="P1662" s="2573"/>
      <c r="Q1662" s="2573"/>
      <c r="R1662" s="2573"/>
      <c r="S1662" s="2573"/>
      <c r="T1662" s="2573"/>
      <c r="U1662" s="2573"/>
      <c r="V1662" s="2573"/>
      <c r="W1662" s="2573"/>
      <c r="X1662" s="2573"/>
      <c r="Y1662" s="2573"/>
      <c r="Z1662" s="2573"/>
      <c r="AA1662" s="2573"/>
      <c r="AB1662" s="2573"/>
      <c r="AC1662" s="2573"/>
      <c r="AD1662" s="2573"/>
      <c r="AE1662" s="2573"/>
      <c r="AF1662" s="2573"/>
      <c r="AG1662" s="2573"/>
      <c r="AH1662" s="2573"/>
      <c r="AI1662" s="2573"/>
      <c r="AJ1662" s="2573"/>
      <c r="AK1662" s="2574"/>
    </row>
    <row r="1663" spans="2:37" s="2875" customFormat="1" ht="12" customHeight="1" thickBot="1" x14ac:dyDescent="0.25">
      <c r="B1663" s="3863" t="s">
        <v>5006</v>
      </c>
      <c r="C1663" s="3864"/>
      <c r="D1663" s="3843">
        <v>41720</v>
      </c>
      <c r="E1663" s="3843"/>
      <c r="F1663" s="3571"/>
      <c r="G1663" s="2573"/>
      <c r="H1663" s="2573"/>
      <c r="I1663" s="2573"/>
      <c r="J1663" s="2573"/>
      <c r="K1663" s="2573"/>
      <c r="L1663" s="2573"/>
      <c r="M1663" s="2573"/>
      <c r="N1663" s="2573"/>
      <c r="O1663" s="2573"/>
      <c r="P1663" s="2573"/>
      <c r="Q1663" s="2573"/>
      <c r="R1663" s="2573"/>
      <c r="S1663" s="2573"/>
      <c r="T1663" s="2573"/>
      <c r="U1663" s="2573"/>
      <c r="V1663" s="2573"/>
      <c r="W1663" s="2573"/>
      <c r="X1663" s="2573"/>
      <c r="Y1663" s="2573"/>
      <c r="Z1663" s="2573"/>
      <c r="AA1663" s="2573"/>
      <c r="AB1663" s="2573"/>
      <c r="AC1663" s="2573"/>
      <c r="AD1663" s="2573"/>
      <c r="AE1663" s="2573"/>
      <c r="AF1663" s="2573"/>
      <c r="AG1663" s="2573"/>
      <c r="AH1663" s="2573"/>
      <c r="AI1663" s="2573"/>
      <c r="AJ1663" s="2573"/>
      <c r="AK1663" s="2574"/>
    </row>
    <row r="1664" spans="2:37" s="2875" customFormat="1" ht="48.75" customHeight="1" thickBot="1" x14ac:dyDescent="0.25">
      <c r="B1664" s="3844" t="s">
        <v>5007</v>
      </c>
      <c r="C1664" s="3845"/>
      <c r="D1664" s="3872" t="s">
        <v>6501</v>
      </c>
      <c r="E1664" s="3847"/>
      <c r="F1664" s="3847"/>
      <c r="G1664" s="3847"/>
      <c r="H1664" s="3847"/>
      <c r="I1664" s="3847"/>
      <c r="J1664" s="3847"/>
      <c r="K1664" s="3848"/>
      <c r="L1664" s="2573"/>
      <c r="M1664" s="2573"/>
      <c r="N1664" s="2573"/>
      <c r="O1664" s="2573"/>
      <c r="P1664" s="2573"/>
      <c r="Q1664" s="2573"/>
      <c r="R1664" s="2573"/>
      <c r="S1664" s="2573"/>
      <c r="T1664" s="2573"/>
      <c r="U1664" s="2573"/>
      <c r="V1664" s="2573"/>
      <c r="W1664" s="2573"/>
      <c r="X1664" s="2573"/>
      <c r="Y1664" s="2573"/>
      <c r="Z1664" s="2573"/>
      <c r="AA1664" s="2573"/>
      <c r="AB1664" s="2573"/>
      <c r="AC1664" s="2573"/>
      <c r="AD1664" s="2573"/>
      <c r="AE1664" s="2573"/>
      <c r="AF1664" s="2573"/>
      <c r="AG1664" s="2573"/>
      <c r="AH1664" s="2573"/>
      <c r="AI1664" s="2573"/>
      <c r="AJ1664" s="2573"/>
      <c r="AK1664" s="2574"/>
    </row>
    <row r="1665" spans="2:37" s="2875" customFormat="1" ht="12" customHeight="1" thickBot="1" x14ac:dyDescent="0.25">
      <c r="B1665" s="3865"/>
      <c r="C1665" s="3849"/>
      <c r="D1665" s="3849"/>
      <c r="E1665" s="3849"/>
      <c r="F1665" s="3849"/>
      <c r="G1665" s="3849"/>
      <c r="H1665" s="3849"/>
      <c r="I1665" s="3849"/>
      <c r="J1665" s="3849"/>
      <c r="K1665" s="3849"/>
      <c r="L1665" s="3849"/>
      <c r="M1665" s="3849"/>
      <c r="N1665" s="3849"/>
      <c r="O1665" s="3849"/>
      <c r="P1665" s="3849"/>
      <c r="Q1665" s="3849"/>
      <c r="R1665" s="2573"/>
      <c r="S1665" s="2573"/>
      <c r="T1665" s="2573"/>
      <c r="U1665" s="2573"/>
      <c r="V1665" s="2573"/>
      <c r="W1665" s="2573"/>
      <c r="X1665" s="2573"/>
      <c r="Y1665" s="2573"/>
      <c r="Z1665" s="2573"/>
      <c r="AA1665" s="2573"/>
      <c r="AB1665" s="2573"/>
      <c r="AC1665" s="2573"/>
      <c r="AD1665" s="2573"/>
      <c r="AE1665" s="2573"/>
      <c r="AF1665" s="2573"/>
      <c r="AG1665" s="2573"/>
      <c r="AH1665" s="2573"/>
      <c r="AI1665" s="2573"/>
      <c r="AJ1665" s="2573"/>
      <c r="AK1665" s="2574"/>
    </row>
    <row r="1666" spans="2:37" s="2875" customFormat="1" ht="12" customHeight="1" thickBot="1" x14ac:dyDescent="0.25">
      <c r="B1666" s="3827" t="s">
        <v>5008</v>
      </c>
      <c r="C1666" s="3827"/>
      <c r="D1666" s="3827" t="s">
        <v>4998</v>
      </c>
      <c r="E1666" s="3827" t="s">
        <v>5009</v>
      </c>
      <c r="F1666" s="3850" t="s">
        <v>224</v>
      </c>
      <c r="G1666" s="3850"/>
      <c r="H1666" s="3850"/>
      <c r="I1666" s="3850"/>
      <c r="J1666" s="3850"/>
      <c r="K1666" s="3850"/>
      <c r="L1666" s="3850"/>
      <c r="M1666" s="3850"/>
      <c r="N1666" s="3850"/>
      <c r="O1666" s="3850"/>
      <c r="P1666" s="3850"/>
      <c r="Q1666" s="3850"/>
      <c r="R1666" s="3850"/>
      <c r="S1666" s="3850" t="s">
        <v>340</v>
      </c>
      <c r="T1666" s="3850"/>
      <c r="U1666" s="3850"/>
      <c r="V1666" s="3850"/>
      <c r="W1666" s="3850"/>
      <c r="X1666" s="3850"/>
      <c r="Y1666" s="3850"/>
      <c r="Z1666" s="3850"/>
      <c r="AA1666" s="3850"/>
      <c r="AB1666" s="3850"/>
      <c r="AC1666" s="3850"/>
      <c r="AD1666" s="3850" t="s">
        <v>225</v>
      </c>
      <c r="AE1666" s="3850"/>
      <c r="AF1666" s="3850"/>
      <c r="AG1666" s="3850"/>
      <c r="AH1666" s="3851" t="s">
        <v>4993</v>
      </c>
      <c r="AI1666" s="3851"/>
      <c r="AJ1666" s="3851"/>
      <c r="AK1666" s="2574"/>
    </row>
    <row r="1667" spans="2:37" s="2875" customFormat="1" ht="12" customHeight="1" thickBot="1" x14ac:dyDescent="0.25">
      <c r="B1667" s="3828"/>
      <c r="C1667" s="3828"/>
      <c r="D1667" s="3828"/>
      <c r="E1667" s="3828"/>
      <c r="F1667" s="3828" t="s">
        <v>5010</v>
      </c>
      <c r="G1667" s="3828" t="s">
        <v>5011</v>
      </c>
      <c r="H1667" s="3827" t="s">
        <v>5012</v>
      </c>
      <c r="I1667" s="3830" t="s">
        <v>5013</v>
      </c>
      <c r="J1667" s="3830" t="s">
        <v>5014</v>
      </c>
      <c r="K1667" s="3829" t="s">
        <v>5015</v>
      </c>
      <c r="L1667" s="3829" t="s">
        <v>5016</v>
      </c>
      <c r="M1667" s="3830" t="s">
        <v>5017</v>
      </c>
      <c r="N1667" s="3830"/>
      <c r="O1667" s="3829" t="s">
        <v>5018</v>
      </c>
      <c r="P1667" s="3829" t="s">
        <v>5019</v>
      </c>
      <c r="Q1667" s="3829" t="s">
        <v>5020</v>
      </c>
      <c r="R1667" s="3829" t="s">
        <v>5021</v>
      </c>
      <c r="S1667" s="3827" t="s">
        <v>5022</v>
      </c>
      <c r="T1667" s="3827" t="s">
        <v>5023</v>
      </c>
      <c r="U1667" s="3827" t="s">
        <v>5024</v>
      </c>
      <c r="V1667" s="3827" t="s">
        <v>5025</v>
      </c>
      <c r="W1667" s="3827" t="s">
        <v>5026</v>
      </c>
      <c r="X1667" s="3827" t="s">
        <v>5027</v>
      </c>
      <c r="Y1667" s="3827" t="s">
        <v>5028</v>
      </c>
      <c r="Z1667" s="3827" t="s">
        <v>5029</v>
      </c>
      <c r="AA1667" s="3827" t="s">
        <v>5030</v>
      </c>
      <c r="AB1667" s="3830" t="s">
        <v>5031</v>
      </c>
      <c r="AC1667" s="3830" t="s">
        <v>5032</v>
      </c>
      <c r="AD1667" s="3827" t="s">
        <v>5033</v>
      </c>
      <c r="AE1667" s="3827" t="s">
        <v>5034</v>
      </c>
      <c r="AF1667" s="3827" t="s">
        <v>5035</v>
      </c>
      <c r="AG1667" s="3827" t="s">
        <v>5036</v>
      </c>
      <c r="AH1667" s="3827" t="s">
        <v>1154</v>
      </c>
      <c r="AI1667" s="3827" t="s">
        <v>4994</v>
      </c>
      <c r="AJ1667" s="3827" t="s">
        <v>4995</v>
      </c>
      <c r="AK1667" s="2574"/>
    </row>
    <row r="1668" spans="2:37" s="2875" customFormat="1" ht="12" customHeight="1" thickBot="1" x14ac:dyDescent="0.25">
      <c r="B1668" s="3828"/>
      <c r="C1668" s="3828"/>
      <c r="D1668" s="3828"/>
      <c r="E1668" s="3828"/>
      <c r="F1668" s="3828"/>
      <c r="G1668" s="3828"/>
      <c r="H1668" s="3828"/>
      <c r="I1668" s="3829"/>
      <c r="J1668" s="3829"/>
      <c r="K1668" s="3829"/>
      <c r="L1668" s="3829"/>
      <c r="M1668" s="3572" t="s">
        <v>5037</v>
      </c>
      <c r="N1668" s="3573" t="s">
        <v>2798</v>
      </c>
      <c r="O1668" s="3829"/>
      <c r="P1668" s="3829"/>
      <c r="Q1668" s="3829"/>
      <c r="R1668" s="3829"/>
      <c r="S1668" s="3828"/>
      <c r="T1668" s="3828"/>
      <c r="U1668" s="3828"/>
      <c r="V1668" s="3828"/>
      <c r="W1668" s="3828"/>
      <c r="X1668" s="3828"/>
      <c r="Y1668" s="3828"/>
      <c r="Z1668" s="3828"/>
      <c r="AA1668" s="3828"/>
      <c r="AB1668" s="3829"/>
      <c r="AC1668" s="3829"/>
      <c r="AD1668" s="3828"/>
      <c r="AE1668" s="3828"/>
      <c r="AF1668" s="3828"/>
      <c r="AG1668" s="3828"/>
      <c r="AH1668" s="3828"/>
      <c r="AI1668" s="3828"/>
      <c r="AJ1668" s="3828"/>
      <c r="AK1668" s="2574"/>
    </row>
    <row r="1669" spans="2:37" s="2875" customFormat="1" ht="12" customHeight="1" x14ac:dyDescent="0.2">
      <c r="B1669" s="3897" t="s">
        <v>5967</v>
      </c>
      <c r="C1669" s="3898"/>
      <c r="D1669" s="3182" t="s">
        <v>1534</v>
      </c>
      <c r="E1669" s="3182">
        <v>1</v>
      </c>
      <c r="F1669" s="3182" t="s">
        <v>1534</v>
      </c>
      <c r="G1669" s="3182" t="s">
        <v>1534</v>
      </c>
      <c r="H1669" s="3182" t="s">
        <v>1534</v>
      </c>
      <c r="I1669" s="3182" t="s">
        <v>1534</v>
      </c>
      <c r="J1669" s="3182" t="s">
        <v>1534</v>
      </c>
      <c r="K1669" s="3182" t="s">
        <v>1534</v>
      </c>
      <c r="L1669" s="3182" t="s">
        <v>1534</v>
      </c>
      <c r="M1669" s="3182" t="s">
        <v>1534</v>
      </c>
      <c r="N1669" s="3182" t="s">
        <v>1534</v>
      </c>
      <c r="O1669" s="3182" t="s">
        <v>1534</v>
      </c>
      <c r="P1669" s="3182" t="s">
        <v>1534</v>
      </c>
      <c r="Q1669" s="3182" t="s">
        <v>1534</v>
      </c>
      <c r="R1669" s="3182" t="s">
        <v>1534</v>
      </c>
      <c r="S1669" s="3182" t="s">
        <v>1534</v>
      </c>
      <c r="T1669" s="3182" t="s">
        <v>1534</v>
      </c>
      <c r="U1669" s="3182" t="s">
        <v>1534</v>
      </c>
      <c r="V1669" s="3182" t="s">
        <v>1534</v>
      </c>
      <c r="W1669" s="3182" t="s">
        <v>1534</v>
      </c>
      <c r="X1669" s="3182" t="s">
        <v>1534</v>
      </c>
      <c r="Y1669" s="3182" t="s">
        <v>1534</v>
      </c>
      <c r="Z1669" s="3182" t="s">
        <v>1534</v>
      </c>
      <c r="AA1669" s="3182" t="s">
        <v>1534</v>
      </c>
      <c r="AB1669" s="3182" t="s">
        <v>1534</v>
      </c>
      <c r="AC1669" s="3182" t="s">
        <v>1534</v>
      </c>
      <c r="AD1669" s="3154">
        <v>1</v>
      </c>
      <c r="AE1669" s="2651" t="s">
        <v>5968</v>
      </c>
      <c r="AF1669" s="2709" t="s">
        <v>1534</v>
      </c>
      <c r="AG1669" s="2709">
        <v>0.1</v>
      </c>
      <c r="AH1669" s="2646" t="s">
        <v>1534</v>
      </c>
      <c r="AI1669" s="2646" t="s">
        <v>1534</v>
      </c>
      <c r="AJ1669" s="2648" t="s">
        <v>1534</v>
      </c>
      <c r="AK1669" s="2574"/>
    </row>
    <row r="1670" spans="2:37" s="2875" customFormat="1" ht="12" customHeight="1" thickBot="1" x14ac:dyDescent="0.25">
      <c r="B1670" s="3943" t="s">
        <v>5969</v>
      </c>
      <c r="C1670" s="3944"/>
      <c r="D1670" s="3346" t="s">
        <v>1534</v>
      </c>
      <c r="E1670" s="3155">
        <v>3</v>
      </c>
      <c r="F1670" s="3155" t="s">
        <v>1534</v>
      </c>
      <c r="G1670" s="3145" t="s">
        <v>1534</v>
      </c>
      <c r="H1670" s="3144" t="s">
        <v>1534</v>
      </c>
      <c r="I1670" s="3144" t="s">
        <v>1534</v>
      </c>
      <c r="J1670" s="3144" t="s">
        <v>1534</v>
      </c>
      <c r="K1670" s="3145" t="s">
        <v>1534</v>
      </c>
      <c r="L1670" s="3145" t="s">
        <v>1534</v>
      </c>
      <c r="M1670" s="3346" t="s">
        <v>1534</v>
      </c>
      <c r="N1670" s="2673" t="s">
        <v>1534</v>
      </c>
      <c r="O1670" s="3145" t="s">
        <v>1534</v>
      </c>
      <c r="P1670" s="3145" t="s">
        <v>1534</v>
      </c>
      <c r="Q1670" s="3145" t="s">
        <v>1534</v>
      </c>
      <c r="R1670" s="3145" t="s">
        <v>1534</v>
      </c>
      <c r="S1670" s="3348" t="s">
        <v>1534</v>
      </c>
      <c r="T1670" s="3145" t="s">
        <v>1534</v>
      </c>
      <c r="U1670" s="3059" t="s">
        <v>1534</v>
      </c>
      <c r="V1670" s="3059" t="s">
        <v>1534</v>
      </c>
      <c r="W1670" s="3145" t="s">
        <v>1534</v>
      </c>
      <c r="X1670" s="3145" t="s">
        <v>1534</v>
      </c>
      <c r="Y1670" s="3059" t="s">
        <v>1534</v>
      </c>
      <c r="Z1670" s="3059" t="s">
        <v>1534</v>
      </c>
      <c r="AA1670" s="3059" t="s">
        <v>1534</v>
      </c>
      <c r="AB1670" s="3145" t="s">
        <v>1534</v>
      </c>
      <c r="AC1670" s="3145" t="s">
        <v>1534</v>
      </c>
      <c r="AD1670" s="3155">
        <v>3</v>
      </c>
      <c r="AE1670" s="2644" t="s">
        <v>5970</v>
      </c>
      <c r="AF1670" s="2817" t="s">
        <v>1534</v>
      </c>
      <c r="AG1670" s="2817">
        <v>0.1</v>
      </c>
      <c r="AH1670" s="2655" t="s">
        <v>1534</v>
      </c>
      <c r="AI1670" s="2655" t="s">
        <v>1534</v>
      </c>
      <c r="AJ1670" s="3061" t="s">
        <v>1534</v>
      </c>
      <c r="AK1670" s="2574"/>
    </row>
    <row r="1671" spans="2:37" s="2875" customFormat="1" ht="12" customHeight="1" x14ac:dyDescent="0.2">
      <c r="B1671" s="2575"/>
      <c r="C1671" s="2568"/>
      <c r="D1671" s="3833"/>
      <c r="E1671" s="3833"/>
      <c r="F1671" s="3833"/>
      <c r="G1671" s="3833"/>
      <c r="H1671" s="2568"/>
      <c r="I1671" s="2569"/>
      <c r="J1671" s="2569"/>
      <c r="K1671" s="2569"/>
      <c r="L1671" s="2569"/>
      <c r="M1671" s="2568"/>
      <c r="N1671" s="2569"/>
      <c r="O1671" s="2569"/>
      <c r="P1671" s="2569"/>
      <c r="Q1671" s="2569"/>
      <c r="R1671" s="2569"/>
      <c r="S1671" s="2568"/>
      <c r="T1671" s="2567"/>
      <c r="U1671" s="2567"/>
      <c r="V1671" s="2567"/>
      <c r="W1671" s="2567"/>
      <c r="X1671" s="2567"/>
      <c r="Y1671" s="2567"/>
      <c r="Z1671" s="2567"/>
      <c r="AA1671" s="2567"/>
      <c r="AB1671" s="2567"/>
      <c r="AC1671" s="2567"/>
      <c r="AD1671" s="2567"/>
      <c r="AE1671" s="2567"/>
      <c r="AF1671" s="2567"/>
      <c r="AG1671" s="2567"/>
      <c r="AH1671" s="2567"/>
      <c r="AI1671" s="2567"/>
      <c r="AJ1671" s="2567"/>
      <c r="AK1671" s="2574"/>
    </row>
    <row r="1672" spans="2:37" s="2875" customFormat="1" ht="12" customHeight="1" x14ac:dyDescent="0.2">
      <c r="B1672" s="3834" t="s">
        <v>4996</v>
      </c>
      <c r="C1672" s="3835"/>
      <c r="D1672" s="3836" t="s">
        <v>1534</v>
      </c>
      <c r="E1672" s="3836"/>
      <c r="F1672" s="3836"/>
      <c r="G1672" s="3836"/>
      <c r="H1672" s="2571"/>
      <c r="I1672" s="2571"/>
      <c r="J1672" s="2571"/>
      <c r="K1672" s="2571"/>
      <c r="L1672" s="2571"/>
      <c r="M1672" s="2571"/>
      <c r="N1672" s="2571"/>
      <c r="O1672" s="2571"/>
      <c r="P1672" s="2571"/>
      <c r="Q1672" s="2571"/>
      <c r="R1672" s="2571"/>
      <c r="S1672" s="2571"/>
      <c r="T1672" s="2567"/>
      <c r="U1672" s="2567"/>
      <c r="V1672" s="2567"/>
      <c r="W1672" s="2567"/>
      <c r="X1672" s="2567"/>
      <c r="Y1672" s="2567"/>
      <c r="Z1672" s="2567"/>
      <c r="AA1672" s="2567"/>
      <c r="AB1672" s="2567"/>
      <c r="AC1672" s="2567"/>
      <c r="AD1672" s="2567"/>
      <c r="AE1672" s="2567"/>
      <c r="AF1672" s="2567"/>
      <c r="AG1672" s="2567"/>
      <c r="AH1672" s="2567"/>
      <c r="AI1672" s="2567"/>
      <c r="AJ1672" s="2567"/>
      <c r="AK1672" s="2574"/>
    </row>
    <row r="1673" spans="2:37" s="2875" customFormat="1" ht="12" customHeight="1" x14ac:dyDescent="0.2">
      <c r="B1673" s="3834" t="s">
        <v>4997</v>
      </c>
      <c r="C1673" s="3835"/>
      <c r="D1673" s="3836" t="s">
        <v>5971</v>
      </c>
      <c r="E1673" s="3836"/>
      <c r="F1673" s="3836"/>
      <c r="G1673" s="3836"/>
      <c r="H1673" s="2571"/>
      <c r="I1673" s="2571"/>
      <c r="J1673" s="2571"/>
      <c r="K1673" s="2571"/>
      <c r="L1673" s="2571"/>
      <c r="M1673" s="2571"/>
      <c r="N1673" s="2571"/>
      <c r="O1673" s="2571"/>
      <c r="P1673" s="2571"/>
      <c r="Q1673" s="2571"/>
      <c r="R1673" s="2571"/>
      <c r="S1673" s="2571"/>
      <c r="T1673" s="2567"/>
      <c r="U1673" s="2567"/>
      <c r="V1673" s="2567"/>
      <c r="W1673" s="2567"/>
      <c r="X1673" s="2567"/>
      <c r="Y1673" s="2567"/>
      <c r="Z1673" s="2567"/>
      <c r="AA1673" s="2567"/>
      <c r="AB1673" s="2567"/>
      <c r="AC1673" s="2567"/>
      <c r="AD1673" s="2567"/>
      <c r="AE1673" s="2567"/>
      <c r="AF1673" s="2567"/>
      <c r="AG1673" s="2567"/>
      <c r="AH1673" s="2567"/>
      <c r="AI1673" s="2567"/>
      <c r="AJ1673" s="2567"/>
      <c r="AK1673" s="2574"/>
    </row>
    <row r="1674" spans="2:37" s="2875" customFormat="1" ht="12" customHeight="1" thickBot="1" x14ac:dyDescent="0.25">
      <c r="B1674" s="3938"/>
      <c r="C1674" s="3939"/>
      <c r="D1674" s="3940"/>
      <c r="E1674" s="3940"/>
      <c r="F1674" s="3940"/>
      <c r="G1674" s="3940"/>
      <c r="H1674" s="2576"/>
      <c r="I1674" s="2576"/>
      <c r="J1674" s="2576"/>
      <c r="K1674" s="2576"/>
      <c r="L1674" s="2576"/>
      <c r="M1674" s="2576"/>
      <c r="N1674" s="2576"/>
      <c r="O1674" s="2576"/>
      <c r="P1674" s="2576"/>
      <c r="Q1674" s="2576"/>
      <c r="R1674" s="2576"/>
      <c r="S1674" s="2576"/>
      <c r="T1674" s="2577"/>
      <c r="U1674" s="2577"/>
      <c r="V1674" s="2577"/>
      <c r="W1674" s="2577"/>
      <c r="X1674" s="2577"/>
      <c r="Y1674" s="2577"/>
      <c r="Z1674" s="2577"/>
      <c r="AA1674" s="2577"/>
      <c r="AB1674" s="2577"/>
      <c r="AC1674" s="2577"/>
      <c r="AD1674" s="2577"/>
      <c r="AE1674" s="2577"/>
      <c r="AF1674" s="2577"/>
      <c r="AG1674" s="2577"/>
      <c r="AH1674" s="2577"/>
      <c r="AI1674" s="2577"/>
      <c r="AJ1674" s="2577"/>
      <c r="AK1674" s="2579"/>
    </row>
    <row r="1675" spans="2:37" s="2875" customFormat="1" ht="12" customHeight="1" x14ac:dyDescent="0.2">
      <c r="B1675" s="2777"/>
    </row>
    <row r="1676" spans="2:37" s="2875" customFormat="1" ht="12" customHeight="1" thickBot="1" x14ac:dyDescent="0.25">
      <c r="B1676" s="2777"/>
    </row>
    <row r="1677" spans="2:37" s="2875" customFormat="1" ht="12" customHeight="1" x14ac:dyDescent="0.2">
      <c r="B1677" s="3839" t="s">
        <v>6396</v>
      </c>
      <c r="C1677" s="3840"/>
      <c r="D1677" s="3840"/>
      <c r="E1677" s="3840"/>
      <c r="F1677" s="3840"/>
      <c r="G1677" s="3840"/>
      <c r="H1677" s="3840"/>
      <c r="I1677" s="3840"/>
      <c r="J1677" s="3840"/>
      <c r="K1677" s="3840"/>
      <c r="L1677" s="3840"/>
      <c r="M1677" s="3840"/>
      <c r="N1677" s="3840"/>
      <c r="O1677" s="3840"/>
      <c r="P1677" s="3840"/>
      <c r="Q1677" s="3840"/>
      <c r="R1677" s="3840"/>
      <c r="S1677" s="3840"/>
      <c r="T1677" s="3840"/>
      <c r="U1677" s="3840"/>
      <c r="V1677" s="3840"/>
      <c r="W1677" s="3840"/>
      <c r="X1677" s="3840"/>
      <c r="Y1677" s="3840"/>
      <c r="Z1677" s="3840"/>
      <c r="AA1677" s="3840"/>
      <c r="AB1677" s="3840"/>
      <c r="AC1677" s="3840"/>
      <c r="AD1677" s="3840"/>
      <c r="AE1677" s="3840"/>
      <c r="AF1677" s="3840"/>
      <c r="AG1677" s="3840"/>
      <c r="AH1677" s="3840"/>
      <c r="AI1677" s="3840"/>
      <c r="AJ1677" s="3840"/>
      <c r="AK1677" s="3841"/>
    </row>
    <row r="1678" spans="2:37" s="2875" customFormat="1" ht="12" customHeight="1" x14ac:dyDescent="0.2">
      <c r="B1678" s="2575"/>
      <c r="C1678" s="2567"/>
      <c r="D1678" s="2567"/>
      <c r="E1678" s="3548"/>
      <c r="F1678" s="3548"/>
      <c r="G1678" s="3548"/>
      <c r="H1678" s="3548"/>
      <c r="I1678" s="3548"/>
      <c r="J1678" s="3548"/>
      <c r="K1678" s="3548"/>
      <c r="L1678" s="3548"/>
      <c r="M1678" s="3548"/>
      <c r="N1678" s="3548"/>
      <c r="O1678" s="3548"/>
      <c r="P1678" s="3548"/>
      <c r="Q1678" s="3548"/>
      <c r="R1678" s="3548"/>
      <c r="S1678" s="3548"/>
      <c r="T1678" s="3548"/>
      <c r="U1678" s="2567"/>
      <c r="V1678" s="2567"/>
      <c r="W1678" s="2567"/>
      <c r="X1678" s="2567"/>
      <c r="Y1678" s="2567"/>
      <c r="Z1678" s="2567"/>
      <c r="AA1678" s="2567"/>
      <c r="AB1678" s="2567"/>
      <c r="AC1678" s="2567"/>
      <c r="AD1678" s="2567"/>
      <c r="AE1678" s="2567"/>
      <c r="AF1678" s="2567"/>
      <c r="AG1678" s="2567"/>
      <c r="AH1678" s="2567"/>
      <c r="AI1678" s="2567"/>
      <c r="AJ1678" s="2567"/>
      <c r="AK1678" s="2570"/>
    </row>
    <row r="1679" spans="2:37" s="2875" customFormat="1" ht="12" customHeight="1" x14ac:dyDescent="0.2">
      <c r="B1679" s="2575"/>
      <c r="C1679" s="3549" t="s">
        <v>6397</v>
      </c>
      <c r="D1679" s="3549"/>
      <c r="E1679" s="3928" t="s">
        <v>6398</v>
      </c>
      <c r="F1679" s="3928"/>
      <c r="G1679" s="3928"/>
      <c r="H1679" s="3551"/>
      <c r="I1679" s="3550"/>
      <c r="J1679" s="3550"/>
      <c r="K1679" s="3550"/>
      <c r="L1679" s="3356"/>
      <c r="M1679" s="2567"/>
      <c r="N1679" s="2567"/>
      <c r="O1679" s="2567"/>
      <c r="P1679" s="2567"/>
      <c r="Q1679" s="2567"/>
      <c r="R1679" s="2567"/>
      <c r="S1679" s="2567"/>
      <c r="T1679" s="2567"/>
      <c r="U1679" s="2567"/>
      <c r="V1679" s="2567"/>
      <c r="W1679" s="2567"/>
      <c r="X1679" s="2567"/>
      <c r="Y1679" s="2567"/>
      <c r="Z1679" s="2567"/>
      <c r="AA1679" s="2567"/>
      <c r="AB1679" s="2567"/>
      <c r="AC1679" s="2567"/>
      <c r="AD1679" s="2567"/>
      <c r="AE1679" s="2567"/>
      <c r="AF1679" s="2567"/>
      <c r="AG1679" s="2567"/>
      <c r="AH1679" s="2567"/>
      <c r="AI1679" s="2567"/>
      <c r="AJ1679" s="2567"/>
      <c r="AK1679" s="2570"/>
    </row>
    <row r="1680" spans="2:37" s="2875" customFormat="1" ht="12" customHeight="1" x14ac:dyDescent="0.2">
      <c r="B1680" s="2575"/>
      <c r="C1680" s="3549" t="s">
        <v>6399</v>
      </c>
      <c r="D1680" s="3549"/>
      <c r="E1680" s="3929" t="s">
        <v>6400</v>
      </c>
      <c r="F1680" s="3929"/>
      <c r="G1680" s="3929"/>
      <c r="H1680" s="3929"/>
      <c r="I1680" s="3552"/>
      <c r="J1680" s="3552"/>
      <c r="K1680" s="3552"/>
      <c r="L1680" s="3356"/>
      <c r="M1680" s="2567"/>
      <c r="N1680" s="2567"/>
      <c r="O1680" s="2567"/>
      <c r="P1680" s="2567"/>
      <c r="Q1680" s="2567"/>
      <c r="R1680" s="2567"/>
      <c r="S1680" s="2567"/>
      <c r="T1680" s="2567"/>
      <c r="U1680" s="2567"/>
      <c r="V1680" s="2567"/>
      <c r="W1680" s="2567"/>
      <c r="X1680" s="2567"/>
      <c r="Y1680" s="2567"/>
      <c r="Z1680" s="2567"/>
      <c r="AA1680" s="2567"/>
      <c r="AB1680" s="2567"/>
      <c r="AC1680" s="2567"/>
      <c r="AD1680" s="2567"/>
      <c r="AE1680" s="2567"/>
      <c r="AF1680" s="2567"/>
      <c r="AG1680" s="2567"/>
      <c r="AH1680" s="2567"/>
      <c r="AI1680" s="2567"/>
      <c r="AJ1680" s="2567"/>
      <c r="AK1680" s="2570"/>
    </row>
    <row r="1681" spans="2:39" s="2875" customFormat="1" ht="12" customHeight="1" x14ac:dyDescent="0.2">
      <c r="B1681" s="2575"/>
      <c r="C1681" s="3930" t="s">
        <v>6401</v>
      </c>
      <c r="D1681" s="3930"/>
      <c r="E1681" s="3843">
        <v>41674</v>
      </c>
      <c r="F1681" s="3843"/>
      <c r="G1681" s="2567"/>
      <c r="H1681" s="2567"/>
      <c r="I1681" s="2567"/>
      <c r="J1681" s="2567"/>
      <c r="K1681" s="2567"/>
      <c r="L1681" s="2567"/>
      <c r="M1681" s="2567"/>
      <c r="N1681" s="2567"/>
      <c r="O1681" s="2567"/>
      <c r="P1681" s="2567"/>
      <c r="Q1681" s="2567"/>
      <c r="R1681" s="2567"/>
      <c r="S1681" s="2567"/>
      <c r="T1681" s="2567"/>
      <c r="U1681" s="2567"/>
      <c r="V1681" s="2567"/>
      <c r="W1681" s="2567"/>
      <c r="X1681" s="2567"/>
      <c r="Y1681" s="2567"/>
      <c r="Z1681" s="2567"/>
      <c r="AA1681" s="2567"/>
      <c r="AB1681" s="2567"/>
      <c r="AC1681" s="2567"/>
      <c r="AD1681" s="2567"/>
      <c r="AE1681" s="2567"/>
      <c r="AF1681" s="2567"/>
      <c r="AG1681" s="2567"/>
      <c r="AH1681" s="2567"/>
      <c r="AI1681" s="2567"/>
      <c r="AJ1681" s="2567"/>
      <c r="AK1681" s="2570"/>
    </row>
    <row r="1682" spans="2:39" s="2875" customFormat="1" ht="12" customHeight="1" thickBot="1" x14ac:dyDescent="0.25">
      <c r="B1682" s="2575"/>
      <c r="C1682" s="3549"/>
      <c r="D1682" s="3549"/>
      <c r="E1682" s="2567"/>
      <c r="F1682" s="2567"/>
      <c r="G1682" s="2567"/>
      <c r="H1682" s="2567"/>
      <c r="I1682" s="2567"/>
      <c r="J1682" s="2567"/>
      <c r="K1682" s="2567"/>
      <c r="L1682" s="2567"/>
      <c r="M1682" s="2567"/>
      <c r="N1682" s="2567"/>
      <c r="O1682" s="2567"/>
      <c r="P1682" s="2567"/>
      <c r="Q1682" s="2567"/>
      <c r="R1682" s="2567"/>
      <c r="S1682" s="2567"/>
      <c r="T1682" s="2567"/>
      <c r="U1682" s="2567"/>
      <c r="V1682" s="2567"/>
      <c r="W1682" s="2567"/>
      <c r="X1682" s="2567"/>
      <c r="Y1682" s="2567"/>
      <c r="Z1682" s="2567"/>
      <c r="AA1682" s="2567"/>
      <c r="AB1682" s="2567"/>
      <c r="AC1682" s="2567"/>
      <c r="AD1682" s="2567"/>
      <c r="AE1682" s="2567"/>
      <c r="AF1682" s="2567"/>
      <c r="AG1682" s="2567"/>
      <c r="AH1682" s="2567"/>
      <c r="AI1682" s="2567"/>
      <c r="AJ1682" s="2567"/>
      <c r="AK1682" s="2570"/>
    </row>
    <row r="1683" spans="2:39" s="2875" customFormat="1" ht="387" customHeight="1" thickBot="1" x14ac:dyDescent="0.25">
      <c r="B1683" s="2575"/>
      <c r="C1683" s="3931" t="s">
        <v>6402</v>
      </c>
      <c r="D1683" s="3932"/>
      <c r="E1683" s="3933" t="s">
        <v>6403</v>
      </c>
      <c r="F1683" s="3934"/>
      <c r="G1683" s="3934"/>
      <c r="H1683" s="3934"/>
      <c r="I1683" s="3934"/>
      <c r="J1683" s="3934"/>
      <c r="K1683" s="3934"/>
      <c r="L1683" s="3934"/>
      <c r="M1683" s="3934"/>
      <c r="N1683" s="3934"/>
      <c r="O1683" s="3934"/>
      <c r="P1683" s="3934"/>
      <c r="Q1683" s="3934"/>
      <c r="R1683" s="3934"/>
      <c r="S1683" s="3934"/>
      <c r="T1683" s="3934"/>
      <c r="U1683" s="3934"/>
      <c r="V1683" s="3934"/>
      <c r="W1683" s="3934"/>
      <c r="X1683" s="3934"/>
      <c r="Y1683" s="3934"/>
      <c r="Z1683" s="3934"/>
      <c r="AA1683" s="3934"/>
      <c r="AB1683" s="3934"/>
      <c r="AC1683" s="3934"/>
      <c r="AD1683" s="3934"/>
      <c r="AE1683" s="3934"/>
      <c r="AF1683" s="3934"/>
      <c r="AG1683" s="3934"/>
      <c r="AH1683" s="3934"/>
      <c r="AI1683" s="3934"/>
      <c r="AJ1683" s="3934"/>
      <c r="AK1683" s="3935"/>
    </row>
    <row r="1684" spans="2:39" s="2875" customFormat="1" ht="12" customHeight="1" thickBot="1" x14ac:dyDescent="0.25">
      <c r="B1684" s="3553"/>
      <c r="C1684" s="2577"/>
      <c r="D1684" s="2577"/>
      <c r="E1684" s="3554"/>
      <c r="F1684" s="3554"/>
      <c r="G1684" s="3554"/>
      <c r="H1684" s="3554"/>
      <c r="I1684" s="3554"/>
      <c r="J1684" s="3554"/>
      <c r="K1684" s="3554"/>
      <c r="L1684" s="3554"/>
      <c r="M1684" s="3554"/>
      <c r="N1684" s="3554"/>
      <c r="O1684" s="3554"/>
      <c r="P1684" s="3554"/>
      <c r="Q1684" s="3554"/>
      <c r="R1684" s="3554"/>
      <c r="S1684" s="2577"/>
      <c r="T1684" s="2577"/>
      <c r="U1684" s="2577"/>
      <c r="V1684" s="2577"/>
      <c r="W1684" s="2577"/>
      <c r="X1684" s="2577"/>
      <c r="Y1684" s="2577"/>
      <c r="Z1684" s="2577"/>
      <c r="AA1684" s="2577"/>
      <c r="AB1684" s="2577"/>
      <c r="AC1684" s="2577"/>
      <c r="AD1684" s="2577"/>
      <c r="AE1684" s="2577"/>
      <c r="AF1684" s="2577"/>
      <c r="AG1684" s="2577"/>
      <c r="AH1684" s="2577"/>
      <c r="AI1684" s="2577"/>
      <c r="AJ1684" s="2577"/>
      <c r="AK1684" s="2578"/>
    </row>
    <row r="1685" spans="2:39" s="2875" customFormat="1" ht="12" customHeight="1" x14ac:dyDescent="0.2">
      <c r="B1685" s="2777"/>
    </row>
    <row r="1686" spans="2:39" s="2875" customFormat="1" ht="12" customHeight="1" thickBot="1" x14ac:dyDescent="0.25">
      <c r="B1686" s="2777"/>
    </row>
    <row r="1687" spans="2:39" s="2875" customFormat="1" ht="12" customHeight="1" x14ac:dyDescent="0.2">
      <c r="B1687" s="3839" t="s">
        <v>5005</v>
      </c>
      <c r="C1687" s="3840"/>
      <c r="D1687" s="3840"/>
      <c r="E1687" s="3840"/>
      <c r="F1687" s="3840"/>
      <c r="G1687" s="3840"/>
      <c r="H1687" s="3840"/>
      <c r="I1687" s="3840"/>
      <c r="J1687" s="3840"/>
      <c r="K1687" s="3840"/>
      <c r="L1687" s="3840"/>
      <c r="M1687" s="3840"/>
      <c r="N1687" s="3840"/>
      <c r="O1687" s="3840"/>
      <c r="P1687" s="3840"/>
      <c r="Q1687" s="3840"/>
      <c r="R1687" s="3840"/>
      <c r="S1687" s="3840"/>
      <c r="T1687" s="3840"/>
      <c r="U1687" s="3840"/>
      <c r="V1687" s="3840"/>
      <c r="W1687" s="3840"/>
      <c r="X1687" s="3840"/>
      <c r="Y1687" s="3840"/>
      <c r="Z1687" s="3840"/>
      <c r="AA1687" s="3840"/>
      <c r="AB1687" s="3840"/>
      <c r="AC1687" s="3840"/>
      <c r="AD1687" s="3840"/>
      <c r="AE1687" s="3840"/>
      <c r="AF1687" s="3840"/>
      <c r="AG1687" s="3840"/>
      <c r="AH1687" s="3840"/>
      <c r="AI1687" s="3840"/>
      <c r="AJ1687" s="3840"/>
      <c r="AK1687" s="3840"/>
      <c r="AL1687" s="3840"/>
      <c r="AM1687" s="3841"/>
    </row>
    <row r="1688" spans="2:39" s="2875" customFormat="1" ht="12" customHeight="1" x14ac:dyDescent="0.2">
      <c r="B1688" s="2572"/>
      <c r="C1688" s="3545"/>
      <c r="D1688" s="3545"/>
      <c r="E1688" s="3545"/>
      <c r="F1688" s="3545"/>
      <c r="G1688" s="2573"/>
      <c r="H1688" s="2573"/>
      <c r="I1688" s="2573"/>
      <c r="J1688" s="2573"/>
      <c r="K1688" s="2573"/>
      <c r="L1688" s="2573"/>
      <c r="M1688" s="2573"/>
      <c r="N1688" s="2573"/>
      <c r="O1688" s="2573"/>
      <c r="P1688" s="2573"/>
      <c r="Q1688" s="2573"/>
      <c r="R1688" s="2573"/>
      <c r="S1688" s="2573"/>
      <c r="T1688" s="2573"/>
      <c r="U1688" s="2573"/>
      <c r="V1688" s="2573"/>
      <c r="W1688" s="2573"/>
      <c r="X1688" s="2573"/>
      <c r="Y1688" s="2573"/>
      <c r="Z1688" s="2573"/>
      <c r="AA1688" s="2573"/>
      <c r="AB1688" s="2573"/>
      <c r="AC1688" s="2573"/>
      <c r="AD1688" s="2573"/>
      <c r="AE1688" s="2573"/>
      <c r="AF1688" s="2573"/>
      <c r="AG1688" s="2573"/>
      <c r="AH1688" s="2573"/>
      <c r="AI1688" s="2573"/>
      <c r="AJ1688" s="2573"/>
      <c r="AK1688" s="2573"/>
      <c r="AL1688" s="3477"/>
      <c r="AM1688" s="3479"/>
    </row>
    <row r="1689" spans="2:39" s="2875" customFormat="1" ht="12" customHeight="1" x14ac:dyDescent="0.2">
      <c r="B1689" s="2572" t="s">
        <v>4992</v>
      </c>
      <c r="C1689" s="3545"/>
      <c r="D1689" s="3842" t="s">
        <v>6446</v>
      </c>
      <c r="E1689" s="3842"/>
      <c r="F1689" s="3842"/>
      <c r="G1689" s="2573"/>
      <c r="H1689" s="2573"/>
      <c r="I1689" s="2573"/>
      <c r="J1689" s="2573"/>
      <c r="K1689" s="2573"/>
      <c r="L1689" s="2573"/>
      <c r="M1689" s="2573"/>
      <c r="N1689" s="2573"/>
      <c r="O1689" s="2573"/>
      <c r="P1689" s="2573"/>
      <c r="Q1689" s="2573"/>
      <c r="R1689" s="2573"/>
      <c r="S1689" s="2573"/>
      <c r="T1689" s="2573"/>
      <c r="U1689" s="2573"/>
      <c r="V1689" s="2573"/>
      <c r="W1689" s="2573"/>
      <c r="X1689" s="2573"/>
      <c r="Y1689" s="2573"/>
      <c r="Z1689" s="2573"/>
      <c r="AA1689" s="2573"/>
      <c r="AB1689" s="2573"/>
      <c r="AC1689" s="2573"/>
      <c r="AD1689" s="2573"/>
      <c r="AE1689" s="2573"/>
      <c r="AF1689" s="2573"/>
      <c r="AG1689" s="2573"/>
      <c r="AH1689" s="2573"/>
      <c r="AI1689" s="2573"/>
      <c r="AJ1689" s="2573"/>
      <c r="AK1689" s="2573"/>
      <c r="AL1689" s="3477"/>
      <c r="AM1689" s="3479"/>
    </row>
    <row r="1690" spans="2:39" s="2875" customFormat="1" ht="12" customHeight="1" thickBot="1" x14ac:dyDescent="0.25">
      <c r="B1690" s="3863" t="s">
        <v>5006</v>
      </c>
      <c r="C1690" s="3864"/>
      <c r="D1690" s="3843">
        <v>41671</v>
      </c>
      <c r="E1690" s="3843"/>
      <c r="F1690" s="3545"/>
      <c r="G1690" s="2573"/>
      <c r="H1690" s="2573"/>
      <c r="I1690" s="2573"/>
      <c r="J1690" s="2573"/>
      <c r="K1690" s="2573"/>
      <c r="L1690" s="2573"/>
      <c r="M1690" s="2573"/>
      <c r="N1690" s="2573"/>
      <c r="O1690" s="2573"/>
      <c r="P1690" s="2573"/>
      <c r="Q1690" s="2573"/>
      <c r="R1690" s="2573"/>
      <c r="S1690" s="2573"/>
      <c r="T1690" s="2573"/>
      <c r="U1690" s="2573"/>
      <c r="V1690" s="2573"/>
      <c r="W1690" s="2573"/>
      <c r="X1690" s="2573"/>
      <c r="Y1690" s="2573"/>
      <c r="Z1690" s="2573"/>
      <c r="AA1690" s="2573"/>
      <c r="AB1690" s="2573"/>
      <c r="AC1690" s="2573"/>
      <c r="AD1690" s="2573"/>
      <c r="AE1690" s="2573"/>
      <c r="AF1690" s="2573"/>
      <c r="AG1690" s="2573"/>
      <c r="AH1690" s="2573"/>
      <c r="AI1690" s="2573"/>
      <c r="AJ1690" s="2573"/>
      <c r="AK1690" s="2573"/>
      <c r="AL1690" s="3477"/>
      <c r="AM1690" s="3479"/>
    </row>
    <row r="1691" spans="2:39" s="2875" customFormat="1" ht="78" customHeight="1" thickBot="1" x14ac:dyDescent="0.25">
      <c r="B1691" s="3844" t="s">
        <v>5007</v>
      </c>
      <c r="C1691" s="3845"/>
      <c r="D1691" s="3872" t="s">
        <v>6447</v>
      </c>
      <c r="E1691" s="3847"/>
      <c r="F1691" s="3847"/>
      <c r="G1691" s="3847"/>
      <c r="H1691" s="3847"/>
      <c r="I1691" s="3847"/>
      <c r="J1691" s="3847"/>
      <c r="K1691" s="3848"/>
      <c r="L1691" s="2573"/>
      <c r="M1691" s="2573"/>
      <c r="N1691" s="2573"/>
      <c r="O1691" s="2573"/>
      <c r="P1691" s="2573"/>
      <c r="Q1691" s="2573"/>
      <c r="R1691" s="2573"/>
      <c r="S1691" s="2573"/>
      <c r="T1691" s="2573"/>
      <c r="U1691" s="2573"/>
      <c r="V1691" s="2573"/>
      <c r="W1691" s="2573"/>
      <c r="X1691" s="2573"/>
      <c r="Y1691" s="2573"/>
      <c r="Z1691" s="2573"/>
      <c r="AA1691" s="2573"/>
      <c r="AB1691" s="2573"/>
      <c r="AC1691" s="2573"/>
      <c r="AD1691" s="2573"/>
      <c r="AE1691" s="2573"/>
      <c r="AF1691" s="2573"/>
      <c r="AG1691" s="2573"/>
      <c r="AH1691" s="2573"/>
      <c r="AI1691" s="2573"/>
      <c r="AJ1691" s="2573"/>
      <c r="AK1691" s="2573"/>
      <c r="AL1691" s="3477"/>
      <c r="AM1691" s="3479"/>
    </row>
    <row r="1692" spans="2:39" s="2875" customFormat="1" ht="12" customHeight="1" thickBot="1" x14ac:dyDescent="0.25">
      <c r="B1692" s="3865"/>
      <c r="C1692" s="3849"/>
      <c r="D1692" s="3849"/>
      <c r="E1692" s="3849"/>
      <c r="F1692" s="3849"/>
      <c r="G1692" s="3849"/>
      <c r="H1692" s="3849"/>
      <c r="I1692" s="3849"/>
      <c r="J1692" s="3849"/>
      <c r="K1692" s="3849"/>
      <c r="L1692" s="3849"/>
      <c r="M1692" s="3849"/>
      <c r="N1692" s="3849"/>
      <c r="O1692" s="3849"/>
      <c r="P1692" s="3849"/>
      <c r="Q1692" s="3849"/>
      <c r="R1692" s="2573"/>
      <c r="S1692" s="2573"/>
      <c r="T1692" s="2573"/>
      <c r="U1692" s="2573"/>
      <c r="V1692" s="2573"/>
      <c r="W1692" s="2573"/>
      <c r="X1692" s="2573"/>
      <c r="Y1692" s="2573"/>
      <c r="Z1692" s="2573"/>
      <c r="AA1692" s="2573"/>
      <c r="AB1692" s="2573"/>
      <c r="AC1692" s="2573"/>
      <c r="AD1692" s="2573"/>
      <c r="AE1692" s="2573"/>
      <c r="AF1692" s="2573"/>
      <c r="AG1692" s="2573"/>
      <c r="AH1692" s="2573"/>
      <c r="AI1692" s="2573"/>
      <c r="AJ1692" s="2573"/>
      <c r="AK1692" s="2573"/>
      <c r="AL1692" s="3478"/>
      <c r="AM1692" s="3479"/>
    </row>
    <row r="1693" spans="2:39" s="2875" customFormat="1" ht="12" customHeight="1" thickBot="1" x14ac:dyDescent="0.25">
      <c r="B1693" s="3827" t="s">
        <v>5008</v>
      </c>
      <c r="C1693" s="3827"/>
      <c r="D1693" s="3827" t="s">
        <v>4998</v>
      </c>
      <c r="E1693" s="3827" t="s">
        <v>5009</v>
      </c>
      <c r="F1693" s="3850" t="s">
        <v>224</v>
      </c>
      <c r="G1693" s="3850"/>
      <c r="H1693" s="3850"/>
      <c r="I1693" s="3850"/>
      <c r="J1693" s="3850"/>
      <c r="K1693" s="3850"/>
      <c r="L1693" s="3850"/>
      <c r="M1693" s="3850"/>
      <c r="N1693" s="3850"/>
      <c r="O1693" s="3850"/>
      <c r="P1693" s="3850"/>
      <c r="Q1693" s="3850"/>
      <c r="R1693" s="3850"/>
      <c r="S1693" s="3850" t="s">
        <v>340</v>
      </c>
      <c r="T1693" s="3850"/>
      <c r="U1693" s="3850"/>
      <c r="V1693" s="3850"/>
      <c r="W1693" s="3850"/>
      <c r="X1693" s="3850"/>
      <c r="Y1693" s="3850"/>
      <c r="Z1693" s="3850"/>
      <c r="AA1693" s="3850"/>
      <c r="AB1693" s="3850"/>
      <c r="AC1693" s="3850"/>
      <c r="AD1693" s="3850" t="s">
        <v>225</v>
      </c>
      <c r="AE1693" s="3850"/>
      <c r="AF1693" s="3850"/>
      <c r="AG1693" s="3850"/>
      <c r="AH1693" s="3851" t="s">
        <v>4993</v>
      </c>
      <c r="AI1693" s="3851"/>
      <c r="AJ1693" s="3851"/>
      <c r="AK1693" s="3851" t="s">
        <v>4993</v>
      </c>
      <c r="AL1693" s="3954"/>
      <c r="AM1693" s="3851"/>
    </row>
    <row r="1694" spans="2:39" s="2875" customFormat="1" ht="12" customHeight="1" thickBot="1" x14ac:dyDescent="0.25">
      <c r="B1694" s="3828"/>
      <c r="C1694" s="3828"/>
      <c r="D1694" s="3828"/>
      <c r="E1694" s="3828"/>
      <c r="F1694" s="3828" t="s">
        <v>5010</v>
      </c>
      <c r="G1694" s="3828" t="s">
        <v>5011</v>
      </c>
      <c r="H1694" s="3827" t="s">
        <v>5012</v>
      </c>
      <c r="I1694" s="3830" t="s">
        <v>5013</v>
      </c>
      <c r="J1694" s="3830" t="s">
        <v>5014</v>
      </c>
      <c r="K1694" s="3829" t="s">
        <v>5015</v>
      </c>
      <c r="L1694" s="3829" t="s">
        <v>5016</v>
      </c>
      <c r="M1694" s="3830" t="s">
        <v>5017</v>
      </c>
      <c r="N1694" s="3830"/>
      <c r="O1694" s="3829" t="s">
        <v>5018</v>
      </c>
      <c r="P1694" s="3829" t="s">
        <v>5019</v>
      </c>
      <c r="Q1694" s="3829" t="s">
        <v>5020</v>
      </c>
      <c r="R1694" s="3829" t="s">
        <v>5021</v>
      </c>
      <c r="S1694" s="3827" t="s">
        <v>5022</v>
      </c>
      <c r="T1694" s="3827" t="s">
        <v>5023</v>
      </c>
      <c r="U1694" s="3827" t="s">
        <v>5024</v>
      </c>
      <c r="V1694" s="3827" t="s">
        <v>5025</v>
      </c>
      <c r="W1694" s="3827" t="s">
        <v>5026</v>
      </c>
      <c r="X1694" s="3827" t="s">
        <v>5027</v>
      </c>
      <c r="Y1694" s="3827" t="s">
        <v>5028</v>
      </c>
      <c r="Z1694" s="3827" t="s">
        <v>5029</v>
      </c>
      <c r="AA1694" s="3827" t="s">
        <v>5030</v>
      </c>
      <c r="AB1694" s="3830" t="s">
        <v>5031</v>
      </c>
      <c r="AC1694" s="3830" t="s">
        <v>5032</v>
      </c>
      <c r="AD1694" s="3827" t="s">
        <v>5033</v>
      </c>
      <c r="AE1694" s="3827" t="s">
        <v>5034</v>
      </c>
      <c r="AF1694" s="3827" t="s">
        <v>5035</v>
      </c>
      <c r="AG1694" s="3827" t="s">
        <v>5036</v>
      </c>
      <c r="AH1694" s="3827" t="s">
        <v>1154</v>
      </c>
      <c r="AI1694" s="3827" t="s">
        <v>4994</v>
      </c>
      <c r="AJ1694" s="3827" t="s">
        <v>4995</v>
      </c>
      <c r="AK1694" s="3827" t="s">
        <v>1154</v>
      </c>
      <c r="AL1694" s="3827" t="s">
        <v>4994</v>
      </c>
      <c r="AM1694" s="3827" t="s">
        <v>4995</v>
      </c>
    </row>
    <row r="1695" spans="2:39" s="2875" customFormat="1" ht="12" customHeight="1" thickBot="1" x14ac:dyDescent="0.25">
      <c r="B1695" s="3828"/>
      <c r="C1695" s="3828"/>
      <c r="D1695" s="3828"/>
      <c r="E1695" s="3828"/>
      <c r="F1695" s="3828"/>
      <c r="G1695" s="3828"/>
      <c r="H1695" s="3828"/>
      <c r="I1695" s="3829"/>
      <c r="J1695" s="3829"/>
      <c r="K1695" s="3829"/>
      <c r="L1695" s="3829"/>
      <c r="M1695" s="3547" t="s">
        <v>5037</v>
      </c>
      <c r="N1695" s="3546" t="s">
        <v>2798</v>
      </c>
      <c r="O1695" s="3829"/>
      <c r="P1695" s="3829"/>
      <c r="Q1695" s="3829"/>
      <c r="R1695" s="3829"/>
      <c r="S1695" s="3828"/>
      <c r="T1695" s="3828"/>
      <c r="U1695" s="3828"/>
      <c r="V1695" s="3828"/>
      <c r="W1695" s="3828"/>
      <c r="X1695" s="3828"/>
      <c r="Y1695" s="3828"/>
      <c r="Z1695" s="3828"/>
      <c r="AA1695" s="3828"/>
      <c r="AB1695" s="3829"/>
      <c r="AC1695" s="3829"/>
      <c r="AD1695" s="3828"/>
      <c r="AE1695" s="3828"/>
      <c r="AF1695" s="3828"/>
      <c r="AG1695" s="3828"/>
      <c r="AH1695" s="3828"/>
      <c r="AI1695" s="3828"/>
      <c r="AJ1695" s="3828"/>
      <c r="AK1695" s="3828"/>
      <c r="AL1695" s="3828"/>
      <c r="AM1695" s="3828"/>
    </row>
    <row r="1696" spans="2:39" s="2875" customFormat="1" ht="12" customHeight="1" x14ac:dyDescent="0.2">
      <c r="B1696" s="3556" t="s">
        <v>6448</v>
      </c>
      <c r="C1696" s="3557"/>
      <c r="D1696" s="3320" t="s">
        <v>6449</v>
      </c>
      <c r="E1696" s="3321">
        <f>+F1696+S1696+AD1696+AJ1696</f>
        <v>28.000000000000004</v>
      </c>
      <c r="F1696" s="3321">
        <v>10.651200000000001</v>
      </c>
      <c r="G1696" s="3141" t="s">
        <v>1534</v>
      </c>
      <c r="H1696" s="3141" t="s">
        <v>1534</v>
      </c>
      <c r="I1696" s="3141" t="s">
        <v>1534</v>
      </c>
      <c r="J1696" s="3048">
        <v>63</v>
      </c>
      <c r="K1696" s="3322">
        <v>0.16800000000000001</v>
      </c>
      <c r="L1696" s="3322">
        <v>0.16800000000000001</v>
      </c>
      <c r="M1696" s="3048">
        <v>63</v>
      </c>
      <c r="N1696" s="3048">
        <v>63</v>
      </c>
      <c r="O1696" s="3322">
        <v>0.16800000000000001</v>
      </c>
      <c r="P1696" s="3322">
        <v>0.16800000000000001</v>
      </c>
      <c r="Q1696" s="3322">
        <v>0.16800000000000001</v>
      </c>
      <c r="R1696" s="3322">
        <v>0.16800000000000001</v>
      </c>
      <c r="S1696" s="2700">
        <v>0.56000000000000005</v>
      </c>
      <c r="T1696" s="3141" t="s">
        <v>1534</v>
      </c>
      <c r="U1696" s="3141" t="s">
        <v>1534</v>
      </c>
      <c r="V1696" s="3050" t="s">
        <v>1136</v>
      </c>
      <c r="W1696" s="3322">
        <v>2.8000000000000004E-2</v>
      </c>
      <c r="X1696" s="3322">
        <v>6.720000000000001E-2</v>
      </c>
      <c r="Y1696" s="3050" t="s">
        <v>1534</v>
      </c>
      <c r="Z1696" s="3050" t="s">
        <v>1534</v>
      </c>
      <c r="AA1696" s="3050" t="s">
        <v>1534</v>
      </c>
      <c r="AB1696" s="3050" t="s">
        <v>1534</v>
      </c>
      <c r="AC1696" s="3322">
        <v>6.720000000000001E-2</v>
      </c>
      <c r="AD1696" s="3321">
        <v>11.188800000000001</v>
      </c>
      <c r="AE1696" s="3050" t="s">
        <v>49</v>
      </c>
      <c r="AF1696" s="2690">
        <v>3.6960000000000007E-2</v>
      </c>
      <c r="AG1696" s="2690">
        <v>0.11200000000000002</v>
      </c>
      <c r="AH1696" s="2646" t="s">
        <v>5661</v>
      </c>
      <c r="AI1696" s="2646" t="s">
        <v>5002</v>
      </c>
      <c r="AJ1696" s="3141">
        <v>5.6000000000000005</v>
      </c>
      <c r="AK1696" s="2646" t="s">
        <v>6250</v>
      </c>
      <c r="AL1696" s="2646" t="s">
        <v>3305</v>
      </c>
      <c r="AM1696" s="3220">
        <v>1.1200000000000001</v>
      </c>
    </row>
    <row r="1697" spans="2:39" s="2875" customFormat="1" ht="12" customHeight="1" x14ac:dyDescent="0.2">
      <c r="B1697" s="3558" t="s">
        <v>6450</v>
      </c>
      <c r="C1697" s="3559"/>
      <c r="D1697" s="3329" t="s">
        <v>6451</v>
      </c>
      <c r="E1697" s="3330">
        <v>33.6</v>
      </c>
      <c r="F1697" s="3330">
        <v>15.691199999999998</v>
      </c>
      <c r="G1697" s="3043" t="s">
        <v>1534</v>
      </c>
      <c r="H1697" s="3043" t="s">
        <v>1534</v>
      </c>
      <c r="I1697" s="3043" t="s">
        <v>1534</v>
      </c>
      <c r="J1697" s="3028">
        <v>93</v>
      </c>
      <c r="K1697" s="3331">
        <v>0.16800000000000001</v>
      </c>
      <c r="L1697" s="3331">
        <v>0.16800000000000001</v>
      </c>
      <c r="M1697" s="3028">
        <v>93</v>
      </c>
      <c r="N1697" s="3028">
        <v>93</v>
      </c>
      <c r="O1697" s="3331">
        <v>0.16800000000000001</v>
      </c>
      <c r="P1697" s="3331">
        <v>0.16800000000000001</v>
      </c>
      <c r="Q1697" s="3331">
        <v>0.16800000000000001</v>
      </c>
      <c r="R1697" s="3331">
        <v>0.16800000000000001</v>
      </c>
      <c r="S1697" s="2614">
        <v>1.1200000000000001</v>
      </c>
      <c r="T1697" s="3043" t="s">
        <v>1534</v>
      </c>
      <c r="U1697" s="3043" t="s">
        <v>1534</v>
      </c>
      <c r="V1697" s="3044" t="s">
        <v>5534</v>
      </c>
      <c r="W1697" s="3331">
        <v>2.8000000000000004E-2</v>
      </c>
      <c r="X1697" s="3331">
        <v>6.720000000000001E-2</v>
      </c>
      <c r="Y1697" s="3044" t="s">
        <v>1534</v>
      </c>
      <c r="Z1697" s="3044" t="s">
        <v>1534</v>
      </c>
      <c r="AA1697" s="3044" t="s">
        <v>1534</v>
      </c>
      <c r="AB1697" s="3044" t="s">
        <v>1534</v>
      </c>
      <c r="AC1697" s="3331">
        <v>6.720000000000001E-2</v>
      </c>
      <c r="AD1697" s="3330">
        <v>11.188800000000001</v>
      </c>
      <c r="AE1697" s="3044" t="s">
        <v>49</v>
      </c>
      <c r="AF1697" s="2563">
        <v>3.6960000000000007E-2</v>
      </c>
      <c r="AG1697" s="2563">
        <v>0.11200000000000002</v>
      </c>
      <c r="AH1697" s="2615" t="s">
        <v>5661</v>
      </c>
      <c r="AI1697" s="2615" t="s">
        <v>5002</v>
      </c>
      <c r="AJ1697" s="3043">
        <v>5.6000000000000005</v>
      </c>
      <c r="AK1697" s="2615" t="s">
        <v>6250</v>
      </c>
      <c r="AL1697" s="2615" t="s">
        <v>3305</v>
      </c>
      <c r="AM1697" s="3439">
        <v>1.1200000000000001</v>
      </c>
    </row>
    <row r="1698" spans="2:39" s="2875" customFormat="1" ht="12" customHeight="1" x14ac:dyDescent="0.2">
      <c r="B1698" s="3558" t="s">
        <v>6452</v>
      </c>
      <c r="C1698" s="3559"/>
      <c r="D1698" s="3329" t="s">
        <v>6453</v>
      </c>
      <c r="E1698" s="3330">
        <v>39.200000000000003</v>
      </c>
      <c r="F1698" s="3330">
        <v>17.0016</v>
      </c>
      <c r="G1698" s="3043" t="s">
        <v>1534</v>
      </c>
      <c r="H1698" s="3043" t="s">
        <v>1534</v>
      </c>
      <c r="I1698" s="3043" t="s">
        <v>1534</v>
      </c>
      <c r="J1698" s="3028">
        <v>101</v>
      </c>
      <c r="K1698" s="3331">
        <v>0.16800000000000001</v>
      </c>
      <c r="L1698" s="3331">
        <v>0.16800000000000001</v>
      </c>
      <c r="M1698" s="3028">
        <v>101</v>
      </c>
      <c r="N1698" s="3028">
        <v>101</v>
      </c>
      <c r="O1698" s="3331">
        <v>0.16800000000000001</v>
      </c>
      <c r="P1698" s="3331">
        <v>0.16800000000000001</v>
      </c>
      <c r="Q1698" s="3331">
        <v>0.16800000000000001</v>
      </c>
      <c r="R1698" s="3331">
        <v>0.16800000000000001</v>
      </c>
      <c r="S1698" s="2614">
        <v>1.6800000000000002</v>
      </c>
      <c r="T1698" s="3043" t="s">
        <v>1534</v>
      </c>
      <c r="U1698" s="3043" t="s">
        <v>1534</v>
      </c>
      <c r="V1698" s="3044" t="s">
        <v>5539</v>
      </c>
      <c r="W1698" s="3331">
        <v>2.8000000000000004E-2</v>
      </c>
      <c r="X1698" s="3331">
        <v>6.720000000000001E-2</v>
      </c>
      <c r="Y1698" s="3044" t="s">
        <v>1534</v>
      </c>
      <c r="Z1698" s="3044" t="s">
        <v>1534</v>
      </c>
      <c r="AA1698" s="3044" t="s">
        <v>1534</v>
      </c>
      <c r="AB1698" s="3044" t="s">
        <v>1534</v>
      </c>
      <c r="AC1698" s="3331">
        <v>6.720000000000001E-2</v>
      </c>
      <c r="AD1698" s="3330">
        <v>14.918400000000002</v>
      </c>
      <c r="AE1698" s="3044" t="s">
        <v>51</v>
      </c>
      <c r="AF1698" s="2563">
        <v>3.6960000000000007E-2</v>
      </c>
      <c r="AG1698" s="2563">
        <v>0.11200000000000002</v>
      </c>
      <c r="AH1698" s="2615" t="s">
        <v>5661</v>
      </c>
      <c r="AI1698" s="2615" t="s">
        <v>5002</v>
      </c>
      <c r="AJ1698" s="3043">
        <v>5.6000000000000005</v>
      </c>
      <c r="AK1698" s="2615" t="s">
        <v>6255</v>
      </c>
      <c r="AL1698" s="2615" t="s">
        <v>3596</v>
      </c>
      <c r="AM1698" s="3439">
        <v>1.4896000000000003</v>
      </c>
    </row>
    <row r="1699" spans="2:39" s="2875" customFormat="1" ht="12" customHeight="1" x14ac:dyDescent="0.2">
      <c r="B1699" s="3558" t="s">
        <v>6454</v>
      </c>
      <c r="C1699" s="3559"/>
      <c r="D1699" s="3329" t="s">
        <v>6455</v>
      </c>
      <c r="E1699" s="3330">
        <v>44.800000000000004</v>
      </c>
      <c r="F1699" s="3330">
        <v>18.312000000000005</v>
      </c>
      <c r="G1699" s="3043" t="s">
        <v>1534</v>
      </c>
      <c r="H1699" s="3043" t="s">
        <v>1534</v>
      </c>
      <c r="I1699" s="3043" t="s">
        <v>1534</v>
      </c>
      <c r="J1699" s="3028">
        <v>109</v>
      </c>
      <c r="K1699" s="3331">
        <v>0.16800000000000001</v>
      </c>
      <c r="L1699" s="3331">
        <v>0.16800000000000001</v>
      </c>
      <c r="M1699" s="3028">
        <v>109</v>
      </c>
      <c r="N1699" s="3028">
        <v>109</v>
      </c>
      <c r="O1699" s="3331">
        <v>0.16800000000000001</v>
      </c>
      <c r="P1699" s="3331">
        <v>0.16800000000000001</v>
      </c>
      <c r="Q1699" s="3331">
        <v>0.16800000000000001</v>
      </c>
      <c r="R1699" s="3331">
        <v>0.16800000000000001</v>
      </c>
      <c r="S1699" s="2614">
        <v>2.2400000000000002</v>
      </c>
      <c r="T1699" s="3043" t="s">
        <v>1534</v>
      </c>
      <c r="U1699" s="3043" t="s">
        <v>1534</v>
      </c>
      <c r="V1699" s="3044" t="s">
        <v>5544</v>
      </c>
      <c r="W1699" s="3331">
        <v>2.8000000000000004E-2</v>
      </c>
      <c r="X1699" s="3331">
        <v>6.720000000000001E-2</v>
      </c>
      <c r="Y1699" s="3044" t="s">
        <v>1534</v>
      </c>
      <c r="Z1699" s="3044" t="s">
        <v>1534</v>
      </c>
      <c r="AA1699" s="3044" t="s">
        <v>1534</v>
      </c>
      <c r="AB1699" s="3044" t="s">
        <v>1534</v>
      </c>
      <c r="AC1699" s="3331">
        <v>6.720000000000001E-2</v>
      </c>
      <c r="AD1699" s="3330">
        <v>18.648</v>
      </c>
      <c r="AE1699" s="3044" t="s">
        <v>406</v>
      </c>
      <c r="AF1699" s="2563">
        <v>3.6960000000000007E-2</v>
      </c>
      <c r="AG1699" s="2563">
        <v>0.11200000000000002</v>
      </c>
      <c r="AH1699" s="2615" t="s">
        <v>5661</v>
      </c>
      <c r="AI1699" s="2615" t="s">
        <v>5002</v>
      </c>
      <c r="AJ1699" s="3043">
        <v>5.6000000000000005</v>
      </c>
      <c r="AK1699" s="2615" t="s">
        <v>6258</v>
      </c>
      <c r="AL1699" s="2615" t="s">
        <v>1679</v>
      </c>
      <c r="AM1699" s="3439">
        <v>1.8704000000000001</v>
      </c>
    </row>
    <row r="1700" spans="2:39" s="2875" customFormat="1" ht="12" customHeight="1" x14ac:dyDescent="0.2">
      <c r="B1700" s="3558" t="s">
        <v>6456</v>
      </c>
      <c r="C1700" s="3559"/>
      <c r="D1700" s="3329" t="s">
        <v>6457</v>
      </c>
      <c r="E1700" s="3330">
        <v>56.000000000000007</v>
      </c>
      <c r="F1700" s="3330">
        <v>25.2224</v>
      </c>
      <c r="G1700" s="3043" t="s">
        <v>1534</v>
      </c>
      <c r="H1700" s="3043" t="s">
        <v>1534</v>
      </c>
      <c r="I1700" s="3043" t="s">
        <v>1534</v>
      </c>
      <c r="J1700" s="3028">
        <v>150</v>
      </c>
      <c r="K1700" s="3331">
        <v>0.16800000000000001</v>
      </c>
      <c r="L1700" s="3331">
        <v>0.16800000000000001</v>
      </c>
      <c r="M1700" s="3028">
        <v>150</v>
      </c>
      <c r="N1700" s="3028">
        <v>150</v>
      </c>
      <c r="O1700" s="3331">
        <v>0.16800000000000001</v>
      </c>
      <c r="P1700" s="3331">
        <v>0.16800000000000001</v>
      </c>
      <c r="Q1700" s="3331">
        <v>0.16800000000000001</v>
      </c>
      <c r="R1700" s="3331">
        <v>0.16800000000000001</v>
      </c>
      <c r="S1700" s="2614">
        <v>2.8000000000000003</v>
      </c>
      <c r="T1700" s="3043" t="s">
        <v>1534</v>
      </c>
      <c r="U1700" s="3043" t="s">
        <v>1534</v>
      </c>
      <c r="V1700" s="3044" t="s">
        <v>1133</v>
      </c>
      <c r="W1700" s="3331">
        <v>2.8000000000000004E-2</v>
      </c>
      <c r="X1700" s="3331">
        <v>6.720000000000001E-2</v>
      </c>
      <c r="Y1700" s="3044" t="s">
        <v>1534</v>
      </c>
      <c r="Z1700" s="3044" t="s">
        <v>1534</v>
      </c>
      <c r="AA1700" s="3044" t="s">
        <v>1534</v>
      </c>
      <c r="AB1700" s="3044" t="s">
        <v>1534</v>
      </c>
      <c r="AC1700" s="3331">
        <v>6.720000000000001E-2</v>
      </c>
      <c r="AD1700" s="3330">
        <v>22.377600000000001</v>
      </c>
      <c r="AE1700" s="3044" t="s">
        <v>5098</v>
      </c>
      <c r="AF1700" s="2563">
        <v>3.6960000000000007E-2</v>
      </c>
      <c r="AG1700" s="2563">
        <v>0.11200000000000002</v>
      </c>
      <c r="AH1700" s="2615" t="s">
        <v>5661</v>
      </c>
      <c r="AI1700" s="2615" t="s">
        <v>5002</v>
      </c>
      <c r="AJ1700" s="3043">
        <v>5.6000000000000005</v>
      </c>
      <c r="AK1700" s="2615" t="s">
        <v>6261</v>
      </c>
      <c r="AL1700" s="2615" t="s">
        <v>6262</v>
      </c>
      <c r="AM1700" s="3439">
        <v>2.2400000000000002</v>
      </c>
    </row>
    <row r="1701" spans="2:39" s="2875" customFormat="1" ht="12" customHeight="1" x14ac:dyDescent="0.2">
      <c r="B1701" s="3558" t="s">
        <v>6458</v>
      </c>
      <c r="C1701" s="3559"/>
      <c r="D1701" s="3329" t="s">
        <v>6459</v>
      </c>
      <c r="E1701" s="3330">
        <v>67.2</v>
      </c>
      <c r="F1701" s="3330">
        <v>29.892800000000001</v>
      </c>
      <c r="G1701" s="3043" t="s">
        <v>1534</v>
      </c>
      <c r="H1701" s="3043" t="s">
        <v>1534</v>
      </c>
      <c r="I1701" s="3043" t="s">
        <v>1534</v>
      </c>
      <c r="J1701" s="3028">
        <v>190</v>
      </c>
      <c r="K1701" s="3331">
        <v>0.15680000000000002</v>
      </c>
      <c r="L1701" s="3331">
        <v>0.15680000000000002</v>
      </c>
      <c r="M1701" s="3028">
        <v>190</v>
      </c>
      <c r="N1701" s="3028">
        <v>190</v>
      </c>
      <c r="O1701" s="3331">
        <v>0.15680000000000002</v>
      </c>
      <c r="P1701" s="3331">
        <v>0.15680000000000002</v>
      </c>
      <c r="Q1701" s="3331">
        <v>0.15680000000000002</v>
      </c>
      <c r="R1701" s="3331">
        <v>0.15680000000000002</v>
      </c>
      <c r="S1701" s="2614">
        <v>5.6000000000000005</v>
      </c>
      <c r="T1701" s="3043" t="s">
        <v>1534</v>
      </c>
      <c r="U1701" s="3043" t="s">
        <v>1534</v>
      </c>
      <c r="V1701" s="3044" t="s">
        <v>1135</v>
      </c>
      <c r="W1701" s="3331">
        <v>2.8000000000000004E-2</v>
      </c>
      <c r="X1701" s="3331">
        <v>6.720000000000001E-2</v>
      </c>
      <c r="Y1701" s="3044" t="s">
        <v>1534</v>
      </c>
      <c r="Z1701" s="3044" t="s">
        <v>1534</v>
      </c>
      <c r="AA1701" s="3044" t="s">
        <v>1534</v>
      </c>
      <c r="AB1701" s="3044" t="s">
        <v>1534</v>
      </c>
      <c r="AC1701" s="3331">
        <v>6.720000000000001E-2</v>
      </c>
      <c r="AD1701" s="3330">
        <v>26.107200000000002</v>
      </c>
      <c r="AE1701" s="3044" t="s">
        <v>5514</v>
      </c>
      <c r="AF1701" s="2563">
        <v>3.6960000000000007E-2</v>
      </c>
      <c r="AG1701" s="2563">
        <v>0.11200000000000002</v>
      </c>
      <c r="AH1701" s="2615" t="s">
        <v>5661</v>
      </c>
      <c r="AI1701" s="2615" t="s">
        <v>5002</v>
      </c>
      <c r="AJ1701" s="3043">
        <v>5.6000000000000005</v>
      </c>
      <c r="AK1701" s="2615" t="s">
        <v>6265</v>
      </c>
      <c r="AL1701" s="2615" t="s">
        <v>6266</v>
      </c>
      <c r="AM1701" s="3439">
        <v>2.6096000000000004</v>
      </c>
    </row>
    <row r="1702" spans="2:39" s="2875" customFormat="1" ht="12" customHeight="1" x14ac:dyDescent="0.2">
      <c r="B1702" s="3558" t="s">
        <v>6460</v>
      </c>
      <c r="C1702" s="3559"/>
      <c r="D1702" s="3329" t="s">
        <v>6461</v>
      </c>
      <c r="E1702" s="3330">
        <v>78.400000000000006</v>
      </c>
      <c r="F1702" s="3330">
        <v>37.363200000000006</v>
      </c>
      <c r="G1702" s="3043" t="s">
        <v>1534</v>
      </c>
      <c r="H1702" s="3043" t="s">
        <v>1534</v>
      </c>
      <c r="I1702" s="3043" t="s">
        <v>1534</v>
      </c>
      <c r="J1702" s="3028">
        <v>238</v>
      </c>
      <c r="K1702" s="3331">
        <v>0.15680000000000002</v>
      </c>
      <c r="L1702" s="3331">
        <v>0.15680000000000002</v>
      </c>
      <c r="M1702" s="3028">
        <v>238</v>
      </c>
      <c r="N1702" s="3028">
        <v>238</v>
      </c>
      <c r="O1702" s="3331">
        <v>0.15680000000000002</v>
      </c>
      <c r="P1702" s="3331">
        <v>0.15680000000000002</v>
      </c>
      <c r="Q1702" s="3331">
        <v>0.15680000000000002</v>
      </c>
      <c r="R1702" s="3331">
        <v>0.15680000000000002</v>
      </c>
      <c r="S1702" s="2614">
        <v>5.6000000000000005</v>
      </c>
      <c r="T1702" s="3043" t="s">
        <v>1534</v>
      </c>
      <c r="U1702" s="3043" t="s">
        <v>1534</v>
      </c>
      <c r="V1702" s="3044" t="s">
        <v>1135</v>
      </c>
      <c r="W1702" s="3331">
        <v>2.8000000000000004E-2</v>
      </c>
      <c r="X1702" s="3331">
        <v>6.720000000000001E-2</v>
      </c>
      <c r="Y1702" s="3044" t="s">
        <v>1534</v>
      </c>
      <c r="Z1702" s="3044" t="s">
        <v>1534</v>
      </c>
      <c r="AA1702" s="3044" t="s">
        <v>1534</v>
      </c>
      <c r="AB1702" s="3044" t="s">
        <v>1534</v>
      </c>
      <c r="AC1702" s="3331">
        <v>6.720000000000001E-2</v>
      </c>
      <c r="AD1702" s="3330">
        <v>29.836800000000004</v>
      </c>
      <c r="AE1702" s="3044" t="s">
        <v>56</v>
      </c>
      <c r="AF1702" s="2563">
        <v>3.6960000000000007E-2</v>
      </c>
      <c r="AG1702" s="2563">
        <v>0.11200000000000002</v>
      </c>
      <c r="AH1702" s="2615" t="s">
        <v>5661</v>
      </c>
      <c r="AI1702" s="2615" t="s">
        <v>5002</v>
      </c>
      <c r="AJ1702" s="3043">
        <v>5.6000000000000005</v>
      </c>
      <c r="AK1702" s="2615" t="s">
        <v>6269</v>
      </c>
      <c r="AL1702" s="2615" t="s">
        <v>6270</v>
      </c>
      <c r="AM1702" s="3439">
        <v>2.9792000000000005</v>
      </c>
    </row>
    <row r="1703" spans="2:39" s="2875" customFormat="1" ht="12" customHeight="1" x14ac:dyDescent="0.2">
      <c r="B1703" s="3558" t="s">
        <v>6462</v>
      </c>
      <c r="C1703" s="3559"/>
      <c r="D1703" s="3329" t="s">
        <v>6463</v>
      </c>
      <c r="E1703" s="3330">
        <v>89.600000000000009</v>
      </c>
      <c r="F1703" s="3330">
        <v>42.033600000000007</v>
      </c>
      <c r="G1703" s="3043" t="s">
        <v>1534</v>
      </c>
      <c r="H1703" s="3043" t="s">
        <v>1534</v>
      </c>
      <c r="I1703" s="3043" t="s">
        <v>1534</v>
      </c>
      <c r="J1703" s="3028">
        <v>288</v>
      </c>
      <c r="K1703" s="3331">
        <v>0.14560000000000001</v>
      </c>
      <c r="L1703" s="3331">
        <v>0.14560000000000001</v>
      </c>
      <c r="M1703" s="3028">
        <v>288</v>
      </c>
      <c r="N1703" s="3028">
        <v>288</v>
      </c>
      <c r="O1703" s="3331">
        <v>0.14560000000000001</v>
      </c>
      <c r="P1703" s="3331">
        <v>0.14560000000000001</v>
      </c>
      <c r="Q1703" s="3331">
        <v>0.14560000000000001</v>
      </c>
      <c r="R1703" s="3331">
        <v>0.14560000000000001</v>
      </c>
      <c r="S1703" s="2614">
        <v>8.4</v>
      </c>
      <c r="T1703" s="3043" t="s">
        <v>1534</v>
      </c>
      <c r="U1703" s="3043" t="s">
        <v>1534</v>
      </c>
      <c r="V1703" s="3044" t="s">
        <v>1119</v>
      </c>
      <c r="W1703" s="3331">
        <v>2.8000000000000004E-2</v>
      </c>
      <c r="X1703" s="3331">
        <v>6.720000000000001E-2</v>
      </c>
      <c r="Y1703" s="3044" t="s">
        <v>1534</v>
      </c>
      <c r="Z1703" s="3044" t="s">
        <v>1534</v>
      </c>
      <c r="AA1703" s="3044" t="s">
        <v>1534</v>
      </c>
      <c r="AB1703" s="3044" t="s">
        <v>1534</v>
      </c>
      <c r="AC1703" s="3331">
        <v>6.720000000000001E-2</v>
      </c>
      <c r="AD1703" s="3330">
        <v>33.566400000000002</v>
      </c>
      <c r="AE1703" s="3044" t="s">
        <v>5523</v>
      </c>
      <c r="AF1703" s="2563">
        <v>3.6960000000000007E-2</v>
      </c>
      <c r="AG1703" s="2563">
        <v>0.11200000000000002</v>
      </c>
      <c r="AH1703" s="2615" t="s">
        <v>5661</v>
      </c>
      <c r="AI1703" s="2615" t="s">
        <v>5002</v>
      </c>
      <c r="AJ1703" s="3043">
        <v>5.6000000000000005</v>
      </c>
      <c r="AK1703" s="2615" t="s">
        <v>6273</v>
      </c>
      <c r="AL1703" s="2615" t="s">
        <v>4366</v>
      </c>
      <c r="AM1703" s="3439">
        <v>3.3600000000000003</v>
      </c>
    </row>
    <row r="1704" spans="2:39" s="2875" customFormat="1" ht="12" customHeight="1" x14ac:dyDescent="0.2">
      <c r="B1704" s="3558" t="s">
        <v>6464</v>
      </c>
      <c r="C1704" s="3559"/>
      <c r="D1704" s="3329" t="s">
        <v>6465</v>
      </c>
      <c r="E1704" s="3330">
        <v>112.00000000000001</v>
      </c>
      <c r="F1704" s="3330">
        <v>57.904000000000011</v>
      </c>
      <c r="G1704" s="3043" t="s">
        <v>1534</v>
      </c>
      <c r="H1704" s="3043" t="s">
        <v>1534</v>
      </c>
      <c r="I1704" s="3043" t="s">
        <v>1534</v>
      </c>
      <c r="J1704" s="3028">
        <v>430</v>
      </c>
      <c r="K1704" s="3331">
        <v>0.13440000000000002</v>
      </c>
      <c r="L1704" s="3331">
        <v>0.13440000000000002</v>
      </c>
      <c r="M1704" s="3028">
        <v>430</v>
      </c>
      <c r="N1704" s="3028">
        <v>430</v>
      </c>
      <c r="O1704" s="3331">
        <v>0.13440000000000002</v>
      </c>
      <c r="P1704" s="3331">
        <v>0.13440000000000002</v>
      </c>
      <c r="Q1704" s="3331">
        <v>0.13440000000000002</v>
      </c>
      <c r="R1704" s="3331">
        <v>0.13440000000000002</v>
      </c>
      <c r="S1704" s="2614">
        <v>11.200000000000001</v>
      </c>
      <c r="T1704" s="3043" t="s">
        <v>1534</v>
      </c>
      <c r="U1704" s="3043" t="s">
        <v>1534</v>
      </c>
      <c r="V1704" s="3044" t="s">
        <v>5528</v>
      </c>
      <c r="W1704" s="3331">
        <v>2.8000000000000004E-2</v>
      </c>
      <c r="X1704" s="3331">
        <v>6.720000000000001E-2</v>
      </c>
      <c r="Y1704" s="3044" t="s">
        <v>1534</v>
      </c>
      <c r="Z1704" s="3044" t="s">
        <v>1534</v>
      </c>
      <c r="AA1704" s="3044" t="s">
        <v>1534</v>
      </c>
      <c r="AB1704" s="3044" t="s">
        <v>1534</v>
      </c>
      <c r="AC1704" s="3331">
        <v>6.720000000000001E-2</v>
      </c>
      <c r="AD1704" s="3330">
        <v>37.295999999999999</v>
      </c>
      <c r="AE1704" s="3044" t="s">
        <v>58</v>
      </c>
      <c r="AF1704" s="2563">
        <v>3.6960000000000007E-2</v>
      </c>
      <c r="AG1704" s="2563">
        <v>0.11200000000000002</v>
      </c>
      <c r="AH1704" s="2615" t="s">
        <v>5661</v>
      </c>
      <c r="AI1704" s="2615" t="s">
        <v>5002</v>
      </c>
      <c r="AJ1704" s="3043">
        <v>5.6000000000000005</v>
      </c>
      <c r="AK1704" s="2615" t="s">
        <v>6276</v>
      </c>
      <c r="AL1704" s="2615" t="s">
        <v>370</v>
      </c>
      <c r="AM1704" s="3439">
        <v>3.7296000000000005</v>
      </c>
    </row>
    <row r="1705" spans="2:39" s="2875" customFormat="1" ht="12" customHeight="1" x14ac:dyDescent="0.2">
      <c r="B1705" s="3558" t="s">
        <v>6466</v>
      </c>
      <c r="C1705" s="3559"/>
      <c r="D1705" s="3329" t="s">
        <v>6467</v>
      </c>
      <c r="E1705" s="3330">
        <f>+F1705+S1705+AD1705</f>
        <v>28</v>
      </c>
      <c r="F1705" s="3330">
        <v>16.251200000000001</v>
      </c>
      <c r="G1705" s="3043" t="s">
        <v>1534</v>
      </c>
      <c r="H1705" s="3043" t="s">
        <v>1534</v>
      </c>
      <c r="I1705" s="3043" t="s">
        <v>1534</v>
      </c>
      <c r="J1705" s="3028">
        <v>96</v>
      </c>
      <c r="K1705" s="3331">
        <v>0.16800000000000001</v>
      </c>
      <c r="L1705" s="3331">
        <v>0.16800000000000001</v>
      </c>
      <c r="M1705" s="3028">
        <v>96</v>
      </c>
      <c r="N1705" s="3028">
        <v>96</v>
      </c>
      <c r="O1705" s="3331">
        <v>0.16800000000000001</v>
      </c>
      <c r="P1705" s="3331">
        <v>0.16800000000000001</v>
      </c>
      <c r="Q1705" s="3331">
        <v>0.16800000000000001</v>
      </c>
      <c r="R1705" s="3331">
        <v>0.16800000000000001</v>
      </c>
      <c r="S1705" s="2614">
        <v>0.56000000000000005</v>
      </c>
      <c r="T1705" s="3043" t="s">
        <v>1534</v>
      </c>
      <c r="U1705" s="3043" t="s">
        <v>1534</v>
      </c>
      <c r="V1705" s="3044" t="s">
        <v>1136</v>
      </c>
      <c r="W1705" s="3331">
        <v>2.8000000000000004E-2</v>
      </c>
      <c r="X1705" s="3331">
        <v>6.720000000000001E-2</v>
      </c>
      <c r="Y1705" s="3044" t="s">
        <v>1534</v>
      </c>
      <c r="Z1705" s="3044" t="s">
        <v>1534</v>
      </c>
      <c r="AA1705" s="3044" t="s">
        <v>1534</v>
      </c>
      <c r="AB1705" s="3044" t="s">
        <v>1534</v>
      </c>
      <c r="AC1705" s="3331">
        <v>6.720000000000001E-2</v>
      </c>
      <c r="AD1705" s="3330">
        <v>11.188800000000001</v>
      </c>
      <c r="AE1705" s="3044" t="s">
        <v>49</v>
      </c>
      <c r="AF1705" s="2563">
        <v>3.6960000000000007E-2</v>
      </c>
      <c r="AG1705" s="2563">
        <v>0.11200000000000002</v>
      </c>
      <c r="AH1705" s="2615" t="s">
        <v>1534</v>
      </c>
      <c r="AI1705" s="2615" t="s">
        <v>1534</v>
      </c>
      <c r="AJ1705" s="3043" t="s">
        <v>1534</v>
      </c>
      <c r="AK1705" s="2615" t="s">
        <v>6250</v>
      </c>
      <c r="AL1705" s="2615" t="s">
        <v>3305</v>
      </c>
      <c r="AM1705" s="3439">
        <v>1.1200000000000001</v>
      </c>
    </row>
    <row r="1706" spans="2:39" s="2875" customFormat="1" ht="12" customHeight="1" x14ac:dyDescent="0.2">
      <c r="B1706" s="3558" t="s">
        <v>6468</v>
      </c>
      <c r="C1706" s="3559"/>
      <c r="D1706" s="3329" t="s">
        <v>6469</v>
      </c>
      <c r="E1706" s="3330">
        <f t="shared" ref="E1706:E1712" si="10">+F1706+S1706+AD1706</f>
        <v>33.600000000000009</v>
      </c>
      <c r="F1706" s="3330">
        <v>17.561600000000002</v>
      </c>
      <c r="G1706" s="3043" t="s">
        <v>1534</v>
      </c>
      <c r="H1706" s="3043" t="s">
        <v>1534</v>
      </c>
      <c r="I1706" s="3043" t="s">
        <v>1534</v>
      </c>
      <c r="J1706" s="3028">
        <v>104</v>
      </c>
      <c r="K1706" s="3331">
        <v>0.16800000000000001</v>
      </c>
      <c r="L1706" s="3331">
        <v>0.16800000000000001</v>
      </c>
      <c r="M1706" s="3028">
        <v>104</v>
      </c>
      <c r="N1706" s="3028">
        <v>104</v>
      </c>
      <c r="O1706" s="3331">
        <v>0.16800000000000001</v>
      </c>
      <c r="P1706" s="3331">
        <v>0.16800000000000001</v>
      </c>
      <c r="Q1706" s="3331">
        <v>0.16800000000000001</v>
      </c>
      <c r="R1706" s="3331">
        <v>0.16800000000000001</v>
      </c>
      <c r="S1706" s="2614">
        <v>1.1200000000000001</v>
      </c>
      <c r="T1706" s="3043" t="s">
        <v>1534</v>
      </c>
      <c r="U1706" s="3043" t="s">
        <v>1534</v>
      </c>
      <c r="V1706" s="3044" t="s">
        <v>5534</v>
      </c>
      <c r="W1706" s="3331">
        <v>2.8000000000000004E-2</v>
      </c>
      <c r="X1706" s="3331">
        <v>6.720000000000001E-2</v>
      </c>
      <c r="Y1706" s="3044" t="s">
        <v>1534</v>
      </c>
      <c r="Z1706" s="3044" t="s">
        <v>1534</v>
      </c>
      <c r="AA1706" s="3044" t="s">
        <v>1534</v>
      </c>
      <c r="AB1706" s="3044" t="s">
        <v>1534</v>
      </c>
      <c r="AC1706" s="3331">
        <v>6.720000000000001E-2</v>
      </c>
      <c r="AD1706" s="3330">
        <v>14.918400000000002</v>
      </c>
      <c r="AE1706" s="3044" t="s">
        <v>51</v>
      </c>
      <c r="AF1706" s="2563">
        <v>3.6960000000000007E-2</v>
      </c>
      <c r="AG1706" s="2563">
        <v>0.11200000000000002</v>
      </c>
      <c r="AH1706" s="2615" t="s">
        <v>1534</v>
      </c>
      <c r="AI1706" s="2615" t="s">
        <v>1534</v>
      </c>
      <c r="AJ1706" s="3043" t="s">
        <v>1534</v>
      </c>
      <c r="AK1706" s="2615" t="s">
        <v>6255</v>
      </c>
      <c r="AL1706" s="2615" t="s">
        <v>3596</v>
      </c>
      <c r="AM1706" s="3439">
        <v>1.4896000000000003</v>
      </c>
    </row>
    <row r="1707" spans="2:39" s="2875" customFormat="1" ht="12" customHeight="1" x14ac:dyDescent="0.2">
      <c r="B1707" s="3558" t="s">
        <v>6470</v>
      </c>
      <c r="C1707" s="3559"/>
      <c r="D1707" s="3329" t="s">
        <v>6471</v>
      </c>
      <c r="E1707" s="3330">
        <f t="shared" si="10"/>
        <v>39.200000000000003</v>
      </c>
      <c r="F1707" s="3330">
        <v>22.601600000000001</v>
      </c>
      <c r="G1707" s="3043" t="s">
        <v>1534</v>
      </c>
      <c r="H1707" s="3043" t="s">
        <v>1534</v>
      </c>
      <c r="I1707" s="3043" t="s">
        <v>1534</v>
      </c>
      <c r="J1707" s="3028">
        <v>134</v>
      </c>
      <c r="K1707" s="3331">
        <v>0.16800000000000001</v>
      </c>
      <c r="L1707" s="3331">
        <v>0.16800000000000001</v>
      </c>
      <c r="M1707" s="3028">
        <v>134</v>
      </c>
      <c r="N1707" s="3028">
        <v>134</v>
      </c>
      <c r="O1707" s="3331">
        <v>0.16800000000000001</v>
      </c>
      <c r="P1707" s="3331">
        <v>0.16800000000000001</v>
      </c>
      <c r="Q1707" s="3331">
        <v>0.16800000000000001</v>
      </c>
      <c r="R1707" s="3331">
        <v>0.16800000000000001</v>
      </c>
      <c r="S1707" s="2614">
        <v>1.6800000000000002</v>
      </c>
      <c r="T1707" s="3043" t="s">
        <v>1534</v>
      </c>
      <c r="U1707" s="3043" t="s">
        <v>1534</v>
      </c>
      <c r="V1707" s="3044" t="s">
        <v>5539</v>
      </c>
      <c r="W1707" s="3331">
        <v>2.8000000000000004E-2</v>
      </c>
      <c r="X1707" s="3331">
        <v>6.720000000000001E-2</v>
      </c>
      <c r="Y1707" s="3044" t="s">
        <v>1534</v>
      </c>
      <c r="Z1707" s="3044" t="s">
        <v>1534</v>
      </c>
      <c r="AA1707" s="3044" t="s">
        <v>1534</v>
      </c>
      <c r="AB1707" s="3044" t="s">
        <v>1534</v>
      </c>
      <c r="AC1707" s="3331">
        <v>6.720000000000001E-2</v>
      </c>
      <c r="AD1707" s="3330">
        <v>14.918400000000002</v>
      </c>
      <c r="AE1707" s="3044" t="s">
        <v>51</v>
      </c>
      <c r="AF1707" s="2563">
        <v>3.6960000000000007E-2</v>
      </c>
      <c r="AG1707" s="2563">
        <v>0.11200000000000002</v>
      </c>
      <c r="AH1707" s="2615" t="s">
        <v>1534</v>
      </c>
      <c r="AI1707" s="2615" t="s">
        <v>1534</v>
      </c>
      <c r="AJ1707" s="3043" t="s">
        <v>1534</v>
      </c>
      <c r="AK1707" s="2615" t="s">
        <v>6255</v>
      </c>
      <c r="AL1707" s="2615" t="s">
        <v>3596</v>
      </c>
      <c r="AM1707" s="3439">
        <v>1.4896000000000003</v>
      </c>
    </row>
    <row r="1708" spans="2:39" s="2875" customFormat="1" ht="12" customHeight="1" x14ac:dyDescent="0.2">
      <c r="B1708" s="3558" t="s">
        <v>6472</v>
      </c>
      <c r="C1708" s="3559"/>
      <c r="D1708" s="3329" t="s">
        <v>6473</v>
      </c>
      <c r="E1708" s="3330">
        <f t="shared" si="10"/>
        <v>44.8</v>
      </c>
      <c r="F1708" s="3330">
        <v>23.912000000000003</v>
      </c>
      <c r="G1708" s="3043" t="s">
        <v>1534</v>
      </c>
      <c r="H1708" s="3043" t="s">
        <v>1534</v>
      </c>
      <c r="I1708" s="3043" t="s">
        <v>1534</v>
      </c>
      <c r="J1708" s="3028">
        <v>142</v>
      </c>
      <c r="K1708" s="3331">
        <v>0.16800000000000001</v>
      </c>
      <c r="L1708" s="3331">
        <v>0.16800000000000001</v>
      </c>
      <c r="M1708" s="3028">
        <v>142</v>
      </c>
      <c r="N1708" s="3028">
        <v>142</v>
      </c>
      <c r="O1708" s="3331">
        <v>0.16800000000000001</v>
      </c>
      <c r="P1708" s="3331">
        <v>0.16800000000000001</v>
      </c>
      <c r="Q1708" s="3331">
        <v>0.16800000000000001</v>
      </c>
      <c r="R1708" s="3331">
        <v>0.16800000000000001</v>
      </c>
      <c r="S1708" s="2614">
        <v>2.2400000000000002</v>
      </c>
      <c r="T1708" s="3043" t="s">
        <v>1534</v>
      </c>
      <c r="U1708" s="3043" t="s">
        <v>1534</v>
      </c>
      <c r="V1708" s="3044" t="s">
        <v>5544</v>
      </c>
      <c r="W1708" s="3331">
        <v>2.8000000000000004E-2</v>
      </c>
      <c r="X1708" s="3331">
        <v>6.720000000000001E-2</v>
      </c>
      <c r="Y1708" s="3044" t="s">
        <v>1534</v>
      </c>
      <c r="Z1708" s="3044" t="s">
        <v>1534</v>
      </c>
      <c r="AA1708" s="3044" t="s">
        <v>1534</v>
      </c>
      <c r="AB1708" s="3044" t="s">
        <v>1534</v>
      </c>
      <c r="AC1708" s="3331">
        <v>6.720000000000001E-2</v>
      </c>
      <c r="AD1708" s="3330">
        <v>18.648</v>
      </c>
      <c r="AE1708" s="3044" t="s">
        <v>406</v>
      </c>
      <c r="AF1708" s="2563">
        <v>3.6960000000000007E-2</v>
      </c>
      <c r="AG1708" s="2563">
        <v>0.11200000000000002</v>
      </c>
      <c r="AH1708" s="2615" t="s">
        <v>1534</v>
      </c>
      <c r="AI1708" s="2615" t="s">
        <v>1534</v>
      </c>
      <c r="AJ1708" s="3043" t="s">
        <v>1534</v>
      </c>
      <c r="AK1708" s="2615" t="s">
        <v>6258</v>
      </c>
      <c r="AL1708" s="2615" t="s">
        <v>1679</v>
      </c>
      <c r="AM1708" s="3439">
        <v>1.8704000000000001</v>
      </c>
    </row>
    <row r="1709" spans="2:39" s="2875" customFormat="1" ht="12" customHeight="1" x14ac:dyDescent="0.2">
      <c r="B1709" s="3558" t="s">
        <v>6474</v>
      </c>
      <c r="C1709" s="3559"/>
      <c r="D1709" s="3329" t="s">
        <v>6475</v>
      </c>
      <c r="E1709" s="3330">
        <f t="shared" si="10"/>
        <v>56</v>
      </c>
      <c r="F1709" s="3330">
        <v>30.822400000000002</v>
      </c>
      <c r="G1709" s="3043" t="s">
        <v>1534</v>
      </c>
      <c r="H1709" s="3043" t="s">
        <v>1534</v>
      </c>
      <c r="I1709" s="3043" t="s">
        <v>1534</v>
      </c>
      <c r="J1709" s="3028">
        <v>183</v>
      </c>
      <c r="K1709" s="3331">
        <v>0.16800000000000001</v>
      </c>
      <c r="L1709" s="3331">
        <v>0.16800000000000001</v>
      </c>
      <c r="M1709" s="3028">
        <v>183</v>
      </c>
      <c r="N1709" s="3028">
        <v>183</v>
      </c>
      <c r="O1709" s="3331">
        <v>0.16800000000000001</v>
      </c>
      <c r="P1709" s="3331">
        <v>0.16800000000000001</v>
      </c>
      <c r="Q1709" s="3331">
        <v>0.16800000000000001</v>
      </c>
      <c r="R1709" s="3331">
        <v>0.16800000000000001</v>
      </c>
      <c r="S1709" s="2614">
        <v>2.8000000000000003</v>
      </c>
      <c r="T1709" s="3043" t="s">
        <v>1534</v>
      </c>
      <c r="U1709" s="3043" t="s">
        <v>1534</v>
      </c>
      <c r="V1709" s="3044" t="s">
        <v>1133</v>
      </c>
      <c r="W1709" s="3331">
        <v>2.8000000000000004E-2</v>
      </c>
      <c r="X1709" s="3331">
        <v>6.720000000000001E-2</v>
      </c>
      <c r="Y1709" s="3044" t="s">
        <v>1534</v>
      </c>
      <c r="Z1709" s="3044" t="s">
        <v>1534</v>
      </c>
      <c r="AA1709" s="3044" t="s">
        <v>1534</v>
      </c>
      <c r="AB1709" s="3044" t="s">
        <v>1534</v>
      </c>
      <c r="AC1709" s="3331">
        <v>6.720000000000001E-2</v>
      </c>
      <c r="AD1709" s="3330">
        <v>22.377600000000001</v>
      </c>
      <c r="AE1709" s="3044" t="s">
        <v>5098</v>
      </c>
      <c r="AF1709" s="2563">
        <v>3.6960000000000007E-2</v>
      </c>
      <c r="AG1709" s="2563">
        <v>0.11200000000000002</v>
      </c>
      <c r="AH1709" s="2615" t="s">
        <v>1534</v>
      </c>
      <c r="AI1709" s="2615" t="s">
        <v>1534</v>
      </c>
      <c r="AJ1709" s="3043" t="s">
        <v>1534</v>
      </c>
      <c r="AK1709" s="2615" t="s">
        <v>6261</v>
      </c>
      <c r="AL1709" s="2615" t="s">
        <v>6262</v>
      </c>
      <c r="AM1709" s="3439">
        <v>2.2400000000000002</v>
      </c>
    </row>
    <row r="1710" spans="2:39" s="2875" customFormat="1" ht="12" customHeight="1" x14ac:dyDescent="0.2">
      <c r="B1710" s="3558" t="s">
        <v>6476</v>
      </c>
      <c r="C1710" s="3559"/>
      <c r="D1710" s="3329" t="s">
        <v>6477</v>
      </c>
      <c r="E1710" s="3330">
        <f t="shared" si="10"/>
        <v>67.2</v>
      </c>
      <c r="F1710" s="3330">
        <v>35.492800000000003</v>
      </c>
      <c r="G1710" s="3043" t="s">
        <v>1534</v>
      </c>
      <c r="H1710" s="3043" t="s">
        <v>1534</v>
      </c>
      <c r="I1710" s="3043" t="s">
        <v>1534</v>
      </c>
      <c r="J1710" s="3028">
        <v>226</v>
      </c>
      <c r="K1710" s="3331">
        <v>0.15680000000000002</v>
      </c>
      <c r="L1710" s="3331">
        <v>0.15680000000000002</v>
      </c>
      <c r="M1710" s="3028">
        <v>226</v>
      </c>
      <c r="N1710" s="3028">
        <v>226</v>
      </c>
      <c r="O1710" s="3331">
        <v>0.15680000000000002</v>
      </c>
      <c r="P1710" s="3331">
        <v>0.15680000000000002</v>
      </c>
      <c r="Q1710" s="3331">
        <v>0.15680000000000002</v>
      </c>
      <c r="R1710" s="3331">
        <v>0.15680000000000002</v>
      </c>
      <c r="S1710" s="2614">
        <v>5.6000000000000005</v>
      </c>
      <c r="T1710" s="3043" t="s">
        <v>1534</v>
      </c>
      <c r="U1710" s="3043" t="s">
        <v>1534</v>
      </c>
      <c r="V1710" s="3044" t="s">
        <v>1135</v>
      </c>
      <c r="W1710" s="3331">
        <v>2.8000000000000004E-2</v>
      </c>
      <c r="X1710" s="3331">
        <v>6.720000000000001E-2</v>
      </c>
      <c r="Y1710" s="3044" t="s">
        <v>1534</v>
      </c>
      <c r="Z1710" s="3044" t="s">
        <v>1534</v>
      </c>
      <c r="AA1710" s="3044" t="s">
        <v>1534</v>
      </c>
      <c r="AB1710" s="3044" t="s">
        <v>1534</v>
      </c>
      <c r="AC1710" s="3331">
        <v>6.720000000000001E-2</v>
      </c>
      <c r="AD1710" s="3330">
        <v>26.107200000000002</v>
      </c>
      <c r="AE1710" s="3044" t="s">
        <v>5514</v>
      </c>
      <c r="AF1710" s="2563">
        <v>3.6960000000000007E-2</v>
      </c>
      <c r="AG1710" s="2563">
        <v>0.11200000000000002</v>
      </c>
      <c r="AH1710" s="2615" t="s">
        <v>1534</v>
      </c>
      <c r="AI1710" s="2615" t="s">
        <v>1534</v>
      </c>
      <c r="AJ1710" s="3043" t="s">
        <v>1534</v>
      </c>
      <c r="AK1710" s="2615" t="s">
        <v>6265</v>
      </c>
      <c r="AL1710" s="2615" t="s">
        <v>6266</v>
      </c>
      <c r="AM1710" s="3439">
        <v>2.6096000000000004</v>
      </c>
    </row>
    <row r="1711" spans="2:39" s="2875" customFormat="1" ht="12" customHeight="1" x14ac:dyDescent="0.2">
      <c r="B1711" s="3558" t="s">
        <v>6478</v>
      </c>
      <c r="C1711" s="3559"/>
      <c r="D1711" s="3329" t="s">
        <v>6479</v>
      </c>
      <c r="E1711" s="3330">
        <f t="shared" si="10"/>
        <v>78.400000000000006</v>
      </c>
      <c r="F1711" s="3330">
        <v>42.963200000000001</v>
      </c>
      <c r="G1711" s="3043" t="s">
        <v>1534</v>
      </c>
      <c r="H1711" s="3043" t="s">
        <v>1534</v>
      </c>
      <c r="I1711" s="3043" t="s">
        <v>1534</v>
      </c>
      <c r="J1711" s="3028">
        <v>274</v>
      </c>
      <c r="K1711" s="3331">
        <v>0.15680000000000002</v>
      </c>
      <c r="L1711" s="3331">
        <v>0.15680000000000002</v>
      </c>
      <c r="M1711" s="3028">
        <v>274</v>
      </c>
      <c r="N1711" s="3028">
        <v>274</v>
      </c>
      <c r="O1711" s="3331">
        <v>0.15680000000000002</v>
      </c>
      <c r="P1711" s="3331">
        <v>0.15680000000000002</v>
      </c>
      <c r="Q1711" s="3331">
        <v>0.15680000000000002</v>
      </c>
      <c r="R1711" s="3331">
        <v>0.15680000000000002</v>
      </c>
      <c r="S1711" s="2614">
        <v>5.6000000000000005</v>
      </c>
      <c r="T1711" s="3043" t="s">
        <v>1534</v>
      </c>
      <c r="U1711" s="3043" t="s">
        <v>1534</v>
      </c>
      <c r="V1711" s="3044" t="s">
        <v>1135</v>
      </c>
      <c r="W1711" s="3331">
        <v>2.8000000000000004E-2</v>
      </c>
      <c r="X1711" s="3331">
        <v>6.720000000000001E-2</v>
      </c>
      <c r="Y1711" s="3044" t="s">
        <v>1534</v>
      </c>
      <c r="Z1711" s="3044" t="s">
        <v>1534</v>
      </c>
      <c r="AA1711" s="3044" t="s">
        <v>1534</v>
      </c>
      <c r="AB1711" s="3044" t="s">
        <v>1534</v>
      </c>
      <c r="AC1711" s="3331">
        <v>6.720000000000001E-2</v>
      </c>
      <c r="AD1711" s="3330">
        <v>29.836800000000004</v>
      </c>
      <c r="AE1711" s="3044" t="s">
        <v>56</v>
      </c>
      <c r="AF1711" s="2563">
        <v>3.6960000000000007E-2</v>
      </c>
      <c r="AG1711" s="2563">
        <v>0.11200000000000002</v>
      </c>
      <c r="AH1711" s="2615" t="s">
        <v>1534</v>
      </c>
      <c r="AI1711" s="2615" t="s">
        <v>1534</v>
      </c>
      <c r="AJ1711" s="3043" t="s">
        <v>1534</v>
      </c>
      <c r="AK1711" s="2615" t="s">
        <v>6269</v>
      </c>
      <c r="AL1711" s="2615" t="s">
        <v>6270</v>
      </c>
      <c r="AM1711" s="3439">
        <v>2.9792000000000005</v>
      </c>
    </row>
    <row r="1712" spans="2:39" s="2875" customFormat="1" ht="12" customHeight="1" x14ac:dyDescent="0.2">
      <c r="B1712" s="3558" t="s">
        <v>6480</v>
      </c>
      <c r="C1712" s="3559"/>
      <c r="D1712" s="3329" t="s">
        <v>6481</v>
      </c>
      <c r="E1712" s="3330">
        <f t="shared" si="10"/>
        <v>89.600000000000009</v>
      </c>
      <c r="F1712" s="3330">
        <v>47.633600000000008</v>
      </c>
      <c r="G1712" s="3043" t="s">
        <v>1534</v>
      </c>
      <c r="H1712" s="3043" t="s">
        <v>1534</v>
      </c>
      <c r="I1712" s="3043" t="s">
        <v>1534</v>
      </c>
      <c r="J1712" s="3028">
        <v>327</v>
      </c>
      <c r="K1712" s="3331">
        <v>0.14560000000000001</v>
      </c>
      <c r="L1712" s="3331">
        <v>0.14560000000000001</v>
      </c>
      <c r="M1712" s="3028">
        <v>327</v>
      </c>
      <c r="N1712" s="3028">
        <v>327</v>
      </c>
      <c r="O1712" s="3331">
        <v>0.14560000000000001</v>
      </c>
      <c r="P1712" s="3331">
        <v>0.14560000000000001</v>
      </c>
      <c r="Q1712" s="3331">
        <v>0.14560000000000001</v>
      </c>
      <c r="R1712" s="3331">
        <v>0.14560000000000001</v>
      </c>
      <c r="S1712" s="2614">
        <v>8.4</v>
      </c>
      <c r="T1712" s="3043" t="s">
        <v>1534</v>
      </c>
      <c r="U1712" s="3043" t="s">
        <v>1534</v>
      </c>
      <c r="V1712" s="3044" t="s">
        <v>1119</v>
      </c>
      <c r="W1712" s="3331">
        <v>2.8000000000000004E-2</v>
      </c>
      <c r="X1712" s="3331">
        <v>6.720000000000001E-2</v>
      </c>
      <c r="Y1712" s="3044" t="s">
        <v>1534</v>
      </c>
      <c r="Z1712" s="3044" t="s">
        <v>1534</v>
      </c>
      <c r="AA1712" s="3044" t="s">
        <v>1534</v>
      </c>
      <c r="AB1712" s="3044" t="s">
        <v>1534</v>
      </c>
      <c r="AC1712" s="3331">
        <v>6.720000000000001E-2</v>
      </c>
      <c r="AD1712" s="3330">
        <v>33.566400000000002</v>
      </c>
      <c r="AE1712" s="3044" t="s">
        <v>5523</v>
      </c>
      <c r="AF1712" s="2563">
        <v>3.6960000000000007E-2</v>
      </c>
      <c r="AG1712" s="2563">
        <v>0.11200000000000002</v>
      </c>
      <c r="AH1712" s="2615" t="s">
        <v>1534</v>
      </c>
      <c r="AI1712" s="2615" t="s">
        <v>1534</v>
      </c>
      <c r="AJ1712" s="3043" t="s">
        <v>1534</v>
      </c>
      <c r="AK1712" s="2615" t="s">
        <v>6273</v>
      </c>
      <c r="AL1712" s="2615" t="s">
        <v>4366</v>
      </c>
      <c r="AM1712" s="3439">
        <v>3.3600000000000003</v>
      </c>
    </row>
    <row r="1713" spans="2:39" s="2875" customFormat="1" ht="12" customHeight="1" thickBot="1" x14ac:dyDescent="0.25">
      <c r="B1713" s="3560" t="s">
        <v>6482</v>
      </c>
      <c r="C1713" s="3561"/>
      <c r="D1713" s="3055" t="s">
        <v>6483</v>
      </c>
      <c r="E1713" s="3056">
        <v>112.00000000000001</v>
      </c>
      <c r="F1713" s="3056">
        <v>63.504000000000012</v>
      </c>
      <c r="G1713" s="3145" t="s">
        <v>1534</v>
      </c>
      <c r="H1713" s="3145" t="s">
        <v>1534</v>
      </c>
      <c r="I1713" s="3145" t="s">
        <v>1534</v>
      </c>
      <c r="J1713" s="2808">
        <v>472</v>
      </c>
      <c r="K1713" s="3058">
        <v>0.13440000000000002</v>
      </c>
      <c r="L1713" s="3058">
        <v>0.13440000000000002</v>
      </c>
      <c r="M1713" s="2808">
        <v>472</v>
      </c>
      <c r="N1713" s="2808">
        <v>472</v>
      </c>
      <c r="O1713" s="3058">
        <v>0.13440000000000002</v>
      </c>
      <c r="P1713" s="3058">
        <v>0.13440000000000002</v>
      </c>
      <c r="Q1713" s="3058">
        <v>0.13440000000000002</v>
      </c>
      <c r="R1713" s="3058">
        <v>0.13440000000000002</v>
      </c>
      <c r="S1713" s="2801">
        <v>11.200000000000001</v>
      </c>
      <c r="T1713" s="3145" t="s">
        <v>1534</v>
      </c>
      <c r="U1713" s="3145" t="s">
        <v>1534</v>
      </c>
      <c r="V1713" s="3059" t="s">
        <v>5528</v>
      </c>
      <c r="W1713" s="3058">
        <v>2.8000000000000004E-2</v>
      </c>
      <c r="X1713" s="3058">
        <v>6.720000000000001E-2</v>
      </c>
      <c r="Y1713" s="3059" t="s">
        <v>1534</v>
      </c>
      <c r="Z1713" s="3059" t="s">
        <v>1534</v>
      </c>
      <c r="AA1713" s="3059" t="s">
        <v>1534</v>
      </c>
      <c r="AB1713" s="3059" t="s">
        <v>1534</v>
      </c>
      <c r="AC1713" s="3058">
        <v>6.720000000000001E-2</v>
      </c>
      <c r="AD1713" s="3056">
        <v>37.295999999999999</v>
      </c>
      <c r="AE1713" s="3059" t="s">
        <v>58</v>
      </c>
      <c r="AF1713" s="2610">
        <v>3.6960000000000007E-2</v>
      </c>
      <c r="AG1713" s="2610">
        <v>0.11200000000000002</v>
      </c>
      <c r="AH1713" s="2655" t="s">
        <v>1534</v>
      </c>
      <c r="AI1713" s="2655" t="s">
        <v>1534</v>
      </c>
      <c r="AJ1713" s="3145" t="s">
        <v>1534</v>
      </c>
      <c r="AK1713" s="2655" t="s">
        <v>6276</v>
      </c>
      <c r="AL1713" s="2655" t="s">
        <v>370</v>
      </c>
      <c r="AM1713" s="3440">
        <v>3.7296000000000005</v>
      </c>
    </row>
    <row r="1714" spans="2:39" s="2875" customFormat="1" ht="12" customHeight="1" x14ac:dyDescent="0.2">
      <c r="B1714" s="2575"/>
      <c r="C1714" s="2568"/>
      <c r="D1714" s="3833"/>
      <c r="E1714" s="3833"/>
      <c r="F1714" s="3833"/>
      <c r="G1714" s="3833"/>
      <c r="H1714" s="2568"/>
      <c r="I1714" s="2569"/>
      <c r="J1714" s="2569"/>
      <c r="K1714" s="2569"/>
      <c r="L1714" s="2569"/>
      <c r="M1714" s="2568"/>
      <c r="N1714" s="2569"/>
      <c r="O1714" s="2569"/>
      <c r="P1714" s="2569"/>
      <c r="Q1714" s="2569"/>
      <c r="R1714" s="2569"/>
      <c r="S1714" s="2568"/>
      <c r="T1714" s="2567"/>
      <c r="U1714" s="2567"/>
      <c r="V1714" s="2567"/>
      <c r="W1714" s="2567"/>
      <c r="X1714" s="2567"/>
      <c r="Y1714" s="2567"/>
      <c r="Z1714" s="2567"/>
      <c r="AA1714" s="2567"/>
      <c r="AB1714" s="2567"/>
      <c r="AC1714" s="2567"/>
      <c r="AD1714" s="2567"/>
      <c r="AE1714" s="2567"/>
      <c r="AF1714" s="2567"/>
      <c r="AG1714" s="2567"/>
      <c r="AH1714" s="2567"/>
      <c r="AI1714" s="2567"/>
      <c r="AJ1714" s="2567"/>
      <c r="AK1714" s="2573"/>
      <c r="AL1714" s="3477"/>
      <c r="AM1714" s="3479"/>
    </row>
    <row r="1715" spans="2:39" s="2875" customFormat="1" ht="12" customHeight="1" x14ac:dyDescent="0.2">
      <c r="B1715" s="3834" t="s">
        <v>4996</v>
      </c>
      <c r="C1715" s="3835"/>
      <c r="D1715" s="3917" t="s">
        <v>10</v>
      </c>
      <c r="E1715" s="3917"/>
      <c r="F1715" s="3917"/>
      <c r="G1715" s="3917"/>
      <c r="H1715" s="2571"/>
      <c r="I1715" s="2571"/>
      <c r="J1715" s="2571"/>
      <c r="K1715" s="2571"/>
      <c r="L1715" s="2571"/>
      <c r="M1715" s="2571"/>
      <c r="N1715" s="2571"/>
      <c r="O1715" s="2571"/>
      <c r="P1715" s="2571"/>
      <c r="Q1715" s="2571"/>
      <c r="R1715" s="2571"/>
      <c r="S1715" s="2571"/>
      <c r="T1715" s="2567"/>
      <c r="U1715" s="2567"/>
      <c r="V1715" s="2567"/>
      <c r="W1715" s="2567"/>
      <c r="X1715" s="2567"/>
      <c r="Y1715" s="2567"/>
      <c r="Z1715" s="2567"/>
      <c r="AA1715" s="2567"/>
      <c r="AB1715" s="2567"/>
      <c r="AC1715" s="2567"/>
      <c r="AD1715" s="2567"/>
      <c r="AE1715" s="2567"/>
      <c r="AF1715" s="2567"/>
      <c r="AG1715" s="2567"/>
      <c r="AH1715" s="2567"/>
      <c r="AI1715" s="2567"/>
      <c r="AJ1715" s="2567"/>
      <c r="AK1715" s="2573"/>
      <c r="AL1715" s="3477"/>
      <c r="AM1715" s="3479"/>
    </row>
    <row r="1716" spans="2:39" s="2875" customFormat="1" ht="12" customHeight="1" x14ac:dyDescent="0.2">
      <c r="B1716" s="3834" t="s">
        <v>4997</v>
      </c>
      <c r="C1716" s="3835"/>
      <c r="D1716" s="3917" t="s">
        <v>10</v>
      </c>
      <c r="E1716" s="3917"/>
      <c r="F1716" s="3917"/>
      <c r="G1716" s="3917"/>
      <c r="H1716" s="2571"/>
      <c r="I1716" s="2571"/>
      <c r="J1716" s="2571"/>
      <c r="K1716" s="2571"/>
      <c r="L1716" s="2571"/>
      <c r="M1716" s="2571"/>
      <c r="N1716" s="2571"/>
      <c r="O1716" s="2571"/>
      <c r="P1716" s="2571"/>
      <c r="Q1716" s="2571"/>
      <c r="R1716" s="2571"/>
      <c r="S1716" s="2571"/>
      <c r="T1716" s="2567"/>
      <c r="U1716" s="2567"/>
      <c r="V1716" s="2567"/>
      <c r="W1716" s="2567"/>
      <c r="X1716" s="2567"/>
      <c r="Y1716" s="2567"/>
      <c r="Z1716" s="2567"/>
      <c r="AA1716" s="2567"/>
      <c r="AB1716" s="2567"/>
      <c r="AC1716" s="2567"/>
      <c r="AD1716" s="2567"/>
      <c r="AE1716" s="2567"/>
      <c r="AF1716" s="2567"/>
      <c r="AG1716" s="2567"/>
      <c r="AH1716" s="2567"/>
      <c r="AI1716" s="2567"/>
      <c r="AJ1716" s="2567"/>
      <c r="AK1716" s="2573"/>
      <c r="AL1716" s="3477"/>
      <c r="AM1716" s="3479"/>
    </row>
    <row r="1717" spans="2:39" s="2875" customFormat="1" ht="12" customHeight="1" thickBot="1" x14ac:dyDescent="0.25">
      <c r="B1717" s="3938"/>
      <c r="C1717" s="3939"/>
      <c r="D1717" s="3940"/>
      <c r="E1717" s="3940"/>
      <c r="F1717" s="3940"/>
      <c r="G1717" s="3940"/>
      <c r="H1717" s="2576"/>
      <c r="I1717" s="2576"/>
      <c r="J1717" s="2576"/>
      <c r="K1717" s="2576"/>
      <c r="L1717" s="2576"/>
      <c r="M1717" s="2576"/>
      <c r="N1717" s="2576"/>
      <c r="O1717" s="2576"/>
      <c r="P1717" s="2576"/>
      <c r="Q1717" s="2576"/>
      <c r="R1717" s="2576"/>
      <c r="S1717" s="2576"/>
      <c r="T1717" s="2577"/>
      <c r="U1717" s="2577"/>
      <c r="V1717" s="2577"/>
      <c r="W1717" s="2577"/>
      <c r="X1717" s="2577"/>
      <c r="Y1717" s="2577"/>
      <c r="Z1717" s="2577"/>
      <c r="AA1717" s="2577"/>
      <c r="AB1717" s="2577"/>
      <c r="AC1717" s="2577"/>
      <c r="AD1717" s="2577"/>
      <c r="AE1717" s="2577"/>
      <c r="AF1717" s="2577"/>
      <c r="AG1717" s="2577"/>
      <c r="AH1717" s="2577"/>
      <c r="AI1717" s="2577"/>
      <c r="AJ1717" s="2577"/>
      <c r="AK1717" s="2637"/>
      <c r="AL1717" s="3478"/>
      <c r="AM1717" s="3480"/>
    </row>
    <row r="1718" spans="2:39" s="2875" customFormat="1" ht="12" customHeight="1" x14ac:dyDescent="0.2">
      <c r="B1718" s="2777"/>
    </row>
    <row r="1719" spans="2:39" s="2875" customFormat="1" ht="12" customHeight="1" thickBot="1" x14ac:dyDescent="0.25">
      <c r="B1719" s="2777"/>
    </row>
    <row r="1720" spans="2:39" s="2875" customFormat="1" ht="12" customHeight="1" x14ac:dyDescent="0.2">
      <c r="B1720" s="3839" t="s">
        <v>5005</v>
      </c>
      <c r="C1720" s="3840"/>
      <c r="D1720" s="3840"/>
      <c r="E1720" s="3840"/>
      <c r="F1720" s="3840"/>
      <c r="G1720" s="3840"/>
      <c r="H1720" s="3840"/>
      <c r="I1720" s="3840"/>
      <c r="J1720" s="3840"/>
      <c r="K1720" s="3840"/>
      <c r="L1720" s="3840"/>
      <c r="M1720" s="3840"/>
      <c r="N1720" s="3840"/>
      <c r="O1720" s="3840"/>
      <c r="P1720" s="3840"/>
      <c r="Q1720" s="3840"/>
      <c r="R1720" s="3840"/>
      <c r="S1720" s="3840"/>
      <c r="T1720" s="3840"/>
      <c r="U1720" s="3840"/>
      <c r="V1720" s="3840"/>
      <c r="W1720" s="3840"/>
      <c r="X1720" s="3840"/>
      <c r="Y1720" s="3840"/>
      <c r="Z1720" s="3840"/>
      <c r="AA1720" s="3840"/>
      <c r="AB1720" s="3840"/>
      <c r="AC1720" s="3840"/>
      <c r="AD1720" s="3840"/>
      <c r="AE1720" s="3840"/>
      <c r="AF1720" s="3840"/>
      <c r="AG1720" s="3840"/>
      <c r="AH1720" s="3840"/>
      <c r="AI1720" s="3840"/>
      <c r="AJ1720" s="3840"/>
      <c r="AK1720" s="3840"/>
      <c r="AL1720" s="3840"/>
      <c r="AM1720" s="3841"/>
    </row>
    <row r="1721" spans="2:39" s="2875" customFormat="1" ht="12" customHeight="1" x14ac:dyDescent="0.2">
      <c r="B1721" s="2572"/>
      <c r="C1721" s="3545"/>
      <c r="D1721" s="3545"/>
      <c r="E1721" s="3545"/>
      <c r="F1721" s="3545"/>
      <c r="G1721" s="2573"/>
      <c r="H1721" s="2573"/>
      <c r="I1721" s="2573"/>
      <c r="J1721" s="2573"/>
      <c r="K1721" s="2573"/>
      <c r="L1721" s="2573"/>
      <c r="M1721" s="2573"/>
      <c r="N1721" s="2573"/>
      <c r="O1721" s="2573"/>
      <c r="P1721" s="2573"/>
      <c r="Q1721" s="2573"/>
      <c r="R1721" s="2573"/>
      <c r="S1721" s="2573"/>
      <c r="T1721" s="2573"/>
      <c r="U1721" s="2573"/>
      <c r="V1721" s="2573"/>
      <c r="W1721" s="2573"/>
      <c r="X1721" s="2573"/>
      <c r="Y1721" s="2573"/>
      <c r="Z1721" s="2573"/>
      <c r="AA1721" s="2573"/>
      <c r="AB1721" s="2573"/>
      <c r="AC1721" s="2573"/>
      <c r="AD1721" s="2573"/>
      <c r="AE1721" s="2573"/>
      <c r="AF1721" s="2573"/>
      <c r="AG1721" s="2573"/>
      <c r="AH1721" s="2573"/>
      <c r="AI1721" s="2573"/>
      <c r="AJ1721" s="2573"/>
      <c r="AK1721" s="2573"/>
      <c r="AL1721" s="3477"/>
      <c r="AM1721" s="3479"/>
    </row>
    <row r="1722" spans="2:39" s="2875" customFormat="1" ht="12" customHeight="1" x14ac:dyDescent="0.2">
      <c r="B1722" s="2572" t="s">
        <v>4992</v>
      </c>
      <c r="C1722" s="3545"/>
      <c r="D1722" s="3842" t="s">
        <v>6408</v>
      </c>
      <c r="E1722" s="3842"/>
      <c r="F1722" s="3842"/>
      <c r="G1722" s="2573"/>
      <c r="H1722" s="2573"/>
      <c r="I1722" s="2573"/>
      <c r="J1722" s="2573"/>
      <c r="K1722" s="2573"/>
      <c r="L1722" s="2573"/>
      <c r="M1722" s="2573"/>
      <c r="N1722" s="2573"/>
      <c r="O1722" s="2573"/>
      <c r="P1722" s="2573"/>
      <c r="Q1722" s="2573"/>
      <c r="R1722" s="2573"/>
      <c r="S1722" s="2573"/>
      <c r="T1722" s="2573"/>
      <c r="U1722" s="2573"/>
      <c r="V1722" s="2573"/>
      <c r="W1722" s="2573"/>
      <c r="X1722" s="2573"/>
      <c r="Y1722" s="2573"/>
      <c r="Z1722" s="2573"/>
      <c r="AA1722" s="2573"/>
      <c r="AB1722" s="2573"/>
      <c r="AC1722" s="2573"/>
      <c r="AD1722" s="2573"/>
      <c r="AE1722" s="2573"/>
      <c r="AF1722" s="2573"/>
      <c r="AG1722" s="2573"/>
      <c r="AH1722" s="2573"/>
      <c r="AI1722" s="2573"/>
      <c r="AJ1722" s="2573"/>
      <c r="AK1722" s="2573"/>
      <c r="AL1722" s="3477"/>
      <c r="AM1722" s="3479"/>
    </row>
    <row r="1723" spans="2:39" s="2875" customFormat="1" ht="12" customHeight="1" thickBot="1" x14ac:dyDescent="0.25">
      <c r="B1723" s="3863" t="s">
        <v>5006</v>
      </c>
      <c r="C1723" s="3864"/>
      <c r="D1723" s="3843">
        <v>41671</v>
      </c>
      <c r="E1723" s="3843"/>
      <c r="F1723" s="3545"/>
      <c r="G1723" s="2573"/>
      <c r="H1723" s="2573"/>
      <c r="I1723" s="2573"/>
      <c r="J1723" s="2573"/>
      <c r="K1723" s="2573"/>
      <c r="L1723" s="2573"/>
      <c r="M1723" s="2573"/>
      <c r="N1723" s="2573"/>
      <c r="O1723" s="2573"/>
      <c r="P1723" s="2573"/>
      <c r="Q1723" s="2573"/>
      <c r="R1723" s="2573"/>
      <c r="S1723" s="2573"/>
      <c r="T1723" s="2573"/>
      <c r="U1723" s="2573"/>
      <c r="V1723" s="2573"/>
      <c r="W1723" s="2573"/>
      <c r="X1723" s="2573"/>
      <c r="Y1723" s="2573"/>
      <c r="Z1723" s="2573"/>
      <c r="AA1723" s="2573"/>
      <c r="AB1723" s="2573"/>
      <c r="AC1723" s="2573"/>
      <c r="AD1723" s="2573"/>
      <c r="AE1723" s="2573"/>
      <c r="AF1723" s="2573"/>
      <c r="AG1723" s="2573"/>
      <c r="AH1723" s="2573"/>
      <c r="AI1723" s="2573"/>
      <c r="AJ1723" s="2573"/>
      <c r="AK1723" s="2573"/>
      <c r="AL1723" s="3477"/>
      <c r="AM1723" s="3479"/>
    </row>
    <row r="1724" spans="2:39" s="2875" customFormat="1" ht="72" customHeight="1" thickBot="1" x14ac:dyDescent="0.25">
      <c r="B1724" s="3844" t="s">
        <v>5007</v>
      </c>
      <c r="C1724" s="3845"/>
      <c r="D1724" s="3872" t="s">
        <v>6409</v>
      </c>
      <c r="E1724" s="3847"/>
      <c r="F1724" s="3847"/>
      <c r="G1724" s="3847"/>
      <c r="H1724" s="3847"/>
      <c r="I1724" s="3847"/>
      <c r="J1724" s="3847"/>
      <c r="K1724" s="3848"/>
      <c r="L1724" s="2573"/>
      <c r="M1724" s="2573"/>
      <c r="N1724" s="2573"/>
      <c r="O1724" s="2573"/>
      <c r="P1724" s="2573"/>
      <c r="Q1724" s="2573"/>
      <c r="R1724" s="2573"/>
      <c r="S1724" s="2573"/>
      <c r="T1724" s="2573"/>
      <c r="U1724" s="2573"/>
      <c r="V1724" s="2573"/>
      <c r="W1724" s="2573"/>
      <c r="X1724" s="2573"/>
      <c r="Y1724" s="2573"/>
      <c r="Z1724" s="2573"/>
      <c r="AA1724" s="2573"/>
      <c r="AB1724" s="2573"/>
      <c r="AC1724" s="2573"/>
      <c r="AD1724" s="2573"/>
      <c r="AE1724" s="2573"/>
      <c r="AF1724" s="2573"/>
      <c r="AG1724" s="2573"/>
      <c r="AH1724" s="2573"/>
      <c r="AI1724" s="2573"/>
      <c r="AJ1724" s="2573"/>
      <c r="AK1724" s="2573"/>
      <c r="AL1724" s="3477"/>
      <c r="AM1724" s="3479"/>
    </row>
    <row r="1725" spans="2:39" s="2875" customFormat="1" ht="12" customHeight="1" thickBot="1" x14ac:dyDescent="0.25">
      <c r="B1725" s="3865"/>
      <c r="C1725" s="3849"/>
      <c r="D1725" s="3849"/>
      <c r="E1725" s="3849"/>
      <c r="F1725" s="3849"/>
      <c r="G1725" s="3849"/>
      <c r="H1725" s="3849"/>
      <c r="I1725" s="3849"/>
      <c r="J1725" s="3849"/>
      <c r="K1725" s="3849"/>
      <c r="L1725" s="3849"/>
      <c r="M1725" s="3849"/>
      <c r="N1725" s="3849"/>
      <c r="O1725" s="3849"/>
      <c r="P1725" s="3849"/>
      <c r="Q1725" s="3849"/>
      <c r="R1725" s="2573"/>
      <c r="S1725" s="2573"/>
      <c r="T1725" s="2573"/>
      <c r="U1725" s="2573"/>
      <c r="V1725" s="2573"/>
      <c r="W1725" s="2573"/>
      <c r="X1725" s="2573"/>
      <c r="Y1725" s="2573"/>
      <c r="Z1725" s="2573"/>
      <c r="AA1725" s="2573"/>
      <c r="AB1725" s="2573"/>
      <c r="AC1725" s="2573"/>
      <c r="AD1725" s="2573"/>
      <c r="AE1725" s="2573"/>
      <c r="AF1725" s="2573"/>
      <c r="AG1725" s="2573"/>
      <c r="AH1725" s="2573"/>
      <c r="AI1725" s="2573"/>
      <c r="AJ1725" s="2573"/>
      <c r="AK1725" s="2573"/>
      <c r="AL1725" s="3478"/>
      <c r="AM1725" s="3479"/>
    </row>
    <row r="1726" spans="2:39" s="2875" customFormat="1" ht="12" customHeight="1" thickBot="1" x14ac:dyDescent="0.25">
      <c r="B1726" s="3827" t="s">
        <v>5008</v>
      </c>
      <c r="C1726" s="3827"/>
      <c r="D1726" s="3827" t="s">
        <v>4998</v>
      </c>
      <c r="E1726" s="3827" t="s">
        <v>5009</v>
      </c>
      <c r="F1726" s="3850" t="s">
        <v>224</v>
      </c>
      <c r="G1726" s="3850"/>
      <c r="H1726" s="3850"/>
      <c r="I1726" s="3850"/>
      <c r="J1726" s="3850"/>
      <c r="K1726" s="3850"/>
      <c r="L1726" s="3850"/>
      <c r="M1726" s="3850"/>
      <c r="N1726" s="3850"/>
      <c r="O1726" s="3850"/>
      <c r="P1726" s="3850"/>
      <c r="Q1726" s="3850"/>
      <c r="R1726" s="3850"/>
      <c r="S1726" s="3850" t="s">
        <v>340</v>
      </c>
      <c r="T1726" s="3850"/>
      <c r="U1726" s="3850"/>
      <c r="V1726" s="3850"/>
      <c r="W1726" s="3850"/>
      <c r="X1726" s="3850"/>
      <c r="Y1726" s="3850"/>
      <c r="Z1726" s="3850"/>
      <c r="AA1726" s="3850"/>
      <c r="AB1726" s="3850"/>
      <c r="AC1726" s="3850"/>
      <c r="AD1726" s="3850" t="s">
        <v>225</v>
      </c>
      <c r="AE1726" s="3850"/>
      <c r="AF1726" s="3850"/>
      <c r="AG1726" s="3850"/>
      <c r="AH1726" s="3851" t="s">
        <v>4993</v>
      </c>
      <c r="AI1726" s="3851"/>
      <c r="AJ1726" s="3851"/>
      <c r="AK1726" s="3851" t="s">
        <v>4993</v>
      </c>
      <c r="AL1726" s="3954"/>
      <c r="AM1726" s="3851"/>
    </row>
    <row r="1727" spans="2:39" s="2875" customFormat="1" ht="12" customHeight="1" thickBot="1" x14ac:dyDescent="0.25">
      <c r="B1727" s="3828"/>
      <c r="C1727" s="3828"/>
      <c r="D1727" s="3828"/>
      <c r="E1727" s="3828"/>
      <c r="F1727" s="3828" t="s">
        <v>5010</v>
      </c>
      <c r="G1727" s="3828" t="s">
        <v>5011</v>
      </c>
      <c r="H1727" s="3827" t="s">
        <v>5012</v>
      </c>
      <c r="I1727" s="3830" t="s">
        <v>5013</v>
      </c>
      <c r="J1727" s="3830" t="s">
        <v>5014</v>
      </c>
      <c r="K1727" s="3829" t="s">
        <v>5015</v>
      </c>
      <c r="L1727" s="3829" t="s">
        <v>5016</v>
      </c>
      <c r="M1727" s="3830" t="s">
        <v>5017</v>
      </c>
      <c r="N1727" s="3830"/>
      <c r="O1727" s="3829" t="s">
        <v>5018</v>
      </c>
      <c r="P1727" s="3829" t="s">
        <v>5019</v>
      </c>
      <c r="Q1727" s="3829" t="s">
        <v>5020</v>
      </c>
      <c r="R1727" s="3829" t="s">
        <v>5021</v>
      </c>
      <c r="S1727" s="3827" t="s">
        <v>5022</v>
      </c>
      <c r="T1727" s="3827" t="s">
        <v>5023</v>
      </c>
      <c r="U1727" s="3827" t="s">
        <v>5024</v>
      </c>
      <c r="V1727" s="3827" t="s">
        <v>5025</v>
      </c>
      <c r="W1727" s="3827" t="s">
        <v>5026</v>
      </c>
      <c r="X1727" s="3827" t="s">
        <v>5027</v>
      </c>
      <c r="Y1727" s="3827" t="s">
        <v>5028</v>
      </c>
      <c r="Z1727" s="3827" t="s">
        <v>5029</v>
      </c>
      <c r="AA1727" s="3827" t="s">
        <v>5030</v>
      </c>
      <c r="AB1727" s="3830" t="s">
        <v>5031</v>
      </c>
      <c r="AC1727" s="3830" t="s">
        <v>5032</v>
      </c>
      <c r="AD1727" s="3827" t="s">
        <v>5033</v>
      </c>
      <c r="AE1727" s="3827" t="s">
        <v>5034</v>
      </c>
      <c r="AF1727" s="3827" t="s">
        <v>5035</v>
      </c>
      <c r="AG1727" s="3827" t="s">
        <v>5036</v>
      </c>
      <c r="AH1727" s="3827" t="s">
        <v>1154</v>
      </c>
      <c r="AI1727" s="3827" t="s">
        <v>4994</v>
      </c>
      <c r="AJ1727" s="3827" t="s">
        <v>4995</v>
      </c>
      <c r="AK1727" s="3827" t="s">
        <v>1154</v>
      </c>
      <c r="AL1727" s="3827" t="s">
        <v>4994</v>
      </c>
      <c r="AM1727" s="3827" t="s">
        <v>4995</v>
      </c>
    </row>
    <row r="1728" spans="2:39" s="2875" customFormat="1" ht="12" customHeight="1" thickBot="1" x14ac:dyDescent="0.25">
      <c r="B1728" s="3828"/>
      <c r="C1728" s="3828"/>
      <c r="D1728" s="3828"/>
      <c r="E1728" s="3828"/>
      <c r="F1728" s="3828"/>
      <c r="G1728" s="3828"/>
      <c r="H1728" s="3828"/>
      <c r="I1728" s="3829"/>
      <c r="J1728" s="3829"/>
      <c r="K1728" s="3829"/>
      <c r="L1728" s="3829"/>
      <c r="M1728" s="3547" t="s">
        <v>5037</v>
      </c>
      <c r="N1728" s="3546" t="s">
        <v>2798</v>
      </c>
      <c r="O1728" s="3829"/>
      <c r="P1728" s="3829"/>
      <c r="Q1728" s="3829"/>
      <c r="R1728" s="3829"/>
      <c r="S1728" s="3828"/>
      <c r="T1728" s="3828"/>
      <c r="U1728" s="3828"/>
      <c r="V1728" s="3828"/>
      <c r="W1728" s="3828"/>
      <c r="X1728" s="3828"/>
      <c r="Y1728" s="3828"/>
      <c r="Z1728" s="3828"/>
      <c r="AA1728" s="3828"/>
      <c r="AB1728" s="3829"/>
      <c r="AC1728" s="3829"/>
      <c r="AD1728" s="3828"/>
      <c r="AE1728" s="3828"/>
      <c r="AF1728" s="3828"/>
      <c r="AG1728" s="3828"/>
      <c r="AH1728" s="3828"/>
      <c r="AI1728" s="3828"/>
      <c r="AJ1728" s="3828"/>
      <c r="AK1728" s="3828"/>
      <c r="AL1728" s="3828"/>
      <c r="AM1728" s="3828"/>
    </row>
    <row r="1729" spans="2:39" s="2875" customFormat="1" ht="12" customHeight="1" x14ac:dyDescent="0.2">
      <c r="B1729" s="3918" t="s">
        <v>6410</v>
      </c>
      <c r="C1729" s="3919"/>
      <c r="D1729" s="3320" t="s">
        <v>6411</v>
      </c>
      <c r="E1729" s="3321">
        <v>28.000000000000004</v>
      </c>
      <c r="F1729" s="3321">
        <v>10.651200000000001</v>
      </c>
      <c r="G1729" s="3141" t="s">
        <v>1534</v>
      </c>
      <c r="H1729" s="3141" t="s">
        <v>1534</v>
      </c>
      <c r="I1729" s="3141" t="s">
        <v>1534</v>
      </c>
      <c r="J1729" s="3048">
        <v>63</v>
      </c>
      <c r="K1729" s="3322">
        <v>0.16800000000000001</v>
      </c>
      <c r="L1729" s="3322">
        <v>0.16800000000000001</v>
      </c>
      <c r="M1729" s="3048">
        <v>63</v>
      </c>
      <c r="N1729" s="3048">
        <v>63</v>
      </c>
      <c r="O1729" s="3322">
        <v>0.16800000000000001</v>
      </c>
      <c r="P1729" s="3322">
        <v>0.16800000000000001</v>
      </c>
      <c r="Q1729" s="3322">
        <v>0.16800000000000001</v>
      </c>
      <c r="R1729" s="3322">
        <v>0.16800000000000001</v>
      </c>
      <c r="S1729" s="2700">
        <v>0.56000000000000005</v>
      </c>
      <c r="T1729" s="3141" t="s">
        <v>1534</v>
      </c>
      <c r="U1729" s="3141" t="s">
        <v>1534</v>
      </c>
      <c r="V1729" s="3050" t="s">
        <v>1136</v>
      </c>
      <c r="W1729" s="3322">
        <v>2.8000000000000004E-2</v>
      </c>
      <c r="X1729" s="3322">
        <v>6.720000000000001E-2</v>
      </c>
      <c r="Y1729" s="3050" t="s">
        <v>1534</v>
      </c>
      <c r="Z1729" s="3050" t="s">
        <v>1534</v>
      </c>
      <c r="AA1729" s="3050" t="s">
        <v>1534</v>
      </c>
      <c r="AB1729" s="3050" t="s">
        <v>1534</v>
      </c>
      <c r="AC1729" s="3322">
        <v>6.720000000000001E-2</v>
      </c>
      <c r="AD1729" s="3321">
        <v>11.188800000000001</v>
      </c>
      <c r="AE1729" s="3050" t="s">
        <v>49</v>
      </c>
      <c r="AF1729" s="2690">
        <v>3.6960000000000007E-2</v>
      </c>
      <c r="AG1729" s="2690">
        <v>0.11200000000000002</v>
      </c>
      <c r="AH1729" s="2646" t="s">
        <v>5661</v>
      </c>
      <c r="AI1729" s="2646" t="s">
        <v>5002</v>
      </c>
      <c r="AJ1729" s="3141">
        <v>5.6000000000000005</v>
      </c>
      <c r="AK1729" s="2646" t="s">
        <v>6250</v>
      </c>
      <c r="AL1729" s="2646" t="s">
        <v>3305</v>
      </c>
      <c r="AM1729" s="3220">
        <v>1.1200000000000001</v>
      </c>
    </row>
    <row r="1730" spans="2:39" s="2875" customFormat="1" ht="12" customHeight="1" x14ac:dyDescent="0.2">
      <c r="B1730" s="3924" t="s">
        <v>6412</v>
      </c>
      <c r="C1730" s="3925"/>
      <c r="D1730" s="3329" t="s">
        <v>6413</v>
      </c>
      <c r="E1730" s="3330">
        <v>33.6</v>
      </c>
      <c r="F1730" s="3330">
        <v>15.691199999999998</v>
      </c>
      <c r="G1730" s="3043" t="s">
        <v>1534</v>
      </c>
      <c r="H1730" s="3043" t="s">
        <v>1534</v>
      </c>
      <c r="I1730" s="3043" t="s">
        <v>1534</v>
      </c>
      <c r="J1730" s="3028">
        <v>93</v>
      </c>
      <c r="K1730" s="3331">
        <v>0.16800000000000001</v>
      </c>
      <c r="L1730" s="3331">
        <v>0.16800000000000001</v>
      </c>
      <c r="M1730" s="3028">
        <v>93</v>
      </c>
      <c r="N1730" s="3028">
        <v>93</v>
      </c>
      <c r="O1730" s="3331">
        <v>0.16800000000000001</v>
      </c>
      <c r="P1730" s="3331">
        <v>0.16800000000000001</v>
      </c>
      <c r="Q1730" s="3331">
        <v>0.16800000000000001</v>
      </c>
      <c r="R1730" s="3331">
        <v>0.16800000000000001</v>
      </c>
      <c r="S1730" s="2614">
        <v>1.1200000000000001</v>
      </c>
      <c r="T1730" s="3043" t="s">
        <v>1534</v>
      </c>
      <c r="U1730" s="3043" t="s">
        <v>1534</v>
      </c>
      <c r="V1730" s="3044" t="s">
        <v>5534</v>
      </c>
      <c r="W1730" s="3331">
        <v>2.8000000000000004E-2</v>
      </c>
      <c r="X1730" s="3331">
        <v>6.720000000000001E-2</v>
      </c>
      <c r="Y1730" s="3044" t="s">
        <v>1534</v>
      </c>
      <c r="Z1730" s="3044" t="s">
        <v>1534</v>
      </c>
      <c r="AA1730" s="3044" t="s">
        <v>1534</v>
      </c>
      <c r="AB1730" s="3044" t="s">
        <v>1534</v>
      </c>
      <c r="AC1730" s="3331">
        <v>6.720000000000001E-2</v>
      </c>
      <c r="AD1730" s="3330">
        <v>11.188800000000001</v>
      </c>
      <c r="AE1730" s="3044" t="s">
        <v>49</v>
      </c>
      <c r="AF1730" s="2563">
        <v>3.6960000000000007E-2</v>
      </c>
      <c r="AG1730" s="2563">
        <v>0.11200000000000002</v>
      </c>
      <c r="AH1730" s="2615" t="s">
        <v>5661</v>
      </c>
      <c r="AI1730" s="2615" t="s">
        <v>5002</v>
      </c>
      <c r="AJ1730" s="3043">
        <v>5.6000000000000005</v>
      </c>
      <c r="AK1730" s="2615" t="s">
        <v>6250</v>
      </c>
      <c r="AL1730" s="2615" t="s">
        <v>3305</v>
      </c>
      <c r="AM1730" s="3439">
        <v>1.1200000000000001</v>
      </c>
    </row>
    <row r="1731" spans="2:39" s="2875" customFormat="1" ht="12" customHeight="1" x14ac:dyDescent="0.2">
      <c r="B1731" s="3924" t="s">
        <v>6414</v>
      </c>
      <c r="C1731" s="3925"/>
      <c r="D1731" s="3329" t="s">
        <v>6415</v>
      </c>
      <c r="E1731" s="3330">
        <v>39.200000000000003</v>
      </c>
      <c r="F1731" s="3330">
        <v>17.0016</v>
      </c>
      <c r="G1731" s="3043" t="s">
        <v>1534</v>
      </c>
      <c r="H1731" s="3043" t="s">
        <v>1534</v>
      </c>
      <c r="I1731" s="3043" t="s">
        <v>1534</v>
      </c>
      <c r="J1731" s="3028">
        <v>101</v>
      </c>
      <c r="K1731" s="3331">
        <v>0.16800000000000001</v>
      </c>
      <c r="L1731" s="3331">
        <v>0.16800000000000001</v>
      </c>
      <c r="M1731" s="3028">
        <v>101</v>
      </c>
      <c r="N1731" s="3028">
        <v>101</v>
      </c>
      <c r="O1731" s="3331">
        <v>0.16800000000000001</v>
      </c>
      <c r="P1731" s="3331">
        <v>0.16800000000000001</v>
      </c>
      <c r="Q1731" s="3331">
        <v>0.16800000000000001</v>
      </c>
      <c r="R1731" s="3331">
        <v>0.16800000000000001</v>
      </c>
      <c r="S1731" s="2614">
        <v>1.6800000000000002</v>
      </c>
      <c r="T1731" s="3043" t="s">
        <v>1534</v>
      </c>
      <c r="U1731" s="3043" t="s">
        <v>1534</v>
      </c>
      <c r="V1731" s="3044" t="s">
        <v>5539</v>
      </c>
      <c r="W1731" s="3331">
        <v>2.8000000000000004E-2</v>
      </c>
      <c r="X1731" s="3331">
        <v>6.720000000000001E-2</v>
      </c>
      <c r="Y1731" s="3044" t="s">
        <v>1534</v>
      </c>
      <c r="Z1731" s="3044" t="s">
        <v>1534</v>
      </c>
      <c r="AA1731" s="3044" t="s">
        <v>1534</v>
      </c>
      <c r="AB1731" s="3044" t="s">
        <v>1534</v>
      </c>
      <c r="AC1731" s="3331">
        <v>6.720000000000001E-2</v>
      </c>
      <c r="AD1731" s="3330">
        <v>14.918400000000002</v>
      </c>
      <c r="AE1731" s="3044" t="s">
        <v>51</v>
      </c>
      <c r="AF1731" s="2563">
        <v>3.6960000000000007E-2</v>
      </c>
      <c r="AG1731" s="2563">
        <v>0.11200000000000002</v>
      </c>
      <c r="AH1731" s="2615" t="s">
        <v>5661</v>
      </c>
      <c r="AI1731" s="2615" t="s">
        <v>5002</v>
      </c>
      <c r="AJ1731" s="3043">
        <v>5.6000000000000005</v>
      </c>
      <c r="AK1731" s="2615" t="s">
        <v>6255</v>
      </c>
      <c r="AL1731" s="2615" t="s">
        <v>3596</v>
      </c>
      <c r="AM1731" s="3439">
        <v>1.4896000000000003</v>
      </c>
    </row>
    <row r="1732" spans="2:39" s="2875" customFormat="1" ht="12" customHeight="1" x14ac:dyDescent="0.2">
      <c r="B1732" s="3924" t="s">
        <v>6416</v>
      </c>
      <c r="C1732" s="3925"/>
      <c r="D1732" s="3329" t="s">
        <v>6417</v>
      </c>
      <c r="E1732" s="3330">
        <v>44.800000000000004</v>
      </c>
      <c r="F1732" s="3330">
        <v>18.312000000000005</v>
      </c>
      <c r="G1732" s="3043" t="s">
        <v>1534</v>
      </c>
      <c r="H1732" s="3043" t="s">
        <v>1534</v>
      </c>
      <c r="I1732" s="3043" t="s">
        <v>1534</v>
      </c>
      <c r="J1732" s="3028">
        <v>109</v>
      </c>
      <c r="K1732" s="3331">
        <v>0.16800000000000001</v>
      </c>
      <c r="L1732" s="3331">
        <v>0.16800000000000001</v>
      </c>
      <c r="M1732" s="3028">
        <v>109</v>
      </c>
      <c r="N1732" s="3028">
        <v>109</v>
      </c>
      <c r="O1732" s="3331">
        <v>0.16800000000000001</v>
      </c>
      <c r="P1732" s="3331">
        <v>0.16800000000000001</v>
      </c>
      <c r="Q1732" s="3331">
        <v>0.16800000000000001</v>
      </c>
      <c r="R1732" s="3331">
        <v>0.16800000000000001</v>
      </c>
      <c r="S1732" s="2614">
        <v>2.2400000000000002</v>
      </c>
      <c r="T1732" s="3043" t="s">
        <v>1534</v>
      </c>
      <c r="U1732" s="3043" t="s">
        <v>1534</v>
      </c>
      <c r="V1732" s="3044" t="s">
        <v>5544</v>
      </c>
      <c r="W1732" s="3331">
        <v>2.8000000000000004E-2</v>
      </c>
      <c r="X1732" s="3331">
        <v>6.720000000000001E-2</v>
      </c>
      <c r="Y1732" s="3044" t="s">
        <v>1534</v>
      </c>
      <c r="Z1732" s="3044" t="s">
        <v>1534</v>
      </c>
      <c r="AA1732" s="3044" t="s">
        <v>1534</v>
      </c>
      <c r="AB1732" s="3044" t="s">
        <v>1534</v>
      </c>
      <c r="AC1732" s="3331">
        <v>6.720000000000001E-2</v>
      </c>
      <c r="AD1732" s="3330">
        <v>18.648</v>
      </c>
      <c r="AE1732" s="3044" t="s">
        <v>406</v>
      </c>
      <c r="AF1732" s="2563">
        <v>3.6960000000000007E-2</v>
      </c>
      <c r="AG1732" s="2563">
        <v>0.11200000000000002</v>
      </c>
      <c r="AH1732" s="2615" t="s">
        <v>5661</v>
      </c>
      <c r="AI1732" s="2615" t="s">
        <v>5002</v>
      </c>
      <c r="AJ1732" s="3043">
        <v>5.6000000000000005</v>
      </c>
      <c r="AK1732" s="2615" t="s">
        <v>6258</v>
      </c>
      <c r="AL1732" s="2615" t="s">
        <v>1679</v>
      </c>
      <c r="AM1732" s="3439">
        <v>1.8704000000000001</v>
      </c>
    </row>
    <row r="1733" spans="2:39" s="2875" customFormat="1" ht="12" customHeight="1" x14ac:dyDescent="0.2">
      <c r="B1733" s="3924" t="s">
        <v>6418</v>
      </c>
      <c r="C1733" s="3925"/>
      <c r="D1733" s="3329" t="s">
        <v>6419</v>
      </c>
      <c r="E1733" s="3330">
        <v>56.000000000000007</v>
      </c>
      <c r="F1733" s="3330">
        <v>25.2224</v>
      </c>
      <c r="G1733" s="3043" t="s">
        <v>1534</v>
      </c>
      <c r="H1733" s="3043" t="s">
        <v>1534</v>
      </c>
      <c r="I1733" s="3043" t="s">
        <v>1534</v>
      </c>
      <c r="J1733" s="3028">
        <v>150</v>
      </c>
      <c r="K1733" s="3331">
        <v>0.16800000000000001</v>
      </c>
      <c r="L1733" s="3331">
        <v>0.16800000000000001</v>
      </c>
      <c r="M1733" s="3028">
        <v>150</v>
      </c>
      <c r="N1733" s="3028">
        <v>150</v>
      </c>
      <c r="O1733" s="3331">
        <v>0.16800000000000001</v>
      </c>
      <c r="P1733" s="3331">
        <v>0.16800000000000001</v>
      </c>
      <c r="Q1733" s="3331">
        <v>0.16800000000000001</v>
      </c>
      <c r="R1733" s="3331">
        <v>0.16800000000000001</v>
      </c>
      <c r="S1733" s="2614">
        <v>2.8000000000000003</v>
      </c>
      <c r="T1733" s="3043" t="s">
        <v>1534</v>
      </c>
      <c r="U1733" s="3043" t="s">
        <v>1534</v>
      </c>
      <c r="V1733" s="3044" t="s">
        <v>1133</v>
      </c>
      <c r="W1733" s="3331">
        <v>2.8000000000000004E-2</v>
      </c>
      <c r="X1733" s="3331">
        <v>6.720000000000001E-2</v>
      </c>
      <c r="Y1733" s="3044" t="s">
        <v>1534</v>
      </c>
      <c r="Z1733" s="3044" t="s">
        <v>1534</v>
      </c>
      <c r="AA1733" s="3044" t="s">
        <v>1534</v>
      </c>
      <c r="AB1733" s="3044" t="s">
        <v>1534</v>
      </c>
      <c r="AC1733" s="3331">
        <v>6.720000000000001E-2</v>
      </c>
      <c r="AD1733" s="3330">
        <v>22.377600000000001</v>
      </c>
      <c r="AE1733" s="3044" t="s">
        <v>5098</v>
      </c>
      <c r="AF1733" s="2563">
        <v>3.6960000000000007E-2</v>
      </c>
      <c r="AG1733" s="2563">
        <v>0.11200000000000002</v>
      </c>
      <c r="AH1733" s="2615" t="s">
        <v>5661</v>
      </c>
      <c r="AI1733" s="2615" t="s">
        <v>5002</v>
      </c>
      <c r="AJ1733" s="3043">
        <v>5.6000000000000005</v>
      </c>
      <c r="AK1733" s="2615" t="s">
        <v>6261</v>
      </c>
      <c r="AL1733" s="2615" t="s">
        <v>6262</v>
      </c>
      <c r="AM1733" s="3439">
        <v>2.2400000000000002</v>
      </c>
    </row>
    <row r="1734" spans="2:39" s="2875" customFormat="1" ht="12" customHeight="1" x14ac:dyDescent="0.2">
      <c r="B1734" s="3924" t="s">
        <v>6420</v>
      </c>
      <c r="C1734" s="3925"/>
      <c r="D1734" s="3329" t="s">
        <v>6421</v>
      </c>
      <c r="E1734" s="3330">
        <v>67.2</v>
      </c>
      <c r="F1734" s="3330">
        <v>29.892800000000001</v>
      </c>
      <c r="G1734" s="3043" t="s">
        <v>1534</v>
      </c>
      <c r="H1734" s="3043" t="s">
        <v>1534</v>
      </c>
      <c r="I1734" s="3043" t="s">
        <v>1534</v>
      </c>
      <c r="J1734" s="3028">
        <v>190</v>
      </c>
      <c r="K1734" s="3331">
        <v>0.15680000000000002</v>
      </c>
      <c r="L1734" s="3331">
        <v>0.15680000000000002</v>
      </c>
      <c r="M1734" s="3028">
        <v>190</v>
      </c>
      <c r="N1734" s="3028">
        <v>190</v>
      </c>
      <c r="O1734" s="3331">
        <v>0.15680000000000002</v>
      </c>
      <c r="P1734" s="3331">
        <v>0.15680000000000002</v>
      </c>
      <c r="Q1734" s="3331">
        <v>0.15680000000000002</v>
      </c>
      <c r="R1734" s="3331">
        <v>0.15680000000000002</v>
      </c>
      <c r="S1734" s="2614">
        <v>5.6000000000000005</v>
      </c>
      <c r="T1734" s="3043" t="s">
        <v>1534</v>
      </c>
      <c r="U1734" s="3043" t="s">
        <v>1534</v>
      </c>
      <c r="V1734" s="3044" t="s">
        <v>1135</v>
      </c>
      <c r="W1734" s="3331">
        <v>2.8000000000000004E-2</v>
      </c>
      <c r="X1734" s="3331">
        <v>6.720000000000001E-2</v>
      </c>
      <c r="Y1734" s="3044" t="s">
        <v>1534</v>
      </c>
      <c r="Z1734" s="3044" t="s">
        <v>1534</v>
      </c>
      <c r="AA1734" s="3044" t="s">
        <v>1534</v>
      </c>
      <c r="AB1734" s="3044" t="s">
        <v>1534</v>
      </c>
      <c r="AC1734" s="3331">
        <v>6.720000000000001E-2</v>
      </c>
      <c r="AD1734" s="3330">
        <v>26.107200000000002</v>
      </c>
      <c r="AE1734" s="3044" t="s">
        <v>5514</v>
      </c>
      <c r="AF1734" s="2563">
        <v>3.6960000000000007E-2</v>
      </c>
      <c r="AG1734" s="2563">
        <v>0.11200000000000002</v>
      </c>
      <c r="AH1734" s="2615" t="s">
        <v>5661</v>
      </c>
      <c r="AI1734" s="2615" t="s">
        <v>5002</v>
      </c>
      <c r="AJ1734" s="3043">
        <v>5.6000000000000005</v>
      </c>
      <c r="AK1734" s="2615" t="s">
        <v>6265</v>
      </c>
      <c r="AL1734" s="2615" t="s">
        <v>6266</v>
      </c>
      <c r="AM1734" s="3439">
        <v>2.6096000000000004</v>
      </c>
    </row>
    <row r="1735" spans="2:39" s="2875" customFormat="1" ht="12" customHeight="1" x14ac:dyDescent="0.2">
      <c r="B1735" s="3924" t="s">
        <v>6422</v>
      </c>
      <c r="C1735" s="3925"/>
      <c r="D1735" s="3329" t="s">
        <v>6423</v>
      </c>
      <c r="E1735" s="3330">
        <v>78.400000000000006</v>
      </c>
      <c r="F1735" s="3330">
        <v>37.363200000000006</v>
      </c>
      <c r="G1735" s="3043" t="s">
        <v>1534</v>
      </c>
      <c r="H1735" s="3043" t="s">
        <v>1534</v>
      </c>
      <c r="I1735" s="3043" t="s">
        <v>1534</v>
      </c>
      <c r="J1735" s="3028">
        <v>238</v>
      </c>
      <c r="K1735" s="3331">
        <v>0.15680000000000002</v>
      </c>
      <c r="L1735" s="3331">
        <v>0.15680000000000002</v>
      </c>
      <c r="M1735" s="3028">
        <v>238</v>
      </c>
      <c r="N1735" s="3028">
        <v>238</v>
      </c>
      <c r="O1735" s="3331">
        <v>0.15680000000000002</v>
      </c>
      <c r="P1735" s="3331">
        <v>0.15680000000000002</v>
      </c>
      <c r="Q1735" s="3331">
        <v>0.15680000000000002</v>
      </c>
      <c r="R1735" s="3331">
        <v>0.15680000000000002</v>
      </c>
      <c r="S1735" s="2614">
        <v>5.6000000000000005</v>
      </c>
      <c r="T1735" s="3043" t="s">
        <v>1534</v>
      </c>
      <c r="U1735" s="3043" t="s">
        <v>1534</v>
      </c>
      <c r="V1735" s="3044" t="s">
        <v>1135</v>
      </c>
      <c r="W1735" s="3331">
        <v>2.8000000000000004E-2</v>
      </c>
      <c r="X1735" s="3331">
        <v>6.720000000000001E-2</v>
      </c>
      <c r="Y1735" s="3044" t="s">
        <v>1534</v>
      </c>
      <c r="Z1735" s="3044" t="s">
        <v>1534</v>
      </c>
      <c r="AA1735" s="3044" t="s">
        <v>1534</v>
      </c>
      <c r="AB1735" s="3044" t="s">
        <v>1534</v>
      </c>
      <c r="AC1735" s="3331">
        <v>6.720000000000001E-2</v>
      </c>
      <c r="AD1735" s="3330">
        <v>29.836800000000004</v>
      </c>
      <c r="AE1735" s="3044" t="s">
        <v>56</v>
      </c>
      <c r="AF1735" s="2563">
        <v>3.6960000000000007E-2</v>
      </c>
      <c r="AG1735" s="2563">
        <v>0.11200000000000002</v>
      </c>
      <c r="AH1735" s="2615" t="s">
        <v>5661</v>
      </c>
      <c r="AI1735" s="2615" t="s">
        <v>5002</v>
      </c>
      <c r="AJ1735" s="3043">
        <v>5.6000000000000005</v>
      </c>
      <c r="AK1735" s="2615" t="s">
        <v>6269</v>
      </c>
      <c r="AL1735" s="2615" t="s">
        <v>6270</v>
      </c>
      <c r="AM1735" s="3439">
        <v>2.9792000000000005</v>
      </c>
    </row>
    <row r="1736" spans="2:39" s="2875" customFormat="1" ht="12" customHeight="1" x14ac:dyDescent="0.2">
      <c r="B1736" s="3924" t="s">
        <v>6424</v>
      </c>
      <c r="C1736" s="3925"/>
      <c r="D1736" s="3329" t="s">
        <v>6425</v>
      </c>
      <c r="E1736" s="3330">
        <v>89.600000000000009</v>
      </c>
      <c r="F1736" s="3330">
        <v>42.033600000000007</v>
      </c>
      <c r="G1736" s="3043" t="s">
        <v>1534</v>
      </c>
      <c r="H1736" s="3043" t="s">
        <v>1534</v>
      </c>
      <c r="I1736" s="3043" t="s">
        <v>1534</v>
      </c>
      <c r="J1736" s="3028">
        <v>288</v>
      </c>
      <c r="K1736" s="3331">
        <v>0.14560000000000001</v>
      </c>
      <c r="L1736" s="3331">
        <v>0.14560000000000001</v>
      </c>
      <c r="M1736" s="3028">
        <v>288</v>
      </c>
      <c r="N1736" s="3028">
        <v>288</v>
      </c>
      <c r="O1736" s="3331">
        <v>0.14560000000000001</v>
      </c>
      <c r="P1736" s="3331">
        <v>0.14560000000000001</v>
      </c>
      <c r="Q1736" s="3331">
        <v>0.14560000000000001</v>
      </c>
      <c r="R1736" s="3331">
        <v>0.14560000000000001</v>
      </c>
      <c r="S1736" s="2614">
        <v>8.4</v>
      </c>
      <c r="T1736" s="3043" t="s">
        <v>1534</v>
      </c>
      <c r="U1736" s="3043" t="s">
        <v>1534</v>
      </c>
      <c r="V1736" s="3044" t="s">
        <v>1119</v>
      </c>
      <c r="W1736" s="3331">
        <v>2.8000000000000004E-2</v>
      </c>
      <c r="X1736" s="3331">
        <v>6.720000000000001E-2</v>
      </c>
      <c r="Y1736" s="3044" t="s">
        <v>1534</v>
      </c>
      <c r="Z1736" s="3044" t="s">
        <v>1534</v>
      </c>
      <c r="AA1736" s="3044" t="s">
        <v>1534</v>
      </c>
      <c r="AB1736" s="3044" t="s">
        <v>1534</v>
      </c>
      <c r="AC1736" s="3331">
        <v>6.720000000000001E-2</v>
      </c>
      <c r="AD1736" s="3330">
        <v>33.566400000000002</v>
      </c>
      <c r="AE1736" s="3044" t="s">
        <v>5523</v>
      </c>
      <c r="AF1736" s="2563">
        <v>3.6960000000000007E-2</v>
      </c>
      <c r="AG1736" s="2563">
        <v>0.11200000000000002</v>
      </c>
      <c r="AH1736" s="2615" t="s">
        <v>5661</v>
      </c>
      <c r="AI1736" s="2615" t="s">
        <v>5002</v>
      </c>
      <c r="AJ1736" s="3043">
        <v>5.6000000000000005</v>
      </c>
      <c r="AK1736" s="2615" t="s">
        <v>6273</v>
      </c>
      <c r="AL1736" s="2615" t="s">
        <v>4366</v>
      </c>
      <c r="AM1736" s="3439">
        <v>3.3600000000000003</v>
      </c>
    </row>
    <row r="1737" spans="2:39" s="2875" customFormat="1" ht="12" customHeight="1" x14ac:dyDescent="0.2">
      <c r="B1737" s="3924" t="s">
        <v>6426</v>
      </c>
      <c r="C1737" s="3925"/>
      <c r="D1737" s="3329" t="s">
        <v>6427</v>
      </c>
      <c r="E1737" s="3330">
        <v>112.00000000000001</v>
      </c>
      <c r="F1737" s="3330">
        <v>57.904000000000011</v>
      </c>
      <c r="G1737" s="3043" t="s">
        <v>1534</v>
      </c>
      <c r="H1737" s="3043" t="s">
        <v>1534</v>
      </c>
      <c r="I1737" s="3043" t="s">
        <v>1534</v>
      </c>
      <c r="J1737" s="3028">
        <v>430</v>
      </c>
      <c r="K1737" s="3331">
        <v>0.13440000000000002</v>
      </c>
      <c r="L1737" s="3331">
        <v>0.13440000000000002</v>
      </c>
      <c r="M1737" s="3028">
        <v>430</v>
      </c>
      <c r="N1737" s="3028">
        <v>430</v>
      </c>
      <c r="O1737" s="3331">
        <v>0.13440000000000002</v>
      </c>
      <c r="P1737" s="3331">
        <v>0.13440000000000002</v>
      </c>
      <c r="Q1737" s="3331">
        <v>0.13440000000000002</v>
      </c>
      <c r="R1737" s="3331">
        <v>0.13440000000000002</v>
      </c>
      <c r="S1737" s="2614">
        <v>11.200000000000001</v>
      </c>
      <c r="T1737" s="3043" t="s">
        <v>1534</v>
      </c>
      <c r="U1737" s="3043" t="s">
        <v>1534</v>
      </c>
      <c r="V1737" s="3044" t="s">
        <v>5528</v>
      </c>
      <c r="W1737" s="3331">
        <v>2.8000000000000004E-2</v>
      </c>
      <c r="X1737" s="3331">
        <v>6.720000000000001E-2</v>
      </c>
      <c r="Y1737" s="3044" t="s">
        <v>1534</v>
      </c>
      <c r="Z1737" s="3044" t="s">
        <v>1534</v>
      </c>
      <c r="AA1737" s="3044" t="s">
        <v>1534</v>
      </c>
      <c r="AB1737" s="3044" t="s">
        <v>1534</v>
      </c>
      <c r="AC1737" s="3331">
        <v>6.720000000000001E-2</v>
      </c>
      <c r="AD1737" s="3330">
        <v>37.295999999999999</v>
      </c>
      <c r="AE1737" s="3044" t="s">
        <v>58</v>
      </c>
      <c r="AF1737" s="2563">
        <v>3.6960000000000007E-2</v>
      </c>
      <c r="AG1737" s="2563">
        <v>0.11200000000000002</v>
      </c>
      <c r="AH1737" s="2615" t="s">
        <v>5661</v>
      </c>
      <c r="AI1737" s="2615" t="s">
        <v>5002</v>
      </c>
      <c r="AJ1737" s="3043">
        <v>5.6000000000000005</v>
      </c>
      <c r="AK1737" s="2615" t="s">
        <v>6276</v>
      </c>
      <c r="AL1737" s="2615" t="s">
        <v>370</v>
      </c>
      <c r="AM1737" s="3439">
        <v>3.7296000000000005</v>
      </c>
    </row>
    <row r="1738" spans="2:39" s="2875" customFormat="1" ht="12" customHeight="1" x14ac:dyDescent="0.2">
      <c r="B1738" s="3924" t="s">
        <v>6428</v>
      </c>
      <c r="C1738" s="3925"/>
      <c r="D1738" s="3329" t="s">
        <v>6429</v>
      </c>
      <c r="E1738" s="3330">
        <v>28.000000000000004</v>
      </c>
      <c r="F1738" s="3330">
        <v>16.251200000000001</v>
      </c>
      <c r="G1738" s="3043" t="s">
        <v>1534</v>
      </c>
      <c r="H1738" s="3043" t="s">
        <v>1534</v>
      </c>
      <c r="I1738" s="3043" t="s">
        <v>1534</v>
      </c>
      <c r="J1738" s="3028">
        <v>96</v>
      </c>
      <c r="K1738" s="3331">
        <v>0.16800000000000001</v>
      </c>
      <c r="L1738" s="3331">
        <v>0.16800000000000001</v>
      </c>
      <c r="M1738" s="3028">
        <v>96</v>
      </c>
      <c r="N1738" s="3028">
        <v>96</v>
      </c>
      <c r="O1738" s="3331">
        <v>0.16800000000000001</v>
      </c>
      <c r="P1738" s="3331">
        <v>0.16800000000000001</v>
      </c>
      <c r="Q1738" s="3331">
        <v>0.16800000000000001</v>
      </c>
      <c r="R1738" s="3331">
        <v>0.16800000000000001</v>
      </c>
      <c r="S1738" s="2614">
        <v>0.56000000000000005</v>
      </c>
      <c r="T1738" s="3043" t="s">
        <v>1534</v>
      </c>
      <c r="U1738" s="3043" t="s">
        <v>1534</v>
      </c>
      <c r="V1738" s="3044" t="s">
        <v>1136</v>
      </c>
      <c r="W1738" s="3331">
        <v>2.8000000000000004E-2</v>
      </c>
      <c r="X1738" s="3331">
        <v>6.720000000000001E-2</v>
      </c>
      <c r="Y1738" s="3044" t="s">
        <v>1534</v>
      </c>
      <c r="Z1738" s="3044" t="s">
        <v>1534</v>
      </c>
      <c r="AA1738" s="3044" t="s">
        <v>1534</v>
      </c>
      <c r="AB1738" s="3044" t="s">
        <v>1534</v>
      </c>
      <c r="AC1738" s="3331">
        <v>6.720000000000001E-2</v>
      </c>
      <c r="AD1738" s="3330">
        <v>11.188800000000001</v>
      </c>
      <c r="AE1738" s="3044" t="s">
        <v>49</v>
      </c>
      <c r="AF1738" s="2563">
        <v>3.6960000000000007E-2</v>
      </c>
      <c r="AG1738" s="2563">
        <v>0.11200000000000002</v>
      </c>
      <c r="AH1738" s="2615" t="s">
        <v>1534</v>
      </c>
      <c r="AI1738" s="2615" t="s">
        <v>1534</v>
      </c>
      <c r="AJ1738" s="3043" t="s">
        <v>1534</v>
      </c>
      <c r="AK1738" s="2615" t="s">
        <v>6250</v>
      </c>
      <c r="AL1738" s="2615" t="s">
        <v>3305</v>
      </c>
      <c r="AM1738" s="3439">
        <v>1.1200000000000001</v>
      </c>
    </row>
    <row r="1739" spans="2:39" s="2875" customFormat="1" ht="12" customHeight="1" x14ac:dyDescent="0.2">
      <c r="B1739" s="3924" t="s">
        <v>6430</v>
      </c>
      <c r="C1739" s="3925"/>
      <c r="D1739" s="3329" t="s">
        <v>6431</v>
      </c>
      <c r="E1739" s="3330">
        <v>33.6</v>
      </c>
      <c r="F1739" s="3330">
        <v>17.561600000000002</v>
      </c>
      <c r="G1739" s="3043" t="s">
        <v>1534</v>
      </c>
      <c r="H1739" s="3043" t="s">
        <v>1534</v>
      </c>
      <c r="I1739" s="3043" t="s">
        <v>1534</v>
      </c>
      <c r="J1739" s="3028">
        <v>104</v>
      </c>
      <c r="K1739" s="3331">
        <v>0.16800000000000001</v>
      </c>
      <c r="L1739" s="3331">
        <v>0.16800000000000001</v>
      </c>
      <c r="M1739" s="3028">
        <v>104</v>
      </c>
      <c r="N1739" s="3028">
        <v>104</v>
      </c>
      <c r="O1739" s="3331">
        <v>0.16800000000000001</v>
      </c>
      <c r="P1739" s="3331">
        <v>0.16800000000000001</v>
      </c>
      <c r="Q1739" s="3331">
        <v>0.16800000000000001</v>
      </c>
      <c r="R1739" s="3331">
        <v>0.16800000000000001</v>
      </c>
      <c r="S1739" s="2614">
        <v>1.1200000000000001</v>
      </c>
      <c r="T1739" s="3043" t="s">
        <v>1534</v>
      </c>
      <c r="U1739" s="3043" t="s">
        <v>1534</v>
      </c>
      <c r="V1739" s="3044" t="s">
        <v>5534</v>
      </c>
      <c r="W1739" s="3331">
        <v>2.8000000000000004E-2</v>
      </c>
      <c r="X1739" s="3331">
        <v>6.720000000000001E-2</v>
      </c>
      <c r="Y1739" s="3044" t="s">
        <v>1534</v>
      </c>
      <c r="Z1739" s="3044" t="s">
        <v>1534</v>
      </c>
      <c r="AA1739" s="3044" t="s">
        <v>1534</v>
      </c>
      <c r="AB1739" s="3044" t="s">
        <v>1534</v>
      </c>
      <c r="AC1739" s="3331">
        <v>6.720000000000001E-2</v>
      </c>
      <c r="AD1739" s="3330">
        <v>14.918400000000002</v>
      </c>
      <c r="AE1739" s="3044" t="s">
        <v>51</v>
      </c>
      <c r="AF1739" s="2563">
        <v>3.6960000000000007E-2</v>
      </c>
      <c r="AG1739" s="2563">
        <v>0.11200000000000002</v>
      </c>
      <c r="AH1739" s="2615" t="s">
        <v>1534</v>
      </c>
      <c r="AI1739" s="2615" t="s">
        <v>1534</v>
      </c>
      <c r="AJ1739" s="3043" t="s">
        <v>1534</v>
      </c>
      <c r="AK1739" s="2615" t="s">
        <v>6255</v>
      </c>
      <c r="AL1739" s="2615" t="s">
        <v>3596</v>
      </c>
      <c r="AM1739" s="3439">
        <v>1.4896000000000003</v>
      </c>
    </row>
    <row r="1740" spans="2:39" s="2875" customFormat="1" ht="12" customHeight="1" x14ac:dyDescent="0.2">
      <c r="B1740" s="3924" t="s">
        <v>6432</v>
      </c>
      <c r="C1740" s="3925"/>
      <c r="D1740" s="3329" t="s">
        <v>6433</v>
      </c>
      <c r="E1740" s="3330">
        <v>39.200000000000003</v>
      </c>
      <c r="F1740" s="3330">
        <v>22.601600000000001</v>
      </c>
      <c r="G1740" s="3043" t="s">
        <v>1534</v>
      </c>
      <c r="H1740" s="3043" t="s">
        <v>1534</v>
      </c>
      <c r="I1740" s="3043" t="s">
        <v>1534</v>
      </c>
      <c r="J1740" s="3028">
        <v>134</v>
      </c>
      <c r="K1740" s="3331">
        <v>0.16800000000000001</v>
      </c>
      <c r="L1740" s="3331">
        <v>0.16800000000000001</v>
      </c>
      <c r="M1740" s="3028">
        <v>134</v>
      </c>
      <c r="N1740" s="3028">
        <v>134</v>
      </c>
      <c r="O1740" s="3331">
        <v>0.16800000000000001</v>
      </c>
      <c r="P1740" s="3331">
        <v>0.16800000000000001</v>
      </c>
      <c r="Q1740" s="3331">
        <v>0.16800000000000001</v>
      </c>
      <c r="R1740" s="3331">
        <v>0.16800000000000001</v>
      </c>
      <c r="S1740" s="2614">
        <v>1.6800000000000002</v>
      </c>
      <c r="T1740" s="3043" t="s">
        <v>1534</v>
      </c>
      <c r="U1740" s="3043" t="s">
        <v>1534</v>
      </c>
      <c r="V1740" s="3044" t="s">
        <v>5539</v>
      </c>
      <c r="W1740" s="3331">
        <v>2.8000000000000004E-2</v>
      </c>
      <c r="X1740" s="3331">
        <v>6.720000000000001E-2</v>
      </c>
      <c r="Y1740" s="3044" t="s">
        <v>1534</v>
      </c>
      <c r="Z1740" s="3044" t="s">
        <v>1534</v>
      </c>
      <c r="AA1740" s="3044" t="s">
        <v>1534</v>
      </c>
      <c r="AB1740" s="3044" t="s">
        <v>1534</v>
      </c>
      <c r="AC1740" s="3331">
        <v>6.720000000000001E-2</v>
      </c>
      <c r="AD1740" s="3330">
        <v>14.918400000000002</v>
      </c>
      <c r="AE1740" s="3044" t="s">
        <v>51</v>
      </c>
      <c r="AF1740" s="2563">
        <v>3.6960000000000007E-2</v>
      </c>
      <c r="AG1740" s="2563">
        <v>0.11200000000000002</v>
      </c>
      <c r="AH1740" s="2615" t="s">
        <v>1534</v>
      </c>
      <c r="AI1740" s="2615" t="s">
        <v>1534</v>
      </c>
      <c r="AJ1740" s="3043" t="s">
        <v>1534</v>
      </c>
      <c r="AK1740" s="2615" t="s">
        <v>6255</v>
      </c>
      <c r="AL1740" s="2615" t="s">
        <v>3596</v>
      </c>
      <c r="AM1740" s="3439">
        <v>1.4896000000000003</v>
      </c>
    </row>
    <row r="1741" spans="2:39" s="2875" customFormat="1" ht="12" customHeight="1" x14ac:dyDescent="0.2">
      <c r="B1741" s="3924" t="s">
        <v>6434</v>
      </c>
      <c r="C1741" s="3925"/>
      <c r="D1741" s="3329" t="s">
        <v>6435</v>
      </c>
      <c r="E1741" s="3330">
        <v>44.800000000000004</v>
      </c>
      <c r="F1741" s="3330">
        <v>23.912000000000003</v>
      </c>
      <c r="G1741" s="3043" t="s">
        <v>1534</v>
      </c>
      <c r="H1741" s="3043" t="s">
        <v>1534</v>
      </c>
      <c r="I1741" s="3043" t="s">
        <v>1534</v>
      </c>
      <c r="J1741" s="3028">
        <v>142</v>
      </c>
      <c r="K1741" s="3331">
        <v>0.16800000000000001</v>
      </c>
      <c r="L1741" s="3331">
        <v>0.16800000000000001</v>
      </c>
      <c r="M1741" s="3028">
        <v>142</v>
      </c>
      <c r="N1741" s="3028">
        <v>142</v>
      </c>
      <c r="O1741" s="3331">
        <v>0.16800000000000001</v>
      </c>
      <c r="P1741" s="3331">
        <v>0.16800000000000001</v>
      </c>
      <c r="Q1741" s="3331">
        <v>0.16800000000000001</v>
      </c>
      <c r="R1741" s="3331">
        <v>0.16800000000000001</v>
      </c>
      <c r="S1741" s="2614">
        <v>2.2400000000000002</v>
      </c>
      <c r="T1741" s="3043" t="s">
        <v>1534</v>
      </c>
      <c r="U1741" s="3043" t="s">
        <v>1534</v>
      </c>
      <c r="V1741" s="3044" t="s">
        <v>5544</v>
      </c>
      <c r="W1741" s="3331">
        <v>2.8000000000000004E-2</v>
      </c>
      <c r="X1741" s="3331">
        <v>6.720000000000001E-2</v>
      </c>
      <c r="Y1741" s="3044" t="s">
        <v>1534</v>
      </c>
      <c r="Z1741" s="3044" t="s">
        <v>1534</v>
      </c>
      <c r="AA1741" s="3044" t="s">
        <v>1534</v>
      </c>
      <c r="AB1741" s="3044" t="s">
        <v>1534</v>
      </c>
      <c r="AC1741" s="3331">
        <v>6.720000000000001E-2</v>
      </c>
      <c r="AD1741" s="3330">
        <v>18.648</v>
      </c>
      <c r="AE1741" s="3044" t="s">
        <v>406</v>
      </c>
      <c r="AF1741" s="2563">
        <v>3.6960000000000007E-2</v>
      </c>
      <c r="AG1741" s="2563">
        <v>0.11200000000000002</v>
      </c>
      <c r="AH1741" s="2615" t="s">
        <v>1534</v>
      </c>
      <c r="AI1741" s="2615" t="s">
        <v>1534</v>
      </c>
      <c r="AJ1741" s="3043" t="s">
        <v>1534</v>
      </c>
      <c r="AK1741" s="2615" t="s">
        <v>6258</v>
      </c>
      <c r="AL1741" s="2615" t="s">
        <v>1679</v>
      </c>
      <c r="AM1741" s="3439">
        <v>1.8704000000000001</v>
      </c>
    </row>
    <row r="1742" spans="2:39" s="2875" customFormat="1" ht="12" customHeight="1" x14ac:dyDescent="0.2">
      <c r="B1742" s="3924" t="s">
        <v>6436</v>
      </c>
      <c r="C1742" s="3925"/>
      <c r="D1742" s="3329" t="s">
        <v>6437</v>
      </c>
      <c r="E1742" s="3330">
        <v>56.000000000000007</v>
      </c>
      <c r="F1742" s="3330">
        <v>30.822400000000002</v>
      </c>
      <c r="G1742" s="3043" t="s">
        <v>1534</v>
      </c>
      <c r="H1742" s="3043" t="s">
        <v>1534</v>
      </c>
      <c r="I1742" s="3043" t="s">
        <v>1534</v>
      </c>
      <c r="J1742" s="3028">
        <v>183</v>
      </c>
      <c r="K1742" s="3331">
        <v>0.16800000000000001</v>
      </c>
      <c r="L1742" s="3331">
        <v>0.16800000000000001</v>
      </c>
      <c r="M1742" s="3028">
        <v>183</v>
      </c>
      <c r="N1742" s="3028">
        <v>183</v>
      </c>
      <c r="O1742" s="3331">
        <v>0.16800000000000001</v>
      </c>
      <c r="P1742" s="3331">
        <v>0.16800000000000001</v>
      </c>
      <c r="Q1742" s="3331">
        <v>0.16800000000000001</v>
      </c>
      <c r="R1742" s="3331">
        <v>0.16800000000000001</v>
      </c>
      <c r="S1742" s="2614">
        <v>2.8000000000000003</v>
      </c>
      <c r="T1742" s="3043" t="s">
        <v>1534</v>
      </c>
      <c r="U1742" s="3043" t="s">
        <v>1534</v>
      </c>
      <c r="V1742" s="3044" t="s">
        <v>1133</v>
      </c>
      <c r="W1742" s="3331">
        <v>2.8000000000000004E-2</v>
      </c>
      <c r="X1742" s="3331">
        <v>6.720000000000001E-2</v>
      </c>
      <c r="Y1742" s="3044" t="s">
        <v>1534</v>
      </c>
      <c r="Z1742" s="3044" t="s">
        <v>1534</v>
      </c>
      <c r="AA1742" s="3044" t="s">
        <v>1534</v>
      </c>
      <c r="AB1742" s="3044" t="s">
        <v>1534</v>
      </c>
      <c r="AC1742" s="3331">
        <v>6.720000000000001E-2</v>
      </c>
      <c r="AD1742" s="3330">
        <v>22.377600000000001</v>
      </c>
      <c r="AE1742" s="3044" t="s">
        <v>5098</v>
      </c>
      <c r="AF1742" s="2563">
        <v>3.6960000000000007E-2</v>
      </c>
      <c r="AG1742" s="2563">
        <v>0.11200000000000002</v>
      </c>
      <c r="AH1742" s="2615" t="s">
        <v>1534</v>
      </c>
      <c r="AI1742" s="2615" t="s">
        <v>1534</v>
      </c>
      <c r="AJ1742" s="3043" t="s">
        <v>1534</v>
      </c>
      <c r="AK1742" s="2615" t="s">
        <v>6261</v>
      </c>
      <c r="AL1742" s="2615" t="s">
        <v>6262</v>
      </c>
      <c r="AM1742" s="3439">
        <v>2.2400000000000002</v>
      </c>
    </row>
    <row r="1743" spans="2:39" s="2875" customFormat="1" ht="12" customHeight="1" x14ac:dyDescent="0.2">
      <c r="B1743" s="3924" t="s">
        <v>6438</v>
      </c>
      <c r="C1743" s="3925"/>
      <c r="D1743" s="3329" t="s">
        <v>6439</v>
      </c>
      <c r="E1743" s="3330">
        <v>67.2</v>
      </c>
      <c r="F1743" s="3330">
        <v>35.492800000000003</v>
      </c>
      <c r="G1743" s="3043" t="s">
        <v>1534</v>
      </c>
      <c r="H1743" s="3043" t="s">
        <v>1534</v>
      </c>
      <c r="I1743" s="3043" t="s">
        <v>1534</v>
      </c>
      <c r="J1743" s="3028">
        <v>226</v>
      </c>
      <c r="K1743" s="3331">
        <v>0.15680000000000002</v>
      </c>
      <c r="L1743" s="3331">
        <v>0.15680000000000002</v>
      </c>
      <c r="M1743" s="3028">
        <v>226</v>
      </c>
      <c r="N1743" s="3028">
        <v>226</v>
      </c>
      <c r="O1743" s="3331">
        <v>0.15680000000000002</v>
      </c>
      <c r="P1743" s="3331">
        <v>0.15680000000000002</v>
      </c>
      <c r="Q1743" s="3331">
        <v>0.15680000000000002</v>
      </c>
      <c r="R1743" s="3331">
        <v>0.15680000000000002</v>
      </c>
      <c r="S1743" s="2614">
        <v>5.6000000000000005</v>
      </c>
      <c r="T1743" s="3043" t="s">
        <v>1534</v>
      </c>
      <c r="U1743" s="3043" t="s">
        <v>1534</v>
      </c>
      <c r="V1743" s="3044" t="s">
        <v>1135</v>
      </c>
      <c r="W1743" s="3331">
        <v>2.8000000000000004E-2</v>
      </c>
      <c r="X1743" s="3331">
        <v>6.720000000000001E-2</v>
      </c>
      <c r="Y1743" s="3044" t="s">
        <v>1534</v>
      </c>
      <c r="Z1743" s="3044" t="s">
        <v>1534</v>
      </c>
      <c r="AA1743" s="3044" t="s">
        <v>1534</v>
      </c>
      <c r="AB1743" s="3044" t="s">
        <v>1534</v>
      </c>
      <c r="AC1743" s="3331">
        <v>6.720000000000001E-2</v>
      </c>
      <c r="AD1743" s="3330">
        <v>26.107200000000002</v>
      </c>
      <c r="AE1743" s="3044" t="s">
        <v>5514</v>
      </c>
      <c r="AF1743" s="2563">
        <v>3.6960000000000007E-2</v>
      </c>
      <c r="AG1743" s="2563">
        <v>0.11200000000000002</v>
      </c>
      <c r="AH1743" s="2615" t="s">
        <v>1534</v>
      </c>
      <c r="AI1743" s="2615" t="s">
        <v>1534</v>
      </c>
      <c r="AJ1743" s="3043" t="s">
        <v>1534</v>
      </c>
      <c r="AK1743" s="2615" t="s">
        <v>6265</v>
      </c>
      <c r="AL1743" s="2615" t="s">
        <v>6266</v>
      </c>
      <c r="AM1743" s="3439">
        <v>2.6096000000000004</v>
      </c>
    </row>
    <row r="1744" spans="2:39" s="2875" customFormat="1" ht="12" customHeight="1" x14ac:dyDescent="0.2">
      <c r="B1744" s="3924" t="s">
        <v>6440</v>
      </c>
      <c r="C1744" s="3925"/>
      <c r="D1744" s="3329" t="s">
        <v>6441</v>
      </c>
      <c r="E1744" s="3330">
        <v>78.400000000000006</v>
      </c>
      <c r="F1744" s="3330">
        <v>42.963200000000001</v>
      </c>
      <c r="G1744" s="3043" t="s">
        <v>1534</v>
      </c>
      <c r="H1744" s="3043" t="s">
        <v>1534</v>
      </c>
      <c r="I1744" s="3043" t="s">
        <v>1534</v>
      </c>
      <c r="J1744" s="3028">
        <v>274</v>
      </c>
      <c r="K1744" s="3331">
        <v>0.15680000000000002</v>
      </c>
      <c r="L1744" s="3331">
        <v>0.15680000000000002</v>
      </c>
      <c r="M1744" s="3028">
        <v>274</v>
      </c>
      <c r="N1744" s="3028">
        <v>274</v>
      </c>
      <c r="O1744" s="3331">
        <v>0.15680000000000002</v>
      </c>
      <c r="P1744" s="3331">
        <v>0.15680000000000002</v>
      </c>
      <c r="Q1744" s="3331">
        <v>0.15680000000000002</v>
      </c>
      <c r="R1744" s="3331">
        <v>0.15680000000000002</v>
      </c>
      <c r="S1744" s="2614">
        <v>5.6000000000000005</v>
      </c>
      <c r="T1744" s="3043" t="s">
        <v>1534</v>
      </c>
      <c r="U1744" s="3043" t="s">
        <v>1534</v>
      </c>
      <c r="V1744" s="3044" t="s">
        <v>1135</v>
      </c>
      <c r="W1744" s="3331">
        <v>2.8000000000000004E-2</v>
      </c>
      <c r="X1744" s="3331">
        <v>6.720000000000001E-2</v>
      </c>
      <c r="Y1744" s="3044" t="s">
        <v>1534</v>
      </c>
      <c r="Z1744" s="3044" t="s">
        <v>1534</v>
      </c>
      <c r="AA1744" s="3044" t="s">
        <v>1534</v>
      </c>
      <c r="AB1744" s="3044" t="s">
        <v>1534</v>
      </c>
      <c r="AC1744" s="3331">
        <v>6.720000000000001E-2</v>
      </c>
      <c r="AD1744" s="3330">
        <v>29.836800000000004</v>
      </c>
      <c r="AE1744" s="3044" t="s">
        <v>56</v>
      </c>
      <c r="AF1744" s="2563">
        <v>3.6960000000000007E-2</v>
      </c>
      <c r="AG1744" s="2563">
        <v>0.11200000000000002</v>
      </c>
      <c r="AH1744" s="2615" t="s">
        <v>1534</v>
      </c>
      <c r="AI1744" s="2615" t="s">
        <v>1534</v>
      </c>
      <c r="AJ1744" s="3043" t="s">
        <v>1534</v>
      </c>
      <c r="AK1744" s="2615" t="s">
        <v>6269</v>
      </c>
      <c r="AL1744" s="2615" t="s">
        <v>6270</v>
      </c>
      <c r="AM1744" s="3439">
        <v>2.9792000000000005</v>
      </c>
    </row>
    <row r="1745" spans="2:39" s="2875" customFormat="1" ht="12" customHeight="1" x14ac:dyDescent="0.2">
      <c r="B1745" s="3924" t="s">
        <v>6442</v>
      </c>
      <c r="C1745" s="3925"/>
      <c r="D1745" s="3329" t="s">
        <v>6443</v>
      </c>
      <c r="E1745" s="3330">
        <v>89.600000000000009</v>
      </c>
      <c r="F1745" s="3330">
        <v>47.633600000000008</v>
      </c>
      <c r="G1745" s="3043" t="s">
        <v>1534</v>
      </c>
      <c r="H1745" s="3043" t="s">
        <v>1534</v>
      </c>
      <c r="I1745" s="3043" t="s">
        <v>1534</v>
      </c>
      <c r="J1745" s="3028">
        <v>327</v>
      </c>
      <c r="K1745" s="3331">
        <v>0.14560000000000001</v>
      </c>
      <c r="L1745" s="3331">
        <v>0.14560000000000001</v>
      </c>
      <c r="M1745" s="3028">
        <v>327</v>
      </c>
      <c r="N1745" s="3028">
        <v>327</v>
      </c>
      <c r="O1745" s="3331">
        <v>0.14560000000000001</v>
      </c>
      <c r="P1745" s="3331">
        <v>0.14560000000000001</v>
      </c>
      <c r="Q1745" s="3331">
        <v>0.14560000000000001</v>
      </c>
      <c r="R1745" s="3331">
        <v>0.14560000000000001</v>
      </c>
      <c r="S1745" s="2614">
        <v>8.4</v>
      </c>
      <c r="T1745" s="3043" t="s">
        <v>1534</v>
      </c>
      <c r="U1745" s="3043" t="s">
        <v>1534</v>
      </c>
      <c r="V1745" s="3044" t="s">
        <v>1119</v>
      </c>
      <c r="W1745" s="3331">
        <v>2.8000000000000004E-2</v>
      </c>
      <c r="X1745" s="3331">
        <v>6.720000000000001E-2</v>
      </c>
      <c r="Y1745" s="3044" t="s">
        <v>1534</v>
      </c>
      <c r="Z1745" s="3044" t="s">
        <v>1534</v>
      </c>
      <c r="AA1745" s="3044" t="s">
        <v>1534</v>
      </c>
      <c r="AB1745" s="3044" t="s">
        <v>1534</v>
      </c>
      <c r="AC1745" s="3331">
        <v>6.720000000000001E-2</v>
      </c>
      <c r="AD1745" s="3330">
        <v>33.566400000000002</v>
      </c>
      <c r="AE1745" s="3044" t="s">
        <v>5523</v>
      </c>
      <c r="AF1745" s="2563">
        <v>3.6960000000000007E-2</v>
      </c>
      <c r="AG1745" s="2563">
        <v>0.11200000000000002</v>
      </c>
      <c r="AH1745" s="2615" t="s">
        <v>1534</v>
      </c>
      <c r="AI1745" s="2615" t="s">
        <v>1534</v>
      </c>
      <c r="AJ1745" s="3043" t="s">
        <v>1534</v>
      </c>
      <c r="AK1745" s="2615" t="s">
        <v>6273</v>
      </c>
      <c r="AL1745" s="2615" t="s">
        <v>4366</v>
      </c>
      <c r="AM1745" s="3439">
        <v>3.3600000000000003</v>
      </c>
    </row>
    <row r="1746" spans="2:39" s="2875" customFormat="1" ht="12" customHeight="1" thickBot="1" x14ac:dyDescent="0.25">
      <c r="B1746" s="3924" t="s">
        <v>6444</v>
      </c>
      <c r="C1746" s="3925"/>
      <c r="D1746" s="3055" t="s">
        <v>6445</v>
      </c>
      <c r="E1746" s="3056">
        <v>112.00000000000001</v>
      </c>
      <c r="F1746" s="3056">
        <v>63.504000000000012</v>
      </c>
      <c r="G1746" s="3145" t="s">
        <v>1534</v>
      </c>
      <c r="H1746" s="3145" t="s">
        <v>1534</v>
      </c>
      <c r="I1746" s="3145" t="s">
        <v>1534</v>
      </c>
      <c r="J1746" s="2808">
        <v>472</v>
      </c>
      <c r="K1746" s="3058">
        <v>0.13440000000000002</v>
      </c>
      <c r="L1746" s="3058">
        <v>0.13440000000000002</v>
      </c>
      <c r="M1746" s="2808">
        <v>472</v>
      </c>
      <c r="N1746" s="2808">
        <v>472</v>
      </c>
      <c r="O1746" s="3058">
        <v>0.13440000000000002</v>
      </c>
      <c r="P1746" s="3058">
        <v>0.13440000000000002</v>
      </c>
      <c r="Q1746" s="3058">
        <v>0.13440000000000002</v>
      </c>
      <c r="R1746" s="3058">
        <v>0.13440000000000002</v>
      </c>
      <c r="S1746" s="2801">
        <v>11.200000000000001</v>
      </c>
      <c r="T1746" s="3145" t="s">
        <v>1534</v>
      </c>
      <c r="U1746" s="3145" t="s">
        <v>1534</v>
      </c>
      <c r="V1746" s="3059" t="s">
        <v>5528</v>
      </c>
      <c r="W1746" s="3058">
        <v>2.8000000000000004E-2</v>
      </c>
      <c r="X1746" s="3058">
        <v>6.720000000000001E-2</v>
      </c>
      <c r="Y1746" s="3059" t="s">
        <v>1534</v>
      </c>
      <c r="Z1746" s="3059" t="s">
        <v>1534</v>
      </c>
      <c r="AA1746" s="3059" t="s">
        <v>1534</v>
      </c>
      <c r="AB1746" s="3059" t="s">
        <v>1534</v>
      </c>
      <c r="AC1746" s="3058">
        <v>6.720000000000001E-2</v>
      </c>
      <c r="AD1746" s="3056">
        <v>37.295999999999999</v>
      </c>
      <c r="AE1746" s="3059" t="s">
        <v>58</v>
      </c>
      <c r="AF1746" s="2610">
        <v>3.6960000000000007E-2</v>
      </c>
      <c r="AG1746" s="2610">
        <v>0.11200000000000002</v>
      </c>
      <c r="AH1746" s="2655" t="s">
        <v>1534</v>
      </c>
      <c r="AI1746" s="2655" t="s">
        <v>1534</v>
      </c>
      <c r="AJ1746" s="3145" t="s">
        <v>1534</v>
      </c>
      <c r="AK1746" s="2655" t="s">
        <v>6276</v>
      </c>
      <c r="AL1746" s="2655" t="s">
        <v>370</v>
      </c>
      <c r="AM1746" s="3440">
        <v>3.7296000000000005</v>
      </c>
    </row>
    <row r="1747" spans="2:39" s="2875" customFormat="1" ht="12" customHeight="1" x14ac:dyDescent="0.2">
      <c r="B1747" s="2575"/>
      <c r="C1747" s="2568"/>
      <c r="D1747" s="3833"/>
      <c r="E1747" s="3833"/>
      <c r="F1747" s="3833"/>
      <c r="G1747" s="3833"/>
      <c r="H1747" s="2568"/>
      <c r="I1747" s="2569"/>
      <c r="J1747" s="2569"/>
      <c r="K1747" s="2569"/>
      <c r="L1747" s="2569"/>
      <c r="M1747" s="2568"/>
      <c r="N1747" s="2569"/>
      <c r="O1747" s="2569"/>
      <c r="P1747" s="2569"/>
      <c r="Q1747" s="2569"/>
      <c r="R1747" s="2569"/>
      <c r="S1747" s="2568"/>
      <c r="T1747" s="2567"/>
      <c r="U1747" s="2567"/>
      <c r="V1747" s="2567"/>
      <c r="W1747" s="2567"/>
      <c r="X1747" s="2567"/>
      <c r="Y1747" s="2567"/>
      <c r="Z1747" s="2567"/>
      <c r="AA1747" s="2567"/>
      <c r="AB1747" s="2567"/>
      <c r="AC1747" s="2567"/>
      <c r="AD1747" s="2567"/>
      <c r="AE1747" s="2567"/>
      <c r="AF1747" s="2567"/>
      <c r="AG1747" s="2567"/>
      <c r="AH1747" s="2567"/>
      <c r="AI1747" s="2567"/>
      <c r="AJ1747" s="2567"/>
      <c r="AK1747" s="2573"/>
      <c r="AL1747" s="3477"/>
      <c r="AM1747" s="3479"/>
    </row>
    <row r="1748" spans="2:39" s="2875" customFormat="1" ht="12" customHeight="1" x14ac:dyDescent="0.2">
      <c r="B1748" s="3834" t="s">
        <v>4996</v>
      </c>
      <c r="C1748" s="3835"/>
      <c r="D1748" s="3917" t="s">
        <v>10</v>
      </c>
      <c r="E1748" s="3917"/>
      <c r="F1748" s="3917"/>
      <c r="G1748" s="3917"/>
      <c r="H1748" s="2571"/>
      <c r="I1748" s="2571"/>
      <c r="J1748" s="2571"/>
      <c r="K1748" s="2571"/>
      <c r="L1748" s="2571"/>
      <c r="M1748" s="2571"/>
      <c r="N1748" s="2571"/>
      <c r="O1748" s="2571"/>
      <c r="P1748" s="2571"/>
      <c r="Q1748" s="2571"/>
      <c r="R1748" s="2571"/>
      <c r="S1748" s="2571"/>
      <c r="T1748" s="2567"/>
      <c r="U1748" s="2567"/>
      <c r="V1748" s="2567"/>
      <c r="W1748" s="2567"/>
      <c r="X1748" s="2567"/>
      <c r="Y1748" s="2567"/>
      <c r="Z1748" s="2567"/>
      <c r="AA1748" s="2567"/>
      <c r="AB1748" s="2567"/>
      <c r="AC1748" s="2567"/>
      <c r="AD1748" s="2567"/>
      <c r="AE1748" s="2567"/>
      <c r="AF1748" s="2567"/>
      <c r="AG1748" s="2567"/>
      <c r="AH1748" s="2567"/>
      <c r="AI1748" s="2567"/>
      <c r="AJ1748" s="2567"/>
      <c r="AK1748" s="2573"/>
      <c r="AL1748" s="3477"/>
      <c r="AM1748" s="3479"/>
    </row>
    <row r="1749" spans="2:39" s="2875" customFormat="1" ht="12" customHeight="1" x14ac:dyDescent="0.2">
      <c r="B1749" s="3834" t="s">
        <v>4997</v>
      </c>
      <c r="C1749" s="3835"/>
      <c r="D1749" s="3917" t="s">
        <v>10</v>
      </c>
      <c r="E1749" s="3917"/>
      <c r="F1749" s="3917"/>
      <c r="G1749" s="3917"/>
      <c r="H1749" s="2571"/>
      <c r="I1749" s="2571"/>
      <c r="J1749" s="2571"/>
      <c r="K1749" s="2571"/>
      <c r="L1749" s="2571"/>
      <c r="M1749" s="2571"/>
      <c r="N1749" s="2571"/>
      <c r="O1749" s="2571"/>
      <c r="P1749" s="2571"/>
      <c r="Q1749" s="2571"/>
      <c r="R1749" s="2571"/>
      <c r="S1749" s="2571"/>
      <c r="T1749" s="2567"/>
      <c r="U1749" s="2567"/>
      <c r="V1749" s="2567"/>
      <c r="W1749" s="2567"/>
      <c r="X1749" s="2567"/>
      <c r="Y1749" s="2567"/>
      <c r="Z1749" s="2567"/>
      <c r="AA1749" s="2567"/>
      <c r="AB1749" s="2567"/>
      <c r="AC1749" s="2567"/>
      <c r="AD1749" s="2567"/>
      <c r="AE1749" s="2567"/>
      <c r="AF1749" s="2567"/>
      <c r="AG1749" s="2567"/>
      <c r="AH1749" s="2567"/>
      <c r="AI1749" s="2567"/>
      <c r="AJ1749" s="2567"/>
      <c r="AK1749" s="2573"/>
      <c r="AL1749" s="3477"/>
      <c r="AM1749" s="3479"/>
    </row>
    <row r="1750" spans="2:39" s="2875" customFormat="1" ht="12" customHeight="1" thickBot="1" x14ac:dyDescent="0.25">
      <c r="B1750" s="3938"/>
      <c r="C1750" s="3939"/>
      <c r="D1750" s="3940"/>
      <c r="E1750" s="3940"/>
      <c r="F1750" s="3940"/>
      <c r="G1750" s="3940"/>
      <c r="H1750" s="2576"/>
      <c r="I1750" s="2576"/>
      <c r="J1750" s="2576"/>
      <c r="K1750" s="2576"/>
      <c r="L1750" s="2576"/>
      <c r="M1750" s="2576"/>
      <c r="N1750" s="2576"/>
      <c r="O1750" s="2576"/>
      <c r="P1750" s="2576"/>
      <c r="Q1750" s="2576"/>
      <c r="R1750" s="2576"/>
      <c r="S1750" s="2576"/>
      <c r="T1750" s="2577"/>
      <c r="U1750" s="2577"/>
      <c r="V1750" s="2577"/>
      <c r="W1750" s="2577"/>
      <c r="X1750" s="2577"/>
      <c r="Y1750" s="2577"/>
      <c r="Z1750" s="2577"/>
      <c r="AA1750" s="2577"/>
      <c r="AB1750" s="2577"/>
      <c r="AC1750" s="2577"/>
      <c r="AD1750" s="2577"/>
      <c r="AE1750" s="2577"/>
      <c r="AF1750" s="2577"/>
      <c r="AG1750" s="2577"/>
      <c r="AH1750" s="2577"/>
      <c r="AI1750" s="2577"/>
      <c r="AJ1750" s="2577"/>
      <c r="AK1750" s="2637"/>
      <c r="AL1750" s="3478"/>
      <c r="AM1750" s="3480"/>
    </row>
    <row r="1751" spans="2:39" s="2875" customFormat="1" ht="12" customHeight="1" x14ac:dyDescent="0.2">
      <c r="B1751" s="3517"/>
      <c r="C1751" s="3517"/>
      <c r="D1751" s="2695"/>
      <c r="E1751" s="2695"/>
      <c r="F1751" s="2695"/>
      <c r="G1751" s="2695"/>
      <c r="H1751" s="2571"/>
      <c r="I1751" s="2571"/>
      <c r="J1751" s="2571"/>
      <c r="K1751" s="2571"/>
      <c r="L1751" s="2571"/>
      <c r="M1751" s="2571"/>
      <c r="N1751" s="2571"/>
      <c r="O1751" s="2571"/>
      <c r="P1751" s="2571"/>
      <c r="Q1751" s="2571"/>
      <c r="R1751" s="2571"/>
      <c r="S1751" s="2571"/>
      <c r="T1751" s="2567"/>
      <c r="U1751" s="2567"/>
      <c r="V1751" s="2567"/>
      <c r="W1751" s="2567"/>
      <c r="X1751" s="2567"/>
      <c r="Y1751" s="2567"/>
      <c r="Z1751" s="2567"/>
      <c r="AA1751" s="2567"/>
      <c r="AB1751" s="2567"/>
      <c r="AC1751" s="2567"/>
      <c r="AD1751" s="2567"/>
      <c r="AE1751" s="2567"/>
      <c r="AF1751" s="2567"/>
      <c r="AG1751" s="2567"/>
      <c r="AH1751" s="2567"/>
      <c r="AI1751" s="2567"/>
      <c r="AJ1751" s="2567"/>
      <c r="AK1751" s="2573"/>
    </row>
    <row r="1752" spans="2:39" s="2875" customFormat="1" ht="12" customHeight="1" thickBot="1" x14ac:dyDescent="0.25">
      <c r="B1752" s="2777"/>
    </row>
    <row r="1753" spans="2:39" s="2875" customFormat="1" ht="12" customHeight="1" x14ac:dyDescent="0.2">
      <c r="B1753" s="3839" t="s">
        <v>5005</v>
      </c>
      <c r="C1753" s="3840"/>
      <c r="D1753" s="3840"/>
      <c r="E1753" s="3840"/>
      <c r="F1753" s="3840"/>
      <c r="G1753" s="3840"/>
      <c r="H1753" s="3840"/>
      <c r="I1753" s="3840"/>
      <c r="J1753" s="3840"/>
      <c r="K1753" s="3840"/>
      <c r="L1753" s="3840"/>
      <c r="M1753" s="3840"/>
      <c r="N1753" s="3840"/>
      <c r="O1753" s="3840"/>
      <c r="P1753" s="3840"/>
      <c r="Q1753" s="3840"/>
      <c r="R1753" s="3840"/>
      <c r="S1753" s="3840"/>
      <c r="T1753" s="3840"/>
      <c r="U1753" s="3840"/>
      <c r="V1753" s="3840"/>
      <c r="W1753" s="3840"/>
      <c r="X1753" s="3840"/>
      <c r="Y1753" s="3840"/>
      <c r="Z1753" s="3840"/>
      <c r="AA1753" s="3840"/>
      <c r="AB1753" s="3840"/>
      <c r="AC1753" s="3840"/>
      <c r="AD1753" s="3840"/>
      <c r="AE1753" s="3840"/>
      <c r="AF1753" s="3840"/>
      <c r="AG1753" s="3840"/>
      <c r="AH1753" s="3840"/>
      <c r="AI1753" s="3840"/>
      <c r="AJ1753" s="3840"/>
      <c r="AK1753" s="3841"/>
    </row>
    <row r="1754" spans="2:39" s="2875" customFormat="1" ht="12" customHeight="1" x14ac:dyDescent="0.2">
      <c r="B1754" s="2572"/>
      <c r="C1754" s="3516"/>
      <c r="D1754" s="3516"/>
      <c r="E1754" s="3516"/>
      <c r="F1754" s="3516"/>
      <c r="G1754" s="2573"/>
      <c r="H1754" s="2573"/>
      <c r="I1754" s="2573"/>
      <c r="J1754" s="2573"/>
      <c r="K1754" s="2573"/>
      <c r="L1754" s="2573"/>
      <c r="M1754" s="2573"/>
      <c r="N1754" s="2573"/>
      <c r="O1754" s="2573"/>
      <c r="P1754" s="2573"/>
      <c r="Q1754" s="2573"/>
      <c r="R1754" s="2573"/>
      <c r="S1754" s="2573"/>
      <c r="T1754" s="2573"/>
      <c r="U1754" s="2573"/>
      <c r="V1754" s="2573"/>
      <c r="W1754" s="2573"/>
      <c r="X1754" s="2573"/>
      <c r="Y1754" s="2573"/>
      <c r="Z1754" s="2573"/>
      <c r="AA1754" s="2573"/>
      <c r="AB1754" s="2573"/>
      <c r="AC1754" s="2573"/>
      <c r="AD1754" s="2573"/>
      <c r="AE1754" s="2573"/>
      <c r="AF1754" s="2573"/>
      <c r="AG1754" s="2573"/>
      <c r="AH1754" s="2573"/>
      <c r="AI1754" s="2573"/>
      <c r="AJ1754" s="2573"/>
      <c r="AK1754" s="2574"/>
    </row>
    <row r="1755" spans="2:39" s="2875" customFormat="1" ht="12" customHeight="1" x14ac:dyDescent="0.2">
      <c r="B1755" s="2572" t="s">
        <v>4992</v>
      </c>
      <c r="C1755" s="3516"/>
      <c r="D1755" s="3842" t="s">
        <v>6093</v>
      </c>
      <c r="E1755" s="3842"/>
      <c r="F1755" s="3842"/>
      <c r="G1755" s="2573"/>
      <c r="H1755" s="2573"/>
      <c r="I1755" s="2573"/>
      <c r="J1755" s="2573"/>
      <c r="K1755" s="2573"/>
      <c r="L1755" s="2573"/>
      <c r="M1755" s="2573"/>
      <c r="N1755" s="2573"/>
      <c r="O1755" s="2573"/>
      <c r="P1755" s="2573"/>
      <c r="Q1755" s="2573"/>
      <c r="R1755" s="2573"/>
      <c r="S1755" s="2573"/>
      <c r="T1755" s="2573"/>
      <c r="U1755" s="2573"/>
      <c r="V1755" s="2573"/>
      <c r="W1755" s="2573"/>
      <c r="X1755" s="2573"/>
      <c r="Y1755" s="2573"/>
      <c r="Z1755" s="2573"/>
      <c r="AA1755" s="2573"/>
      <c r="AB1755" s="2573"/>
      <c r="AC1755" s="2573"/>
      <c r="AD1755" s="2573"/>
      <c r="AE1755" s="2573"/>
      <c r="AF1755" s="2573"/>
      <c r="AG1755" s="2573"/>
      <c r="AH1755" s="2573"/>
      <c r="AI1755" s="2573"/>
      <c r="AJ1755" s="2573"/>
      <c r="AK1755" s="2574"/>
    </row>
    <row r="1756" spans="2:39" s="2875" customFormat="1" ht="12" customHeight="1" thickBot="1" x14ac:dyDescent="0.25">
      <c r="B1756" s="3863" t="s">
        <v>5006</v>
      </c>
      <c r="C1756" s="3864"/>
      <c r="D1756" s="3843">
        <v>41676</v>
      </c>
      <c r="E1756" s="3843"/>
      <c r="F1756" s="3516"/>
      <c r="G1756" s="2573"/>
      <c r="H1756" s="2573"/>
      <c r="I1756" s="2573"/>
      <c r="J1756" s="2573"/>
      <c r="K1756" s="2573"/>
      <c r="L1756" s="2573"/>
      <c r="M1756" s="2573"/>
      <c r="N1756" s="2573"/>
      <c r="O1756" s="2573"/>
      <c r="P1756" s="2573"/>
      <c r="Q1756" s="2573"/>
      <c r="R1756" s="2573"/>
      <c r="S1756" s="2573"/>
      <c r="T1756" s="2573"/>
      <c r="U1756" s="2573"/>
      <c r="V1756" s="2573"/>
      <c r="W1756" s="2573"/>
      <c r="X1756" s="2573"/>
      <c r="Y1756" s="2573"/>
      <c r="Z1756" s="2573"/>
      <c r="AA1756" s="2573"/>
      <c r="AB1756" s="2573"/>
      <c r="AC1756" s="2573"/>
      <c r="AD1756" s="2573"/>
      <c r="AE1756" s="2573"/>
      <c r="AF1756" s="2573"/>
      <c r="AG1756" s="2573"/>
      <c r="AH1756" s="2573"/>
      <c r="AI1756" s="2573"/>
      <c r="AJ1756" s="2573"/>
      <c r="AK1756" s="2574"/>
    </row>
    <row r="1757" spans="2:39" s="2875" customFormat="1" ht="60" customHeight="1" thickBot="1" x14ac:dyDescent="0.25">
      <c r="B1757" s="3844" t="s">
        <v>5007</v>
      </c>
      <c r="C1757" s="3845"/>
      <c r="D1757" s="3872" t="s">
        <v>6406</v>
      </c>
      <c r="E1757" s="3847"/>
      <c r="F1757" s="3847"/>
      <c r="G1757" s="3847"/>
      <c r="H1757" s="3847"/>
      <c r="I1757" s="3847"/>
      <c r="J1757" s="3847"/>
      <c r="K1757" s="3848"/>
      <c r="L1757" s="2573"/>
      <c r="M1757" s="2573"/>
      <c r="N1757" s="2573"/>
      <c r="O1757" s="2573"/>
      <c r="P1757" s="2573"/>
      <c r="Q1757" s="2573"/>
      <c r="R1757" s="2573"/>
      <c r="S1757" s="2573"/>
      <c r="T1757" s="2573"/>
      <c r="U1757" s="2573"/>
      <c r="V1757" s="2573"/>
      <c r="W1757" s="2573"/>
      <c r="X1757" s="2573"/>
      <c r="Y1757" s="2573"/>
      <c r="Z1757" s="2573"/>
      <c r="AA1757" s="2573"/>
      <c r="AB1757" s="2573"/>
      <c r="AC1757" s="2573"/>
      <c r="AD1757" s="2573"/>
      <c r="AE1757" s="2573"/>
      <c r="AF1757" s="2573"/>
      <c r="AG1757" s="2573"/>
      <c r="AH1757" s="2573"/>
      <c r="AI1757" s="2573"/>
      <c r="AJ1757" s="2573"/>
      <c r="AK1757" s="2574"/>
    </row>
    <row r="1758" spans="2:39" s="2875" customFormat="1" ht="12" customHeight="1" thickBot="1" x14ac:dyDescent="0.25">
      <c r="B1758" s="3865"/>
      <c r="C1758" s="3849"/>
      <c r="D1758" s="3849"/>
      <c r="E1758" s="3849"/>
      <c r="F1758" s="3849"/>
      <c r="G1758" s="3849"/>
      <c r="H1758" s="3849"/>
      <c r="I1758" s="3849"/>
      <c r="J1758" s="3849"/>
      <c r="K1758" s="3849"/>
      <c r="L1758" s="3849"/>
      <c r="M1758" s="3849"/>
      <c r="N1758" s="3849"/>
      <c r="O1758" s="3849"/>
      <c r="P1758" s="3849"/>
      <c r="Q1758" s="3849"/>
      <c r="R1758" s="2573"/>
      <c r="S1758" s="2573"/>
      <c r="T1758" s="2573"/>
      <c r="U1758" s="2573"/>
      <c r="V1758" s="2573"/>
      <c r="W1758" s="2573"/>
      <c r="X1758" s="2573"/>
      <c r="Y1758" s="2573"/>
      <c r="Z1758" s="2573"/>
      <c r="AA1758" s="2573"/>
      <c r="AB1758" s="2573"/>
      <c r="AC1758" s="2573"/>
      <c r="AD1758" s="2573"/>
      <c r="AE1758" s="2573"/>
      <c r="AF1758" s="2573"/>
      <c r="AG1758" s="2573"/>
      <c r="AH1758" s="2573"/>
      <c r="AI1758" s="2573"/>
      <c r="AJ1758" s="2573"/>
      <c r="AK1758" s="2574"/>
    </row>
    <row r="1759" spans="2:39" s="2875" customFormat="1" ht="12" customHeight="1" thickBot="1" x14ac:dyDescent="0.25">
      <c r="B1759" s="3827" t="s">
        <v>5008</v>
      </c>
      <c r="C1759" s="3827"/>
      <c r="D1759" s="3827" t="s">
        <v>4998</v>
      </c>
      <c r="E1759" s="3827" t="s">
        <v>5009</v>
      </c>
      <c r="F1759" s="3850" t="s">
        <v>224</v>
      </c>
      <c r="G1759" s="3850"/>
      <c r="H1759" s="3850"/>
      <c r="I1759" s="3850"/>
      <c r="J1759" s="3850"/>
      <c r="K1759" s="3850"/>
      <c r="L1759" s="3850"/>
      <c r="M1759" s="3850"/>
      <c r="N1759" s="3850"/>
      <c r="O1759" s="3850"/>
      <c r="P1759" s="3850"/>
      <c r="Q1759" s="3850"/>
      <c r="R1759" s="3850"/>
      <c r="S1759" s="3850" t="s">
        <v>340</v>
      </c>
      <c r="T1759" s="3850"/>
      <c r="U1759" s="3850"/>
      <c r="V1759" s="3850"/>
      <c r="W1759" s="3850"/>
      <c r="X1759" s="3850"/>
      <c r="Y1759" s="3850"/>
      <c r="Z1759" s="3850"/>
      <c r="AA1759" s="3850"/>
      <c r="AB1759" s="3850"/>
      <c r="AC1759" s="3850"/>
      <c r="AD1759" s="3850" t="s">
        <v>225</v>
      </c>
      <c r="AE1759" s="3850"/>
      <c r="AF1759" s="3850"/>
      <c r="AG1759" s="3850"/>
      <c r="AH1759" s="3851" t="s">
        <v>4993</v>
      </c>
      <c r="AI1759" s="3851"/>
      <c r="AJ1759" s="3851"/>
      <c r="AK1759" s="2574"/>
    </row>
    <row r="1760" spans="2:39" s="2875" customFormat="1" ht="12" customHeight="1" thickBot="1" x14ac:dyDescent="0.25">
      <c r="B1760" s="3828"/>
      <c r="C1760" s="3828"/>
      <c r="D1760" s="3828"/>
      <c r="E1760" s="3828"/>
      <c r="F1760" s="3828" t="s">
        <v>5010</v>
      </c>
      <c r="G1760" s="3828" t="s">
        <v>5011</v>
      </c>
      <c r="H1760" s="3827" t="s">
        <v>5012</v>
      </c>
      <c r="I1760" s="3830" t="s">
        <v>5013</v>
      </c>
      <c r="J1760" s="3830" t="s">
        <v>5014</v>
      </c>
      <c r="K1760" s="3829" t="s">
        <v>5015</v>
      </c>
      <c r="L1760" s="3829" t="s">
        <v>5016</v>
      </c>
      <c r="M1760" s="3830" t="s">
        <v>5017</v>
      </c>
      <c r="N1760" s="3830"/>
      <c r="O1760" s="3829" t="s">
        <v>5018</v>
      </c>
      <c r="P1760" s="3829" t="s">
        <v>5019</v>
      </c>
      <c r="Q1760" s="3829" t="s">
        <v>5020</v>
      </c>
      <c r="R1760" s="3829" t="s">
        <v>5021</v>
      </c>
      <c r="S1760" s="3827" t="s">
        <v>5022</v>
      </c>
      <c r="T1760" s="3827" t="s">
        <v>5023</v>
      </c>
      <c r="U1760" s="3827" t="s">
        <v>5024</v>
      </c>
      <c r="V1760" s="3827" t="s">
        <v>5025</v>
      </c>
      <c r="W1760" s="3827" t="s">
        <v>5026</v>
      </c>
      <c r="X1760" s="3827" t="s">
        <v>5027</v>
      </c>
      <c r="Y1760" s="3827" t="s">
        <v>5028</v>
      </c>
      <c r="Z1760" s="3827" t="s">
        <v>5029</v>
      </c>
      <c r="AA1760" s="3827" t="s">
        <v>5030</v>
      </c>
      <c r="AB1760" s="3830" t="s">
        <v>5031</v>
      </c>
      <c r="AC1760" s="3830" t="s">
        <v>5032</v>
      </c>
      <c r="AD1760" s="3827" t="s">
        <v>5033</v>
      </c>
      <c r="AE1760" s="3827" t="s">
        <v>5034</v>
      </c>
      <c r="AF1760" s="3827" t="s">
        <v>5035</v>
      </c>
      <c r="AG1760" s="3827" t="s">
        <v>5036</v>
      </c>
      <c r="AH1760" s="3827" t="s">
        <v>1154</v>
      </c>
      <c r="AI1760" s="3827" t="s">
        <v>4994</v>
      </c>
      <c r="AJ1760" s="3827" t="s">
        <v>4995</v>
      </c>
      <c r="AK1760" s="2574"/>
    </row>
    <row r="1761" spans="2:37" s="2875" customFormat="1" ht="12" customHeight="1" thickBot="1" x14ac:dyDescent="0.25">
      <c r="B1761" s="3828"/>
      <c r="C1761" s="3828"/>
      <c r="D1761" s="3828"/>
      <c r="E1761" s="3828"/>
      <c r="F1761" s="3828"/>
      <c r="G1761" s="3828"/>
      <c r="H1761" s="3828"/>
      <c r="I1761" s="3829"/>
      <c r="J1761" s="3829"/>
      <c r="K1761" s="3829"/>
      <c r="L1761" s="3829"/>
      <c r="M1761" s="3515" t="s">
        <v>5037</v>
      </c>
      <c r="N1761" s="3514" t="s">
        <v>2798</v>
      </c>
      <c r="O1761" s="3829"/>
      <c r="P1761" s="3829"/>
      <c r="Q1761" s="3829"/>
      <c r="R1761" s="3829"/>
      <c r="S1761" s="3828"/>
      <c r="T1761" s="3828"/>
      <c r="U1761" s="3828"/>
      <c r="V1761" s="3828"/>
      <c r="W1761" s="3828"/>
      <c r="X1761" s="3828"/>
      <c r="Y1761" s="3828"/>
      <c r="Z1761" s="3828"/>
      <c r="AA1761" s="3828"/>
      <c r="AB1761" s="3829"/>
      <c r="AC1761" s="3829"/>
      <c r="AD1761" s="3828"/>
      <c r="AE1761" s="3828"/>
      <c r="AF1761" s="3828"/>
      <c r="AG1761" s="3828"/>
      <c r="AH1761" s="3828"/>
      <c r="AI1761" s="3828"/>
      <c r="AJ1761" s="3828"/>
      <c r="AK1761" s="2574"/>
    </row>
    <row r="1762" spans="2:37" s="2875" customFormat="1" ht="12" customHeight="1" thickBot="1" x14ac:dyDescent="0.25">
      <c r="B1762" s="3941" t="s">
        <v>6405</v>
      </c>
      <c r="C1762" s="3942"/>
      <c r="D1762" s="3352">
        <v>334</v>
      </c>
      <c r="E1762" s="3226">
        <v>16.8</v>
      </c>
      <c r="F1762" s="3249" t="s">
        <v>1534</v>
      </c>
      <c r="G1762" s="3013" t="s">
        <v>1534</v>
      </c>
      <c r="H1762" s="3403" t="s">
        <v>1534</v>
      </c>
      <c r="I1762" s="3403" t="s">
        <v>1534</v>
      </c>
      <c r="J1762" s="3403" t="s">
        <v>1534</v>
      </c>
      <c r="K1762" s="3013" t="s">
        <v>1534</v>
      </c>
      <c r="L1762" s="3013" t="s">
        <v>1534</v>
      </c>
      <c r="M1762" s="3002" t="s">
        <v>1534</v>
      </c>
      <c r="N1762" s="3121" t="s">
        <v>1534</v>
      </c>
      <c r="O1762" s="3013" t="s">
        <v>1534</v>
      </c>
      <c r="P1762" s="3013" t="s">
        <v>1534</v>
      </c>
      <c r="Q1762" s="3013" t="s">
        <v>1534</v>
      </c>
      <c r="R1762" s="3013" t="s">
        <v>1534</v>
      </c>
      <c r="S1762" s="2730" t="s">
        <v>1534</v>
      </c>
      <c r="T1762" s="3013" t="s">
        <v>1534</v>
      </c>
      <c r="U1762" s="3404" t="s">
        <v>1534</v>
      </c>
      <c r="V1762" s="3404" t="s">
        <v>1534</v>
      </c>
      <c r="W1762" s="3013" t="s">
        <v>1534</v>
      </c>
      <c r="X1762" s="3013" t="s">
        <v>1534</v>
      </c>
      <c r="Y1762" s="3404" t="s">
        <v>1534</v>
      </c>
      <c r="Z1762" s="3404" t="s">
        <v>1534</v>
      </c>
      <c r="AA1762" s="3404" t="s">
        <v>1534</v>
      </c>
      <c r="AB1762" s="3013" t="s">
        <v>1534</v>
      </c>
      <c r="AC1762" s="3013" t="s">
        <v>1534</v>
      </c>
      <c r="AD1762" s="3249" t="s">
        <v>1534</v>
      </c>
      <c r="AE1762" s="2587" t="s">
        <v>1534</v>
      </c>
      <c r="AF1762" s="2588" t="s">
        <v>1534</v>
      </c>
      <c r="AG1762" s="2588" t="s">
        <v>1534</v>
      </c>
      <c r="AH1762" s="3119" t="s">
        <v>6094</v>
      </c>
      <c r="AI1762" s="3119"/>
      <c r="AJ1762" s="3226">
        <v>16.8</v>
      </c>
      <c r="AK1762" s="2574"/>
    </row>
    <row r="1763" spans="2:37" s="2875" customFormat="1" ht="12" customHeight="1" x14ac:dyDescent="0.2">
      <c r="B1763" s="2575"/>
      <c r="C1763" s="2568"/>
      <c r="D1763" s="3833"/>
      <c r="E1763" s="3833"/>
      <c r="F1763" s="3833"/>
      <c r="G1763" s="3833"/>
      <c r="H1763" s="2568"/>
      <c r="I1763" s="2569"/>
      <c r="J1763" s="2569"/>
      <c r="K1763" s="2569"/>
      <c r="L1763" s="2569"/>
      <c r="M1763" s="2568"/>
      <c r="N1763" s="2569"/>
      <c r="O1763" s="2569"/>
      <c r="P1763" s="2569"/>
      <c r="Q1763" s="2569"/>
      <c r="R1763" s="2569"/>
      <c r="S1763" s="2568"/>
      <c r="T1763" s="2567"/>
      <c r="U1763" s="2567"/>
      <c r="V1763" s="2567"/>
      <c r="W1763" s="2567"/>
      <c r="X1763" s="2567"/>
      <c r="Y1763" s="2567"/>
      <c r="Z1763" s="2567"/>
      <c r="AA1763" s="2567"/>
      <c r="AB1763" s="2567"/>
      <c r="AC1763" s="2567"/>
      <c r="AD1763" s="2567"/>
      <c r="AE1763" s="2567"/>
      <c r="AF1763" s="2567"/>
      <c r="AG1763" s="2567"/>
      <c r="AH1763" s="2567"/>
      <c r="AI1763" s="2567"/>
      <c r="AJ1763" s="2567"/>
      <c r="AK1763" s="2574"/>
    </row>
    <row r="1764" spans="2:37" s="2875" customFormat="1" ht="12" customHeight="1" x14ac:dyDescent="0.2">
      <c r="B1764" s="3834" t="s">
        <v>4996</v>
      </c>
      <c r="C1764" s="3835"/>
      <c r="D1764" s="3836" t="s">
        <v>4149</v>
      </c>
      <c r="E1764" s="3836"/>
      <c r="F1764" s="3836"/>
      <c r="G1764" s="3836"/>
      <c r="H1764" s="2571"/>
      <c r="I1764" s="2571"/>
      <c r="J1764" s="2571"/>
      <c r="K1764" s="2571"/>
      <c r="L1764" s="2571"/>
      <c r="M1764" s="2571"/>
      <c r="N1764" s="2571"/>
      <c r="O1764" s="2571"/>
      <c r="P1764" s="2571"/>
      <c r="Q1764" s="2571"/>
      <c r="R1764" s="2571"/>
      <c r="S1764" s="2571"/>
      <c r="T1764" s="2567"/>
      <c r="U1764" s="2567"/>
      <c r="V1764" s="2567"/>
      <c r="W1764" s="2567"/>
      <c r="X1764" s="2567"/>
      <c r="Y1764" s="2567"/>
      <c r="Z1764" s="2567"/>
      <c r="AA1764" s="2567"/>
      <c r="AB1764" s="2567"/>
      <c r="AC1764" s="2567"/>
      <c r="AD1764" s="2567"/>
      <c r="AE1764" s="2567"/>
      <c r="AF1764" s="2567"/>
      <c r="AG1764" s="2567"/>
      <c r="AH1764" s="2567"/>
      <c r="AI1764" s="2567"/>
      <c r="AJ1764" s="2567"/>
      <c r="AK1764" s="2574"/>
    </row>
    <row r="1765" spans="2:37" s="2875" customFormat="1" ht="12" customHeight="1" x14ac:dyDescent="0.2">
      <c r="B1765" s="3834" t="s">
        <v>4997</v>
      </c>
      <c r="C1765" s="3835"/>
      <c r="D1765" s="3836" t="s">
        <v>6407</v>
      </c>
      <c r="E1765" s="3836"/>
      <c r="F1765" s="3836"/>
      <c r="G1765" s="3836"/>
      <c r="H1765" s="2571"/>
      <c r="I1765" s="2571"/>
      <c r="J1765" s="2571"/>
      <c r="K1765" s="2571"/>
      <c r="L1765" s="2571"/>
      <c r="M1765" s="2571"/>
      <c r="N1765" s="2571"/>
      <c r="O1765" s="2571"/>
      <c r="P1765" s="2571"/>
      <c r="Q1765" s="2571"/>
      <c r="R1765" s="2571"/>
      <c r="S1765" s="2571"/>
      <c r="T1765" s="2567"/>
      <c r="U1765" s="2567"/>
      <c r="V1765" s="2567"/>
      <c r="W1765" s="2567"/>
      <c r="X1765" s="2567"/>
      <c r="Y1765" s="2567"/>
      <c r="Z1765" s="2567"/>
      <c r="AA1765" s="2567"/>
      <c r="AB1765" s="2567"/>
      <c r="AC1765" s="2567"/>
      <c r="AD1765" s="2567"/>
      <c r="AE1765" s="2567"/>
      <c r="AF1765" s="2567"/>
      <c r="AG1765" s="2567"/>
      <c r="AH1765" s="2567"/>
      <c r="AI1765" s="2567"/>
      <c r="AJ1765" s="2567"/>
      <c r="AK1765" s="2574"/>
    </row>
    <row r="1766" spans="2:37" s="2875" customFormat="1" ht="12" customHeight="1" thickBot="1" x14ac:dyDescent="0.25">
      <c r="B1766" s="3938"/>
      <c r="C1766" s="3939"/>
      <c r="D1766" s="3940"/>
      <c r="E1766" s="3940"/>
      <c r="F1766" s="3940"/>
      <c r="G1766" s="3940"/>
      <c r="H1766" s="2576"/>
      <c r="I1766" s="2576"/>
      <c r="J1766" s="2576"/>
      <c r="K1766" s="2576"/>
      <c r="L1766" s="2576"/>
      <c r="M1766" s="2576"/>
      <c r="N1766" s="2576"/>
      <c r="O1766" s="2576"/>
      <c r="P1766" s="2576"/>
      <c r="Q1766" s="2576"/>
      <c r="R1766" s="2576"/>
      <c r="S1766" s="2576"/>
      <c r="T1766" s="2577"/>
      <c r="U1766" s="2577"/>
      <c r="V1766" s="2577"/>
      <c r="W1766" s="2577"/>
      <c r="X1766" s="2577"/>
      <c r="Y1766" s="2577"/>
      <c r="Z1766" s="2577"/>
      <c r="AA1766" s="2577"/>
      <c r="AB1766" s="2577"/>
      <c r="AC1766" s="2577"/>
      <c r="AD1766" s="2577"/>
      <c r="AE1766" s="2577"/>
      <c r="AF1766" s="2577"/>
      <c r="AG1766" s="2577"/>
      <c r="AH1766" s="2577"/>
      <c r="AI1766" s="2577"/>
      <c r="AJ1766" s="2577"/>
      <c r="AK1766" s="2579"/>
    </row>
    <row r="1767" spans="2:37" s="2875" customFormat="1" ht="12" customHeight="1" x14ac:dyDescent="0.2">
      <c r="B1767" s="2777"/>
    </row>
    <row r="1768" spans="2:37" s="2875" customFormat="1" ht="12" customHeight="1" thickBot="1" x14ac:dyDescent="0.25">
      <c r="B1768" s="2777"/>
    </row>
    <row r="1769" spans="2:37" s="2875" customFormat="1" ht="12" customHeight="1" x14ac:dyDescent="0.2">
      <c r="B1769" s="3839" t="s">
        <v>5005</v>
      </c>
      <c r="C1769" s="3840"/>
      <c r="D1769" s="3840"/>
      <c r="E1769" s="3840"/>
      <c r="F1769" s="3840"/>
      <c r="G1769" s="3840"/>
      <c r="H1769" s="3840"/>
      <c r="I1769" s="3840"/>
      <c r="J1769" s="3840"/>
      <c r="K1769" s="3840"/>
      <c r="L1769" s="3840"/>
      <c r="M1769" s="3840"/>
      <c r="N1769" s="3840"/>
      <c r="O1769" s="3840"/>
      <c r="P1769" s="3840"/>
      <c r="Q1769" s="3840"/>
      <c r="R1769" s="3840"/>
      <c r="S1769" s="3840"/>
      <c r="T1769" s="3840"/>
      <c r="U1769" s="3840"/>
      <c r="V1769" s="3840"/>
      <c r="W1769" s="3840"/>
      <c r="X1769" s="3840"/>
      <c r="Y1769" s="3840"/>
      <c r="Z1769" s="3840"/>
      <c r="AA1769" s="3840"/>
      <c r="AB1769" s="3840"/>
      <c r="AC1769" s="3840"/>
      <c r="AD1769" s="3840"/>
      <c r="AE1769" s="3840"/>
      <c r="AF1769" s="3840"/>
      <c r="AG1769" s="3840"/>
      <c r="AH1769" s="3840"/>
      <c r="AI1769" s="3840"/>
      <c r="AJ1769" s="3840"/>
      <c r="AK1769" s="3841"/>
    </row>
    <row r="1770" spans="2:37" s="2875" customFormat="1" ht="12" customHeight="1" x14ac:dyDescent="0.2">
      <c r="B1770" s="2572"/>
      <c r="C1770" s="3516"/>
      <c r="D1770" s="3516"/>
      <c r="E1770" s="3516"/>
      <c r="F1770" s="3516"/>
      <c r="G1770" s="2573"/>
      <c r="H1770" s="2573"/>
      <c r="I1770" s="2573"/>
      <c r="J1770" s="2573"/>
      <c r="K1770" s="2573"/>
      <c r="L1770" s="2573"/>
      <c r="M1770" s="2573"/>
      <c r="N1770" s="2573"/>
      <c r="O1770" s="2573"/>
      <c r="P1770" s="2573"/>
      <c r="Q1770" s="2573"/>
      <c r="R1770" s="2573"/>
      <c r="S1770" s="2573"/>
      <c r="T1770" s="2573"/>
      <c r="U1770" s="2573"/>
      <c r="V1770" s="2573"/>
      <c r="W1770" s="2573"/>
      <c r="X1770" s="2573"/>
      <c r="Y1770" s="2573"/>
      <c r="Z1770" s="2573"/>
      <c r="AA1770" s="2573"/>
      <c r="AB1770" s="2573"/>
      <c r="AC1770" s="2573"/>
      <c r="AD1770" s="2573"/>
      <c r="AE1770" s="2573"/>
      <c r="AF1770" s="2573"/>
      <c r="AG1770" s="2573"/>
      <c r="AH1770" s="2573"/>
      <c r="AI1770" s="2573"/>
      <c r="AJ1770" s="2573"/>
      <c r="AK1770" s="2574"/>
    </row>
    <row r="1771" spans="2:37" s="2875" customFormat="1" ht="12" customHeight="1" x14ac:dyDescent="0.2">
      <c r="B1771" s="2572" t="s">
        <v>4992</v>
      </c>
      <c r="C1771" s="3516"/>
      <c r="D1771" s="3842" t="s">
        <v>6093</v>
      </c>
      <c r="E1771" s="3842"/>
      <c r="F1771" s="3842"/>
      <c r="G1771" s="2573"/>
      <c r="H1771" s="2573"/>
      <c r="I1771" s="2573"/>
      <c r="J1771" s="2573"/>
      <c r="K1771" s="2573"/>
      <c r="L1771" s="2573"/>
      <c r="M1771" s="2573"/>
      <c r="N1771" s="2573"/>
      <c r="O1771" s="2573"/>
      <c r="P1771" s="2573"/>
      <c r="Q1771" s="2573"/>
      <c r="R1771" s="2573"/>
      <c r="S1771" s="2573"/>
      <c r="T1771" s="2573"/>
      <c r="U1771" s="2573"/>
      <c r="V1771" s="2573"/>
      <c r="W1771" s="2573"/>
      <c r="X1771" s="2573"/>
      <c r="Y1771" s="2573"/>
      <c r="Z1771" s="2573"/>
      <c r="AA1771" s="2573"/>
      <c r="AB1771" s="2573"/>
      <c r="AC1771" s="2573"/>
      <c r="AD1771" s="2573"/>
      <c r="AE1771" s="2573"/>
      <c r="AF1771" s="2573"/>
      <c r="AG1771" s="2573"/>
      <c r="AH1771" s="2573"/>
      <c r="AI1771" s="2573"/>
      <c r="AJ1771" s="2573"/>
      <c r="AK1771" s="2574"/>
    </row>
    <row r="1772" spans="2:37" s="2875" customFormat="1" ht="12" customHeight="1" thickBot="1" x14ac:dyDescent="0.25">
      <c r="B1772" s="3863" t="s">
        <v>5006</v>
      </c>
      <c r="C1772" s="3864"/>
      <c r="D1772" s="3843">
        <v>41676</v>
      </c>
      <c r="E1772" s="3843"/>
      <c r="F1772" s="3516"/>
      <c r="G1772" s="2573"/>
      <c r="H1772" s="2573"/>
      <c r="I1772" s="2573"/>
      <c r="J1772" s="2573"/>
      <c r="K1772" s="2573"/>
      <c r="L1772" s="2573"/>
      <c r="M1772" s="2573"/>
      <c r="N1772" s="2573"/>
      <c r="O1772" s="2573"/>
      <c r="P1772" s="2573"/>
      <c r="Q1772" s="2573"/>
      <c r="R1772" s="2573"/>
      <c r="S1772" s="2573"/>
      <c r="T1772" s="2573"/>
      <c r="U1772" s="2573"/>
      <c r="V1772" s="2573"/>
      <c r="W1772" s="2573"/>
      <c r="X1772" s="2573"/>
      <c r="Y1772" s="2573"/>
      <c r="Z1772" s="2573"/>
      <c r="AA1772" s="2573"/>
      <c r="AB1772" s="2573"/>
      <c r="AC1772" s="2573"/>
      <c r="AD1772" s="2573"/>
      <c r="AE1772" s="2573"/>
      <c r="AF1772" s="2573"/>
      <c r="AG1772" s="2573"/>
      <c r="AH1772" s="2573"/>
      <c r="AI1772" s="2573"/>
      <c r="AJ1772" s="2573"/>
      <c r="AK1772" s="2574"/>
    </row>
    <row r="1773" spans="2:37" s="2875" customFormat="1" ht="78" customHeight="1" thickBot="1" x14ac:dyDescent="0.25">
      <c r="B1773" s="3844" t="s">
        <v>5007</v>
      </c>
      <c r="C1773" s="3845"/>
      <c r="D1773" s="3872" t="s">
        <v>6404</v>
      </c>
      <c r="E1773" s="3847"/>
      <c r="F1773" s="3847"/>
      <c r="G1773" s="3847"/>
      <c r="H1773" s="3847"/>
      <c r="I1773" s="3847"/>
      <c r="J1773" s="3847"/>
      <c r="K1773" s="3848"/>
      <c r="L1773" s="2573"/>
      <c r="M1773" s="2573"/>
      <c r="N1773" s="2573"/>
      <c r="O1773" s="2573"/>
      <c r="P1773" s="2573"/>
      <c r="Q1773" s="2573"/>
      <c r="R1773" s="2573"/>
      <c r="S1773" s="2573"/>
      <c r="T1773" s="2573"/>
      <c r="U1773" s="2573"/>
      <c r="V1773" s="2573"/>
      <c r="W1773" s="2573"/>
      <c r="X1773" s="2573"/>
      <c r="Y1773" s="2573"/>
      <c r="Z1773" s="2573"/>
      <c r="AA1773" s="2573"/>
      <c r="AB1773" s="2573"/>
      <c r="AC1773" s="2573"/>
      <c r="AD1773" s="2573"/>
      <c r="AE1773" s="2573"/>
      <c r="AF1773" s="2573"/>
      <c r="AG1773" s="2573"/>
      <c r="AH1773" s="2573"/>
      <c r="AI1773" s="2573"/>
      <c r="AJ1773" s="2573"/>
      <c r="AK1773" s="2574"/>
    </row>
    <row r="1774" spans="2:37" s="2875" customFormat="1" ht="12" customHeight="1" thickBot="1" x14ac:dyDescent="0.25">
      <c r="B1774" s="3865"/>
      <c r="C1774" s="3849"/>
      <c r="D1774" s="3849"/>
      <c r="E1774" s="3849"/>
      <c r="F1774" s="3849"/>
      <c r="G1774" s="3849"/>
      <c r="H1774" s="3849"/>
      <c r="I1774" s="3849"/>
      <c r="J1774" s="3849"/>
      <c r="K1774" s="3849"/>
      <c r="L1774" s="3849"/>
      <c r="M1774" s="3849"/>
      <c r="N1774" s="3849"/>
      <c r="O1774" s="3849"/>
      <c r="P1774" s="3849"/>
      <c r="Q1774" s="3849"/>
      <c r="R1774" s="2573"/>
      <c r="S1774" s="2573"/>
      <c r="T1774" s="2573"/>
      <c r="U1774" s="2573"/>
      <c r="V1774" s="2573"/>
      <c r="W1774" s="2573"/>
      <c r="X1774" s="2573"/>
      <c r="Y1774" s="2573"/>
      <c r="Z1774" s="2573"/>
      <c r="AA1774" s="2573"/>
      <c r="AB1774" s="2573"/>
      <c r="AC1774" s="2573"/>
      <c r="AD1774" s="2573"/>
      <c r="AE1774" s="2573"/>
      <c r="AF1774" s="2573"/>
      <c r="AG1774" s="2573"/>
      <c r="AH1774" s="2573"/>
      <c r="AI1774" s="2573"/>
      <c r="AJ1774" s="2573"/>
      <c r="AK1774" s="2574"/>
    </row>
    <row r="1775" spans="2:37" s="2875" customFormat="1" ht="12" customHeight="1" thickBot="1" x14ac:dyDescent="0.25">
      <c r="B1775" s="3827" t="s">
        <v>5008</v>
      </c>
      <c r="C1775" s="3827"/>
      <c r="D1775" s="3827" t="s">
        <v>4998</v>
      </c>
      <c r="E1775" s="3827" t="s">
        <v>5009</v>
      </c>
      <c r="F1775" s="3850" t="s">
        <v>224</v>
      </c>
      <c r="G1775" s="3850"/>
      <c r="H1775" s="3850"/>
      <c r="I1775" s="3850"/>
      <c r="J1775" s="3850"/>
      <c r="K1775" s="3850"/>
      <c r="L1775" s="3850"/>
      <c r="M1775" s="3850"/>
      <c r="N1775" s="3850"/>
      <c r="O1775" s="3850"/>
      <c r="P1775" s="3850"/>
      <c r="Q1775" s="3850"/>
      <c r="R1775" s="3850"/>
      <c r="S1775" s="3850" t="s">
        <v>340</v>
      </c>
      <c r="T1775" s="3850"/>
      <c r="U1775" s="3850"/>
      <c r="V1775" s="3850"/>
      <c r="W1775" s="3850"/>
      <c r="X1775" s="3850"/>
      <c r="Y1775" s="3850"/>
      <c r="Z1775" s="3850"/>
      <c r="AA1775" s="3850"/>
      <c r="AB1775" s="3850"/>
      <c r="AC1775" s="3850"/>
      <c r="AD1775" s="3850" t="s">
        <v>225</v>
      </c>
      <c r="AE1775" s="3850"/>
      <c r="AF1775" s="3850"/>
      <c r="AG1775" s="3850"/>
      <c r="AH1775" s="3851" t="s">
        <v>4993</v>
      </c>
      <c r="AI1775" s="3851"/>
      <c r="AJ1775" s="3851"/>
      <c r="AK1775" s="2574"/>
    </row>
    <row r="1776" spans="2:37" s="2875" customFormat="1" ht="12" customHeight="1" thickBot="1" x14ac:dyDescent="0.25">
      <c r="B1776" s="3828"/>
      <c r="C1776" s="3828"/>
      <c r="D1776" s="3828"/>
      <c r="E1776" s="3828"/>
      <c r="F1776" s="3828" t="s">
        <v>5010</v>
      </c>
      <c r="G1776" s="3828" t="s">
        <v>5011</v>
      </c>
      <c r="H1776" s="3827" t="s">
        <v>5012</v>
      </c>
      <c r="I1776" s="3830" t="s">
        <v>5013</v>
      </c>
      <c r="J1776" s="3830" t="s">
        <v>5014</v>
      </c>
      <c r="K1776" s="3829" t="s">
        <v>5015</v>
      </c>
      <c r="L1776" s="3829" t="s">
        <v>5016</v>
      </c>
      <c r="M1776" s="3830" t="s">
        <v>5017</v>
      </c>
      <c r="N1776" s="3830"/>
      <c r="O1776" s="3829" t="s">
        <v>5018</v>
      </c>
      <c r="P1776" s="3829" t="s">
        <v>5019</v>
      </c>
      <c r="Q1776" s="3829" t="s">
        <v>5020</v>
      </c>
      <c r="R1776" s="3829" t="s">
        <v>5021</v>
      </c>
      <c r="S1776" s="3827" t="s">
        <v>5022</v>
      </c>
      <c r="T1776" s="3827" t="s">
        <v>5023</v>
      </c>
      <c r="U1776" s="3827" t="s">
        <v>5024</v>
      </c>
      <c r="V1776" s="3827" t="s">
        <v>5025</v>
      </c>
      <c r="W1776" s="3827" t="s">
        <v>5026</v>
      </c>
      <c r="X1776" s="3827" t="s">
        <v>5027</v>
      </c>
      <c r="Y1776" s="3827" t="s">
        <v>5028</v>
      </c>
      <c r="Z1776" s="3827" t="s">
        <v>5029</v>
      </c>
      <c r="AA1776" s="3827" t="s">
        <v>5030</v>
      </c>
      <c r="AB1776" s="3830" t="s">
        <v>5031</v>
      </c>
      <c r="AC1776" s="3830" t="s">
        <v>5032</v>
      </c>
      <c r="AD1776" s="3827" t="s">
        <v>5033</v>
      </c>
      <c r="AE1776" s="3827" t="s">
        <v>5034</v>
      </c>
      <c r="AF1776" s="3827" t="s">
        <v>5035</v>
      </c>
      <c r="AG1776" s="3827" t="s">
        <v>5036</v>
      </c>
      <c r="AH1776" s="3827" t="s">
        <v>1154</v>
      </c>
      <c r="AI1776" s="3827" t="s">
        <v>4994</v>
      </c>
      <c r="AJ1776" s="3827" t="s">
        <v>4995</v>
      </c>
      <c r="AK1776" s="2574"/>
    </row>
    <row r="1777" spans="2:37" s="2875" customFormat="1" ht="12" customHeight="1" thickBot="1" x14ac:dyDescent="0.25">
      <c r="B1777" s="3828"/>
      <c r="C1777" s="3828"/>
      <c r="D1777" s="3828"/>
      <c r="E1777" s="3828"/>
      <c r="F1777" s="3828"/>
      <c r="G1777" s="3828"/>
      <c r="H1777" s="3828"/>
      <c r="I1777" s="3829"/>
      <c r="J1777" s="3829"/>
      <c r="K1777" s="3829"/>
      <c r="L1777" s="3829"/>
      <c r="M1777" s="3515" t="s">
        <v>5037</v>
      </c>
      <c r="N1777" s="3514" t="s">
        <v>2798</v>
      </c>
      <c r="O1777" s="3829"/>
      <c r="P1777" s="3829"/>
      <c r="Q1777" s="3829"/>
      <c r="R1777" s="3829"/>
      <c r="S1777" s="3828"/>
      <c r="T1777" s="3828"/>
      <c r="U1777" s="3828"/>
      <c r="V1777" s="3828"/>
      <c r="W1777" s="3828"/>
      <c r="X1777" s="3828"/>
      <c r="Y1777" s="3828"/>
      <c r="Z1777" s="3828"/>
      <c r="AA1777" s="3828"/>
      <c r="AB1777" s="3829"/>
      <c r="AC1777" s="3829"/>
      <c r="AD1777" s="3828"/>
      <c r="AE1777" s="3828"/>
      <c r="AF1777" s="3828"/>
      <c r="AG1777" s="3828"/>
      <c r="AH1777" s="3828"/>
      <c r="AI1777" s="3828"/>
      <c r="AJ1777" s="3828"/>
      <c r="AK1777" s="2574"/>
    </row>
    <row r="1778" spans="2:37" s="2875" customFormat="1" ht="12" customHeight="1" thickBot="1" x14ac:dyDescent="0.25">
      <c r="B1778" s="3941" t="s">
        <v>6405</v>
      </c>
      <c r="C1778" s="3942"/>
      <c r="D1778" s="3352">
        <v>334</v>
      </c>
      <c r="E1778" s="3012">
        <v>16.8</v>
      </c>
      <c r="F1778" s="3249" t="s">
        <v>1534</v>
      </c>
      <c r="G1778" s="3013" t="s">
        <v>1534</v>
      </c>
      <c r="H1778" s="3403" t="s">
        <v>1534</v>
      </c>
      <c r="I1778" s="3403" t="s">
        <v>1534</v>
      </c>
      <c r="J1778" s="3403" t="s">
        <v>1534</v>
      </c>
      <c r="K1778" s="3013" t="s">
        <v>1534</v>
      </c>
      <c r="L1778" s="3013" t="s">
        <v>1534</v>
      </c>
      <c r="M1778" s="3002" t="s">
        <v>1534</v>
      </c>
      <c r="N1778" s="3121" t="s">
        <v>1534</v>
      </c>
      <c r="O1778" s="3013" t="s">
        <v>1534</v>
      </c>
      <c r="P1778" s="3013" t="s">
        <v>1534</v>
      </c>
      <c r="Q1778" s="3013" t="s">
        <v>1534</v>
      </c>
      <c r="R1778" s="3013" t="s">
        <v>1534</v>
      </c>
      <c r="S1778" s="2730" t="s">
        <v>1534</v>
      </c>
      <c r="T1778" s="3013" t="s">
        <v>1534</v>
      </c>
      <c r="U1778" s="3404" t="s">
        <v>1534</v>
      </c>
      <c r="V1778" s="3404" t="s">
        <v>1534</v>
      </c>
      <c r="W1778" s="3013" t="s">
        <v>1534</v>
      </c>
      <c r="X1778" s="3013" t="s">
        <v>1534</v>
      </c>
      <c r="Y1778" s="3404" t="s">
        <v>1534</v>
      </c>
      <c r="Z1778" s="3404" t="s">
        <v>1534</v>
      </c>
      <c r="AA1778" s="3404" t="s">
        <v>1534</v>
      </c>
      <c r="AB1778" s="3013" t="s">
        <v>1534</v>
      </c>
      <c r="AC1778" s="3013" t="s">
        <v>1534</v>
      </c>
      <c r="AD1778" s="3249" t="s">
        <v>1534</v>
      </c>
      <c r="AE1778" s="2587" t="s">
        <v>1534</v>
      </c>
      <c r="AF1778" s="2588" t="s">
        <v>1534</v>
      </c>
      <c r="AG1778" s="2588" t="s">
        <v>1534</v>
      </c>
      <c r="AH1778" s="3119" t="s">
        <v>6094</v>
      </c>
      <c r="AI1778" s="3119"/>
      <c r="AJ1778" s="3405">
        <v>16.8</v>
      </c>
      <c r="AK1778" s="2574"/>
    </row>
    <row r="1779" spans="2:37" s="2875" customFormat="1" ht="12" customHeight="1" x14ac:dyDescent="0.2">
      <c r="B1779" s="2575"/>
      <c r="C1779" s="2568"/>
      <c r="D1779" s="3833"/>
      <c r="E1779" s="3833"/>
      <c r="F1779" s="3833"/>
      <c r="G1779" s="3833"/>
      <c r="H1779" s="2568"/>
      <c r="I1779" s="2569"/>
      <c r="J1779" s="2569"/>
      <c r="K1779" s="2569"/>
      <c r="L1779" s="2569"/>
      <c r="M1779" s="2568"/>
      <c r="N1779" s="2569"/>
      <c r="O1779" s="2569"/>
      <c r="P1779" s="2569"/>
      <c r="Q1779" s="2569"/>
      <c r="R1779" s="2569"/>
      <c r="S1779" s="2568"/>
      <c r="T1779" s="2567"/>
      <c r="U1779" s="2567"/>
      <c r="V1779" s="2567"/>
      <c r="W1779" s="2567"/>
      <c r="X1779" s="2567"/>
      <c r="Y1779" s="2567"/>
      <c r="Z1779" s="2567"/>
      <c r="AA1779" s="2567"/>
      <c r="AB1779" s="2567"/>
      <c r="AC1779" s="2567"/>
      <c r="AD1779" s="2567"/>
      <c r="AE1779" s="2567"/>
      <c r="AF1779" s="2567"/>
      <c r="AG1779" s="2567"/>
      <c r="AH1779" s="2567"/>
      <c r="AI1779" s="2567"/>
      <c r="AJ1779" s="2567"/>
      <c r="AK1779" s="2574"/>
    </row>
    <row r="1780" spans="2:37" s="2875" customFormat="1" ht="12" customHeight="1" x14ac:dyDescent="0.2">
      <c r="B1780" s="3834" t="s">
        <v>4996</v>
      </c>
      <c r="C1780" s="3835"/>
      <c r="D1780" s="3836" t="s">
        <v>6</v>
      </c>
      <c r="E1780" s="3836"/>
      <c r="F1780" s="3836"/>
      <c r="G1780" s="3836"/>
      <c r="H1780" s="2571"/>
      <c r="I1780" s="2571"/>
      <c r="J1780" s="2571"/>
      <c r="K1780" s="2571"/>
      <c r="L1780" s="2571"/>
      <c r="M1780" s="2571"/>
      <c r="N1780" s="2571"/>
      <c r="O1780" s="2571"/>
      <c r="P1780" s="2571"/>
      <c r="Q1780" s="2571"/>
      <c r="R1780" s="2571"/>
      <c r="S1780" s="2571"/>
      <c r="T1780" s="2567"/>
      <c r="U1780" s="2567"/>
      <c r="V1780" s="2567"/>
      <c r="W1780" s="2567"/>
      <c r="X1780" s="2567"/>
      <c r="Y1780" s="2567"/>
      <c r="Z1780" s="2567"/>
      <c r="AA1780" s="2567"/>
      <c r="AB1780" s="2567"/>
      <c r="AC1780" s="2567"/>
      <c r="AD1780" s="2567"/>
      <c r="AE1780" s="2567"/>
      <c r="AF1780" s="2567"/>
      <c r="AG1780" s="2567"/>
      <c r="AH1780" s="2567"/>
      <c r="AI1780" s="2567"/>
      <c r="AJ1780" s="2567"/>
      <c r="AK1780" s="2574"/>
    </row>
    <row r="1781" spans="2:37" s="2875" customFormat="1" ht="12" customHeight="1" x14ac:dyDescent="0.2">
      <c r="B1781" s="3834" t="s">
        <v>4997</v>
      </c>
      <c r="C1781" s="3835"/>
      <c r="D1781" s="3836" t="s">
        <v>10</v>
      </c>
      <c r="E1781" s="3836"/>
      <c r="F1781" s="3836"/>
      <c r="G1781" s="3836"/>
      <c r="H1781" s="2571"/>
      <c r="I1781" s="2571"/>
      <c r="J1781" s="2571"/>
      <c r="K1781" s="2571"/>
      <c r="L1781" s="2571"/>
      <c r="M1781" s="2571"/>
      <c r="N1781" s="2571"/>
      <c r="O1781" s="2571"/>
      <c r="P1781" s="2571"/>
      <c r="Q1781" s="2571"/>
      <c r="R1781" s="2571"/>
      <c r="S1781" s="2571"/>
      <c r="T1781" s="2567"/>
      <c r="U1781" s="2567"/>
      <c r="V1781" s="2567"/>
      <c r="W1781" s="2567"/>
      <c r="X1781" s="2567"/>
      <c r="Y1781" s="2567"/>
      <c r="Z1781" s="2567"/>
      <c r="AA1781" s="2567"/>
      <c r="AB1781" s="2567"/>
      <c r="AC1781" s="2567"/>
      <c r="AD1781" s="2567"/>
      <c r="AE1781" s="2567"/>
      <c r="AF1781" s="2567"/>
      <c r="AG1781" s="2567"/>
      <c r="AH1781" s="2567"/>
      <c r="AI1781" s="2567"/>
      <c r="AJ1781" s="2567"/>
      <c r="AK1781" s="2574"/>
    </row>
    <row r="1782" spans="2:37" s="2875" customFormat="1" ht="12" customHeight="1" thickBot="1" x14ac:dyDescent="0.25">
      <c r="B1782" s="3938"/>
      <c r="C1782" s="3939"/>
      <c r="D1782" s="3940"/>
      <c r="E1782" s="3940"/>
      <c r="F1782" s="3940"/>
      <c r="G1782" s="3940"/>
      <c r="H1782" s="2576"/>
      <c r="I1782" s="2576"/>
      <c r="J1782" s="2576"/>
      <c r="K1782" s="2576"/>
      <c r="L1782" s="2576"/>
      <c r="M1782" s="2576"/>
      <c r="N1782" s="2576"/>
      <c r="O1782" s="2576"/>
      <c r="P1782" s="2576"/>
      <c r="Q1782" s="2576"/>
      <c r="R1782" s="2576"/>
      <c r="S1782" s="2576"/>
      <c r="T1782" s="2577"/>
      <c r="U1782" s="2577"/>
      <c r="V1782" s="2577"/>
      <c r="W1782" s="2577"/>
      <c r="X1782" s="2577"/>
      <c r="Y1782" s="2577"/>
      <c r="Z1782" s="2577"/>
      <c r="AA1782" s="2577"/>
      <c r="AB1782" s="2577"/>
      <c r="AC1782" s="2577"/>
      <c r="AD1782" s="2577"/>
      <c r="AE1782" s="2577"/>
      <c r="AF1782" s="2577"/>
      <c r="AG1782" s="2577"/>
      <c r="AH1782" s="2577"/>
      <c r="AI1782" s="2577"/>
      <c r="AJ1782" s="2577"/>
      <c r="AK1782" s="2579"/>
    </row>
    <row r="1783" spans="2:37" s="2875" customFormat="1" ht="12" customHeight="1" x14ac:dyDescent="0.2">
      <c r="B1783" s="2777"/>
    </row>
    <row r="1784" spans="2:37" s="2875" customFormat="1" ht="12" customHeight="1" thickBot="1" x14ac:dyDescent="0.25">
      <c r="B1784" s="2777"/>
    </row>
    <row r="1785" spans="2:37" s="2875" customFormat="1" ht="12" customHeight="1" x14ac:dyDescent="0.2">
      <c r="B1785" s="3839" t="s">
        <v>5005</v>
      </c>
      <c r="C1785" s="3840"/>
      <c r="D1785" s="3840"/>
      <c r="E1785" s="3840"/>
      <c r="F1785" s="3840"/>
      <c r="G1785" s="3840"/>
      <c r="H1785" s="3840"/>
      <c r="I1785" s="3840"/>
      <c r="J1785" s="3840"/>
      <c r="K1785" s="3840"/>
      <c r="L1785" s="3840"/>
      <c r="M1785" s="3840"/>
      <c r="N1785" s="3840"/>
      <c r="O1785" s="3840"/>
      <c r="P1785" s="3840"/>
      <c r="Q1785" s="3840"/>
      <c r="R1785" s="3840"/>
      <c r="S1785" s="3840"/>
      <c r="T1785" s="3840"/>
      <c r="U1785" s="3840"/>
      <c r="V1785" s="3840"/>
      <c r="W1785" s="3840"/>
      <c r="X1785" s="3840"/>
      <c r="Y1785" s="3840"/>
      <c r="Z1785" s="3840"/>
      <c r="AA1785" s="3840"/>
      <c r="AB1785" s="3840"/>
      <c r="AC1785" s="3840"/>
      <c r="AD1785" s="3840"/>
      <c r="AE1785" s="3840"/>
      <c r="AF1785" s="3840"/>
      <c r="AG1785" s="3840"/>
      <c r="AH1785" s="3840"/>
      <c r="AI1785" s="3840"/>
      <c r="AJ1785" s="3840"/>
      <c r="AK1785" s="3841"/>
    </row>
    <row r="1786" spans="2:37" s="2875" customFormat="1" ht="12" customHeight="1" x14ac:dyDescent="0.2">
      <c r="B1786" s="2572"/>
      <c r="C1786" s="3516"/>
      <c r="D1786" s="3516"/>
      <c r="E1786" s="3516"/>
      <c r="F1786" s="3516"/>
      <c r="G1786" s="2573"/>
      <c r="H1786" s="2573"/>
      <c r="I1786" s="2573"/>
      <c r="J1786" s="2573"/>
      <c r="K1786" s="2573"/>
      <c r="L1786" s="2573"/>
      <c r="M1786" s="2573"/>
      <c r="N1786" s="2573"/>
      <c r="O1786" s="2573"/>
      <c r="P1786" s="2573"/>
      <c r="Q1786" s="2573"/>
      <c r="R1786" s="2573"/>
      <c r="S1786" s="2573"/>
      <c r="T1786" s="2573"/>
      <c r="U1786" s="2573"/>
      <c r="V1786" s="2573"/>
      <c r="W1786" s="2573"/>
      <c r="X1786" s="2573"/>
      <c r="Y1786" s="2573"/>
      <c r="Z1786" s="2573"/>
      <c r="AA1786" s="2573"/>
      <c r="AB1786" s="2573"/>
      <c r="AC1786" s="2573"/>
      <c r="AD1786" s="2573"/>
      <c r="AE1786" s="2573"/>
      <c r="AF1786" s="2573"/>
      <c r="AG1786" s="2573"/>
      <c r="AH1786" s="2573"/>
      <c r="AI1786" s="2573"/>
      <c r="AJ1786" s="2573"/>
      <c r="AK1786" s="2574"/>
    </row>
    <row r="1787" spans="2:37" s="2875" customFormat="1" ht="12" customHeight="1" x14ac:dyDescent="0.2">
      <c r="B1787" s="2572" t="s">
        <v>4992</v>
      </c>
      <c r="C1787" s="3516"/>
      <c r="D1787" s="3842" t="s">
        <v>6528</v>
      </c>
      <c r="E1787" s="3842"/>
      <c r="F1787" s="3842"/>
      <c r="G1787" s="2573"/>
      <c r="H1787" s="2573"/>
      <c r="I1787" s="2573"/>
      <c r="J1787" s="2573"/>
      <c r="K1787" s="2573"/>
      <c r="L1787" s="2573"/>
      <c r="M1787" s="2573"/>
      <c r="N1787" s="2573"/>
      <c r="O1787" s="2573"/>
      <c r="P1787" s="2573"/>
      <c r="Q1787" s="2573"/>
      <c r="R1787" s="2573"/>
      <c r="S1787" s="2573"/>
      <c r="T1787" s="2573"/>
      <c r="U1787" s="2573"/>
      <c r="V1787" s="2573"/>
      <c r="W1787" s="2573"/>
      <c r="X1787" s="2573"/>
      <c r="Y1787" s="2573"/>
      <c r="Z1787" s="2573"/>
      <c r="AA1787" s="2573"/>
      <c r="AB1787" s="2573"/>
      <c r="AC1787" s="2573"/>
      <c r="AD1787" s="2573"/>
      <c r="AE1787" s="2573"/>
      <c r="AF1787" s="2573"/>
      <c r="AG1787" s="2573"/>
      <c r="AH1787" s="2573"/>
      <c r="AI1787" s="2573"/>
      <c r="AJ1787" s="2573"/>
      <c r="AK1787" s="2574"/>
    </row>
    <row r="1788" spans="2:37" s="2875" customFormat="1" ht="11.25" customHeight="1" thickBot="1" x14ac:dyDescent="0.25">
      <c r="B1788" s="3863" t="s">
        <v>5006</v>
      </c>
      <c r="C1788" s="3864"/>
      <c r="D1788" s="3843">
        <v>41677</v>
      </c>
      <c r="E1788" s="3843"/>
      <c r="F1788" s="3516"/>
      <c r="G1788" s="2573"/>
      <c r="H1788" s="2573"/>
      <c r="I1788" s="2573"/>
      <c r="J1788" s="2573"/>
      <c r="K1788" s="2573"/>
      <c r="L1788" s="2573"/>
      <c r="M1788" s="2573"/>
      <c r="N1788" s="2573"/>
      <c r="O1788" s="2573"/>
      <c r="P1788" s="2573"/>
      <c r="Q1788" s="2573"/>
      <c r="R1788" s="2573"/>
      <c r="S1788" s="2573"/>
      <c r="T1788" s="2573"/>
      <c r="U1788" s="2573"/>
      <c r="V1788" s="2573"/>
      <c r="W1788" s="2573"/>
      <c r="X1788" s="2573"/>
      <c r="Y1788" s="2573"/>
      <c r="Z1788" s="2573"/>
      <c r="AA1788" s="2573"/>
      <c r="AB1788" s="2573"/>
      <c r="AC1788" s="2573"/>
      <c r="AD1788" s="2573"/>
      <c r="AE1788" s="2573"/>
      <c r="AF1788" s="2573"/>
      <c r="AG1788" s="2573"/>
      <c r="AH1788" s="2573"/>
      <c r="AI1788" s="2573"/>
      <c r="AJ1788" s="2573"/>
      <c r="AK1788" s="2574"/>
    </row>
    <row r="1789" spans="2:37" s="2875" customFormat="1" ht="86.25" customHeight="1" thickBot="1" x14ac:dyDescent="0.25">
      <c r="B1789" s="3844" t="s">
        <v>5007</v>
      </c>
      <c r="C1789" s="3845"/>
      <c r="D1789" s="3872" t="s">
        <v>6395</v>
      </c>
      <c r="E1789" s="3847"/>
      <c r="F1789" s="3847"/>
      <c r="G1789" s="3847"/>
      <c r="H1789" s="3847"/>
      <c r="I1789" s="3847"/>
      <c r="J1789" s="3847"/>
      <c r="K1789" s="3848"/>
      <c r="L1789" s="2573"/>
      <c r="M1789" s="2573"/>
      <c r="N1789" s="2573"/>
      <c r="O1789" s="2573"/>
      <c r="P1789" s="2573"/>
      <c r="Q1789" s="2573"/>
      <c r="R1789" s="2573"/>
      <c r="S1789" s="2573"/>
      <c r="T1789" s="2573"/>
      <c r="U1789" s="2573"/>
      <c r="V1789" s="2573"/>
      <c r="W1789" s="2573"/>
      <c r="X1789" s="2573"/>
      <c r="Y1789" s="2573"/>
      <c r="Z1789" s="2573"/>
      <c r="AA1789" s="2573"/>
      <c r="AB1789" s="2573"/>
      <c r="AC1789" s="2573"/>
      <c r="AD1789" s="2573"/>
      <c r="AE1789" s="2573"/>
      <c r="AF1789" s="2573"/>
      <c r="AG1789" s="2573"/>
      <c r="AH1789" s="2573"/>
      <c r="AI1789" s="2573"/>
      <c r="AJ1789" s="2573"/>
      <c r="AK1789" s="2574"/>
    </row>
    <row r="1790" spans="2:37" s="2875" customFormat="1" ht="12" customHeight="1" thickBot="1" x14ac:dyDescent="0.25">
      <c r="B1790" s="3865"/>
      <c r="C1790" s="3849"/>
      <c r="D1790" s="3849"/>
      <c r="E1790" s="3849"/>
      <c r="F1790" s="3849"/>
      <c r="G1790" s="3849"/>
      <c r="H1790" s="3849"/>
      <c r="I1790" s="3849"/>
      <c r="J1790" s="3849"/>
      <c r="K1790" s="3849"/>
      <c r="L1790" s="3849"/>
      <c r="M1790" s="3849"/>
      <c r="N1790" s="3849"/>
      <c r="O1790" s="3849"/>
      <c r="P1790" s="3849"/>
      <c r="Q1790" s="3849"/>
      <c r="R1790" s="2573"/>
      <c r="S1790" s="2573"/>
      <c r="T1790" s="2573"/>
      <c r="U1790" s="2573"/>
      <c r="V1790" s="2573"/>
      <c r="W1790" s="2573"/>
      <c r="X1790" s="2573"/>
      <c r="Y1790" s="2573"/>
      <c r="Z1790" s="2573"/>
      <c r="AA1790" s="2573"/>
      <c r="AB1790" s="2573"/>
      <c r="AC1790" s="2573"/>
      <c r="AD1790" s="2573"/>
      <c r="AE1790" s="2573"/>
      <c r="AF1790" s="2573"/>
      <c r="AG1790" s="2573"/>
      <c r="AH1790" s="2573"/>
      <c r="AI1790" s="2573"/>
      <c r="AJ1790" s="2573"/>
      <c r="AK1790" s="2574"/>
    </row>
    <row r="1791" spans="2:37" s="2875" customFormat="1" ht="12" customHeight="1" thickBot="1" x14ac:dyDescent="0.25">
      <c r="B1791" s="3827" t="s">
        <v>5008</v>
      </c>
      <c r="C1791" s="3827"/>
      <c r="D1791" s="3827" t="s">
        <v>4998</v>
      </c>
      <c r="E1791" s="3827" t="s">
        <v>5009</v>
      </c>
      <c r="F1791" s="3850" t="s">
        <v>224</v>
      </c>
      <c r="G1791" s="3850"/>
      <c r="H1791" s="3850"/>
      <c r="I1791" s="3850"/>
      <c r="J1791" s="3850"/>
      <c r="K1791" s="3850"/>
      <c r="L1791" s="3850"/>
      <c r="M1791" s="3850"/>
      <c r="N1791" s="3850"/>
      <c r="O1791" s="3850"/>
      <c r="P1791" s="3850"/>
      <c r="Q1791" s="3850"/>
      <c r="R1791" s="3850"/>
      <c r="S1791" s="3850" t="s">
        <v>340</v>
      </c>
      <c r="T1791" s="3850"/>
      <c r="U1791" s="3850"/>
      <c r="V1791" s="3850"/>
      <c r="W1791" s="3850"/>
      <c r="X1791" s="3850"/>
      <c r="Y1791" s="3850"/>
      <c r="Z1791" s="3850"/>
      <c r="AA1791" s="3850"/>
      <c r="AB1791" s="3850"/>
      <c r="AC1791" s="3850"/>
      <c r="AD1791" s="3850" t="s">
        <v>225</v>
      </c>
      <c r="AE1791" s="3850"/>
      <c r="AF1791" s="3850"/>
      <c r="AG1791" s="3850"/>
      <c r="AH1791" s="3851" t="s">
        <v>4993</v>
      </c>
      <c r="AI1791" s="3851"/>
      <c r="AJ1791" s="3851"/>
      <c r="AK1791" s="2574"/>
    </row>
    <row r="1792" spans="2:37" s="2875" customFormat="1" ht="12" customHeight="1" thickBot="1" x14ac:dyDescent="0.25">
      <c r="B1792" s="3828"/>
      <c r="C1792" s="3828"/>
      <c r="D1792" s="3828"/>
      <c r="E1792" s="3828"/>
      <c r="F1792" s="3828" t="s">
        <v>5010</v>
      </c>
      <c r="G1792" s="3828" t="s">
        <v>5011</v>
      </c>
      <c r="H1792" s="3827" t="s">
        <v>5012</v>
      </c>
      <c r="I1792" s="3830" t="s">
        <v>5013</v>
      </c>
      <c r="J1792" s="3830" t="s">
        <v>5014</v>
      </c>
      <c r="K1792" s="3829" t="s">
        <v>5015</v>
      </c>
      <c r="L1792" s="3829" t="s">
        <v>5016</v>
      </c>
      <c r="M1792" s="3830" t="s">
        <v>5017</v>
      </c>
      <c r="N1792" s="3830"/>
      <c r="O1792" s="3829" t="s">
        <v>5018</v>
      </c>
      <c r="P1792" s="3829" t="s">
        <v>5019</v>
      </c>
      <c r="Q1792" s="3829" t="s">
        <v>5020</v>
      </c>
      <c r="R1792" s="3829" t="s">
        <v>5021</v>
      </c>
      <c r="S1792" s="3827" t="s">
        <v>5022</v>
      </c>
      <c r="T1792" s="3827" t="s">
        <v>5023</v>
      </c>
      <c r="U1792" s="3827" t="s">
        <v>5024</v>
      </c>
      <c r="V1792" s="3827" t="s">
        <v>5025</v>
      </c>
      <c r="W1792" s="3827" t="s">
        <v>5026</v>
      </c>
      <c r="X1792" s="3827" t="s">
        <v>5027</v>
      </c>
      <c r="Y1792" s="3827" t="s">
        <v>5028</v>
      </c>
      <c r="Z1792" s="3827" t="s">
        <v>5029</v>
      </c>
      <c r="AA1792" s="3827" t="s">
        <v>5030</v>
      </c>
      <c r="AB1792" s="3830" t="s">
        <v>5031</v>
      </c>
      <c r="AC1792" s="3830" t="s">
        <v>5032</v>
      </c>
      <c r="AD1792" s="3827" t="s">
        <v>5033</v>
      </c>
      <c r="AE1792" s="3827" t="s">
        <v>5034</v>
      </c>
      <c r="AF1792" s="3827" t="s">
        <v>5035</v>
      </c>
      <c r="AG1792" s="3827" t="s">
        <v>5036</v>
      </c>
      <c r="AH1792" s="3827" t="s">
        <v>1154</v>
      </c>
      <c r="AI1792" s="3827" t="s">
        <v>4994</v>
      </c>
      <c r="AJ1792" s="3827" t="s">
        <v>4995</v>
      </c>
      <c r="AK1792" s="2574"/>
    </row>
    <row r="1793" spans="2:37" s="2875" customFormat="1" ht="12" customHeight="1" thickBot="1" x14ac:dyDescent="0.25">
      <c r="B1793" s="3828"/>
      <c r="C1793" s="3828"/>
      <c r="D1793" s="3828"/>
      <c r="E1793" s="3828"/>
      <c r="F1793" s="3828"/>
      <c r="G1793" s="3828"/>
      <c r="H1793" s="3828"/>
      <c r="I1793" s="3829"/>
      <c r="J1793" s="3829"/>
      <c r="K1793" s="3829"/>
      <c r="L1793" s="3829"/>
      <c r="M1793" s="3515" t="s">
        <v>5037</v>
      </c>
      <c r="N1793" s="3514" t="s">
        <v>2798</v>
      </c>
      <c r="O1793" s="3829"/>
      <c r="P1793" s="3829"/>
      <c r="Q1793" s="3829"/>
      <c r="R1793" s="3829"/>
      <c r="S1793" s="3828"/>
      <c r="T1793" s="3828"/>
      <c r="U1793" s="3828"/>
      <c r="V1793" s="3828"/>
      <c r="W1793" s="3828"/>
      <c r="X1793" s="3828"/>
      <c r="Y1793" s="3828"/>
      <c r="Z1793" s="3828"/>
      <c r="AA1793" s="3828"/>
      <c r="AB1793" s="3829"/>
      <c r="AC1793" s="3829"/>
      <c r="AD1793" s="3828"/>
      <c r="AE1793" s="3828"/>
      <c r="AF1793" s="3828"/>
      <c r="AG1793" s="3828"/>
      <c r="AH1793" s="3828"/>
      <c r="AI1793" s="3828"/>
      <c r="AJ1793" s="3828"/>
      <c r="AK1793" s="2574"/>
    </row>
    <row r="1794" spans="2:37" s="2875" customFormat="1" ht="12" customHeight="1" x14ac:dyDescent="0.2">
      <c r="B1794" s="3897" t="s">
        <v>5977</v>
      </c>
      <c r="C1794" s="3898"/>
      <c r="D1794" s="3182" t="s">
        <v>1534</v>
      </c>
      <c r="E1794" s="3182">
        <v>1</v>
      </c>
      <c r="F1794" s="3182" t="s">
        <v>1534</v>
      </c>
      <c r="G1794" s="3182" t="s">
        <v>1534</v>
      </c>
      <c r="H1794" s="3182" t="s">
        <v>1534</v>
      </c>
      <c r="I1794" s="3182" t="s">
        <v>1534</v>
      </c>
      <c r="J1794" s="3182" t="s">
        <v>1534</v>
      </c>
      <c r="K1794" s="3182" t="s">
        <v>1534</v>
      </c>
      <c r="L1794" s="3182" t="s">
        <v>1534</v>
      </c>
      <c r="M1794" s="3182" t="s">
        <v>1534</v>
      </c>
      <c r="N1794" s="3182" t="s">
        <v>1534</v>
      </c>
      <c r="O1794" s="3182" t="s">
        <v>1534</v>
      </c>
      <c r="P1794" s="3182" t="s">
        <v>1534</v>
      </c>
      <c r="Q1794" s="3182" t="s">
        <v>1534</v>
      </c>
      <c r="R1794" s="3182" t="s">
        <v>1534</v>
      </c>
      <c r="S1794" s="3182" t="s">
        <v>1534</v>
      </c>
      <c r="T1794" s="3182" t="s">
        <v>1534</v>
      </c>
      <c r="U1794" s="3182" t="s">
        <v>1534</v>
      </c>
      <c r="V1794" s="3182" t="s">
        <v>1534</v>
      </c>
      <c r="W1794" s="3182" t="s">
        <v>1534</v>
      </c>
      <c r="X1794" s="3182" t="s">
        <v>1534</v>
      </c>
      <c r="Y1794" s="3182" t="s">
        <v>1534</v>
      </c>
      <c r="Z1794" s="3182" t="s">
        <v>1534</v>
      </c>
      <c r="AA1794" s="3182" t="s">
        <v>1534</v>
      </c>
      <c r="AB1794" s="3182" t="s">
        <v>1534</v>
      </c>
      <c r="AC1794" s="3182" t="s">
        <v>1534</v>
      </c>
      <c r="AD1794" s="3154">
        <v>1</v>
      </c>
      <c r="AE1794" s="2651" t="s">
        <v>5968</v>
      </c>
      <c r="AF1794" s="2709" t="s">
        <v>1534</v>
      </c>
      <c r="AG1794" s="2709">
        <v>0.5</v>
      </c>
      <c r="AH1794" s="2646" t="s">
        <v>1534</v>
      </c>
      <c r="AI1794" s="2646" t="s">
        <v>1534</v>
      </c>
      <c r="AJ1794" s="2648" t="s">
        <v>1534</v>
      </c>
      <c r="AK1794" s="2574"/>
    </row>
    <row r="1795" spans="2:37" s="2875" customFormat="1" ht="12" customHeight="1" x14ac:dyDescent="0.2">
      <c r="B1795" s="3936" t="s">
        <v>5978</v>
      </c>
      <c r="C1795" s="3937"/>
      <c r="D1795" s="3187" t="s">
        <v>1534</v>
      </c>
      <c r="E1795" s="3237">
        <v>3</v>
      </c>
      <c r="F1795" s="3237" t="s">
        <v>1534</v>
      </c>
      <c r="G1795" s="3043" t="s">
        <v>1534</v>
      </c>
      <c r="H1795" s="3135" t="s">
        <v>1534</v>
      </c>
      <c r="I1795" s="3135" t="s">
        <v>1534</v>
      </c>
      <c r="J1795" s="3135" t="s">
        <v>1534</v>
      </c>
      <c r="K1795" s="3043" t="s">
        <v>1534</v>
      </c>
      <c r="L1795" s="3043" t="s">
        <v>1534</v>
      </c>
      <c r="M1795" s="3187" t="s">
        <v>1534</v>
      </c>
      <c r="N1795" s="2613" t="s">
        <v>1534</v>
      </c>
      <c r="O1795" s="3043" t="s">
        <v>1534</v>
      </c>
      <c r="P1795" s="3043" t="s">
        <v>1534</v>
      </c>
      <c r="Q1795" s="3043" t="s">
        <v>1534</v>
      </c>
      <c r="R1795" s="3043" t="s">
        <v>1534</v>
      </c>
      <c r="S1795" s="2713" t="s">
        <v>1534</v>
      </c>
      <c r="T1795" s="3043" t="s">
        <v>1534</v>
      </c>
      <c r="U1795" s="3044" t="s">
        <v>1534</v>
      </c>
      <c r="V1795" s="3044" t="s">
        <v>1534</v>
      </c>
      <c r="W1795" s="3043" t="s">
        <v>1534</v>
      </c>
      <c r="X1795" s="3043" t="s">
        <v>1534</v>
      </c>
      <c r="Y1795" s="3044" t="s">
        <v>1534</v>
      </c>
      <c r="Z1795" s="3044" t="s">
        <v>1534</v>
      </c>
      <c r="AA1795" s="3044" t="s">
        <v>1534</v>
      </c>
      <c r="AB1795" s="3043" t="s">
        <v>1534</v>
      </c>
      <c r="AC1795" s="3043" t="s">
        <v>1534</v>
      </c>
      <c r="AD1795" s="3237">
        <v>3</v>
      </c>
      <c r="AE1795" s="2641" t="s">
        <v>5970</v>
      </c>
      <c r="AF1795" s="2714" t="s">
        <v>1534</v>
      </c>
      <c r="AG1795" s="2714">
        <v>0.5</v>
      </c>
      <c r="AH1795" s="2615" t="s">
        <v>1534</v>
      </c>
      <c r="AI1795" s="2615" t="s">
        <v>1534</v>
      </c>
      <c r="AJ1795" s="3040" t="s">
        <v>1534</v>
      </c>
      <c r="AK1795" s="2574"/>
    </row>
    <row r="1796" spans="2:37" s="2875" customFormat="1" ht="12" customHeight="1" x14ac:dyDescent="0.2">
      <c r="B1796" s="3936" t="s">
        <v>5967</v>
      </c>
      <c r="C1796" s="3937"/>
      <c r="D1796" s="3187" t="s">
        <v>1534</v>
      </c>
      <c r="E1796" s="3237">
        <v>1</v>
      </c>
      <c r="F1796" s="3237" t="s">
        <v>1534</v>
      </c>
      <c r="G1796" s="3043" t="s">
        <v>1534</v>
      </c>
      <c r="H1796" s="3135" t="s">
        <v>1534</v>
      </c>
      <c r="I1796" s="3135" t="s">
        <v>1534</v>
      </c>
      <c r="J1796" s="3135" t="s">
        <v>1534</v>
      </c>
      <c r="K1796" s="3043" t="s">
        <v>1534</v>
      </c>
      <c r="L1796" s="3043" t="s">
        <v>1534</v>
      </c>
      <c r="M1796" s="3187" t="s">
        <v>1534</v>
      </c>
      <c r="N1796" s="2613" t="s">
        <v>1534</v>
      </c>
      <c r="O1796" s="3043" t="s">
        <v>1534</v>
      </c>
      <c r="P1796" s="3043" t="s">
        <v>1534</v>
      </c>
      <c r="Q1796" s="3043" t="s">
        <v>1534</v>
      </c>
      <c r="R1796" s="3043" t="s">
        <v>1534</v>
      </c>
      <c r="S1796" s="2713" t="s">
        <v>1534</v>
      </c>
      <c r="T1796" s="3043" t="s">
        <v>1534</v>
      </c>
      <c r="U1796" s="3044" t="s">
        <v>1534</v>
      </c>
      <c r="V1796" s="3044" t="s">
        <v>1534</v>
      </c>
      <c r="W1796" s="3043" t="s">
        <v>1534</v>
      </c>
      <c r="X1796" s="3043" t="s">
        <v>1534</v>
      </c>
      <c r="Y1796" s="3044" t="s">
        <v>1534</v>
      </c>
      <c r="Z1796" s="3044" t="s">
        <v>1534</v>
      </c>
      <c r="AA1796" s="3044" t="s">
        <v>1534</v>
      </c>
      <c r="AB1796" s="3043" t="s">
        <v>1534</v>
      </c>
      <c r="AC1796" s="3043" t="s">
        <v>1534</v>
      </c>
      <c r="AD1796" s="3237">
        <v>1</v>
      </c>
      <c r="AE1796" s="2641" t="s">
        <v>5968</v>
      </c>
      <c r="AF1796" s="2714" t="s">
        <v>1534</v>
      </c>
      <c r="AG1796" s="2714">
        <v>0.5</v>
      </c>
      <c r="AH1796" s="2615" t="s">
        <v>1534</v>
      </c>
      <c r="AI1796" s="2615" t="s">
        <v>1534</v>
      </c>
      <c r="AJ1796" s="3040" t="s">
        <v>1534</v>
      </c>
      <c r="AK1796" s="2574"/>
    </row>
    <row r="1797" spans="2:37" s="2875" customFormat="1" ht="12" customHeight="1" thickBot="1" x14ac:dyDescent="0.25">
      <c r="B1797" s="3943" t="s">
        <v>5979</v>
      </c>
      <c r="C1797" s="3944"/>
      <c r="D1797" s="3346" t="s">
        <v>1534</v>
      </c>
      <c r="E1797" s="3155">
        <v>3</v>
      </c>
      <c r="F1797" s="3155" t="s">
        <v>1534</v>
      </c>
      <c r="G1797" s="3145" t="s">
        <v>1534</v>
      </c>
      <c r="H1797" s="3144" t="s">
        <v>1534</v>
      </c>
      <c r="I1797" s="3144" t="s">
        <v>1534</v>
      </c>
      <c r="J1797" s="3144" t="s">
        <v>1534</v>
      </c>
      <c r="K1797" s="3145" t="s">
        <v>1534</v>
      </c>
      <c r="L1797" s="3145" t="s">
        <v>1534</v>
      </c>
      <c r="M1797" s="3346" t="s">
        <v>1534</v>
      </c>
      <c r="N1797" s="2673" t="s">
        <v>1534</v>
      </c>
      <c r="O1797" s="3145" t="s">
        <v>1534</v>
      </c>
      <c r="P1797" s="3145" t="s">
        <v>1534</v>
      </c>
      <c r="Q1797" s="3145" t="s">
        <v>1534</v>
      </c>
      <c r="R1797" s="3145" t="s">
        <v>1534</v>
      </c>
      <c r="S1797" s="3348" t="s">
        <v>1534</v>
      </c>
      <c r="T1797" s="3145" t="s">
        <v>1534</v>
      </c>
      <c r="U1797" s="3059" t="s">
        <v>1534</v>
      </c>
      <c r="V1797" s="3059" t="s">
        <v>1534</v>
      </c>
      <c r="W1797" s="3145" t="s">
        <v>1534</v>
      </c>
      <c r="X1797" s="3145" t="s">
        <v>1534</v>
      </c>
      <c r="Y1797" s="3059" t="s">
        <v>1534</v>
      </c>
      <c r="Z1797" s="3059" t="s">
        <v>1534</v>
      </c>
      <c r="AA1797" s="3059" t="s">
        <v>1534</v>
      </c>
      <c r="AB1797" s="3145" t="s">
        <v>1534</v>
      </c>
      <c r="AC1797" s="3145" t="s">
        <v>1534</v>
      </c>
      <c r="AD1797" s="3155">
        <v>3</v>
      </c>
      <c r="AE1797" s="2644" t="s">
        <v>5970</v>
      </c>
      <c r="AF1797" s="2817" t="s">
        <v>1534</v>
      </c>
      <c r="AG1797" s="2817">
        <v>0.5</v>
      </c>
      <c r="AH1797" s="2655" t="s">
        <v>1534</v>
      </c>
      <c r="AI1797" s="2655" t="s">
        <v>1534</v>
      </c>
      <c r="AJ1797" s="3061" t="s">
        <v>1534</v>
      </c>
      <c r="AK1797" s="2574"/>
    </row>
    <row r="1798" spans="2:37" s="2875" customFormat="1" ht="12" customHeight="1" x14ac:dyDescent="0.2">
      <c r="B1798" s="2575"/>
      <c r="C1798" s="2568"/>
      <c r="D1798" s="3833"/>
      <c r="E1798" s="3833"/>
      <c r="F1798" s="3833"/>
      <c r="G1798" s="3833"/>
      <c r="H1798" s="2568"/>
      <c r="I1798" s="2569"/>
      <c r="J1798" s="2569"/>
      <c r="K1798" s="2569"/>
      <c r="L1798" s="2569"/>
      <c r="M1798" s="2568"/>
      <c r="N1798" s="2569"/>
      <c r="O1798" s="2569"/>
      <c r="P1798" s="2569"/>
      <c r="Q1798" s="2569"/>
      <c r="R1798" s="2569"/>
      <c r="S1798" s="2568"/>
      <c r="T1798" s="2567"/>
      <c r="U1798" s="2567"/>
      <c r="V1798" s="2567"/>
      <c r="W1798" s="2567"/>
      <c r="X1798" s="2567"/>
      <c r="Y1798" s="2567"/>
      <c r="Z1798" s="2567"/>
      <c r="AA1798" s="2567"/>
      <c r="AB1798" s="2567"/>
      <c r="AC1798" s="2567"/>
      <c r="AD1798" s="2567"/>
      <c r="AE1798" s="2567"/>
      <c r="AF1798" s="2567"/>
      <c r="AG1798" s="2567"/>
      <c r="AH1798" s="2567"/>
      <c r="AI1798" s="2567"/>
      <c r="AJ1798" s="2567"/>
      <c r="AK1798" s="2574"/>
    </row>
    <row r="1799" spans="2:37" s="2875" customFormat="1" ht="12" customHeight="1" x14ac:dyDescent="0.2">
      <c r="B1799" s="3834" t="s">
        <v>4996</v>
      </c>
      <c r="C1799" s="3835"/>
      <c r="D1799" s="3836" t="s">
        <v>1534</v>
      </c>
      <c r="E1799" s="3836"/>
      <c r="F1799" s="3836"/>
      <c r="G1799" s="3836"/>
      <c r="H1799" s="2571"/>
      <c r="I1799" s="2571"/>
      <c r="J1799" s="2571"/>
      <c r="K1799" s="2571"/>
      <c r="L1799" s="2571"/>
      <c r="M1799" s="2571"/>
      <c r="N1799" s="2571"/>
      <c r="O1799" s="2571"/>
      <c r="P1799" s="2571"/>
      <c r="Q1799" s="2571"/>
      <c r="R1799" s="2571"/>
      <c r="S1799" s="2571"/>
      <c r="T1799" s="2567"/>
      <c r="U1799" s="2567"/>
      <c r="V1799" s="2567"/>
      <c r="W1799" s="2567"/>
      <c r="X1799" s="2567"/>
      <c r="Y1799" s="2567"/>
      <c r="Z1799" s="2567"/>
      <c r="AA1799" s="2567"/>
      <c r="AB1799" s="2567"/>
      <c r="AC1799" s="2567"/>
      <c r="AD1799" s="2567"/>
      <c r="AE1799" s="2567"/>
      <c r="AF1799" s="2567"/>
      <c r="AG1799" s="2567"/>
      <c r="AH1799" s="2567"/>
      <c r="AI1799" s="2567"/>
      <c r="AJ1799" s="2567"/>
      <c r="AK1799" s="2574"/>
    </row>
    <row r="1800" spans="2:37" s="2875" customFormat="1" ht="12" customHeight="1" x14ac:dyDescent="0.2">
      <c r="B1800" s="3834" t="s">
        <v>4997</v>
      </c>
      <c r="C1800" s="3835"/>
      <c r="D1800" s="3836" t="s">
        <v>5971</v>
      </c>
      <c r="E1800" s="3836"/>
      <c r="F1800" s="3836"/>
      <c r="G1800" s="3836"/>
      <c r="H1800" s="2571"/>
      <c r="I1800" s="2571"/>
      <c r="J1800" s="2571"/>
      <c r="K1800" s="2571"/>
      <c r="L1800" s="2571"/>
      <c r="M1800" s="2571"/>
      <c r="N1800" s="2571"/>
      <c r="O1800" s="2571"/>
      <c r="P1800" s="2571"/>
      <c r="Q1800" s="2571"/>
      <c r="R1800" s="2571"/>
      <c r="S1800" s="2571"/>
      <c r="T1800" s="2567"/>
      <c r="U1800" s="2567"/>
      <c r="V1800" s="2567"/>
      <c r="W1800" s="2567"/>
      <c r="X1800" s="2567"/>
      <c r="Y1800" s="2567"/>
      <c r="Z1800" s="2567"/>
      <c r="AA1800" s="2567"/>
      <c r="AB1800" s="2567"/>
      <c r="AC1800" s="2567"/>
      <c r="AD1800" s="2567"/>
      <c r="AE1800" s="2567"/>
      <c r="AF1800" s="2567"/>
      <c r="AG1800" s="2567"/>
      <c r="AH1800" s="2567"/>
      <c r="AI1800" s="2567"/>
      <c r="AJ1800" s="2567"/>
      <c r="AK1800" s="2574"/>
    </row>
    <row r="1801" spans="2:37" s="2875" customFormat="1" ht="12" customHeight="1" thickBot="1" x14ac:dyDescent="0.25">
      <c r="B1801" s="3938"/>
      <c r="C1801" s="3939"/>
      <c r="D1801" s="3940"/>
      <c r="E1801" s="3940"/>
      <c r="F1801" s="3940"/>
      <c r="G1801" s="3940"/>
      <c r="H1801" s="2576"/>
      <c r="I1801" s="2576"/>
      <c r="J1801" s="2576"/>
      <c r="K1801" s="2576"/>
      <c r="L1801" s="2576"/>
      <c r="M1801" s="2576"/>
      <c r="N1801" s="2576"/>
      <c r="O1801" s="2576"/>
      <c r="P1801" s="2576"/>
      <c r="Q1801" s="2576"/>
      <c r="R1801" s="2576"/>
      <c r="S1801" s="2576"/>
      <c r="T1801" s="2577"/>
      <c r="U1801" s="2577"/>
      <c r="V1801" s="2577"/>
      <c r="W1801" s="2577"/>
      <c r="X1801" s="2577"/>
      <c r="Y1801" s="2577"/>
      <c r="Z1801" s="2577"/>
      <c r="AA1801" s="2577"/>
      <c r="AB1801" s="2577"/>
      <c r="AC1801" s="2577"/>
      <c r="AD1801" s="2577"/>
      <c r="AE1801" s="2577"/>
      <c r="AF1801" s="2577"/>
      <c r="AG1801" s="2577"/>
      <c r="AH1801" s="2577"/>
      <c r="AI1801" s="2577"/>
      <c r="AJ1801" s="2577"/>
      <c r="AK1801" s="2579"/>
    </row>
    <row r="1802" spans="2:37" s="2875" customFormat="1" ht="12" customHeight="1" x14ac:dyDescent="0.2">
      <c r="B1802" s="2777"/>
    </row>
    <row r="1803" spans="2:37" s="2875" customFormat="1" ht="12" customHeight="1" thickBot="1" x14ac:dyDescent="0.25">
      <c r="B1803" s="2777"/>
    </row>
    <row r="1804" spans="2:37" s="2875" customFormat="1" ht="12" customHeight="1" x14ac:dyDescent="0.2">
      <c r="B1804" s="3839" t="s">
        <v>5005</v>
      </c>
      <c r="C1804" s="3840"/>
      <c r="D1804" s="3840"/>
      <c r="E1804" s="3840"/>
      <c r="F1804" s="3840"/>
      <c r="G1804" s="3840"/>
      <c r="H1804" s="3840"/>
      <c r="I1804" s="3840"/>
      <c r="J1804" s="3840"/>
      <c r="K1804" s="3840"/>
      <c r="L1804" s="3840"/>
      <c r="M1804" s="3840"/>
      <c r="N1804" s="3840"/>
      <c r="O1804" s="3840"/>
      <c r="P1804" s="3840"/>
      <c r="Q1804" s="3840"/>
      <c r="R1804" s="3840"/>
      <c r="S1804" s="3840"/>
      <c r="T1804" s="3840"/>
      <c r="U1804" s="3840"/>
      <c r="V1804" s="3840"/>
      <c r="W1804" s="3840"/>
      <c r="X1804" s="3840"/>
      <c r="Y1804" s="3840"/>
      <c r="Z1804" s="3840"/>
      <c r="AA1804" s="3840"/>
      <c r="AB1804" s="3840"/>
      <c r="AC1804" s="3840"/>
      <c r="AD1804" s="3840"/>
      <c r="AE1804" s="3840"/>
      <c r="AF1804" s="3840"/>
      <c r="AG1804" s="3840"/>
      <c r="AH1804" s="3840"/>
      <c r="AI1804" s="3840"/>
      <c r="AJ1804" s="3840"/>
      <c r="AK1804" s="3841"/>
    </row>
    <row r="1805" spans="2:37" s="2875" customFormat="1" ht="12" customHeight="1" x14ac:dyDescent="0.2">
      <c r="B1805" s="2572"/>
      <c r="C1805" s="3516"/>
      <c r="D1805" s="3516"/>
      <c r="E1805" s="3516"/>
      <c r="F1805" s="3516"/>
      <c r="G1805" s="2573"/>
      <c r="H1805" s="2573"/>
      <c r="I1805" s="2573"/>
      <c r="J1805" s="2573"/>
      <c r="K1805" s="2573"/>
      <c r="L1805" s="2573"/>
      <c r="M1805" s="2573"/>
      <c r="N1805" s="2573"/>
      <c r="O1805" s="2573"/>
      <c r="P1805" s="2573"/>
      <c r="Q1805" s="2573"/>
      <c r="R1805" s="2573"/>
      <c r="S1805" s="2573"/>
      <c r="T1805" s="2573"/>
      <c r="U1805" s="2573"/>
      <c r="V1805" s="2573"/>
      <c r="W1805" s="2573"/>
      <c r="X1805" s="2573"/>
      <c r="Y1805" s="2573"/>
      <c r="Z1805" s="2573"/>
      <c r="AA1805" s="2573"/>
      <c r="AB1805" s="2573"/>
      <c r="AC1805" s="2573"/>
      <c r="AD1805" s="2573"/>
      <c r="AE1805" s="2573"/>
      <c r="AF1805" s="2573"/>
      <c r="AG1805" s="2573"/>
      <c r="AH1805" s="2573"/>
      <c r="AI1805" s="2573"/>
      <c r="AJ1805" s="2573"/>
      <c r="AK1805" s="2574"/>
    </row>
    <row r="1806" spans="2:37" s="2875" customFormat="1" ht="12" customHeight="1" x14ac:dyDescent="0.2">
      <c r="B1806" s="2572" t="s">
        <v>4992</v>
      </c>
      <c r="C1806" s="3516"/>
      <c r="D1806" s="3842" t="s">
        <v>5980</v>
      </c>
      <c r="E1806" s="3842"/>
      <c r="F1806" s="3842"/>
      <c r="G1806" s="2573"/>
      <c r="H1806" s="2573"/>
      <c r="I1806" s="2573"/>
      <c r="J1806" s="2573"/>
      <c r="K1806" s="2573"/>
      <c r="L1806" s="2573"/>
      <c r="M1806" s="2573"/>
      <c r="N1806" s="2573"/>
      <c r="O1806" s="2573"/>
      <c r="P1806" s="2573"/>
      <c r="Q1806" s="2573"/>
      <c r="R1806" s="2573"/>
      <c r="S1806" s="2573"/>
      <c r="T1806" s="2573"/>
      <c r="U1806" s="2573"/>
      <c r="V1806" s="2573"/>
      <c r="W1806" s="2573"/>
      <c r="X1806" s="2573"/>
      <c r="Y1806" s="2573"/>
      <c r="Z1806" s="2573"/>
      <c r="AA1806" s="2573"/>
      <c r="AB1806" s="2573"/>
      <c r="AC1806" s="2573"/>
      <c r="AD1806" s="2573"/>
      <c r="AE1806" s="2573"/>
      <c r="AF1806" s="2573"/>
      <c r="AG1806" s="2573"/>
      <c r="AH1806" s="2573"/>
      <c r="AI1806" s="2573"/>
      <c r="AJ1806" s="2573"/>
      <c r="AK1806" s="2574"/>
    </row>
    <row r="1807" spans="2:37" s="2875" customFormat="1" ht="12" customHeight="1" thickBot="1" x14ac:dyDescent="0.25">
      <c r="B1807" s="3863" t="s">
        <v>5006</v>
      </c>
      <c r="C1807" s="3864"/>
      <c r="D1807" s="3843">
        <v>41678</v>
      </c>
      <c r="E1807" s="3843"/>
      <c r="F1807" s="3516"/>
      <c r="G1807" s="2573"/>
      <c r="H1807" s="2573"/>
      <c r="I1807" s="2573"/>
      <c r="J1807" s="2573"/>
      <c r="K1807" s="2573"/>
      <c r="L1807" s="2573"/>
      <c r="M1807" s="2573"/>
      <c r="N1807" s="2573"/>
      <c r="O1807" s="2573"/>
      <c r="P1807" s="2573"/>
      <c r="Q1807" s="2573"/>
      <c r="R1807" s="2573"/>
      <c r="S1807" s="2573"/>
      <c r="T1807" s="2573"/>
      <c r="U1807" s="2573"/>
      <c r="V1807" s="2573"/>
      <c r="W1807" s="2573"/>
      <c r="X1807" s="2573"/>
      <c r="Y1807" s="2573"/>
      <c r="Z1807" s="2573"/>
      <c r="AA1807" s="2573"/>
      <c r="AB1807" s="2573"/>
      <c r="AC1807" s="2573"/>
      <c r="AD1807" s="2573"/>
      <c r="AE1807" s="2573"/>
      <c r="AF1807" s="2573"/>
      <c r="AG1807" s="2573"/>
      <c r="AH1807" s="2573"/>
      <c r="AI1807" s="2573"/>
      <c r="AJ1807" s="2573"/>
      <c r="AK1807" s="2574"/>
    </row>
    <row r="1808" spans="2:37" s="2875" customFormat="1" ht="93.75" customHeight="1" thickBot="1" x14ac:dyDescent="0.25">
      <c r="B1808" s="3844" t="s">
        <v>5007</v>
      </c>
      <c r="C1808" s="3845"/>
      <c r="D1808" s="3872" t="s">
        <v>6390</v>
      </c>
      <c r="E1808" s="3847"/>
      <c r="F1808" s="3847"/>
      <c r="G1808" s="3847"/>
      <c r="H1808" s="3847"/>
      <c r="I1808" s="3847"/>
      <c r="J1808" s="3847"/>
      <c r="K1808" s="3848"/>
      <c r="L1808" s="2573"/>
      <c r="M1808" s="2573"/>
      <c r="N1808" s="2573"/>
      <c r="O1808" s="2573"/>
      <c r="P1808" s="2573"/>
      <c r="Q1808" s="2573"/>
      <c r="R1808" s="2573"/>
      <c r="S1808" s="2573"/>
      <c r="T1808" s="2573"/>
      <c r="U1808" s="2573"/>
      <c r="V1808" s="2573"/>
      <c r="W1808" s="2573"/>
      <c r="X1808" s="2573"/>
      <c r="Y1808" s="2573"/>
      <c r="Z1808" s="2573"/>
      <c r="AA1808" s="2573"/>
      <c r="AB1808" s="2573"/>
      <c r="AC1808" s="2573"/>
      <c r="AD1808" s="2573"/>
      <c r="AE1808" s="2573"/>
      <c r="AF1808" s="2573"/>
      <c r="AG1808" s="2573"/>
      <c r="AH1808" s="2573"/>
      <c r="AI1808" s="2573"/>
      <c r="AJ1808" s="2573"/>
      <c r="AK1808" s="2574"/>
    </row>
    <row r="1809" spans="2:37" s="2875" customFormat="1" ht="12" customHeight="1" thickBot="1" x14ac:dyDescent="0.25">
      <c r="B1809" s="3865"/>
      <c r="C1809" s="3849"/>
      <c r="D1809" s="3849"/>
      <c r="E1809" s="3849"/>
      <c r="F1809" s="3849"/>
      <c r="G1809" s="3849"/>
      <c r="H1809" s="3849"/>
      <c r="I1809" s="3849"/>
      <c r="J1809" s="3849"/>
      <c r="K1809" s="3849"/>
      <c r="L1809" s="3849"/>
      <c r="M1809" s="3849"/>
      <c r="N1809" s="3849"/>
      <c r="O1809" s="3849"/>
      <c r="P1809" s="3849"/>
      <c r="Q1809" s="3849"/>
      <c r="R1809" s="2573"/>
      <c r="S1809" s="2573"/>
      <c r="T1809" s="2573"/>
      <c r="U1809" s="2573"/>
      <c r="V1809" s="2573"/>
      <c r="W1809" s="2573"/>
      <c r="X1809" s="2573"/>
      <c r="Y1809" s="2573"/>
      <c r="Z1809" s="2573"/>
      <c r="AA1809" s="2573"/>
      <c r="AB1809" s="2573"/>
      <c r="AC1809" s="2573"/>
      <c r="AD1809" s="2573"/>
      <c r="AE1809" s="2573"/>
      <c r="AF1809" s="2573"/>
      <c r="AG1809" s="2573"/>
      <c r="AH1809" s="2573"/>
      <c r="AI1809" s="2573"/>
      <c r="AJ1809" s="2573"/>
      <c r="AK1809" s="2574"/>
    </row>
    <row r="1810" spans="2:37" s="2875" customFormat="1" ht="12" customHeight="1" thickBot="1" x14ac:dyDescent="0.25">
      <c r="B1810" s="3827" t="s">
        <v>5008</v>
      </c>
      <c r="C1810" s="3827"/>
      <c r="D1810" s="3827" t="s">
        <v>4998</v>
      </c>
      <c r="E1810" s="3827" t="s">
        <v>5009</v>
      </c>
      <c r="F1810" s="3850" t="s">
        <v>224</v>
      </c>
      <c r="G1810" s="3850"/>
      <c r="H1810" s="3850"/>
      <c r="I1810" s="3850"/>
      <c r="J1810" s="3850"/>
      <c r="K1810" s="3850"/>
      <c r="L1810" s="3850"/>
      <c r="M1810" s="3850"/>
      <c r="N1810" s="3850"/>
      <c r="O1810" s="3850"/>
      <c r="P1810" s="3850"/>
      <c r="Q1810" s="3850"/>
      <c r="R1810" s="3850"/>
      <c r="S1810" s="3850" t="s">
        <v>340</v>
      </c>
      <c r="T1810" s="3850"/>
      <c r="U1810" s="3850"/>
      <c r="V1810" s="3850"/>
      <c r="W1810" s="3850"/>
      <c r="X1810" s="3850"/>
      <c r="Y1810" s="3850"/>
      <c r="Z1810" s="3850"/>
      <c r="AA1810" s="3850"/>
      <c r="AB1810" s="3850"/>
      <c r="AC1810" s="3850"/>
      <c r="AD1810" s="3850" t="s">
        <v>225</v>
      </c>
      <c r="AE1810" s="3850"/>
      <c r="AF1810" s="3850"/>
      <c r="AG1810" s="3850"/>
      <c r="AH1810" s="3851" t="s">
        <v>4993</v>
      </c>
      <c r="AI1810" s="3851"/>
      <c r="AJ1810" s="3851"/>
      <c r="AK1810" s="2574"/>
    </row>
    <row r="1811" spans="2:37" s="2875" customFormat="1" ht="12" customHeight="1" thickBot="1" x14ac:dyDescent="0.25">
      <c r="B1811" s="3828"/>
      <c r="C1811" s="3828"/>
      <c r="D1811" s="3828"/>
      <c r="E1811" s="3828"/>
      <c r="F1811" s="3828" t="s">
        <v>5010</v>
      </c>
      <c r="G1811" s="3828" t="s">
        <v>5011</v>
      </c>
      <c r="H1811" s="3827" t="s">
        <v>5012</v>
      </c>
      <c r="I1811" s="3830" t="s">
        <v>5013</v>
      </c>
      <c r="J1811" s="3830" t="s">
        <v>5014</v>
      </c>
      <c r="K1811" s="3829" t="s">
        <v>5015</v>
      </c>
      <c r="L1811" s="3829" t="s">
        <v>5016</v>
      </c>
      <c r="M1811" s="3830" t="s">
        <v>5017</v>
      </c>
      <c r="N1811" s="3830"/>
      <c r="O1811" s="3829" t="s">
        <v>5018</v>
      </c>
      <c r="P1811" s="3829" t="s">
        <v>5019</v>
      </c>
      <c r="Q1811" s="3829" t="s">
        <v>5020</v>
      </c>
      <c r="R1811" s="3829" t="s">
        <v>5021</v>
      </c>
      <c r="S1811" s="3827" t="s">
        <v>5022</v>
      </c>
      <c r="T1811" s="3827" t="s">
        <v>5023</v>
      </c>
      <c r="U1811" s="3827" t="s">
        <v>5024</v>
      </c>
      <c r="V1811" s="3827" t="s">
        <v>5025</v>
      </c>
      <c r="W1811" s="3827" t="s">
        <v>5026</v>
      </c>
      <c r="X1811" s="3827" t="s">
        <v>5027</v>
      </c>
      <c r="Y1811" s="3827" t="s">
        <v>5028</v>
      </c>
      <c r="Z1811" s="3827" t="s">
        <v>5029</v>
      </c>
      <c r="AA1811" s="3827" t="s">
        <v>5030</v>
      </c>
      <c r="AB1811" s="3830" t="s">
        <v>5031</v>
      </c>
      <c r="AC1811" s="3830" t="s">
        <v>5032</v>
      </c>
      <c r="AD1811" s="3827" t="s">
        <v>5033</v>
      </c>
      <c r="AE1811" s="3827" t="s">
        <v>5034</v>
      </c>
      <c r="AF1811" s="3827" t="s">
        <v>5035</v>
      </c>
      <c r="AG1811" s="3827" t="s">
        <v>5036</v>
      </c>
      <c r="AH1811" s="3827" t="s">
        <v>1154</v>
      </c>
      <c r="AI1811" s="3827" t="s">
        <v>4994</v>
      </c>
      <c r="AJ1811" s="3827" t="s">
        <v>4995</v>
      </c>
      <c r="AK1811" s="2574"/>
    </row>
    <row r="1812" spans="2:37" s="2875" customFormat="1" ht="12" customHeight="1" thickBot="1" x14ac:dyDescent="0.25">
      <c r="B1812" s="3828"/>
      <c r="C1812" s="3828"/>
      <c r="D1812" s="3828"/>
      <c r="E1812" s="3828"/>
      <c r="F1812" s="3828"/>
      <c r="G1812" s="3828"/>
      <c r="H1812" s="3828"/>
      <c r="I1812" s="3829"/>
      <c r="J1812" s="3829"/>
      <c r="K1812" s="3829"/>
      <c r="L1812" s="3829"/>
      <c r="M1812" s="3515" t="s">
        <v>5037</v>
      </c>
      <c r="N1812" s="3514" t="s">
        <v>2798</v>
      </c>
      <c r="O1812" s="3829"/>
      <c r="P1812" s="3829"/>
      <c r="Q1812" s="3829"/>
      <c r="R1812" s="3829"/>
      <c r="S1812" s="3828"/>
      <c r="T1812" s="3828"/>
      <c r="U1812" s="3828"/>
      <c r="V1812" s="3828"/>
      <c r="W1812" s="3828"/>
      <c r="X1812" s="3828"/>
      <c r="Y1812" s="3828"/>
      <c r="Z1812" s="3828"/>
      <c r="AA1812" s="3828"/>
      <c r="AB1812" s="3829"/>
      <c r="AC1812" s="3829"/>
      <c r="AD1812" s="3828"/>
      <c r="AE1812" s="3828"/>
      <c r="AF1812" s="3828"/>
      <c r="AG1812" s="3828"/>
      <c r="AH1812" s="3828"/>
      <c r="AI1812" s="3828"/>
      <c r="AJ1812" s="3828"/>
      <c r="AK1812" s="2574"/>
    </row>
    <row r="1813" spans="2:37" s="2875" customFormat="1" ht="12" customHeight="1" x14ac:dyDescent="0.2">
      <c r="B1813" s="3897" t="s">
        <v>5977</v>
      </c>
      <c r="C1813" s="3898"/>
      <c r="D1813" s="3182" t="s">
        <v>1534</v>
      </c>
      <c r="E1813" s="3544">
        <v>1</v>
      </c>
      <c r="F1813" s="3182" t="s">
        <v>1534</v>
      </c>
      <c r="G1813" s="3182" t="s">
        <v>1534</v>
      </c>
      <c r="H1813" s="3182" t="s">
        <v>1534</v>
      </c>
      <c r="I1813" s="3182" t="s">
        <v>1534</v>
      </c>
      <c r="J1813" s="3182" t="s">
        <v>1534</v>
      </c>
      <c r="K1813" s="3182" t="s">
        <v>1534</v>
      </c>
      <c r="L1813" s="3182" t="s">
        <v>1534</v>
      </c>
      <c r="M1813" s="3182" t="s">
        <v>1534</v>
      </c>
      <c r="N1813" s="3182" t="s">
        <v>1534</v>
      </c>
      <c r="O1813" s="3182" t="s">
        <v>1534</v>
      </c>
      <c r="P1813" s="3182" t="s">
        <v>1534</v>
      </c>
      <c r="Q1813" s="3182" t="s">
        <v>1534</v>
      </c>
      <c r="R1813" s="3182" t="s">
        <v>1534</v>
      </c>
      <c r="S1813" s="3182" t="s">
        <v>1534</v>
      </c>
      <c r="T1813" s="3182" t="s">
        <v>1534</v>
      </c>
      <c r="U1813" s="3182" t="s">
        <v>1534</v>
      </c>
      <c r="V1813" s="3182" t="s">
        <v>1534</v>
      </c>
      <c r="W1813" s="3182" t="s">
        <v>1534</v>
      </c>
      <c r="X1813" s="3182" t="s">
        <v>1534</v>
      </c>
      <c r="Y1813" s="3182" t="s">
        <v>1534</v>
      </c>
      <c r="Z1813" s="3182" t="s">
        <v>1534</v>
      </c>
      <c r="AA1813" s="3182" t="s">
        <v>1534</v>
      </c>
      <c r="AB1813" s="3182" t="s">
        <v>1534</v>
      </c>
      <c r="AC1813" s="3182" t="s">
        <v>1534</v>
      </c>
      <c r="AD1813" s="3154">
        <v>1</v>
      </c>
      <c r="AE1813" s="2651" t="s">
        <v>5968</v>
      </c>
      <c r="AF1813" s="2709" t="s">
        <v>1534</v>
      </c>
      <c r="AG1813" s="2709">
        <v>0.1</v>
      </c>
      <c r="AH1813" s="2646" t="s">
        <v>1534</v>
      </c>
      <c r="AI1813" s="2646" t="s">
        <v>1534</v>
      </c>
      <c r="AJ1813" s="2648" t="s">
        <v>1534</v>
      </c>
      <c r="AK1813" s="2574"/>
    </row>
    <row r="1814" spans="2:37" s="2875" customFormat="1" ht="12" customHeight="1" thickBot="1" x14ac:dyDescent="0.25">
      <c r="B1814" s="3943" t="s">
        <v>5978</v>
      </c>
      <c r="C1814" s="3944"/>
      <c r="D1814" s="3346" t="s">
        <v>1534</v>
      </c>
      <c r="E1814" s="3103">
        <v>3</v>
      </c>
      <c r="F1814" s="3155" t="s">
        <v>1534</v>
      </c>
      <c r="G1814" s="3145" t="s">
        <v>1534</v>
      </c>
      <c r="H1814" s="3144" t="s">
        <v>1534</v>
      </c>
      <c r="I1814" s="3144" t="s">
        <v>1534</v>
      </c>
      <c r="J1814" s="3144" t="s">
        <v>1534</v>
      </c>
      <c r="K1814" s="3145" t="s">
        <v>1534</v>
      </c>
      <c r="L1814" s="3145" t="s">
        <v>1534</v>
      </c>
      <c r="M1814" s="3346" t="s">
        <v>1534</v>
      </c>
      <c r="N1814" s="2673" t="s">
        <v>1534</v>
      </c>
      <c r="O1814" s="3145" t="s">
        <v>1534</v>
      </c>
      <c r="P1814" s="3145" t="s">
        <v>1534</v>
      </c>
      <c r="Q1814" s="3145" t="s">
        <v>1534</v>
      </c>
      <c r="R1814" s="3145" t="s">
        <v>1534</v>
      </c>
      <c r="S1814" s="3348" t="s">
        <v>1534</v>
      </c>
      <c r="T1814" s="3145" t="s">
        <v>1534</v>
      </c>
      <c r="U1814" s="3059" t="s">
        <v>1534</v>
      </c>
      <c r="V1814" s="3059" t="s">
        <v>1534</v>
      </c>
      <c r="W1814" s="3145" t="s">
        <v>1534</v>
      </c>
      <c r="X1814" s="3145" t="s">
        <v>1534</v>
      </c>
      <c r="Y1814" s="3059" t="s">
        <v>1534</v>
      </c>
      <c r="Z1814" s="3059" t="s">
        <v>1534</v>
      </c>
      <c r="AA1814" s="3059" t="s">
        <v>1534</v>
      </c>
      <c r="AB1814" s="3145" t="s">
        <v>1534</v>
      </c>
      <c r="AC1814" s="3145" t="s">
        <v>1534</v>
      </c>
      <c r="AD1814" s="3155">
        <v>3</v>
      </c>
      <c r="AE1814" s="2644" t="s">
        <v>5970</v>
      </c>
      <c r="AF1814" s="2817" t="s">
        <v>1534</v>
      </c>
      <c r="AG1814" s="2817">
        <v>0.1</v>
      </c>
      <c r="AH1814" s="2655" t="s">
        <v>1534</v>
      </c>
      <c r="AI1814" s="2655" t="s">
        <v>1534</v>
      </c>
      <c r="AJ1814" s="3061" t="s">
        <v>1534</v>
      </c>
      <c r="AK1814" s="2574"/>
    </row>
    <row r="1815" spans="2:37" s="2875" customFormat="1" ht="12" customHeight="1" x14ac:dyDescent="0.2">
      <c r="B1815" s="2575"/>
      <c r="C1815" s="2568"/>
      <c r="D1815" s="3833"/>
      <c r="E1815" s="3833"/>
      <c r="F1815" s="3833"/>
      <c r="G1815" s="3833"/>
      <c r="H1815" s="2568"/>
      <c r="I1815" s="2569"/>
      <c r="J1815" s="2569"/>
      <c r="K1815" s="2569"/>
      <c r="L1815" s="2569"/>
      <c r="M1815" s="2568"/>
      <c r="N1815" s="2569"/>
      <c r="O1815" s="2569"/>
      <c r="P1815" s="2569"/>
      <c r="Q1815" s="2569"/>
      <c r="R1815" s="2569"/>
      <c r="S1815" s="2568"/>
      <c r="T1815" s="2567"/>
      <c r="U1815" s="2567"/>
      <c r="V1815" s="2567"/>
      <c r="W1815" s="2567"/>
      <c r="X1815" s="2567"/>
      <c r="Y1815" s="2567"/>
      <c r="Z1815" s="2567"/>
      <c r="AA1815" s="2567"/>
      <c r="AB1815" s="2567"/>
      <c r="AC1815" s="2567"/>
      <c r="AD1815" s="2567"/>
      <c r="AE1815" s="2567"/>
      <c r="AF1815" s="2567"/>
      <c r="AG1815" s="2567"/>
      <c r="AH1815" s="2567"/>
      <c r="AI1815" s="2567"/>
      <c r="AJ1815" s="2567"/>
      <c r="AK1815" s="2574"/>
    </row>
    <row r="1816" spans="2:37" s="2875" customFormat="1" ht="12" customHeight="1" x14ac:dyDescent="0.2">
      <c r="B1816" s="3834" t="s">
        <v>4996</v>
      </c>
      <c r="C1816" s="3835"/>
      <c r="D1816" s="3836" t="s">
        <v>1534</v>
      </c>
      <c r="E1816" s="3836"/>
      <c r="F1816" s="3836"/>
      <c r="G1816" s="3836"/>
      <c r="H1816" s="2571"/>
      <c r="I1816" s="2571"/>
      <c r="J1816" s="2571"/>
      <c r="K1816" s="2571"/>
      <c r="L1816" s="2571"/>
      <c r="M1816" s="2571"/>
      <c r="N1816" s="2571"/>
      <c r="O1816" s="2571"/>
      <c r="P1816" s="2571"/>
      <c r="Q1816" s="2571"/>
      <c r="R1816" s="2571"/>
      <c r="S1816" s="2571"/>
      <c r="T1816" s="2567"/>
      <c r="U1816" s="2567"/>
      <c r="V1816" s="2567"/>
      <c r="W1816" s="2567"/>
      <c r="X1816" s="2567"/>
      <c r="Y1816" s="2567"/>
      <c r="Z1816" s="2567"/>
      <c r="AA1816" s="2567"/>
      <c r="AB1816" s="2567"/>
      <c r="AC1816" s="2567"/>
      <c r="AD1816" s="2567"/>
      <c r="AE1816" s="2567"/>
      <c r="AF1816" s="2567"/>
      <c r="AG1816" s="2567"/>
      <c r="AH1816" s="2567"/>
      <c r="AI1816" s="2567"/>
      <c r="AJ1816" s="2567"/>
      <c r="AK1816" s="2574"/>
    </row>
    <row r="1817" spans="2:37" s="2875" customFormat="1" ht="12" customHeight="1" x14ac:dyDescent="0.2">
      <c r="B1817" s="3834" t="s">
        <v>4997</v>
      </c>
      <c r="C1817" s="3835"/>
      <c r="D1817" s="3836" t="s">
        <v>5971</v>
      </c>
      <c r="E1817" s="3836"/>
      <c r="F1817" s="3836"/>
      <c r="G1817" s="3836"/>
      <c r="H1817" s="2571"/>
      <c r="I1817" s="2571"/>
      <c r="J1817" s="2571"/>
      <c r="K1817" s="2571"/>
      <c r="L1817" s="2571"/>
      <c r="M1817" s="2571"/>
      <c r="N1817" s="2571"/>
      <c r="O1817" s="2571"/>
      <c r="P1817" s="2571"/>
      <c r="Q1817" s="2571"/>
      <c r="R1817" s="2571"/>
      <c r="S1817" s="2571"/>
      <c r="T1817" s="2567"/>
      <c r="U1817" s="2567"/>
      <c r="V1817" s="2567"/>
      <c r="W1817" s="2567"/>
      <c r="X1817" s="2567"/>
      <c r="Y1817" s="2567"/>
      <c r="Z1817" s="2567"/>
      <c r="AA1817" s="2567"/>
      <c r="AB1817" s="2567"/>
      <c r="AC1817" s="2567"/>
      <c r="AD1817" s="2567"/>
      <c r="AE1817" s="2567"/>
      <c r="AF1817" s="2567"/>
      <c r="AG1817" s="2567"/>
      <c r="AH1817" s="2567"/>
      <c r="AI1817" s="2567"/>
      <c r="AJ1817" s="2567"/>
      <c r="AK1817" s="2574"/>
    </row>
    <row r="1818" spans="2:37" s="2875" customFormat="1" ht="12" customHeight="1" thickBot="1" x14ac:dyDescent="0.25">
      <c r="B1818" s="3938"/>
      <c r="C1818" s="3939"/>
      <c r="D1818" s="3940"/>
      <c r="E1818" s="3940"/>
      <c r="F1818" s="3940"/>
      <c r="G1818" s="3940"/>
      <c r="H1818" s="2576"/>
      <c r="I1818" s="2576"/>
      <c r="J1818" s="2576"/>
      <c r="K1818" s="2576"/>
      <c r="L1818" s="2576"/>
      <c r="M1818" s="2576"/>
      <c r="N1818" s="2576"/>
      <c r="O1818" s="2576"/>
      <c r="P1818" s="2576"/>
      <c r="Q1818" s="2576"/>
      <c r="R1818" s="2576"/>
      <c r="S1818" s="2576"/>
      <c r="T1818" s="2577"/>
      <c r="U1818" s="2577"/>
      <c r="V1818" s="2577"/>
      <c r="W1818" s="2577"/>
      <c r="X1818" s="2577"/>
      <c r="Y1818" s="2577"/>
      <c r="Z1818" s="2577"/>
      <c r="AA1818" s="2577"/>
      <c r="AB1818" s="2577"/>
      <c r="AC1818" s="2577"/>
      <c r="AD1818" s="2577"/>
      <c r="AE1818" s="2577"/>
      <c r="AF1818" s="2577"/>
      <c r="AG1818" s="2577"/>
      <c r="AH1818" s="2577"/>
      <c r="AI1818" s="2577"/>
      <c r="AJ1818" s="2577"/>
      <c r="AK1818" s="2579"/>
    </row>
    <row r="1819" spans="2:37" s="2875" customFormat="1" ht="12" customHeight="1" x14ac:dyDescent="0.2">
      <c r="B1819" s="2777"/>
    </row>
    <row r="1820" spans="2:37" s="2875" customFormat="1" ht="12" customHeight="1" thickBot="1" x14ac:dyDescent="0.25">
      <c r="B1820" s="2777"/>
    </row>
    <row r="1821" spans="2:37" s="2875" customFormat="1" ht="12" customHeight="1" x14ac:dyDescent="0.2">
      <c r="B1821" s="3839" t="s">
        <v>5005</v>
      </c>
      <c r="C1821" s="3840"/>
      <c r="D1821" s="3840"/>
      <c r="E1821" s="3840"/>
      <c r="F1821" s="3840"/>
      <c r="G1821" s="3840"/>
      <c r="H1821" s="3840"/>
      <c r="I1821" s="3840"/>
      <c r="J1821" s="3840"/>
      <c r="K1821" s="3840"/>
      <c r="L1821" s="3840"/>
      <c r="M1821" s="3840"/>
      <c r="N1821" s="3840"/>
      <c r="O1821" s="3840"/>
      <c r="P1821" s="3840"/>
      <c r="Q1821" s="3840"/>
      <c r="R1821" s="3840"/>
      <c r="S1821" s="3840"/>
      <c r="T1821" s="3840"/>
      <c r="U1821" s="3840"/>
      <c r="V1821" s="3840"/>
      <c r="W1821" s="3840"/>
      <c r="X1821" s="3840"/>
      <c r="Y1821" s="3840"/>
      <c r="Z1821" s="3840"/>
      <c r="AA1821" s="3840"/>
      <c r="AB1821" s="3840"/>
      <c r="AC1821" s="3840"/>
      <c r="AD1821" s="3840"/>
      <c r="AE1821" s="3840"/>
      <c r="AF1821" s="3840"/>
      <c r="AG1821" s="3840"/>
      <c r="AH1821" s="3840"/>
      <c r="AI1821" s="3840"/>
      <c r="AJ1821" s="3840"/>
      <c r="AK1821" s="3841"/>
    </row>
    <row r="1822" spans="2:37" s="2875" customFormat="1" ht="12" customHeight="1" x14ac:dyDescent="0.2">
      <c r="B1822" s="2572"/>
      <c r="C1822" s="3516"/>
      <c r="D1822" s="3516"/>
      <c r="E1822" s="3516"/>
      <c r="F1822" s="3516"/>
      <c r="G1822" s="2573"/>
      <c r="H1822" s="2573"/>
      <c r="I1822" s="2573"/>
      <c r="J1822" s="2573"/>
      <c r="K1822" s="2573"/>
      <c r="L1822" s="2573"/>
      <c r="M1822" s="2573"/>
      <c r="N1822" s="2573"/>
      <c r="O1822" s="2573"/>
      <c r="P1822" s="2573"/>
      <c r="Q1822" s="2573"/>
      <c r="R1822" s="2573"/>
      <c r="S1822" s="2573"/>
      <c r="T1822" s="2573"/>
      <c r="U1822" s="2573"/>
      <c r="V1822" s="2573"/>
      <c r="W1822" s="2573"/>
      <c r="X1822" s="2573"/>
      <c r="Y1822" s="2573"/>
      <c r="Z1822" s="2573"/>
      <c r="AA1822" s="2573"/>
      <c r="AB1822" s="2573"/>
      <c r="AC1822" s="2573"/>
      <c r="AD1822" s="2573"/>
      <c r="AE1822" s="2573"/>
      <c r="AF1822" s="2573"/>
      <c r="AG1822" s="2573"/>
      <c r="AH1822" s="2573"/>
      <c r="AI1822" s="2573"/>
      <c r="AJ1822" s="2573"/>
      <c r="AK1822" s="2574"/>
    </row>
    <row r="1823" spans="2:37" s="2875" customFormat="1" ht="12" customHeight="1" x14ac:dyDescent="0.2">
      <c r="B1823" s="2572" t="s">
        <v>4992</v>
      </c>
      <c r="C1823" s="3516"/>
      <c r="D1823" s="3842" t="s">
        <v>5965</v>
      </c>
      <c r="E1823" s="3842"/>
      <c r="F1823" s="3842"/>
      <c r="G1823" s="2573"/>
      <c r="H1823" s="2573"/>
      <c r="I1823" s="2573"/>
      <c r="J1823" s="2573"/>
      <c r="K1823" s="2573"/>
      <c r="L1823" s="2573"/>
      <c r="M1823" s="2573"/>
      <c r="N1823" s="2573"/>
      <c r="O1823" s="2573"/>
      <c r="P1823" s="2573"/>
      <c r="Q1823" s="2573"/>
      <c r="R1823" s="2573"/>
      <c r="S1823" s="2573"/>
      <c r="T1823" s="2573"/>
      <c r="U1823" s="2573"/>
      <c r="V1823" s="2573"/>
      <c r="W1823" s="2573"/>
      <c r="X1823" s="2573"/>
      <c r="Y1823" s="2573"/>
      <c r="Z1823" s="2573"/>
      <c r="AA1823" s="2573"/>
      <c r="AB1823" s="2573"/>
      <c r="AC1823" s="2573"/>
      <c r="AD1823" s="2573"/>
      <c r="AE1823" s="2573"/>
      <c r="AF1823" s="2573"/>
      <c r="AG1823" s="2573"/>
      <c r="AH1823" s="2573"/>
      <c r="AI1823" s="2573"/>
      <c r="AJ1823" s="2573"/>
      <c r="AK1823" s="2574"/>
    </row>
    <row r="1824" spans="2:37" s="2875" customFormat="1" ht="12" customHeight="1" thickBot="1" x14ac:dyDescent="0.25">
      <c r="B1824" s="3863" t="s">
        <v>5006</v>
      </c>
      <c r="C1824" s="3864"/>
      <c r="D1824" s="3843">
        <v>41677</v>
      </c>
      <c r="E1824" s="3843"/>
      <c r="F1824" s="3516"/>
      <c r="G1824" s="2573"/>
      <c r="H1824" s="2573"/>
      <c r="I1824" s="2573"/>
      <c r="J1824" s="2573"/>
      <c r="K1824" s="2573"/>
      <c r="L1824" s="2573"/>
      <c r="M1824" s="2573"/>
      <c r="N1824" s="2573"/>
      <c r="O1824" s="2573"/>
      <c r="P1824" s="2573"/>
      <c r="Q1824" s="2573"/>
      <c r="R1824" s="2573"/>
      <c r="S1824" s="2573"/>
      <c r="T1824" s="2573"/>
      <c r="U1824" s="2573"/>
      <c r="V1824" s="2573"/>
      <c r="W1824" s="2573"/>
      <c r="X1824" s="2573"/>
      <c r="Y1824" s="2573"/>
      <c r="Z1824" s="2573"/>
      <c r="AA1824" s="2573"/>
      <c r="AB1824" s="2573"/>
      <c r="AC1824" s="2573"/>
      <c r="AD1824" s="2573"/>
      <c r="AE1824" s="2573"/>
      <c r="AF1824" s="2573"/>
      <c r="AG1824" s="2573"/>
      <c r="AH1824" s="2573"/>
      <c r="AI1824" s="2573"/>
      <c r="AJ1824" s="2573"/>
      <c r="AK1824" s="2574"/>
    </row>
    <row r="1825" spans="2:37" s="2875" customFormat="1" ht="102" customHeight="1" thickBot="1" x14ac:dyDescent="0.25">
      <c r="B1825" s="3844" t="s">
        <v>5007</v>
      </c>
      <c r="C1825" s="3845"/>
      <c r="D1825" s="3872" t="s">
        <v>6389</v>
      </c>
      <c r="E1825" s="3847"/>
      <c r="F1825" s="3847"/>
      <c r="G1825" s="3847"/>
      <c r="H1825" s="3847"/>
      <c r="I1825" s="3847"/>
      <c r="J1825" s="3847"/>
      <c r="K1825" s="3848"/>
      <c r="L1825" s="2573"/>
      <c r="M1825" s="2573"/>
      <c r="N1825" s="2573"/>
      <c r="O1825" s="2573"/>
      <c r="P1825" s="2573"/>
      <c r="Q1825" s="2573"/>
      <c r="R1825" s="2573"/>
      <c r="S1825" s="2573"/>
      <c r="T1825" s="2573"/>
      <c r="U1825" s="2573"/>
      <c r="V1825" s="2573"/>
      <c r="W1825" s="2573"/>
      <c r="X1825" s="2573"/>
      <c r="Y1825" s="2573"/>
      <c r="Z1825" s="2573"/>
      <c r="AA1825" s="2573"/>
      <c r="AB1825" s="2573"/>
      <c r="AC1825" s="2573"/>
      <c r="AD1825" s="2573"/>
      <c r="AE1825" s="2573"/>
      <c r="AF1825" s="2573"/>
      <c r="AG1825" s="2573"/>
      <c r="AH1825" s="2573"/>
      <c r="AI1825" s="2573"/>
      <c r="AJ1825" s="2573"/>
      <c r="AK1825" s="2574"/>
    </row>
    <row r="1826" spans="2:37" s="2875" customFormat="1" ht="12" customHeight="1" thickBot="1" x14ac:dyDescent="0.25">
      <c r="B1826" s="3865"/>
      <c r="C1826" s="3849"/>
      <c r="D1826" s="3849"/>
      <c r="E1826" s="3849"/>
      <c r="F1826" s="3849"/>
      <c r="G1826" s="3849"/>
      <c r="H1826" s="3849"/>
      <c r="I1826" s="3849"/>
      <c r="J1826" s="3849"/>
      <c r="K1826" s="3849"/>
      <c r="L1826" s="3849"/>
      <c r="M1826" s="3849"/>
      <c r="N1826" s="3849"/>
      <c r="O1826" s="3849"/>
      <c r="P1826" s="3849"/>
      <c r="Q1826" s="3849"/>
      <c r="R1826" s="2573"/>
      <c r="S1826" s="2573"/>
      <c r="T1826" s="2573"/>
      <c r="U1826" s="2573"/>
      <c r="V1826" s="2573"/>
      <c r="W1826" s="2573"/>
      <c r="X1826" s="2573"/>
      <c r="Y1826" s="2573"/>
      <c r="Z1826" s="2573"/>
      <c r="AA1826" s="2573"/>
      <c r="AB1826" s="2573"/>
      <c r="AC1826" s="2573"/>
      <c r="AD1826" s="2573"/>
      <c r="AE1826" s="2573"/>
      <c r="AF1826" s="2573"/>
      <c r="AG1826" s="2573"/>
      <c r="AH1826" s="2573"/>
      <c r="AI1826" s="2573"/>
      <c r="AJ1826" s="2573"/>
      <c r="AK1826" s="2574"/>
    </row>
    <row r="1827" spans="2:37" s="2875" customFormat="1" ht="12" customHeight="1" thickBot="1" x14ac:dyDescent="0.25">
      <c r="B1827" s="3827" t="s">
        <v>5008</v>
      </c>
      <c r="C1827" s="3827"/>
      <c r="D1827" s="3827" t="s">
        <v>4998</v>
      </c>
      <c r="E1827" s="3827" t="s">
        <v>5009</v>
      </c>
      <c r="F1827" s="3850" t="s">
        <v>224</v>
      </c>
      <c r="G1827" s="3850"/>
      <c r="H1827" s="3850"/>
      <c r="I1827" s="3850"/>
      <c r="J1827" s="3850"/>
      <c r="K1827" s="3850"/>
      <c r="L1827" s="3850"/>
      <c r="M1827" s="3850"/>
      <c r="N1827" s="3850"/>
      <c r="O1827" s="3850"/>
      <c r="P1827" s="3850"/>
      <c r="Q1827" s="3850"/>
      <c r="R1827" s="3850"/>
      <c r="S1827" s="3850" t="s">
        <v>340</v>
      </c>
      <c r="T1827" s="3850"/>
      <c r="U1827" s="3850"/>
      <c r="V1827" s="3850"/>
      <c r="W1827" s="3850"/>
      <c r="X1827" s="3850"/>
      <c r="Y1827" s="3850"/>
      <c r="Z1827" s="3850"/>
      <c r="AA1827" s="3850"/>
      <c r="AB1827" s="3850"/>
      <c r="AC1827" s="3850"/>
      <c r="AD1827" s="3850" t="s">
        <v>225</v>
      </c>
      <c r="AE1827" s="3850"/>
      <c r="AF1827" s="3850"/>
      <c r="AG1827" s="3850"/>
      <c r="AH1827" s="3851" t="s">
        <v>4993</v>
      </c>
      <c r="AI1827" s="3851"/>
      <c r="AJ1827" s="3851"/>
      <c r="AK1827" s="2574"/>
    </row>
    <row r="1828" spans="2:37" s="2875" customFormat="1" ht="12" customHeight="1" thickBot="1" x14ac:dyDescent="0.25">
      <c r="B1828" s="3828"/>
      <c r="C1828" s="3828"/>
      <c r="D1828" s="3828"/>
      <c r="E1828" s="3828"/>
      <c r="F1828" s="3828" t="s">
        <v>5010</v>
      </c>
      <c r="G1828" s="3828" t="s">
        <v>5011</v>
      </c>
      <c r="H1828" s="3827" t="s">
        <v>5012</v>
      </c>
      <c r="I1828" s="3830" t="s">
        <v>5013</v>
      </c>
      <c r="J1828" s="3830" t="s">
        <v>5014</v>
      </c>
      <c r="K1828" s="3829" t="s">
        <v>5015</v>
      </c>
      <c r="L1828" s="3829" t="s">
        <v>5016</v>
      </c>
      <c r="M1828" s="3830" t="s">
        <v>5017</v>
      </c>
      <c r="N1828" s="3830"/>
      <c r="O1828" s="3829" t="s">
        <v>5018</v>
      </c>
      <c r="P1828" s="3829" t="s">
        <v>5019</v>
      </c>
      <c r="Q1828" s="3829" t="s">
        <v>5020</v>
      </c>
      <c r="R1828" s="3829" t="s">
        <v>5021</v>
      </c>
      <c r="S1828" s="3827" t="s">
        <v>5022</v>
      </c>
      <c r="T1828" s="3827" t="s">
        <v>5023</v>
      </c>
      <c r="U1828" s="3827" t="s">
        <v>5024</v>
      </c>
      <c r="V1828" s="3827" t="s">
        <v>5025</v>
      </c>
      <c r="W1828" s="3827" t="s">
        <v>5026</v>
      </c>
      <c r="X1828" s="3827" t="s">
        <v>5027</v>
      </c>
      <c r="Y1828" s="3827" t="s">
        <v>5028</v>
      </c>
      <c r="Z1828" s="3827" t="s">
        <v>5029</v>
      </c>
      <c r="AA1828" s="3827" t="s">
        <v>5030</v>
      </c>
      <c r="AB1828" s="3830" t="s">
        <v>5031</v>
      </c>
      <c r="AC1828" s="3830" t="s">
        <v>5032</v>
      </c>
      <c r="AD1828" s="3827" t="s">
        <v>5033</v>
      </c>
      <c r="AE1828" s="3827" t="s">
        <v>5034</v>
      </c>
      <c r="AF1828" s="3827" t="s">
        <v>5035</v>
      </c>
      <c r="AG1828" s="3827" t="s">
        <v>5036</v>
      </c>
      <c r="AH1828" s="3827" t="s">
        <v>1154</v>
      </c>
      <c r="AI1828" s="3827" t="s">
        <v>4994</v>
      </c>
      <c r="AJ1828" s="3827" t="s">
        <v>4995</v>
      </c>
      <c r="AK1828" s="2574"/>
    </row>
    <row r="1829" spans="2:37" s="2875" customFormat="1" ht="12" customHeight="1" thickBot="1" x14ac:dyDescent="0.25">
      <c r="B1829" s="3828"/>
      <c r="C1829" s="3828"/>
      <c r="D1829" s="3828"/>
      <c r="E1829" s="3828"/>
      <c r="F1829" s="3828"/>
      <c r="G1829" s="3828"/>
      <c r="H1829" s="3828"/>
      <c r="I1829" s="3829"/>
      <c r="J1829" s="3829"/>
      <c r="K1829" s="3829"/>
      <c r="L1829" s="3829"/>
      <c r="M1829" s="3515" t="s">
        <v>5037</v>
      </c>
      <c r="N1829" s="3514" t="s">
        <v>2798</v>
      </c>
      <c r="O1829" s="3829"/>
      <c r="P1829" s="3829"/>
      <c r="Q1829" s="3829"/>
      <c r="R1829" s="3829"/>
      <c r="S1829" s="3828"/>
      <c r="T1829" s="3828"/>
      <c r="U1829" s="3828"/>
      <c r="V1829" s="3828"/>
      <c r="W1829" s="3828"/>
      <c r="X1829" s="3828"/>
      <c r="Y1829" s="3828"/>
      <c r="Z1829" s="3828"/>
      <c r="AA1829" s="3828"/>
      <c r="AB1829" s="3829"/>
      <c r="AC1829" s="3829"/>
      <c r="AD1829" s="3828"/>
      <c r="AE1829" s="3828"/>
      <c r="AF1829" s="3828"/>
      <c r="AG1829" s="3828"/>
      <c r="AH1829" s="3828"/>
      <c r="AI1829" s="3828"/>
      <c r="AJ1829" s="3828"/>
      <c r="AK1829" s="2574"/>
    </row>
    <row r="1830" spans="2:37" s="2875" customFormat="1" ht="12" customHeight="1" x14ac:dyDescent="0.2">
      <c r="B1830" s="3897" t="s">
        <v>5967</v>
      </c>
      <c r="C1830" s="3898"/>
      <c r="D1830" s="3182" t="s">
        <v>1534</v>
      </c>
      <c r="E1830" s="3544">
        <v>1</v>
      </c>
      <c r="F1830" s="3182" t="s">
        <v>1534</v>
      </c>
      <c r="G1830" s="3182" t="s">
        <v>1534</v>
      </c>
      <c r="H1830" s="3182" t="s">
        <v>1534</v>
      </c>
      <c r="I1830" s="3182" t="s">
        <v>1534</v>
      </c>
      <c r="J1830" s="3182" t="s">
        <v>1534</v>
      </c>
      <c r="K1830" s="3182" t="s">
        <v>1534</v>
      </c>
      <c r="L1830" s="3182" t="s">
        <v>1534</v>
      </c>
      <c r="M1830" s="3182" t="s">
        <v>1534</v>
      </c>
      <c r="N1830" s="3182" t="s">
        <v>1534</v>
      </c>
      <c r="O1830" s="3182" t="s">
        <v>1534</v>
      </c>
      <c r="P1830" s="3182" t="s">
        <v>1534</v>
      </c>
      <c r="Q1830" s="3182" t="s">
        <v>1534</v>
      </c>
      <c r="R1830" s="3182" t="s">
        <v>1534</v>
      </c>
      <c r="S1830" s="3182" t="s">
        <v>1534</v>
      </c>
      <c r="T1830" s="3182" t="s">
        <v>1534</v>
      </c>
      <c r="U1830" s="3182" t="s">
        <v>1534</v>
      </c>
      <c r="V1830" s="3182" t="s">
        <v>1534</v>
      </c>
      <c r="W1830" s="3182" t="s">
        <v>1534</v>
      </c>
      <c r="X1830" s="3182" t="s">
        <v>1534</v>
      </c>
      <c r="Y1830" s="3182" t="s">
        <v>1534</v>
      </c>
      <c r="Z1830" s="3182" t="s">
        <v>1534</v>
      </c>
      <c r="AA1830" s="3182" t="s">
        <v>1534</v>
      </c>
      <c r="AB1830" s="3182" t="s">
        <v>1534</v>
      </c>
      <c r="AC1830" s="3182" t="s">
        <v>1534</v>
      </c>
      <c r="AD1830" s="3154">
        <v>1</v>
      </c>
      <c r="AE1830" s="2651" t="s">
        <v>5968</v>
      </c>
      <c r="AF1830" s="2709" t="s">
        <v>1534</v>
      </c>
      <c r="AG1830" s="2709">
        <v>0.1</v>
      </c>
      <c r="AH1830" s="2646" t="s">
        <v>1534</v>
      </c>
      <c r="AI1830" s="2646" t="s">
        <v>1534</v>
      </c>
      <c r="AJ1830" s="2648" t="s">
        <v>1534</v>
      </c>
      <c r="AK1830" s="2574"/>
    </row>
    <row r="1831" spans="2:37" s="2875" customFormat="1" ht="12" customHeight="1" thickBot="1" x14ac:dyDescent="0.25">
      <c r="B1831" s="3943" t="s">
        <v>5969</v>
      </c>
      <c r="C1831" s="3944"/>
      <c r="D1831" s="3346" t="s">
        <v>1534</v>
      </c>
      <c r="E1831" s="3103">
        <v>3</v>
      </c>
      <c r="F1831" s="3155" t="s">
        <v>1534</v>
      </c>
      <c r="G1831" s="3145" t="s">
        <v>1534</v>
      </c>
      <c r="H1831" s="3144" t="s">
        <v>1534</v>
      </c>
      <c r="I1831" s="3144" t="s">
        <v>1534</v>
      </c>
      <c r="J1831" s="3144" t="s">
        <v>1534</v>
      </c>
      <c r="K1831" s="3145" t="s">
        <v>1534</v>
      </c>
      <c r="L1831" s="3145" t="s">
        <v>1534</v>
      </c>
      <c r="M1831" s="3346" t="s">
        <v>1534</v>
      </c>
      <c r="N1831" s="2673" t="s">
        <v>1534</v>
      </c>
      <c r="O1831" s="3145" t="s">
        <v>1534</v>
      </c>
      <c r="P1831" s="3145" t="s">
        <v>1534</v>
      </c>
      <c r="Q1831" s="3145" t="s">
        <v>1534</v>
      </c>
      <c r="R1831" s="3145" t="s">
        <v>1534</v>
      </c>
      <c r="S1831" s="3348" t="s">
        <v>1534</v>
      </c>
      <c r="T1831" s="3145" t="s">
        <v>1534</v>
      </c>
      <c r="U1831" s="3059" t="s">
        <v>1534</v>
      </c>
      <c r="V1831" s="3059" t="s">
        <v>1534</v>
      </c>
      <c r="W1831" s="3145" t="s">
        <v>1534</v>
      </c>
      <c r="X1831" s="3145" t="s">
        <v>1534</v>
      </c>
      <c r="Y1831" s="3059" t="s">
        <v>1534</v>
      </c>
      <c r="Z1831" s="3059" t="s">
        <v>1534</v>
      </c>
      <c r="AA1831" s="3059" t="s">
        <v>1534</v>
      </c>
      <c r="AB1831" s="3145" t="s">
        <v>1534</v>
      </c>
      <c r="AC1831" s="3145" t="s">
        <v>1534</v>
      </c>
      <c r="AD1831" s="3155">
        <v>3</v>
      </c>
      <c r="AE1831" s="2644" t="s">
        <v>5970</v>
      </c>
      <c r="AF1831" s="2817" t="s">
        <v>1534</v>
      </c>
      <c r="AG1831" s="2817">
        <v>0.1</v>
      </c>
      <c r="AH1831" s="2655" t="s">
        <v>1534</v>
      </c>
      <c r="AI1831" s="2655" t="s">
        <v>1534</v>
      </c>
      <c r="AJ1831" s="3061" t="s">
        <v>1534</v>
      </c>
      <c r="AK1831" s="2574"/>
    </row>
    <row r="1832" spans="2:37" s="2875" customFormat="1" ht="12" customHeight="1" x14ac:dyDescent="0.2">
      <c r="B1832" s="2575"/>
      <c r="C1832" s="2568"/>
      <c r="D1832" s="3833"/>
      <c r="E1832" s="3833"/>
      <c r="F1832" s="3833"/>
      <c r="G1832" s="3833"/>
      <c r="H1832" s="2568"/>
      <c r="I1832" s="2569"/>
      <c r="J1832" s="2569"/>
      <c r="K1832" s="2569"/>
      <c r="L1832" s="2569"/>
      <c r="M1832" s="2568"/>
      <c r="N1832" s="2569"/>
      <c r="O1832" s="2569"/>
      <c r="P1832" s="2569"/>
      <c r="Q1832" s="2569"/>
      <c r="R1832" s="2569"/>
      <c r="S1832" s="2568"/>
      <c r="T1832" s="2567"/>
      <c r="U1832" s="2567"/>
      <c r="V1832" s="2567"/>
      <c r="W1832" s="2567"/>
      <c r="X1832" s="2567"/>
      <c r="Y1832" s="2567"/>
      <c r="Z1832" s="2567"/>
      <c r="AA1832" s="2567"/>
      <c r="AB1832" s="2567"/>
      <c r="AC1832" s="2567"/>
      <c r="AD1832" s="2567"/>
      <c r="AE1832" s="2567"/>
      <c r="AF1832" s="2567"/>
      <c r="AG1832" s="2567"/>
      <c r="AH1832" s="2567"/>
      <c r="AI1832" s="2567"/>
      <c r="AJ1832" s="2567"/>
      <c r="AK1832" s="2574"/>
    </row>
    <row r="1833" spans="2:37" s="2875" customFormat="1" ht="12" customHeight="1" x14ac:dyDescent="0.2">
      <c r="B1833" s="3834" t="s">
        <v>4996</v>
      </c>
      <c r="C1833" s="3835"/>
      <c r="D1833" s="3836" t="s">
        <v>1534</v>
      </c>
      <c r="E1833" s="3836"/>
      <c r="F1833" s="3836"/>
      <c r="G1833" s="3836"/>
      <c r="H1833" s="2571"/>
      <c r="I1833" s="2571"/>
      <c r="J1833" s="2571"/>
      <c r="K1833" s="2571"/>
      <c r="L1833" s="2571"/>
      <c r="M1833" s="2571"/>
      <c r="N1833" s="2571"/>
      <c r="O1833" s="2571"/>
      <c r="P1833" s="2571"/>
      <c r="Q1833" s="2571"/>
      <c r="R1833" s="2571"/>
      <c r="S1833" s="2571"/>
      <c r="T1833" s="2567"/>
      <c r="U1833" s="2567"/>
      <c r="V1833" s="2567"/>
      <c r="W1833" s="2567"/>
      <c r="X1833" s="2567"/>
      <c r="Y1833" s="2567"/>
      <c r="Z1833" s="2567"/>
      <c r="AA1833" s="2567"/>
      <c r="AB1833" s="2567"/>
      <c r="AC1833" s="2567"/>
      <c r="AD1833" s="2567"/>
      <c r="AE1833" s="2567"/>
      <c r="AF1833" s="2567"/>
      <c r="AG1833" s="2567"/>
      <c r="AH1833" s="2567"/>
      <c r="AI1833" s="2567"/>
      <c r="AJ1833" s="2567"/>
      <c r="AK1833" s="2574"/>
    </row>
    <row r="1834" spans="2:37" s="2875" customFormat="1" ht="12" customHeight="1" x14ac:dyDescent="0.2">
      <c r="B1834" s="3834" t="s">
        <v>4997</v>
      </c>
      <c r="C1834" s="3835"/>
      <c r="D1834" s="3836" t="s">
        <v>5971</v>
      </c>
      <c r="E1834" s="3836"/>
      <c r="F1834" s="3836"/>
      <c r="G1834" s="3836"/>
      <c r="H1834" s="2571"/>
      <c r="I1834" s="2571"/>
      <c r="J1834" s="2571"/>
      <c r="K1834" s="2571"/>
      <c r="L1834" s="2571"/>
      <c r="M1834" s="2571"/>
      <c r="N1834" s="2571"/>
      <c r="O1834" s="2571"/>
      <c r="P1834" s="2571"/>
      <c r="Q1834" s="2571"/>
      <c r="R1834" s="2571"/>
      <c r="S1834" s="2571"/>
      <c r="T1834" s="2567"/>
      <c r="U1834" s="2567"/>
      <c r="V1834" s="2567"/>
      <c r="W1834" s="2567"/>
      <c r="X1834" s="2567"/>
      <c r="Y1834" s="2567"/>
      <c r="Z1834" s="2567"/>
      <c r="AA1834" s="2567"/>
      <c r="AB1834" s="2567"/>
      <c r="AC1834" s="2567"/>
      <c r="AD1834" s="2567"/>
      <c r="AE1834" s="2567"/>
      <c r="AF1834" s="2567"/>
      <c r="AG1834" s="2567"/>
      <c r="AH1834" s="2567"/>
      <c r="AI1834" s="2567"/>
      <c r="AJ1834" s="2567"/>
      <c r="AK1834" s="2574"/>
    </row>
    <row r="1835" spans="2:37" s="2875" customFormat="1" ht="12" customHeight="1" thickBot="1" x14ac:dyDescent="0.25">
      <c r="B1835" s="3938"/>
      <c r="C1835" s="3939"/>
      <c r="D1835" s="3940"/>
      <c r="E1835" s="3940"/>
      <c r="F1835" s="3940"/>
      <c r="G1835" s="3940"/>
      <c r="H1835" s="2576"/>
      <c r="I1835" s="2576"/>
      <c r="J1835" s="2576"/>
      <c r="K1835" s="2576"/>
      <c r="L1835" s="2576"/>
      <c r="M1835" s="2576"/>
      <c r="N1835" s="2576"/>
      <c r="O1835" s="2576"/>
      <c r="P1835" s="2576"/>
      <c r="Q1835" s="2576"/>
      <c r="R1835" s="2576"/>
      <c r="S1835" s="2576"/>
      <c r="T1835" s="2577"/>
      <c r="U1835" s="2577"/>
      <c r="V1835" s="2577"/>
      <c r="W1835" s="2577"/>
      <c r="X1835" s="2577"/>
      <c r="Y1835" s="2577"/>
      <c r="Z1835" s="2577"/>
      <c r="AA1835" s="2577"/>
      <c r="AB1835" s="2577"/>
      <c r="AC1835" s="2577"/>
      <c r="AD1835" s="2577"/>
      <c r="AE1835" s="2577"/>
      <c r="AF1835" s="2577"/>
      <c r="AG1835" s="2577"/>
      <c r="AH1835" s="2577"/>
      <c r="AI1835" s="2577"/>
      <c r="AJ1835" s="2577"/>
      <c r="AK1835" s="2579"/>
    </row>
    <row r="1836" spans="2:37" s="2875" customFormat="1" ht="12" customHeight="1" x14ac:dyDescent="0.2">
      <c r="B1836" s="2777"/>
    </row>
    <row r="1837" spans="2:37" s="2875" customFormat="1" ht="12" customHeight="1" thickBot="1" x14ac:dyDescent="0.25">
      <c r="B1837" s="2777"/>
    </row>
    <row r="1838" spans="2:37" s="2875" customFormat="1" ht="20.25" x14ac:dyDescent="0.2">
      <c r="B1838" s="3839" t="s">
        <v>5005</v>
      </c>
      <c r="C1838" s="3840"/>
      <c r="D1838" s="3840"/>
      <c r="E1838" s="3840"/>
      <c r="F1838" s="3840"/>
      <c r="G1838" s="3840"/>
      <c r="H1838" s="3840"/>
      <c r="I1838" s="3840"/>
      <c r="J1838" s="3840"/>
      <c r="K1838" s="3840"/>
      <c r="L1838" s="3840"/>
      <c r="M1838" s="3840"/>
      <c r="N1838" s="3840"/>
      <c r="O1838" s="3840"/>
      <c r="P1838" s="3840"/>
      <c r="Q1838" s="3840"/>
      <c r="R1838" s="3840"/>
      <c r="S1838" s="3840"/>
      <c r="T1838" s="3840"/>
      <c r="U1838" s="3840"/>
      <c r="V1838" s="3840"/>
      <c r="W1838" s="3840"/>
      <c r="X1838" s="3840"/>
      <c r="Y1838" s="3840"/>
      <c r="Z1838" s="3840"/>
      <c r="AA1838" s="3840"/>
      <c r="AB1838" s="3840"/>
      <c r="AC1838" s="3840"/>
      <c r="AD1838" s="3840"/>
      <c r="AE1838" s="3840"/>
      <c r="AF1838" s="3840"/>
      <c r="AG1838" s="3840"/>
      <c r="AH1838" s="3840"/>
      <c r="AI1838" s="3840"/>
      <c r="AJ1838" s="3840"/>
      <c r="AK1838" s="3841"/>
    </row>
    <row r="1839" spans="2:37" s="2875" customFormat="1" x14ac:dyDescent="0.2">
      <c r="B1839" s="2572"/>
      <c r="C1839" s="3466"/>
      <c r="D1839" s="3466"/>
      <c r="E1839" s="3466"/>
      <c r="F1839" s="3466"/>
      <c r="G1839" s="2573"/>
      <c r="H1839" s="2573"/>
      <c r="I1839" s="2573"/>
      <c r="J1839" s="2573"/>
      <c r="K1839" s="2573"/>
      <c r="L1839" s="2573"/>
      <c r="M1839" s="2573"/>
      <c r="N1839" s="2573"/>
      <c r="O1839" s="2573"/>
      <c r="P1839" s="2573"/>
      <c r="Q1839" s="2573"/>
      <c r="R1839" s="2573"/>
      <c r="S1839" s="2573"/>
      <c r="T1839" s="2573"/>
      <c r="U1839" s="2573"/>
      <c r="V1839" s="2573"/>
      <c r="W1839" s="2573"/>
      <c r="X1839" s="2573"/>
      <c r="Y1839" s="2573"/>
      <c r="Z1839" s="2573"/>
      <c r="AA1839" s="2573"/>
      <c r="AB1839" s="2573"/>
      <c r="AC1839" s="2573"/>
      <c r="AD1839" s="2573"/>
      <c r="AE1839" s="2573"/>
      <c r="AF1839" s="2573"/>
      <c r="AG1839" s="2573"/>
      <c r="AH1839" s="2573"/>
      <c r="AI1839" s="2573"/>
      <c r="AJ1839" s="2573"/>
      <c r="AK1839" s="2574"/>
    </row>
    <row r="1840" spans="2:37" s="2875" customFormat="1" x14ac:dyDescent="0.2">
      <c r="B1840" s="2572" t="s">
        <v>4992</v>
      </c>
      <c r="C1840" s="3466"/>
      <c r="D1840" s="3842" t="s">
        <v>6333</v>
      </c>
      <c r="E1840" s="3842"/>
      <c r="F1840" s="3842"/>
      <c r="G1840" s="2573"/>
      <c r="H1840" s="2573"/>
      <c r="I1840" s="2573"/>
      <c r="J1840" s="2573"/>
      <c r="K1840" s="2573"/>
      <c r="L1840" s="2573"/>
      <c r="M1840" s="2573"/>
      <c r="N1840" s="2573"/>
      <c r="O1840" s="2573"/>
      <c r="P1840" s="2573"/>
      <c r="Q1840" s="2573"/>
      <c r="R1840" s="2573"/>
      <c r="S1840" s="2573"/>
      <c r="T1840" s="2573"/>
      <c r="U1840" s="2573"/>
      <c r="V1840" s="2573"/>
      <c r="W1840" s="2573"/>
      <c r="X1840" s="2573"/>
      <c r="Y1840" s="2573"/>
      <c r="Z1840" s="2573"/>
      <c r="AA1840" s="2573"/>
      <c r="AB1840" s="2573"/>
      <c r="AC1840" s="2573"/>
      <c r="AD1840" s="2573"/>
      <c r="AE1840" s="2573"/>
      <c r="AF1840" s="2573"/>
      <c r="AG1840" s="2573"/>
      <c r="AH1840" s="2573"/>
      <c r="AI1840" s="2573"/>
      <c r="AJ1840" s="2573"/>
      <c r="AK1840" s="2574"/>
    </row>
    <row r="1841" spans="2:39" s="2875" customFormat="1" ht="13.5" thickBot="1" x14ac:dyDescent="0.25">
      <c r="B1841" s="3863" t="s">
        <v>5006</v>
      </c>
      <c r="C1841" s="3864"/>
      <c r="D1841" s="3843">
        <v>41646</v>
      </c>
      <c r="E1841" s="3843"/>
      <c r="F1841" s="3466"/>
      <c r="G1841" s="2573"/>
      <c r="H1841" s="2573"/>
      <c r="I1841" s="2573"/>
      <c r="J1841" s="2573"/>
      <c r="K1841" s="2573"/>
      <c r="L1841" s="2573"/>
      <c r="M1841" s="2573"/>
      <c r="N1841" s="2573"/>
      <c r="O1841" s="2573"/>
      <c r="P1841" s="2573"/>
      <c r="Q1841" s="2573"/>
      <c r="R1841" s="2573"/>
      <c r="S1841" s="2573"/>
      <c r="T1841" s="2573"/>
      <c r="U1841" s="2573"/>
      <c r="V1841" s="2573"/>
      <c r="W1841" s="2573"/>
      <c r="X1841" s="2573"/>
      <c r="Y1841" s="2573"/>
      <c r="Z1841" s="2573"/>
      <c r="AA1841" s="2573"/>
      <c r="AB1841" s="2573"/>
      <c r="AC1841" s="2573"/>
      <c r="AD1841" s="2573"/>
      <c r="AE1841" s="2573"/>
      <c r="AF1841" s="2573"/>
      <c r="AG1841" s="2573"/>
      <c r="AH1841" s="2573"/>
      <c r="AI1841" s="2573"/>
      <c r="AJ1841" s="2573"/>
      <c r="AK1841" s="2574"/>
    </row>
    <row r="1842" spans="2:39" s="2875" customFormat="1" ht="63" customHeight="1" thickBot="1" x14ac:dyDescent="0.25">
      <c r="B1842" s="3844" t="s">
        <v>5007</v>
      </c>
      <c r="C1842" s="3845"/>
      <c r="D1842" s="3872" t="s">
        <v>6334</v>
      </c>
      <c r="E1842" s="3847"/>
      <c r="F1842" s="3847"/>
      <c r="G1842" s="3847"/>
      <c r="H1842" s="3847"/>
      <c r="I1842" s="3847"/>
      <c r="J1842" s="3847"/>
      <c r="K1842" s="3848"/>
      <c r="L1842" s="2573"/>
      <c r="M1842" s="2573"/>
      <c r="N1842" s="2573"/>
      <c r="O1842" s="2573"/>
      <c r="P1842" s="2573"/>
      <c r="Q1842" s="2573"/>
      <c r="R1842" s="2573"/>
      <c r="S1842" s="2573"/>
      <c r="T1842" s="2573"/>
      <c r="U1842" s="2573"/>
      <c r="V1842" s="2573"/>
      <c r="W1842" s="2573"/>
      <c r="X1842" s="2573"/>
      <c r="Y1842" s="2573"/>
      <c r="Z1842" s="2573"/>
      <c r="AA1842" s="2573"/>
      <c r="AB1842" s="2573"/>
      <c r="AC1842" s="2573"/>
      <c r="AD1842" s="2573"/>
      <c r="AE1842" s="2573"/>
      <c r="AF1842" s="2573"/>
      <c r="AG1842" s="2573"/>
      <c r="AH1842" s="2573"/>
      <c r="AI1842" s="2573"/>
      <c r="AJ1842" s="2573"/>
      <c r="AK1842" s="2574"/>
    </row>
    <row r="1843" spans="2:39" s="2875" customFormat="1" ht="13.5" thickBot="1" x14ac:dyDescent="0.25">
      <c r="B1843" s="3865"/>
      <c r="C1843" s="3849"/>
      <c r="D1843" s="3849"/>
      <c r="E1843" s="3849"/>
      <c r="F1843" s="3849"/>
      <c r="G1843" s="3849"/>
      <c r="H1843" s="3849"/>
      <c r="I1843" s="3849"/>
      <c r="J1843" s="3849"/>
      <c r="K1843" s="3849"/>
      <c r="L1843" s="3849"/>
      <c r="M1843" s="3849"/>
      <c r="N1843" s="3849"/>
      <c r="O1843" s="3849"/>
      <c r="P1843" s="3849"/>
      <c r="Q1843" s="3849"/>
      <c r="R1843" s="2573"/>
      <c r="S1843" s="2573"/>
      <c r="T1843" s="2573"/>
      <c r="U1843" s="2573"/>
      <c r="V1843" s="2573"/>
      <c r="W1843" s="2573"/>
      <c r="X1843" s="2573"/>
      <c r="Y1843" s="2573"/>
      <c r="Z1843" s="2573"/>
      <c r="AA1843" s="2573"/>
      <c r="AB1843" s="2573"/>
      <c r="AC1843" s="2573"/>
      <c r="AD1843" s="2573"/>
      <c r="AE1843" s="2573"/>
      <c r="AF1843" s="2573"/>
      <c r="AG1843" s="2573"/>
      <c r="AH1843" s="2573"/>
      <c r="AI1843" s="2573"/>
      <c r="AJ1843" s="2573"/>
      <c r="AK1843" s="2574"/>
    </row>
    <row r="1844" spans="2:39" s="2875" customFormat="1" ht="13.5" thickBot="1" x14ac:dyDescent="0.25">
      <c r="B1844" s="3827" t="s">
        <v>5008</v>
      </c>
      <c r="C1844" s="3827"/>
      <c r="D1844" s="3827" t="s">
        <v>4998</v>
      </c>
      <c r="E1844" s="3827" t="s">
        <v>5009</v>
      </c>
      <c r="F1844" s="3850" t="s">
        <v>224</v>
      </c>
      <c r="G1844" s="3850"/>
      <c r="H1844" s="3850"/>
      <c r="I1844" s="3850"/>
      <c r="J1844" s="3850"/>
      <c r="K1844" s="3850"/>
      <c r="L1844" s="3850"/>
      <c r="M1844" s="3850"/>
      <c r="N1844" s="3850"/>
      <c r="O1844" s="3850"/>
      <c r="P1844" s="3850"/>
      <c r="Q1844" s="3850"/>
      <c r="R1844" s="3850"/>
      <c r="S1844" s="3850" t="s">
        <v>340</v>
      </c>
      <c r="T1844" s="3850"/>
      <c r="U1844" s="3850"/>
      <c r="V1844" s="3850"/>
      <c r="W1844" s="3850"/>
      <c r="X1844" s="3850"/>
      <c r="Y1844" s="3850"/>
      <c r="Z1844" s="3850"/>
      <c r="AA1844" s="3850"/>
      <c r="AB1844" s="3850"/>
      <c r="AC1844" s="3850"/>
      <c r="AD1844" s="3850" t="s">
        <v>225</v>
      </c>
      <c r="AE1844" s="3850"/>
      <c r="AF1844" s="3850"/>
      <c r="AG1844" s="3850"/>
      <c r="AH1844" s="3851" t="s">
        <v>4993</v>
      </c>
      <c r="AI1844" s="3851"/>
      <c r="AJ1844" s="3851"/>
      <c r="AK1844" s="2574"/>
    </row>
    <row r="1845" spans="2:39" s="2875" customFormat="1" ht="13.5" thickBot="1" x14ac:dyDescent="0.25">
      <c r="B1845" s="3828"/>
      <c r="C1845" s="3828"/>
      <c r="D1845" s="3828"/>
      <c r="E1845" s="3828"/>
      <c r="F1845" s="3828" t="s">
        <v>5010</v>
      </c>
      <c r="G1845" s="3828" t="s">
        <v>5011</v>
      </c>
      <c r="H1845" s="3827" t="s">
        <v>5012</v>
      </c>
      <c r="I1845" s="3830" t="s">
        <v>5013</v>
      </c>
      <c r="J1845" s="3830" t="s">
        <v>5014</v>
      </c>
      <c r="K1845" s="3829" t="s">
        <v>5015</v>
      </c>
      <c r="L1845" s="3829" t="s">
        <v>5016</v>
      </c>
      <c r="M1845" s="3830" t="s">
        <v>5017</v>
      </c>
      <c r="N1845" s="3830"/>
      <c r="O1845" s="3829" t="s">
        <v>5018</v>
      </c>
      <c r="P1845" s="3829" t="s">
        <v>5019</v>
      </c>
      <c r="Q1845" s="3829" t="s">
        <v>5020</v>
      </c>
      <c r="R1845" s="3829" t="s">
        <v>5021</v>
      </c>
      <c r="S1845" s="3827" t="s">
        <v>5022</v>
      </c>
      <c r="T1845" s="3827" t="s">
        <v>5023</v>
      </c>
      <c r="U1845" s="3827" t="s">
        <v>5024</v>
      </c>
      <c r="V1845" s="3827" t="s">
        <v>5025</v>
      </c>
      <c r="W1845" s="3827" t="s">
        <v>5026</v>
      </c>
      <c r="X1845" s="3827" t="s">
        <v>5027</v>
      </c>
      <c r="Y1845" s="3827" t="s">
        <v>5028</v>
      </c>
      <c r="Z1845" s="3827" t="s">
        <v>5029</v>
      </c>
      <c r="AA1845" s="3827" t="s">
        <v>5030</v>
      </c>
      <c r="AB1845" s="3830" t="s">
        <v>5031</v>
      </c>
      <c r="AC1845" s="3830" t="s">
        <v>5032</v>
      </c>
      <c r="AD1845" s="3827" t="s">
        <v>5033</v>
      </c>
      <c r="AE1845" s="3827" t="s">
        <v>5034</v>
      </c>
      <c r="AF1845" s="3827" t="s">
        <v>5035</v>
      </c>
      <c r="AG1845" s="3827" t="s">
        <v>5036</v>
      </c>
      <c r="AH1845" s="3827" t="s">
        <v>1154</v>
      </c>
      <c r="AI1845" s="3827" t="s">
        <v>4994</v>
      </c>
      <c r="AJ1845" s="3827" t="s">
        <v>4995</v>
      </c>
      <c r="AK1845" s="2574"/>
    </row>
    <row r="1846" spans="2:39" s="2875" customFormat="1" ht="13.5" thickBot="1" x14ac:dyDescent="0.25">
      <c r="B1846" s="3828"/>
      <c r="C1846" s="3828"/>
      <c r="D1846" s="3828"/>
      <c r="E1846" s="3828"/>
      <c r="F1846" s="3828"/>
      <c r="G1846" s="3828"/>
      <c r="H1846" s="3828"/>
      <c r="I1846" s="3829"/>
      <c r="J1846" s="3829"/>
      <c r="K1846" s="3829"/>
      <c r="L1846" s="3829"/>
      <c r="M1846" s="3464" t="s">
        <v>5037</v>
      </c>
      <c r="N1846" s="3465" t="s">
        <v>2798</v>
      </c>
      <c r="O1846" s="3829"/>
      <c r="P1846" s="3829"/>
      <c r="Q1846" s="3829"/>
      <c r="R1846" s="3829"/>
      <c r="S1846" s="3828"/>
      <c r="T1846" s="3828"/>
      <c r="U1846" s="3828"/>
      <c r="V1846" s="3828"/>
      <c r="W1846" s="3828"/>
      <c r="X1846" s="3828"/>
      <c r="Y1846" s="3828"/>
      <c r="Z1846" s="3828"/>
      <c r="AA1846" s="3828"/>
      <c r="AB1846" s="3829"/>
      <c r="AC1846" s="3829"/>
      <c r="AD1846" s="3828"/>
      <c r="AE1846" s="3828"/>
      <c r="AF1846" s="3828"/>
      <c r="AG1846" s="3828"/>
      <c r="AH1846" s="3828"/>
      <c r="AI1846" s="3828"/>
      <c r="AJ1846" s="3828"/>
      <c r="AK1846" s="2574"/>
    </row>
    <row r="1847" spans="2:39" s="2875" customFormat="1" ht="73.5" customHeight="1" x14ac:dyDescent="0.2">
      <c r="B1847" s="4747" t="s">
        <v>6335</v>
      </c>
      <c r="C1847" s="4748"/>
      <c r="D1847" s="3320" t="s">
        <v>6336</v>
      </c>
      <c r="E1847" s="3321">
        <v>13.440000000000001</v>
      </c>
      <c r="F1847" s="3321">
        <v>2.61</v>
      </c>
      <c r="G1847" s="3141" t="s">
        <v>1534</v>
      </c>
      <c r="H1847" s="3141" t="s">
        <v>1534</v>
      </c>
      <c r="I1847" s="3141" t="s">
        <v>1534</v>
      </c>
      <c r="J1847" s="3048">
        <v>13</v>
      </c>
      <c r="K1847" s="3322">
        <v>0.16800000000000001</v>
      </c>
      <c r="L1847" s="3322">
        <v>0.16800000000000001</v>
      </c>
      <c r="M1847" s="3048">
        <v>13</v>
      </c>
      <c r="N1847" s="3048">
        <v>13</v>
      </c>
      <c r="O1847" s="3322">
        <v>0.16800000000000001</v>
      </c>
      <c r="P1847" s="3322">
        <v>0.16800000000000001</v>
      </c>
      <c r="Q1847" s="3322">
        <v>0.16800000000000001</v>
      </c>
      <c r="R1847" s="3322">
        <v>0.16800000000000001</v>
      </c>
      <c r="S1847" s="3141" t="s">
        <v>1534</v>
      </c>
      <c r="T1847" s="3141" t="s">
        <v>1534</v>
      </c>
      <c r="U1847" s="3141" t="s">
        <v>1534</v>
      </c>
      <c r="V1847" s="3050" t="s">
        <v>1534</v>
      </c>
      <c r="W1847" s="3322" t="s">
        <v>1534</v>
      </c>
      <c r="X1847" s="3322">
        <v>6.720000000000001E-2</v>
      </c>
      <c r="Y1847" s="3050" t="s">
        <v>1534</v>
      </c>
      <c r="Z1847" s="3050" t="s">
        <v>1534</v>
      </c>
      <c r="AA1847" s="3050" t="s">
        <v>1534</v>
      </c>
      <c r="AB1847" s="3050" t="s">
        <v>1534</v>
      </c>
      <c r="AC1847" s="3322">
        <v>6.720000000000001E-2</v>
      </c>
      <c r="AD1847" s="3321" t="s">
        <v>1534</v>
      </c>
      <c r="AE1847" s="3050" t="s">
        <v>1534</v>
      </c>
      <c r="AF1847" s="2690" t="s">
        <v>1534</v>
      </c>
      <c r="AG1847" s="2690">
        <f>0.5*1.12</f>
        <v>0.56000000000000005</v>
      </c>
      <c r="AH1847" s="3490" t="s">
        <v>6205</v>
      </c>
      <c r="AI1847" s="2646" t="s">
        <v>5002</v>
      </c>
      <c r="AJ1847" s="3052">
        <f>9.99*1.12</f>
        <v>11.188800000000001</v>
      </c>
      <c r="AK1847" s="2574"/>
    </row>
    <row r="1848" spans="2:39" s="2875" customFormat="1" ht="75.75" customHeight="1" thickBot="1" x14ac:dyDescent="0.25">
      <c r="B1848" s="4749" t="s">
        <v>6337</v>
      </c>
      <c r="C1848" s="4750"/>
      <c r="D1848" s="3055" t="s">
        <v>6338</v>
      </c>
      <c r="E1848" s="3056">
        <v>16.8</v>
      </c>
      <c r="F1848" s="3056">
        <f>5.01*1.12</f>
        <v>5.6112000000000002</v>
      </c>
      <c r="G1848" s="3145" t="s">
        <v>1534</v>
      </c>
      <c r="H1848" s="3145" t="s">
        <v>1534</v>
      </c>
      <c r="I1848" s="3145" t="s">
        <v>1534</v>
      </c>
      <c r="J1848" s="2808">
        <v>33</v>
      </c>
      <c r="K1848" s="3058">
        <v>0.16800000000000001</v>
      </c>
      <c r="L1848" s="3058">
        <v>0.16800000000000001</v>
      </c>
      <c r="M1848" s="2808">
        <v>33</v>
      </c>
      <c r="N1848" s="2808">
        <v>33</v>
      </c>
      <c r="O1848" s="3058">
        <v>0.16800000000000001</v>
      </c>
      <c r="P1848" s="3058">
        <v>0.16800000000000001</v>
      </c>
      <c r="Q1848" s="3058">
        <v>0.16800000000000001</v>
      </c>
      <c r="R1848" s="3058">
        <v>0.16800000000000001</v>
      </c>
      <c r="S1848" s="3145" t="s">
        <v>1534</v>
      </c>
      <c r="T1848" s="3145" t="s">
        <v>1534</v>
      </c>
      <c r="U1848" s="3145" t="s">
        <v>1534</v>
      </c>
      <c r="V1848" s="3059" t="s">
        <v>1534</v>
      </c>
      <c r="W1848" s="3058" t="s">
        <v>1534</v>
      </c>
      <c r="X1848" s="3058">
        <v>6.720000000000001E-2</v>
      </c>
      <c r="Y1848" s="3059" t="s">
        <v>1534</v>
      </c>
      <c r="Z1848" s="3059" t="s">
        <v>1534</v>
      </c>
      <c r="AA1848" s="3059" t="s">
        <v>1534</v>
      </c>
      <c r="AB1848" s="3059" t="s">
        <v>1534</v>
      </c>
      <c r="AC1848" s="3058">
        <v>6.720000000000001E-2</v>
      </c>
      <c r="AD1848" s="3056" t="s">
        <v>1534</v>
      </c>
      <c r="AE1848" s="3059" t="s">
        <v>1534</v>
      </c>
      <c r="AF1848" s="2610" t="s">
        <v>1534</v>
      </c>
      <c r="AG1848" s="2610">
        <f>0.5*1.12</f>
        <v>0.56000000000000005</v>
      </c>
      <c r="AH1848" s="2962" t="s">
        <v>6205</v>
      </c>
      <c r="AI1848" s="2655" t="s">
        <v>5002</v>
      </c>
      <c r="AJ1848" s="3061">
        <f>9.99*1.12</f>
        <v>11.188800000000001</v>
      </c>
      <c r="AK1848" s="2574"/>
    </row>
    <row r="1849" spans="2:39" s="2875" customFormat="1" x14ac:dyDescent="0.2">
      <c r="B1849" s="2575"/>
      <c r="C1849" s="2568"/>
      <c r="D1849" s="3833"/>
      <c r="E1849" s="3833"/>
      <c r="F1849" s="3833"/>
      <c r="G1849" s="3833"/>
      <c r="H1849" s="2568"/>
      <c r="I1849" s="2569"/>
      <c r="J1849" s="2569"/>
      <c r="K1849" s="2569"/>
      <c r="L1849" s="2569"/>
      <c r="M1849" s="2568"/>
      <c r="N1849" s="2569"/>
      <c r="O1849" s="2569"/>
      <c r="P1849" s="2569"/>
      <c r="Q1849" s="2569"/>
      <c r="R1849" s="2569"/>
      <c r="S1849" s="2568"/>
      <c r="T1849" s="2567"/>
      <c r="U1849" s="2567"/>
      <c r="V1849" s="2567"/>
      <c r="W1849" s="2567"/>
      <c r="X1849" s="2567"/>
      <c r="Y1849" s="2567"/>
      <c r="Z1849" s="2567"/>
      <c r="AA1849" s="2567"/>
      <c r="AB1849" s="2567"/>
      <c r="AC1849" s="2567"/>
      <c r="AD1849" s="2567"/>
      <c r="AE1849" s="2567"/>
      <c r="AF1849" s="2567"/>
      <c r="AG1849" s="2567"/>
      <c r="AH1849" s="2567"/>
      <c r="AI1849" s="2567"/>
      <c r="AJ1849" s="2567"/>
      <c r="AK1849" s="2574"/>
    </row>
    <row r="1850" spans="2:39" s="2875" customFormat="1" x14ac:dyDescent="0.2">
      <c r="B1850" s="3834" t="s">
        <v>4996</v>
      </c>
      <c r="C1850" s="3835"/>
      <c r="D1850" s="3836" t="s">
        <v>10</v>
      </c>
      <c r="E1850" s="3836"/>
      <c r="F1850" s="3836"/>
      <c r="G1850" s="3836"/>
      <c r="H1850" s="2571"/>
      <c r="I1850" s="2571"/>
      <c r="J1850" s="2571"/>
      <c r="K1850" s="2571"/>
      <c r="L1850" s="2571"/>
      <c r="M1850" s="2571"/>
      <c r="N1850" s="2571"/>
      <c r="O1850" s="2571"/>
      <c r="P1850" s="2571"/>
      <c r="Q1850" s="2571"/>
      <c r="R1850" s="2571"/>
      <c r="S1850" s="2571"/>
      <c r="T1850" s="2567"/>
      <c r="U1850" s="2567"/>
      <c r="V1850" s="2567"/>
      <c r="W1850" s="2567"/>
      <c r="X1850" s="2567"/>
      <c r="Y1850" s="2567"/>
      <c r="Z1850" s="2567"/>
      <c r="AA1850" s="2567"/>
      <c r="AB1850" s="2567"/>
      <c r="AC1850" s="2567"/>
      <c r="AD1850" s="2567"/>
      <c r="AE1850" s="2567"/>
      <c r="AF1850" s="2567"/>
      <c r="AG1850" s="2567"/>
      <c r="AH1850" s="2567"/>
      <c r="AI1850" s="2567"/>
      <c r="AJ1850" s="2567"/>
      <c r="AK1850" s="2574"/>
    </row>
    <row r="1851" spans="2:39" s="2875" customFormat="1" x14ac:dyDescent="0.2">
      <c r="B1851" s="3834" t="s">
        <v>4997</v>
      </c>
      <c r="C1851" s="3835"/>
      <c r="D1851" s="3836" t="s">
        <v>10</v>
      </c>
      <c r="E1851" s="3836"/>
      <c r="F1851" s="3836"/>
      <c r="G1851" s="3836"/>
      <c r="H1851" s="2571"/>
      <c r="I1851" s="2571"/>
      <c r="J1851" s="2571"/>
      <c r="K1851" s="2571"/>
      <c r="L1851" s="2571"/>
      <c r="M1851" s="2571"/>
      <c r="N1851" s="2571"/>
      <c r="O1851" s="2571"/>
      <c r="P1851" s="2571"/>
      <c r="Q1851" s="2571"/>
      <c r="R1851" s="2571"/>
      <c r="S1851" s="2571"/>
      <c r="T1851" s="2567"/>
      <c r="U1851" s="2567"/>
      <c r="V1851" s="2567"/>
      <c r="W1851" s="2567"/>
      <c r="X1851" s="2567"/>
      <c r="Y1851" s="2567"/>
      <c r="Z1851" s="2567"/>
      <c r="AA1851" s="2567"/>
      <c r="AB1851" s="2567"/>
      <c r="AC1851" s="2567"/>
      <c r="AD1851" s="2567"/>
      <c r="AE1851" s="2567"/>
      <c r="AF1851" s="2567"/>
      <c r="AG1851" s="2567"/>
      <c r="AH1851" s="2567"/>
      <c r="AI1851" s="2567"/>
      <c r="AJ1851" s="2567"/>
      <c r="AK1851" s="2574"/>
    </row>
    <row r="1852" spans="2:39" s="2875" customFormat="1" ht="15.75" thickBot="1" x14ac:dyDescent="0.25">
      <c r="B1852" s="3938"/>
      <c r="C1852" s="3939"/>
      <c r="D1852" s="3940"/>
      <c r="E1852" s="3940"/>
      <c r="F1852" s="3940"/>
      <c r="G1852" s="3940"/>
      <c r="H1852" s="2576"/>
      <c r="I1852" s="2576"/>
      <c r="J1852" s="2576"/>
      <c r="K1852" s="2576"/>
      <c r="L1852" s="2576"/>
      <c r="M1852" s="2576"/>
      <c r="N1852" s="2576"/>
      <c r="O1852" s="2576"/>
      <c r="P1852" s="2576"/>
      <c r="Q1852" s="2576"/>
      <c r="R1852" s="2576"/>
      <c r="S1852" s="2576"/>
      <c r="T1852" s="2577"/>
      <c r="U1852" s="2577"/>
      <c r="V1852" s="2577"/>
      <c r="W1852" s="2577"/>
      <c r="X1852" s="2577"/>
      <c r="Y1852" s="2577"/>
      <c r="Z1852" s="2577"/>
      <c r="AA1852" s="2577"/>
      <c r="AB1852" s="2577"/>
      <c r="AC1852" s="2577"/>
      <c r="AD1852" s="2577"/>
      <c r="AE1852" s="2577"/>
      <c r="AF1852" s="2577"/>
      <c r="AG1852" s="2577"/>
      <c r="AH1852" s="2577"/>
      <c r="AI1852" s="2577"/>
      <c r="AJ1852" s="2577"/>
      <c r="AK1852" s="2579"/>
    </row>
    <row r="1853" spans="2:39" s="2875" customFormat="1" x14ac:dyDescent="0.2">
      <c r="B1853" s="2777"/>
    </row>
    <row r="1854" spans="2:39" s="2875" customFormat="1" x14ac:dyDescent="0.2">
      <c r="B1854" s="2777"/>
    </row>
    <row r="1855" spans="2:39" s="2875" customFormat="1" ht="21" thickBot="1" x14ac:dyDescent="0.25">
      <c r="B1855" s="4751" t="s">
        <v>5005</v>
      </c>
      <c r="C1855" s="4752"/>
      <c r="D1855" s="4752"/>
      <c r="E1855" s="4752"/>
      <c r="F1855" s="4752"/>
      <c r="G1855" s="4752"/>
      <c r="H1855" s="4752"/>
      <c r="I1855" s="4752"/>
      <c r="J1855" s="4752"/>
      <c r="K1855" s="4752"/>
      <c r="L1855" s="4752"/>
      <c r="M1855" s="4752"/>
      <c r="N1855" s="4752"/>
      <c r="O1855" s="4752"/>
      <c r="P1855" s="4752"/>
      <c r="Q1855" s="4752"/>
      <c r="R1855" s="4752"/>
      <c r="S1855" s="4752"/>
      <c r="T1855" s="4752"/>
      <c r="U1855" s="4752"/>
      <c r="V1855" s="4752"/>
      <c r="W1855" s="4752"/>
      <c r="X1855" s="4752"/>
      <c r="Y1855" s="4752"/>
      <c r="Z1855" s="4752"/>
      <c r="AA1855" s="4752"/>
      <c r="AB1855" s="4752"/>
      <c r="AC1855" s="4752"/>
      <c r="AD1855" s="4752"/>
      <c r="AE1855" s="4752"/>
      <c r="AF1855" s="4752"/>
      <c r="AG1855" s="4752"/>
      <c r="AH1855" s="4752"/>
      <c r="AI1855" s="4752"/>
      <c r="AJ1855" s="4752"/>
      <c r="AK1855" s="4752"/>
      <c r="AL1855" s="4752"/>
      <c r="AM1855" s="4752"/>
    </row>
    <row r="1856" spans="2:39" s="2875" customFormat="1" x14ac:dyDescent="0.2">
      <c r="B1856" s="3488"/>
      <c r="C1856" s="3489"/>
      <c r="D1856" s="3489"/>
      <c r="E1856" s="3489"/>
      <c r="F1856" s="3489"/>
      <c r="G1856" s="3485"/>
      <c r="H1856" s="3485"/>
      <c r="I1856" s="3485"/>
      <c r="J1856" s="3485"/>
      <c r="K1856" s="3485"/>
      <c r="L1856" s="3485"/>
      <c r="M1856" s="3485"/>
      <c r="N1856" s="3485"/>
      <c r="O1856" s="3485"/>
      <c r="P1856" s="3485"/>
      <c r="Q1856" s="3485"/>
      <c r="R1856" s="3485"/>
      <c r="S1856" s="3485"/>
      <c r="T1856" s="3485"/>
      <c r="U1856" s="3485"/>
      <c r="V1856" s="3485"/>
      <c r="W1856" s="3485"/>
      <c r="X1856" s="3485"/>
      <c r="Y1856" s="3485"/>
      <c r="Z1856" s="3485"/>
      <c r="AA1856" s="3485"/>
      <c r="AB1856" s="3485"/>
      <c r="AC1856" s="3485"/>
      <c r="AD1856" s="3485"/>
      <c r="AE1856" s="3485"/>
      <c r="AF1856" s="3485"/>
      <c r="AG1856" s="3485"/>
      <c r="AH1856" s="3485"/>
      <c r="AI1856" s="3485"/>
      <c r="AJ1856" s="3485"/>
      <c r="AK1856" s="3485"/>
      <c r="AL1856" s="3486"/>
      <c r="AM1856" s="3487"/>
    </row>
    <row r="1857" spans="2:39" s="2875" customFormat="1" x14ac:dyDescent="0.2">
      <c r="B1857" s="2572" t="s">
        <v>4992</v>
      </c>
      <c r="C1857" s="3466"/>
      <c r="D1857" s="3842" t="s">
        <v>6295</v>
      </c>
      <c r="E1857" s="3842"/>
      <c r="F1857" s="3842"/>
      <c r="G1857" s="2573"/>
      <c r="H1857" s="2573"/>
      <c r="I1857" s="2573"/>
      <c r="J1857" s="2573"/>
      <c r="K1857" s="2573"/>
      <c r="L1857" s="2573"/>
      <c r="M1857" s="2573"/>
      <c r="N1857" s="2573"/>
      <c r="O1857" s="2573"/>
      <c r="P1857" s="2573"/>
      <c r="Q1857" s="2573"/>
      <c r="R1857" s="2573"/>
      <c r="S1857" s="2573"/>
      <c r="T1857" s="2573"/>
      <c r="U1857" s="2573"/>
      <c r="V1857" s="2573"/>
      <c r="W1857" s="2573"/>
      <c r="X1857" s="2573"/>
      <c r="Y1857" s="2573"/>
      <c r="Z1857" s="2573"/>
      <c r="AA1857" s="2573"/>
      <c r="AB1857" s="2573"/>
      <c r="AC1857" s="2573"/>
      <c r="AD1857" s="2573"/>
      <c r="AE1857" s="2573"/>
      <c r="AF1857" s="2573"/>
      <c r="AG1857" s="2573"/>
      <c r="AH1857" s="2573"/>
      <c r="AI1857" s="2573"/>
      <c r="AJ1857" s="2573"/>
      <c r="AK1857" s="2573"/>
      <c r="AL1857" s="3477"/>
      <c r="AM1857" s="3479"/>
    </row>
    <row r="1858" spans="2:39" s="2875" customFormat="1" ht="13.5" thickBot="1" x14ac:dyDescent="0.25">
      <c r="B1858" s="3863" t="s">
        <v>5006</v>
      </c>
      <c r="C1858" s="3864"/>
      <c r="D1858" s="3843">
        <v>41646</v>
      </c>
      <c r="E1858" s="3843"/>
      <c r="F1858" s="3466"/>
      <c r="G1858" s="2573"/>
      <c r="H1858" s="2573"/>
      <c r="I1858" s="2573"/>
      <c r="J1858" s="2573"/>
      <c r="K1858" s="2573"/>
      <c r="L1858" s="2573"/>
      <c r="M1858" s="2573"/>
      <c r="N1858" s="2573"/>
      <c r="O1858" s="2573"/>
      <c r="P1858" s="2573"/>
      <c r="Q1858" s="2573"/>
      <c r="R1858" s="2573"/>
      <c r="S1858" s="2573"/>
      <c r="T1858" s="2573"/>
      <c r="U1858" s="2573"/>
      <c r="V1858" s="2573"/>
      <c r="W1858" s="2573"/>
      <c r="X1858" s="2573"/>
      <c r="Y1858" s="2573"/>
      <c r="Z1858" s="2573"/>
      <c r="AA1858" s="2573"/>
      <c r="AB1858" s="2573"/>
      <c r="AC1858" s="2573"/>
      <c r="AD1858" s="2573"/>
      <c r="AE1858" s="2573"/>
      <c r="AF1858" s="2573"/>
      <c r="AG1858" s="2573"/>
      <c r="AH1858" s="2573"/>
      <c r="AI1858" s="2573"/>
      <c r="AJ1858" s="2573"/>
      <c r="AK1858" s="2573"/>
      <c r="AL1858" s="3477"/>
      <c r="AM1858" s="3479"/>
    </row>
    <row r="1859" spans="2:39" s="2875" customFormat="1" ht="108" customHeight="1" thickBot="1" x14ac:dyDescent="0.25">
      <c r="B1859" s="4017" t="s">
        <v>5007</v>
      </c>
      <c r="C1859" s="4746"/>
      <c r="D1859" s="3872" t="s">
        <v>6296</v>
      </c>
      <c r="E1859" s="3847"/>
      <c r="F1859" s="3847"/>
      <c r="G1859" s="3847"/>
      <c r="H1859" s="3847"/>
      <c r="I1859" s="3847"/>
      <c r="J1859" s="3847"/>
      <c r="K1859" s="3848"/>
      <c r="L1859" s="2637"/>
      <c r="M1859" s="2637"/>
      <c r="N1859" s="2637"/>
      <c r="O1859" s="2637"/>
      <c r="P1859" s="2637"/>
      <c r="Q1859" s="2637"/>
      <c r="R1859" s="2637"/>
      <c r="S1859" s="2637"/>
      <c r="T1859" s="2637"/>
      <c r="U1859" s="2637"/>
      <c r="V1859" s="2637"/>
      <c r="W1859" s="2637"/>
      <c r="X1859" s="2637"/>
      <c r="Y1859" s="2637"/>
      <c r="Z1859" s="2637"/>
      <c r="AA1859" s="2637"/>
      <c r="AB1859" s="2637"/>
      <c r="AC1859" s="2637"/>
      <c r="AD1859" s="2637"/>
      <c r="AE1859" s="2637"/>
      <c r="AF1859" s="2637"/>
      <c r="AG1859" s="2637"/>
      <c r="AH1859" s="2637"/>
      <c r="AI1859" s="2637"/>
      <c r="AJ1859" s="2637"/>
      <c r="AK1859" s="2637"/>
      <c r="AL1859" s="3478"/>
      <c r="AM1859" s="3480"/>
    </row>
    <row r="1860" spans="2:39" s="2875" customFormat="1" ht="13.5" customHeight="1" thickBot="1" x14ac:dyDescent="0.25">
      <c r="B1860" s="3865"/>
      <c r="C1860" s="3849"/>
      <c r="D1860" s="3849"/>
      <c r="E1860" s="3849"/>
      <c r="F1860" s="3849"/>
      <c r="G1860" s="3849"/>
      <c r="H1860" s="3849"/>
      <c r="I1860" s="3849"/>
      <c r="J1860" s="3849"/>
      <c r="K1860" s="3849"/>
      <c r="L1860" s="3849"/>
      <c r="M1860" s="3849"/>
      <c r="N1860" s="3849"/>
      <c r="O1860" s="3849"/>
      <c r="P1860" s="3849"/>
      <c r="Q1860" s="3849"/>
      <c r="R1860" s="2573"/>
      <c r="S1860" s="2573"/>
      <c r="T1860" s="2573"/>
      <c r="U1860" s="2573"/>
      <c r="V1860" s="2573"/>
      <c r="W1860" s="2573"/>
      <c r="X1860" s="2573"/>
      <c r="Y1860" s="2573"/>
      <c r="Z1860" s="2573"/>
      <c r="AA1860" s="2573"/>
      <c r="AB1860" s="2573"/>
      <c r="AC1860" s="2573"/>
      <c r="AD1860" s="2573"/>
      <c r="AE1860" s="2573"/>
      <c r="AF1860" s="2573"/>
      <c r="AG1860" s="2573"/>
      <c r="AH1860" s="2573"/>
      <c r="AI1860" s="2573"/>
      <c r="AJ1860" s="2573"/>
      <c r="AK1860" s="2573"/>
      <c r="AL1860" s="3478"/>
    </row>
    <row r="1861" spans="2:39" s="2875" customFormat="1" ht="13.5" thickBot="1" x14ac:dyDescent="0.25">
      <c r="B1861" s="3827" t="s">
        <v>5008</v>
      </c>
      <c r="C1861" s="3827"/>
      <c r="D1861" s="3827" t="s">
        <v>4998</v>
      </c>
      <c r="E1861" s="3827" t="s">
        <v>5009</v>
      </c>
      <c r="F1861" s="3850" t="s">
        <v>224</v>
      </c>
      <c r="G1861" s="3850"/>
      <c r="H1861" s="3850"/>
      <c r="I1861" s="3850"/>
      <c r="J1861" s="3850"/>
      <c r="K1861" s="3850"/>
      <c r="L1861" s="3850"/>
      <c r="M1861" s="3850"/>
      <c r="N1861" s="3850"/>
      <c r="O1861" s="3850"/>
      <c r="P1861" s="3850"/>
      <c r="Q1861" s="3850"/>
      <c r="R1861" s="3850"/>
      <c r="S1861" s="3850" t="s">
        <v>340</v>
      </c>
      <c r="T1861" s="3850"/>
      <c r="U1861" s="3850"/>
      <c r="V1861" s="3850"/>
      <c r="W1861" s="3850"/>
      <c r="X1861" s="3850"/>
      <c r="Y1861" s="3850"/>
      <c r="Z1861" s="3850"/>
      <c r="AA1861" s="3850"/>
      <c r="AB1861" s="3850"/>
      <c r="AC1861" s="3850"/>
      <c r="AD1861" s="3850" t="s">
        <v>225</v>
      </c>
      <c r="AE1861" s="3850"/>
      <c r="AF1861" s="3850"/>
      <c r="AG1861" s="3850"/>
      <c r="AH1861" s="3851" t="s">
        <v>4993</v>
      </c>
      <c r="AI1861" s="3851"/>
      <c r="AJ1861" s="3851"/>
      <c r="AK1861" s="3851" t="s">
        <v>4993</v>
      </c>
      <c r="AL1861" s="3954"/>
      <c r="AM1861" s="3851"/>
    </row>
    <row r="1862" spans="2:39" s="2875" customFormat="1" ht="13.5" customHeight="1" thickBot="1" x14ac:dyDescent="0.25">
      <c r="B1862" s="3828"/>
      <c r="C1862" s="3828"/>
      <c r="D1862" s="3828"/>
      <c r="E1862" s="3828"/>
      <c r="F1862" s="3828" t="s">
        <v>5010</v>
      </c>
      <c r="G1862" s="3828" t="s">
        <v>5011</v>
      </c>
      <c r="H1862" s="3827" t="s">
        <v>5012</v>
      </c>
      <c r="I1862" s="3830" t="s">
        <v>5013</v>
      </c>
      <c r="J1862" s="3830" t="s">
        <v>5014</v>
      </c>
      <c r="K1862" s="3829" t="s">
        <v>5015</v>
      </c>
      <c r="L1862" s="3829" t="s">
        <v>5016</v>
      </c>
      <c r="M1862" s="3830" t="s">
        <v>5017</v>
      </c>
      <c r="N1862" s="3830"/>
      <c r="O1862" s="3829" t="s">
        <v>5018</v>
      </c>
      <c r="P1862" s="3829" t="s">
        <v>5019</v>
      </c>
      <c r="Q1862" s="3829" t="s">
        <v>5020</v>
      </c>
      <c r="R1862" s="3829" t="s">
        <v>5021</v>
      </c>
      <c r="S1862" s="3827" t="s">
        <v>5022</v>
      </c>
      <c r="T1862" s="3827" t="s">
        <v>5023</v>
      </c>
      <c r="U1862" s="3827" t="s">
        <v>5024</v>
      </c>
      <c r="V1862" s="3827" t="s">
        <v>5025</v>
      </c>
      <c r="W1862" s="3827" t="s">
        <v>5026</v>
      </c>
      <c r="X1862" s="3827" t="s">
        <v>5027</v>
      </c>
      <c r="Y1862" s="3827" t="s">
        <v>5028</v>
      </c>
      <c r="Z1862" s="3827" t="s">
        <v>5029</v>
      </c>
      <c r="AA1862" s="3827" t="s">
        <v>5030</v>
      </c>
      <c r="AB1862" s="3830" t="s">
        <v>5031</v>
      </c>
      <c r="AC1862" s="3830" t="s">
        <v>5032</v>
      </c>
      <c r="AD1862" s="3827" t="s">
        <v>5033</v>
      </c>
      <c r="AE1862" s="3827" t="s">
        <v>5034</v>
      </c>
      <c r="AF1862" s="3827" t="s">
        <v>5035</v>
      </c>
      <c r="AG1862" s="3827" t="s">
        <v>5036</v>
      </c>
      <c r="AH1862" s="3827" t="s">
        <v>1154</v>
      </c>
      <c r="AI1862" s="3827" t="s">
        <v>4994</v>
      </c>
      <c r="AJ1862" s="3827" t="s">
        <v>4995</v>
      </c>
      <c r="AK1862" s="3827" t="s">
        <v>1154</v>
      </c>
      <c r="AL1862" s="3827" t="s">
        <v>4994</v>
      </c>
      <c r="AM1862" s="3827" t="s">
        <v>4995</v>
      </c>
    </row>
    <row r="1863" spans="2:39" s="2875" customFormat="1" ht="13.5" customHeight="1" thickBot="1" x14ac:dyDescent="0.25">
      <c r="B1863" s="3828"/>
      <c r="C1863" s="3828"/>
      <c r="D1863" s="3828"/>
      <c r="E1863" s="3828"/>
      <c r="F1863" s="3828"/>
      <c r="G1863" s="3828"/>
      <c r="H1863" s="3828"/>
      <c r="I1863" s="3829"/>
      <c r="J1863" s="3829"/>
      <c r="K1863" s="3829"/>
      <c r="L1863" s="3829"/>
      <c r="M1863" s="3464" t="s">
        <v>5037</v>
      </c>
      <c r="N1863" s="3465" t="s">
        <v>2798</v>
      </c>
      <c r="O1863" s="3829"/>
      <c r="P1863" s="3829"/>
      <c r="Q1863" s="3829"/>
      <c r="R1863" s="3829"/>
      <c r="S1863" s="3828"/>
      <c r="T1863" s="3828"/>
      <c r="U1863" s="3828"/>
      <c r="V1863" s="3828"/>
      <c r="W1863" s="3828"/>
      <c r="X1863" s="3828"/>
      <c r="Y1863" s="3828"/>
      <c r="Z1863" s="3828"/>
      <c r="AA1863" s="3828"/>
      <c r="AB1863" s="3829"/>
      <c r="AC1863" s="3829"/>
      <c r="AD1863" s="3828"/>
      <c r="AE1863" s="3828"/>
      <c r="AF1863" s="3828"/>
      <c r="AG1863" s="3828"/>
      <c r="AH1863" s="3828"/>
      <c r="AI1863" s="3828"/>
      <c r="AJ1863" s="3828"/>
      <c r="AK1863" s="3828"/>
      <c r="AL1863" s="3828"/>
      <c r="AM1863" s="3828"/>
    </row>
    <row r="1864" spans="2:39" s="2875" customFormat="1" ht="38.25" x14ac:dyDescent="0.2">
      <c r="B1864" s="3918" t="s">
        <v>6297</v>
      </c>
      <c r="C1864" s="3919"/>
      <c r="D1864" s="3320" t="s">
        <v>6298</v>
      </c>
      <c r="E1864" s="3321">
        <v>28.000000000000004</v>
      </c>
      <c r="F1864" s="3321">
        <v>10.651200000000001</v>
      </c>
      <c r="G1864" s="3141" t="s">
        <v>1534</v>
      </c>
      <c r="H1864" s="3141" t="s">
        <v>1534</v>
      </c>
      <c r="I1864" s="3141" t="s">
        <v>1534</v>
      </c>
      <c r="J1864" s="3048">
        <v>63</v>
      </c>
      <c r="K1864" s="3322">
        <v>0.16800000000000001</v>
      </c>
      <c r="L1864" s="3322">
        <v>0.16800000000000001</v>
      </c>
      <c r="M1864" s="3048">
        <v>63</v>
      </c>
      <c r="N1864" s="3048">
        <v>63</v>
      </c>
      <c r="O1864" s="3322">
        <v>0.16800000000000001</v>
      </c>
      <c r="P1864" s="3322">
        <v>0.16800000000000001</v>
      </c>
      <c r="Q1864" s="3322">
        <v>0.16800000000000001</v>
      </c>
      <c r="R1864" s="3322">
        <v>0.16800000000000001</v>
      </c>
      <c r="S1864" s="2700">
        <v>0.56000000000000005</v>
      </c>
      <c r="T1864" s="3141" t="s">
        <v>1534</v>
      </c>
      <c r="U1864" s="3141" t="s">
        <v>1534</v>
      </c>
      <c r="V1864" s="3050" t="s">
        <v>1136</v>
      </c>
      <c r="W1864" s="3322">
        <v>2.8000000000000004E-2</v>
      </c>
      <c r="X1864" s="3322">
        <v>6.720000000000001E-2</v>
      </c>
      <c r="Y1864" s="3050" t="s">
        <v>1534</v>
      </c>
      <c r="Z1864" s="3050" t="s">
        <v>1534</v>
      </c>
      <c r="AA1864" s="3050" t="s">
        <v>1534</v>
      </c>
      <c r="AB1864" s="3050" t="s">
        <v>1534</v>
      </c>
      <c r="AC1864" s="3322">
        <v>6.720000000000001E-2</v>
      </c>
      <c r="AD1864" s="3321">
        <v>11.188800000000001</v>
      </c>
      <c r="AE1864" s="3050" t="s">
        <v>49</v>
      </c>
      <c r="AF1864" s="2690">
        <v>3.6960000000000007E-2</v>
      </c>
      <c r="AG1864" s="2690">
        <v>0.11200000000000002</v>
      </c>
      <c r="AH1864" s="2646" t="s">
        <v>5661</v>
      </c>
      <c r="AI1864" s="2646" t="s">
        <v>5002</v>
      </c>
      <c r="AJ1864" s="3141">
        <v>5.6000000000000005</v>
      </c>
      <c r="AK1864" s="2646" t="s">
        <v>6250</v>
      </c>
      <c r="AL1864" s="2646" t="s">
        <v>3305</v>
      </c>
      <c r="AM1864" s="3220">
        <v>1.1200000000000001</v>
      </c>
    </row>
    <row r="1865" spans="2:39" s="2875" customFormat="1" ht="38.25" x14ac:dyDescent="0.2">
      <c r="B1865" s="3924" t="s">
        <v>6299</v>
      </c>
      <c r="C1865" s="4700"/>
      <c r="D1865" s="3329" t="s">
        <v>6300</v>
      </c>
      <c r="E1865" s="3330">
        <v>33.6</v>
      </c>
      <c r="F1865" s="3330">
        <v>15.691199999999998</v>
      </c>
      <c r="G1865" s="3043" t="s">
        <v>1534</v>
      </c>
      <c r="H1865" s="3043" t="s">
        <v>1534</v>
      </c>
      <c r="I1865" s="3043" t="s">
        <v>1534</v>
      </c>
      <c r="J1865" s="3028">
        <v>93</v>
      </c>
      <c r="K1865" s="3331">
        <v>0.16800000000000001</v>
      </c>
      <c r="L1865" s="3331">
        <v>0.16800000000000001</v>
      </c>
      <c r="M1865" s="3028">
        <v>93</v>
      </c>
      <c r="N1865" s="3028">
        <v>93</v>
      </c>
      <c r="O1865" s="3331">
        <v>0.16800000000000001</v>
      </c>
      <c r="P1865" s="3331">
        <v>0.16800000000000001</v>
      </c>
      <c r="Q1865" s="3331">
        <v>0.16800000000000001</v>
      </c>
      <c r="R1865" s="3331">
        <v>0.16800000000000001</v>
      </c>
      <c r="S1865" s="2614">
        <v>1.1200000000000001</v>
      </c>
      <c r="T1865" s="3043" t="s">
        <v>1534</v>
      </c>
      <c r="U1865" s="3043" t="s">
        <v>1534</v>
      </c>
      <c r="V1865" s="3044" t="s">
        <v>5534</v>
      </c>
      <c r="W1865" s="3331">
        <v>2.8000000000000004E-2</v>
      </c>
      <c r="X1865" s="3331">
        <v>6.720000000000001E-2</v>
      </c>
      <c r="Y1865" s="3044" t="s">
        <v>1534</v>
      </c>
      <c r="Z1865" s="3044" t="s">
        <v>1534</v>
      </c>
      <c r="AA1865" s="3044" t="s">
        <v>1534</v>
      </c>
      <c r="AB1865" s="3044" t="s">
        <v>1534</v>
      </c>
      <c r="AC1865" s="3331">
        <v>6.720000000000001E-2</v>
      </c>
      <c r="AD1865" s="3330">
        <v>11.188800000000001</v>
      </c>
      <c r="AE1865" s="3044" t="s">
        <v>49</v>
      </c>
      <c r="AF1865" s="2563">
        <v>3.6960000000000007E-2</v>
      </c>
      <c r="AG1865" s="2563">
        <v>0.11200000000000002</v>
      </c>
      <c r="AH1865" s="2615" t="s">
        <v>5661</v>
      </c>
      <c r="AI1865" s="2615" t="s">
        <v>5002</v>
      </c>
      <c r="AJ1865" s="3043">
        <v>5.6000000000000005</v>
      </c>
      <c r="AK1865" s="2615" t="s">
        <v>6250</v>
      </c>
      <c r="AL1865" s="2615" t="s">
        <v>3305</v>
      </c>
      <c r="AM1865" s="3439">
        <v>1.1200000000000001</v>
      </c>
    </row>
    <row r="1866" spans="2:39" s="2875" customFormat="1" ht="38.25" x14ac:dyDescent="0.2">
      <c r="B1866" s="3924" t="s">
        <v>6301</v>
      </c>
      <c r="C1866" s="4700"/>
      <c r="D1866" s="3329" t="s">
        <v>6302</v>
      </c>
      <c r="E1866" s="3330">
        <v>39.200000000000003</v>
      </c>
      <c r="F1866" s="3330">
        <v>17.0016</v>
      </c>
      <c r="G1866" s="3043" t="s">
        <v>1534</v>
      </c>
      <c r="H1866" s="3043" t="s">
        <v>1534</v>
      </c>
      <c r="I1866" s="3043" t="s">
        <v>1534</v>
      </c>
      <c r="J1866" s="3028">
        <v>101</v>
      </c>
      <c r="K1866" s="3331">
        <v>0.16800000000000001</v>
      </c>
      <c r="L1866" s="3331">
        <v>0.16800000000000001</v>
      </c>
      <c r="M1866" s="3028">
        <v>101</v>
      </c>
      <c r="N1866" s="3028">
        <v>101</v>
      </c>
      <c r="O1866" s="3331">
        <v>0.16800000000000001</v>
      </c>
      <c r="P1866" s="3331">
        <v>0.16800000000000001</v>
      </c>
      <c r="Q1866" s="3331">
        <v>0.16800000000000001</v>
      </c>
      <c r="R1866" s="3331">
        <v>0.16800000000000001</v>
      </c>
      <c r="S1866" s="2614">
        <v>1.6800000000000002</v>
      </c>
      <c r="T1866" s="3043" t="s">
        <v>1534</v>
      </c>
      <c r="U1866" s="3043" t="s">
        <v>1534</v>
      </c>
      <c r="V1866" s="3044" t="s">
        <v>5539</v>
      </c>
      <c r="W1866" s="3331">
        <v>2.8000000000000004E-2</v>
      </c>
      <c r="X1866" s="3331">
        <v>6.720000000000001E-2</v>
      </c>
      <c r="Y1866" s="3044" t="s">
        <v>1534</v>
      </c>
      <c r="Z1866" s="3044" t="s">
        <v>1534</v>
      </c>
      <c r="AA1866" s="3044" t="s">
        <v>1534</v>
      </c>
      <c r="AB1866" s="3044" t="s">
        <v>1534</v>
      </c>
      <c r="AC1866" s="3331">
        <v>6.720000000000001E-2</v>
      </c>
      <c r="AD1866" s="3330">
        <v>14.918400000000002</v>
      </c>
      <c r="AE1866" s="3044" t="s">
        <v>51</v>
      </c>
      <c r="AF1866" s="2563">
        <v>3.6960000000000007E-2</v>
      </c>
      <c r="AG1866" s="2563">
        <v>0.11200000000000002</v>
      </c>
      <c r="AH1866" s="2615" t="s">
        <v>5661</v>
      </c>
      <c r="AI1866" s="2615" t="s">
        <v>5002</v>
      </c>
      <c r="AJ1866" s="3043">
        <v>5.6000000000000005</v>
      </c>
      <c r="AK1866" s="2615" t="s">
        <v>6255</v>
      </c>
      <c r="AL1866" s="2615" t="s">
        <v>3596</v>
      </c>
      <c r="AM1866" s="3439">
        <v>1.4896000000000003</v>
      </c>
    </row>
    <row r="1867" spans="2:39" s="2875" customFormat="1" ht="38.25" x14ac:dyDescent="0.2">
      <c r="B1867" s="3924" t="s">
        <v>6303</v>
      </c>
      <c r="C1867" s="4700"/>
      <c r="D1867" s="3329" t="s">
        <v>6304</v>
      </c>
      <c r="E1867" s="3330">
        <v>44.800000000000004</v>
      </c>
      <c r="F1867" s="3330">
        <v>18.312000000000005</v>
      </c>
      <c r="G1867" s="3043" t="s">
        <v>1534</v>
      </c>
      <c r="H1867" s="3043" t="s">
        <v>1534</v>
      </c>
      <c r="I1867" s="3043" t="s">
        <v>1534</v>
      </c>
      <c r="J1867" s="3028">
        <v>109</v>
      </c>
      <c r="K1867" s="3331">
        <v>0.16800000000000001</v>
      </c>
      <c r="L1867" s="3331">
        <v>0.16800000000000001</v>
      </c>
      <c r="M1867" s="3028">
        <v>109</v>
      </c>
      <c r="N1867" s="3028">
        <v>109</v>
      </c>
      <c r="O1867" s="3331">
        <v>0.16800000000000001</v>
      </c>
      <c r="P1867" s="3331">
        <v>0.16800000000000001</v>
      </c>
      <c r="Q1867" s="3331">
        <v>0.16800000000000001</v>
      </c>
      <c r="R1867" s="3331">
        <v>0.16800000000000001</v>
      </c>
      <c r="S1867" s="2614">
        <v>2.2400000000000002</v>
      </c>
      <c r="T1867" s="3043" t="s">
        <v>1534</v>
      </c>
      <c r="U1867" s="3043" t="s">
        <v>1534</v>
      </c>
      <c r="V1867" s="3044" t="s">
        <v>5544</v>
      </c>
      <c r="W1867" s="3331">
        <v>2.8000000000000004E-2</v>
      </c>
      <c r="X1867" s="3331">
        <v>6.720000000000001E-2</v>
      </c>
      <c r="Y1867" s="3044" t="s">
        <v>1534</v>
      </c>
      <c r="Z1867" s="3044" t="s">
        <v>1534</v>
      </c>
      <c r="AA1867" s="3044" t="s">
        <v>1534</v>
      </c>
      <c r="AB1867" s="3044" t="s">
        <v>1534</v>
      </c>
      <c r="AC1867" s="3331">
        <v>6.720000000000001E-2</v>
      </c>
      <c r="AD1867" s="3330">
        <v>18.648</v>
      </c>
      <c r="AE1867" s="3044" t="s">
        <v>406</v>
      </c>
      <c r="AF1867" s="2563">
        <v>3.6960000000000007E-2</v>
      </c>
      <c r="AG1867" s="2563">
        <v>0.11200000000000002</v>
      </c>
      <c r="AH1867" s="2615" t="s">
        <v>5661</v>
      </c>
      <c r="AI1867" s="2615" t="s">
        <v>5002</v>
      </c>
      <c r="AJ1867" s="3043">
        <v>5.6000000000000005</v>
      </c>
      <c r="AK1867" s="2615" t="s">
        <v>6258</v>
      </c>
      <c r="AL1867" s="2615" t="s">
        <v>1679</v>
      </c>
      <c r="AM1867" s="3439">
        <v>1.8704000000000001</v>
      </c>
    </row>
    <row r="1868" spans="2:39" s="2875" customFormat="1" ht="38.25" x14ac:dyDescent="0.2">
      <c r="B1868" s="3924" t="s">
        <v>6305</v>
      </c>
      <c r="C1868" s="4700"/>
      <c r="D1868" s="3329" t="s">
        <v>6306</v>
      </c>
      <c r="E1868" s="3330">
        <v>56.000000000000007</v>
      </c>
      <c r="F1868" s="3330">
        <v>25.2224</v>
      </c>
      <c r="G1868" s="3043" t="s">
        <v>1534</v>
      </c>
      <c r="H1868" s="3043" t="s">
        <v>1534</v>
      </c>
      <c r="I1868" s="3043" t="s">
        <v>1534</v>
      </c>
      <c r="J1868" s="3028">
        <v>150</v>
      </c>
      <c r="K1868" s="3331">
        <v>0.16800000000000001</v>
      </c>
      <c r="L1868" s="3331">
        <v>0.16800000000000001</v>
      </c>
      <c r="M1868" s="3028">
        <v>150</v>
      </c>
      <c r="N1868" s="3028">
        <v>150</v>
      </c>
      <c r="O1868" s="3331">
        <v>0.16800000000000001</v>
      </c>
      <c r="P1868" s="3331">
        <v>0.16800000000000001</v>
      </c>
      <c r="Q1868" s="3331">
        <v>0.16800000000000001</v>
      </c>
      <c r="R1868" s="3331">
        <v>0.16800000000000001</v>
      </c>
      <c r="S1868" s="2614">
        <v>2.8000000000000003</v>
      </c>
      <c r="T1868" s="3043" t="s">
        <v>1534</v>
      </c>
      <c r="U1868" s="3043" t="s">
        <v>1534</v>
      </c>
      <c r="V1868" s="3044" t="s">
        <v>1133</v>
      </c>
      <c r="W1868" s="3331">
        <v>2.8000000000000004E-2</v>
      </c>
      <c r="X1868" s="3331">
        <v>6.720000000000001E-2</v>
      </c>
      <c r="Y1868" s="3044" t="s">
        <v>1534</v>
      </c>
      <c r="Z1868" s="3044" t="s">
        <v>1534</v>
      </c>
      <c r="AA1868" s="3044" t="s">
        <v>1534</v>
      </c>
      <c r="AB1868" s="3044" t="s">
        <v>1534</v>
      </c>
      <c r="AC1868" s="3331">
        <v>6.720000000000001E-2</v>
      </c>
      <c r="AD1868" s="3330">
        <v>22.377600000000001</v>
      </c>
      <c r="AE1868" s="3044" t="s">
        <v>5098</v>
      </c>
      <c r="AF1868" s="2563">
        <v>3.6960000000000007E-2</v>
      </c>
      <c r="AG1868" s="2563">
        <v>0.11200000000000002</v>
      </c>
      <c r="AH1868" s="2615" t="s">
        <v>5661</v>
      </c>
      <c r="AI1868" s="2615" t="s">
        <v>5002</v>
      </c>
      <c r="AJ1868" s="3043">
        <v>5.6000000000000005</v>
      </c>
      <c r="AK1868" s="2615" t="s">
        <v>6261</v>
      </c>
      <c r="AL1868" s="2615" t="s">
        <v>6262</v>
      </c>
      <c r="AM1868" s="3439">
        <v>2.2400000000000002</v>
      </c>
    </row>
    <row r="1869" spans="2:39" s="2875" customFormat="1" ht="38.25" x14ac:dyDescent="0.2">
      <c r="B1869" s="3924" t="s">
        <v>6307</v>
      </c>
      <c r="C1869" s="4700"/>
      <c r="D1869" s="3329" t="s">
        <v>6308</v>
      </c>
      <c r="E1869" s="3330">
        <v>67.2</v>
      </c>
      <c r="F1869" s="3330">
        <v>29.892800000000001</v>
      </c>
      <c r="G1869" s="3043" t="s">
        <v>1534</v>
      </c>
      <c r="H1869" s="3043" t="s">
        <v>1534</v>
      </c>
      <c r="I1869" s="3043" t="s">
        <v>1534</v>
      </c>
      <c r="J1869" s="3028">
        <v>190</v>
      </c>
      <c r="K1869" s="3331">
        <v>0.15680000000000002</v>
      </c>
      <c r="L1869" s="3331">
        <v>0.15680000000000002</v>
      </c>
      <c r="M1869" s="3028">
        <v>190</v>
      </c>
      <c r="N1869" s="3028">
        <v>190</v>
      </c>
      <c r="O1869" s="3331">
        <v>0.15680000000000002</v>
      </c>
      <c r="P1869" s="3331">
        <v>0.15680000000000002</v>
      </c>
      <c r="Q1869" s="3331">
        <v>0.15680000000000002</v>
      </c>
      <c r="R1869" s="3331">
        <v>0.15680000000000002</v>
      </c>
      <c r="S1869" s="2614">
        <v>5.6000000000000005</v>
      </c>
      <c r="T1869" s="3043" t="s">
        <v>1534</v>
      </c>
      <c r="U1869" s="3043" t="s">
        <v>1534</v>
      </c>
      <c r="V1869" s="3044" t="s">
        <v>1135</v>
      </c>
      <c r="W1869" s="3331">
        <v>2.8000000000000004E-2</v>
      </c>
      <c r="X1869" s="3331">
        <v>6.720000000000001E-2</v>
      </c>
      <c r="Y1869" s="3044" t="s">
        <v>1534</v>
      </c>
      <c r="Z1869" s="3044" t="s">
        <v>1534</v>
      </c>
      <c r="AA1869" s="3044" t="s">
        <v>1534</v>
      </c>
      <c r="AB1869" s="3044" t="s">
        <v>1534</v>
      </c>
      <c r="AC1869" s="3331">
        <v>6.720000000000001E-2</v>
      </c>
      <c r="AD1869" s="3330">
        <v>26.107200000000002</v>
      </c>
      <c r="AE1869" s="3044" t="s">
        <v>5514</v>
      </c>
      <c r="AF1869" s="2563">
        <v>3.6960000000000007E-2</v>
      </c>
      <c r="AG1869" s="2563">
        <v>0.11200000000000002</v>
      </c>
      <c r="AH1869" s="2615" t="s">
        <v>5661</v>
      </c>
      <c r="AI1869" s="2615" t="s">
        <v>5002</v>
      </c>
      <c r="AJ1869" s="3043">
        <v>5.6000000000000005</v>
      </c>
      <c r="AK1869" s="2615" t="s">
        <v>6265</v>
      </c>
      <c r="AL1869" s="2615" t="s">
        <v>6266</v>
      </c>
      <c r="AM1869" s="3439">
        <v>2.6096000000000004</v>
      </c>
    </row>
    <row r="1870" spans="2:39" s="2875" customFormat="1" ht="38.25" x14ac:dyDescent="0.2">
      <c r="B1870" s="3924" t="s">
        <v>6309</v>
      </c>
      <c r="C1870" s="4700"/>
      <c r="D1870" s="3329" t="s">
        <v>6310</v>
      </c>
      <c r="E1870" s="3330">
        <v>78.400000000000006</v>
      </c>
      <c r="F1870" s="3330">
        <v>37.363200000000006</v>
      </c>
      <c r="G1870" s="3043" t="s">
        <v>1534</v>
      </c>
      <c r="H1870" s="3043" t="s">
        <v>1534</v>
      </c>
      <c r="I1870" s="3043" t="s">
        <v>1534</v>
      </c>
      <c r="J1870" s="3028">
        <v>238</v>
      </c>
      <c r="K1870" s="3331">
        <v>0.15680000000000002</v>
      </c>
      <c r="L1870" s="3331">
        <v>0.15680000000000002</v>
      </c>
      <c r="M1870" s="3028">
        <v>238</v>
      </c>
      <c r="N1870" s="3028">
        <v>238</v>
      </c>
      <c r="O1870" s="3331">
        <v>0.15680000000000002</v>
      </c>
      <c r="P1870" s="3331">
        <v>0.15680000000000002</v>
      </c>
      <c r="Q1870" s="3331">
        <v>0.15680000000000002</v>
      </c>
      <c r="R1870" s="3331">
        <v>0.15680000000000002</v>
      </c>
      <c r="S1870" s="2614">
        <v>5.6000000000000005</v>
      </c>
      <c r="T1870" s="3043" t="s">
        <v>1534</v>
      </c>
      <c r="U1870" s="3043" t="s">
        <v>1534</v>
      </c>
      <c r="V1870" s="3044" t="s">
        <v>1135</v>
      </c>
      <c r="W1870" s="3331">
        <v>2.8000000000000004E-2</v>
      </c>
      <c r="X1870" s="3331">
        <v>6.720000000000001E-2</v>
      </c>
      <c r="Y1870" s="3044" t="s">
        <v>1534</v>
      </c>
      <c r="Z1870" s="3044" t="s">
        <v>1534</v>
      </c>
      <c r="AA1870" s="3044" t="s">
        <v>1534</v>
      </c>
      <c r="AB1870" s="3044" t="s">
        <v>1534</v>
      </c>
      <c r="AC1870" s="3331">
        <v>6.720000000000001E-2</v>
      </c>
      <c r="AD1870" s="3330">
        <v>29.836800000000004</v>
      </c>
      <c r="AE1870" s="3044" t="s">
        <v>56</v>
      </c>
      <c r="AF1870" s="2563">
        <v>3.6960000000000007E-2</v>
      </c>
      <c r="AG1870" s="2563">
        <v>0.11200000000000002</v>
      </c>
      <c r="AH1870" s="2615" t="s">
        <v>5661</v>
      </c>
      <c r="AI1870" s="2615" t="s">
        <v>5002</v>
      </c>
      <c r="AJ1870" s="3043">
        <v>5.6000000000000005</v>
      </c>
      <c r="AK1870" s="2615" t="s">
        <v>6269</v>
      </c>
      <c r="AL1870" s="2615" t="s">
        <v>6270</v>
      </c>
      <c r="AM1870" s="3439">
        <v>2.9792000000000005</v>
      </c>
    </row>
    <row r="1871" spans="2:39" s="2875" customFormat="1" ht="38.25" x14ac:dyDescent="0.2">
      <c r="B1871" s="3924" t="s">
        <v>6311</v>
      </c>
      <c r="C1871" s="4700"/>
      <c r="D1871" s="3329" t="s">
        <v>6312</v>
      </c>
      <c r="E1871" s="3330">
        <v>89.600000000000009</v>
      </c>
      <c r="F1871" s="3330">
        <v>42.033600000000007</v>
      </c>
      <c r="G1871" s="3043" t="s">
        <v>1534</v>
      </c>
      <c r="H1871" s="3043" t="s">
        <v>1534</v>
      </c>
      <c r="I1871" s="3043" t="s">
        <v>1534</v>
      </c>
      <c r="J1871" s="3028">
        <v>288</v>
      </c>
      <c r="K1871" s="3331">
        <v>0.14560000000000001</v>
      </c>
      <c r="L1871" s="3331">
        <v>0.14560000000000001</v>
      </c>
      <c r="M1871" s="3028">
        <v>288</v>
      </c>
      <c r="N1871" s="3028">
        <v>288</v>
      </c>
      <c r="O1871" s="3331">
        <v>0.14560000000000001</v>
      </c>
      <c r="P1871" s="3331">
        <v>0.14560000000000001</v>
      </c>
      <c r="Q1871" s="3331">
        <v>0.14560000000000001</v>
      </c>
      <c r="R1871" s="3331">
        <v>0.14560000000000001</v>
      </c>
      <c r="S1871" s="2614">
        <v>8.4</v>
      </c>
      <c r="T1871" s="3043" t="s">
        <v>1534</v>
      </c>
      <c r="U1871" s="3043" t="s">
        <v>1534</v>
      </c>
      <c r="V1871" s="3044" t="s">
        <v>1119</v>
      </c>
      <c r="W1871" s="3331">
        <v>2.8000000000000004E-2</v>
      </c>
      <c r="X1871" s="3331">
        <v>6.720000000000001E-2</v>
      </c>
      <c r="Y1871" s="3044" t="s">
        <v>1534</v>
      </c>
      <c r="Z1871" s="3044" t="s">
        <v>1534</v>
      </c>
      <c r="AA1871" s="3044" t="s">
        <v>1534</v>
      </c>
      <c r="AB1871" s="3044" t="s">
        <v>1534</v>
      </c>
      <c r="AC1871" s="3331">
        <v>6.720000000000001E-2</v>
      </c>
      <c r="AD1871" s="3330">
        <v>33.566400000000002</v>
      </c>
      <c r="AE1871" s="3044" t="s">
        <v>5523</v>
      </c>
      <c r="AF1871" s="2563">
        <v>3.6960000000000007E-2</v>
      </c>
      <c r="AG1871" s="2563">
        <v>0.11200000000000002</v>
      </c>
      <c r="AH1871" s="2615" t="s">
        <v>5661</v>
      </c>
      <c r="AI1871" s="2615" t="s">
        <v>5002</v>
      </c>
      <c r="AJ1871" s="3043">
        <v>5.6000000000000005</v>
      </c>
      <c r="AK1871" s="2615" t="s">
        <v>6273</v>
      </c>
      <c r="AL1871" s="2615" t="s">
        <v>4366</v>
      </c>
      <c r="AM1871" s="3439">
        <v>3.3600000000000003</v>
      </c>
    </row>
    <row r="1872" spans="2:39" s="2875" customFormat="1" ht="38.25" x14ac:dyDescent="0.2">
      <c r="B1872" s="3924" t="s">
        <v>6313</v>
      </c>
      <c r="C1872" s="4700"/>
      <c r="D1872" s="3329" t="s">
        <v>6314</v>
      </c>
      <c r="E1872" s="3330">
        <v>112.00000000000001</v>
      </c>
      <c r="F1872" s="3330">
        <v>57.904000000000011</v>
      </c>
      <c r="G1872" s="3043" t="s">
        <v>1534</v>
      </c>
      <c r="H1872" s="3043" t="s">
        <v>1534</v>
      </c>
      <c r="I1872" s="3043" t="s">
        <v>1534</v>
      </c>
      <c r="J1872" s="3028">
        <v>430</v>
      </c>
      <c r="K1872" s="3331">
        <v>0.13440000000000002</v>
      </c>
      <c r="L1872" s="3331">
        <v>0.13440000000000002</v>
      </c>
      <c r="M1872" s="3028">
        <v>430</v>
      </c>
      <c r="N1872" s="3028">
        <v>430</v>
      </c>
      <c r="O1872" s="3331">
        <v>0.13440000000000002</v>
      </c>
      <c r="P1872" s="3331">
        <v>0.13440000000000002</v>
      </c>
      <c r="Q1872" s="3331">
        <v>0.13440000000000002</v>
      </c>
      <c r="R1872" s="3331">
        <v>0.13440000000000002</v>
      </c>
      <c r="S1872" s="2614">
        <v>11.200000000000001</v>
      </c>
      <c r="T1872" s="3043" t="s">
        <v>1534</v>
      </c>
      <c r="U1872" s="3043" t="s">
        <v>1534</v>
      </c>
      <c r="V1872" s="3044" t="s">
        <v>5528</v>
      </c>
      <c r="W1872" s="3331">
        <v>2.8000000000000004E-2</v>
      </c>
      <c r="X1872" s="3331">
        <v>6.720000000000001E-2</v>
      </c>
      <c r="Y1872" s="3044" t="s">
        <v>1534</v>
      </c>
      <c r="Z1872" s="3044" t="s">
        <v>1534</v>
      </c>
      <c r="AA1872" s="3044" t="s">
        <v>1534</v>
      </c>
      <c r="AB1872" s="3044" t="s">
        <v>1534</v>
      </c>
      <c r="AC1872" s="3331">
        <v>6.720000000000001E-2</v>
      </c>
      <c r="AD1872" s="3330">
        <v>37.295999999999999</v>
      </c>
      <c r="AE1872" s="3044" t="s">
        <v>58</v>
      </c>
      <c r="AF1872" s="2563">
        <v>3.6960000000000007E-2</v>
      </c>
      <c r="AG1872" s="2563">
        <v>0.11200000000000002</v>
      </c>
      <c r="AH1872" s="2615" t="s">
        <v>5661</v>
      </c>
      <c r="AI1872" s="2615" t="s">
        <v>5002</v>
      </c>
      <c r="AJ1872" s="3043">
        <v>5.6000000000000005</v>
      </c>
      <c r="AK1872" s="2615" t="s">
        <v>6276</v>
      </c>
      <c r="AL1872" s="2615" t="s">
        <v>370</v>
      </c>
      <c r="AM1872" s="3439">
        <v>3.7296000000000005</v>
      </c>
    </row>
    <row r="1873" spans="2:39" s="2875" customFormat="1" ht="25.5" x14ac:dyDescent="0.2">
      <c r="B1873" s="3924" t="s">
        <v>6315</v>
      </c>
      <c r="C1873" s="4700"/>
      <c r="D1873" s="3329" t="s">
        <v>6316</v>
      </c>
      <c r="E1873" s="3330">
        <v>28.000000000000004</v>
      </c>
      <c r="F1873" s="3330">
        <v>16.251200000000001</v>
      </c>
      <c r="G1873" s="3043" t="s">
        <v>1534</v>
      </c>
      <c r="H1873" s="3043" t="s">
        <v>1534</v>
      </c>
      <c r="I1873" s="3043" t="s">
        <v>1534</v>
      </c>
      <c r="J1873" s="3028">
        <v>96</v>
      </c>
      <c r="K1873" s="3331">
        <v>0.16800000000000001</v>
      </c>
      <c r="L1873" s="3331">
        <v>0.16800000000000001</v>
      </c>
      <c r="M1873" s="3028">
        <v>96</v>
      </c>
      <c r="N1873" s="3028">
        <v>96</v>
      </c>
      <c r="O1873" s="3331">
        <v>0.16800000000000001</v>
      </c>
      <c r="P1873" s="3331">
        <v>0.16800000000000001</v>
      </c>
      <c r="Q1873" s="3331">
        <v>0.16800000000000001</v>
      </c>
      <c r="R1873" s="3331">
        <v>0.16800000000000001</v>
      </c>
      <c r="S1873" s="2614">
        <v>0.56000000000000005</v>
      </c>
      <c r="T1873" s="3043" t="s">
        <v>1534</v>
      </c>
      <c r="U1873" s="3043" t="s">
        <v>1534</v>
      </c>
      <c r="V1873" s="3044" t="s">
        <v>1136</v>
      </c>
      <c r="W1873" s="3331">
        <v>2.8000000000000004E-2</v>
      </c>
      <c r="X1873" s="3331">
        <v>6.720000000000001E-2</v>
      </c>
      <c r="Y1873" s="3044" t="s">
        <v>1534</v>
      </c>
      <c r="Z1873" s="3044" t="s">
        <v>1534</v>
      </c>
      <c r="AA1873" s="3044" t="s">
        <v>1534</v>
      </c>
      <c r="AB1873" s="3044" t="s">
        <v>1534</v>
      </c>
      <c r="AC1873" s="3331">
        <v>6.720000000000001E-2</v>
      </c>
      <c r="AD1873" s="3330">
        <v>11.188800000000001</v>
      </c>
      <c r="AE1873" s="3044" t="s">
        <v>49</v>
      </c>
      <c r="AF1873" s="2563">
        <v>3.6960000000000007E-2</v>
      </c>
      <c r="AG1873" s="2563">
        <v>0.11200000000000002</v>
      </c>
      <c r="AH1873" s="2615" t="s">
        <v>1534</v>
      </c>
      <c r="AI1873" s="2615" t="s">
        <v>1534</v>
      </c>
      <c r="AJ1873" s="3043" t="s">
        <v>1534</v>
      </c>
      <c r="AK1873" s="2615" t="s">
        <v>6250</v>
      </c>
      <c r="AL1873" s="2615" t="s">
        <v>3305</v>
      </c>
      <c r="AM1873" s="3439">
        <v>1.1200000000000001</v>
      </c>
    </row>
    <row r="1874" spans="2:39" s="2875" customFormat="1" ht="25.5" x14ac:dyDescent="0.2">
      <c r="B1874" s="3924" t="s">
        <v>6317</v>
      </c>
      <c r="C1874" s="4700"/>
      <c r="D1874" s="3329" t="s">
        <v>6318</v>
      </c>
      <c r="E1874" s="3330">
        <v>33.6</v>
      </c>
      <c r="F1874" s="3330">
        <v>17.561600000000002</v>
      </c>
      <c r="G1874" s="3043" t="s">
        <v>1534</v>
      </c>
      <c r="H1874" s="3043" t="s">
        <v>1534</v>
      </c>
      <c r="I1874" s="3043" t="s">
        <v>1534</v>
      </c>
      <c r="J1874" s="3028">
        <v>104</v>
      </c>
      <c r="K1874" s="3331">
        <v>0.16800000000000001</v>
      </c>
      <c r="L1874" s="3331">
        <v>0.16800000000000001</v>
      </c>
      <c r="M1874" s="3028">
        <v>104</v>
      </c>
      <c r="N1874" s="3028">
        <v>104</v>
      </c>
      <c r="O1874" s="3331">
        <v>0.16800000000000001</v>
      </c>
      <c r="P1874" s="3331">
        <v>0.16800000000000001</v>
      </c>
      <c r="Q1874" s="3331">
        <v>0.16800000000000001</v>
      </c>
      <c r="R1874" s="3331">
        <v>0.16800000000000001</v>
      </c>
      <c r="S1874" s="2614">
        <v>1.1200000000000001</v>
      </c>
      <c r="T1874" s="3043" t="s">
        <v>1534</v>
      </c>
      <c r="U1874" s="3043" t="s">
        <v>1534</v>
      </c>
      <c r="V1874" s="3044" t="s">
        <v>5534</v>
      </c>
      <c r="W1874" s="3331">
        <v>2.8000000000000004E-2</v>
      </c>
      <c r="X1874" s="3331">
        <v>6.720000000000001E-2</v>
      </c>
      <c r="Y1874" s="3044" t="s">
        <v>1534</v>
      </c>
      <c r="Z1874" s="3044" t="s">
        <v>1534</v>
      </c>
      <c r="AA1874" s="3044" t="s">
        <v>1534</v>
      </c>
      <c r="AB1874" s="3044" t="s">
        <v>1534</v>
      </c>
      <c r="AC1874" s="3331">
        <v>6.720000000000001E-2</v>
      </c>
      <c r="AD1874" s="3330">
        <v>14.918400000000002</v>
      </c>
      <c r="AE1874" s="3044" t="s">
        <v>51</v>
      </c>
      <c r="AF1874" s="2563">
        <v>3.6960000000000007E-2</v>
      </c>
      <c r="AG1874" s="2563">
        <v>0.11200000000000002</v>
      </c>
      <c r="AH1874" s="2615" t="s">
        <v>1534</v>
      </c>
      <c r="AI1874" s="2615" t="s">
        <v>1534</v>
      </c>
      <c r="AJ1874" s="3043" t="s">
        <v>1534</v>
      </c>
      <c r="AK1874" s="2615" t="s">
        <v>6255</v>
      </c>
      <c r="AL1874" s="2615" t="s">
        <v>3596</v>
      </c>
      <c r="AM1874" s="3439">
        <v>1.4896000000000003</v>
      </c>
    </row>
    <row r="1875" spans="2:39" s="2875" customFormat="1" ht="25.5" x14ac:dyDescent="0.2">
      <c r="B1875" s="3924" t="s">
        <v>6319</v>
      </c>
      <c r="C1875" s="4700"/>
      <c r="D1875" s="3329" t="s">
        <v>6320</v>
      </c>
      <c r="E1875" s="3330">
        <v>39.200000000000003</v>
      </c>
      <c r="F1875" s="3330">
        <v>22.601600000000001</v>
      </c>
      <c r="G1875" s="3043" t="s">
        <v>1534</v>
      </c>
      <c r="H1875" s="3043" t="s">
        <v>1534</v>
      </c>
      <c r="I1875" s="3043" t="s">
        <v>1534</v>
      </c>
      <c r="J1875" s="3028">
        <v>134</v>
      </c>
      <c r="K1875" s="3331">
        <v>0.16800000000000001</v>
      </c>
      <c r="L1875" s="3331">
        <v>0.16800000000000001</v>
      </c>
      <c r="M1875" s="3028">
        <v>134</v>
      </c>
      <c r="N1875" s="3028">
        <v>134</v>
      </c>
      <c r="O1875" s="3331">
        <v>0.16800000000000001</v>
      </c>
      <c r="P1875" s="3331">
        <v>0.16800000000000001</v>
      </c>
      <c r="Q1875" s="3331">
        <v>0.16800000000000001</v>
      </c>
      <c r="R1875" s="3331">
        <v>0.16800000000000001</v>
      </c>
      <c r="S1875" s="2614">
        <v>1.6800000000000002</v>
      </c>
      <c r="T1875" s="3043" t="s">
        <v>1534</v>
      </c>
      <c r="U1875" s="3043" t="s">
        <v>1534</v>
      </c>
      <c r="V1875" s="3044" t="s">
        <v>5539</v>
      </c>
      <c r="W1875" s="3331">
        <v>2.8000000000000004E-2</v>
      </c>
      <c r="X1875" s="3331">
        <v>6.720000000000001E-2</v>
      </c>
      <c r="Y1875" s="3044" t="s">
        <v>1534</v>
      </c>
      <c r="Z1875" s="3044" t="s">
        <v>1534</v>
      </c>
      <c r="AA1875" s="3044" t="s">
        <v>1534</v>
      </c>
      <c r="AB1875" s="3044" t="s">
        <v>1534</v>
      </c>
      <c r="AC1875" s="3331">
        <v>6.720000000000001E-2</v>
      </c>
      <c r="AD1875" s="3330">
        <v>14.918400000000002</v>
      </c>
      <c r="AE1875" s="3044" t="s">
        <v>51</v>
      </c>
      <c r="AF1875" s="2563">
        <v>3.6960000000000007E-2</v>
      </c>
      <c r="AG1875" s="2563">
        <v>0.11200000000000002</v>
      </c>
      <c r="AH1875" s="2615" t="s">
        <v>1534</v>
      </c>
      <c r="AI1875" s="2615" t="s">
        <v>1534</v>
      </c>
      <c r="AJ1875" s="3043" t="s">
        <v>1534</v>
      </c>
      <c r="AK1875" s="2615" t="s">
        <v>6255</v>
      </c>
      <c r="AL1875" s="2615" t="s">
        <v>3596</v>
      </c>
      <c r="AM1875" s="3439">
        <v>1.4896000000000003</v>
      </c>
    </row>
    <row r="1876" spans="2:39" s="2875" customFormat="1" ht="25.5" x14ac:dyDescent="0.2">
      <c r="B1876" s="3924" t="s">
        <v>6321</v>
      </c>
      <c r="C1876" s="4700"/>
      <c r="D1876" s="3329" t="s">
        <v>6322</v>
      </c>
      <c r="E1876" s="3330">
        <v>44.800000000000004</v>
      </c>
      <c r="F1876" s="3330">
        <v>23.912000000000003</v>
      </c>
      <c r="G1876" s="3043" t="s">
        <v>1534</v>
      </c>
      <c r="H1876" s="3043" t="s">
        <v>1534</v>
      </c>
      <c r="I1876" s="3043" t="s">
        <v>1534</v>
      </c>
      <c r="J1876" s="3028">
        <v>142</v>
      </c>
      <c r="K1876" s="3331">
        <v>0.16800000000000001</v>
      </c>
      <c r="L1876" s="3331">
        <v>0.16800000000000001</v>
      </c>
      <c r="M1876" s="3028">
        <v>142</v>
      </c>
      <c r="N1876" s="3028">
        <v>142</v>
      </c>
      <c r="O1876" s="3331">
        <v>0.16800000000000001</v>
      </c>
      <c r="P1876" s="3331">
        <v>0.16800000000000001</v>
      </c>
      <c r="Q1876" s="3331">
        <v>0.16800000000000001</v>
      </c>
      <c r="R1876" s="3331">
        <v>0.16800000000000001</v>
      </c>
      <c r="S1876" s="2614">
        <v>2.2400000000000002</v>
      </c>
      <c r="T1876" s="3043" t="s">
        <v>1534</v>
      </c>
      <c r="U1876" s="3043" t="s">
        <v>1534</v>
      </c>
      <c r="V1876" s="3044" t="s">
        <v>5544</v>
      </c>
      <c r="W1876" s="3331">
        <v>2.8000000000000004E-2</v>
      </c>
      <c r="X1876" s="3331">
        <v>6.720000000000001E-2</v>
      </c>
      <c r="Y1876" s="3044" t="s">
        <v>1534</v>
      </c>
      <c r="Z1876" s="3044" t="s">
        <v>1534</v>
      </c>
      <c r="AA1876" s="3044" t="s">
        <v>1534</v>
      </c>
      <c r="AB1876" s="3044" t="s">
        <v>1534</v>
      </c>
      <c r="AC1876" s="3331">
        <v>6.720000000000001E-2</v>
      </c>
      <c r="AD1876" s="3330">
        <v>18.648</v>
      </c>
      <c r="AE1876" s="3044" t="s">
        <v>406</v>
      </c>
      <c r="AF1876" s="2563">
        <v>3.6960000000000007E-2</v>
      </c>
      <c r="AG1876" s="2563">
        <v>0.11200000000000002</v>
      </c>
      <c r="AH1876" s="2615" t="s">
        <v>1534</v>
      </c>
      <c r="AI1876" s="2615" t="s">
        <v>1534</v>
      </c>
      <c r="AJ1876" s="3043" t="s">
        <v>1534</v>
      </c>
      <c r="AK1876" s="2615" t="s">
        <v>6258</v>
      </c>
      <c r="AL1876" s="2615" t="s">
        <v>1679</v>
      </c>
      <c r="AM1876" s="3439">
        <v>1.8704000000000001</v>
      </c>
    </row>
    <row r="1877" spans="2:39" s="2875" customFormat="1" ht="25.5" x14ac:dyDescent="0.2">
      <c r="B1877" s="3924" t="s">
        <v>6323</v>
      </c>
      <c r="C1877" s="4700"/>
      <c r="D1877" s="3329" t="s">
        <v>6324</v>
      </c>
      <c r="E1877" s="3330">
        <v>56.000000000000007</v>
      </c>
      <c r="F1877" s="3330">
        <v>30.822400000000002</v>
      </c>
      <c r="G1877" s="3043" t="s">
        <v>1534</v>
      </c>
      <c r="H1877" s="3043" t="s">
        <v>1534</v>
      </c>
      <c r="I1877" s="3043" t="s">
        <v>1534</v>
      </c>
      <c r="J1877" s="3028">
        <v>183</v>
      </c>
      <c r="K1877" s="3331">
        <v>0.16800000000000001</v>
      </c>
      <c r="L1877" s="3331">
        <v>0.16800000000000001</v>
      </c>
      <c r="M1877" s="3028">
        <v>183</v>
      </c>
      <c r="N1877" s="3028">
        <v>183</v>
      </c>
      <c r="O1877" s="3331">
        <v>0.16800000000000001</v>
      </c>
      <c r="P1877" s="3331">
        <v>0.16800000000000001</v>
      </c>
      <c r="Q1877" s="3331">
        <v>0.16800000000000001</v>
      </c>
      <c r="R1877" s="3331">
        <v>0.16800000000000001</v>
      </c>
      <c r="S1877" s="2614">
        <v>2.8000000000000003</v>
      </c>
      <c r="T1877" s="3043" t="s">
        <v>1534</v>
      </c>
      <c r="U1877" s="3043" t="s">
        <v>1534</v>
      </c>
      <c r="V1877" s="3044" t="s">
        <v>1133</v>
      </c>
      <c r="W1877" s="3331">
        <v>2.8000000000000004E-2</v>
      </c>
      <c r="X1877" s="3331">
        <v>6.720000000000001E-2</v>
      </c>
      <c r="Y1877" s="3044" t="s">
        <v>1534</v>
      </c>
      <c r="Z1877" s="3044" t="s">
        <v>1534</v>
      </c>
      <c r="AA1877" s="3044" t="s">
        <v>1534</v>
      </c>
      <c r="AB1877" s="3044" t="s">
        <v>1534</v>
      </c>
      <c r="AC1877" s="3331">
        <v>6.720000000000001E-2</v>
      </c>
      <c r="AD1877" s="3330">
        <v>22.377600000000001</v>
      </c>
      <c r="AE1877" s="3044" t="s">
        <v>5098</v>
      </c>
      <c r="AF1877" s="2563">
        <v>3.6960000000000007E-2</v>
      </c>
      <c r="AG1877" s="2563">
        <v>0.11200000000000002</v>
      </c>
      <c r="AH1877" s="2615" t="s">
        <v>1534</v>
      </c>
      <c r="AI1877" s="2615" t="s">
        <v>1534</v>
      </c>
      <c r="AJ1877" s="3043" t="s">
        <v>1534</v>
      </c>
      <c r="AK1877" s="2615" t="s">
        <v>6261</v>
      </c>
      <c r="AL1877" s="2615" t="s">
        <v>6262</v>
      </c>
      <c r="AM1877" s="3439">
        <v>2.2400000000000002</v>
      </c>
    </row>
    <row r="1878" spans="2:39" s="2875" customFormat="1" ht="25.5" x14ac:dyDescent="0.2">
      <c r="B1878" s="3924" t="s">
        <v>6325</v>
      </c>
      <c r="C1878" s="4700"/>
      <c r="D1878" s="3329" t="s">
        <v>6326</v>
      </c>
      <c r="E1878" s="3330">
        <v>67.2</v>
      </c>
      <c r="F1878" s="3330">
        <v>35.492800000000003</v>
      </c>
      <c r="G1878" s="3043" t="s">
        <v>1534</v>
      </c>
      <c r="H1878" s="3043" t="s">
        <v>1534</v>
      </c>
      <c r="I1878" s="3043" t="s">
        <v>1534</v>
      </c>
      <c r="J1878" s="3028">
        <v>226</v>
      </c>
      <c r="K1878" s="3331">
        <v>0.15680000000000002</v>
      </c>
      <c r="L1878" s="3331">
        <v>0.15680000000000002</v>
      </c>
      <c r="M1878" s="3028">
        <v>226</v>
      </c>
      <c r="N1878" s="3028">
        <v>226</v>
      </c>
      <c r="O1878" s="3331">
        <v>0.15680000000000002</v>
      </c>
      <c r="P1878" s="3331">
        <v>0.15680000000000002</v>
      </c>
      <c r="Q1878" s="3331">
        <v>0.15680000000000002</v>
      </c>
      <c r="R1878" s="3331">
        <v>0.15680000000000002</v>
      </c>
      <c r="S1878" s="2614">
        <v>5.6000000000000005</v>
      </c>
      <c r="T1878" s="3043" t="s">
        <v>1534</v>
      </c>
      <c r="U1878" s="3043" t="s">
        <v>1534</v>
      </c>
      <c r="V1878" s="3044" t="s">
        <v>1135</v>
      </c>
      <c r="W1878" s="3331">
        <v>2.8000000000000004E-2</v>
      </c>
      <c r="X1878" s="3331">
        <v>6.720000000000001E-2</v>
      </c>
      <c r="Y1878" s="3044" t="s">
        <v>1534</v>
      </c>
      <c r="Z1878" s="3044" t="s">
        <v>1534</v>
      </c>
      <c r="AA1878" s="3044" t="s">
        <v>1534</v>
      </c>
      <c r="AB1878" s="3044" t="s">
        <v>1534</v>
      </c>
      <c r="AC1878" s="3331">
        <v>6.720000000000001E-2</v>
      </c>
      <c r="AD1878" s="3330">
        <v>26.107200000000002</v>
      </c>
      <c r="AE1878" s="3044" t="s">
        <v>5514</v>
      </c>
      <c r="AF1878" s="2563">
        <v>3.6960000000000007E-2</v>
      </c>
      <c r="AG1878" s="2563">
        <v>0.11200000000000002</v>
      </c>
      <c r="AH1878" s="2615" t="s">
        <v>1534</v>
      </c>
      <c r="AI1878" s="2615" t="s">
        <v>1534</v>
      </c>
      <c r="AJ1878" s="3043" t="s">
        <v>1534</v>
      </c>
      <c r="AK1878" s="2615" t="s">
        <v>6265</v>
      </c>
      <c r="AL1878" s="2615" t="s">
        <v>6266</v>
      </c>
      <c r="AM1878" s="3439">
        <v>2.6096000000000004</v>
      </c>
    </row>
    <row r="1879" spans="2:39" s="2875" customFormat="1" ht="25.5" x14ac:dyDescent="0.2">
      <c r="B1879" s="3924" t="s">
        <v>6327</v>
      </c>
      <c r="C1879" s="4700"/>
      <c r="D1879" s="3329" t="s">
        <v>6328</v>
      </c>
      <c r="E1879" s="3330">
        <v>78.400000000000006</v>
      </c>
      <c r="F1879" s="3330">
        <v>42.963200000000001</v>
      </c>
      <c r="G1879" s="3043" t="s">
        <v>1534</v>
      </c>
      <c r="H1879" s="3043" t="s">
        <v>1534</v>
      </c>
      <c r="I1879" s="3043" t="s">
        <v>1534</v>
      </c>
      <c r="J1879" s="3028">
        <v>274</v>
      </c>
      <c r="K1879" s="3331">
        <v>0.15680000000000002</v>
      </c>
      <c r="L1879" s="3331">
        <v>0.15680000000000002</v>
      </c>
      <c r="M1879" s="3028">
        <v>274</v>
      </c>
      <c r="N1879" s="3028">
        <v>274</v>
      </c>
      <c r="O1879" s="3331">
        <v>0.15680000000000002</v>
      </c>
      <c r="P1879" s="3331">
        <v>0.15680000000000002</v>
      </c>
      <c r="Q1879" s="3331">
        <v>0.15680000000000002</v>
      </c>
      <c r="R1879" s="3331">
        <v>0.15680000000000002</v>
      </c>
      <c r="S1879" s="2614">
        <v>5.6000000000000005</v>
      </c>
      <c r="T1879" s="3043" t="s">
        <v>1534</v>
      </c>
      <c r="U1879" s="3043" t="s">
        <v>1534</v>
      </c>
      <c r="V1879" s="3044" t="s">
        <v>1135</v>
      </c>
      <c r="W1879" s="3331">
        <v>2.8000000000000004E-2</v>
      </c>
      <c r="X1879" s="3331">
        <v>6.720000000000001E-2</v>
      </c>
      <c r="Y1879" s="3044" t="s">
        <v>1534</v>
      </c>
      <c r="Z1879" s="3044" t="s">
        <v>1534</v>
      </c>
      <c r="AA1879" s="3044" t="s">
        <v>1534</v>
      </c>
      <c r="AB1879" s="3044" t="s">
        <v>1534</v>
      </c>
      <c r="AC1879" s="3331">
        <v>6.720000000000001E-2</v>
      </c>
      <c r="AD1879" s="3330">
        <v>29.836800000000004</v>
      </c>
      <c r="AE1879" s="3044" t="s">
        <v>56</v>
      </c>
      <c r="AF1879" s="2563">
        <v>3.6960000000000007E-2</v>
      </c>
      <c r="AG1879" s="2563">
        <v>0.11200000000000002</v>
      </c>
      <c r="AH1879" s="2615" t="s">
        <v>1534</v>
      </c>
      <c r="AI1879" s="2615" t="s">
        <v>1534</v>
      </c>
      <c r="AJ1879" s="3043" t="s">
        <v>1534</v>
      </c>
      <c r="AK1879" s="2615" t="s">
        <v>6269</v>
      </c>
      <c r="AL1879" s="2615" t="s">
        <v>6270</v>
      </c>
      <c r="AM1879" s="3439">
        <v>2.9792000000000005</v>
      </c>
    </row>
    <row r="1880" spans="2:39" s="2875" customFormat="1" ht="25.5" x14ac:dyDescent="0.2">
      <c r="B1880" s="3924" t="s">
        <v>6329</v>
      </c>
      <c r="C1880" s="4700"/>
      <c r="D1880" s="3329" t="s">
        <v>6330</v>
      </c>
      <c r="E1880" s="3330">
        <v>89.600000000000009</v>
      </c>
      <c r="F1880" s="3330">
        <v>47.633600000000008</v>
      </c>
      <c r="G1880" s="3043" t="s">
        <v>1534</v>
      </c>
      <c r="H1880" s="3043" t="s">
        <v>1534</v>
      </c>
      <c r="I1880" s="3043" t="s">
        <v>1534</v>
      </c>
      <c r="J1880" s="3028">
        <v>327</v>
      </c>
      <c r="K1880" s="3331">
        <v>0.14560000000000001</v>
      </c>
      <c r="L1880" s="3331">
        <v>0.14560000000000001</v>
      </c>
      <c r="M1880" s="3028">
        <v>327</v>
      </c>
      <c r="N1880" s="3028">
        <v>327</v>
      </c>
      <c r="O1880" s="3331">
        <v>0.14560000000000001</v>
      </c>
      <c r="P1880" s="3331">
        <v>0.14560000000000001</v>
      </c>
      <c r="Q1880" s="3331">
        <v>0.14560000000000001</v>
      </c>
      <c r="R1880" s="3331">
        <v>0.14560000000000001</v>
      </c>
      <c r="S1880" s="2614">
        <v>8.4</v>
      </c>
      <c r="T1880" s="3043" t="s">
        <v>1534</v>
      </c>
      <c r="U1880" s="3043" t="s">
        <v>1534</v>
      </c>
      <c r="V1880" s="3044" t="s">
        <v>1119</v>
      </c>
      <c r="W1880" s="3331">
        <v>2.8000000000000004E-2</v>
      </c>
      <c r="X1880" s="3331">
        <v>6.720000000000001E-2</v>
      </c>
      <c r="Y1880" s="3044" t="s">
        <v>1534</v>
      </c>
      <c r="Z1880" s="3044" t="s">
        <v>1534</v>
      </c>
      <c r="AA1880" s="3044" t="s">
        <v>1534</v>
      </c>
      <c r="AB1880" s="3044" t="s">
        <v>1534</v>
      </c>
      <c r="AC1880" s="3331">
        <v>6.720000000000001E-2</v>
      </c>
      <c r="AD1880" s="3330">
        <v>33.566400000000002</v>
      </c>
      <c r="AE1880" s="3044" t="s">
        <v>5523</v>
      </c>
      <c r="AF1880" s="2563">
        <v>3.6960000000000007E-2</v>
      </c>
      <c r="AG1880" s="2563">
        <v>0.11200000000000002</v>
      </c>
      <c r="AH1880" s="2615" t="s">
        <v>1534</v>
      </c>
      <c r="AI1880" s="2615" t="s">
        <v>1534</v>
      </c>
      <c r="AJ1880" s="3043" t="s">
        <v>1534</v>
      </c>
      <c r="AK1880" s="2615" t="s">
        <v>6273</v>
      </c>
      <c r="AL1880" s="2615" t="s">
        <v>4366</v>
      </c>
      <c r="AM1880" s="3439">
        <v>3.3600000000000003</v>
      </c>
    </row>
    <row r="1881" spans="2:39" s="2875" customFormat="1" ht="26.25" thickBot="1" x14ac:dyDescent="0.25">
      <c r="B1881" s="3924" t="s">
        <v>6331</v>
      </c>
      <c r="C1881" s="4700"/>
      <c r="D1881" s="3055" t="s">
        <v>6332</v>
      </c>
      <c r="E1881" s="3056">
        <v>112.00000000000001</v>
      </c>
      <c r="F1881" s="3056">
        <v>63.504000000000012</v>
      </c>
      <c r="G1881" s="3145" t="s">
        <v>1534</v>
      </c>
      <c r="H1881" s="3145" t="s">
        <v>1534</v>
      </c>
      <c r="I1881" s="3145" t="s">
        <v>1534</v>
      </c>
      <c r="J1881" s="2808">
        <v>472</v>
      </c>
      <c r="K1881" s="3058">
        <v>0.13440000000000002</v>
      </c>
      <c r="L1881" s="3058">
        <v>0.13440000000000002</v>
      </c>
      <c r="M1881" s="2808">
        <v>472</v>
      </c>
      <c r="N1881" s="2808">
        <v>472</v>
      </c>
      <c r="O1881" s="3058">
        <v>0.13440000000000002</v>
      </c>
      <c r="P1881" s="3058">
        <v>0.13440000000000002</v>
      </c>
      <c r="Q1881" s="3058">
        <v>0.13440000000000002</v>
      </c>
      <c r="R1881" s="3058">
        <v>0.13440000000000002</v>
      </c>
      <c r="S1881" s="2801">
        <v>11.200000000000001</v>
      </c>
      <c r="T1881" s="3145" t="s">
        <v>1534</v>
      </c>
      <c r="U1881" s="3145" t="s">
        <v>1534</v>
      </c>
      <c r="V1881" s="3059" t="s">
        <v>5528</v>
      </c>
      <c r="W1881" s="3058">
        <v>2.8000000000000004E-2</v>
      </c>
      <c r="X1881" s="3058">
        <v>6.720000000000001E-2</v>
      </c>
      <c r="Y1881" s="3059" t="s">
        <v>1534</v>
      </c>
      <c r="Z1881" s="3059" t="s">
        <v>1534</v>
      </c>
      <c r="AA1881" s="3059" t="s">
        <v>1534</v>
      </c>
      <c r="AB1881" s="3059" t="s">
        <v>1534</v>
      </c>
      <c r="AC1881" s="3058">
        <v>6.720000000000001E-2</v>
      </c>
      <c r="AD1881" s="3056">
        <v>37.295999999999999</v>
      </c>
      <c r="AE1881" s="3059" t="s">
        <v>58</v>
      </c>
      <c r="AF1881" s="2610">
        <v>3.6960000000000007E-2</v>
      </c>
      <c r="AG1881" s="2610">
        <v>0.11200000000000002</v>
      </c>
      <c r="AH1881" s="2655" t="s">
        <v>1534</v>
      </c>
      <c r="AI1881" s="2655" t="s">
        <v>1534</v>
      </c>
      <c r="AJ1881" s="3145" t="s">
        <v>1534</v>
      </c>
      <c r="AK1881" s="2655" t="s">
        <v>6276</v>
      </c>
      <c r="AL1881" s="2655" t="s">
        <v>370</v>
      </c>
      <c r="AM1881" s="3440">
        <v>3.7296000000000005</v>
      </c>
    </row>
    <row r="1882" spans="2:39" s="2875" customFormat="1" x14ac:dyDescent="0.2">
      <c r="B1882" s="2575"/>
      <c r="C1882" s="2568"/>
      <c r="D1882" s="3833"/>
      <c r="E1882" s="3833"/>
      <c r="F1882" s="3833"/>
      <c r="G1882" s="3833"/>
      <c r="H1882" s="2568"/>
      <c r="I1882" s="2569"/>
      <c r="J1882" s="2569"/>
      <c r="K1882" s="2569"/>
      <c r="L1882" s="2569"/>
      <c r="M1882" s="2568"/>
      <c r="N1882" s="2569"/>
      <c r="O1882" s="2569"/>
      <c r="P1882" s="2569"/>
      <c r="Q1882" s="2569"/>
      <c r="R1882" s="2569"/>
      <c r="S1882" s="2568"/>
      <c r="T1882" s="2567"/>
      <c r="U1882" s="2567"/>
      <c r="V1882" s="2567"/>
      <c r="W1882" s="2567"/>
      <c r="X1882" s="2567"/>
      <c r="Y1882" s="2567"/>
      <c r="Z1882" s="2567"/>
      <c r="AA1882" s="2567"/>
      <c r="AB1882" s="2567"/>
      <c r="AC1882" s="2567"/>
      <c r="AD1882" s="2567"/>
      <c r="AE1882" s="2567"/>
      <c r="AF1882" s="2567"/>
      <c r="AG1882" s="2567"/>
      <c r="AH1882" s="2567"/>
      <c r="AI1882" s="2567"/>
      <c r="AJ1882" s="2567"/>
      <c r="AK1882" s="2574"/>
    </row>
    <row r="1883" spans="2:39" s="2875" customFormat="1" ht="14.25" x14ac:dyDescent="0.2">
      <c r="B1883" s="3834" t="s">
        <v>4996</v>
      </c>
      <c r="C1883" s="3835"/>
      <c r="D1883" s="3917" t="s">
        <v>10</v>
      </c>
      <c r="E1883" s="3917"/>
      <c r="F1883" s="3917"/>
      <c r="G1883" s="3917"/>
      <c r="H1883" s="2571"/>
      <c r="I1883" s="2571"/>
      <c r="J1883" s="2571"/>
      <c r="K1883" s="2571"/>
      <c r="L1883" s="2571"/>
      <c r="M1883" s="2571"/>
      <c r="N1883" s="2571"/>
      <c r="O1883" s="2571"/>
      <c r="P1883" s="2571"/>
      <c r="Q1883" s="2571"/>
      <c r="R1883" s="2571"/>
      <c r="S1883" s="2571"/>
      <c r="T1883" s="2567"/>
      <c r="U1883" s="2567"/>
      <c r="V1883" s="2567"/>
      <c r="W1883" s="2567"/>
      <c r="X1883" s="2567"/>
      <c r="Y1883" s="2567"/>
      <c r="Z1883" s="2567"/>
      <c r="AA1883" s="2567"/>
      <c r="AB1883" s="2567"/>
      <c r="AC1883" s="2567"/>
      <c r="AD1883" s="2567"/>
      <c r="AE1883" s="2567"/>
      <c r="AF1883" s="2567"/>
      <c r="AG1883" s="2567"/>
      <c r="AH1883" s="2567"/>
      <c r="AI1883" s="2567"/>
      <c r="AJ1883" s="2567"/>
      <c r="AK1883" s="2574"/>
    </row>
    <row r="1884" spans="2:39" s="2875" customFormat="1" ht="14.25" x14ac:dyDescent="0.2">
      <c r="B1884" s="3834" t="s">
        <v>4997</v>
      </c>
      <c r="C1884" s="3835"/>
      <c r="D1884" s="3917" t="s">
        <v>10</v>
      </c>
      <c r="E1884" s="3917"/>
      <c r="F1884" s="3917"/>
      <c r="G1884" s="3917"/>
      <c r="H1884" s="2571"/>
      <c r="I1884" s="2571"/>
      <c r="J1884" s="2571"/>
      <c r="K1884" s="2571"/>
      <c r="L1884" s="2571"/>
      <c r="M1884" s="2571"/>
      <c r="N1884" s="2571"/>
      <c r="O1884" s="2571"/>
      <c r="P1884" s="2571"/>
      <c r="Q1884" s="2571"/>
      <c r="R1884" s="2571"/>
      <c r="S1884" s="2571"/>
      <c r="T1884" s="2567"/>
      <c r="U1884" s="2567"/>
      <c r="V1884" s="2567"/>
      <c r="W1884" s="2567"/>
      <c r="X1884" s="2567"/>
      <c r="Y1884" s="2567"/>
      <c r="Z1884" s="2567"/>
      <c r="AA1884" s="2567"/>
      <c r="AB1884" s="2567"/>
      <c r="AC1884" s="2567"/>
      <c r="AD1884" s="2567"/>
      <c r="AE1884" s="2567"/>
      <c r="AF1884" s="2567"/>
      <c r="AG1884" s="2567"/>
      <c r="AH1884" s="2567"/>
      <c r="AI1884" s="2567"/>
      <c r="AJ1884" s="2567"/>
      <c r="AK1884" s="2574"/>
    </row>
    <row r="1885" spans="2:39" s="2875" customFormat="1" ht="15.75" thickBot="1" x14ac:dyDescent="0.25">
      <c r="B1885" s="3938"/>
      <c r="C1885" s="3939"/>
      <c r="D1885" s="3940"/>
      <c r="E1885" s="3940"/>
      <c r="F1885" s="3940"/>
      <c r="G1885" s="3940"/>
      <c r="H1885" s="2576"/>
      <c r="I1885" s="2576"/>
      <c r="J1885" s="2576"/>
      <c r="K1885" s="2576"/>
      <c r="L1885" s="2576"/>
      <c r="M1885" s="2576"/>
      <c r="N1885" s="2576"/>
      <c r="O1885" s="2576"/>
      <c r="P1885" s="2576"/>
      <c r="Q1885" s="2576"/>
      <c r="R1885" s="2576"/>
      <c r="S1885" s="2576"/>
      <c r="T1885" s="2577"/>
      <c r="U1885" s="2577"/>
      <c r="V1885" s="2577"/>
      <c r="W1885" s="2577"/>
      <c r="X1885" s="2577"/>
      <c r="Y1885" s="2577"/>
      <c r="Z1885" s="2577"/>
      <c r="AA1885" s="2577"/>
      <c r="AB1885" s="2577"/>
      <c r="AC1885" s="2577"/>
      <c r="AD1885" s="2577"/>
      <c r="AE1885" s="2577"/>
      <c r="AF1885" s="2577"/>
      <c r="AG1885" s="2577"/>
      <c r="AH1885" s="2577"/>
      <c r="AI1885" s="2577"/>
      <c r="AJ1885" s="2577"/>
      <c r="AK1885" s="2579"/>
    </row>
    <row r="1886" spans="2:39" s="2875" customFormat="1" ht="12.75" customHeight="1" x14ac:dyDescent="0.2">
      <c r="B1886" s="2777"/>
    </row>
    <row r="1887" spans="2:39" s="2875" customFormat="1" ht="13.5" customHeight="1" thickBot="1" x14ac:dyDescent="0.25">
      <c r="B1887" s="2777"/>
    </row>
    <row r="1888" spans="2:39" s="2875" customFormat="1" ht="13.5" customHeight="1" x14ac:dyDescent="0.2">
      <c r="B1888" s="3839" t="s">
        <v>5005</v>
      </c>
      <c r="C1888" s="3840"/>
      <c r="D1888" s="3840"/>
      <c r="E1888" s="3840"/>
      <c r="F1888" s="3840"/>
      <c r="G1888" s="3840"/>
      <c r="H1888" s="3840"/>
      <c r="I1888" s="3840"/>
      <c r="J1888" s="3840"/>
      <c r="K1888" s="3840"/>
      <c r="L1888" s="3840"/>
      <c r="M1888" s="3840"/>
      <c r="N1888" s="3840"/>
      <c r="O1888" s="3840"/>
      <c r="P1888" s="3840"/>
      <c r="Q1888" s="3840"/>
      <c r="R1888" s="3840"/>
      <c r="S1888" s="3840"/>
      <c r="T1888" s="3840"/>
      <c r="U1888" s="3840"/>
      <c r="V1888" s="3840"/>
      <c r="W1888" s="3840"/>
      <c r="X1888" s="3840"/>
      <c r="Y1888" s="3840"/>
      <c r="Z1888" s="3840"/>
      <c r="AA1888" s="3840"/>
      <c r="AB1888" s="3840"/>
      <c r="AC1888" s="3840"/>
      <c r="AD1888" s="3840"/>
      <c r="AE1888" s="3840"/>
      <c r="AF1888" s="3840"/>
      <c r="AG1888" s="3840"/>
      <c r="AH1888" s="3840"/>
      <c r="AI1888" s="3840"/>
      <c r="AJ1888" s="3840"/>
      <c r="AK1888" s="3840"/>
      <c r="AL1888" s="3840"/>
      <c r="AM1888" s="3841"/>
    </row>
    <row r="1889" spans="2:39" s="2875" customFormat="1" x14ac:dyDescent="0.2">
      <c r="B1889" s="2572"/>
      <c r="C1889" s="3466"/>
      <c r="D1889" s="3466"/>
      <c r="E1889" s="3466"/>
      <c r="F1889" s="3466"/>
      <c r="G1889" s="2573"/>
      <c r="H1889" s="2573"/>
      <c r="I1889" s="2573"/>
      <c r="J1889" s="2573"/>
      <c r="K1889" s="2573"/>
      <c r="L1889" s="2573"/>
      <c r="M1889" s="2573"/>
      <c r="N1889" s="2573"/>
      <c r="O1889" s="2573"/>
      <c r="P1889" s="2573"/>
      <c r="Q1889" s="2573"/>
      <c r="R1889" s="2573"/>
      <c r="S1889" s="2573"/>
      <c r="T1889" s="2573"/>
      <c r="U1889" s="2573"/>
      <c r="V1889" s="2573"/>
      <c r="W1889" s="2573"/>
      <c r="X1889" s="2573"/>
      <c r="Y1889" s="2573"/>
      <c r="Z1889" s="2573"/>
      <c r="AA1889" s="2573"/>
      <c r="AB1889" s="2573"/>
      <c r="AC1889" s="2573"/>
      <c r="AD1889" s="2573"/>
      <c r="AE1889" s="2573"/>
      <c r="AF1889" s="2573"/>
      <c r="AG1889" s="2573"/>
      <c r="AH1889" s="2573"/>
      <c r="AI1889" s="2573"/>
      <c r="AJ1889" s="2573"/>
      <c r="AK1889" s="2573"/>
      <c r="AL1889" s="3477"/>
      <c r="AM1889" s="3479"/>
    </row>
    <row r="1890" spans="2:39" s="2875" customFormat="1" ht="13.5" customHeight="1" x14ac:dyDescent="0.2">
      <c r="B1890" s="2572" t="s">
        <v>4992</v>
      </c>
      <c r="C1890" s="3466"/>
      <c r="D1890" s="3842" t="s">
        <v>6246</v>
      </c>
      <c r="E1890" s="3842"/>
      <c r="F1890" s="3842"/>
      <c r="G1890" s="2573"/>
      <c r="H1890" s="2573"/>
      <c r="I1890" s="2573"/>
      <c r="J1890" s="2573"/>
      <c r="K1890" s="2573"/>
      <c r="L1890" s="2573"/>
      <c r="M1890" s="2573"/>
      <c r="N1890" s="2573"/>
      <c r="O1890" s="2573"/>
      <c r="P1890" s="2573"/>
      <c r="Q1890" s="2573"/>
      <c r="R1890" s="2573"/>
      <c r="S1890" s="2573"/>
      <c r="T1890" s="2573"/>
      <c r="U1890" s="2573"/>
      <c r="V1890" s="2573"/>
      <c r="W1890" s="2573"/>
      <c r="X1890" s="2573"/>
      <c r="Y1890" s="2573"/>
      <c r="Z1890" s="2573"/>
      <c r="AA1890" s="2573"/>
      <c r="AB1890" s="2573"/>
      <c r="AC1890" s="2573"/>
      <c r="AD1890" s="2573"/>
      <c r="AE1890" s="2573"/>
      <c r="AF1890" s="2573"/>
      <c r="AG1890" s="2573"/>
      <c r="AH1890" s="2573"/>
      <c r="AI1890" s="2573"/>
      <c r="AJ1890" s="2573"/>
      <c r="AK1890" s="2573"/>
      <c r="AL1890" s="3477"/>
      <c r="AM1890" s="3479"/>
    </row>
    <row r="1891" spans="2:39" s="2875" customFormat="1" ht="13.5" customHeight="1" thickBot="1" x14ac:dyDescent="0.25">
      <c r="B1891" s="3863" t="s">
        <v>5006</v>
      </c>
      <c r="C1891" s="3864"/>
      <c r="D1891" s="3843">
        <v>41646</v>
      </c>
      <c r="E1891" s="3843"/>
      <c r="F1891" s="3466"/>
      <c r="G1891" s="2573"/>
      <c r="H1891" s="2573"/>
      <c r="I1891" s="2573"/>
      <c r="J1891" s="2573"/>
      <c r="K1891" s="2573"/>
      <c r="L1891" s="2573"/>
      <c r="M1891" s="2573"/>
      <c r="N1891" s="2573"/>
      <c r="O1891" s="2573"/>
      <c r="P1891" s="2573"/>
      <c r="Q1891" s="2573"/>
      <c r="R1891" s="2573"/>
      <c r="S1891" s="2573"/>
      <c r="T1891" s="2573"/>
      <c r="U1891" s="2573"/>
      <c r="V1891" s="2573"/>
      <c r="W1891" s="2573"/>
      <c r="X1891" s="2573"/>
      <c r="Y1891" s="2573"/>
      <c r="Z1891" s="2573"/>
      <c r="AA1891" s="2573"/>
      <c r="AB1891" s="2573"/>
      <c r="AC1891" s="2573"/>
      <c r="AD1891" s="2573"/>
      <c r="AE1891" s="2573"/>
      <c r="AF1891" s="2573"/>
      <c r="AG1891" s="2573"/>
      <c r="AH1891" s="2573"/>
      <c r="AI1891" s="2573"/>
      <c r="AJ1891" s="2573"/>
      <c r="AK1891" s="2573"/>
      <c r="AL1891" s="3477"/>
      <c r="AM1891" s="3479"/>
    </row>
    <row r="1892" spans="2:39" s="2875" customFormat="1" ht="112.5" customHeight="1" thickBot="1" x14ac:dyDescent="0.25">
      <c r="B1892" s="3844" t="s">
        <v>5007</v>
      </c>
      <c r="C1892" s="3845"/>
      <c r="D1892" s="3872" t="s">
        <v>6247</v>
      </c>
      <c r="E1892" s="3847"/>
      <c r="F1892" s="3847"/>
      <c r="G1892" s="3847"/>
      <c r="H1892" s="3847"/>
      <c r="I1892" s="3847"/>
      <c r="J1892" s="3847"/>
      <c r="K1892" s="3848"/>
      <c r="L1892" s="2573"/>
      <c r="M1892" s="2573"/>
      <c r="N1892" s="2573"/>
      <c r="O1892" s="2573"/>
      <c r="P1892" s="2573"/>
      <c r="Q1892" s="2573"/>
      <c r="R1892" s="2573"/>
      <c r="S1892" s="2573"/>
      <c r="T1892" s="2573"/>
      <c r="U1892" s="2573"/>
      <c r="V1892" s="2573"/>
      <c r="W1892" s="2573"/>
      <c r="X1892" s="2573"/>
      <c r="Y1892" s="2573"/>
      <c r="Z1892" s="2573"/>
      <c r="AA1892" s="2573"/>
      <c r="AB1892" s="2573"/>
      <c r="AC1892" s="2573"/>
      <c r="AD1892" s="2573"/>
      <c r="AE1892" s="2573"/>
      <c r="AF1892" s="2573"/>
      <c r="AG1892" s="2573"/>
      <c r="AH1892" s="2573"/>
      <c r="AI1892" s="2573"/>
      <c r="AJ1892" s="2573"/>
      <c r="AK1892" s="2573"/>
      <c r="AL1892" s="3477"/>
      <c r="AM1892" s="3479"/>
    </row>
    <row r="1893" spans="2:39" s="2875" customFormat="1" ht="13.5" thickBot="1" x14ac:dyDescent="0.25">
      <c r="B1893" s="3865"/>
      <c r="C1893" s="3849"/>
      <c r="D1893" s="3849"/>
      <c r="E1893" s="3849"/>
      <c r="F1893" s="3849"/>
      <c r="G1893" s="3849"/>
      <c r="H1893" s="3849"/>
      <c r="I1893" s="3849"/>
      <c r="J1893" s="3849"/>
      <c r="K1893" s="3849"/>
      <c r="L1893" s="3849"/>
      <c r="M1893" s="3849"/>
      <c r="N1893" s="3849"/>
      <c r="O1893" s="3849"/>
      <c r="P1893" s="3849"/>
      <c r="Q1893" s="3849"/>
      <c r="R1893" s="2637"/>
      <c r="S1893" s="2637"/>
      <c r="T1893" s="2637"/>
      <c r="U1893" s="2637"/>
      <c r="V1893" s="2637"/>
      <c r="W1893" s="2637"/>
      <c r="X1893" s="2637"/>
      <c r="Y1893" s="2637"/>
      <c r="Z1893" s="2637"/>
      <c r="AA1893" s="2637"/>
      <c r="AB1893" s="2637"/>
      <c r="AC1893" s="2637"/>
      <c r="AD1893" s="2637"/>
      <c r="AE1893" s="2637"/>
      <c r="AF1893" s="2637"/>
      <c r="AG1893" s="2637"/>
      <c r="AH1893" s="2637"/>
      <c r="AI1893" s="2637"/>
      <c r="AJ1893" s="2637"/>
      <c r="AK1893" s="2637"/>
      <c r="AL1893" s="3478"/>
      <c r="AM1893" s="3480"/>
    </row>
    <row r="1894" spans="2:39" s="2875" customFormat="1" ht="13.5" thickBot="1" x14ac:dyDescent="0.25">
      <c r="B1894" s="3827" t="s">
        <v>5008</v>
      </c>
      <c r="C1894" s="3827"/>
      <c r="D1894" s="3827" t="s">
        <v>4998</v>
      </c>
      <c r="E1894" s="3827" t="s">
        <v>5009</v>
      </c>
      <c r="F1894" s="3850" t="s">
        <v>224</v>
      </c>
      <c r="G1894" s="3850"/>
      <c r="H1894" s="3850"/>
      <c r="I1894" s="3850"/>
      <c r="J1894" s="3850"/>
      <c r="K1894" s="3850"/>
      <c r="L1894" s="3850"/>
      <c r="M1894" s="3850"/>
      <c r="N1894" s="3850"/>
      <c r="O1894" s="3850"/>
      <c r="P1894" s="3850"/>
      <c r="Q1894" s="3850"/>
      <c r="R1894" s="3850"/>
      <c r="S1894" s="3850" t="s">
        <v>340</v>
      </c>
      <c r="T1894" s="3850"/>
      <c r="U1894" s="3850"/>
      <c r="V1894" s="3850"/>
      <c r="W1894" s="3850"/>
      <c r="X1894" s="3850"/>
      <c r="Y1894" s="3850"/>
      <c r="Z1894" s="3850"/>
      <c r="AA1894" s="3850"/>
      <c r="AB1894" s="3850"/>
      <c r="AC1894" s="3850"/>
      <c r="AD1894" s="3850" t="s">
        <v>225</v>
      </c>
      <c r="AE1894" s="3850"/>
      <c r="AF1894" s="3850"/>
      <c r="AG1894" s="3850"/>
      <c r="AH1894" s="3851" t="s">
        <v>4993</v>
      </c>
      <c r="AI1894" s="3851"/>
      <c r="AJ1894" s="3851"/>
      <c r="AK1894" s="3851" t="s">
        <v>4993</v>
      </c>
      <c r="AL1894" s="3954"/>
      <c r="AM1894" s="3954"/>
    </row>
    <row r="1895" spans="2:39" s="2875" customFormat="1" ht="13.5" thickBot="1" x14ac:dyDescent="0.25">
      <c r="B1895" s="3828"/>
      <c r="C1895" s="3828"/>
      <c r="D1895" s="3828"/>
      <c r="E1895" s="3828"/>
      <c r="F1895" s="3828" t="s">
        <v>5010</v>
      </c>
      <c r="G1895" s="3828" t="s">
        <v>5011</v>
      </c>
      <c r="H1895" s="3827" t="s">
        <v>5012</v>
      </c>
      <c r="I1895" s="3830" t="s">
        <v>5013</v>
      </c>
      <c r="J1895" s="3830" t="s">
        <v>5014</v>
      </c>
      <c r="K1895" s="3829" t="s">
        <v>5015</v>
      </c>
      <c r="L1895" s="3829" t="s">
        <v>5016</v>
      </c>
      <c r="M1895" s="3830" t="s">
        <v>5017</v>
      </c>
      <c r="N1895" s="3830"/>
      <c r="O1895" s="3829" t="s">
        <v>5018</v>
      </c>
      <c r="P1895" s="3829" t="s">
        <v>5019</v>
      </c>
      <c r="Q1895" s="3829" t="s">
        <v>5020</v>
      </c>
      <c r="R1895" s="3829" t="s">
        <v>5021</v>
      </c>
      <c r="S1895" s="3827" t="s">
        <v>5022</v>
      </c>
      <c r="T1895" s="3827" t="s">
        <v>5023</v>
      </c>
      <c r="U1895" s="3827" t="s">
        <v>5024</v>
      </c>
      <c r="V1895" s="3827" t="s">
        <v>5025</v>
      </c>
      <c r="W1895" s="3827" t="s">
        <v>5026</v>
      </c>
      <c r="X1895" s="3827" t="s">
        <v>5027</v>
      </c>
      <c r="Y1895" s="3827" t="s">
        <v>5028</v>
      </c>
      <c r="Z1895" s="3827" t="s">
        <v>5029</v>
      </c>
      <c r="AA1895" s="3827" t="s">
        <v>5030</v>
      </c>
      <c r="AB1895" s="3830" t="s">
        <v>5031</v>
      </c>
      <c r="AC1895" s="3830" t="s">
        <v>5032</v>
      </c>
      <c r="AD1895" s="3827" t="s">
        <v>5033</v>
      </c>
      <c r="AE1895" s="3827" t="s">
        <v>5034</v>
      </c>
      <c r="AF1895" s="3827" t="s">
        <v>5035</v>
      </c>
      <c r="AG1895" s="3827" t="s">
        <v>5036</v>
      </c>
      <c r="AH1895" s="3827" t="s">
        <v>1154</v>
      </c>
      <c r="AI1895" s="3827" t="s">
        <v>4994</v>
      </c>
      <c r="AJ1895" s="3827" t="s">
        <v>4995</v>
      </c>
      <c r="AK1895" s="3827" t="s">
        <v>1154</v>
      </c>
      <c r="AL1895" s="3827" t="s">
        <v>4994</v>
      </c>
      <c r="AM1895" s="3827" t="s">
        <v>4995</v>
      </c>
    </row>
    <row r="1896" spans="2:39" s="2875" customFormat="1" ht="13.5" thickBot="1" x14ac:dyDescent="0.25">
      <c r="B1896" s="3828"/>
      <c r="C1896" s="3828"/>
      <c r="D1896" s="3828"/>
      <c r="E1896" s="3828"/>
      <c r="F1896" s="3828"/>
      <c r="G1896" s="3828"/>
      <c r="H1896" s="3828"/>
      <c r="I1896" s="3829"/>
      <c r="J1896" s="3829"/>
      <c r="K1896" s="3829"/>
      <c r="L1896" s="3829"/>
      <c r="M1896" s="3464" t="s">
        <v>5037</v>
      </c>
      <c r="N1896" s="3465" t="s">
        <v>2798</v>
      </c>
      <c r="O1896" s="3829"/>
      <c r="P1896" s="3829"/>
      <c r="Q1896" s="3829"/>
      <c r="R1896" s="3829"/>
      <c r="S1896" s="3828"/>
      <c r="T1896" s="3828"/>
      <c r="U1896" s="3828"/>
      <c r="V1896" s="3828"/>
      <c r="W1896" s="3828"/>
      <c r="X1896" s="3828"/>
      <c r="Y1896" s="3828"/>
      <c r="Z1896" s="3828"/>
      <c r="AA1896" s="3828"/>
      <c r="AB1896" s="3829"/>
      <c r="AC1896" s="3829"/>
      <c r="AD1896" s="3828"/>
      <c r="AE1896" s="3828"/>
      <c r="AF1896" s="3828"/>
      <c r="AG1896" s="3828"/>
      <c r="AH1896" s="3828"/>
      <c r="AI1896" s="3828"/>
      <c r="AJ1896" s="3828"/>
      <c r="AK1896" s="3828"/>
      <c r="AL1896" s="3828"/>
      <c r="AM1896" s="3828"/>
    </row>
    <row r="1897" spans="2:39" s="2875" customFormat="1" ht="38.25" x14ac:dyDescent="0.2">
      <c r="B1897" s="3918" t="s">
        <v>6248</v>
      </c>
      <c r="C1897" s="3919"/>
      <c r="D1897" s="3320" t="s">
        <v>6249</v>
      </c>
      <c r="E1897" s="3321">
        <v>28.000000000000004</v>
      </c>
      <c r="F1897" s="3321">
        <v>10.651200000000001</v>
      </c>
      <c r="G1897" s="3141" t="s">
        <v>1534</v>
      </c>
      <c r="H1897" s="3141" t="s">
        <v>1534</v>
      </c>
      <c r="I1897" s="3141" t="s">
        <v>1534</v>
      </c>
      <c r="J1897" s="3048">
        <v>63</v>
      </c>
      <c r="K1897" s="3322">
        <v>0.16800000000000001</v>
      </c>
      <c r="L1897" s="3322">
        <v>0.16800000000000001</v>
      </c>
      <c r="M1897" s="3048">
        <v>63</v>
      </c>
      <c r="N1897" s="3048">
        <v>63</v>
      </c>
      <c r="O1897" s="3322">
        <v>0.16800000000000001</v>
      </c>
      <c r="P1897" s="3322">
        <v>0.16800000000000001</v>
      </c>
      <c r="Q1897" s="3322">
        <v>0.16800000000000001</v>
      </c>
      <c r="R1897" s="3322">
        <v>0.16800000000000001</v>
      </c>
      <c r="S1897" s="2700">
        <v>0.56000000000000005</v>
      </c>
      <c r="T1897" s="3141" t="s">
        <v>1534</v>
      </c>
      <c r="U1897" s="3141" t="s">
        <v>1534</v>
      </c>
      <c r="V1897" s="3050" t="s">
        <v>1136</v>
      </c>
      <c r="W1897" s="3322">
        <v>2.8000000000000004E-2</v>
      </c>
      <c r="X1897" s="3322">
        <v>6.720000000000001E-2</v>
      </c>
      <c r="Y1897" s="3050" t="s">
        <v>1534</v>
      </c>
      <c r="Z1897" s="3050" t="s">
        <v>1534</v>
      </c>
      <c r="AA1897" s="3050" t="s">
        <v>1534</v>
      </c>
      <c r="AB1897" s="3050" t="s">
        <v>1534</v>
      </c>
      <c r="AC1897" s="3322">
        <v>6.720000000000001E-2</v>
      </c>
      <c r="AD1897" s="3321">
        <v>11.188800000000001</v>
      </c>
      <c r="AE1897" s="3050" t="s">
        <v>49</v>
      </c>
      <c r="AF1897" s="2690">
        <v>3.6960000000000007E-2</v>
      </c>
      <c r="AG1897" s="2690">
        <v>0.11200000000000002</v>
      </c>
      <c r="AH1897" s="2646" t="s">
        <v>5661</v>
      </c>
      <c r="AI1897" s="2646" t="s">
        <v>5002</v>
      </c>
      <c r="AJ1897" s="3141">
        <v>5.6000000000000005</v>
      </c>
      <c r="AK1897" s="2646" t="s">
        <v>6250</v>
      </c>
      <c r="AL1897" s="2646" t="s">
        <v>3305</v>
      </c>
      <c r="AM1897" s="3220">
        <v>1.1200000000000001</v>
      </c>
    </row>
    <row r="1898" spans="2:39" s="2875" customFormat="1" ht="38.25" x14ac:dyDescent="0.2">
      <c r="B1898" s="3924" t="s">
        <v>6251</v>
      </c>
      <c r="C1898" s="4700"/>
      <c r="D1898" s="3329" t="s">
        <v>6252</v>
      </c>
      <c r="E1898" s="3330">
        <v>33.6</v>
      </c>
      <c r="F1898" s="3330">
        <v>15.691199999999998</v>
      </c>
      <c r="G1898" s="3043" t="s">
        <v>1534</v>
      </c>
      <c r="H1898" s="3043" t="s">
        <v>1534</v>
      </c>
      <c r="I1898" s="3043" t="s">
        <v>1534</v>
      </c>
      <c r="J1898" s="3028">
        <v>93</v>
      </c>
      <c r="K1898" s="3331">
        <v>0.16800000000000001</v>
      </c>
      <c r="L1898" s="3331">
        <v>0.16800000000000001</v>
      </c>
      <c r="M1898" s="3028">
        <v>93</v>
      </c>
      <c r="N1898" s="3028">
        <v>93</v>
      </c>
      <c r="O1898" s="3331">
        <v>0.16800000000000001</v>
      </c>
      <c r="P1898" s="3331">
        <v>0.16800000000000001</v>
      </c>
      <c r="Q1898" s="3331">
        <v>0.16800000000000001</v>
      </c>
      <c r="R1898" s="3331">
        <v>0.16800000000000001</v>
      </c>
      <c r="S1898" s="2614">
        <v>1.1200000000000001</v>
      </c>
      <c r="T1898" s="3043" t="s">
        <v>1534</v>
      </c>
      <c r="U1898" s="3043" t="s">
        <v>1534</v>
      </c>
      <c r="V1898" s="3044" t="s">
        <v>5534</v>
      </c>
      <c r="W1898" s="3331">
        <v>2.8000000000000004E-2</v>
      </c>
      <c r="X1898" s="3331">
        <v>6.720000000000001E-2</v>
      </c>
      <c r="Y1898" s="3044" t="s">
        <v>1534</v>
      </c>
      <c r="Z1898" s="3044" t="s">
        <v>1534</v>
      </c>
      <c r="AA1898" s="3044" t="s">
        <v>1534</v>
      </c>
      <c r="AB1898" s="3044" t="s">
        <v>1534</v>
      </c>
      <c r="AC1898" s="3331">
        <v>6.720000000000001E-2</v>
      </c>
      <c r="AD1898" s="3330">
        <v>11.188800000000001</v>
      </c>
      <c r="AE1898" s="3044" t="s">
        <v>49</v>
      </c>
      <c r="AF1898" s="2563">
        <v>3.6960000000000007E-2</v>
      </c>
      <c r="AG1898" s="2563">
        <v>0.11200000000000002</v>
      </c>
      <c r="AH1898" s="2615" t="s">
        <v>5661</v>
      </c>
      <c r="AI1898" s="2615" t="s">
        <v>5002</v>
      </c>
      <c r="AJ1898" s="3043">
        <v>5.6000000000000005</v>
      </c>
      <c r="AK1898" s="2615" t="s">
        <v>6250</v>
      </c>
      <c r="AL1898" s="2615" t="s">
        <v>3305</v>
      </c>
      <c r="AM1898" s="3439">
        <v>1.1200000000000001</v>
      </c>
    </row>
    <row r="1899" spans="2:39" s="2875" customFormat="1" ht="38.25" x14ac:dyDescent="0.2">
      <c r="B1899" s="3924" t="s">
        <v>6253</v>
      </c>
      <c r="C1899" s="4700"/>
      <c r="D1899" s="3329" t="s">
        <v>6254</v>
      </c>
      <c r="E1899" s="3330">
        <v>39.200000000000003</v>
      </c>
      <c r="F1899" s="3330">
        <v>17.0016</v>
      </c>
      <c r="G1899" s="3043" t="s">
        <v>1534</v>
      </c>
      <c r="H1899" s="3043" t="s">
        <v>1534</v>
      </c>
      <c r="I1899" s="3043" t="s">
        <v>1534</v>
      </c>
      <c r="J1899" s="3028">
        <v>101</v>
      </c>
      <c r="K1899" s="3331">
        <v>0.16800000000000001</v>
      </c>
      <c r="L1899" s="3331">
        <v>0.16800000000000001</v>
      </c>
      <c r="M1899" s="3028">
        <v>101</v>
      </c>
      <c r="N1899" s="3028">
        <v>101</v>
      </c>
      <c r="O1899" s="3331">
        <v>0.16800000000000001</v>
      </c>
      <c r="P1899" s="3331">
        <v>0.16800000000000001</v>
      </c>
      <c r="Q1899" s="3331">
        <v>0.16800000000000001</v>
      </c>
      <c r="R1899" s="3331">
        <v>0.16800000000000001</v>
      </c>
      <c r="S1899" s="2614">
        <v>1.6800000000000002</v>
      </c>
      <c r="T1899" s="3043" t="s">
        <v>1534</v>
      </c>
      <c r="U1899" s="3043" t="s">
        <v>1534</v>
      </c>
      <c r="V1899" s="3044" t="s">
        <v>5539</v>
      </c>
      <c r="W1899" s="3331">
        <v>2.8000000000000004E-2</v>
      </c>
      <c r="X1899" s="3331">
        <v>6.720000000000001E-2</v>
      </c>
      <c r="Y1899" s="3044" t="s">
        <v>1534</v>
      </c>
      <c r="Z1899" s="3044" t="s">
        <v>1534</v>
      </c>
      <c r="AA1899" s="3044" t="s">
        <v>1534</v>
      </c>
      <c r="AB1899" s="3044" t="s">
        <v>1534</v>
      </c>
      <c r="AC1899" s="3331">
        <v>6.720000000000001E-2</v>
      </c>
      <c r="AD1899" s="3330">
        <v>14.918400000000002</v>
      </c>
      <c r="AE1899" s="3044" t="s">
        <v>51</v>
      </c>
      <c r="AF1899" s="2563">
        <v>3.6960000000000007E-2</v>
      </c>
      <c r="AG1899" s="2563">
        <v>0.11200000000000002</v>
      </c>
      <c r="AH1899" s="2615" t="s">
        <v>5661</v>
      </c>
      <c r="AI1899" s="2615" t="s">
        <v>5002</v>
      </c>
      <c r="AJ1899" s="3043">
        <v>5.6000000000000005</v>
      </c>
      <c r="AK1899" s="2615" t="s">
        <v>6255</v>
      </c>
      <c r="AL1899" s="2615" t="s">
        <v>3596</v>
      </c>
      <c r="AM1899" s="3439">
        <v>1.4896000000000003</v>
      </c>
    </row>
    <row r="1900" spans="2:39" s="2875" customFormat="1" ht="38.25" x14ac:dyDescent="0.2">
      <c r="B1900" s="3924" t="s">
        <v>6256</v>
      </c>
      <c r="C1900" s="4700"/>
      <c r="D1900" s="3329" t="s">
        <v>6257</v>
      </c>
      <c r="E1900" s="3330">
        <v>44.800000000000004</v>
      </c>
      <c r="F1900" s="3330">
        <v>18.312000000000005</v>
      </c>
      <c r="G1900" s="3043" t="s">
        <v>1534</v>
      </c>
      <c r="H1900" s="3043" t="s">
        <v>1534</v>
      </c>
      <c r="I1900" s="3043" t="s">
        <v>1534</v>
      </c>
      <c r="J1900" s="3028">
        <v>109</v>
      </c>
      <c r="K1900" s="3331">
        <v>0.16800000000000001</v>
      </c>
      <c r="L1900" s="3331">
        <v>0.16800000000000001</v>
      </c>
      <c r="M1900" s="3028">
        <v>109</v>
      </c>
      <c r="N1900" s="3028">
        <v>109</v>
      </c>
      <c r="O1900" s="3331">
        <v>0.16800000000000001</v>
      </c>
      <c r="P1900" s="3331">
        <v>0.16800000000000001</v>
      </c>
      <c r="Q1900" s="3331">
        <v>0.16800000000000001</v>
      </c>
      <c r="R1900" s="3331">
        <v>0.16800000000000001</v>
      </c>
      <c r="S1900" s="2614">
        <v>2.2400000000000002</v>
      </c>
      <c r="T1900" s="3043" t="s">
        <v>1534</v>
      </c>
      <c r="U1900" s="3043" t="s">
        <v>1534</v>
      </c>
      <c r="V1900" s="3044" t="s">
        <v>5544</v>
      </c>
      <c r="W1900" s="3331">
        <v>2.8000000000000004E-2</v>
      </c>
      <c r="X1900" s="3331">
        <v>6.720000000000001E-2</v>
      </c>
      <c r="Y1900" s="3044" t="s">
        <v>1534</v>
      </c>
      <c r="Z1900" s="3044" t="s">
        <v>1534</v>
      </c>
      <c r="AA1900" s="3044" t="s">
        <v>1534</v>
      </c>
      <c r="AB1900" s="3044" t="s">
        <v>1534</v>
      </c>
      <c r="AC1900" s="3331">
        <v>6.720000000000001E-2</v>
      </c>
      <c r="AD1900" s="3330">
        <v>18.648</v>
      </c>
      <c r="AE1900" s="3044" t="s">
        <v>406</v>
      </c>
      <c r="AF1900" s="2563">
        <v>3.6960000000000007E-2</v>
      </c>
      <c r="AG1900" s="2563">
        <v>0.11200000000000002</v>
      </c>
      <c r="AH1900" s="2615" t="s">
        <v>5661</v>
      </c>
      <c r="AI1900" s="2615" t="s">
        <v>5002</v>
      </c>
      <c r="AJ1900" s="3043">
        <v>5.6000000000000005</v>
      </c>
      <c r="AK1900" s="2615" t="s">
        <v>6258</v>
      </c>
      <c r="AL1900" s="2615" t="s">
        <v>1679</v>
      </c>
      <c r="AM1900" s="3439">
        <v>1.8704000000000001</v>
      </c>
    </row>
    <row r="1901" spans="2:39" s="2875" customFormat="1" ht="38.25" x14ac:dyDescent="0.2">
      <c r="B1901" s="3924" t="s">
        <v>6259</v>
      </c>
      <c r="C1901" s="4700"/>
      <c r="D1901" s="3329" t="s">
        <v>6260</v>
      </c>
      <c r="E1901" s="3330">
        <v>56.000000000000007</v>
      </c>
      <c r="F1901" s="3330">
        <v>25.2224</v>
      </c>
      <c r="G1901" s="3043" t="s">
        <v>1534</v>
      </c>
      <c r="H1901" s="3043" t="s">
        <v>1534</v>
      </c>
      <c r="I1901" s="3043" t="s">
        <v>1534</v>
      </c>
      <c r="J1901" s="3028">
        <v>150</v>
      </c>
      <c r="K1901" s="3331">
        <v>0.16800000000000001</v>
      </c>
      <c r="L1901" s="3331">
        <v>0.16800000000000001</v>
      </c>
      <c r="M1901" s="3028">
        <v>150</v>
      </c>
      <c r="N1901" s="3028">
        <v>150</v>
      </c>
      <c r="O1901" s="3331">
        <v>0.16800000000000001</v>
      </c>
      <c r="P1901" s="3331">
        <v>0.16800000000000001</v>
      </c>
      <c r="Q1901" s="3331">
        <v>0.16800000000000001</v>
      </c>
      <c r="R1901" s="3331">
        <v>0.16800000000000001</v>
      </c>
      <c r="S1901" s="2614">
        <v>2.8000000000000003</v>
      </c>
      <c r="T1901" s="3043" t="s">
        <v>1534</v>
      </c>
      <c r="U1901" s="3043" t="s">
        <v>1534</v>
      </c>
      <c r="V1901" s="3044" t="s">
        <v>1133</v>
      </c>
      <c r="W1901" s="3331">
        <v>2.8000000000000004E-2</v>
      </c>
      <c r="X1901" s="3331">
        <v>6.720000000000001E-2</v>
      </c>
      <c r="Y1901" s="3044" t="s">
        <v>1534</v>
      </c>
      <c r="Z1901" s="3044" t="s">
        <v>1534</v>
      </c>
      <c r="AA1901" s="3044" t="s">
        <v>1534</v>
      </c>
      <c r="AB1901" s="3044" t="s">
        <v>1534</v>
      </c>
      <c r="AC1901" s="3331">
        <v>6.720000000000001E-2</v>
      </c>
      <c r="AD1901" s="3330">
        <v>22.377600000000001</v>
      </c>
      <c r="AE1901" s="3044" t="s">
        <v>5098</v>
      </c>
      <c r="AF1901" s="2563">
        <v>3.6960000000000007E-2</v>
      </c>
      <c r="AG1901" s="2563">
        <v>0.11200000000000002</v>
      </c>
      <c r="AH1901" s="2615" t="s">
        <v>5661</v>
      </c>
      <c r="AI1901" s="2615" t="s">
        <v>5002</v>
      </c>
      <c r="AJ1901" s="3043">
        <v>5.6000000000000005</v>
      </c>
      <c r="AK1901" s="2615" t="s">
        <v>6261</v>
      </c>
      <c r="AL1901" s="2615" t="s">
        <v>6262</v>
      </c>
      <c r="AM1901" s="3439">
        <v>2.2400000000000002</v>
      </c>
    </row>
    <row r="1902" spans="2:39" s="2875" customFormat="1" ht="38.25" x14ac:dyDescent="0.2">
      <c r="B1902" s="3924" t="s">
        <v>6263</v>
      </c>
      <c r="C1902" s="4700"/>
      <c r="D1902" s="3329" t="s">
        <v>6264</v>
      </c>
      <c r="E1902" s="3330">
        <v>67.2</v>
      </c>
      <c r="F1902" s="3330">
        <v>29.892800000000001</v>
      </c>
      <c r="G1902" s="3043" t="s">
        <v>1534</v>
      </c>
      <c r="H1902" s="3043" t="s">
        <v>1534</v>
      </c>
      <c r="I1902" s="3043" t="s">
        <v>1534</v>
      </c>
      <c r="J1902" s="3028">
        <v>190</v>
      </c>
      <c r="K1902" s="3331">
        <v>0.15680000000000002</v>
      </c>
      <c r="L1902" s="3331">
        <v>0.15680000000000002</v>
      </c>
      <c r="M1902" s="3028">
        <v>190</v>
      </c>
      <c r="N1902" s="3028">
        <v>190</v>
      </c>
      <c r="O1902" s="3331">
        <v>0.15680000000000002</v>
      </c>
      <c r="P1902" s="3331">
        <v>0.15680000000000002</v>
      </c>
      <c r="Q1902" s="3331">
        <v>0.15680000000000002</v>
      </c>
      <c r="R1902" s="3331">
        <v>0.15680000000000002</v>
      </c>
      <c r="S1902" s="2614">
        <v>5.6000000000000005</v>
      </c>
      <c r="T1902" s="3043" t="s">
        <v>1534</v>
      </c>
      <c r="U1902" s="3043" t="s">
        <v>1534</v>
      </c>
      <c r="V1902" s="3044" t="s">
        <v>1135</v>
      </c>
      <c r="W1902" s="3331">
        <v>2.8000000000000004E-2</v>
      </c>
      <c r="X1902" s="3331">
        <v>6.720000000000001E-2</v>
      </c>
      <c r="Y1902" s="3044" t="s">
        <v>1534</v>
      </c>
      <c r="Z1902" s="3044" t="s">
        <v>1534</v>
      </c>
      <c r="AA1902" s="3044" t="s">
        <v>1534</v>
      </c>
      <c r="AB1902" s="3044" t="s">
        <v>1534</v>
      </c>
      <c r="AC1902" s="3331">
        <v>6.720000000000001E-2</v>
      </c>
      <c r="AD1902" s="3330">
        <v>26.107200000000002</v>
      </c>
      <c r="AE1902" s="3044" t="s">
        <v>5514</v>
      </c>
      <c r="AF1902" s="2563">
        <v>3.6960000000000007E-2</v>
      </c>
      <c r="AG1902" s="2563">
        <v>0.11200000000000002</v>
      </c>
      <c r="AH1902" s="2615" t="s">
        <v>5661</v>
      </c>
      <c r="AI1902" s="2615" t="s">
        <v>5002</v>
      </c>
      <c r="AJ1902" s="3043">
        <v>5.6000000000000005</v>
      </c>
      <c r="AK1902" s="2615" t="s">
        <v>6265</v>
      </c>
      <c r="AL1902" s="2615" t="s">
        <v>6266</v>
      </c>
      <c r="AM1902" s="3439">
        <v>2.6096000000000004</v>
      </c>
    </row>
    <row r="1903" spans="2:39" s="2875" customFormat="1" ht="38.25" x14ac:dyDescent="0.2">
      <c r="B1903" s="3924" t="s">
        <v>6267</v>
      </c>
      <c r="C1903" s="4700"/>
      <c r="D1903" s="3329" t="s">
        <v>6268</v>
      </c>
      <c r="E1903" s="3330">
        <v>78.400000000000006</v>
      </c>
      <c r="F1903" s="3330">
        <v>37.363200000000006</v>
      </c>
      <c r="G1903" s="3043" t="s">
        <v>1534</v>
      </c>
      <c r="H1903" s="3043" t="s">
        <v>1534</v>
      </c>
      <c r="I1903" s="3043" t="s">
        <v>1534</v>
      </c>
      <c r="J1903" s="3028">
        <v>238</v>
      </c>
      <c r="K1903" s="3331">
        <v>0.15680000000000002</v>
      </c>
      <c r="L1903" s="3331">
        <v>0.15680000000000002</v>
      </c>
      <c r="M1903" s="3028">
        <v>238</v>
      </c>
      <c r="N1903" s="3028">
        <v>238</v>
      </c>
      <c r="O1903" s="3331">
        <v>0.15680000000000002</v>
      </c>
      <c r="P1903" s="3331">
        <v>0.15680000000000002</v>
      </c>
      <c r="Q1903" s="3331">
        <v>0.15680000000000002</v>
      </c>
      <c r="R1903" s="3331">
        <v>0.15680000000000002</v>
      </c>
      <c r="S1903" s="2614">
        <v>5.6000000000000005</v>
      </c>
      <c r="T1903" s="3043" t="s">
        <v>1534</v>
      </c>
      <c r="U1903" s="3043" t="s">
        <v>1534</v>
      </c>
      <c r="V1903" s="3044" t="s">
        <v>1135</v>
      </c>
      <c r="W1903" s="3331">
        <v>2.8000000000000004E-2</v>
      </c>
      <c r="X1903" s="3331">
        <v>6.720000000000001E-2</v>
      </c>
      <c r="Y1903" s="3044" t="s">
        <v>1534</v>
      </c>
      <c r="Z1903" s="3044" t="s">
        <v>1534</v>
      </c>
      <c r="AA1903" s="3044" t="s">
        <v>1534</v>
      </c>
      <c r="AB1903" s="3044" t="s">
        <v>1534</v>
      </c>
      <c r="AC1903" s="3331">
        <v>6.720000000000001E-2</v>
      </c>
      <c r="AD1903" s="3330">
        <v>29.836800000000004</v>
      </c>
      <c r="AE1903" s="3044" t="s">
        <v>56</v>
      </c>
      <c r="AF1903" s="2563">
        <v>3.6960000000000007E-2</v>
      </c>
      <c r="AG1903" s="2563">
        <v>0.11200000000000002</v>
      </c>
      <c r="AH1903" s="2615" t="s">
        <v>5661</v>
      </c>
      <c r="AI1903" s="2615" t="s">
        <v>5002</v>
      </c>
      <c r="AJ1903" s="3043">
        <v>5.6000000000000005</v>
      </c>
      <c r="AK1903" s="2615" t="s">
        <v>6269</v>
      </c>
      <c r="AL1903" s="2615" t="s">
        <v>6270</v>
      </c>
      <c r="AM1903" s="3439">
        <v>2.9792000000000005</v>
      </c>
    </row>
    <row r="1904" spans="2:39" s="2875" customFormat="1" ht="38.25" x14ac:dyDescent="0.2">
      <c r="B1904" s="3924" t="s">
        <v>6271</v>
      </c>
      <c r="C1904" s="4700"/>
      <c r="D1904" s="3329" t="s">
        <v>6272</v>
      </c>
      <c r="E1904" s="3330">
        <v>89.600000000000009</v>
      </c>
      <c r="F1904" s="3330">
        <v>42.033600000000007</v>
      </c>
      <c r="G1904" s="3043" t="s">
        <v>1534</v>
      </c>
      <c r="H1904" s="3043" t="s">
        <v>1534</v>
      </c>
      <c r="I1904" s="3043" t="s">
        <v>1534</v>
      </c>
      <c r="J1904" s="3028">
        <v>288</v>
      </c>
      <c r="K1904" s="3331">
        <v>0.14560000000000001</v>
      </c>
      <c r="L1904" s="3331">
        <v>0.14560000000000001</v>
      </c>
      <c r="M1904" s="3028">
        <v>288</v>
      </c>
      <c r="N1904" s="3028">
        <v>288</v>
      </c>
      <c r="O1904" s="3331">
        <v>0.14560000000000001</v>
      </c>
      <c r="P1904" s="3331">
        <v>0.14560000000000001</v>
      </c>
      <c r="Q1904" s="3331">
        <v>0.14560000000000001</v>
      </c>
      <c r="R1904" s="3331">
        <v>0.14560000000000001</v>
      </c>
      <c r="S1904" s="2614">
        <v>8.4</v>
      </c>
      <c r="T1904" s="3043" t="s">
        <v>1534</v>
      </c>
      <c r="U1904" s="3043" t="s">
        <v>1534</v>
      </c>
      <c r="V1904" s="3044" t="s">
        <v>1119</v>
      </c>
      <c r="W1904" s="3331">
        <v>2.8000000000000004E-2</v>
      </c>
      <c r="X1904" s="3331">
        <v>6.720000000000001E-2</v>
      </c>
      <c r="Y1904" s="3044" t="s">
        <v>1534</v>
      </c>
      <c r="Z1904" s="3044" t="s">
        <v>1534</v>
      </c>
      <c r="AA1904" s="3044" t="s">
        <v>1534</v>
      </c>
      <c r="AB1904" s="3044" t="s">
        <v>1534</v>
      </c>
      <c r="AC1904" s="3331">
        <v>6.720000000000001E-2</v>
      </c>
      <c r="AD1904" s="3330">
        <v>33.566400000000002</v>
      </c>
      <c r="AE1904" s="3044" t="s">
        <v>5523</v>
      </c>
      <c r="AF1904" s="2563">
        <v>3.6960000000000007E-2</v>
      </c>
      <c r="AG1904" s="2563">
        <v>0.11200000000000002</v>
      </c>
      <c r="AH1904" s="2615" t="s">
        <v>5661</v>
      </c>
      <c r="AI1904" s="2615" t="s">
        <v>5002</v>
      </c>
      <c r="AJ1904" s="3043">
        <v>5.6000000000000005</v>
      </c>
      <c r="AK1904" s="2615" t="s">
        <v>6273</v>
      </c>
      <c r="AL1904" s="2615" t="s">
        <v>4366</v>
      </c>
      <c r="AM1904" s="3439">
        <v>3.3600000000000003</v>
      </c>
    </row>
    <row r="1905" spans="2:39" s="2875" customFormat="1" ht="38.25" x14ac:dyDescent="0.2">
      <c r="B1905" s="3924" t="s">
        <v>6274</v>
      </c>
      <c r="C1905" s="4700"/>
      <c r="D1905" s="3329" t="s">
        <v>6275</v>
      </c>
      <c r="E1905" s="3330">
        <v>112.00000000000001</v>
      </c>
      <c r="F1905" s="3330">
        <v>57.904000000000011</v>
      </c>
      <c r="G1905" s="3043" t="s">
        <v>1534</v>
      </c>
      <c r="H1905" s="3043" t="s">
        <v>1534</v>
      </c>
      <c r="I1905" s="3043" t="s">
        <v>1534</v>
      </c>
      <c r="J1905" s="3028">
        <v>430</v>
      </c>
      <c r="K1905" s="3331">
        <v>0.13440000000000002</v>
      </c>
      <c r="L1905" s="3331">
        <v>0.13440000000000002</v>
      </c>
      <c r="M1905" s="3028">
        <v>430</v>
      </c>
      <c r="N1905" s="3028">
        <v>430</v>
      </c>
      <c r="O1905" s="3331">
        <v>0.13440000000000002</v>
      </c>
      <c r="P1905" s="3331">
        <v>0.13440000000000002</v>
      </c>
      <c r="Q1905" s="3331">
        <v>0.13440000000000002</v>
      </c>
      <c r="R1905" s="3331">
        <v>0.13440000000000002</v>
      </c>
      <c r="S1905" s="2614">
        <v>11.200000000000001</v>
      </c>
      <c r="T1905" s="3043" t="s">
        <v>1534</v>
      </c>
      <c r="U1905" s="3043" t="s">
        <v>1534</v>
      </c>
      <c r="V1905" s="3044" t="s">
        <v>5528</v>
      </c>
      <c r="W1905" s="3331">
        <v>2.8000000000000004E-2</v>
      </c>
      <c r="X1905" s="3331">
        <v>6.720000000000001E-2</v>
      </c>
      <c r="Y1905" s="3044" t="s">
        <v>1534</v>
      </c>
      <c r="Z1905" s="3044" t="s">
        <v>1534</v>
      </c>
      <c r="AA1905" s="3044" t="s">
        <v>1534</v>
      </c>
      <c r="AB1905" s="3044" t="s">
        <v>1534</v>
      </c>
      <c r="AC1905" s="3331">
        <v>6.720000000000001E-2</v>
      </c>
      <c r="AD1905" s="3330">
        <v>37.295999999999999</v>
      </c>
      <c r="AE1905" s="3044" t="s">
        <v>58</v>
      </c>
      <c r="AF1905" s="2563">
        <v>3.6960000000000007E-2</v>
      </c>
      <c r="AG1905" s="2563">
        <v>0.11200000000000002</v>
      </c>
      <c r="AH1905" s="2615" t="s">
        <v>5661</v>
      </c>
      <c r="AI1905" s="2615" t="s">
        <v>5002</v>
      </c>
      <c r="AJ1905" s="3043">
        <v>5.6000000000000005</v>
      </c>
      <c r="AK1905" s="2615" t="s">
        <v>6276</v>
      </c>
      <c r="AL1905" s="2615" t="s">
        <v>370</v>
      </c>
      <c r="AM1905" s="3439">
        <v>3.7296000000000005</v>
      </c>
    </row>
    <row r="1906" spans="2:39" s="2875" customFormat="1" ht="25.5" x14ac:dyDescent="0.2">
      <c r="B1906" s="3924" t="s">
        <v>6277</v>
      </c>
      <c r="C1906" s="4700"/>
      <c r="D1906" s="3329" t="s">
        <v>6278</v>
      </c>
      <c r="E1906" s="3330">
        <v>28.000000000000004</v>
      </c>
      <c r="F1906" s="3330">
        <v>16.251200000000001</v>
      </c>
      <c r="G1906" s="3043" t="s">
        <v>1534</v>
      </c>
      <c r="H1906" s="3043" t="s">
        <v>1534</v>
      </c>
      <c r="I1906" s="3043" t="s">
        <v>1534</v>
      </c>
      <c r="J1906" s="3028">
        <v>96</v>
      </c>
      <c r="K1906" s="3331">
        <v>0.16800000000000001</v>
      </c>
      <c r="L1906" s="3331">
        <v>0.16800000000000001</v>
      </c>
      <c r="M1906" s="3028">
        <v>96</v>
      </c>
      <c r="N1906" s="3028">
        <v>96</v>
      </c>
      <c r="O1906" s="3331">
        <v>0.16800000000000001</v>
      </c>
      <c r="P1906" s="3331">
        <v>0.16800000000000001</v>
      </c>
      <c r="Q1906" s="3331">
        <v>0.16800000000000001</v>
      </c>
      <c r="R1906" s="3331">
        <v>0.16800000000000001</v>
      </c>
      <c r="S1906" s="2614">
        <v>0.56000000000000005</v>
      </c>
      <c r="T1906" s="3043" t="s">
        <v>1534</v>
      </c>
      <c r="U1906" s="3043" t="s">
        <v>1534</v>
      </c>
      <c r="V1906" s="3044" t="s">
        <v>1136</v>
      </c>
      <c r="W1906" s="3331">
        <v>2.8000000000000004E-2</v>
      </c>
      <c r="X1906" s="3331">
        <v>6.720000000000001E-2</v>
      </c>
      <c r="Y1906" s="3044" t="s">
        <v>1534</v>
      </c>
      <c r="Z1906" s="3044" t="s">
        <v>1534</v>
      </c>
      <c r="AA1906" s="3044" t="s">
        <v>1534</v>
      </c>
      <c r="AB1906" s="3044" t="s">
        <v>1534</v>
      </c>
      <c r="AC1906" s="3331">
        <v>6.720000000000001E-2</v>
      </c>
      <c r="AD1906" s="3330">
        <v>11.188800000000001</v>
      </c>
      <c r="AE1906" s="3044" t="s">
        <v>49</v>
      </c>
      <c r="AF1906" s="2563">
        <v>3.6960000000000007E-2</v>
      </c>
      <c r="AG1906" s="2563">
        <v>0.11200000000000002</v>
      </c>
      <c r="AH1906" s="2615" t="s">
        <v>1534</v>
      </c>
      <c r="AI1906" s="2615" t="s">
        <v>1534</v>
      </c>
      <c r="AJ1906" s="3043" t="s">
        <v>1534</v>
      </c>
      <c r="AK1906" s="2615" t="s">
        <v>6250</v>
      </c>
      <c r="AL1906" s="2615" t="s">
        <v>3305</v>
      </c>
      <c r="AM1906" s="3439">
        <v>1.1200000000000001</v>
      </c>
    </row>
    <row r="1907" spans="2:39" s="2875" customFormat="1" ht="25.5" x14ac:dyDescent="0.2">
      <c r="B1907" s="3924" t="s">
        <v>6279</v>
      </c>
      <c r="C1907" s="4700"/>
      <c r="D1907" s="3329" t="s">
        <v>6280</v>
      </c>
      <c r="E1907" s="3330">
        <v>33.6</v>
      </c>
      <c r="F1907" s="3330">
        <v>17.561600000000002</v>
      </c>
      <c r="G1907" s="3043" t="s">
        <v>1534</v>
      </c>
      <c r="H1907" s="3043" t="s">
        <v>1534</v>
      </c>
      <c r="I1907" s="3043" t="s">
        <v>1534</v>
      </c>
      <c r="J1907" s="3028">
        <v>104</v>
      </c>
      <c r="K1907" s="3331">
        <v>0.16800000000000001</v>
      </c>
      <c r="L1907" s="3331">
        <v>0.16800000000000001</v>
      </c>
      <c r="M1907" s="3028">
        <v>104</v>
      </c>
      <c r="N1907" s="3028">
        <v>104</v>
      </c>
      <c r="O1907" s="3331">
        <v>0.16800000000000001</v>
      </c>
      <c r="P1907" s="3331">
        <v>0.16800000000000001</v>
      </c>
      <c r="Q1907" s="3331">
        <v>0.16800000000000001</v>
      </c>
      <c r="R1907" s="3331">
        <v>0.16800000000000001</v>
      </c>
      <c r="S1907" s="2614">
        <v>1.1200000000000001</v>
      </c>
      <c r="T1907" s="3043" t="s">
        <v>1534</v>
      </c>
      <c r="U1907" s="3043" t="s">
        <v>1534</v>
      </c>
      <c r="V1907" s="3044" t="s">
        <v>5534</v>
      </c>
      <c r="W1907" s="3331">
        <v>2.8000000000000004E-2</v>
      </c>
      <c r="X1907" s="3331">
        <v>6.720000000000001E-2</v>
      </c>
      <c r="Y1907" s="3044" t="s">
        <v>1534</v>
      </c>
      <c r="Z1907" s="3044" t="s">
        <v>1534</v>
      </c>
      <c r="AA1907" s="3044" t="s">
        <v>1534</v>
      </c>
      <c r="AB1907" s="3044" t="s">
        <v>1534</v>
      </c>
      <c r="AC1907" s="3331">
        <v>6.720000000000001E-2</v>
      </c>
      <c r="AD1907" s="3330">
        <v>14.918400000000002</v>
      </c>
      <c r="AE1907" s="3044" t="s">
        <v>51</v>
      </c>
      <c r="AF1907" s="2563">
        <v>3.6960000000000007E-2</v>
      </c>
      <c r="AG1907" s="2563">
        <v>0.11200000000000002</v>
      </c>
      <c r="AH1907" s="2615" t="s">
        <v>1534</v>
      </c>
      <c r="AI1907" s="2615" t="s">
        <v>1534</v>
      </c>
      <c r="AJ1907" s="3043" t="s">
        <v>1534</v>
      </c>
      <c r="AK1907" s="2615" t="s">
        <v>6255</v>
      </c>
      <c r="AL1907" s="2615" t="s">
        <v>3596</v>
      </c>
      <c r="AM1907" s="3439">
        <v>1.4896000000000003</v>
      </c>
    </row>
    <row r="1908" spans="2:39" s="2875" customFormat="1" ht="25.5" x14ac:dyDescent="0.2">
      <c r="B1908" s="3924" t="s">
        <v>6281</v>
      </c>
      <c r="C1908" s="4700"/>
      <c r="D1908" s="3329" t="s">
        <v>6282</v>
      </c>
      <c r="E1908" s="3330">
        <v>39.200000000000003</v>
      </c>
      <c r="F1908" s="3330">
        <v>22.601600000000001</v>
      </c>
      <c r="G1908" s="3043" t="s">
        <v>1534</v>
      </c>
      <c r="H1908" s="3043" t="s">
        <v>1534</v>
      </c>
      <c r="I1908" s="3043" t="s">
        <v>1534</v>
      </c>
      <c r="J1908" s="3028">
        <v>134</v>
      </c>
      <c r="K1908" s="3331">
        <v>0.16800000000000001</v>
      </c>
      <c r="L1908" s="3331">
        <v>0.16800000000000001</v>
      </c>
      <c r="M1908" s="3028">
        <v>134</v>
      </c>
      <c r="N1908" s="3028">
        <v>134</v>
      </c>
      <c r="O1908" s="3331">
        <v>0.16800000000000001</v>
      </c>
      <c r="P1908" s="3331">
        <v>0.16800000000000001</v>
      </c>
      <c r="Q1908" s="3331">
        <v>0.16800000000000001</v>
      </c>
      <c r="R1908" s="3331">
        <v>0.16800000000000001</v>
      </c>
      <c r="S1908" s="2614">
        <v>1.6800000000000002</v>
      </c>
      <c r="T1908" s="3043" t="s">
        <v>1534</v>
      </c>
      <c r="U1908" s="3043" t="s">
        <v>1534</v>
      </c>
      <c r="V1908" s="3044" t="s">
        <v>5539</v>
      </c>
      <c r="W1908" s="3331">
        <v>2.8000000000000004E-2</v>
      </c>
      <c r="X1908" s="3331">
        <v>6.720000000000001E-2</v>
      </c>
      <c r="Y1908" s="3044" t="s">
        <v>1534</v>
      </c>
      <c r="Z1908" s="3044" t="s">
        <v>1534</v>
      </c>
      <c r="AA1908" s="3044" t="s">
        <v>1534</v>
      </c>
      <c r="AB1908" s="3044" t="s">
        <v>1534</v>
      </c>
      <c r="AC1908" s="3331">
        <v>6.720000000000001E-2</v>
      </c>
      <c r="AD1908" s="3330">
        <v>14.918400000000002</v>
      </c>
      <c r="AE1908" s="3044" t="s">
        <v>51</v>
      </c>
      <c r="AF1908" s="2563">
        <v>3.6960000000000007E-2</v>
      </c>
      <c r="AG1908" s="2563">
        <v>0.11200000000000002</v>
      </c>
      <c r="AH1908" s="2615" t="s">
        <v>1534</v>
      </c>
      <c r="AI1908" s="2615" t="s">
        <v>1534</v>
      </c>
      <c r="AJ1908" s="3043" t="s">
        <v>1534</v>
      </c>
      <c r="AK1908" s="2615" t="s">
        <v>6255</v>
      </c>
      <c r="AL1908" s="2615" t="s">
        <v>3596</v>
      </c>
      <c r="AM1908" s="3439">
        <v>1.4896000000000003</v>
      </c>
    </row>
    <row r="1909" spans="2:39" s="2875" customFormat="1" ht="25.5" x14ac:dyDescent="0.2">
      <c r="B1909" s="3924" t="s">
        <v>6283</v>
      </c>
      <c r="C1909" s="4700"/>
      <c r="D1909" s="3329" t="s">
        <v>6284</v>
      </c>
      <c r="E1909" s="3330">
        <v>44.800000000000004</v>
      </c>
      <c r="F1909" s="3330">
        <v>23.912000000000003</v>
      </c>
      <c r="G1909" s="3043" t="s">
        <v>1534</v>
      </c>
      <c r="H1909" s="3043" t="s">
        <v>1534</v>
      </c>
      <c r="I1909" s="3043" t="s">
        <v>1534</v>
      </c>
      <c r="J1909" s="3028">
        <v>142</v>
      </c>
      <c r="K1909" s="3331">
        <v>0.16800000000000001</v>
      </c>
      <c r="L1909" s="3331">
        <v>0.16800000000000001</v>
      </c>
      <c r="M1909" s="3028">
        <v>142</v>
      </c>
      <c r="N1909" s="3028">
        <v>142</v>
      </c>
      <c r="O1909" s="3331">
        <v>0.16800000000000001</v>
      </c>
      <c r="P1909" s="3331">
        <v>0.16800000000000001</v>
      </c>
      <c r="Q1909" s="3331">
        <v>0.16800000000000001</v>
      </c>
      <c r="R1909" s="3331">
        <v>0.16800000000000001</v>
      </c>
      <c r="S1909" s="2614">
        <v>2.2400000000000002</v>
      </c>
      <c r="T1909" s="3043" t="s">
        <v>1534</v>
      </c>
      <c r="U1909" s="3043" t="s">
        <v>1534</v>
      </c>
      <c r="V1909" s="3044" t="s">
        <v>5544</v>
      </c>
      <c r="W1909" s="3331">
        <v>2.8000000000000004E-2</v>
      </c>
      <c r="X1909" s="3331">
        <v>6.720000000000001E-2</v>
      </c>
      <c r="Y1909" s="3044" t="s">
        <v>1534</v>
      </c>
      <c r="Z1909" s="3044" t="s">
        <v>1534</v>
      </c>
      <c r="AA1909" s="3044" t="s">
        <v>1534</v>
      </c>
      <c r="AB1909" s="3044" t="s">
        <v>1534</v>
      </c>
      <c r="AC1909" s="3331">
        <v>6.720000000000001E-2</v>
      </c>
      <c r="AD1909" s="3330">
        <v>18.648</v>
      </c>
      <c r="AE1909" s="3044" t="s">
        <v>406</v>
      </c>
      <c r="AF1909" s="2563">
        <v>3.6960000000000007E-2</v>
      </c>
      <c r="AG1909" s="2563">
        <v>0.11200000000000002</v>
      </c>
      <c r="AH1909" s="2615" t="s">
        <v>1534</v>
      </c>
      <c r="AI1909" s="2615" t="s">
        <v>1534</v>
      </c>
      <c r="AJ1909" s="3043" t="s">
        <v>1534</v>
      </c>
      <c r="AK1909" s="2615" t="s">
        <v>6258</v>
      </c>
      <c r="AL1909" s="2615" t="s">
        <v>1679</v>
      </c>
      <c r="AM1909" s="3439">
        <v>1.8704000000000001</v>
      </c>
    </row>
    <row r="1910" spans="2:39" s="2875" customFormat="1" ht="25.5" x14ac:dyDescent="0.2">
      <c r="B1910" s="3924" t="s">
        <v>6285</v>
      </c>
      <c r="C1910" s="4700"/>
      <c r="D1910" s="3329" t="s">
        <v>6286</v>
      </c>
      <c r="E1910" s="3330">
        <v>56.000000000000007</v>
      </c>
      <c r="F1910" s="3330">
        <v>30.822400000000002</v>
      </c>
      <c r="G1910" s="3043" t="s">
        <v>1534</v>
      </c>
      <c r="H1910" s="3043" t="s">
        <v>1534</v>
      </c>
      <c r="I1910" s="3043" t="s">
        <v>1534</v>
      </c>
      <c r="J1910" s="3028">
        <v>183</v>
      </c>
      <c r="K1910" s="3331">
        <v>0.16800000000000001</v>
      </c>
      <c r="L1910" s="3331">
        <v>0.16800000000000001</v>
      </c>
      <c r="M1910" s="3028">
        <v>183</v>
      </c>
      <c r="N1910" s="3028">
        <v>183</v>
      </c>
      <c r="O1910" s="3331">
        <v>0.16800000000000001</v>
      </c>
      <c r="P1910" s="3331">
        <v>0.16800000000000001</v>
      </c>
      <c r="Q1910" s="3331">
        <v>0.16800000000000001</v>
      </c>
      <c r="R1910" s="3331">
        <v>0.16800000000000001</v>
      </c>
      <c r="S1910" s="2614">
        <v>2.8000000000000003</v>
      </c>
      <c r="T1910" s="3043" t="s">
        <v>1534</v>
      </c>
      <c r="U1910" s="3043" t="s">
        <v>1534</v>
      </c>
      <c r="V1910" s="3044" t="s">
        <v>1133</v>
      </c>
      <c r="W1910" s="3331">
        <v>2.8000000000000004E-2</v>
      </c>
      <c r="X1910" s="3331">
        <v>6.720000000000001E-2</v>
      </c>
      <c r="Y1910" s="3044" t="s">
        <v>1534</v>
      </c>
      <c r="Z1910" s="3044" t="s">
        <v>1534</v>
      </c>
      <c r="AA1910" s="3044" t="s">
        <v>1534</v>
      </c>
      <c r="AB1910" s="3044" t="s">
        <v>1534</v>
      </c>
      <c r="AC1910" s="3331">
        <v>6.720000000000001E-2</v>
      </c>
      <c r="AD1910" s="3330">
        <v>22.377600000000001</v>
      </c>
      <c r="AE1910" s="3044" t="s">
        <v>5098</v>
      </c>
      <c r="AF1910" s="2563">
        <v>3.6960000000000007E-2</v>
      </c>
      <c r="AG1910" s="2563">
        <v>0.11200000000000002</v>
      </c>
      <c r="AH1910" s="2615" t="s">
        <v>1534</v>
      </c>
      <c r="AI1910" s="2615" t="s">
        <v>1534</v>
      </c>
      <c r="AJ1910" s="3043" t="s">
        <v>1534</v>
      </c>
      <c r="AK1910" s="2615" t="s">
        <v>6261</v>
      </c>
      <c r="AL1910" s="2615" t="s">
        <v>6262</v>
      </c>
      <c r="AM1910" s="3439">
        <v>2.2400000000000002</v>
      </c>
    </row>
    <row r="1911" spans="2:39" s="2875" customFormat="1" ht="25.5" x14ac:dyDescent="0.2">
      <c r="B1911" s="3924" t="s">
        <v>6287</v>
      </c>
      <c r="C1911" s="4700"/>
      <c r="D1911" s="3329" t="s">
        <v>6288</v>
      </c>
      <c r="E1911" s="3330">
        <v>67.2</v>
      </c>
      <c r="F1911" s="3330">
        <v>35.492800000000003</v>
      </c>
      <c r="G1911" s="3043" t="s">
        <v>1534</v>
      </c>
      <c r="H1911" s="3043" t="s">
        <v>1534</v>
      </c>
      <c r="I1911" s="3043" t="s">
        <v>1534</v>
      </c>
      <c r="J1911" s="3028">
        <v>226</v>
      </c>
      <c r="K1911" s="3331">
        <v>0.15680000000000002</v>
      </c>
      <c r="L1911" s="3331">
        <v>0.15680000000000002</v>
      </c>
      <c r="M1911" s="3028">
        <v>226</v>
      </c>
      <c r="N1911" s="3028">
        <v>226</v>
      </c>
      <c r="O1911" s="3331">
        <v>0.15680000000000002</v>
      </c>
      <c r="P1911" s="3331">
        <v>0.15680000000000002</v>
      </c>
      <c r="Q1911" s="3331">
        <v>0.15680000000000002</v>
      </c>
      <c r="R1911" s="3331">
        <v>0.15680000000000002</v>
      </c>
      <c r="S1911" s="2614">
        <v>5.6000000000000005</v>
      </c>
      <c r="T1911" s="3043" t="s">
        <v>1534</v>
      </c>
      <c r="U1911" s="3043" t="s">
        <v>1534</v>
      </c>
      <c r="V1911" s="3044" t="s">
        <v>1135</v>
      </c>
      <c r="W1911" s="3331">
        <v>2.8000000000000004E-2</v>
      </c>
      <c r="X1911" s="3331">
        <v>6.720000000000001E-2</v>
      </c>
      <c r="Y1911" s="3044" t="s">
        <v>1534</v>
      </c>
      <c r="Z1911" s="3044" t="s">
        <v>1534</v>
      </c>
      <c r="AA1911" s="3044" t="s">
        <v>1534</v>
      </c>
      <c r="AB1911" s="3044" t="s">
        <v>1534</v>
      </c>
      <c r="AC1911" s="3331">
        <v>6.720000000000001E-2</v>
      </c>
      <c r="AD1911" s="3330">
        <v>26.107200000000002</v>
      </c>
      <c r="AE1911" s="3044" t="s">
        <v>5514</v>
      </c>
      <c r="AF1911" s="2563">
        <v>3.6960000000000007E-2</v>
      </c>
      <c r="AG1911" s="2563">
        <v>0.11200000000000002</v>
      </c>
      <c r="AH1911" s="2615" t="s">
        <v>1534</v>
      </c>
      <c r="AI1911" s="2615" t="s">
        <v>1534</v>
      </c>
      <c r="AJ1911" s="3043" t="s">
        <v>1534</v>
      </c>
      <c r="AK1911" s="2615" t="s">
        <v>6265</v>
      </c>
      <c r="AL1911" s="2615" t="s">
        <v>6266</v>
      </c>
      <c r="AM1911" s="3439">
        <v>2.6096000000000004</v>
      </c>
    </row>
    <row r="1912" spans="2:39" s="2875" customFormat="1" ht="25.5" x14ac:dyDescent="0.2">
      <c r="B1912" s="3924" t="s">
        <v>6289</v>
      </c>
      <c r="C1912" s="4700"/>
      <c r="D1912" s="3329" t="s">
        <v>6290</v>
      </c>
      <c r="E1912" s="3330">
        <v>78.400000000000006</v>
      </c>
      <c r="F1912" s="3330">
        <v>42.963200000000001</v>
      </c>
      <c r="G1912" s="3043" t="s">
        <v>1534</v>
      </c>
      <c r="H1912" s="3043" t="s">
        <v>1534</v>
      </c>
      <c r="I1912" s="3043" t="s">
        <v>1534</v>
      </c>
      <c r="J1912" s="3028">
        <v>274</v>
      </c>
      <c r="K1912" s="3331">
        <v>0.15680000000000002</v>
      </c>
      <c r="L1912" s="3331">
        <v>0.15680000000000002</v>
      </c>
      <c r="M1912" s="3028">
        <v>274</v>
      </c>
      <c r="N1912" s="3028">
        <v>274</v>
      </c>
      <c r="O1912" s="3331">
        <v>0.15680000000000002</v>
      </c>
      <c r="P1912" s="3331">
        <v>0.15680000000000002</v>
      </c>
      <c r="Q1912" s="3331">
        <v>0.15680000000000002</v>
      </c>
      <c r="R1912" s="3331">
        <v>0.15680000000000002</v>
      </c>
      <c r="S1912" s="2614">
        <v>5.6000000000000005</v>
      </c>
      <c r="T1912" s="3043" t="s">
        <v>1534</v>
      </c>
      <c r="U1912" s="3043" t="s">
        <v>1534</v>
      </c>
      <c r="V1912" s="3044" t="s">
        <v>1135</v>
      </c>
      <c r="W1912" s="3331">
        <v>2.8000000000000004E-2</v>
      </c>
      <c r="X1912" s="3331">
        <v>6.720000000000001E-2</v>
      </c>
      <c r="Y1912" s="3044" t="s">
        <v>1534</v>
      </c>
      <c r="Z1912" s="3044" t="s">
        <v>1534</v>
      </c>
      <c r="AA1912" s="3044" t="s">
        <v>1534</v>
      </c>
      <c r="AB1912" s="3044" t="s">
        <v>1534</v>
      </c>
      <c r="AC1912" s="3331">
        <v>6.720000000000001E-2</v>
      </c>
      <c r="AD1912" s="3330">
        <v>29.836800000000004</v>
      </c>
      <c r="AE1912" s="3044" t="s">
        <v>56</v>
      </c>
      <c r="AF1912" s="2563">
        <v>3.6960000000000007E-2</v>
      </c>
      <c r="AG1912" s="2563">
        <v>0.11200000000000002</v>
      </c>
      <c r="AH1912" s="2615" t="s">
        <v>1534</v>
      </c>
      <c r="AI1912" s="2615" t="s">
        <v>1534</v>
      </c>
      <c r="AJ1912" s="3043" t="s">
        <v>1534</v>
      </c>
      <c r="AK1912" s="2615" t="s">
        <v>6269</v>
      </c>
      <c r="AL1912" s="2615" t="s">
        <v>6270</v>
      </c>
      <c r="AM1912" s="3439">
        <v>2.9792000000000005</v>
      </c>
    </row>
    <row r="1913" spans="2:39" s="2875" customFormat="1" ht="25.5" x14ac:dyDescent="0.2">
      <c r="B1913" s="3924" t="s">
        <v>6291</v>
      </c>
      <c r="C1913" s="4700"/>
      <c r="D1913" s="3329" t="s">
        <v>6292</v>
      </c>
      <c r="E1913" s="3330">
        <v>89.600000000000009</v>
      </c>
      <c r="F1913" s="3330">
        <v>47.633600000000008</v>
      </c>
      <c r="G1913" s="3043" t="s">
        <v>1534</v>
      </c>
      <c r="H1913" s="3043" t="s">
        <v>1534</v>
      </c>
      <c r="I1913" s="3043" t="s">
        <v>1534</v>
      </c>
      <c r="J1913" s="3028">
        <v>327</v>
      </c>
      <c r="K1913" s="3331">
        <v>0.14560000000000001</v>
      </c>
      <c r="L1913" s="3331">
        <v>0.14560000000000001</v>
      </c>
      <c r="M1913" s="3028">
        <v>327</v>
      </c>
      <c r="N1913" s="3028">
        <v>327</v>
      </c>
      <c r="O1913" s="3331">
        <v>0.14560000000000001</v>
      </c>
      <c r="P1913" s="3331">
        <v>0.14560000000000001</v>
      </c>
      <c r="Q1913" s="3331">
        <v>0.14560000000000001</v>
      </c>
      <c r="R1913" s="3331">
        <v>0.14560000000000001</v>
      </c>
      <c r="S1913" s="2614">
        <v>8.4</v>
      </c>
      <c r="T1913" s="3043" t="s">
        <v>1534</v>
      </c>
      <c r="U1913" s="3043" t="s">
        <v>1534</v>
      </c>
      <c r="V1913" s="3044" t="s">
        <v>1119</v>
      </c>
      <c r="W1913" s="3331">
        <v>2.8000000000000004E-2</v>
      </c>
      <c r="X1913" s="3331">
        <v>6.720000000000001E-2</v>
      </c>
      <c r="Y1913" s="3044" t="s">
        <v>1534</v>
      </c>
      <c r="Z1913" s="3044" t="s">
        <v>1534</v>
      </c>
      <c r="AA1913" s="3044" t="s">
        <v>1534</v>
      </c>
      <c r="AB1913" s="3044" t="s">
        <v>1534</v>
      </c>
      <c r="AC1913" s="3331">
        <v>6.720000000000001E-2</v>
      </c>
      <c r="AD1913" s="3330">
        <v>33.566400000000002</v>
      </c>
      <c r="AE1913" s="3044" t="s">
        <v>5523</v>
      </c>
      <c r="AF1913" s="2563">
        <v>3.6960000000000007E-2</v>
      </c>
      <c r="AG1913" s="2563">
        <v>0.11200000000000002</v>
      </c>
      <c r="AH1913" s="2615" t="s">
        <v>1534</v>
      </c>
      <c r="AI1913" s="2615" t="s">
        <v>1534</v>
      </c>
      <c r="AJ1913" s="3043" t="s">
        <v>1534</v>
      </c>
      <c r="AK1913" s="2615" t="s">
        <v>6273</v>
      </c>
      <c r="AL1913" s="2615" t="s">
        <v>4366</v>
      </c>
      <c r="AM1913" s="3439">
        <v>3.3600000000000003</v>
      </c>
    </row>
    <row r="1914" spans="2:39" s="2875" customFormat="1" ht="26.25" thickBot="1" x14ac:dyDescent="0.25">
      <c r="B1914" s="3924" t="s">
        <v>6293</v>
      </c>
      <c r="C1914" s="4700"/>
      <c r="D1914" s="3055" t="s">
        <v>6294</v>
      </c>
      <c r="E1914" s="3056">
        <v>112.00000000000001</v>
      </c>
      <c r="F1914" s="3056">
        <v>63.504000000000012</v>
      </c>
      <c r="G1914" s="3145" t="s">
        <v>1534</v>
      </c>
      <c r="H1914" s="3145" t="s">
        <v>1534</v>
      </c>
      <c r="I1914" s="3145" t="s">
        <v>1534</v>
      </c>
      <c r="J1914" s="2808">
        <v>472</v>
      </c>
      <c r="K1914" s="3058">
        <v>0.13440000000000002</v>
      </c>
      <c r="L1914" s="3058">
        <v>0.13440000000000002</v>
      </c>
      <c r="M1914" s="2808">
        <v>472</v>
      </c>
      <c r="N1914" s="2808">
        <v>472</v>
      </c>
      <c r="O1914" s="3058">
        <v>0.13440000000000002</v>
      </c>
      <c r="P1914" s="3058">
        <v>0.13440000000000002</v>
      </c>
      <c r="Q1914" s="3058">
        <v>0.13440000000000002</v>
      </c>
      <c r="R1914" s="3058">
        <v>0.13440000000000002</v>
      </c>
      <c r="S1914" s="2801">
        <v>11.200000000000001</v>
      </c>
      <c r="T1914" s="3145" t="s">
        <v>1534</v>
      </c>
      <c r="U1914" s="3145" t="s">
        <v>1534</v>
      </c>
      <c r="V1914" s="3059" t="s">
        <v>5528</v>
      </c>
      <c r="W1914" s="3058">
        <v>2.8000000000000004E-2</v>
      </c>
      <c r="X1914" s="3058">
        <v>6.720000000000001E-2</v>
      </c>
      <c r="Y1914" s="3059" t="s">
        <v>1534</v>
      </c>
      <c r="Z1914" s="3059" t="s">
        <v>1534</v>
      </c>
      <c r="AA1914" s="3059" t="s">
        <v>1534</v>
      </c>
      <c r="AB1914" s="3059" t="s">
        <v>1534</v>
      </c>
      <c r="AC1914" s="3058">
        <v>6.720000000000001E-2</v>
      </c>
      <c r="AD1914" s="3056">
        <v>37.295999999999999</v>
      </c>
      <c r="AE1914" s="3059" t="s">
        <v>58</v>
      </c>
      <c r="AF1914" s="2610">
        <v>3.6960000000000007E-2</v>
      </c>
      <c r="AG1914" s="2610">
        <v>0.11200000000000002</v>
      </c>
      <c r="AH1914" s="2655" t="s">
        <v>1534</v>
      </c>
      <c r="AI1914" s="2655" t="s">
        <v>1534</v>
      </c>
      <c r="AJ1914" s="3145" t="s">
        <v>1534</v>
      </c>
      <c r="AK1914" s="2655" t="s">
        <v>6276</v>
      </c>
      <c r="AL1914" s="2655" t="s">
        <v>370</v>
      </c>
      <c r="AM1914" s="3440">
        <v>3.7296000000000005</v>
      </c>
    </row>
    <row r="1915" spans="2:39" s="2875" customFormat="1" x14ac:dyDescent="0.2">
      <c r="B1915" s="3481"/>
      <c r="C1915" s="3482"/>
      <c r="D1915" s="4742"/>
      <c r="E1915" s="4742"/>
      <c r="F1915" s="4742"/>
      <c r="G1915" s="4742"/>
      <c r="H1915" s="3482"/>
      <c r="I1915" s="3483"/>
      <c r="J1915" s="3483"/>
      <c r="K1915" s="3483"/>
      <c r="L1915" s="3483"/>
      <c r="M1915" s="3482"/>
      <c r="N1915" s="3483"/>
      <c r="O1915" s="3483"/>
      <c r="P1915" s="3483"/>
      <c r="Q1915" s="3483"/>
      <c r="R1915" s="3483"/>
      <c r="S1915" s="3482"/>
      <c r="T1915" s="3484"/>
      <c r="U1915" s="3484"/>
      <c r="V1915" s="3484"/>
      <c r="W1915" s="3484"/>
      <c r="X1915" s="3484"/>
      <c r="Y1915" s="3484"/>
      <c r="Z1915" s="3484"/>
      <c r="AA1915" s="3484"/>
      <c r="AB1915" s="3484"/>
      <c r="AC1915" s="3484"/>
      <c r="AD1915" s="3484"/>
      <c r="AE1915" s="3484"/>
      <c r="AF1915" s="3484"/>
      <c r="AG1915" s="3484"/>
      <c r="AH1915" s="3484"/>
      <c r="AI1915" s="3484"/>
      <c r="AJ1915" s="3484"/>
      <c r="AK1915" s="3485"/>
      <c r="AL1915" s="3486"/>
      <c r="AM1915" s="3487"/>
    </row>
    <row r="1916" spans="2:39" s="2875" customFormat="1" ht="14.25" x14ac:dyDescent="0.2">
      <c r="B1916" s="3834" t="s">
        <v>4996</v>
      </c>
      <c r="C1916" s="3835"/>
      <c r="D1916" s="3917" t="s">
        <v>10</v>
      </c>
      <c r="E1916" s="3917"/>
      <c r="F1916" s="3917"/>
      <c r="G1916" s="3917"/>
      <c r="H1916" s="2571"/>
      <c r="I1916" s="2571"/>
      <c r="J1916" s="2571"/>
      <c r="K1916" s="2571"/>
      <c r="L1916" s="2571"/>
      <c r="M1916" s="2571"/>
      <c r="N1916" s="2571"/>
      <c r="O1916" s="2571"/>
      <c r="P1916" s="2571"/>
      <c r="Q1916" s="2571"/>
      <c r="R1916" s="2571"/>
      <c r="S1916" s="2571"/>
      <c r="T1916" s="2567"/>
      <c r="U1916" s="2567"/>
      <c r="V1916" s="2567"/>
      <c r="W1916" s="2567"/>
      <c r="X1916" s="2567"/>
      <c r="Y1916" s="2567"/>
      <c r="Z1916" s="2567"/>
      <c r="AA1916" s="2567"/>
      <c r="AB1916" s="2567"/>
      <c r="AC1916" s="2567"/>
      <c r="AD1916" s="2567"/>
      <c r="AE1916" s="2567"/>
      <c r="AF1916" s="2567"/>
      <c r="AG1916" s="2567"/>
      <c r="AH1916" s="2567"/>
      <c r="AI1916" s="2567"/>
      <c r="AJ1916" s="2567"/>
      <c r="AK1916" s="2573"/>
      <c r="AL1916" s="3477"/>
      <c r="AM1916" s="3479"/>
    </row>
    <row r="1917" spans="2:39" s="2875" customFormat="1" ht="14.25" x14ac:dyDescent="0.2">
      <c r="B1917" s="3834" t="s">
        <v>4997</v>
      </c>
      <c r="C1917" s="3835"/>
      <c r="D1917" s="3917" t="s">
        <v>10</v>
      </c>
      <c r="E1917" s="3917"/>
      <c r="F1917" s="3917"/>
      <c r="G1917" s="3917"/>
      <c r="H1917" s="2571"/>
      <c r="I1917" s="2571"/>
      <c r="J1917" s="2571"/>
      <c r="K1917" s="2571"/>
      <c r="L1917" s="2571"/>
      <c r="M1917" s="2571"/>
      <c r="N1917" s="2571"/>
      <c r="O1917" s="2571"/>
      <c r="P1917" s="2571"/>
      <c r="Q1917" s="2571"/>
      <c r="R1917" s="2571"/>
      <c r="S1917" s="2571"/>
      <c r="T1917" s="2567"/>
      <c r="U1917" s="2567"/>
      <c r="V1917" s="2567"/>
      <c r="W1917" s="2567"/>
      <c r="X1917" s="2567"/>
      <c r="Y1917" s="2567"/>
      <c r="Z1917" s="2567"/>
      <c r="AA1917" s="2567"/>
      <c r="AB1917" s="2567"/>
      <c r="AC1917" s="2567"/>
      <c r="AD1917" s="2567"/>
      <c r="AE1917" s="2567"/>
      <c r="AF1917" s="2567"/>
      <c r="AG1917" s="2567"/>
      <c r="AH1917" s="2567"/>
      <c r="AI1917" s="2567"/>
      <c r="AJ1917" s="2567"/>
      <c r="AK1917" s="2573"/>
      <c r="AL1917" s="3477"/>
      <c r="AM1917" s="3479"/>
    </row>
    <row r="1918" spans="2:39" s="2875" customFormat="1" ht="15.75" thickBot="1" x14ac:dyDescent="0.25">
      <c r="B1918" s="3938"/>
      <c r="C1918" s="3939"/>
      <c r="D1918" s="3940"/>
      <c r="E1918" s="3940"/>
      <c r="F1918" s="3940"/>
      <c r="G1918" s="3940"/>
      <c r="H1918" s="2576"/>
      <c r="I1918" s="2576"/>
      <c r="J1918" s="2576"/>
      <c r="K1918" s="2576"/>
      <c r="L1918" s="2576"/>
      <c r="M1918" s="2576"/>
      <c r="N1918" s="2576"/>
      <c r="O1918" s="2576"/>
      <c r="P1918" s="2576"/>
      <c r="Q1918" s="2576"/>
      <c r="R1918" s="2576"/>
      <c r="S1918" s="2576"/>
      <c r="T1918" s="2577"/>
      <c r="U1918" s="2577"/>
      <c r="V1918" s="2577"/>
      <c r="W1918" s="2577"/>
      <c r="X1918" s="2577"/>
      <c r="Y1918" s="2577"/>
      <c r="Z1918" s="2577"/>
      <c r="AA1918" s="2577"/>
      <c r="AB1918" s="2577"/>
      <c r="AC1918" s="2577"/>
      <c r="AD1918" s="2577"/>
      <c r="AE1918" s="2577"/>
      <c r="AF1918" s="2577"/>
      <c r="AG1918" s="2577"/>
      <c r="AH1918" s="2577"/>
      <c r="AI1918" s="2577"/>
      <c r="AJ1918" s="2577"/>
      <c r="AK1918" s="2637"/>
      <c r="AL1918" s="3478"/>
      <c r="AM1918" s="3480"/>
    </row>
    <row r="1919" spans="2:39" s="2875" customFormat="1" x14ac:dyDescent="0.2">
      <c r="B1919" s="2777"/>
    </row>
    <row r="1920" spans="2:39" s="2875" customFormat="1" ht="13.5" thickBot="1" x14ac:dyDescent="0.25">
      <c r="B1920" s="2777"/>
    </row>
    <row r="1921" spans="2:37" s="2875" customFormat="1" ht="20.25" x14ac:dyDescent="0.2">
      <c r="B1921" s="3839" t="s">
        <v>5005</v>
      </c>
      <c r="C1921" s="3840"/>
      <c r="D1921" s="3840"/>
      <c r="E1921" s="3840"/>
      <c r="F1921" s="3840"/>
      <c r="G1921" s="3840"/>
      <c r="H1921" s="3840"/>
      <c r="I1921" s="3840"/>
      <c r="J1921" s="3840"/>
      <c r="K1921" s="3840"/>
      <c r="L1921" s="3840"/>
      <c r="M1921" s="3840"/>
      <c r="N1921" s="3840"/>
      <c r="O1921" s="3840"/>
      <c r="P1921" s="3840"/>
      <c r="Q1921" s="3840"/>
      <c r="R1921" s="3840"/>
      <c r="S1921" s="3840"/>
      <c r="T1921" s="3840"/>
      <c r="U1921" s="3840"/>
      <c r="V1921" s="3840"/>
      <c r="W1921" s="3840"/>
      <c r="X1921" s="3840"/>
      <c r="Y1921" s="3840"/>
      <c r="Z1921" s="3840"/>
      <c r="AA1921" s="3840"/>
      <c r="AB1921" s="3840"/>
      <c r="AC1921" s="3840"/>
      <c r="AD1921" s="3840"/>
      <c r="AE1921" s="3840"/>
      <c r="AF1921" s="3840"/>
      <c r="AG1921" s="3840"/>
      <c r="AH1921" s="3840"/>
      <c r="AI1921" s="3840"/>
      <c r="AJ1921" s="3840"/>
      <c r="AK1921" s="3841"/>
    </row>
    <row r="1922" spans="2:37" s="2875" customFormat="1" x14ac:dyDescent="0.2">
      <c r="B1922" s="2572"/>
      <c r="C1922" s="3433"/>
      <c r="D1922" s="3433"/>
      <c r="E1922" s="3433"/>
      <c r="F1922" s="3433"/>
      <c r="G1922" s="2573"/>
      <c r="H1922" s="2573"/>
      <c r="I1922" s="2573"/>
      <c r="J1922" s="2573"/>
      <c r="K1922" s="2573"/>
      <c r="L1922" s="2573"/>
      <c r="M1922" s="2573"/>
      <c r="N1922" s="2573"/>
      <c r="O1922" s="2573"/>
      <c r="P1922" s="2573"/>
      <c r="Q1922" s="2573"/>
      <c r="R1922" s="2573"/>
      <c r="S1922" s="2573"/>
      <c r="T1922" s="2573"/>
      <c r="U1922" s="2573"/>
      <c r="V1922" s="2573"/>
      <c r="W1922" s="2573"/>
      <c r="X1922" s="2573"/>
      <c r="Y1922" s="2573"/>
      <c r="Z1922" s="2573"/>
      <c r="AA1922" s="2573"/>
      <c r="AB1922" s="2573"/>
      <c r="AC1922" s="2573"/>
      <c r="AD1922" s="2573"/>
      <c r="AE1922" s="2573"/>
      <c r="AF1922" s="2573"/>
      <c r="AG1922" s="2573"/>
      <c r="AH1922" s="2573"/>
      <c r="AI1922" s="2573"/>
      <c r="AJ1922" s="2573"/>
      <c r="AK1922" s="2574"/>
    </row>
    <row r="1923" spans="2:37" s="2875" customFormat="1" x14ac:dyDescent="0.2">
      <c r="B1923" s="2572" t="s">
        <v>4992</v>
      </c>
      <c r="C1923" s="3433"/>
      <c r="D1923" s="3842" t="s">
        <v>6213</v>
      </c>
      <c r="E1923" s="3842"/>
      <c r="F1923" s="3842"/>
      <c r="G1923" s="2573"/>
      <c r="H1923" s="2573"/>
      <c r="I1923" s="2573"/>
      <c r="J1923" s="2573"/>
      <c r="K1923" s="2573"/>
      <c r="L1923" s="2573"/>
      <c r="M1923" s="2573"/>
      <c r="N1923" s="2573"/>
      <c r="O1923" s="2573"/>
      <c r="P1923" s="2573"/>
      <c r="Q1923" s="2573"/>
      <c r="R1923" s="2573"/>
      <c r="S1923" s="2573"/>
      <c r="T1923" s="2573"/>
      <c r="U1923" s="2573"/>
      <c r="V1923" s="2573"/>
      <c r="W1923" s="2573"/>
      <c r="X1923" s="2573"/>
      <c r="Y1923" s="2573"/>
      <c r="Z1923" s="2573"/>
      <c r="AA1923" s="2573"/>
      <c r="AB1923" s="2573"/>
      <c r="AC1923" s="2573"/>
      <c r="AD1923" s="2573"/>
      <c r="AE1923" s="2573"/>
      <c r="AF1923" s="2573"/>
      <c r="AG1923" s="2573"/>
      <c r="AH1923" s="2573"/>
      <c r="AI1923" s="2573"/>
      <c r="AJ1923" s="2573"/>
      <c r="AK1923" s="2574"/>
    </row>
    <row r="1924" spans="2:37" s="2875" customFormat="1" ht="13.5" thickBot="1" x14ac:dyDescent="0.25">
      <c r="B1924" s="3863" t="s">
        <v>5006</v>
      </c>
      <c r="C1924" s="3864"/>
      <c r="D1924" s="3843">
        <v>41632</v>
      </c>
      <c r="E1924" s="3843"/>
      <c r="F1924" s="3433"/>
      <c r="G1924" s="2573"/>
      <c r="H1924" s="2573"/>
      <c r="I1924" s="2573"/>
      <c r="J1924" s="2573"/>
      <c r="K1924" s="2573"/>
      <c r="L1924" s="2573"/>
      <c r="M1924" s="2573"/>
      <c r="N1924" s="2573"/>
      <c r="O1924" s="2573"/>
      <c r="P1924" s="2573"/>
      <c r="Q1924" s="2573"/>
      <c r="R1924" s="2573"/>
      <c r="S1924" s="2573"/>
      <c r="T1924" s="2573"/>
      <c r="U1924" s="2573"/>
      <c r="V1924" s="2573"/>
      <c r="W1924" s="2573"/>
      <c r="X1924" s="2573"/>
      <c r="Y1924" s="2573"/>
      <c r="Z1924" s="2573"/>
      <c r="AA1924" s="2573"/>
      <c r="AB1924" s="2573"/>
      <c r="AC1924" s="2573"/>
      <c r="AD1924" s="2573"/>
      <c r="AE1924" s="2573"/>
      <c r="AF1924" s="2573"/>
      <c r="AG1924" s="2573"/>
      <c r="AH1924" s="2573"/>
      <c r="AI1924" s="2573"/>
      <c r="AJ1924" s="2573"/>
      <c r="AK1924" s="2574"/>
    </row>
    <row r="1925" spans="2:37" s="2875" customFormat="1" ht="123" customHeight="1" thickBot="1" x14ac:dyDescent="0.25">
      <c r="B1925" s="3844" t="s">
        <v>5007</v>
      </c>
      <c r="C1925" s="3845"/>
      <c r="D1925" s="3872" t="s">
        <v>6214</v>
      </c>
      <c r="E1925" s="3847"/>
      <c r="F1925" s="3847"/>
      <c r="G1925" s="3847"/>
      <c r="H1925" s="3847"/>
      <c r="I1925" s="3847"/>
      <c r="J1925" s="3847"/>
      <c r="K1925" s="3848"/>
      <c r="L1925" s="2573"/>
      <c r="M1925" s="2573"/>
      <c r="N1925" s="2573"/>
      <c r="O1925" s="2573"/>
      <c r="P1925" s="2573"/>
      <c r="Q1925" s="2573"/>
      <c r="R1925" s="2573"/>
      <c r="S1925" s="2573"/>
      <c r="T1925" s="2573"/>
      <c r="U1925" s="2573"/>
      <c r="V1925" s="2573"/>
      <c r="W1925" s="2573"/>
      <c r="X1925" s="2573"/>
      <c r="Y1925" s="2573"/>
      <c r="Z1925" s="2573"/>
      <c r="AA1925" s="2573"/>
      <c r="AB1925" s="2573"/>
      <c r="AC1925" s="2573"/>
      <c r="AD1925" s="2573"/>
      <c r="AE1925" s="2573"/>
      <c r="AF1925" s="2573"/>
      <c r="AG1925" s="2573"/>
      <c r="AH1925" s="2573"/>
      <c r="AI1925" s="2573"/>
      <c r="AJ1925" s="2573"/>
      <c r="AK1925" s="2574"/>
    </row>
    <row r="1926" spans="2:37" s="2875" customFormat="1" ht="13.5" thickBot="1" x14ac:dyDescent="0.25">
      <c r="B1926" s="3865"/>
      <c r="C1926" s="3849"/>
      <c r="D1926" s="3849"/>
      <c r="E1926" s="3849"/>
      <c r="F1926" s="3849"/>
      <c r="G1926" s="3849"/>
      <c r="H1926" s="3849"/>
      <c r="I1926" s="3849"/>
      <c r="J1926" s="3849"/>
      <c r="K1926" s="3849"/>
      <c r="L1926" s="3849"/>
      <c r="M1926" s="3849"/>
      <c r="N1926" s="3849"/>
      <c r="O1926" s="3849"/>
      <c r="P1926" s="3849"/>
      <c r="Q1926" s="3849"/>
      <c r="R1926" s="2573"/>
      <c r="S1926" s="2573"/>
      <c r="T1926" s="2573"/>
      <c r="U1926" s="2573"/>
      <c r="V1926" s="2573"/>
      <c r="W1926" s="2573"/>
      <c r="X1926" s="2573"/>
      <c r="Y1926" s="2573"/>
      <c r="Z1926" s="2573"/>
      <c r="AA1926" s="2573"/>
      <c r="AB1926" s="2573"/>
      <c r="AC1926" s="2573"/>
      <c r="AD1926" s="2573"/>
      <c r="AE1926" s="2573"/>
      <c r="AF1926" s="2573"/>
      <c r="AG1926" s="2573"/>
      <c r="AH1926" s="2573"/>
      <c r="AI1926" s="2573"/>
      <c r="AJ1926" s="2573"/>
      <c r="AK1926" s="2574"/>
    </row>
    <row r="1927" spans="2:37" s="2875" customFormat="1" ht="13.5" thickBot="1" x14ac:dyDescent="0.25">
      <c r="B1927" s="3827" t="s">
        <v>5008</v>
      </c>
      <c r="C1927" s="3827"/>
      <c r="D1927" s="3827" t="s">
        <v>4998</v>
      </c>
      <c r="E1927" s="3827" t="s">
        <v>5009</v>
      </c>
      <c r="F1927" s="3850" t="s">
        <v>224</v>
      </c>
      <c r="G1927" s="3850"/>
      <c r="H1927" s="3850"/>
      <c r="I1927" s="3850"/>
      <c r="J1927" s="3850"/>
      <c r="K1927" s="3850"/>
      <c r="L1927" s="3850"/>
      <c r="M1927" s="3850"/>
      <c r="N1927" s="3850"/>
      <c r="O1927" s="3850"/>
      <c r="P1927" s="3850"/>
      <c r="Q1927" s="3850"/>
      <c r="R1927" s="3850"/>
      <c r="S1927" s="3850" t="s">
        <v>340</v>
      </c>
      <c r="T1927" s="3850"/>
      <c r="U1927" s="3850"/>
      <c r="V1927" s="3850"/>
      <c r="W1927" s="3850"/>
      <c r="X1927" s="3850"/>
      <c r="Y1927" s="3850"/>
      <c r="Z1927" s="3850"/>
      <c r="AA1927" s="3850"/>
      <c r="AB1927" s="3850"/>
      <c r="AC1927" s="3850"/>
      <c r="AD1927" s="3850" t="s">
        <v>225</v>
      </c>
      <c r="AE1927" s="3850"/>
      <c r="AF1927" s="3850"/>
      <c r="AG1927" s="3850"/>
      <c r="AH1927" s="3851" t="s">
        <v>4993</v>
      </c>
      <c r="AI1927" s="3851"/>
      <c r="AJ1927" s="3851"/>
      <c r="AK1927" s="2574"/>
    </row>
    <row r="1928" spans="2:37" s="2875" customFormat="1" ht="13.5" thickBot="1" x14ac:dyDescent="0.25">
      <c r="B1928" s="3828"/>
      <c r="C1928" s="3828"/>
      <c r="D1928" s="3828"/>
      <c r="E1928" s="3828"/>
      <c r="F1928" s="3828" t="s">
        <v>5010</v>
      </c>
      <c r="G1928" s="3828" t="s">
        <v>5011</v>
      </c>
      <c r="H1928" s="3827" t="s">
        <v>5012</v>
      </c>
      <c r="I1928" s="3830" t="s">
        <v>5013</v>
      </c>
      <c r="J1928" s="3830" t="s">
        <v>5014</v>
      </c>
      <c r="K1928" s="3829" t="s">
        <v>5015</v>
      </c>
      <c r="L1928" s="3829" t="s">
        <v>5016</v>
      </c>
      <c r="M1928" s="3830" t="s">
        <v>5017</v>
      </c>
      <c r="N1928" s="3830"/>
      <c r="O1928" s="3829" t="s">
        <v>5018</v>
      </c>
      <c r="P1928" s="3829" t="s">
        <v>5019</v>
      </c>
      <c r="Q1928" s="3829" t="s">
        <v>5020</v>
      </c>
      <c r="R1928" s="3829" t="s">
        <v>5021</v>
      </c>
      <c r="S1928" s="3827" t="s">
        <v>5022</v>
      </c>
      <c r="T1928" s="3827" t="s">
        <v>5023</v>
      </c>
      <c r="U1928" s="3827" t="s">
        <v>5024</v>
      </c>
      <c r="V1928" s="3827" t="s">
        <v>5025</v>
      </c>
      <c r="W1928" s="3827" t="s">
        <v>5026</v>
      </c>
      <c r="X1928" s="3827" t="s">
        <v>5027</v>
      </c>
      <c r="Y1928" s="3827" t="s">
        <v>5028</v>
      </c>
      <c r="Z1928" s="3827" t="s">
        <v>5029</v>
      </c>
      <c r="AA1928" s="3827" t="s">
        <v>5030</v>
      </c>
      <c r="AB1928" s="3830" t="s">
        <v>5031</v>
      </c>
      <c r="AC1928" s="3830" t="s">
        <v>5032</v>
      </c>
      <c r="AD1928" s="3827" t="s">
        <v>5033</v>
      </c>
      <c r="AE1928" s="3827" t="s">
        <v>5034</v>
      </c>
      <c r="AF1928" s="3827" t="s">
        <v>5035</v>
      </c>
      <c r="AG1928" s="3827" t="s">
        <v>5036</v>
      </c>
      <c r="AH1928" s="3827" t="s">
        <v>1154</v>
      </c>
      <c r="AI1928" s="3827" t="s">
        <v>4994</v>
      </c>
      <c r="AJ1928" s="3827" t="s">
        <v>4995</v>
      </c>
      <c r="AK1928" s="2574"/>
    </row>
    <row r="1929" spans="2:37" s="2875" customFormat="1" ht="13.5" thickBot="1" x14ac:dyDescent="0.25">
      <c r="B1929" s="3828"/>
      <c r="C1929" s="3828"/>
      <c r="D1929" s="3828"/>
      <c r="E1929" s="3828"/>
      <c r="F1929" s="3828"/>
      <c r="G1929" s="3828"/>
      <c r="H1929" s="3828"/>
      <c r="I1929" s="3829"/>
      <c r="J1929" s="3829"/>
      <c r="K1929" s="3829"/>
      <c r="L1929" s="3829"/>
      <c r="M1929" s="3430" t="s">
        <v>5037</v>
      </c>
      <c r="N1929" s="3431" t="s">
        <v>2798</v>
      </c>
      <c r="O1929" s="3829"/>
      <c r="P1929" s="3829"/>
      <c r="Q1929" s="3829"/>
      <c r="R1929" s="3829"/>
      <c r="S1929" s="3828"/>
      <c r="T1929" s="3828"/>
      <c r="U1929" s="3828"/>
      <c r="V1929" s="3828"/>
      <c r="W1929" s="3828"/>
      <c r="X1929" s="3828"/>
      <c r="Y1929" s="3828"/>
      <c r="Z1929" s="3828"/>
      <c r="AA1929" s="3828"/>
      <c r="AB1929" s="3829"/>
      <c r="AC1929" s="3829"/>
      <c r="AD1929" s="3828"/>
      <c r="AE1929" s="3828"/>
      <c r="AF1929" s="3828"/>
      <c r="AG1929" s="3828"/>
      <c r="AH1929" s="3828"/>
      <c r="AI1929" s="3828"/>
      <c r="AJ1929" s="3828"/>
      <c r="AK1929" s="2574"/>
    </row>
    <row r="1930" spans="2:37" s="2875" customFormat="1" ht="25.5" x14ac:dyDescent="0.2">
      <c r="B1930" s="4736" t="s">
        <v>6215</v>
      </c>
      <c r="C1930" s="4737"/>
      <c r="D1930" s="3320" t="s">
        <v>1534</v>
      </c>
      <c r="E1930" s="3321" t="s">
        <v>1534</v>
      </c>
      <c r="F1930" s="3321" t="s">
        <v>1534</v>
      </c>
      <c r="G1930" s="3322" t="s">
        <v>1534</v>
      </c>
      <c r="H1930" s="3323" t="s">
        <v>1534</v>
      </c>
      <c r="I1930" s="3323" t="s">
        <v>1534</v>
      </c>
      <c r="J1930" s="3323" t="s">
        <v>1534</v>
      </c>
      <c r="K1930" s="3322" t="s">
        <v>1534</v>
      </c>
      <c r="L1930" s="3322" t="s">
        <v>1534</v>
      </c>
      <c r="M1930" s="3320" t="s">
        <v>1534</v>
      </c>
      <c r="N1930" s="2699" t="s">
        <v>1534</v>
      </c>
      <c r="O1930" s="3322" t="s">
        <v>1534</v>
      </c>
      <c r="P1930" s="3322" t="s">
        <v>1534</v>
      </c>
      <c r="Q1930" s="3322" t="s">
        <v>1534</v>
      </c>
      <c r="R1930" s="3322" t="s">
        <v>1534</v>
      </c>
      <c r="S1930" s="2700" t="s">
        <v>1534</v>
      </c>
      <c r="T1930" s="3322" t="s">
        <v>1534</v>
      </c>
      <c r="U1930" s="3325" t="s">
        <v>1534</v>
      </c>
      <c r="V1930" s="3325" t="s">
        <v>1534</v>
      </c>
      <c r="W1930" s="3322" t="s">
        <v>1534</v>
      </c>
      <c r="X1930" s="3322" t="s">
        <v>1534</v>
      </c>
      <c r="Y1930" s="3325" t="s">
        <v>1534</v>
      </c>
      <c r="Z1930" s="3325" t="s">
        <v>1534</v>
      </c>
      <c r="AA1930" s="3325" t="s">
        <v>1534</v>
      </c>
      <c r="AB1930" s="3322" t="s">
        <v>1534</v>
      </c>
      <c r="AC1930" s="3322" t="s">
        <v>1534</v>
      </c>
      <c r="AD1930" s="3321" t="s">
        <v>1534</v>
      </c>
      <c r="AE1930" s="2595" t="s">
        <v>1534</v>
      </c>
      <c r="AF1930" s="2596" t="s">
        <v>1534</v>
      </c>
      <c r="AG1930" s="2596" t="s">
        <v>1534</v>
      </c>
      <c r="AH1930" s="2701" t="s">
        <v>6216</v>
      </c>
      <c r="AI1930" s="2701" t="s">
        <v>5310</v>
      </c>
      <c r="AJ1930" s="3183">
        <v>14.99</v>
      </c>
      <c r="AK1930" s="2574"/>
    </row>
    <row r="1931" spans="2:37" s="2875" customFormat="1" ht="25.5" x14ac:dyDescent="0.2">
      <c r="B1931" s="4740" t="s">
        <v>6217</v>
      </c>
      <c r="C1931" s="4741"/>
      <c r="D1931" s="3329" t="s">
        <v>1534</v>
      </c>
      <c r="E1931" s="3330" t="s">
        <v>1534</v>
      </c>
      <c r="F1931" s="3330" t="s">
        <v>1534</v>
      </c>
      <c r="G1931" s="3331" t="s">
        <v>1534</v>
      </c>
      <c r="H1931" s="3332" t="s">
        <v>1534</v>
      </c>
      <c r="I1931" s="3332" t="s">
        <v>1534</v>
      </c>
      <c r="J1931" s="3332" t="s">
        <v>1534</v>
      </c>
      <c r="K1931" s="3331" t="s">
        <v>1534</v>
      </c>
      <c r="L1931" s="3331" t="s">
        <v>1534</v>
      </c>
      <c r="M1931" s="3329" t="s">
        <v>1534</v>
      </c>
      <c r="N1931" s="2704" t="s">
        <v>1534</v>
      </c>
      <c r="O1931" s="3331" t="s">
        <v>1534</v>
      </c>
      <c r="P1931" s="3331" t="s">
        <v>1534</v>
      </c>
      <c r="Q1931" s="3331" t="s">
        <v>1534</v>
      </c>
      <c r="R1931" s="3331" t="s">
        <v>1534</v>
      </c>
      <c r="S1931" s="2614" t="s">
        <v>1534</v>
      </c>
      <c r="T1931" s="3331" t="s">
        <v>1534</v>
      </c>
      <c r="U1931" s="3334" t="s">
        <v>1534</v>
      </c>
      <c r="V1931" s="3334" t="s">
        <v>1534</v>
      </c>
      <c r="W1931" s="3331" t="s">
        <v>1534</v>
      </c>
      <c r="X1931" s="3331" t="s">
        <v>1534</v>
      </c>
      <c r="Y1931" s="3334" t="s">
        <v>1534</v>
      </c>
      <c r="Z1931" s="3334" t="s">
        <v>1534</v>
      </c>
      <c r="AA1931" s="3334" t="s">
        <v>1534</v>
      </c>
      <c r="AB1931" s="3331" t="s">
        <v>1534</v>
      </c>
      <c r="AC1931" s="3331" t="s">
        <v>1534</v>
      </c>
      <c r="AD1931" s="3330" t="s">
        <v>1534</v>
      </c>
      <c r="AE1931" s="2584" t="s">
        <v>1534</v>
      </c>
      <c r="AF1931" s="2585" t="s">
        <v>1534</v>
      </c>
      <c r="AG1931" s="2585" t="s">
        <v>1534</v>
      </c>
      <c r="AH1931" s="2706" t="s">
        <v>3124</v>
      </c>
      <c r="AI1931" s="2706" t="s">
        <v>5310</v>
      </c>
      <c r="AJ1931" s="3419">
        <v>0.5</v>
      </c>
      <c r="AK1931" s="2574"/>
    </row>
    <row r="1932" spans="2:37" s="2875" customFormat="1" ht="25.5" x14ac:dyDescent="0.2">
      <c r="B1932" s="4740" t="s">
        <v>6218</v>
      </c>
      <c r="C1932" s="4741"/>
      <c r="D1932" s="3329" t="s">
        <v>1534</v>
      </c>
      <c r="E1932" s="3330" t="s">
        <v>1534</v>
      </c>
      <c r="F1932" s="3330" t="s">
        <v>1534</v>
      </c>
      <c r="G1932" s="3331" t="s">
        <v>1534</v>
      </c>
      <c r="H1932" s="3332" t="s">
        <v>1534</v>
      </c>
      <c r="I1932" s="3332" t="s">
        <v>1534</v>
      </c>
      <c r="J1932" s="3332" t="s">
        <v>1534</v>
      </c>
      <c r="K1932" s="3331" t="s">
        <v>1534</v>
      </c>
      <c r="L1932" s="3331" t="s">
        <v>1534</v>
      </c>
      <c r="M1932" s="3329" t="s">
        <v>1534</v>
      </c>
      <c r="N1932" s="2704" t="s">
        <v>1534</v>
      </c>
      <c r="O1932" s="3331" t="s">
        <v>1534</v>
      </c>
      <c r="P1932" s="3331" t="s">
        <v>1534</v>
      </c>
      <c r="Q1932" s="3331" t="s">
        <v>1534</v>
      </c>
      <c r="R1932" s="3331" t="s">
        <v>1534</v>
      </c>
      <c r="S1932" s="2614" t="s">
        <v>1534</v>
      </c>
      <c r="T1932" s="3331" t="s">
        <v>1534</v>
      </c>
      <c r="U1932" s="3334" t="s">
        <v>1534</v>
      </c>
      <c r="V1932" s="3334" t="s">
        <v>1534</v>
      </c>
      <c r="W1932" s="3331" t="s">
        <v>1534</v>
      </c>
      <c r="X1932" s="3331" t="s">
        <v>1534</v>
      </c>
      <c r="Y1932" s="3334" t="s">
        <v>1534</v>
      </c>
      <c r="Z1932" s="3334" t="s">
        <v>1534</v>
      </c>
      <c r="AA1932" s="3334" t="s">
        <v>1534</v>
      </c>
      <c r="AB1932" s="3331" t="s">
        <v>1534</v>
      </c>
      <c r="AC1932" s="3331" t="s">
        <v>1534</v>
      </c>
      <c r="AD1932" s="3330" t="s">
        <v>1534</v>
      </c>
      <c r="AE1932" s="2584" t="s">
        <v>1534</v>
      </c>
      <c r="AF1932" s="2585" t="s">
        <v>1534</v>
      </c>
      <c r="AG1932" s="2585" t="s">
        <v>1534</v>
      </c>
      <c r="AH1932" s="2706" t="s">
        <v>5311</v>
      </c>
      <c r="AI1932" s="2706" t="s">
        <v>5310</v>
      </c>
      <c r="AJ1932" s="3419">
        <v>0.5</v>
      </c>
      <c r="AK1932" s="2574"/>
    </row>
    <row r="1933" spans="2:37" s="2875" customFormat="1" ht="39" thickBot="1" x14ac:dyDescent="0.25">
      <c r="B1933" s="4738" t="s">
        <v>6219</v>
      </c>
      <c r="C1933" s="4739"/>
      <c r="D1933" s="3055" t="s">
        <v>1534</v>
      </c>
      <c r="E1933" s="3056" t="s">
        <v>1534</v>
      </c>
      <c r="F1933" s="3056" t="s">
        <v>1534</v>
      </c>
      <c r="G1933" s="3058" t="s">
        <v>1534</v>
      </c>
      <c r="H1933" s="3288" t="s">
        <v>1534</v>
      </c>
      <c r="I1933" s="3288" t="s">
        <v>1534</v>
      </c>
      <c r="J1933" s="3288" t="s">
        <v>1534</v>
      </c>
      <c r="K1933" s="3058" t="s">
        <v>1534</v>
      </c>
      <c r="L1933" s="3058" t="s">
        <v>1534</v>
      </c>
      <c r="M1933" s="3055" t="s">
        <v>1534</v>
      </c>
      <c r="N1933" s="3232" t="s">
        <v>1534</v>
      </c>
      <c r="O1933" s="3058" t="s">
        <v>1534</v>
      </c>
      <c r="P1933" s="3058" t="s">
        <v>1534</v>
      </c>
      <c r="Q1933" s="3058" t="s">
        <v>1534</v>
      </c>
      <c r="R1933" s="3058" t="s">
        <v>1534</v>
      </c>
      <c r="S1933" s="2801" t="s">
        <v>1534</v>
      </c>
      <c r="T1933" s="3058" t="s">
        <v>1534</v>
      </c>
      <c r="U1933" s="3441" t="s">
        <v>1534</v>
      </c>
      <c r="V1933" s="3441" t="s">
        <v>1534</v>
      </c>
      <c r="W1933" s="3058" t="s">
        <v>1534</v>
      </c>
      <c r="X1933" s="3058" t="s">
        <v>1534</v>
      </c>
      <c r="Y1933" s="3441" t="s">
        <v>1534</v>
      </c>
      <c r="Z1933" s="3441" t="s">
        <v>1534</v>
      </c>
      <c r="AA1933" s="3441" t="s">
        <v>1534</v>
      </c>
      <c r="AB1933" s="3058" t="s">
        <v>1534</v>
      </c>
      <c r="AC1933" s="3058" t="s">
        <v>1534</v>
      </c>
      <c r="AD1933" s="3056" t="s">
        <v>1534</v>
      </c>
      <c r="AE1933" s="2626" t="s">
        <v>1534</v>
      </c>
      <c r="AF1933" s="2627" t="s">
        <v>1534</v>
      </c>
      <c r="AG1933" s="2627" t="s">
        <v>1534</v>
      </c>
      <c r="AH1933" s="2628" t="s">
        <v>5312</v>
      </c>
      <c r="AI1933" s="2628" t="s">
        <v>5310</v>
      </c>
      <c r="AJ1933" s="3420"/>
      <c r="AK1933" s="2574"/>
    </row>
    <row r="1934" spans="2:37" s="2875" customFormat="1" x14ac:dyDescent="0.2">
      <c r="B1934" s="2575"/>
      <c r="C1934" s="2568"/>
      <c r="D1934" s="3833"/>
      <c r="E1934" s="3833"/>
      <c r="F1934" s="3833"/>
      <c r="G1934" s="3833"/>
      <c r="H1934" s="2568"/>
      <c r="I1934" s="2569"/>
      <c r="J1934" s="2569"/>
      <c r="K1934" s="2569"/>
      <c r="L1934" s="2569"/>
      <c r="M1934" s="2568"/>
      <c r="N1934" s="2569"/>
      <c r="O1934" s="2569"/>
      <c r="P1934" s="2569"/>
      <c r="Q1934" s="2569"/>
      <c r="R1934" s="2569"/>
      <c r="S1934" s="2568"/>
      <c r="T1934" s="2567"/>
      <c r="U1934" s="2567"/>
      <c r="V1934" s="2567"/>
      <c r="W1934" s="2567"/>
      <c r="X1934" s="2567"/>
      <c r="Y1934" s="2567"/>
      <c r="Z1934" s="2567"/>
      <c r="AA1934" s="2567"/>
      <c r="AB1934" s="2567"/>
      <c r="AC1934" s="2567"/>
      <c r="AD1934" s="2567"/>
      <c r="AE1934" s="2567"/>
      <c r="AF1934" s="2567"/>
      <c r="AG1934" s="2567"/>
      <c r="AH1934" s="2567"/>
      <c r="AI1934" s="2567"/>
      <c r="AJ1934" s="2567"/>
      <c r="AK1934" s="2574"/>
    </row>
    <row r="1935" spans="2:37" s="2875" customFormat="1" x14ac:dyDescent="0.2">
      <c r="B1935" s="3834" t="s">
        <v>4996</v>
      </c>
      <c r="C1935" s="3835"/>
      <c r="D1935" s="3836" t="s">
        <v>1534</v>
      </c>
      <c r="E1935" s="3836"/>
      <c r="F1935" s="3836"/>
      <c r="G1935" s="3836"/>
      <c r="H1935" s="2571"/>
      <c r="I1935" s="2571"/>
      <c r="J1935" s="2571"/>
      <c r="K1935" s="2571"/>
      <c r="L1935" s="2571"/>
      <c r="M1935" s="2571"/>
      <c r="N1935" s="2571"/>
      <c r="O1935" s="2571"/>
      <c r="P1935" s="2571"/>
      <c r="Q1935" s="2571"/>
      <c r="R1935" s="2571"/>
      <c r="S1935" s="2571"/>
      <c r="T1935" s="2567"/>
      <c r="U1935" s="2567"/>
      <c r="V1935" s="2567"/>
      <c r="W1935" s="2567"/>
      <c r="X1935" s="2567"/>
      <c r="Y1935" s="2567"/>
      <c r="Z1935" s="2567"/>
      <c r="AA1935" s="2567"/>
      <c r="AB1935" s="2567"/>
      <c r="AC1935" s="2567"/>
      <c r="AD1935" s="2567"/>
      <c r="AE1935" s="2567"/>
      <c r="AF1935" s="2567"/>
      <c r="AG1935" s="2567"/>
      <c r="AH1935" s="2567"/>
      <c r="AI1935" s="2567"/>
      <c r="AJ1935" s="2567"/>
      <c r="AK1935" s="2574"/>
    </row>
    <row r="1936" spans="2:37" s="2875" customFormat="1" x14ac:dyDescent="0.2">
      <c r="B1936" s="3834" t="s">
        <v>4997</v>
      </c>
      <c r="C1936" s="3835"/>
      <c r="D1936" s="3836" t="s">
        <v>5093</v>
      </c>
      <c r="E1936" s="3836"/>
      <c r="F1936" s="3836"/>
      <c r="G1936" s="3836"/>
      <c r="H1936" s="2571"/>
      <c r="I1936" s="2571"/>
      <c r="J1936" s="2571"/>
      <c r="K1936" s="2571"/>
      <c r="L1936" s="2571"/>
      <c r="M1936" s="2571"/>
      <c r="N1936" s="2571"/>
      <c r="O1936" s="2571"/>
      <c r="P1936" s="2571"/>
      <c r="Q1936" s="2571"/>
      <c r="R1936" s="2571"/>
      <c r="S1936" s="2571"/>
      <c r="T1936" s="2567"/>
      <c r="U1936" s="2567"/>
      <c r="V1936" s="2567"/>
      <c r="W1936" s="2567"/>
      <c r="X1936" s="2567"/>
      <c r="Y1936" s="2567"/>
      <c r="Z1936" s="2567"/>
      <c r="AA1936" s="2567"/>
      <c r="AB1936" s="2567"/>
      <c r="AC1936" s="2567"/>
      <c r="AD1936" s="2567"/>
      <c r="AE1936" s="2567"/>
      <c r="AF1936" s="2567"/>
      <c r="AG1936" s="2567"/>
      <c r="AH1936" s="2567"/>
      <c r="AI1936" s="2567"/>
      <c r="AJ1936" s="2567"/>
      <c r="AK1936" s="2574"/>
    </row>
    <row r="1937" spans="2:37" s="2875" customFormat="1" ht="15.75" thickBot="1" x14ac:dyDescent="0.25">
      <c r="B1937" s="3938"/>
      <c r="C1937" s="3939"/>
      <c r="D1937" s="3940"/>
      <c r="E1937" s="3940"/>
      <c r="F1937" s="3940"/>
      <c r="G1937" s="3940"/>
      <c r="H1937" s="2576"/>
      <c r="I1937" s="2576"/>
      <c r="J1937" s="2576"/>
      <c r="K1937" s="2576"/>
      <c r="L1937" s="2576"/>
      <c r="M1937" s="2576"/>
      <c r="N1937" s="2576"/>
      <c r="O1937" s="2576"/>
      <c r="P1937" s="2576"/>
      <c r="Q1937" s="2576"/>
      <c r="R1937" s="2576"/>
      <c r="S1937" s="2576"/>
      <c r="T1937" s="2577"/>
      <c r="U1937" s="2577"/>
      <c r="V1937" s="2577"/>
      <c r="W1937" s="2577"/>
      <c r="X1937" s="2577"/>
      <c r="Y1937" s="2577"/>
      <c r="Z1937" s="2577"/>
      <c r="AA1937" s="2577"/>
      <c r="AB1937" s="2577"/>
      <c r="AC1937" s="2577"/>
      <c r="AD1937" s="2577"/>
      <c r="AE1937" s="2577"/>
      <c r="AF1937" s="2577"/>
      <c r="AG1937" s="2577"/>
      <c r="AH1937" s="2577"/>
      <c r="AI1937" s="2577"/>
      <c r="AJ1937" s="2577"/>
      <c r="AK1937" s="2579"/>
    </row>
    <row r="1938" spans="2:37" s="2875" customFormat="1" x14ac:dyDescent="0.2">
      <c r="B1938" s="2777"/>
    </row>
    <row r="1939" spans="2:37" s="2875" customFormat="1" ht="13.5" thickBot="1" x14ac:dyDescent="0.25">
      <c r="B1939" s="2777"/>
    </row>
    <row r="1940" spans="2:37" s="2875" customFormat="1" ht="20.25" x14ac:dyDescent="0.2">
      <c r="B1940" s="3839" t="s">
        <v>5005</v>
      </c>
      <c r="C1940" s="3840"/>
      <c r="D1940" s="3840"/>
      <c r="E1940" s="3840"/>
      <c r="F1940" s="3840"/>
      <c r="G1940" s="3840"/>
      <c r="H1940" s="3840"/>
      <c r="I1940" s="3840"/>
      <c r="J1940" s="3840"/>
      <c r="K1940" s="3840"/>
      <c r="L1940" s="3840"/>
      <c r="M1940" s="3840"/>
      <c r="N1940" s="3840"/>
      <c r="O1940" s="3840"/>
      <c r="P1940" s="3840"/>
      <c r="Q1940" s="3840"/>
      <c r="R1940" s="3840"/>
      <c r="S1940" s="3840"/>
      <c r="T1940" s="3840"/>
      <c r="U1940" s="3840"/>
      <c r="V1940" s="3840"/>
      <c r="W1940" s="3840"/>
      <c r="X1940" s="3840"/>
      <c r="Y1940" s="3840"/>
      <c r="Z1940" s="3840"/>
      <c r="AA1940" s="3840"/>
      <c r="AB1940" s="3840"/>
      <c r="AC1940" s="3840"/>
      <c r="AD1940" s="3840"/>
      <c r="AE1940" s="3840"/>
      <c r="AF1940" s="3840"/>
      <c r="AG1940" s="3840"/>
      <c r="AH1940" s="3840"/>
      <c r="AI1940" s="3840"/>
      <c r="AJ1940" s="3840"/>
      <c r="AK1940" s="3841"/>
    </row>
    <row r="1941" spans="2:37" s="2875" customFormat="1" x14ac:dyDescent="0.2">
      <c r="B1941" s="2572"/>
      <c r="C1941" s="3433"/>
      <c r="D1941" s="3433"/>
      <c r="E1941" s="3433"/>
      <c r="F1941" s="3433"/>
      <c r="G1941" s="2573"/>
      <c r="H1941" s="2573"/>
      <c r="I1941" s="2573"/>
      <c r="J1941" s="2573"/>
      <c r="K1941" s="2573"/>
      <c r="L1941" s="2573"/>
      <c r="M1941" s="2573"/>
      <c r="N1941" s="2573"/>
      <c r="O1941" s="2573"/>
      <c r="P1941" s="2573"/>
      <c r="Q1941" s="2573"/>
      <c r="R1941" s="2573"/>
      <c r="S1941" s="2573"/>
      <c r="T1941" s="2573"/>
      <c r="U1941" s="2573"/>
      <c r="V1941" s="2573"/>
      <c r="W1941" s="2573"/>
      <c r="X1941" s="2573"/>
      <c r="Y1941" s="2573"/>
      <c r="Z1941" s="2573"/>
      <c r="AA1941" s="2573"/>
      <c r="AB1941" s="2573"/>
      <c r="AC1941" s="2573"/>
      <c r="AD1941" s="2573"/>
      <c r="AE1941" s="2573"/>
      <c r="AF1941" s="2573"/>
      <c r="AG1941" s="2573"/>
      <c r="AH1941" s="2573"/>
      <c r="AI1941" s="2573"/>
      <c r="AJ1941" s="2573"/>
      <c r="AK1941" s="2574"/>
    </row>
    <row r="1942" spans="2:37" s="2875" customFormat="1" x14ac:dyDescent="0.2">
      <c r="B1942" s="2572" t="s">
        <v>4992</v>
      </c>
      <c r="C1942" s="3433"/>
      <c r="D1942" s="3842" t="s">
        <v>6210</v>
      </c>
      <c r="E1942" s="3842"/>
      <c r="F1942" s="3842"/>
      <c r="G1942" s="2573"/>
      <c r="H1942" s="2573"/>
      <c r="I1942" s="2573"/>
      <c r="J1942" s="2573"/>
      <c r="K1942" s="2573"/>
      <c r="L1942" s="2573"/>
      <c r="M1942" s="2573"/>
      <c r="N1942" s="2573"/>
      <c r="O1942" s="2573"/>
      <c r="P1942" s="2573"/>
      <c r="Q1942" s="2573"/>
      <c r="R1942" s="2573"/>
      <c r="S1942" s="2573"/>
      <c r="T1942" s="2573"/>
      <c r="U1942" s="2573"/>
      <c r="V1942" s="2573"/>
      <c r="W1942" s="2573"/>
      <c r="X1942" s="2573"/>
      <c r="Y1942" s="2573"/>
      <c r="Z1942" s="2573"/>
      <c r="AA1942" s="2573"/>
      <c r="AB1942" s="2573"/>
      <c r="AC1942" s="2573"/>
      <c r="AD1942" s="2573"/>
      <c r="AE1942" s="2573"/>
      <c r="AF1942" s="2573"/>
      <c r="AG1942" s="2573"/>
      <c r="AH1942" s="2573"/>
      <c r="AI1942" s="2573"/>
      <c r="AJ1942" s="2573"/>
      <c r="AK1942" s="2574"/>
    </row>
    <row r="1943" spans="2:37" s="2875" customFormat="1" ht="13.5" thickBot="1" x14ac:dyDescent="0.25">
      <c r="B1943" s="3863" t="s">
        <v>5006</v>
      </c>
      <c r="C1943" s="3864"/>
      <c r="D1943" s="3843">
        <v>41633</v>
      </c>
      <c r="E1943" s="3843"/>
      <c r="F1943" s="3433"/>
      <c r="G1943" s="2573"/>
      <c r="H1943" s="2573"/>
      <c r="I1943" s="2573"/>
      <c r="J1943" s="2573"/>
      <c r="K1943" s="2573"/>
      <c r="L1943" s="2573"/>
      <c r="M1943" s="2573"/>
      <c r="N1943" s="2573"/>
      <c r="O1943" s="2573"/>
      <c r="P1943" s="2573"/>
      <c r="Q1943" s="2573"/>
      <c r="R1943" s="2573"/>
      <c r="S1943" s="2573"/>
      <c r="T1943" s="2573"/>
      <c r="U1943" s="2573"/>
      <c r="V1943" s="2573"/>
      <c r="W1943" s="2573"/>
      <c r="X1943" s="2573"/>
      <c r="Y1943" s="2573"/>
      <c r="Z1943" s="2573"/>
      <c r="AA1943" s="2573"/>
      <c r="AB1943" s="2573"/>
      <c r="AC1943" s="2573"/>
      <c r="AD1943" s="2573"/>
      <c r="AE1943" s="2573"/>
      <c r="AF1943" s="2573"/>
      <c r="AG1943" s="2573"/>
      <c r="AH1943" s="2573"/>
      <c r="AI1943" s="2573"/>
      <c r="AJ1943" s="2573"/>
      <c r="AK1943" s="2574"/>
    </row>
    <row r="1944" spans="2:37" s="2875" customFormat="1" ht="72.75" customHeight="1" thickBot="1" x14ac:dyDescent="0.25">
      <c r="B1944" s="3844" t="s">
        <v>5007</v>
      </c>
      <c r="C1944" s="3845"/>
      <c r="D1944" s="3872" t="s">
        <v>6211</v>
      </c>
      <c r="E1944" s="3847"/>
      <c r="F1944" s="3847"/>
      <c r="G1944" s="3847"/>
      <c r="H1944" s="3847"/>
      <c r="I1944" s="3847"/>
      <c r="J1944" s="3847"/>
      <c r="K1944" s="3848"/>
      <c r="L1944" s="2573"/>
      <c r="M1944" s="2573"/>
      <c r="N1944" s="2573"/>
      <c r="O1944" s="2573"/>
      <c r="P1944" s="2573"/>
      <c r="Q1944" s="2573"/>
      <c r="R1944" s="2573"/>
      <c r="S1944" s="2573"/>
      <c r="T1944" s="2573"/>
      <c r="U1944" s="2573"/>
      <c r="V1944" s="2573"/>
      <c r="W1944" s="2573"/>
      <c r="X1944" s="2573"/>
      <c r="Y1944" s="2573"/>
      <c r="Z1944" s="2573"/>
      <c r="AA1944" s="2573"/>
      <c r="AB1944" s="2573"/>
      <c r="AC1944" s="2573"/>
      <c r="AD1944" s="2573"/>
      <c r="AE1944" s="2573"/>
      <c r="AF1944" s="2573"/>
      <c r="AG1944" s="2573"/>
      <c r="AH1944" s="2573"/>
      <c r="AI1944" s="2573"/>
      <c r="AJ1944" s="2573"/>
      <c r="AK1944" s="2574"/>
    </row>
    <row r="1945" spans="2:37" s="2875" customFormat="1" ht="13.5" thickBot="1" x14ac:dyDescent="0.25">
      <c r="B1945" s="3865"/>
      <c r="C1945" s="3849"/>
      <c r="D1945" s="3849"/>
      <c r="E1945" s="3849"/>
      <c r="F1945" s="3849"/>
      <c r="G1945" s="3849"/>
      <c r="H1945" s="3849"/>
      <c r="I1945" s="3849"/>
      <c r="J1945" s="3849"/>
      <c r="K1945" s="3849"/>
      <c r="L1945" s="3849"/>
      <c r="M1945" s="3849"/>
      <c r="N1945" s="3849"/>
      <c r="O1945" s="3849"/>
      <c r="P1945" s="3849"/>
      <c r="Q1945" s="3849"/>
      <c r="R1945" s="2573"/>
      <c r="S1945" s="2573"/>
      <c r="T1945" s="2573"/>
      <c r="U1945" s="2573"/>
      <c r="V1945" s="2573"/>
      <c r="W1945" s="2573"/>
      <c r="X1945" s="2573"/>
      <c r="Y1945" s="2573"/>
      <c r="Z1945" s="2573"/>
      <c r="AA1945" s="2573"/>
      <c r="AB1945" s="2573"/>
      <c r="AC1945" s="2573"/>
      <c r="AD1945" s="2573"/>
      <c r="AE1945" s="2573"/>
      <c r="AF1945" s="2573"/>
      <c r="AG1945" s="2573"/>
      <c r="AH1945" s="2573"/>
      <c r="AI1945" s="2573"/>
      <c r="AJ1945" s="2573"/>
      <c r="AK1945" s="2574"/>
    </row>
    <row r="1946" spans="2:37" s="2875" customFormat="1" ht="13.5" thickBot="1" x14ac:dyDescent="0.25">
      <c r="B1946" s="3827" t="s">
        <v>5008</v>
      </c>
      <c r="C1946" s="3827"/>
      <c r="D1946" s="3827" t="s">
        <v>4998</v>
      </c>
      <c r="E1946" s="3827" t="s">
        <v>5009</v>
      </c>
      <c r="F1946" s="3850" t="s">
        <v>224</v>
      </c>
      <c r="G1946" s="3850"/>
      <c r="H1946" s="3850"/>
      <c r="I1946" s="3850"/>
      <c r="J1946" s="3850"/>
      <c r="K1946" s="3850"/>
      <c r="L1946" s="3850"/>
      <c r="M1946" s="3850"/>
      <c r="N1946" s="3850"/>
      <c r="O1946" s="3850"/>
      <c r="P1946" s="3850"/>
      <c r="Q1946" s="3850"/>
      <c r="R1946" s="3850"/>
      <c r="S1946" s="3850" t="s">
        <v>340</v>
      </c>
      <c r="T1946" s="3850"/>
      <c r="U1946" s="3850"/>
      <c r="V1946" s="3850"/>
      <c r="W1946" s="3850"/>
      <c r="X1946" s="3850"/>
      <c r="Y1946" s="3850"/>
      <c r="Z1946" s="3850"/>
      <c r="AA1946" s="3850"/>
      <c r="AB1946" s="3850"/>
      <c r="AC1946" s="3850"/>
      <c r="AD1946" s="3850" t="s">
        <v>225</v>
      </c>
      <c r="AE1946" s="3850"/>
      <c r="AF1946" s="3850"/>
      <c r="AG1946" s="3850"/>
      <c r="AH1946" s="3851" t="s">
        <v>4993</v>
      </c>
      <c r="AI1946" s="3851"/>
      <c r="AJ1946" s="3851"/>
      <c r="AK1946" s="2574"/>
    </row>
    <row r="1947" spans="2:37" s="2875" customFormat="1" ht="13.5" thickBot="1" x14ac:dyDescent="0.25">
      <c r="B1947" s="3828"/>
      <c r="C1947" s="3828"/>
      <c r="D1947" s="3828"/>
      <c r="E1947" s="3828"/>
      <c r="F1947" s="3828" t="s">
        <v>5010</v>
      </c>
      <c r="G1947" s="3828" t="s">
        <v>5011</v>
      </c>
      <c r="H1947" s="3827" t="s">
        <v>5012</v>
      </c>
      <c r="I1947" s="3830" t="s">
        <v>5013</v>
      </c>
      <c r="J1947" s="3830" t="s">
        <v>5014</v>
      </c>
      <c r="K1947" s="3829" t="s">
        <v>5015</v>
      </c>
      <c r="L1947" s="3829" t="s">
        <v>5016</v>
      </c>
      <c r="M1947" s="3830" t="s">
        <v>5017</v>
      </c>
      <c r="N1947" s="3830"/>
      <c r="O1947" s="3829" t="s">
        <v>5018</v>
      </c>
      <c r="P1947" s="3829" t="s">
        <v>5019</v>
      </c>
      <c r="Q1947" s="3829" t="s">
        <v>5020</v>
      </c>
      <c r="R1947" s="3829" t="s">
        <v>5021</v>
      </c>
      <c r="S1947" s="3827" t="s">
        <v>5022</v>
      </c>
      <c r="T1947" s="3827" t="s">
        <v>5023</v>
      </c>
      <c r="U1947" s="3827" t="s">
        <v>5024</v>
      </c>
      <c r="V1947" s="3827" t="s">
        <v>5025</v>
      </c>
      <c r="W1947" s="3827" t="s">
        <v>5026</v>
      </c>
      <c r="X1947" s="3827" t="s">
        <v>5027</v>
      </c>
      <c r="Y1947" s="3827" t="s">
        <v>5028</v>
      </c>
      <c r="Z1947" s="3827" t="s">
        <v>5029</v>
      </c>
      <c r="AA1947" s="3827" t="s">
        <v>5030</v>
      </c>
      <c r="AB1947" s="3830" t="s">
        <v>5031</v>
      </c>
      <c r="AC1947" s="3830" t="s">
        <v>5032</v>
      </c>
      <c r="AD1947" s="3827" t="s">
        <v>5033</v>
      </c>
      <c r="AE1947" s="3827" t="s">
        <v>5034</v>
      </c>
      <c r="AF1947" s="3827" t="s">
        <v>5035</v>
      </c>
      <c r="AG1947" s="3827" t="s">
        <v>5036</v>
      </c>
      <c r="AH1947" s="3827" t="s">
        <v>1154</v>
      </c>
      <c r="AI1947" s="3827" t="s">
        <v>4994</v>
      </c>
      <c r="AJ1947" s="3827" t="s">
        <v>4995</v>
      </c>
      <c r="AK1947" s="2574"/>
    </row>
    <row r="1948" spans="2:37" s="2875" customFormat="1" x14ac:dyDescent="0.2">
      <c r="B1948" s="3828"/>
      <c r="C1948" s="3828"/>
      <c r="D1948" s="3828"/>
      <c r="E1948" s="3828"/>
      <c r="F1948" s="3828"/>
      <c r="G1948" s="3828"/>
      <c r="H1948" s="3828"/>
      <c r="I1948" s="3829"/>
      <c r="J1948" s="3829"/>
      <c r="K1948" s="3829"/>
      <c r="L1948" s="3829"/>
      <c r="M1948" s="3430" t="s">
        <v>5037</v>
      </c>
      <c r="N1948" s="3431" t="s">
        <v>2798</v>
      </c>
      <c r="O1948" s="3829"/>
      <c r="P1948" s="3829"/>
      <c r="Q1948" s="3829"/>
      <c r="R1948" s="3829"/>
      <c r="S1948" s="3828"/>
      <c r="T1948" s="3828"/>
      <c r="U1948" s="3828"/>
      <c r="V1948" s="3828"/>
      <c r="W1948" s="3828"/>
      <c r="X1948" s="3828"/>
      <c r="Y1948" s="3828"/>
      <c r="Z1948" s="3828"/>
      <c r="AA1948" s="3828"/>
      <c r="AB1948" s="3829"/>
      <c r="AC1948" s="3829"/>
      <c r="AD1948" s="3828"/>
      <c r="AE1948" s="3828"/>
      <c r="AF1948" s="3828"/>
      <c r="AG1948" s="3828"/>
      <c r="AH1948" s="3828"/>
      <c r="AI1948" s="3828"/>
      <c r="AJ1948" s="3828"/>
      <c r="AK1948" s="2574"/>
    </row>
    <row r="1949" spans="2:37" s="2875" customFormat="1" ht="24" x14ac:dyDescent="0.2">
      <c r="B1949" s="4735" t="s">
        <v>3124</v>
      </c>
      <c r="C1949" s="4735"/>
      <c r="D1949" s="3330" t="s">
        <v>1534</v>
      </c>
      <c r="E1949" s="3330" t="s">
        <v>1534</v>
      </c>
      <c r="F1949" s="3330" t="s">
        <v>1534</v>
      </c>
      <c r="G1949" s="3330" t="s">
        <v>1534</v>
      </c>
      <c r="H1949" s="3330" t="s">
        <v>1534</v>
      </c>
      <c r="I1949" s="3330" t="s">
        <v>1534</v>
      </c>
      <c r="J1949" s="3330" t="s">
        <v>1534</v>
      </c>
      <c r="K1949" s="3330" t="s">
        <v>1534</v>
      </c>
      <c r="L1949" s="3330" t="s">
        <v>1534</v>
      </c>
      <c r="M1949" s="3330" t="s">
        <v>1534</v>
      </c>
      <c r="N1949" s="3330" t="s">
        <v>1534</v>
      </c>
      <c r="O1949" s="3330" t="s">
        <v>1534</v>
      </c>
      <c r="P1949" s="3330" t="s">
        <v>1534</v>
      </c>
      <c r="Q1949" s="3330" t="s">
        <v>1534</v>
      </c>
      <c r="R1949" s="3330" t="s">
        <v>1534</v>
      </c>
      <c r="S1949" s="3330" t="s">
        <v>1534</v>
      </c>
      <c r="T1949" s="3330" t="s">
        <v>1534</v>
      </c>
      <c r="U1949" s="3330" t="s">
        <v>1534</v>
      </c>
      <c r="V1949" s="3330" t="s">
        <v>1534</v>
      </c>
      <c r="W1949" s="3330" t="s">
        <v>1534</v>
      </c>
      <c r="X1949" s="3330" t="s">
        <v>1534</v>
      </c>
      <c r="Y1949" s="3330" t="s">
        <v>1534</v>
      </c>
      <c r="Z1949" s="3330" t="s">
        <v>1534</v>
      </c>
      <c r="AA1949" s="3330" t="s">
        <v>1534</v>
      </c>
      <c r="AB1949" s="3330" t="s">
        <v>1534</v>
      </c>
      <c r="AC1949" s="3330" t="s">
        <v>1534</v>
      </c>
      <c r="AD1949" s="3330" t="s">
        <v>1534</v>
      </c>
      <c r="AE1949" s="3330" t="s">
        <v>1534</v>
      </c>
      <c r="AF1949" s="3330" t="s">
        <v>1534</v>
      </c>
      <c r="AG1949" s="3330" t="s">
        <v>1534</v>
      </c>
      <c r="AH1949" s="2849" t="s">
        <v>3124</v>
      </c>
      <c r="AI1949" s="2849" t="s">
        <v>5310</v>
      </c>
      <c r="AJ1949" s="2849">
        <v>0.75</v>
      </c>
      <c r="AK1949" s="2574"/>
    </row>
    <row r="1950" spans="2:37" s="2875" customFormat="1" ht="24" x14ac:dyDescent="0.2">
      <c r="B1950" s="4735" t="s">
        <v>5311</v>
      </c>
      <c r="C1950" s="4735"/>
      <c r="D1950" s="3330" t="s">
        <v>1534</v>
      </c>
      <c r="E1950" s="3330" t="s">
        <v>1534</v>
      </c>
      <c r="F1950" s="3330" t="s">
        <v>1534</v>
      </c>
      <c r="G1950" s="3330" t="s">
        <v>1534</v>
      </c>
      <c r="H1950" s="3330" t="s">
        <v>1534</v>
      </c>
      <c r="I1950" s="3330" t="s">
        <v>1534</v>
      </c>
      <c r="J1950" s="3330" t="s">
        <v>1534</v>
      </c>
      <c r="K1950" s="3330" t="s">
        <v>1534</v>
      </c>
      <c r="L1950" s="3330" t="s">
        <v>1534</v>
      </c>
      <c r="M1950" s="3330" t="s">
        <v>1534</v>
      </c>
      <c r="N1950" s="3330" t="s">
        <v>1534</v>
      </c>
      <c r="O1950" s="3330" t="s">
        <v>1534</v>
      </c>
      <c r="P1950" s="3330" t="s">
        <v>1534</v>
      </c>
      <c r="Q1950" s="3330" t="s">
        <v>1534</v>
      </c>
      <c r="R1950" s="3330" t="s">
        <v>1534</v>
      </c>
      <c r="S1950" s="3330" t="s">
        <v>1534</v>
      </c>
      <c r="T1950" s="3330" t="s">
        <v>1534</v>
      </c>
      <c r="U1950" s="3330" t="s">
        <v>1534</v>
      </c>
      <c r="V1950" s="3330" t="s">
        <v>1534</v>
      </c>
      <c r="W1950" s="3330" t="s">
        <v>1534</v>
      </c>
      <c r="X1950" s="3330" t="s">
        <v>1534</v>
      </c>
      <c r="Y1950" s="3330" t="s">
        <v>1534</v>
      </c>
      <c r="Z1950" s="3330" t="s">
        <v>1534</v>
      </c>
      <c r="AA1950" s="3330" t="s">
        <v>1534</v>
      </c>
      <c r="AB1950" s="3330" t="s">
        <v>1534</v>
      </c>
      <c r="AC1950" s="3330" t="s">
        <v>1534</v>
      </c>
      <c r="AD1950" s="3330" t="s">
        <v>1534</v>
      </c>
      <c r="AE1950" s="3330" t="s">
        <v>1534</v>
      </c>
      <c r="AF1950" s="3330" t="s">
        <v>1534</v>
      </c>
      <c r="AG1950" s="3330" t="s">
        <v>1534</v>
      </c>
      <c r="AH1950" s="2849" t="s">
        <v>5311</v>
      </c>
      <c r="AI1950" s="2849" t="s">
        <v>5310</v>
      </c>
      <c r="AJ1950" s="2849">
        <v>0.75</v>
      </c>
      <c r="AK1950" s="2574"/>
    </row>
    <row r="1951" spans="2:37" s="2875" customFormat="1" ht="36" x14ac:dyDescent="0.2">
      <c r="B1951" s="4735" t="s">
        <v>6212</v>
      </c>
      <c r="C1951" s="4735"/>
      <c r="D1951" s="3330" t="s">
        <v>1534</v>
      </c>
      <c r="E1951" s="3330" t="s">
        <v>1534</v>
      </c>
      <c r="F1951" s="3330" t="s">
        <v>1534</v>
      </c>
      <c r="G1951" s="3330" t="s">
        <v>1534</v>
      </c>
      <c r="H1951" s="3330" t="s">
        <v>1534</v>
      </c>
      <c r="I1951" s="3330" t="s">
        <v>1534</v>
      </c>
      <c r="J1951" s="3330" t="s">
        <v>1534</v>
      </c>
      <c r="K1951" s="3330" t="s">
        <v>1534</v>
      </c>
      <c r="L1951" s="3330" t="s">
        <v>1534</v>
      </c>
      <c r="M1951" s="3330" t="s">
        <v>1534</v>
      </c>
      <c r="N1951" s="3330" t="s">
        <v>1534</v>
      </c>
      <c r="O1951" s="3330" t="s">
        <v>1534</v>
      </c>
      <c r="P1951" s="3330" t="s">
        <v>1534</v>
      </c>
      <c r="Q1951" s="3330" t="s">
        <v>1534</v>
      </c>
      <c r="R1951" s="3330" t="s">
        <v>1534</v>
      </c>
      <c r="S1951" s="3330" t="s">
        <v>1534</v>
      </c>
      <c r="T1951" s="3330" t="s">
        <v>1534</v>
      </c>
      <c r="U1951" s="3330" t="s">
        <v>1534</v>
      </c>
      <c r="V1951" s="3330" t="s">
        <v>1534</v>
      </c>
      <c r="W1951" s="3330" t="s">
        <v>1534</v>
      </c>
      <c r="X1951" s="3330" t="s">
        <v>1534</v>
      </c>
      <c r="Y1951" s="3330" t="s">
        <v>1534</v>
      </c>
      <c r="Z1951" s="3330" t="s">
        <v>1534</v>
      </c>
      <c r="AA1951" s="3330" t="s">
        <v>1534</v>
      </c>
      <c r="AB1951" s="3330" t="s">
        <v>1534</v>
      </c>
      <c r="AC1951" s="3330" t="s">
        <v>1534</v>
      </c>
      <c r="AD1951" s="3330" t="s">
        <v>1534</v>
      </c>
      <c r="AE1951" s="3330" t="s">
        <v>1534</v>
      </c>
      <c r="AF1951" s="3330" t="s">
        <v>1534</v>
      </c>
      <c r="AG1951" s="3330" t="s">
        <v>1534</v>
      </c>
      <c r="AH1951" s="2849" t="s">
        <v>5312</v>
      </c>
      <c r="AI1951" s="2849" t="s">
        <v>5310</v>
      </c>
      <c r="AJ1951" s="2849">
        <v>0.75</v>
      </c>
      <c r="AK1951" s="2574"/>
    </row>
    <row r="1952" spans="2:37" s="2875" customFormat="1" x14ac:dyDescent="0.2">
      <c r="B1952" s="2575"/>
      <c r="C1952" s="2568"/>
      <c r="D1952" s="3833"/>
      <c r="E1952" s="3833"/>
      <c r="F1952" s="3833"/>
      <c r="G1952" s="3833"/>
      <c r="H1952" s="2568"/>
      <c r="I1952" s="2569"/>
      <c r="J1952" s="2569"/>
      <c r="K1952" s="2569"/>
      <c r="L1952" s="2569"/>
      <c r="M1952" s="2568"/>
      <c r="N1952" s="2569"/>
      <c r="O1952" s="2569"/>
      <c r="P1952" s="2569"/>
      <c r="Q1952" s="2569"/>
      <c r="R1952" s="2569"/>
      <c r="S1952" s="2568"/>
      <c r="T1952" s="2567"/>
      <c r="U1952" s="2567"/>
      <c r="V1952" s="2567"/>
      <c r="W1952" s="2567"/>
      <c r="X1952" s="2567"/>
      <c r="Y1952" s="2567"/>
      <c r="Z1952" s="2567"/>
      <c r="AA1952" s="2567"/>
      <c r="AB1952" s="2567"/>
      <c r="AC1952" s="2567"/>
      <c r="AD1952" s="2567"/>
      <c r="AE1952" s="2567"/>
      <c r="AF1952" s="2567"/>
      <c r="AG1952" s="2567"/>
      <c r="AH1952" s="2567"/>
      <c r="AI1952" s="2567"/>
      <c r="AJ1952" s="2567"/>
      <c r="AK1952" s="2574"/>
    </row>
    <row r="1953" spans="2:37" s="2875" customFormat="1" x14ac:dyDescent="0.2">
      <c r="B1953" s="3834" t="s">
        <v>4996</v>
      </c>
      <c r="C1953" s="3835"/>
      <c r="D1953" s="3836" t="s">
        <v>1534</v>
      </c>
      <c r="E1953" s="3836"/>
      <c r="F1953" s="3836"/>
      <c r="G1953" s="3836"/>
      <c r="H1953" s="2571"/>
      <c r="I1953" s="2571"/>
      <c r="J1953" s="2571"/>
      <c r="K1953" s="2571"/>
      <c r="L1953" s="2571"/>
      <c r="M1953" s="2571"/>
      <c r="N1953" s="2571"/>
      <c r="O1953" s="2571"/>
      <c r="P1953" s="2571"/>
      <c r="Q1953" s="2571"/>
      <c r="R1953" s="2571"/>
      <c r="S1953" s="2571"/>
      <c r="T1953" s="2567"/>
      <c r="U1953" s="2567"/>
      <c r="V1953" s="2567"/>
      <c r="W1953" s="2567"/>
      <c r="X1953" s="2567"/>
      <c r="Y1953" s="2567"/>
      <c r="Z1953" s="2567"/>
      <c r="AA1953" s="2567"/>
      <c r="AB1953" s="2567"/>
      <c r="AC1953" s="2567"/>
      <c r="AD1953" s="2567"/>
      <c r="AE1953" s="2567"/>
      <c r="AF1953" s="2567"/>
      <c r="AG1953" s="2567"/>
      <c r="AH1953" s="2567"/>
      <c r="AI1953" s="2567"/>
      <c r="AJ1953" s="2567"/>
      <c r="AK1953" s="2574"/>
    </row>
    <row r="1954" spans="2:37" s="2875" customFormat="1" x14ac:dyDescent="0.2">
      <c r="B1954" s="3834" t="s">
        <v>4997</v>
      </c>
      <c r="C1954" s="3835"/>
      <c r="D1954" s="3836" t="s">
        <v>5093</v>
      </c>
      <c r="E1954" s="3836"/>
      <c r="F1954" s="3836"/>
      <c r="G1954" s="3836"/>
      <c r="H1954" s="2571"/>
      <c r="I1954" s="2571"/>
      <c r="J1954" s="2571"/>
      <c r="K1954" s="2571"/>
      <c r="L1954" s="2571"/>
      <c r="M1954" s="2571"/>
      <c r="N1954" s="2571"/>
      <c r="O1954" s="2571"/>
      <c r="P1954" s="2571"/>
      <c r="Q1954" s="2571"/>
      <c r="R1954" s="2571"/>
      <c r="S1954" s="2571"/>
      <c r="T1954" s="2567"/>
      <c r="U1954" s="2567"/>
      <c r="V1954" s="2567"/>
      <c r="W1954" s="2567"/>
      <c r="X1954" s="2567"/>
      <c r="Y1954" s="2567"/>
      <c r="Z1954" s="2567"/>
      <c r="AA1954" s="2567"/>
      <c r="AB1954" s="2567"/>
      <c r="AC1954" s="2567"/>
      <c r="AD1954" s="2567"/>
      <c r="AE1954" s="2567"/>
      <c r="AF1954" s="2567"/>
      <c r="AG1954" s="2567"/>
      <c r="AH1954" s="2567"/>
      <c r="AI1954" s="2567"/>
      <c r="AJ1954" s="2567"/>
      <c r="AK1954" s="2574"/>
    </row>
    <row r="1955" spans="2:37" s="2875" customFormat="1" ht="15.75" thickBot="1" x14ac:dyDescent="0.25">
      <c r="B1955" s="3938"/>
      <c r="C1955" s="3939"/>
      <c r="D1955" s="3940"/>
      <c r="E1955" s="3940"/>
      <c r="F1955" s="3940"/>
      <c r="G1955" s="3940"/>
      <c r="H1955" s="2576"/>
      <c r="I1955" s="2576"/>
      <c r="J1955" s="2576"/>
      <c r="K1955" s="2576"/>
      <c r="L1955" s="2576"/>
      <c r="M1955" s="2576"/>
      <c r="N1955" s="2576"/>
      <c r="O1955" s="2576"/>
      <c r="P1955" s="2576"/>
      <c r="Q1955" s="2576"/>
      <c r="R1955" s="2576"/>
      <c r="S1955" s="2576"/>
      <c r="T1955" s="2577"/>
      <c r="U1955" s="2577"/>
      <c r="V1955" s="2577"/>
      <c r="W1955" s="2577"/>
      <c r="X1955" s="2577"/>
      <c r="Y1955" s="2577"/>
      <c r="Z1955" s="2577"/>
      <c r="AA1955" s="2577"/>
      <c r="AB1955" s="2577"/>
      <c r="AC1955" s="2577"/>
      <c r="AD1955" s="2577"/>
      <c r="AE1955" s="2577"/>
      <c r="AF1955" s="2577"/>
      <c r="AG1955" s="2577"/>
      <c r="AH1955" s="2577"/>
      <c r="AI1955" s="2577"/>
      <c r="AJ1955" s="2577"/>
      <c r="AK1955" s="2579"/>
    </row>
    <row r="1956" spans="2:37" s="2875" customFormat="1" x14ac:dyDescent="0.2">
      <c r="B1956" s="2777"/>
    </row>
    <row r="1957" spans="2:37" s="2875" customFormat="1" ht="13.5" thickBot="1" x14ac:dyDescent="0.25">
      <c r="B1957" s="2777"/>
    </row>
    <row r="1958" spans="2:37" s="2875" customFormat="1" ht="20.25" x14ac:dyDescent="0.2">
      <c r="B1958" s="3839" t="s">
        <v>5005</v>
      </c>
      <c r="C1958" s="3840"/>
      <c r="D1958" s="3840"/>
      <c r="E1958" s="3840"/>
      <c r="F1958" s="3840"/>
      <c r="G1958" s="3840"/>
      <c r="H1958" s="3840"/>
      <c r="I1958" s="3840"/>
      <c r="J1958" s="3840"/>
      <c r="K1958" s="3840"/>
      <c r="L1958" s="3840"/>
      <c r="M1958" s="3840"/>
      <c r="N1958" s="3840"/>
      <c r="O1958" s="3840"/>
      <c r="P1958" s="3840"/>
      <c r="Q1958" s="3840"/>
      <c r="R1958" s="3840"/>
      <c r="S1958" s="3840"/>
      <c r="T1958" s="3840"/>
      <c r="U1958" s="3840"/>
      <c r="V1958" s="3840"/>
      <c r="W1958" s="3840"/>
      <c r="X1958" s="3840"/>
      <c r="Y1958" s="3840"/>
      <c r="Z1958" s="3840"/>
      <c r="AA1958" s="3840"/>
      <c r="AB1958" s="3840"/>
      <c r="AC1958" s="3840"/>
      <c r="AD1958" s="3840"/>
      <c r="AE1958" s="3840"/>
      <c r="AF1958" s="3840"/>
      <c r="AG1958" s="3840"/>
      <c r="AH1958" s="3840"/>
      <c r="AI1958" s="3840"/>
      <c r="AJ1958" s="3840"/>
      <c r="AK1958" s="3841"/>
    </row>
    <row r="1959" spans="2:37" s="2875" customFormat="1" x14ac:dyDescent="0.2">
      <c r="B1959" s="2572"/>
      <c r="C1959" s="3433"/>
      <c r="D1959" s="3433"/>
      <c r="E1959" s="3433"/>
      <c r="F1959" s="3433"/>
      <c r="G1959" s="2573"/>
      <c r="H1959" s="2573"/>
      <c r="I1959" s="2573"/>
      <c r="J1959" s="2573"/>
      <c r="K1959" s="2573"/>
      <c r="L1959" s="2573"/>
      <c r="M1959" s="2573"/>
      <c r="N1959" s="2573"/>
      <c r="O1959" s="2573"/>
      <c r="P1959" s="2573"/>
      <c r="Q1959" s="2573"/>
      <c r="R1959" s="2573"/>
      <c r="S1959" s="2573"/>
      <c r="T1959" s="2573"/>
      <c r="U1959" s="2573"/>
      <c r="V1959" s="2573"/>
      <c r="W1959" s="2573"/>
      <c r="X1959" s="2573"/>
      <c r="Y1959" s="2573"/>
      <c r="Z1959" s="2573"/>
      <c r="AA1959" s="2573"/>
      <c r="AB1959" s="2573"/>
      <c r="AC1959" s="2573"/>
      <c r="AD1959" s="2573"/>
      <c r="AE1959" s="2573"/>
      <c r="AF1959" s="2573"/>
      <c r="AG1959" s="2573"/>
      <c r="AH1959" s="2573"/>
      <c r="AI1959" s="2573"/>
      <c r="AJ1959" s="2573"/>
      <c r="AK1959" s="2574"/>
    </row>
    <row r="1960" spans="2:37" s="2875" customFormat="1" x14ac:dyDescent="0.2">
      <c r="B1960" s="2572" t="s">
        <v>4992</v>
      </c>
      <c r="C1960" s="3433"/>
      <c r="D1960" s="3842" t="s">
        <v>6206</v>
      </c>
      <c r="E1960" s="3842"/>
      <c r="F1960" s="3842"/>
      <c r="G1960" s="2573"/>
      <c r="H1960" s="2573"/>
      <c r="I1960" s="2573"/>
      <c r="J1960" s="2573"/>
      <c r="K1960" s="2573"/>
      <c r="L1960" s="2573"/>
      <c r="M1960" s="2573"/>
      <c r="N1960" s="2573"/>
      <c r="O1960" s="2573"/>
      <c r="P1960" s="2573"/>
      <c r="Q1960" s="2573"/>
      <c r="R1960" s="2573"/>
      <c r="S1960" s="2573"/>
      <c r="T1960" s="2573"/>
      <c r="U1960" s="2573"/>
      <c r="V1960" s="2573"/>
      <c r="W1960" s="2573"/>
      <c r="X1960" s="2573"/>
      <c r="Y1960" s="2573"/>
      <c r="Z1960" s="2573"/>
      <c r="AA1960" s="2573"/>
      <c r="AB1960" s="2573"/>
      <c r="AC1960" s="2573"/>
      <c r="AD1960" s="2573"/>
      <c r="AE1960" s="2573"/>
      <c r="AF1960" s="2573"/>
      <c r="AG1960" s="2573"/>
      <c r="AH1960" s="2573"/>
      <c r="AI1960" s="2573"/>
      <c r="AJ1960" s="2573"/>
      <c r="AK1960" s="2574"/>
    </row>
    <row r="1961" spans="2:37" s="2875" customFormat="1" ht="13.5" thickBot="1" x14ac:dyDescent="0.25">
      <c r="B1961" s="3863" t="s">
        <v>5006</v>
      </c>
      <c r="C1961" s="3864"/>
      <c r="D1961" s="3843">
        <v>41619</v>
      </c>
      <c r="E1961" s="3843"/>
      <c r="F1961" s="3433"/>
      <c r="G1961" s="2573"/>
      <c r="H1961" s="2573"/>
      <c r="I1961" s="2573"/>
      <c r="J1961" s="2573"/>
      <c r="K1961" s="2573"/>
      <c r="L1961" s="2573"/>
      <c r="M1961" s="2573"/>
      <c r="N1961" s="2573"/>
      <c r="O1961" s="2573"/>
      <c r="P1961" s="2573"/>
      <c r="Q1961" s="2573"/>
      <c r="R1961" s="2573"/>
      <c r="S1961" s="2573"/>
      <c r="T1961" s="2573"/>
      <c r="U1961" s="2573"/>
      <c r="V1961" s="2573"/>
      <c r="W1961" s="2573"/>
      <c r="X1961" s="2573"/>
      <c r="Y1961" s="2573"/>
      <c r="Z1961" s="2573"/>
      <c r="AA1961" s="2573"/>
      <c r="AB1961" s="2573"/>
      <c r="AC1961" s="2573"/>
      <c r="AD1961" s="2573"/>
      <c r="AE1961" s="2573"/>
      <c r="AF1961" s="2573"/>
      <c r="AG1961" s="2573"/>
      <c r="AH1961" s="2573"/>
      <c r="AI1961" s="2573"/>
      <c r="AJ1961" s="2573"/>
      <c r="AK1961" s="2574"/>
    </row>
    <row r="1962" spans="2:37" s="2875" customFormat="1" ht="119.25" customHeight="1" thickBot="1" x14ac:dyDescent="0.25">
      <c r="B1962" s="3844" t="s">
        <v>5007</v>
      </c>
      <c r="C1962" s="3845"/>
      <c r="D1962" s="3872" t="s">
        <v>6207</v>
      </c>
      <c r="E1962" s="3847"/>
      <c r="F1962" s="3847"/>
      <c r="G1962" s="3847"/>
      <c r="H1962" s="3847"/>
      <c r="I1962" s="3847"/>
      <c r="J1962" s="3847"/>
      <c r="K1962" s="3848"/>
      <c r="L1962" s="2573"/>
      <c r="M1962" s="2573"/>
      <c r="N1962" s="2573"/>
      <c r="O1962" s="2573"/>
      <c r="P1962" s="2573"/>
      <c r="Q1962" s="2573"/>
      <c r="R1962" s="2573"/>
      <c r="S1962" s="2573"/>
      <c r="T1962" s="2573"/>
      <c r="U1962" s="2573"/>
      <c r="V1962" s="2573"/>
      <c r="W1962" s="2573"/>
      <c r="X1962" s="2573"/>
      <c r="Y1962" s="2573"/>
      <c r="Z1962" s="2573"/>
      <c r="AA1962" s="2573"/>
      <c r="AB1962" s="2573"/>
      <c r="AC1962" s="2573"/>
      <c r="AD1962" s="2573"/>
      <c r="AE1962" s="2573"/>
      <c r="AF1962" s="2573"/>
      <c r="AG1962" s="2573"/>
      <c r="AH1962" s="2573"/>
      <c r="AI1962" s="2573"/>
      <c r="AJ1962" s="2573"/>
      <c r="AK1962" s="2574"/>
    </row>
    <row r="1963" spans="2:37" s="2875" customFormat="1" ht="13.5" thickBot="1" x14ac:dyDescent="0.25">
      <c r="B1963" s="3865"/>
      <c r="C1963" s="3849"/>
      <c r="D1963" s="3849"/>
      <c r="E1963" s="3849"/>
      <c r="F1963" s="3849"/>
      <c r="G1963" s="3849"/>
      <c r="H1963" s="3849"/>
      <c r="I1963" s="3849"/>
      <c r="J1963" s="3849"/>
      <c r="K1963" s="3849"/>
      <c r="L1963" s="3849"/>
      <c r="M1963" s="3849"/>
      <c r="N1963" s="3849"/>
      <c r="O1963" s="3849"/>
      <c r="P1963" s="3849"/>
      <c r="Q1963" s="3849"/>
      <c r="R1963" s="2573"/>
      <c r="S1963" s="2573"/>
      <c r="T1963" s="2573"/>
      <c r="U1963" s="2573"/>
      <c r="V1963" s="2573"/>
      <c r="W1963" s="2573"/>
      <c r="X1963" s="2573"/>
      <c r="Y1963" s="2573"/>
      <c r="Z1963" s="2573"/>
      <c r="AA1963" s="2573"/>
      <c r="AB1963" s="2573"/>
      <c r="AC1963" s="2573"/>
      <c r="AD1963" s="2573"/>
      <c r="AE1963" s="2573"/>
      <c r="AF1963" s="2573"/>
      <c r="AG1963" s="2573"/>
      <c r="AH1963" s="2573"/>
      <c r="AI1963" s="2573"/>
      <c r="AJ1963" s="2573"/>
      <c r="AK1963" s="2574"/>
    </row>
    <row r="1964" spans="2:37" s="2875" customFormat="1" ht="13.5" thickBot="1" x14ac:dyDescent="0.25">
      <c r="B1964" s="3827" t="s">
        <v>5008</v>
      </c>
      <c r="C1964" s="3827"/>
      <c r="D1964" s="3827" t="s">
        <v>4998</v>
      </c>
      <c r="E1964" s="3827" t="s">
        <v>5009</v>
      </c>
      <c r="F1964" s="3850" t="s">
        <v>224</v>
      </c>
      <c r="G1964" s="3850"/>
      <c r="H1964" s="3850"/>
      <c r="I1964" s="3850"/>
      <c r="J1964" s="3850"/>
      <c r="K1964" s="3850"/>
      <c r="L1964" s="3850"/>
      <c r="M1964" s="3850"/>
      <c r="N1964" s="3850"/>
      <c r="O1964" s="3850"/>
      <c r="P1964" s="3850"/>
      <c r="Q1964" s="3850"/>
      <c r="R1964" s="3850"/>
      <c r="S1964" s="3850" t="s">
        <v>340</v>
      </c>
      <c r="T1964" s="3850"/>
      <c r="U1964" s="3850"/>
      <c r="V1964" s="3850"/>
      <c r="W1964" s="3850"/>
      <c r="X1964" s="3850"/>
      <c r="Y1964" s="3850"/>
      <c r="Z1964" s="3850"/>
      <c r="AA1964" s="3850"/>
      <c r="AB1964" s="3850"/>
      <c r="AC1964" s="3850"/>
      <c r="AD1964" s="3850" t="s">
        <v>225</v>
      </c>
      <c r="AE1964" s="3850"/>
      <c r="AF1964" s="3850"/>
      <c r="AG1964" s="3850"/>
      <c r="AH1964" s="3851" t="s">
        <v>4993</v>
      </c>
      <c r="AI1964" s="3851"/>
      <c r="AJ1964" s="3851"/>
      <c r="AK1964" s="2574"/>
    </row>
    <row r="1965" spans="2:37" s="2875" customFormat="1" ht="13.5" thickBot="1" x14ac:dyDescent="0.25">
      <c r="B1965" s="3828"/>
      <c r="C1965" s="3828"/>
      <c r="D1965" s="3828"/>
      <c r="E1965" s="3828"/>
      <c r="F1965" s="3828" t="s">
        <v>5010</v>
      </c>
      <c r="G1965" s="3828" t="s">
        <v>5011</v>
      </c>
      <c r="H1965" s="3827" t="s">
        <v>5012</v>
      </c>
      <c r="I1965" s="3830" t="s">
        <v>5013</v>
      </c>
      <c r="J1965" s="3830" t="s">
        <v>5014</v>
      </c>
      <c r="K1965" s="3829" t="s">
        <v>5015</v>
      </c>
      <c r="L1965" s="3829" t="s">
        <v>5016</v>
      </c>
      <c r="M1965" s="3830" t="s">
        <v>5017</v>
      </c>
      <c r="N1965" s="3830"/>
      <c r="O1965" s="3829" t="s">
        <v>5018</v>
      </c>
      <c r="P1965" s="3829" t="s">
        <v>5019</v>
      </c>
      <c r="Q1965" s="3829" t="s">
        <v>5020</v>
      </c>
      <c r="R1965" s="3829" t="s">
        <v>5021</v>
      </c>
      <c r="S1965" s="3827" t="s">
        <v>5022</v>
      </c>
      <c r="T1965" s="3827" t="s">
        <v>5023</v>
      </c>
      <c r="U1965" s="3827" t="s">
        <v>5024</v>
      </c>
      <c r="V1965" s="3827" t="s">
        <v>5025</v>
      </c>
      <c r="W1965" s="3827" t="s">
        <v>5026</v>
      </c>
      <c r="X1965" s="3827" t="s">
        <v>5027</v>
      </c>
      <c r="Y1965" s="3827" t="s">
        <v>5028</v>
      </c>
      <c r="Z1965" s="3827" t="s">
        <v>5029</v>
      </c>
      <c r="AA1965" s="3827" t="s">
        <v>5030</v>
      </c>
      <c r="AB1965" s="3830" t="s">
        <v>5031</v>
      </c>
      <c r="AC1965" s="3830" t="s">
        <v>5032</v>
      </c>
      <c r="AD1965" s="3827" t="s">
        <v>5033</v>
      </c>
      <c r="AE1965" s="3827" t="s">
        <v>5034</v>
      </c>
      <c r="AF1965" s="3827" t="s">
        <v>5035</v>
      </c>
      <c r="AG1965" s="3827" t="s">
        <v>5036</v>
      </c>
      <c r="AH1965" s="3827" t="s">
        <v>1154</v>
      </c>
      <c r="AI1965" s="3827" t="s">
        <v>4994</v>
      </c>
      <c r="AJ1965" s="3827" t="s">
        <v>4995</v>
      </c>
      <c r="AK1965" s="2574"/>
    </row>
    <row r="1966" spans="2:37" s="2875" customFormat="1" ht="13.5" thickBot="1" x14ac:dyDescent="0.25">
      <c r="B1966" s="3828"/>
      <c r="C1966" s="3828"/>
      <c r="D1966" s="3828"/>
      <c r="E1966" s="3828"/>
      <c r="F1966" s="3828"/>
      <c r="G1966" s="3828"/>
      <c r="H1966" s="3828"/>
      <c r="I1966" s="3829"/>
      <c r="J1966" s="3829"/>
      <c r="K1966" s="3829"/>
      <c r="L1966" s="3829"/>
      <c r="M1966" s="3430" t="s">
        <v>5037</v>
      </c>
      <c r="N1966" s="3431" t="s">
        <v>2798</v>
      </c>
      <c r="O1966" s="3829"/>
      <c r="P1966" s="3829"/>
      <c r="Q1966" s="3829"/>
      <c r="R1966" s="3829"/>
      <c r="S1966" s="3828"/>
      <c r="T1966" s="3828"/>
      <c r="U1966" s="3828"/>
      <c r="V1966" s="3828"/>
      <c r="W1966" s="3828"/>
      <c r="X1966" s="3828"/>
      <c r="Y1966" s="3828"/>
      <c r="Z1966" s="3828"/>
      <c r="AA1966" s="3828"/>
      <c r="AB1966" s="3829"/>
      <c r="AC1966" s="3829"/>
      <c r="AD1966" s="3828"/>
      <c r="AE1966" s="3828"/>
      <c r="AF1966" s="3828"/>
      <c r="AG1966" s="3828"/>
      <c r="AH1966" s="3828"/>
      <c r="AI1966" s="3828"/>
      <c r="AJ1966" s="3828"/>
      <c r="AK1966" s="2574"/>
    </row>
    <row r="1967" spans="2:37" s="2875" customFormat="1" ht="102.75" thickBot="1" x14ac:dyDescent="0.25">
      <c r="B1967" s="4733" t="s">
        <v>6208</v>
      </c>
      <c r="C1967" s="4734"/>
      <c r="D1967" s="3352" t="s">
        <v>6209</v>
      </c>
      <c r="E1967" s="3256">
        <f>19*1.12</f>
        <v>21.28</v>
      </c>
      <c r="F1967" s="3256">
        <f>5.01*1.12</f>
        <v>5.6112000000000002</v>
      </c>
      <c r="G1967" s="3012" t="s">
        <v>1534</v>
      </c>
      <c r="H1967" s="3012" t="s">
        <v>1534</v>
      </c>
      <c r="I1967" s="3012" t="s">
        <v>1534</v>
      </c>
      <c r="J1967" s="3005">
        <v>33</v>
      </c>
      <c r="K1967" s="3012">
        <v>0.16800000000000001</v>
      </c>
      <c r="L1967" s="3012">
        <v>0.16800000000000001</v>
      </c>
      <c r="M1967" s="3005">
        <v>33</v>
      </c>
      <c r="N1967" s="3005">
        <v>33</v>
      </c>
      <c r="O1967" s="3012">
        <v>0.16800000000000001</v>
      </c>
      <c r="P1967" s="3012">
        <v>0.16800000000000001</v>
      </c>
      <c r="Q1967" s="3012">
        <v>0.16800000000000001</v>
      </c>
      <c r="R1967" s="3012">
        <v>0.16800000000000001</v>
      </c>
      <c r="S1967" s="3215" t="s">
        <v>1534</v>
      </c>
      <c r="T1967" s="3012" t="s">
        <v>1534</v>
      </c>
      <c r="U1967" s="3012" t="s">
        <v>1534</v>
      </c>
      <c r="V1967" s="3008" t="s">
        <v>1534</v>
      </c>
      <c r="W1967" s="3012" t="s">
        <v>1534</v>
      </c>
      <c r="X1967" s="3012">
        <v>6.720000000000001E-2</v>
      </c>
      <c r="Y1967" s="3008" t="s">
        <v>1534</v>
      </c>
      <c r="Z1967" s="3008" t="s">
        <v>1534</v>
      </c>
      <c r="AA1967" s="3008" t="s">
        <v>1534</v>
      </c>
      <c r="AB1967" s="3008" t="s">
        <v>1534</v>
      </c>
      <c r="AC1967" s="3012">
        <v>6.720000000000001E-2</v>
      </c>
      <c r="AD1967" s="3256" t="s">
        <v>1534</v>
      </c>
      <c r="AE1967" s="3008" t="s">
        <v>1534</v>
      </c>
      <c r="AF1967" s="3415" t="s">
        <v>1534</v>
      </c>
      <c r="AG1967" s="3415">
        <f>0.5*1.12</f>
        <v>0.56000000000000005</v>
      </c>
      <c r="AH1967" s="2956" t="s">
        <v>6205</v>
      </c>
      <c r="AI1967" s="2956" t="s">
        <v>5002</v>
      </c>
      <c r="AJ1967" s="3011">
        <f>13.99*1.12</f>
        <v>15.668800000000001</v>
      </c>
      <c r="AK1967" s="2574"/>
    </row>
    <row r="1968" spans="2:37" s="2875" customFormat="1" x14ac:dyDescent="0.2">
      <c r="B1968" s="2575"/>
      <c r="C1968" s="2568"/>
      <c r="D1968" s="3833"/>
      <c r="E1968" s="3833"/>
      <c r="F1968" s="3833"/>
      <c r="G1968" s="3833"/>
      <c r="H1968" s="2568"/>
      <c r="I1968" s="2569"/>
      <c r="J1968" s="2569"/>
      <c r="K1968" s="2569"/>
      <c r="L1968" s="2569"/>
      <c r="M1968" s="2568"/>
      <c r="N1968" s="2569"/>
      <c r="O1968" s="2569"/>
      <c r="P1968" s="2569"/>
      <c r="Q1968" s="2569"/>
      <c r="R1968" s="2569"/>
      <c r="S1968" s="2568"/>
      <c r="T1968" s="2567"/>
      <c r="U1968" s="2567"/>
      <c r="V1968" s="2567"/>
      <c r="W1968" s="2567"/>
      <c r="X1968" s="2567"/>
      <c r="Y1968" s="2567"/>
      <c r="Z1968" s="2567"/>
      <c r="AA1968" s="2567"/>
      <c r="AB1968" s="2567"/>
      <c r="AC1968" s="2567"/>
      <c r="AD1968" s="2567"/>
      <c r="AE1968" s="2567"/>
      <c r="AF1968" s="2567"/>
      <c r="AG1968" s="2567"/>
      <c r="AH1968" s="2567"/>
      <c r="AI1968" s="2567"/>
      <c r="AJ1968" s="2567"/>
      <c r="AK1968" s="2574"/>
    </row>
    <row r="1969" spans="2:37" s="2875" customFormat="1" ht="12.75" customHeight="1" x14ac:dyDescent="0.2">
      <c r="B1969" s="3834" t="s">
        <v>4996</v>
      </c>
      <c r="C1969" s="3835"/>
      <c r="D1969" s="3917" t="s">
        <v>10</v>
      </c>
      <c r="E1969" s="3917"/>
      <c r="F1969" s="3917"/>
      <c r="G1969" s="3917"/>
      <c r="H1969" s="2571"/>
      <c r="I1969" s="2571"/>
      <c r="J1969" s="2571"/>
      <c r="K1969" s="2571"/>
      <c r="L1969" s="2571"/>
      <c r="M1969" s="2571"/>
      <c r="N1969" s="2571"/>
      <c r="O1969" s="2571"/>
      <c r="P1969" s="2571"/>
      <c r="Q1969" s="2571"/>
      <c r="R1969" s="2571"/>
      <c r="S1969" s="2571"/>
      <c r="T1969" s="2567"/>
      <c r="U1969" s="2567"/>
      <c r="V1969" s="2567"/>
      <c r="W1969" s="2567"/>
      <c r="X1969" s="2567"/>
      <c r="Y1969" s="2567"/>
      <c r="Z1969" s="2567"/>
      <c r="AA1969" s="2567"/>
      <c r="AB1969" s="2567"/>
      <c r="AC1969" s="2567"/>
      <c r="AD1969" s="2567"/>
      <c r="AE1969" s="2567"/>
      <c r="AF1969" s="2567"/>
      <c r="AG1969" s="2567"/>
      <c r="AH1969" s="2567"/>
      <c r="AI1969" s="2567"/>
      <c r="AJ1969" s="2567"/>
      <c r="AK1969" s="2574"/>
    </row>
    <row r="1970" spans="2:37" s="2875" customFormat="1" ht="13.5" customHeight="1" x14ac:dyDescent="0.2">
      <c r="B1970" s="3834" t="s">
        <v>4997</v>
      </c>
      <c r="C1970" s="3835"/>
      <c r="D1970" s="3917" t="s">
        <v>10</v>
      </c>
      <c r="E1970" s="3917"/>
      <c r="F1970" s="3917"/>
      <c r="G1970" s="3917"/>
      <c r="H1970" s="2571"/>
      <c r="I1970" s="2571"/>
      <c r="J1970" s="2571"/>
      <c r="K1970" s="2571"/>
      <c r="L1970" s="2571"/>
      <c r="M1970" s="2571"/>
      <c r="N1970" s="2571"/>
      <c r="O1970" s="2571"/>
      <c r="P1970" s="2571"/>
      <c r="Q1970" s="2571"/>
      <c r="R1970" s="2571"/>
      <c r="S1970" s="2571"/>
      <c r="T1970" s="2567"/>
      <c r="U1970" s="2567"/>
      <c r="V1970" s="2567"/>
      <c r="W1970" s="2567"/>
      <c r="X1970" s="2567"/>
      <c r="Y1970" s="2567"/>
      <c r="Z1970" s="2567"/>
      <c r="AA1970" s="2567"/>
      <c r="AB1970" s="2567"/>
      <c r="AC1970" s="2567"/>
      <c r="AD1970" s="2567"/>
      <c r="AE1970" s="2567"/>
      <c r="AF1970" s="2567"/>
      <c r="AG1970" s="2567"/>
      <c r="AH1970" s="2567"/>
      <c r="AI1970" s="2567"/>
      <c r="AJ1970" s="2567"/>
      <c r="AK1970" s="2574"/>
    </row>
    <row r="1971" spans="2:37" s="2875" customFormat="1" ht="13.5" customHeight="1" thickBot="1" x14ac:dyDescent="0.25">
      <c r="B1971" s="3938"/>
      <c r="C1971" s="3939"/>
      <c r="D1971" s="3940"/>
      <c r="E1971" s="3940"/>
      <c r="F1971" s="3940"/>
      <c r="G1971" s="3940"/>
      <c r="H1971" s="2576"/>
      <c r="I1971" s="2576"/>
      <c r="J1971" s="2576"/>
      <c r="K1971" s="2576"/>
      <c r="L1971" s="2576"/>
      <c r="M1971" s="2576"/>
      <c r="N1971" s="2576"/>
      <c r="O1971" s="2576"/>
      <c r="P1971" s="2576"/>
      <c r="Q1971" s="2576"/>
      <c r="R1971" s="2576"/>
      <c r="S1971" s="2576"/>
      <c r="T1971" s="2577"/>
      <c r="U1971" s="2577"/>
      <c r="V1971" s="2577"/>
      <c r="W1971" s="2577"/>
      <c r="X1971" s="2577"/>
      <c r="Y1971" s="2577"/>
      <c r="Z1971" s="2577"/>
      <c r="AA1971" s="2577"/>
      <c r="AB1971" s="2577"/>
      <c r="AC1971" s="2577"/>
      <c r="AD1971" s="2577"/>
      <c r="AE1971" s="2577"/>
      <c r="AF1971" s="2577"/>
      <c r="AG1971" s="2577"/>
      <c r="AH1971" s="2577"/>
      <c r="AI1971" s="2577"/>
      <c r="AJ1971" s="2577"/>
      <c r="AK1971" s="2579"/>
    </row>
    <row r="1972" spans="2:37" s="2875" customFormat="1" x14ac:dyDescent="0.2">
      <c r="B1972" s="2777"/>
    </row>
    <row r="1973" spans="2:37" s="2875" customFormat="1" ht="13.5" customHeight="1" thickBot="1" x14ac:dyDescent="0.25">
      <c r="B1973" s="2777"/>
    </row>
    <row r="1974" spans="2:37" s="2875" customFormat="1" ht="13.5" customHeight="1" x14ac:dyDescent="0.2">
      <c r="B1974" s="3839" t="s">
        <v>5005</v>
      </c>
      <c r="C1974" s="3840"/>
      <c r="D1974" s="3840"/>
      <c r="E1974" s="3840"/>
      <c r="F1974" s="3840"/>
      <c r="G1974" s="3840"/>
      <c r="H1974" s="3840"/>
      <c r="I1974" s="3840"/>
      <c r="J1974" s="3840"/>
      <c r="K1974" s="3840"/>
      <c r="L1974" s="3840"/>
      <c r="M1974" s="3840"/>
      <c r="N1974" s="3840"/>
      <c r="O1974" s="3840"/>
      <c r="P1974" s="3840"/>
      <c r="Q1974" s="3840"/>
      <c r="R1974" s="3840"/>
      <c r="S1974" s="3840"/>
      <c r="T1974" s="3840"/>
      <c r="U1974" s="3840"/>
      <c r="V1974" s="3840"/>
      <c r="W1974" s="3840"/>
      <c r="X1974" s="3840"/>
      <c r="Y1974" s="3840"/>
      <c r="Z1974" s="3840"/>
      <c r="AA1974" s="3840"/>
      <c r="AB1974" s="3840"/>
      <c r="AC1974" s="3840"/>
      <c r="AD1974" s="3840"/>
      <c r="AE1974" s="3840"/>
      <c r="AF1974" s="3840"/>
      <c r="AG1974" s="3840"/>
      <c r="AH1974" s="3840"/>
      <c r="AI1974" s="3840"/>
      <c r="AJ1974" s="3840"/>
      <c r="AK1974" s="3841"/>
    </row>
    <row r="1975" spans="2:37" s="2875" customFormat="1" ht="13.5" customHeight="1" x14ac:dyDescent="0.2">
      <c r="B1975" s="2572"/>
      <c r="C1975" s="3433"/>
      <c r="D1975" s="3433"/>
      <c r="E1975" s="3433"/>
      <c r="F1975" s="3433"/>
      <c r="G1975" s="2573"/>
      <c r="H1975" s="2573"/>
      <c r="I1975" s="2573"/>
      <c r="J1975" s="2573"/>
      <c r="K1975" s="2573"/>
      <c r="L1975" s="2573"/>
      <c r="M1975" s="2573"/>
      <c r="N1975" s="2573"/>
      <c r="O1975" s="2573"/>
      <c r="P1975" s="2573"/>
      <c r="Q1975" s="2573"/>
      <c r="R1975" s="2573"/>
      <c r="S1975" s="2573"/>
      <c r="T1975" s="2573"/>
      <c r="U1975" s="2573"/>
      <c r="V1975" s="2573"/>
      <c r="W1975" s="2573"/>
      <c r="X1975" s="2573"/>
      <c r="Y1975" s="2573"/>
      <c r="Z1975" s="2573"/>
      <c r="AA1975" s="2573"/>
      <c r="AB1975" s="2573"/>
      <c r="AC1975" s="2573"/>
      <c r="AD1975" s="2573"/>
      <c r="AE1975" s="2573"/>
      <c r="AF1975" s="2573"/>
      <c r="AG1975" s="2573"/>
      <c r="AH1975" s="2573"/>
      <c r="AI1975" s="2573"/>
      <c r="AJ1975" s="2573"/>
      <c r="AK1975" s="2574"/>
    </row>
    <row r="1976" spans="2:37" s="2875" customFormat="1" x14ac:dyDescent="0.2">
      <c r="B1976" s="2572" t="s">
        <v>4992</v>
      </c>
      <c r="C1976" s="3433"/>
      <c r="D1976" s="3842" t="s">
        <v>6201</v>
      </c>
      <c r="E1976" s="3842"/>
      <c r="F1976" s="3842"/>
      <c r="G1976" s="2573"/>
      <c r="H1976" s="2573"/>
      <c r="I1976" s="2573"/>
      <c r="J1976" s="2573"/>
      <c r="K1976" s="2573"/>
      <c r="L1976" s="2573"/>
      <c r="M1976" s="2573"/>
      <c r="N1976" s="2573"/>
      <c r="O1976" s="2573"/>
      <c r="P1976" s="2573"/>
      <c r="Q1976" s="2573"/>
      <c r="R1976" s="2573"/>
      <c r="S1976" s="2573"/>
      <c r="T1976" s="2573"/>
      <c r="U1976" s="2573"/>
      <c r="V1976" s="2573"/>
      <c r="W1976" s="2573"/>
      <c r="X1976" s="2573"/>
      <c r="Y1976" s="2573"/>
      <c r="Z1976" s="2573"/>
      <c r="AA1976" s="2573"/>
      <c r="AB1976" s="2573"/>
      <c r="AC1976" s="2573"/>
      <c r="AD1976" s="2573"/>
      <c r="AE1976" s="2573"/>
      <c r="AF1976" s="2573"/>
      <c r="AG1976" s="2573"/>
      <c r="AH1976" s="2573"/>
      <c r="AI1976" s="2573"/>
      <c r="AJ1976" s="2573"/>
      <c r="AK1976" s="2574"/>
    </row>
    <row r="1977" spans="2:37" s="2875" customFormat="1" ht="13.5" customHeight="1" thickBot="1" x14ac:dyDescent="0.25">
      <c r="B1977" s="3863" t="s">
        <v>5006</v>
      </c>
      <c r="C1977" s="3864"/>
      <c r="D1977" s="3843">
        <v>41610</v>
      </c>
      <c r="E1977" s="3843"/>
      <c r="F1977" s="3433"/>
      <c r="G1977" s="2573"/>
      <c r="H1977" s="2573"/>
      <c r="I1977" s="2573"/>
      <c r="J1977" s="2573"/>
      <c r="K1977" s="2573"/>
      <c r="L1977" s="2573"/>
      <c r="M1977" s="2573"/>
      <c r="N1977" s="2573"/>
      <c r="O1977" s="2573"/>
      <c r="P1977" s="2573"/>
      <c r="Q1977" s="2573"/>
      <c r="R1977" s="2573"/>
      <c r="S1977" s="2573"/>
      <c r="T1977" s="2573"/>
      <c r="U1977" s="2573"/>
      <c r="V1977" s="2573"/>
      <c r="W1977" s="2573"/>
      <c r="X1977" s="2573"/>
      <c r="Y1977" s="2573"/>
      <c r="Z1977" s="2573"/>
      <c r="AA1977" s="2573"/>
      <c r="AB1977" s="2573"/>
      <c r="AC1977" s="2573"/>
      <c r="AD1977" s="2573"/>
      <c r="AE1977" s="2573"/>
      <c r="AF1977" s="2573"/>
      <c r="AG1977" s="2573"/>
      <c r="AH1977" s="2573"/>
      <c r="AI1977" s="2573"/>
      <c r="AJ1977" s="2573"/>
      <c r="AK1977" s="2574"/>
    </row>
    <row r="1978" spans="2:37" s="2875" customFormat="1" ht="121.5" customHeight="1" thickBot="1" x14ac:dyDescent="0.25">
      <c r="B1978" s="3844" t="s">
        <v>5007</v>
      </c>
      <c r="C1978" s="3845"/>
      <c r="D1978" s="3872" t="s">
        <v>6202</v>
      </c>
      <c r="E1978" s="3847"/>
      <c r="F1978" s="3847"/>
      <c r="G1978" s="3847"/>
      <c r="H1978" s="3847"/>
      <c r="I1978" s="3847"/>
      <c r="J1978" s="3847"/>
      <c r="K1978" s="3848"/>
      <c r="L1978" s="2573"/>
      <c r="M1978" s="2573"/>
      <c r="N1978" s="2573"/>
      <c r="O1978" s="2573"/>
      <c r="P1978" s="2573"/>
      <c r="Q1978" s="2573"/>
      <c r="R1978" s="2573"/>
      <c r="S1978" s="2573"/>
      <c r="T1978" s="2573"/>
      <c r="U1978" s="2573"/>
      <c r="V1978" s="2573"/>
      <c r="W1978" s="2573"/>
      <c r="X1978" s="2573"/>
      <c r="Y1978" s="2573"/>
      <c r="Z1978" s="2573"/>
      <c r="AA1978" s="2573"/>
      <c r="AB1978" s="2573"/>
      <c r="AC1978" s="2573"/>
      <c r="AD1978" s="2573"/>
      <c r="AE1978" s="2573"/>
      <c r="AF1978" s="2573"/>
      <c r="AG1978" s="2573"/>
      <c r="AH1978" s="2573"/>
      <c r="AI1978" s="2573"/>
      <c r="AJ1978" s="2573"/>
      <c r="AK1978" s="2574"/>
    </row>
    <row r="1979" spans="2:37" s="2875" customFormat="1" ht="13.5" customHeight="1" thickBot="1" x14ac:dyDescent="0.25">
      <c r="B1979" s="3865"/>
      <c r="C1979" s="3849"/>
      <c r="D1979" s="3849"/>
      <c r="E1979" s="3849"/>
      <c r="F1979" s="3849"/>
      <c r="G1979" s="3849"/>
      <c r="H1979" s="3849"/>
      <c r="I1979" s="3849"/>
      <c r="J1979" s="3849"/>
      <c r="K1979" s="3849"/>
      <c r="L1979" s="3849"/>
      <c r="M1979" s="3849"/>
      <c r="N1979" s="3849"/>
      <c r="O1979" s="3849"/>
      <c r="P1979" s="3849"/>
      <c r="Q1979" s="3849"/>
      <c r="R1979" s="2573"/>
      <c r="S1979" s="2573"/>
      <c r="T1979" s="2573"/>
      <c r="U1979" s="2573"/>
      <c r="V1979" s="2573"/>
      <c r="W1979" s="2573"/>
      <c r="X1979" s="2573"/>
      <c r="Y1979" s="2573"/>
      <c r="Z1979" s="2573"/>
      <c r="AA1979" s="2573"/>
      <c r="AB1979" s="2573"/>
      <c r="AC1979" s="2573"/>
      <c r="AD1979" s="2573"/>
      <c r="AE1979" s="2573"/>
      <c r="AF1979" s="2573"/>
      <c r="AG1979" s="2573"/>
      <c r="AH1979" s="2573"/>
      <c r="AI1979" s="2573"/>
      <c r="AJ1979" s="2573"/>
      <c r="AK1979" s="2574"/>
    </row>
    <row r="1980" spans="2:37" s="2875" customFormat="1" ht="12.75" customHeight="1" thickBot="1" x14ac:dyDescent="0.25">
      <c r="B1980" s="3827" t="s">
        <v>5008</v>
      </c>
      <c r="C1980" s="3827"/>
      <c r="D1980" s="3827" t="s">
        <v>4998</v>
      </c>
      <c r="E1980" s="3827" t="s">
        <v>5009</v>
      </c>
      <c r="F1980" s="3850" t="s">
        <v>224</v>
      </c>
      <c r="G1980" s="3850"/>
      <c r="H1980" s="3850"/>
      <c r="I1980" s="3850"/>
      <c r="J1980" s="3850"/>
      <c r="K1980" s="3850"/>
      <c r="L1980" s="3850"/>
      <c r="M1980" s="3850"/>
      <c r="N1980" s="3850"/>
      <c r="O1980" s="3850"/>
      <c r="P1980" s="3850"/>
      <c r="Q1980" s="3850"/>
      <c r="R1980" s="3850"/>
      <c r="S1980" s="3850" t="s">
        <v>340</v>
      </c>
      <c r="T1980" s="3850"/>
      <c r="U1980" s="3850"/>
      <c r="V1980" s="3850"/>
      <c r="W1980" s="3850"/>
      <c r="X1980" s="3850"/>
      <c r="Y1980" s="3850"/>
      <c r="Z1980" s="3850"/>
      <c r="AA1980" s="3850"/>
      <c r="AB1980" s="3850"/>
      <c r="AC1980" s="3850"/>
      <c r="AD1980" s="3850" t="s">
        <v>225</v>
      </c>
      <c r="AE1980" s="3850"/>
      <c r="AF1980" s="3850"/>
      <c r="AG1980" s="3850"/>
      <c r="AH1980" s="3851" t="s">
        <v>4993</v>
      </c>
      <c r="AI1980" s="3851"/>
      <c r="AJ1980" s="3851"/>
      <c r="AK1980" s="2574"/>
    </row>
    <row r="1981" spans="2:37" s="2875" customFormat="1" ht="13.5" thickBot="1" x14ac:dyDescent="0.25">
      <c r="B1981" s="3828"/>
      <c r="C1981" s="3828"/>
      <c r="D1981" s="3828"/>
      <c r="E1981" s="3828"/>
      <c r="F1981" s="3828" t="s">
        <v>5010</v>
      </c>
      <c r="G1981" s="3828" t="s">
        <v>5011</v>
      </c>
      <c r="H1981" s="3827" t="s">
        <v>5012</v>
      </c>
      <c r="I1981" s="3830" t="s">
        <v>5013</v>
      </c>
      <c r="J1981" s="3830" t="s">
        <v>5014</v>
      </c>
      <c r="K1981" s="3829" t="s">
        <v>5015</v>
      </c>
      <c r="L1981" s="3829" t="s">
        <v>5016</v>
      </c>
      <c r="M1981" s="3830" t="s">
        <v>5017</v>
      </c>
      <c r="N1981" s="3830"/>
      <c r="O1981" s="3829" t="s">
        <v>5018</v>
      </c>
      <c r="P1981" s="3829" t="s">
        <v>5019</v>
      </c>
      <c r="Q1981" s="3829" t="s">
        <v>5020</v>
      </c>
      <c r="R1981" s="3829" t="s">
        <v>5021</v>
      </c>
      <c r="S1981" s="3827" t="s">
        <v>5022</v>
      </c>
      <c r="T1981" s="3827" t="s">
        <v>5023</v>
      </c>
      <c r="U1981" s="3827" t="s">
        <v>5024</v>
      </c>
      <c r="V1981" s="3827" t="s">
        <v>5025</v>
      </c>
      <c r="W1981" s="3827" t="s">
        <v>5026</v>
      </c>
      <c r="X1981" s="3827" t="s">
        <v>5027</v>
      </c>
      <c r="Y1981" s="3827" t="s">
        <v>5028</v>
      </c>
      <c r="Z1981" s="3827" t="s">
        <v>5029</v>
      </c>
      <c r="AA1981" s="3827" t="s">
        <v>5030</v>
      </c>
      <c r="AB1981" s="3830" t="s">
        <v>5031</v>
      </c>
      <c r="AC1981" s="3830" t="s">
        <v>5032</v>
      </c>
      <c r="AD1981" s="3827" t="s">
        <v>5033</v>
      </c>
      <c r="AE1981" s="3827" t="s">
        <v>5034</v>
      </c>
      <c r="AF1981" s="3827" t="s">
        <v>5035</v>
      </c>
      <c r="AG1981" s="3827" t="s">
        <v>5036</v>
      </c>
      <c r="AH1981" s="3827" t="s">
        <v>1154</v>
      </c>
      <c r="AI1981" s="3827" t="s">
        <v>4994</v>
      </c>
      <c r="AJ1981" s="3827" t="s">
        <v>4995</v>
      </c>
      <c r="AK1981" s="2574"/>
    </row>
    <row r="1982" spans="2:37" s="2875" customFormat="1" ht="13.5" customHeight="1" thickBot="1" x14ac:dyDescent="0.25">
      <c r="B1982" s="3828"/>
      <c r="C1982" s="3828"/>
      <c r="D1982" s="3828"/>
      <c r="E1982" s="3828"/>
      <c r="F1982" s="3828"/>
      <c r="G1982" s="3828"/>
      <c r="H1982" s="3828"/>
      <c r="I1982" s="3829"/>
      <c r="J1982" s="3829"/>
      <c r="K1982" s="3829"/>
      <c r="L1982" s="3829"/>
      <c r="M1982" s="3430" t="s">
        <v>5037</v>
      </c>
      <c r="N1982" s="3431" t="s">
        <v>2798</v>
      </c>
      <c r="O1982" s="3829"/>
      <c r="P1982" s="3829"/>
      <c r="Q1982" s="3829"/>
      <c r="R1982" s="3829"/>
      <c r="S1982" s="3828"/>
      <c r="T1982" s="3828"/>
      <c r="U1982" s="3828"/>
      <c r="V1982" s="3828"/>
      <c r="W1982" s="3828"/>
      <c r="X1982" s="3828"/>
      <c r="Y1982" s="3828"/>
      <c r="Z1982" s="3828"/>
      <c r="AA1982" s="3828"/>
      <c r="AB1982" s="3829"/>
      <c r="AC1982" s="3829"/>
      <c r="AD1982" s="3828"/>
      <c r="AE1982" s="3828"/>
      <c r="AF1982" s="3828"/>
      <c r="AG1982" s="3828"/>
      <c r="AH1982" s="3828"/>
      <c r="AI1982" s="3828"/>
      <c r="AJ1982" s="3828"/>
      <c r="AK1982" s="2574"/>
    </row>
    <row r="1983" spans="2:37" s="2875" customFormat="1" ht="18" customHeight="1" thickBot="1" x14ac:dyDescent="0.25">
      <c r="B1983" s="3455" t="s">
        <v>6203</v>
      </c>
      <c r="C1983" s="3447"/>
      <c r="D1983" s="3448" t="s">
        <v>6204</v>
      </c>
      <c r="E1983" s="3449">
        <f>15*1.12</f>
        <v>16.8</v>
      </c>
      <c r="F1983" s="3449">
        <f>5.01*1.12</f>
        <v>5.6112000000000002</v>
      </c>
      <c r="G1983" s="3450" t="s">
        <v>1534</v>
      </c>
      <c r="H1983" s="3450" t="s">
        <v>1534</v>
      </c>
      <c r="I1983" s="3450" t="s">
        <v>1534</v>
      </c>
      <c r="J1983" s="3451">
        <v>33</v>
      </c>
      <c r="K1983" s="3452">
        <v>0.16800000000000001</v>
      </c>
      <c r="L1983" s="3452">
        <v>0.16800000000000001</v>
      </c>
      <c r="M1983" s="3451">
        <v>33</v>
      </c>
      <c r="N1983" s="3451">
        <v>33</v>
      </c>
      <c r="O1983" s="3452">
        <v>0.16800000000000001</v>
      </c>
      <c r="P1983" s="3452">
        <v>0.16800000000000001</v>
      </c>
      <c r="Q1983" s="3452">
        <v>0.16800000000000001</v>
      </c>
      <c r="R1983" s="3452">
        <v>0.16800000000000001</v>
      </c>
      <c r="S1983" s="3097">
        <v>0.56000000000000005</v>
      </c>
      <c r="T1983" s="3450" t="s">
        <v>1534</v>
      </c>
      <c r="U1983" s="3450" t="s">
        <v>1534</v>
      </c>
      <c r="V1983" s="3453" t="s">
        <v>1534</v>
      </c>
      <c r="W1983" s="3452" t="s">
        <v>1534</v>
      </c>
      <c r="X1983" s="3452">
        <v>6.720000000000001E-2</v>
      </c>
      <c r="Y1983" s="3453" t="s">
        <v>1534</v>
      </c>
      <c r="Z1983" s="3453" t="s">
        <v>1534</v>
      </c>
      <c r="AA1983" s="3453" t="s">
        <v>1534</v>
      </c>
      <c r="AB1983" s="3453" t="s">
        <v>1534</v>
      </c>
      <c r="AC1983" s="3452">
        <v>6.720000000000001E-2</v>
      </c>
      <c r="AD1983" s="3449" t="s">
        <v>1534</v>
      </c>
      <c r="AE1983" s="3453" t="s">
        <v>1534</v>
      </c>
      <c r="AF1983" s="3099" t="s">
        <v>1534</v>
      </c>
      <c r="AG1983" s="3099">
        <f>0.5*1.12</f>
        <v>0.56000000000000005</v>
      </c>
      <c r="AH1983" s="3100" t="s">
        <v>6205</v>
      </c>
      <c r="AI1983" s="3100" t="s">
        <v>5002</v>
      </c>
      <c r="AJ1983" s="3454">
        <f>9.99*1.12</f>
        <v>11.188800000000001</v>
      </c>
      <c r="AK1983" s="2574"/>
    </row>
    <row r="1984" spans="2:37" s="2875" customFormat="1" x14ac:dyDescent="0.2">
      <c r="B1984" s="2575"/>
      <c r="C1984" s="2568"/>
      <c r="D1984" s="3833"/>
      <c r="E1984" s="3833"/>
      <c r="F1984" s="3833"/>
      <c r="G1984" s="3833"/>
      <c r="H1984" s="2568"/>
      <c r="I1984" s="2569"/>
      <c r="J1984" s="2569"/>
      <c r="K1984" s="2569"/>
      <c r="L1984" s="2569"/>
      <c r="M1984" s="2568"/>
      <c r="N1984" s="2569"/>
      <c r="O1984" s="2569"/>
      <c r="P1984" s="2569"/>
      <c r="Q1984" s="2569"/>
      <c r="R1984" s="2569"/>
      <c r="S1984" s="2568"/>
      <c r="T1984" s="2567"/>
      <c r="U1984" s="2567"/>
      <c r="V1984" s="2567"/>
      <c r="W1984" s="2567"/>
      <c r="X1984" s="2567"/>
      <c r="Y1984" s="2567"/>
      <c r="Z1984" s="2567"/>
      <c r="AA1984" s="2567"/>
      <c r="AB1984" s="2567"/>
      <c r="AC1984" s="2567"/>
      <c r="AD1984" s="2567"/>
      <c r="AE1984" s="2567"/>
      <c r="AF1984" s="2567"/>
      <c r="AG1984" s="2567"/>
      <c r="AH1984" s="2567"/>
      <c r="AI1984" s="2567"/>
      <c r="AJ1984" s="2567"/>
      <c r="AK1984" s="2574"/>
    </row>
    <row r="1985" spans="2:37" s="2875" customFormat="1" ht="14.25" x14ac:dyDescent="0.2">
      <c r="B1985" s="3834" t="s">
        <v>4996</v>
      </c>
      <c r="C1985" s="3835"/>
      <c r="D1985" s="3917" t="s">
        <v>10</v>
      </c>
      <c r="E1985" s="3917"/>
      <c r="F1985" s="3917"/>
      <c r="G1985" s="3917"/>
      <c r="H1985" s="2571"/>
      <c r="I1985" s="2571"/>
      <c r="J1985" s="2571"/>
      <c r="K1985" s="2571"/>
      <c r="L1985" s="2571"/>
      <c r="M1985" s="2571"/>
      <c r="N1985" s="2571"/>
      <c r="O1985" s="2571"/>
      <c r="P1985" s="2571"/>
      <c r="Q1985" s="2571"/>
      <c r="R1985" s="2571"/>
      <c r="S1985" s="2571"/>
      <c r="T1985" s="2567"/>
      <c r="U1985" s="2567"/>
      <c r="V1985" s="2567"/>
      <c r="W1985" s="2567"/>
      <c r="X1985" s="2567"/>
      <c r="Y1985" s="2567"/>
      <c r="Z1985" s="2567"/>
      <c r="AA1985" s="2567"/>
      <c r="AB1985" s="2567"/>
      <c r="AC1985" s="2567"/>
      <c r="AD1985" s="2567"/>
      <c r="AE1985" s="2567"/>
      <c r="AF1985" s="2567"/>
      <c r="AG1985" s="2567"/>
      <c r="AH1985" s="2567"/>
      <c r="AI1985" s="2567"/>
      <c r="AJ1985" s="2567"/>
      <c r="AK1985" s="2574"/>
    </row>
    <row r="1986" spans="2:37" s="2875" customFormat="1" ht="14.25" x14ac:dyDescent="0.2">
      <c r="B1986" s="3834" t="s">
        <v>4997</v>
      </c>
      <c r="C1986" s="3835"/>
      <c r="D1986" s="3917" t="s">
        <v>10</v>
      </c>
      <c r="E1986" s="3917"/>
      <c r="F1986" s="3917"/>
      <c r="G1986" s="3917"/>
      <c r="H1986" s="2571"/>
      <c r="I1986" s="2571"/>
      <c r="J1986" s="2571"/>
      <c r="K1986" s="2571"/>
      <c r="L1986" s="2571"/>
      <c r="M1986" s="2571"/>
      <c r="N1986" s="2571"/>
      <c r="O1986" s="2571"/>
      <c r="P1986" s="2571"/>
      <c r="Q1986" s="2571"/>
      <c r="R1986" s="2571"/>
      <c r="S1986" s="2571"/>
      <c r="T1986" s="2567"/>
      <c r="U1986" s="2567"/>
      <c r="V1986" s="2567"/>
      <c r="W1986" s="2567"/>
      <c r="X1986" s="2567"/>
      <c r="Y1986" s="2567"/>
      <c r="Z1986" s="2567"/>
      <c r="AA1986" s="2567"/>
      <c r="AB1986" s="2567"/>
      <c r="AC1986" s="2567"/>
      <c r="AD1986" s="2567"/>
      <c r="AE1986" s="2567"/>
      <c r="AF1986" s="2567"/>
      <c r="AG1986" s="2567"/>
      <c r="AH1986" s="2567"/>
      <c r="AI1986" s="2567"/>
      <c r="AJ1986" s="2567"/>
      <c r="AK1986" s="2574"/>
    </row>
    <row r="1987" spans="2:37" s="2875" customFormat="1" ht="15.75" thickBot="1" x14ac:dyDescent="0.25">
      <c r="B1987" s="3938"/>
      <c r="C1987" s="3939"/>
      <c r="D1987" s="3940"/>
      <c r="E1987" s="3940"/>
      <c r="F1987" s="3940"/>
      <c r="G1987" s="3940"/>
      <c r="H1987" s="2576"/>
      <c r="I1987" s="2576"/>
      <c r="J1987" s="2576"/>
      <c r="K1987" s="2576"/>
      <c r="L1987" s="2576"/>
      <c r="M1987" s="2576"/>
      <c r="N1987" s="2576"/>
      <c r="O1987" s="2576"/>
      <c r="P1987" s="2576"/>
      <c r="Q1987" s="2576"/>
      <c r="R1987" s="2576"/>
      <c r="S1987" s="2576"/>
      <c r="T1987" s="2577"/>
      <c r="U1987" s="2577"/>
      <c r="V1987" s="2577"/>
      <c r="W1987" s="2577"/>
      <c r="X1987" s="2577"/>
      <c r="Y1987" s="2577"/>
      <c r="Z1987" s="2577"/>
      <c r="AA1987" s="2577"/>
      <c r="AB1987" s="2577"/>
      <c r="AC1987" s="2577"/>
      <c r="AD1987" s="2577"/>
      <c r="AE1987" s="2577"/>
      <c r="AF1987" s="2577"/>
      <c r="AG1987" s="2577"/>
      <c r="AH1987" s="2577"/>
      <c r="AI1987" s="2577"/>
      <c r="AJ1987" s="2577"/>
      <c r="AK1987" s="2579"/>
    </row>
    <row r="1988" spans="2:37" s="2875" customFormat="1" ht="12.75" customHeight="1" x14ac:dyDescent="0.2">
      <c r="B1988" s="2777"/>
    </row>
    <row r="1989" spans="2:37" s="2875" customFormat="1" ht="13.5" customHeight="1" thickBot="1" x14ac:dyDescent="0.25">
      <c r="B1989" s="2777"/>
    </row>
    <row r="1990" spans="2:37" s="2875" customFormat="1" ht="13.5" customHeight="1" x14ac:dyDescent="0.2">
      <c r="B1990" s="3839" t="s">
        <v>5005</v>
      </c>
      <c r="C1990" s="3840"/>
      <c r="D1990" s="3840"/>
      <c r="E1990" s="3840"/>
      <c r="F1990" s="3840"/>
      <c r="G1990" s="3840"/>
      <c r="H1990" s="3840"/>
      <c r="I1990" s="3840"/>
      <c r="J1990" s="3840"/>
      <c r="K1990" s="3840"/>
      <c r="L1990" s="3840"/>
      <c r="M1990" s="3840"/>
      <c r="N1990" s="3840"/>
      <c r="O1990" s="3840"/>
      <c r="P1990" s="3840"/>
      <c r="Q1990" s="3840"/>
      <c r="R1990" s="3840"/>
      <c r="S1990" s="3840"/>
      <c r="T1990" s="3840"/>
      <c r="U1990" s="3840"/>
      <c r="V1990" s="3840"/>
      <c r="W1990" s="3840"/>
      <c r="X1990" s="3840"/>
      <c r="Y1990" s="3840"/>
      <c r="Z1990" s="3840"/>
      <c r="AA1990" s="3840"/>
      <c r="AB1990" s="3840"/>
      <c r="AC1990" s="3840"/>
      <c r="AD1990" s="3840"/>
      <c r="AE1990" s="3840"/>
      <c r="AF1990" s="3840"/>
      <c r="AG1990" s="3840"/>
      <c r="AH1990" s="3840"/>
      <c r="AI1990" s="3840"/>
      <c r="AJ1990" s="3840"/>
      <c r="AK1990" s="3841"/>
    </row>
    <row r="1991" spans="2:37" s="2875" customFormat="1" x14ac:dyDescent="0.2">
      <c r="B1991" s="2572"/>
      <c r="C1991" s="3381"/>
      <c r="D1991" s="3381"/>
      <c r="E1991" s="3381"/>
      <c r="F1991" s="3381"/>
      <c r="G1991" s="2573"/>
      <c r="H1991" s="2573"/>
      <c r="I1991" s="2573"/>
      <c r="J1991" s="2573"/>
      <c r="K1991" s="2573"/>
      <c r="L1991" s="2573"/>
      <c r="M1991" s="2573"/>
      <c r="N1991" s="2573"/>
      <c r="O1991" s="2573"/>
      <c r="P1991" s="2573"/>
      <c r="Q1991" s="2573"/>
      <c r="R1991" s="2573"/>
      <c r="S1991" s="2573"/>
      <c r="T1991" s="2573"/>
      <c r="U1991" s="2573"/>
      <c r="V1991" s="2573"/>
      <c r="W1991" s="2573"/>
      <c r="X1991" s="2573"/>
      <c r="Y1991" s="2573"/>
      <c r="Z1991" s="2573"/>
      <c r="AA1991" s="2573"/>
      <c r="AB1991" s="2573"/>
      <c r="AC1991" s="2573"/>
      <c r="AD1991" s="2573"/>
      <c r="AE1991" s="2573"/>
      <c r="AF1991" s="2573"/>
      <c r="AG1991" s="2573"/>
      <c r="AH1991" s="2573"/>
      <c r="AI1991" s="2573"/>
      <c r="AJ1991" s="2573"/>
      <c r="AK1991" s="2574"/>
    </row>
    <row r="1992" spans="2:37" s="2875" customFormat="1" ht="13.5" customHeight="1" x14ac:dyDescent="0.2">
      <c r="B1992" s="2572" t="s">
        <v>4992</v>
      </c>
      <c r="C1992" s="3381"/>
      <c r="D1992" s="3842" t="s">
        <v>5817</v>
      </c>
      <c r="E1992" s="3842"/>
      <c r="F1992" s="3842"/>
      <c r="G1992" s="2573"/>
      <c r="H1992" s="2573"/>
      <c r="I1992" s="2573"/>
      <c r="J1992" s="2573"/>
      <c r="K1992" s="2573"/>
      <c r="L1992" s="2573"/>
      <c r="M1992" s="2573"/>
      <c r="N1992" s="2573"/>
      <c r="O1992" s="2573"/>
      <c r="P1992" s="2573"/>
      <c r="Q1992" s="2573"/>
      <c r="R1992" s="2573"/>
      <c r="S1992" s="2573"/>
      <c r="T1992" s="2573"/>
      <c r="U1992" s="2573"/>
      <c r="V1992" s="2573"/>
      <c r="W1992" s="2573"/>
      <c r="X1992" s="2573"/>
      <c r="Y1992" s="2573"/>
      <c r="Z1992" s="2573"/>
      <c r="AA1992" s="2573"/>
      <c r="AB1992" s="2573"/>
      <c r="AC1992" s="2573"/>
      <c r="AD1992" s="2573"/>
      <c r="AE1992" s="2573"/>
      <c r="AF1992" s="2573"/>
      <c r="AG1992" s="2573"/>
      <c r="AH1992" s="2573"/>
      <c r="AI1992" s="2573"/>
      <c r="AJ1992" s="2573"/>
      <c r="AK1992" s="2574"/>
    </row>
    <row r="1993" spans="2:37" s="2875" customFormat="1" ht="13.5" customHeight="1" thickBot="1" x14ac:dyDescent="0.25">
      <c r="B1993" s="3863" t="s">
        <v>5006</v>
      </c>
      <c r="C1993" s="3864"/>
      <c r="D1993" s="3843">
        <v>41590</v>
      </c>
      <c r="E1993" s="3843"/>
      <c r="F1993" s="3381"/>
      <c r="G1993" s="2573"/>
      <c r="H1993" s="2573"/>
      <c r="I1993" s="2573"/>
      <c r="J1993" s="2573"/>
      <c r="K1993" s="2573"/>
      <c r="L1993" s="2573"/>
      <c r="M1993" s="2573"/>
      <c r="N1993" s="2573"/>
      <c r="O1993" s="2573"/>
      <c r="P1993" s="2573"/>
      <c r="Q1993" s="2573"/>
      <c r="R1993" s="2573"/>
      <c r="S1993" s="2573"/>
      <c r="T1993" s="2573"/>
      <c r="U1993" s="2573"/>
      <c r="V1993" s="2573"/>
      <c r="W1993" s="2573"/>
      <c r="X1993" s="2573"/>
      <c r="Y1993" s="2573"/>
      <c r="Z1993" s="2573"/>
      <c r="AA1993" s="2573"/>
      <c r="AB1993" s="2573"/>
      <c r="AC1993" s="2573"/>
      <c r="AD1993" s="2573"/>
      <c r="AE1993" s="2573"/>
      <c r="AF1993" s="2573"/>
      <c r="AG1993" s="2573"/>
      <c r="AH1993" s="2573"/>
      <c r="AI1993" s="2573"/>
      <c r="AJ1993" s="2573"/>
      <c r="AK1993" s="2574"/>
    </row>
    <row r="1994" spans="2:37" s="2875" customFormat="1" ht="182.25" customHeight="1" thickBot="1" x14ac:dyDescent="0.25">
      <c r="B1994" s="3844" t="s">
        <v>5007</v>
      </c>
      <c r="C1994" s="3845"/>
      <c r="D1994" s="3872" t="s">
        <v>6092</v>
      </c>
      <c r="E1994" s="3847"/>
      <c r="F1994" s="3847"/>
      <c r="G1994" s="3847"/>
      <c r="H1994" s="3847"/>
      <c r="I1994" s="3847"/>
      <c r="J1994" s="3847"/>
      <c r="K1994" s="3848"/>
      <c r="L1994" s="2573"/>
      <c r="M1994" s="2573"/>
      <c r="N1994" s="2573"/>
      <c r="O1994" s="2573"/>
      <c r="P1994" s="2573"/>
      <c r="Q1994" s="2573"/>
      <c r="R1994" s="2573"/>
      <c r="S1994" s="2573"/>
      <c r="T1994" s="2573"/>
      <c r="U1994" s="2573"/>
      <c r="V1994" s="2573"/>
      <c r="W1994" s="2573"/>
      <c r="X1994" s="2573"/>
      <c r="Y1994" s="2573"/>
      <c r="Z1994" s="2573"/>
      <c r="AA1994" s="2573"/>
      <c r="AB1994" s="2573"/>
      <c r="AC1994" s="2573"/>
      <c r="AD1994" s="2573"/>
      <c r="AE1994" s="2573"/>
      <c r="AF1994" s="2573"/>
      <c r="AG1994" s="2573"/>
      <c r="AH1994" s="2573"/>
      <c r="AI1994" s="2573"/>
      <c r="AJ1994" s="2573"/>
      <c r="AK1994" s="2574"/>
    </row>
    <row r="1995" spans="2:37" s="2875" customFormat="1" ht="13.5" thickBot="1" x14ac:dyDescent="0.25">
      <c r="B1995" s="3865"/>
      <c r="C1995" s="3849"/>
      <c r="D1995" s="3849"/>
      <c r="E1995" s="3849"/>
      <c r="F1995" s="3849"/>
      <c r="G1995" s="3849"/>
      <c r="H1995" s="3849"/>
      <c r="I1995" s="3849"/>
      <c r="J1995" s="3849"/>
      <c r="K1995" s="3849"/>
      <c r="L1995" s="3849"/>
      <c r="M1995" s="3849"/>
      <c r="N1995" s="3849"/>
      <c r="O1995" s="3849"/>
      <c r="P1995" s="3849"/>
      <c r="Q1995" s="3849"/>
      <c r="R1995" s="2573"/>
      <c r="S1995" s="2573"/>
      <c r="T1995" s="2573"/>
      <c r="U1995" s="2573"/>
      <c r="V1995" s="2573"/>
      <c r="W1995" s="2573"/>
      <c r="X1995" s="2573"/>
      <c r="Y1995" s="2573"/>
      <c r="Z1995" s="2573"/>
      <c r="AA1995" s="2573"/>
      <c r="AB1995" s="2573"/>
      <c r="AC1995" s="2573"/>
      <c r="AD1995" s="2573"/>
      <c r="AE1995" s="2573"/>
      <c r="AF1995" s="2573"/>
      <c r="AG1995" s="2573"/>
      <c r="AH1995" s="2573"/>
      <c r="AI1995" s="2573"/>
      <c r="AJ1995" s="2573"/>
      <c r="AK1995" s="2574"/>
    </row>
    <row r="1996" spans="2:37" s="2875" customFormat="1" ht="13.5" thickBot="1" x14ac:dyDescent="0.25">
      <c r="B1996" s="3827" t="s">
        <v>5008</v>
      </c>
      <c r="C1996" s="3827"/>
      <c r="D1996" s="3827" t="s">
        <v>4998</v>
      </c>
      <c r="E1996" s="3827" t="s">
        <v>5009</v>
      </c>
      <c r="F1996" s="3850" t="s">
        <v>224</v>
      </c>
      <c r="G1996" s="3850"/>
      <c r="H1996" s="3850"/>
      <c r="I1996" s="3850"/>
      <c r="J1996" s="3850"/>
      <c r="K1996" s="3850"/>
      <c r="L1996" s="3850"/>
      <c r="M1996" s="3850"/>
      <c r="N1996" s="3850"/>
      <c r="O1996" s="3850"/>
      <c r="P1996" s="3850"/>
      <c r="Q1996" s="3850"/>
      <c r="R1996" s="3850"/>
      <c r="S1996" s="3850" t="s">
        <v>340</v>
      </c>
      <c r="T1996" s="3850"/>
      <c r="U1996" s="3850"/>
      <c r="V1996" s="3850"/>
      <c r="W1996" s="3850"/>
      <c r="X1996" s="3850"/>
      <c r="Y1996" s="3850"/>
      <c r="Z1996" s="3850"/>
      <c r="AA1996" s="3850"/>
      <c r="AB1996" s="3850"/>
      <c r="AC1996" s="3850"/>
      <c r="AD1996" s="3850" t="s">
        <v>225</v>
      </c>
      <c r="AE1996" s="3850"/>
      <c r="AF1996" s="3850"/>
      <c r="AG1996" s="3850"/>
      <c r="AH1996" s="3851" t="s">
        <v>4993</v>
      </c>
      <c r="AI1996" s="3851"/>
      <c r="AJ1996" s="3851"/>
      <c r="AK1996" s="2574"/>
    </row>
    <row r="1997" spans="2:37" s="2875" customFormat="1" ht="13.5" thickBot="1" x14ac:dyDescent="0.25">
      <c r="B1997" s="3828"/>
      <c r="C1997" s="3828"/>
      <c r="D1997" s="3828"/>
      <c r="E1997" s="3828"/>
      <c r="F1997" s="3828" t="s">
        <v>5010</v>
      </c>
      <c r="G1997" s="3828" t="s">
        <v>5011</v>
      </c>
      <c r="H1997" s="3827" t="s">
        <v>5012</v>
      </c>
      <c r="I1997" s="3830" t="s">
        <v>5013</v>
      </c>
      <c r="J1997" s="3830" t="s">
        <v>5014</v>
      </c>
      <c r="K1997" s="3829" t="s">
        <v>5015</v>
      </c>
      <c r="L1997" s="3829" t="s">
        <v>5016</v>
      </c>
      <c r="M1997" s="3830" t="s">
        <v>5017</v>
      </c>
      <c r="N1997" s="3830"/>
      <c r="O1997" s="3829" t="s">
        <v>5018</v>
      </c>
      <c r="P1997" s="3829" t="s">
        <v>5019</v>
      </c>
      <c r="Q1997" s="3829" t="s">
        <v>5020</v>
      </c>
      <c r="R1997" s="3829" t="s">
        <v>5021</v>
      </c>
      <c r="S1997" s="3827" t="s">
        <v>5022</v>
      </c>
      <c r="T1997" s="3827" t="s">
        <v>5023</v>
      </c>
      <c r="U1997" s="3827" t="s">
        <v>5024</v>
      </c>
      <c r="V1997" s="3827" t="s">
        <v>5025</v>
      </c>
      <c r="W1997" s="3827" t="s">
        <v>5026</v>
      </c>
      <c r="X1997" s="3827" t="s">
        <v>5027</v>
      </c>
      <c r="Y1997" s="3827" t="s">
        <v>5028</v>
      </c>
      <c r="Z1997" s="3827" t="s">
        <v>5029</v>
      </c>
      <c r="AA1997" s="3827" t="s">
        <v>5030</v>
      </c>
      <c r="AB1997" s="3830" t="s">
        <v>5031</v>
      </c>
      <c r="AC1997" s="3830" t="s">
        <v>5032</v>
      </c>
      <c r="AD1997" s="3827" t="s">
        <v>5033</v>
      </c>
      <c r="AE1997" s="3827" t="s">
        <v>5034</v>
      </c>
      <c r="AF1997" s="3827" t="s">
        <v>5035</v>
      </c>
      <c r="AG1997" s="3827" t="s">
        <v>5036</v>
      </c>
      <c r="AH1997" s="3827" t="s">
        <v>1154</v>
      </c>
      <c r="AI1997" s="3827" t="s">
        <v>4994</v>
      </c>
      <c r="AJ1997" s="3827" t="s">
        <v>4995</v>
      </c>
      <c r="AK1997" s="2574"/>
    </row>
    <row r="1998" spans="2:37" s="2875" customFormat="1" ht="13.5" thickBot="1" x14ac:dyDescent="0.25">
      <c r="B1998" s="3828"/>
      <c r="C1998" s="3828"/>
      <c r="D1998" s="3828"/>
      <c r="E1998" s="3828"/>
      <c r="F1998" s="3828"/>
      <c r="G1998" s="3828"/>
      <c r="H1998" s="3828"/>
      <c r="I1998" s="3829"/>
      <c r="J1998" s="3829"/>
      <c r="K1998" s="3829"/>
      <c r="L1998" s="3829"/>
      <c r="M1998" s="3382" t="s">
        <v>5037</v>
      </c>
      <c r="N1998" s="3383" t="s">
        <v>2798</v>
      </c>
      <c r="O1998" s="3829"/>
      <c r="P1998" s="3829"/>
      <c r="Q1998" s="3829"/>
      <c r="R1998" s="3829"/>
      <c r="S1998" s="3828"/>
      <c r="T1998" s="3828"/>
      <c r="U1998" s="3828"/>
      <c r="V1998" s="3828"/>
      <c r="W1998" s="3828"/>
      <c r="X1998" s="3828"/>
      <c r="Y1998" s="3828"/>
      <c r="Z1998" s="3828"/>
      <c r="AA1998" s="3828"/>
      <c r="AB1998" s="3829"/>
      <c r="AC1998" s="3829"/>
      <c r="AD1998" s="3828"/>
      <c r="AE1998" s="3828"/>
      <c r="AF1998" s="3828"/>
      <c r="AG1998" s="3828"/>
      <c r="AH1998" s="3828"/>
      <c r="AI1998" s="3828"/>
      <c r="AJ1998" s="3828"/>
      <c r="AK1998" s="2574"/>
    </row>
    <row r="1999" spans="2:37" s="2875" customFormat="1" ht="25.5" customHeight="1" thickBot="1" x14ac:dyDescent="0.25">
      <c r="B1999" s="3831" t="s">
        <v>5818</v>
      </c>
      <c r="C1999" s="3832"/>
      <c r="D1999" s="3352" t="s">
        <v>1534</v>
      </c>
      <c r="E1999" s="3352">
        <v>14.99</v>
      </c>
      <c r="F1999" s="3352" t="s">
        <v>1534</v>
      </c>
      <c r="G1999" s="3352" t="s">
        <v>1534</v>
      </c>
      <c r="H1999" s="3352" t="s">
        <v>1534</v>
      </c>
      <c r="I1999" s="3352" t="s">
        <v>1534</v>
      </c>
      <c r="J1999" s="3352" t="s">
        <v>1534</v>
      </c>
      <c r="K1999" s="3352" t="s">
        <v>1534</v>
      </c>
      <c r="L1999" s="3352" t="s">
        <v>1534</v>
      </c>
      <c r="M1999" s="3352" t="s">
        <v>1534</v>
      </c>
      <c r="N1999" s="3352" t="s">
        <v>1534</v>
      </c>
      <c r="O1999" s="3352" t="s">
        <v>1534</v>
      </c>
      <c r="P1999" s="3352" t="s">
        <v>1534</v>
      </c>
      <c r="Q1999" s="3352" t="s">
        <v>1534</v>
      </c>
      <c r="R1999" s="3352" t="s">
        <v>1534</v>
      </c>
      <c r="S1999" s="3352" t="s">
        <v>1534</v>
      </c>
      <c r="T1999" s="3352" t="s">
        <v>1534</v>
      </c>
      <c r="U1999" s="3352" t="s">
        <v>1534</v>
      </c>
      <c r="V1999" s="3352" t="s">
        <v>1534</v>
      </c>
      <c r="W1999" s="3352" t="s">
        <v>1534</v>
      </c>
      <c r="X1999" s="3352" t="s">
        <v>1534</v>
      </c>
      <c r="Y1999" s="3352" t="s">
        <v>1534</v>
      </c>
      <c r="Z1999" s="3352" t="s">
        <v>1534</v>
      </c>
      <c r="AA1999" s="3352" t="s">
        <v>1534</v>
      </c>
      <c r="AB1999" s="3352" t="s">
        <v>1534</v>
      </c>
      <c r="AC1999" s="3352" t="s">
        <v>1534</v>
      </c>
      <c r="AD1999" s="3256">
        <v>14.99</v>
      </c>
      <c r="AE1999" s="2954" t="s">
        <v>5002</v>
      </c>
      <c r="AF1999" s="2955" t="s">
        <v>1534</v>
      </c>
      <c r="AG1999" s="2955">
        <v>0.1</v>
      </c>
      <c r="AH1999" s="2956" t="s">
        <v>1534</v>
      </c>
      <c r="AI1999" s="2956" t="s">
        <v>1534</v>
      </c>
      <c r="AJ1999" s="2957" t="s">
        <v>1534</v>
      </c>
      <c r="AK1999" s="2574"/>
    </row>
    <row r="2000" spans="2:37" s="2875" customFormat="1" x14ac:dyDescent="0.2">
      <c r="B2000" s="2575"/>
      <c r="C2000" s="2568"/>
      <c r="D2000" s="3833"/>
      <c r="E2000" s="3833"/>
      <c r="F2000" s="3833"/>
      <c r="G2000" s="3833"/>
      <c r="H2000" s="2568"/>
      <c r="I2000" s="2569"/>
      <c r="J2000" s="2569"/>
      <c r="K2000" s="2569"/>
      <c r="L2000" s="2569"/>
      <c r="M2000" s="2568"/>
      <c r="N2000" s="2569"/>
      <c r="O2000" s="2569"/>
      <c r="P2000" s="2569"/>
      <c r="Q2000" s="2569"/>
      <c r="R2000" s="2569"/>
      <c r="S2000" s="2568"/>
      <c r="T2000" s="2567"/>
      <c r="U2000" s="2567"/>
      <c r="V2000" s="2567"/>
      <c r="W2000" s="2567"/>
      <c r="X2000" s="2567"/>
      <c r="Y2000" s="2567"/>
      <c r="Z2000" s="2567"/>
      <c r="AA2000" s="2567"/>
      <c r="AB2000" s="2567"/>
      <c r="AC2000" s="2567"/>
      <c r="AD2000" s="2567"/>
      <c r="AE2000" s="2567"/>
      <c r="AF2000" s="2567"/>
      <c r="AG2000" s="2567"/>
      <c r="AH2000" s="2567"/>
      <c r="AI2000" s="2567"/>
      <c r="AJ2000" s="2567"/>
      <c r="AK2000" s="2574"/>
    </row>
    <row r="2001" spans="2:37" s="2875" customFormat="1" x14ac:dyDescent="0.2">
      <c r="B2001" s="3834" t="s">
        <v>4996</v>
      </c>
      <c r="C2001" s="3835"/>
      <c r="D2001" s="3836" t="s">
        <v>1534</v>
      </c>
      <c r="E2001" s="3836"/>
      <c r="F2001" s="3836"/>
      <c r="G2001" s="3836"/>
      <c r="H2001" s="2571"/>
      <c r="I2001" s="2571"/>
      <c r="J2001" s="2571"/>
      <c r="K2001" s="2571"/>
      <c r="L2001" s="2571"/>
      <c r="M2001" s="2571"/>
      <c r="N2001" s="2571"/>
      <c r="O2001" s="2571"/>
      <c r="P2001" s="2571"/>
      <c r="Q2001" s="2571"/>
      <c r="R2001" s="2571"/>
      <c r="S2001" s="2571"/>
      <c r="T2001" s="2567"/>
      <c r="U2001" s="2567"/>
      <c r="V2001" s="2567"/>
      <c r="W2001" s="2567"/>
      <c r="X2001" s="2567"/>
      <c r="Y2001" s="2567"/>
      <c r="Z2001" s="2567"/>
      <c r="AA2001" s="2567"/>
      <c r="AB2001" s="2567"/>
      <c r="AC2001" s="2567"/>
      <c r="AD2001" s="2567"/>
      <c r="AE2001" s="2567"/>
      <c r="AF2001" s="2567"/>
      <c r="AG2001" s="2567"/>
      <c r="AH2001" s="2567"/>
      <c r="AI2001" s="2567"/>
      <c r="AJ2001" s="2567"/>
      <c r="AK2001" s="2574"/>
    </row>
    <row r="2002" spans="2:37" s="2875" customFormat="1" x14ac:dyDescent="0.2">
      <c r="B2002" s="3834" t="s">
        <v>4997</v>
      </c>
      <c r="C2002" s="3835"/>
      <c r="D2002" s="3836" t="s">
        <v>5595</v>
      </c>
      <c r="E2002" s="3836"/>
      <c r="F2002" s="3836"/>
      <c r="G2002" s="3836"/>
      <c r="H2002" s="2571"/>
      <c r="I2002" s="2571"/>
      <c r="J2002" s="2571"/>
      <c r="K2002" s="2571"/>
      <c r="L2002" s="2571"/>
      <c r="M2002" s="2571"/>
      <c r="N2002" s="2571"/>
      <c r="O2002" s="2571"/>
      <c r="P2002" s="2571"/>
      <c r="Q2002" s="2571"/>
      <c r="R2002" s="2571"/>
      <c r="S2002" s="2571"/>
      <c r="T2002" s="2567"/>
      <c r="U2002" s="2567"/>
      <c r="V2002" s="2567"/>
      <c r="W2002" s="2567"/>
      <c r="X2002" s="2567"/>
      <c r="Y2002" s="2567"/>
      <c r="Z2002" s="2567"/>
      <c r="AA2002" s="2567"/>
      <c r="AB2002" s="2567"/>
      <c r="AC2002" s="2567"/>
      <c r="AD2002" s="2567"/>
      <c r="AE2002" s="2567"/>
      <c r="AF2002" s="2567"/>
      <c r="AG2002" s="2567"/>
      <c r="AH2002" s="2567"/>
      <c r="AI2002" s="2567"/>
      <c r="AJ2002" s="2567"/>
      <c r="AK2002" s="2574"/>
    </row>
    <row r="2003" spans="2:37" s="2875" customFormat="1" ht="15.75" thickBot="1" x14ac:dyDescent="0.25">
      <c r="B2003" s="3938"/>
      <c r="C2003" s="3939"/>
      <c r="D2003" s="3940"/>
      <c r="E2003" s="3940"/>
      <c r="F2003" s="3940"/>
      <c r="G2003" s="3940"/>
      <c r="H2003" s="2576"/>
      <c r="I2003" s="2576"/>
      <c r="J2003" s="2576"/>
      <c r="K2003" s="2576"/>
      <c r="L2003" s="2576"/>
      <c r="M2003" s="2576"/>
      <c r="N2003" s="2576"/>
      <c r="O2003" s="2576"/>
      <c r="P2003" s="2576"/>
      <c r="Q2003" s="2576"/>
      <c r="R2003" s="2576"/>
      <c r="S2003" s="2576"/>
      <c r="T2003" s="2577"/>
      <c r="U2003" s="2577"/>
      <c r="V2003" s="2577"/>
      <c r="W2003" s="2577"/>
      <c r="X2003" s="2577"/>
      <c r="Y2003" s="2577"/>
      <c r="Z2003" s="2577"/>
      <c r="AA2003" s="2577"/>
      <c r="AB2003" s="2577"/>
      <c r="AC2003" s="2577"/>
      <c r="AD2003" s="2577"/>
      <c r="AE2003" s="2577"/>
      <c r="AF2003" s="2577"/>
      <c r="AG2003" s="2577"/>
      <c r="AH2003" s="2577"/>
      <c r="AI2003" s="2577"/>
      <c r="AJ2003" s="2577"/>
      <c r="AK2003" s="2579"/>
    </row>
    <row r="2004" spans="2:37" s="2875" customFormat="1" x14ac:dyDescent="0.2">
      <c r="B2004" s="2777"/>
    </row>
    <row r="2005" spans="2:37" s="2875" customFormat="1" ht="13.5" thickBot="1" x14ac:dyDescent="0.25">
      <c r="B2005" s="2777"/>
    </row>
    <row r="2006" spans="2:37" s="2875" customFormat="1" ht="20.25" x14ac:dyDescent="0.2">
      <c r="B2006" s="3839" t="s">
        <v>5005</v>
      </c>
      <c r="C2006" s="3840"/>
      <c r="D2006" s="3840"/>
      <c r="E2006" s="3840"/>
      <c r="F2006" s="3840"/>
      <c r="G2006" s="3840"/>
      <c r="H2006" s="3840"/>
      <c r="I2006" s="3840"/>
      <c r="J2006" s="3840"/>
      <c r="K2006" s="3840"/>
      <c r="L2006" s="3840"/>
      <c r="M2006" s="3840"/>
      <c r="N2006" s="3840"/>
      <c r="O2006" s="3840"/>
      <c r="P2006" s="3840"/>
      <c r="Q2006" s="3840"/>
      <c r="R2006" s="3840"/>
      <c r="S2006" s="3840"/>
      <c r="T2006" s="3840"/>
      <c r="U2006" s="3840"/>
      <c r="V2006" s="3840"/>
      <c r="W2006" s="3840"/>
      <c r="X2006" s="3840"/>
      <c r="Y2006" s="3840"/>
      <c r="Z2006" s="3840"/>
      <c r="AA2006" s="3840"/>
      <c r="AB2006" s="3840"/>
      <c r="AC2006" s="3840"/>
      <c r="AD2006" s="3840"/>
      <c r="AE2006" s="3840"/>
      <c r="AF2006" s="3840"/>
      <c r="AG2006" s="3840"/>
      <c r="AH2006" s="3840"/>
      <c r="AI2006" s="3840"/>
      <c r="AJ2006" s="3840"/>
      <c r="AK2006" s="3841"/>
    </row>
    <row r="2007" spans="2:37" s="2875" customFormat="1" x14ac:dyDescent="0.2">
      <c r="B2007" s="2572"/>
      <c r="C2007" s="3381"/>
      <c r="D2007" s="3381"/>
      <c r="E2007" s="3381"/>
      <c r="F2007" s="3381"/>
      <c r="G2007" s="2573"/>
      <c r="H2007" s="2573"/>
      <c r="I2007" s="2573"/>
      <c r="J2007" s="2573"/>
      <c r="K2007" s="2573"/>
      <c r="L2007" s="2573"/>
      <c r="M2007" s="2573"/>
      <c r="N2007" s="2573"/>
      <c r="O2007" s="2573"/>
      <c r="P2007" s="2573"/>
      <c r="Q2007" s="2573"/>
      <c r="R2007" s="2573"/>
      <c r="S2007" s="2573"/>
      <c r="T2007" s="2573"/>
      <c r="U2007" s="2573"/>
      <c r="V2007" s="2573"/>
      <c r="W2007" s="2573"/>
      <c r="X2007" s="2573"/>
      <c r="Y2007" s="2573"/>
      <c r="Z2007" s="2573"/>
      <c r="AA2007" s="2573"/>
      <c r="AB2007" s="2573"/>
      <c r="AC2007" s="2573"/>
      <c r="AD2007" s="2573"/>
      <c r="AE2007" s="2573"/>
      <c r="AF2007" s="2573"/>
      <c r="AG2007" s="2573"/>
      <c r="AH2007" s="2573"/>
      <c r="AI2007" s="2573"/>
      <c r="AJ2007" s="2573"/>
      <c r="AK2007" s="2574"/>
    </row>
    <row r="2008" spans="2:37" s="2875" customFormat="1" x14ac:dyDescent="0.2">
      <c r="B2008" s="2572" t="s">
        <v>4992</v>
      </c>
      <c r="C2008" s="3381"/>
      <c r="D2008" s="3842" t="s">
        <v>6087</v>
      </c>
      <c r="E2008" s="3842"/>
      <c r="F2008" s="3842"/>
      <c r="G2008" s="2573"/>
      <c r="H2008" s="2573"/>
      <c r="I2008" s="2573"/>
      <c r="J2008" s="2573"/>
      <c r="K2008" s="2573"/>
      <c r="L2008" s="2573"/>
      <c r="M2008" s="2573"/>
      <c r="N2008" s="2573"/>
      <c r="O2008" s="2573"/>
      <c r="P2008" s="2573"/>
      <c r="Q2008" s="2573"/>
      <c r="R2008" s="2573"/>
      <c r="S2008" s="2573"/>
      <c r="T2008" s="2573"/>
      <c r="U2008" s="2573"/>
      <c r="V2008" s="2573"/>
      <c r="W2008" s="2573"/>
      <c r="X2008" s="2573"/>
      <c r="Y2008" s="2573"/>
      <c r="Z2008" s="2573"/>
      <c r="AA2008" s="2573"/>
      <c r="AB2008" s="2573"/>
      <c r="AC2008" s="2573"/>
      <c r="AD2008" s="2573"/>
      <c r="AE2008" s="2573"/>
      <c r="AF2008" s="2573"/>
      <c r="AG2008" s="2573"/>
      <c r="AH2008" s="2573"/>
      <c r="AI2008" s="2573"/>
      <c r="AJ2008" s="2573"/>
      <c r="AK2008" s="2574"/>
    </row>
    <row r="2009" spans="2:37" s="2875" customFormat="1" ht="13.5" thickBot="1" x14ac:dyDescent="0.25">
      <c r="B2009" s="3863" t="s">
        <v>5006</v>
      </c>
      <c r="C2009" s="3864"/>
      <c r="D2009" s="3843">
        <v>41585</v>
      </c>
      <c r="E2009" s="3843"/>
      <c r="F2009" s="3381"/>
      <c r="G2009" s="2573"/>
      <c r="H2009" s="2573"/>
      <c r="I2009" s="2573"/>
      <c r="J2009" s="2573"/>
      <c r="K2009" s="2573"/>
      <c r="L2009" s="2573"/>
      <c r="M2009" s="2573"/>
      <c r="N2009" s="2573"/>
      <c r="O2009" s="2573"/>
      <c r="P2009" s="2573"/>
      <c r="Q2009" s="2573"/>
      <c r="R2009" s="2573"/>
      <c r="S2009" s="2573"/>
      <c r="T2009" s="2573"/>
      <c r="U2009" s="2573"/>
      <c r="V2009" s="2573"/>
      <c r="W2009" s="2573"/>
      <c r="X2009" s="2573"/>
      <c r="Y2009" s="2573"/>
      <c r="Z2009" s="2573"/>
      <c r="AA2009" s="2573"/>
      <c r="AB2009" s="2573"/>
      <c r="AC2009" s="2573"/>
      <c r="AD2009" s="2573"/>
      <c r="AE2009" s="2573"/>
      <c r="AF2009" s="2573"/>
      <c r="AG2009" s="2573"/>
      <c r="AH2009" s="2573"/>
      <c r="AI2009" s="2573"/>
      <c r="AJ2009" s="2573"/>
      <c r="AK2009" s="2574"/>
    </row>
    <row r="2010" spans="2:37" s="2875" customFormat="1" ht="363.75" customHeight="1" thickBot="1" x14ac:dyDescent="0.25">
      <c r="B2010" s="3844" t="s">
        <v>5007</v>
      </c>
      <c r="C2010" s="3845"/>
      <c r="D2010" s="3872" t="s">
        <v>6088</v>
      </c>
      <c r="E2010" s="3847"/>
      <c r="F2010" s="3847"/>
      <c r="G2010" s="3847"/>
      <c r="H2010" s="3847"/>
      <c r="I2010" s="3847"/>
      <c r="J2010" s="3847"/>
      <c r="K2010" s="3848"/>
      <c r="L2010" s="2573"/>
      <c r="M2010" s="2573"/>
      <c r="N2010" s="2573"/>
      <c r="O2010" s="2573"/>
      <c r="P2010" s="2573"/>
      <c r="Q2010" s="2573"/>
      <c r="R2010" s="2573"/>
      <c r="S2010" s="2573"/>
      <c r="T2010" s="2573"/>
      <c r="U2010" s="2573"/>
      <c r="V2010" s="2573"/>
      <c r="W2010" s="2573"/>
      <c r="X2010" s="2573"/>
      <c r="Y2010" s="2573"/>
      <c r="Z2010" s="2573"/>
      <c r="AA2010" s="2573"/>
      <c r="AB2010" s="2573"/>
      <c r="AC2010" s="2573"/>
      <c r="AD2010" s="2573"/>
      <c r="AE2010" s="2573"/>
      <c r="AF2010" s="2573"/>
      <c r="AG2010" s="2573"/>
      <c r="AH2010" s="2573"/>
      <c r="AI2010" s="2573"/>
      <c r="AJ2010" s="2573"/>
      <c r="AK2010" s="2574"/>
    </row>
    <row r="2011" spans="2:37" s="2875" customFormat="1" ht="13.5" thickBot="1" x14ac:dyDescent="0.25">
      <c r="B2011" s="3865"/>
      <c r="C2011" s="3849"/>
      <c r="D2011" s="3849"/>
      <c r="E2011" s="3849"/>
      <c r="F2011" s="3849"/>
      <c r="G2011" s="3849"/>
      <c r="H2011" s="3849"/>
      <c r="I2011" s="3849"/>
      <c r="J2011" s="3849"/>
      <c r="K2011" s="3849"/>
      <c r="L2011" s="3849"/>
      <c r="M2011" s="3849"/>
      <c r="N2011" s="3849"/>
      <c r="O2011" s="3849"/>
      <c r="P2011" s="3849"/>
      <c r="Q2011" s="3849"/>
      <c r="R2011" s="2573"/>
      <c r="S2011" s="2573"/>
      <c r="T2011" s="2573"/>
      <c r="U2011" s="2573"/>
      <c r="V2011" s="2573"/>
      <c r="W2011" s="2573"/>
      <c r="X2011" s="2573"/>
      <c r="Y2011" s="2573"/>
      <c r="Z2011" s="2573"/>
      <c r="AA2011" s="2573"/>
      <c r="AB2011" s="2573"/>
      <c r="AC2011" s="2573"/>
      <c r="AD2011" s="2573"/>
      <c r="AE2011" s="2573"/>
      <c r="AF2011" s="2573"/>
      <c r="AG2011" s="2573"/>
      <c r="AH2011" s="2573"/>
      <c r="AI2011" s="2573"/>
      <c r="AJ2011" s="2573"/>
      <c r="AK2011" s="2574"/>
    </row>
    <row r="2012" spans="2:37" s="2875" customFormat="1" ht="13.5" thickBot="1" x14ac:dyDescent="0.25">
      <c r="B2012" s="3827" t="s">
        <v>5008</v>
      </c>
      <c r="C2012" s="3827"/>
      <c r="D2012" s="3827" t="s">
        <v>4998</v>
      </c>
      <c r="E2012" s="3827" t="s">
        <v>5009</v>
      </c>
      <c r="F2012" s="3850" t="s">
        <v>224</v>
      </c>
      <c r="G2012" s="3850"/>
      <c r="H2012" s="3850"/>
      <c r="I2012" s="3850"/>
      <c r="J2012" s="3850"/>
      <c r="K2012" s="3850"/>
      <c r="L2012" s="3850"/>
      <c r="M2012" s="3850"/>
      <c r="N2012" s="3850"/>
      <c r="O2012" s="3850"/>
      <c r="P2012" s="3850"/>
      <c r="Q2012" s="3850"/>
      <c r="R2012" s="3850"/>
      <c r="S2012" s="3850" t="s">
        <v>340</v>
      </c>
      <c r="T2012" s="3850"/>
      <c r="U2012" s="3850"/>
      <c r="V2012" s="3850"/>
      <c r="W2012" s="3850"/>
      <c r="X2012" s="3850"/>
      <c r="Y2012" s="3850"/>
      <c r="Z2012" s="3850"/>
      <c r="AA2012" s="3850"/>
      <c r="AB2012" s="3850"/>
      <c r="AC2012" s="3850"/>
      <c r="AD2012" s="3850" t="s">
        <v>225</v>
      </c>
      <c r="AE2012" s="3850"/>
      <c r="AF2012" s="3850"/>
      <c r="AG2012" s="3850"/>
      <c r="AH2012" s="3851" t="s">
        <v>4993</v>
      </c>
      <c r="AI2012" s="3851"/>
      <c r="AJ2012" s="3851"/>
      <c r="AK2012" s="2574"/>
    </row>
    <row r="2013" spans="2:37" s="2875" customFormat="1" ht="13.5" thickBot="1" x14ac:dyDescent="0.25">
      <c r="B2013" s="3828"/>
      <c r="C2013" s="3828"/>
      <c r="D2013" s="3828"/>
      <c r="E2013" s="3828"/>
      <c r="F2013" s="3828" t="s">
        <v>5010</v>
      </c>
      <c r="G2013" s="3828" t="s">
        <v>5011</v>
      </c>
      <c r="H2013" s="3827" t="s">
        <v>5012</v>
      </c>
      <c r="I2013" s="3830" t="s">
        <v>5013</v>
      </c>
      <c r="J2013" s="3830" t="s">
        <v>5014</v>
      </c>
      <c r="K2013" s="3829" t="s">
        <v>5015</v>
      </c>
      <c r="L2013" s="3829" t="s">
        <v>5016</v>
      </c>
      <c r="M2013" s="3830" t="s">
        <v>5017</v>
      </c>
      <c r="N2013" s="3830"/>
      <c r="O2013" s="3829" t="s">
        <v>5018</v>
      </c>
      <c r="P2013" s="3829" t="s">
        <v>5019</v>
      </c>
      <c r="Q2013" s="3829" t="s">
        <v>5020</v>
      </c>
      <c r="R2013" s="3829" t="s">
        <v>5021</v>
      </c>
      <c r="S2013" s="3827" t="s">
        <v>5022</v>
      </c>
      <c r="T2013" s="3827" t="s">
        <v>5023</v>
      </c>
      <c r="U2013" s="3827" t="s">
        <v>5024</v>
      </c>
      <c r="V2013" s="3827" t="s">
        <v>5025</v>
      </c>
      <c r="W2013" s="3827" t="s">
        <v>5026</v>
      </c>
      <c r="X2013" s="3827" t="s">
        <v>5027</v>
      </c>
      <c r="Y2013" s="3827" t="s">
        <v>5028</v>
      </c>
      <c r="Z2013" s="3827" t="s">
        <v>5029</v>
      </c>
      <c r="AA2013" s="3827" t="s">
        <v>5030</v>
      </c>
      <c r="AB2013" s="3830" t="s">
        <v>5031</v>
      </c>
      <c r="AC2013" s="3830" t="s">
        <v>5032</v>
      </c>
      <c r="AD2013" s="3827" t="s">
        <v>5033</v>
      </c>
      <c r="AE2013" s="3827" t="s">
        <v>5034</v>
      </c>
      <c r="AF2013" s="3827" t="s">
        <v>5035</v>
      </c>
      <c r="AG2013" s="3827" t="s">
        <v>5036</v>
      </c>
      <c r="AH2013" s="3827" t="s">
        <v>1154</v>
      </c>
      <c r="AI2013" s="3827" t="s">
        <v>4994</v>
      </c>
      <c r="AJ2013" s="3827" t="s">
        <v>4995</v>
      </c>
      <c r="AK2013" s="2574"/>
    </row>
    <row r="2014" spans="2:37" s="2875" customFormat="1" ht="13.5" thickBot="1" x14ac:dyDescent="0.25">
      <c r="B2014" s="3828"/>
      <c r="C2014" s="3828"/>
      <c r="D2014" s="3828"/>
      <c r="E2014" s="3828"/>
      <c r="F2014" s="3828"/>
      <c r="G2014" s="3828"/>
      <c r="H2014" s="3828"/>
      <c r="I2014" s="3829"/>
      <c r="J2014" s="3829"/>
      <c r="K2014" s="3829"/>
      <c r="L2014" s="3829"/>
      <c r="M2014" s="3382" t="s">
        <v>5037</v>
      </c>
      <c r="N2014" s="3383" t="s">
        <v>2798</v>
      </c>
      <c r="O2014" s="3829"/>
      <c r="P2014" s="3829"/>
      <c r="Q2014" s="3829"/>
      <c r="R2014" s="3829"/>
      <c r="S2014" s="3828"/>
      <c r="T2014" s="3828"/>
      <c r="U2014" s="3828"/>
      <c r="V2014" s="3828"/>
      <c r="W2014" s="3828"/>
      <c r="X2014" s="3828"/>
      <c r="Y2014" s="3828"/>
      <c r="Z2014" s="3828"/>
      <c r="AA2014" s="3828"/>
      <c r="AB2014" s="3829"/>
      <c r="AC2014" s="3829"/>
      <c r="AD2014" s="3828"/>
      <c r="AE2014" s="3828"/>
      <c r="AF2014" s="3828"/>
      <c r="AG2014" s="3828"/>
      <c r="AH2014" s="3828"/>
      <c r="AI2014" s="3828"/>
      <c r="AJ2014" s="3828"/>
      <c r="AK2014" s="2574"/>
    </row>
    <row r="2015" spans="2:37" s="2875" customFormat="1" ht="25.5" x14ac:dyDescent="0.2">
      <c r="B2015" s="3897" t="s">
        <v>6089</v>
      </c>
      <c r="C2015" s="3898"/>
      <c r="D2015" s="3182" t="s">
        <v>1534</v>
      </c>
      <c r="E2015" s="3182" t="s">
        <v>1534</v>
      </c>
      <c r="F2015" s="3182" t="s">
        <v>1534</v>
      </c>
      <c r="G2015" s="3182" t="s">
        <v>1534</v>
      </c>
      <c r="H2015" s="3182" t="s">
        <v>1534</v>
      </c>
      <c r="I2015" s="3182" t="s">
        <v>1534</v>
      </c>
      <c r="J2015" s="3182" t="s">
        <v>1534</v>
      </c>
      <c r="K2015" s="3182" t="s">
        <v>1534</v>
      </c>
      <c r="L2015" s="3182" t="s">
        <v>1534</v>
      </c>
      <c r="M2015" s="3182" t="s">
        <v>1534</v>
      </c>
      <c r="N2015" s="3182" t="s">
        <v>1534</v>
      </c>
      <c r="O2015" s="3182" t="s">
        <v>1534</v>
      </c>
      <c r="P2015" s="3182" t="s">
        <v>1534</v>
      </c>
      <c r="Q2015" s="3182" t="s">
        <v>1534</v>
      </c>
      <c r="R2015" s="3182" t="s">
        <v>1534</v>
      </c>
      <c r="S2015" s="3182" t="s">
        <v>1534</v>
      </c>
      <c r="T2015" s="3182" t="s">
        <v>1534</v>
      </c>
      <c r="U2015" s="3182" t="s">
        <v>1534</v>
      </c>
      <c r="V2015" s="3182" t="s">
        <v>1534</v>
      </c>
      <c r="W2015" s="3182" t="s">
        <v>1534</v>
      </c>
      <c r="X2015" s="3182" t="s">
        <v>1534</v>
      </c>
      <c r="Y2015" s="3182" t="s">
        <v>1534</v>
      </c>
      <c r="Z2015" s="3182" t="s">
        <v>1534</v>
      </c>
      <c r="AA2015" s="3182" t="s">
        <v>1534</v>
      </c>
      <c r="AB2015" s="3182" t="s">
        <v>1534</v>
      </c>
      <c r="AC2015" s="3182" t="s">
        <v>1534</v>
      </c>
      <c r="AD2015" s="3182" t="s">
        <v>1534</v>
      </c>
      <c r="AE2015" s="3182" t="s">
        <v>1534</v>
      </c>
      <c r="AF2015" s="2709" t="s">
        <v>1534</v>
      </c>
      <c r="AG2015" s="2709">
        <v>2.4900000000000002</v>
      </c>
      <c r="AH2015" s="2646" t="s">
        <v>6090</v>
      </c>
      <c r="AI2015" s="2646" t="s">
        <v>1534</v>
      </c>
      <c r="AJ2015" s="2648">
        <v>4.99</v>
      </c>
      <c r="AK2015" s="2574"/>
    </row>
    <row r="2016" spans="2:37" s="2875" customFormat="1" ht="26.25" thickBot="1" x14ac:dyDescent="0.25">
      <c r="B2016" s="3912" t="s">
        <v>6091</v>
      </c>
      <c r="C2016" s="3913"/>
      <c r="D2016" s="3346" t="s">
        <v>1534</v>
      </c>
      <c r="E2016" s="3346" t="s">
        <v>1534</v>
      </c>
      <c r="F2016" s="3346" t="s">
        <v>1534</v>
      </c>
      <c r="G2016" s="3346" t="s">
        <v>1534</v>
      </c>
      <c r="H2016" s="3346" t="s">
        <v>1534</v>
      </c>
      <c r="I2016" s="3346" t="s">
        <v>1534</v>
      </c>
      <c r="J2016" s="3346" t="s">
        <v>1534</v>
      </c>
      <c r="K2016" s="3346" t="s">
        <v>1534</v>
      </c>
      <c r="L2016" s="3346" t="s">
        <v>1534</v>
      </c>
      <c r="M2016" s="3346" t="s">
        <v>1534</v>
      </c>
      <c r="N2016" s="3346" t="s">
        <v>1534</v>
      </c>
      <c r="O2016" s="3346" t="s">
        <v>1534</v>
      </c>
      <c r="P2016" s="3346" t="s">
        <v>1534</v>
      </c>
      <c r="Q2016" s="3346" t="s">
        <v>1534</v>
      </c>
      <c r="R2016" s="3346" t="s">
        <v>1534</v>
      </c>
      <c r="S2016" s="3346" t="s">
        <v>1534</v>
      </c>
      <c r="T2016" s="3346" t="s">
        <v>1534</v>
      </c>
      <c r="U2016" s="3346" t="s">
        <v>1534</v>
      </c>
      <c r="V2016" s="3346" t="s">
        <v>1534</v>
      </c>
      <c r="W2016" s="3346" t="s">
        <v>1534</v>
      </c>
      <c r="X2016" s="3346" t="s">
        <v>1534</v>
      </c>
      <c r="Y2016" s="3346" t="s">
        <v>1534</v>
      </c>
      <c r="Z2016" s="3346" t="s">
        <v>1534</v>
      </c>
      <c r="AA2016" s="3346" t="s">
        <v>1534</v>
      </c>
      <c r="AB2016" s="3346" t="s">
        <v>1534</v>
      </c>
      <c r="AC2016" s="3346" t="s">
        <v>1534</v>
      </c>
      <c r="AD2016" s="3346" t="s">
        <v>1534</v>
      </c>
      <c r="AE2016" s="3346" t="s">
        <v>1534</v>
      </c>
      <c r="AF2016" s="2817" t="s">
        <v>1534</v>
      </c>
      <c r="AG2016" s="2817">
        <v>6.99</v>
      </c>
      <c r="AH2016" s="2655" t="s">
        <v>6090</v>
      </c>
      <c r="AI2016" s="2655" t="s">
        <v>1534</v>
      </c>
      <c r="AJ2016" s="2656">
        <v>4.99</v>
      </c>
      <c r="AK2016" s="2574"/>
    </row>
    <row r="2017" spans="2:37" s="2875" customFormat="1" x14ac:dyDescent="0.2">
      <c r="B2017" s="2575"/>
      <c r="C2017" s="2568"/>
      <c r="D2017" s="3833"/>
      <c r="E2017" s="3833"/>
      <c r="F2017" s="3833"/>
      <c r="G2017" s="3833"/>
      <c r="H2017" s="2568"/>
      <c r="I2017" s="2569"/>
      <c r="J2017" s="2569"/>
      <c r="K2017" s="2569"/>
      <c r="L2017" s="2569"/>
      <c r="M2017" s="2568"/>
      <c r="N2017" s="2569"/>
      <c r="O2017" s="2569"/>
      <c r="P2017" s="2569"/>
      <c r="Q2017" s="2569"/>
      <c r="R2017" s="2569"/>
      <c r="S2017" s="2568"/>
      <c r="T2017" s="2567"/>
      <c r="U2017" s="2567"/>
      <c r="V2017" s="2567"/>
      <c r="W2017" s="2567"/>
      <c r="X2017" s="2567"/>
      <c r="Y2017" s="2567"/>
      <c r="Z2017" s="2567"/>
      <c r="AA2017" s="2567"/>
      <c r="AB2017" s="2567"/>
      <c r="AC2017" s="2567"/>
      <c r="AD2017" s="2567"/>
      <c r="AE2017" s="2567"/>
      <c r="AF2017" s="2567"/>
      <c r="AG2017" s="2567"/>
      <c r="AH2017" s="2567"/>
      <c r="AI2017" s="2567"/>
      <c r="AJ2017" s="2567"/>
      <c r="AK2017" s="2574"/>
    </row>
    <row r="2018" spans="2:37" s="2875" customFormat="1" x14ac:dyDescent="0.2">
      <c r="B2018" s="3834" t="s">
        <v>4996</v>
      </c>
      <c r="C2018" s="3835"/>
      <c r="D2018" s="3836" t="s">
        <v>1534</v>
      </c>
      <c r="E2018" s="3836"/>
      <c r="F2018" s="3836"/>
      <c r="G2018" s="3836"/>
      <c r="H2018" s="2571"/>
      <c r="I2018" s="2571"/>
      <c r="J2018" s="2571"/>
      <c r="K2018" s="2571"/>
      <c r="L2018" s="2571"/>
      <c r="M2018" s="2571"/>
      <c r="N2018" s="2571"/>
      <c r="O2018" s="2571"/>
      <c r="P2018" s="2571"/>
      <c r="Q2018" s="2571"/>
      <c r="R2018" s="2571"/>
      <c r="S2018" s="2571"/>
      <c r="T2018" s="2567"/>
      <c r="U2018" s="2567"/>
      <c r="V2018" s="2567"/>
      <c r="W2018" s="2567"/>
      <c r="X2018" s="2567"/>
      <c r="Y2018" s="2567"/>
      <c r="Z2018" s="2567"/>
      <c r="AA2018" s="2567"/>
      <c r="AB2018" s="2567"/>
      <c r="AC2018" s="2567"/>
      <c r="AD2018" s="2567"/>
      <c r="AE2018" s="2567"/>
      <c r="AF2018" s="2567"/>
      <c r="AG2018" s="2567"/>
      <c r="AH2018" s="2567"/>
      <c r="AI2018" s="2567"/>
      <c r="AJ2018" s="2567"/>
      <c r="AK2018" s="2574"/>
    </row>
    <row r="2019" spans="2:37" s="2875" customFormat="1" x14ac:dyDescent="0.2">
      <c r="B2019" s="3834" t="s">
        <v>4997</v>
      </c>
      <c r="C2019" s="3835"/>
      <c r="D2019" s="3836" t="s">
        <v>5971</v>
      </c>
      <c r="E2019" s="3836"/>
      <c r="F2019" s="3836"/>
      <c r="G2019" s="3836"/>
      <c r="H2019" s="2571"/>
      <c r="I2019" s="2571"/>
      <c r="J2019" s="2571"/>
      <c r="K2019" s="2571"/>
      <c r="L2019" s="2571"/>
      <c r="M2019" s="2571"/>
      <c r="N2019" s="2571"/>
      <c r="O2019" s="2571"/>
      <c r="P2019" s="2571"/>
      <c r="Q2019" s="2571"/>
      <c r="R2019" s="2571"/>
      <c r="S2019" s="2571"/>
      <c r="T2019" s="2567"/>
      <c r="U2019" s="2567"/>
      <c r="V2019" s="2567"/>
      <c r="W2019" s="2567"/>
      <c r="X2019" s="2567"/>
      <c r="Y2019" s="2567"/>
      <c r="Z2019" s="2567"/>
      <c r="AA2019" s="2567"/>
      <c r="AB2019" s="2567"/>
      <c r="AC2019" s="2567"/>
      <c r="AD2019" s="2567"/>
      <c r="AE2019" s="2567"/>
      <c r="AF2019" s="2567"/>
      <c r="AG2019" s="2567"/>
      <c r="AH2019" s="2567"/>
      <c r="AI2019" s="2567"/>
      <c r="AJ2019" s="2567"/>
      <c r="AK2019" s="2574"/>
    </row>
    <row r="2020" spans="2:37" s="2875" customFormat="1" ht="15.75" thickBot="1" x14ac:dyDescent="0.25">
      <c r="B2020" s="3938"/>
      <c r="C2020" s="3939"/>
      <c r="D2020" s="3940"/>
      <c r="E2020" s="3940"/>
      <c r="F2020" s="3940"/>
      <c r="G2020" s="3940"/>
      <c r="H2020" s="2576"/>
      <c r="I2020" s="2576"/>
      <c r="J2020" s="2576"/>
      <c r="K2020" s="2576"/>
      <c r="L2020" s="2576"/>
      <c r="M2020" s="2576"/>
      <c r="N2020" s="2576"/>
      <c r="O2020" s="2576"/>
      <c r="P2020" s="2576"/>
      <c r="Q2020" s="2576"/>
      <c r="R2020" s="2576"/>
      <c r="S2020" s="2576"/>
      <c r="T2020" s="2577"/>
      <c r="U2020" s="2577"/>
      <c r="V2020" s="2577"/>
      <c r="W2020" s="2577"/>
      <c r="X2020" s="2577"/>
      <c r="Y2020" s="2577"/>
      <c r="Z2020" s="2577"/>
      <c r="AA2020" s="2577"/>
      <c r="AB2020" s="2577"/>
      <c r="AC2020" s="2577"/>
      <c r="AD2020" s="2577"/>
      <c r="AE2020" s="2577"/>
      <c r="AF2020" s="2577"/>
      <c r="AG2020" s="2577"/>
      <c r="AH2020" s="2577"/>
      <c r="AI2020" s="2577"/>
      <c r="AJ2020" s="2577"/>
      <c r="AK2020" s="2579"/>
    </row>
    <row r="2021" spans="2:37" s="2875" customFormat="1" x14ac:dyDescent="0.2">
      <c r="B2021" s="2777"/>
    </row>
    <row r="2022" spans="2:37" s="2875" customFormat="1" ht="13.5" thickBot="1" x14ac:dyDescent="0.25">
      <c r="B2022" s="2777"/>
    </row>
    <row r="2023" spans="2:37" s="2875" customFormat="1" ht="13.5" customHeight="1" x14ac:dyDescent="0.2">
      <c r="B2023" s="3839" t="s">
        <v>5005</v>
      </c>
      <c r="C2023" s="3840"/>
      <c r="D2023" s="3840"/>
      <c r="E2023" s="3840"/>
      <c r="F2023" s="3840"/>
      <c r="G2023" s="3840"/>
      <c r="H2023" s="3840"/>
      <c r="I2023" s="3840"/>
      <c r="J2023" s="3840"/>
      <c r="K2023" s="3840"/>
      <c r="L2023" s="3840"/>
      <c r="M2023" s="3840"/>
      <c r="N2023" s="3840"/>
      <c r="O2023" s="3840"/>
      <c r="P2023" s="3840"/>
      <c r="Q2023" s="3840"/>
      <c r="R2023" s="3840"/>
      <c r="S2023" s="3840"/>
      <c r="T2023" s="3840"/>
      <c r="U2023" s="3840"/>
      <c r="V2023" s="3840"/>
      <c r="W2023" s="3840"/>
      <c r="X2023" s="3840"/>
      <c r="Y2023" s="3840"/>
      <c r="Z2023" s="3840"/>
      <c r="AA2023" s="3840"/>
      <c r="AB2023" s="3840"/>
      <c r="AC2023" s="3840"/>
      <c r="AD2023" s="3840"/>
      <c r="AE2023" s="3840"/>
      <c r="AF2023" s="3840"/>
      <c r="AG2023" s="3840"/>
      <c r="AH2023" s="3840"/>
      <c r="AI2023" s="3840"/>
      <c r="AJ2023" s="3840"/>
      <c r="AK2023" s="3841"/>
    </row>
    <row r="2024" spans="2:37" s="2875" customFormat="1" ht="13.5" customHeight="1" x14ac:dyDescent="0.2">
      <c r="B2024" s="2572"/>
      <c r="C2024" s="3381"/>
      <c r="D2024" s="3381"/>
      <c r="E2024" s="3381"/>
      <c r="F2024" s="3381"/>
      <c r="G2024" s="2573"/>
      <c r="H2024" s="2573"/>
      <c r="I2024" s="2573"/>
      <c r="J2024" s="2573"/>
      <c r="K2024" s="2573"/>
      <c r="L2024" s="2573"/>
      <c r="M2024" s="2573"/>
      <c r="N2024" s="2573"/>
      <c r="O2024" s="2573"/>
      <c r="P2024" s="2573"/>
      <c r="Q2024" s="2573"/>
      <c r="R2024" s="2573"/>
      <c r="S2024" s="2573"/>
      <c r="T2024" s="2573"/>
      <c r="U2024" s="2573"/>
      <c r="V2024" s="2573"/>
      <c r="W2024" s="2573"/>
      <c r="X2024" s="2573"/>
      <c r="Y2024" s="2573"/>
      <c r="Z2024" s="2573"/>
      <c r="AA2024" s="2573"/>
      <c r="AB2024" s="2573"/>
      <c r="AC2024" s="2573"/>
      <c r="AD2024" s="2573"/>
      <c r="AE2024" s="2573"/>
      <c r="AF2024" s="2573"/>
      <c r="AG2024" s="2573"/>
      <c r="AH2024" s="2573"/>
      <c r="AI2024" s="2573"/>
      <c r="AJ2024" s="2573"/>
      <c r="AK2024" s="2574"/>
    </row>
    <row r="2025" spans="2:37" s="2875" customFormat="1" x14ac:dyDescent="0.2">
      <c r="B2025" s="2572" t="s">
        <v>4992</v>
      </c>
      <c r="C2025" s="3381"/>
      <c r="D2025" s="3842" t="s">
        <v>6083</v>
      </c>
      <c r="E2025" s="3842"/>
      <c r="F2025" s="3842"/>
      <c r="G2025" s="2573"/>
      <c r="H2025" s="2573"/>
      <c r="I2025" s="2573"/>
      <c r="J2025" s="2573"/>
      <c r="K2025" s="2573"/>
      <c r="L2025" s="2573"/>
      <c r="M2025" s="2573"/>
      <c r="N2025" s="2573"/>
      <c r="O2025" s="2573"/>
      <c r="P2025" s="2573"/>
      <c r="Q2025" s="2573"/>
      <c r="R2025" s="2573"/>
      <c r="S2025" s="2573"/>
      <c r="T2025" s="2573"/>
      <c r="U2025" s="2573"/>
      <c r="V2025" s="2573"/>
      <c r="W2025" s="2573"/>
      <c r="X2025" s="2573"/>
      <c r="Y2025" s="2573"/>
      <c r="Z2025" s="2573"/>
      <c r="AA2025" s="2573"/>
      <c r="AB2025" s="2573"/>
      <c r="AC2025" s="2573"/>
      <c r="AD2025" s="2573"/>
      <c r="AE2025" s="2573"/>
      <c r="AF2025" s="2573"/>
      <c r="AG2025" s="2573"/>
      <c r="AH2025" s="2573"/>
      <c r="AI2025" s="2573"/>
      <c r="AJ2025" s="2573"/>
      <c r="AK2025" s="2574"/>
    </row>
    <row r="2026" spans="2:37" s="2875" customFormat="1" ht="13.5" customHeight="1" thickBot="1" x14ac:dyDescent="0.25">
      <c r="B2026" s="3863" t="s">
        <v>5006</v>
      </c>
      <c r="C2026" s="3864"/>
      <c r="D2026" s="3843">
        <v>41590</v>
      </c>
      <c r="E2026" s="3843"/>
      <c r="F2026" s="3381"/>
      <c r="G2026" s="2573"/>
      <c r="H2026" s="2573"/>
      <c r="I2026" s="2573"/>
      <c r="J2026" s="2573"/>
      <c r="K2026" s="2573"/>
      <c r="L2026" s="2573"/>
      <c r="M2026" s="2573"/>
      <c r="N2026" s="2573"/>
      <c r="O2026" s="2573"/>
      <c r="P2026" s="2573"/>
      <c r="Q2026" s="2573"/>
      <c r="R2026" s="2573"/>
      <c r="S2026" s="2573"/>
      <c r="T2026" s="2573"/>
      <c r="U2026" s="2573"/>
      <c r="V2026" s="2573"/>
      <c r="W2026" s="2573"/>
      <c r="X2026" s="2573"/>
      <c r="Y2026" s="2573"/>
      <c r="Z2026" s="2573"/>
      <c r="AA2026" s="2573"/>
      <c r="AB2026" s="2573"/>
      <c r="AC2026" s="2573"/>
      <c r="AD2026" s="2573"/>
      <c r="AE2026" s="2573"/>
      <c r="AF2026" s="2573"/>
      <c r="AG2026" s="2573"/>
      <c r="AH2026" s="2573"/>
      <c r="AI2026" s="2573"/>
      <c r="AJ2026" s="2573"/>
      <c r="AK2026" s="2574"/>
    </row>
    <row r="2027" spans="2:37" s="2875" customFormat="1" ht="172.5" customHeight="1" thickBot="1" x14ac:dyDescent="0.25">
      <c r="B2027" s="3844" t="s">
        <v>5007</v>
      </c>
      <c r="C2027" s="3845"/>
      <c r="D2027" s="3872" t="s">
        <v>6084</v>
      </c>
      <c r="E2027" s="3847"/>
      <c r="F2027" s="3847"/>
      <c r="G2027" s="3847"/>
      <c r="H2027" s="3847"/>
      <c r="I2027" s="3847"/>
      <c r="J2027" s="3847"/>
      <c r="K2027" s="3848"/>
      <c r="L2027" s="2573"/>
      <c r="M2027" s="2573"/>
      <c r="N2027" s="2573"/>
      <c r="O2027" s="2573"/>
      <c r="P2027" s="2573"/>
      <c r="Q2027" s="2573"/>
      <c r="R2027" s="2573"/>
      <c r="S2027" s="2573"/>
      <c r="T2027" s="2573"/>
      <c r="U2027" s="2573"/>
      <c r="V2027" s="2573"/>
      <c r="W2027" s="2573"/>
      <c r="X2027" s="2573"/>
      <c r="Y2027" s="2573"/>
      <c r="Z2027" s="2573"/>
      <c r="AA2027" s="2573"/>
      <c r="AB2027" s="2573"/>
      <c r="AC2027" s="2573"/>
      <c r="AD2027" s="2573"/>
      <c r="AE2027" s="2573"/>
      <c r="AF2027" s="2573"/>
      <c r="AG2027" s="2573"/>
      <c r="AH2027" s="2573"/>
      <c r="AI2027" s="2573"/>
      <c r="AJ2027" s="2573"/>
      <c r="AK2027" s="2574"/>
    </row>
    <row r="2028" spans="2:37" s="2875" customFormat="1" ht="13.5" thickBot="1" x14ac:dyDescent="0.25">
      <c r="B2028" s="3865"/>
      <c r="C2028" s="3849"/>
      <c r="D2028" s="3849"/>
      <c r="E2028" s="3849"/>
      <c r="F2028" s="3849"/>
      <c r="G2028" s="3849"/>
      <c r="H2028" s="3849"/>
      <c r="I2028" s="3849"/>
      <c r="J2028" s="3849"/>
      <c r="K2028" s="3849"/>
      <c r="L2028" s="3849"/>
      <c r="M2028" s="3849"/>
      <c r="N2028" s="3849"/>
      <c r="O2028" s="3849"/>
      <c r="P2028" s="3849"/>
      <c r="Q2028" s="3849"/>
      <c r="R2028" s="2573"/>
      <c r="S2028" s="2573"/>
      <c r="T2028" s="2573"/>
      <c r="U2028" s="2573"/>
      <c r="V2028" s="2573"/>
      <c r="W2028" s="2573"/>
      <c r="X2028" s="2573"/>
      <c r="Y2028" s="2573"/>
      <c r="Z2028" s="2573"/>
      <c r="AA2028" s="2573"/>
      <c r="AB2028" s="2573"/>
      <c r="AC2028" s="2573"/>
      <c r="AD2028" s="2573"/>
      <c r="AE2028" s="2573"/>
      <c r="AF2028" s="2573"/>
      <c r="AG2028" s="2573"/>
      <c r="AH2028" s="2573"/>
      <c r="AI2028" s="2573"/>
      <c r="AJ2028" s="2573"/>
      <c r="AK2028" s="2574"/>
    </row>
    <row r="2029" spans="2:37" s="2875" customFormat="1" ht="13.5" thickBot="1" x14ac:dyDescent="0.25">
      <c r="B2029" s="3827" t="s">
        <v>5008</v>
      </c>
      <c r="C2029" s="3827"/>
      <c r="D2029" s="3827" t="s">
        <v>4998</v>
      </c>
      <c r="E2029" s="3827" t="s">
        <v>5009</v>
      </c>
      <c r="F2029" s="3850" t="s">
        <v>224</v>
      </c>
      <c r="G2029" s="3850"/>
      <c r="H2029" s="3850"/>
      <c r="I2029" s="3850"/>
      <c r="J2029" s="3850"/>
      <c r="K2029" s="3850"/>
      <c r="L2029" s="3850"/>
      <c r="M2029" s="3850"/>
      <c r="N2029" s="3850"/>
      <c r="O2029" s="3850"/>
      <c r="P2029" s="3850"/>
      <c r="Q2029" s="3850"/>
      <c r="R2029" s="3850"/>
      <c r="S2029" s="3850" t="s">
        <v>340</v>
      </c>
      <c r="T2029" s="3850"/>
      <c r="U2029" s="3850"/>
      <c r="V2029" s="3850"/>
      <c r="W2029" s="3850"/>
      <c r="X2029" s="3850"/>
      <c r="Y2029" s="3850"/>
      <c r="Z2029" s="3850"/>
      <c r="AA2029" s="3850"/>
      <c r="AB2029" s="3850"/>
      <c r="AC2029" s="3850"/>
      <c r="AD2029" s="3850" t="s">
        <v>225</v>
      </c>
      <c r="AE2029" s="3850"/>
      <c r="AF2029" s="3850"/>
      <c r="AG2029" s="3850"/>
      <c r="AH2029" s="3851" t="s">
        <v>4993</v>
      </c>
      <c r="AI2029" s="3851"/>
      <c r="AJ2029" s="3851"/>
      <c r="AK2029" s="2574"/>
    </row>
    <row r="2030" spans="2:37" s="2875" customFormat="1" ht="13.5" thickBot="1" x14ac:dyDescent="0.25">
      <c r="B2030" s="3828"/>
      <c r="C2030" s="3828"/>
      <c r="D2030" s="3828"/>
      <c r="E2030" s="3828"/>
      <c r="F2030" s="3828" t="s">
        <v>5010</v>
      </c>
      <c r="G2030" s="3828" t="s">
        <v>5011</v>
      </c>
      <c r="H2030" s="3827" t="s">
        <v>5012</v>
      </c>
      <c r="I2030" s="3830" t="s">
        <v>5013</v>
      </c>
      <c r="J2030" s="3830" t="s">
        <v>5014</v>
      </c>
      <c r="K2030" s="3829" t="s">
        <v>5015</v>
      </c>
      <c r="L2030" s="3829" t="s">
        <v>5016</v>
      </c>
      <c r="M2030" s="3830" t="s">
        <v>5017</v>
      </c>
      <c r="N2030" s="3830"/>
      <c r="O2030" s="3829" t="s">
        <v>5018</v>
      </c>
      <c r="P2030" s="3829" t="s">
        <v>5019</v>
      </c>
      <c r="Q2030" s="3829" t="s">
        <v>5020</v>
      </c>
      <c r="R2030" s="3829" t="s">
        <v>5021</v>
      </c>
      <c r="S2030" s="3827" t="s">
        <v>5022</v>
      </c>
      <c r="T2030" s="3827" t="s">
        <v>5023</v>
      </c>
      <c r="U2030" s="3827" t="s">
        <v>5024</v>
      </c>
      <c r="V2030" s="3827" t="s">
        <v>5025</v>
      </c>
      <c r="W2030" s="3827" t="s">
        <v>5026</v>
      </c>
      <c r="X2030" s="3827" t="s">
        <v>5027</v>
      </c>
      <c r="Y2030" s="3827" t="s">
        <v>5028</v>
      </c>
      <c r="Z2030" s="3827" t="s">
        <v>5029</v>
      </c>
      <c r="AA2030" s="3827" t="s">
        <v>5030</v>
      </c>
      <c r="AB2030" s="3830" t="s">
        <v>5031</v>
      </c>
      <c r="AC2030" s="3830" t="s">
        <v>5032</v>
      </c>
      <c r="AD2030" s="3827" t="s">
        <v>5033</v>
      </c>
      <c r="AE2030" s="3827" t="s">
        <v>5034</v>
      </c>
      <c r="AF2030" s="3827" t="s">
        <v>5035</v>
      </c>
      <c r="AG2030" s="3827" t="s">
        <v>5036</v>
      </c>
      <c r="AH2030" s="3827" t="s">
        <v>1154</v>
      </c>
      <c r="AI2030" s="3827" t="s">
        <v>4994</v>
      </c>
      <c r="AJ2030" s="3827" t="s">
        <v>4995</v>
      </c>
      <c r="AK2030" s="2574"/>
    </row>
    <row r="2031" spans="2:37" s="2875" customFormat="1" ht="13.5" thickBot="1" x14ac:dyDescent="0.25">
      <c r="B2031" s="3828"/>
      <c r="C2031" s="3828"/>
      <c r="D2031" s="3828"/>
      <c r="E2031" s="3828"/>
      <c r="F2031" s="3828"/>
      <c r="G2031" s="3828"/>
      <c r="H2031" s="3828"/>
      <c r="I2031" s="3829"/>
      <c r="J2031" s="3829"/>
      <c r="K2031" s="3829"/>
      <c r="L2031" s="3829"/>
      <c r="M2031" s="3382" t="s">
        <v>5037</v>
      </c>
      <c r="N2031" s="3383" t="s">
        <v>2798</v>
      </c>
      <c r="O2031" s="3829"/>
      <c r="P2031" s="3829"/>
      <c r="Q2031" s="3829"/>
      <c r="R2031" s="3829"/>
      <c r="S2031" s="3828"/>
      <c r="T2031" s="3828"/>
      <c r="U2031" s="3828"/>
      <c r="V2031" s="3828"/>
      <c r="W2031" s="3828"/>
      <c r="X2031" s="3828"/>
      <c r="Y2031" s="3828"/>
      <c r="Z2031" s="3828"/>
      <c r="AA2031" s="3828"/>
      <c r="AB2031" s="3829"/>
      <c r="AC2031" s="3829"/>
      <c r="AD2031" s="3828"/>
      <c r="AE2031" s="3828"/>
      <c r="AF2031" s="3828"/>
      <c r="AG2031" s="3828"/>
      <c r="AH2031" s="3828"/>
      <c r="AI2031" s="3828"/>
      <c r="AJ2031" s="3828"/>
      <c r="AK2031" s="2574"/>
    </row>
    <row r="2032" spans="2:37" s="2875" customFormat="1" ht="38.25" customHeight="1" thickBot="1" x14ac:dyDescent="0.25">
      <c r="B2032" s="3831" t="s">
        <v>6085</v>
      </c>
      <c r="C2032" s="3832"/>
      <c r="D2032" s="3352" t="s">
        <v>1534</v>
      </c>
      <c r="E2032" s="3352">
        <v>9.99</v>
      </c>
      <c r="F2032" s="3352" t="s">
        <v>1534</v>
      </c>
      <c r="G2032" s="3352" t="s">
        <v>1534</v>
      </c>
      <c r="H2032" s="3352" t="s">
        <v>1534</v>
      </c>
      <c r="I2032" s="3352" t="s">
        <v>1534</v>
      </c>
      <c r="J2032" s="3352" t="s">
        <v>1534</v>
      </c>
      <c r="K2032" s="3352" t="s">
        <v>1534</v>
      </c>
      <c r="L2032" s="3352" t="s">
        <v>1534</v>
      </c>
      <c r="M2032" s="3352" t="s">
        <v>1534</v>
      </c>
      <c r="N2032" s="3352" t="s">
        <v>1534</v>
      </c>
      <c r="O2032" s="3352" t="s">
        <v>1534</v>
      </c>
      <c r="P2032" s="3352" t="s">
        <v>1534</v>
      </c>
      <c r="Q2032" s="3352" t="s">
        <v>1534</v>
      </c>
      <c r="R2032" s="3352" t="s">
        <v>1534</v>
      </c>
      <c r="S2032" s="3352" t="s">
        <v>1534</v>
      </c>
      <c r="T2032" s="3352" t="s">
        <v>1534</v>
      </c>
      <c r="U2032" s="3352" t="s">
        <v>1534</v>
      </c>
      <c r="V2032" s="3352" t="s">
        <v>1534</v>
      </c>
      <c r="W2032" s="3352" t="s">
        <v>1534</v>
      </c>
      <c r="X2032" s="3352" t="s">
        <v>1534</v>
      </c>
      <c r="Y2032" s="3352" t="s">
        <v>1534</v>
      </c>
      <c r="Z2032" s="3352" t="s">
        <v>1534</v>
      </c>
      <c r="AA2032" s="3352" t="s">
        <v>1534</v>
      </c>
      <c r="AB2032" s="3352" t="s">
        <v>1534</v>
      </c>
      <c r="AC2032" s="3352" t="s">
        <v>1534</v>
      </c>
      <c r="AD2032" s="3256">
        <v>9.99</v>
      </c>
      <c r="AE2032" s="2954" t="s">
        <v>5002</v>
      </c>
      <c r="AF2032" s="2955" t="s">
        <v>1534</v>
      </c>
      <c r="AG2032" s="2955">
        <v>0.1</v>
      </c>
      <c r="AH2032" s="2956" t="s">
        <v>1534</v>
      </c>
      <c r="AI2032" s="2956" t="s">
        <v>1534</v>
      </c>
      <c r="AJ2032" s="2957" t="s">
        <v>1534</v>
      </c>
      <c r="AK2032" s="2574"/>
    </row>
    <row r="2033" spans="2:37" s="2875" customFormat="1" x14ac:dyDescent="0.2">
      <c r="B2033" s="2575"/>
      <c r="C2033" s="2568"/>
      <c r="D2033" s="3833"/>
      <c r="E2033" s="3833"/>
      <c r="F2033" s="3833"/>
      <c r="G2033" s="3833"/>
      <c r="H2033" s="2568"/>
      <c r="I2033" s="2569"/>
      <c r="J2033" s="2569"/>
      <c r="K2033" s="2569"/>
      <c r="L2033" s="2569"/>
      <c r="M2033" s="2568"/>
      <c r="N2033" s="2569"/>
      <c r="O2033" s="2569"/>
      <c r="P2033" s="2569"/>
      <c r="Q2033" s="2569"/>
      <c r="R2033" s="2569"/>
      <c r="S2033" s="2568"/>
      <c r="T2033" s="2567"/>
      <c r="U2033" s="2567"/>
      <c r="V2033" s="2567"/>
      <c r="W2033" s="2567"/>
      <c r="X2033" s="2567"/>
      <c r="Y2033" s="2567"/>
      <c r="Z2033" s="2567"/>
      <c r="AA2033" s="2567"/>
      <c r="AB2033" s="2567"/>
      <c r="AC2033" s="2567"/>
      <c r="AD2033" s="2567"/>
      <c r="AE2033" s="2567"/>
      <c r="AF2033" s="2567"/>
      <c r="AG2033" s="2567"/>
      <c r="AH2033" s="2567"/>
      <c r="AI2033" s="2567"/>
      <c r="AJ2033" s="2567"/>
      <c r="AK2033" s="2574"/>
    </row>
    <row r="2034" spans="2:37" s="2875" customFormat="1" x14ac:dyDescent="0.2">
      <c r="B2034" s="3834" t="s">
        <v>4996</v>
      </c>
      <c r="C2034" s="3835"/>
      <c r="D2034" s="3836" t="s">
        <v>1534</v>
      </c>
      <c r="E2034" s="3836"/>
      <c r="F2034" s="3836"/>
      <c r="G2034" s="3836"/>
      <c r="H2034" s="2571"/>
      <c r="I2034" s="2571"/>
      <c r="J2034" s="2571"/>
      <c r="K2034" s="2571"/>
      <c r="L2034" s="2571"/>
      <c r="M2034" s="2571"/>
      <c r="N2034" s="2571"/>
      <c r="O2034" s="2571"/>
      <c r="P2034" s="2571"/>
      <c r="Q2034" s="2571"/>
      <c r="R2034" s="2571"/>
      <c r="S2034" s="2571"/>
      <c r="T2034" s="2567"/>
      <c r="U2034" s="2567"/>
      <c r="V2034" s="2567"/>
      <c r="W2034" s="2567"/>
      <c r="X2034" s="2567"/>
      <c r="Y2034" s="2567"/>
      <c r="Z2034" s="2567"/>
      <c r="AA2034" s="2567"/>
      <c r="AB2034" s="2567"/>
      <c r="AC2034" s="2567"/>
      <c r="AD2034" s="2567"/>
      <c r="AE2034" s="2567"/>
      <c r="AF2034" s="2567"/>
      <c r="AG2034" s="2567"/>
      <c r="AH2034" s="2567"/>
      <c r="AI2034" s="2567"/>
      <c r="AJ2034" s="2567"/>
      <c r="AK2034" s="2574"/>
    </row>
    <row r="2035" spans="2:37" s="2875" customFormat="1" x14ac:dyDescent="0.2">
      <c r="B2035" s="3834" t="s">
        <v>4997</v>
      </c>
      <c r="C2035" s="3835"/>
      <c r="D2035" s="3836" t="s">
        <v>6086</v>
      </c>
      <c r="E2035" s="3836"/>
      <c r="F2035" s="3836"/>
      <c r="G2035" s="3836"/>
      <c r="H2035" s="2571"/>
      <c r="I2035" s="2571"/>
      <c r="J2035" s="2571"/>
      <c r="K2035" s="2571"/>
      <c r="L2035" s="2571"/>
      <c r="M2035" s="2571"/>
      <c r="N2035" s="2571"/>
      <c r="O2035" s="2571"/>
      <c r="P2035" s="2571"/>
      <c r="Q2035" s="2571"/>
      <c r="R2035" s="2571"/>
      <c r="S2035" s="2571"/>
      <c r="T2035" s="2567"/>
      <c r="U2035" s="2567"/>
      <c r="V2035" s="2567"/>
      <c r="W2035" s="2567"/>
      <c r="X2035" s="2567"/>
      <c r="Y2035" s="2567"/>
      <c r="Z2035" s="2567"/>
      <c r="AA2035" s="2567"/>
      <c r="AB2035" s="2567"/>
      <c r="AC2035" s="2567"/>
      <c r="AD2035" s="2567"/>
      <c r="AE2035" s="2567"/>
      <c r="AF2035" s="2567"/>
      <c r="AG2035" s="2567"/>
      <c r="AH2035" s="2567"/>
      <c r="AI2035" s="2567"/>
      <c r="AJ2035" s="2567"/>
      <c r="AK2035" s="2574"/>
    </row>
    <row r="2036" spans="2:37" s="2875" customFormat="1" ht="15.75" thickBot="1" x14ac:dyDescent="0.25">
      <c r="B2036" s="3938"/>
      <c r="C2036" s="3939"/>
      <c r="D2036" s="3940"/>
      <c r="E2036" s="3940"/>
      <c r="F2036" s="3940"/>
      <c r="G2036" s="3940"/>
      <c r="H2036" s="2576"/>
      <c r="I2036" s="2576"/>
      <c r="J2036" s="2576"/>
      <c r="K2036" s="2576"/>
      <c r="L2036" s="2576"/>
      <c r="M2036" s="2576"/>
      <c r="N2036" s="2576"/>
      <c r="O2036" s="2576"/>
      <c r="P2036" s="2576"/>
      <c r="Q2036" s="2576"/>
      <c r="R2036" s="2576"/>
      <c r="S2036" s="2576"/>
      <c r="T2036" s="2577"/>
      <c r="U2036" s="2577"/>
      <c r="V2036" s="2577"/>
      <c r="W2036" s="2577"/>
      <c r="X2036" s="2577"/>
      <c r="Y2036" s="2577"/>
      <c r="Z2036" s="2577"/>
      <c r="AA2036" s="2577"/>
      <c r="AB2036" s="2577"/>
      <c r="AC2036" s="2577"/>
      <c r="AD2036" s="2577"/>
      <c r="AE2036" s="2577"/>
      <c r="AF2036" s="2577"/>
      <c r="AG2036" s="2577"/>
      <c r="AH2036" s="2577"/>
      <c r="AI2036" s="2577"/>
      <c r="AJ2036" s="2577"/>
      <c r="AK2036" s="2579"/>
    </row>
    <row r="2037" spans="2:37" s="2875" customFormat="1" x14ac:dyDescent="0.2">
      <c r="B2037" s="2777"/>
    </row>
    <row r="2038" spans="2:37" s="2875" customFormat="1" ht="13.5" thickBot="1" x14ac:dyDescent="0.25">
      <c r="B2038" s="2777"/>
    </row>
    <row r="2039" spans="2:37" s="2875" customFormat="1" ht="20.25" x14ac:dyDescent="0.2">
      <c r="B2039" s="3839" t="s">
        <v>5005</v>
      </c>
      <c r="C2039" s="3840"/>
      <c r="D2039" s="3840"/>
      <c r="E2039" s="3840"/>
      <c r="F2039" s="3840"/>
      <c r="G2039" s="3840"/>
      <c r="H2039" s="3840"/>
      <c r="I2039" s="3840"/>
      <c r="J2039" s="3840"/>
      <c r="K2039" s="3840"/>
      <c r="L2039" s="3840"/>
      <c r="M2039" s="3840"/>
      <c r="N2039" s="3840"/>
      <c r="O2039" s="3840"/>
      <c r="P2039" s="3840"/>
      <c r="Q2039" s="3840"/>
      <c r="R2039" s="3840"/>
      <c r="S2039" s="3840"/>
      <c r="T2039" s="3840"/>
      <c r="U2039" s="3840"/>
      <c r="V2039" s="3840"/>
      <c r="W2039" s="3840"/>
      <c r="X2039" s="3840"/>
      <c r="Y2039" s="3840"/>
      <c r="Z2039" s="3840"/>
      <c r="AA2039" s="3840"/>
      <c r="AB2039" s="3840"/>
      <c r="AC2039" s="3840"/>
      <c r="AD2039" s="3840"/>
      <c r="AE2039" s="3840"/>
      <c r="AF2039" s="3840"/>
      <c r="AG2039" s="3840"/>
      <c r="AH2039" s="3840"/>
      <c r="AI2039" s="3840"/>
      <c r="AJ2039" s="3840"/>
      <c r="AK2039" s="3841"/>
    </row>
    <row r="2040" spans="2:37" s="2875" customFormat="1" x14ac:dyDescent="0.2">
      <c r="B2040" s="2572"/>
      <c r="C2040" s="3381"/>
      <c r="D2040" s="3381"/>
      <c r="E2040" s="3381"/>
      <c r="F2040" s="3381"/>
      <c r="G2040" s="2573"/>
      <c r="H2040" s="2573"/>
      <c r="I2040" s="2573"/>
      <c r="J2040" s="2573"/>
      <c r="K2040" s="2573"/>
      <c r="L2040" s="2573"/>
      <c r="M2040" s="2573"/>
      <c r="N2040" s="2573"/>
      <c r="O2040" s="2573"/>
      <c r="P2040" s="2573"/>
      <c r="Q2040" s="2573"/>
      <c r="R2040" s="2573"/>
      <c r="S2040" s="2573"/>
      <c r="T2040" s="2573"/>
      <c r="U2040" s="2573"/>
      <c r="V2040" s="2573"/>
      <c r="W2040" s="2573"/>
      <c r="X2040" s="2573"/>
      <c r="Y2040" s="2573"/>
      <c r="Z2040" s="2573"/>
      <c r="AA2040" s="2573"/>
      <c r="AB2040" s="2573"/>
      <c r="AC2040" s="2573"/>
      <c r="AD2040" s="2573"/>
      <c r="AE2040" s="2573"/>
      <c r="AF2040" s="2573"/>
      <c r="AG2040" s="2573"/>
      <c r="AH2040" s="2573"/>
      <c r="AI2040" s="2573"/>
      <c r="AJ2040" s="2573"/>
      <c r="AK2040" s="2574"/>
    </row>
    <row r="2041" spans="2:37" s="2875" customFormat="1" ht="13.5" customHeight="1" x14ac:dyDescent="0.2">
      <c r="B2041" s="2572" t="s">
        <v>4992</v>
      </c>
      <c r="C2041" s="3381"/>
      <c r="D2041" s="3842" t="s">
        <v>6062</v>
      </c>
      <c r="E2041" s="3842"/>
      <c r="F2041" s="3842"/>
      <c r="G2041" s="2573"/>
      <c r="H2041" s="2573"/>
      <c r="I2041" s="2573"/>
      <c r="J2041" s="2573"/>
      <c r="K2041" s="2573"/>
      <c r="L2041" s="2573"/>
      <c r="M2041" s="2573"/>
      <c r="N2041" s="2573"/>
      <c r="O2041" s="2573"/>
      <c r="P2041" s="2573"/>
      <c r="Q2041" s="2573"/>
      <c r="R2041" s="2573"/>
      <c r="S2041" s="2573"/>
      <c r="T2041" s="2573"/>
      <c r="U2041" s="2573"/>
      <c r="V2041" s="2573"/>
      <c r="W2041" s="2573"/>
      <c r="X2041" s="2573"/>
      <c r="Y2041" s="2573"/>
      <c r="Z2041" s="2573"/>
      <c r="AA2041" s="2573"/>
      <c r="AB2041" s="2573"/>
      <c r="AC2041" s="2573"/>
      <c r="AD2041" s="2573"/>
      <c r="AE2041" s="2573"/>
      <c r="AF2041" s="2573"/>
      <c r="AG2041" s="2573"/>
      <c r="AH2041" s="2573"/>
      <c r="AI2041" s="2573"/>
      <c r="AJ2041" s="2573"/>
      <c r="AK2041" s="2574"/>
    </row>
    <row r="2042" spans="2:37" s="2875" customFormat="1" ht="13.5" customHeight="1" thickBot="1" x14ac:dyDescent="0.25">
      <c r="B2042" s="3863" t="s">
        <v>5006</v>
      </c>
      <c r="C2042" s="3864"/>
      <c r="D2042" s="3843">
        <v>41589</v>
      </c>
      <c r="E2042" s="3843"/>
      <c r="F2042" s="3381"/>
      <c r="G2042" s="2573"/>
      <c r="H2042" s="2573"/>
      <c r="I2042" s="2573"/>
      <c r="J2042" s="2573"/>
      <c r="K2042" s="2573"/>
      <c r="L2042" s="2573"/>
      <c r="M2042" s="2573"/>
      <c r="N2042" s="2573"/>
      <c r="O2042" s="2573"/>
      <c r="P2042" s="2573"/>
      <c r="Q2042" s="2573"/>
      <c r="R2042" s="2573"/>
      <c r="S2042" s="2573"/>
      <c r="T2042" s="2573"/>
      <c r="U2042" s="2573"/>
      <c r="V2042" s="2573"/>
      <c r="W2042" s="2573"/>
      <c r="X2042" s="2573"/>
      <c r="Y2042" s="2573"/>
      <c r="Z2042" s="2573"/>
      <c r="AA2042" s="2573"/>
      <c r="AB2042" s="2573"/>
      <c r="AC2042" s="2573"/>
      <c r="AD2042" s="2573"/>
      <c r="AE2042" s="2573"/>
      <c r="AF2042" s="2573"/>
      <c r="AG2042" s="2573"/>
      <c r="AH2042" s="2573"/>
      <c r="AI2042" s="2573"/>
      <c r="AJ2042" s="2573"/>
      <c r="AK2042" s="2574"/>
    </row>
    <row r="2043" spans="2:37" s="2875" customFormat="1" ht="120" customHeight="1" thickBot="1" x14ac:dyDescent="0.25">
      <c r="B2043" s="3844" t="s">
        <v>5007</v>
      </c>
      <c r="C2043" s="3845"/>
      <c r="D2043" s="3872" t="s">
        <v>6080</v>
      </c>
      <c r="E2043" s="3847"/>
      <c r="F2043" s="3847"/>
      <c r="G2043" s="3847"/>
      <c r="H2043" s="3847"/>
      <c r="I2043" s="3847"/>
      <c r="J2043" s="3847"/>
      <c r="K2043" s="3848"/>
      <c r="L2043" s="2573"/>
      <c r="M2043" s="2573"/>
      <c r="N2043" s="2573"/>
      <c r="O2043" s="2573"/>
      <c r="P2043" s="2573"/>
      <c r="Q2043" s="2573"/>
      <c r="R2043" s="2573"/>
      <c r="S2043" s="2573"/>
      <c r="T2043" s="2573"/>
      <c r="U2043" s="2573"/>
      <c r="V2043" s="2573"/>
      <c r="W2043" s="2573"/>
      <c r="X2043" s="2573"/>
      <c r="Y2043" s="2573"/>
      <c r="Z2043" s="2573"/>
      <c r="AA2043" s="2573"/>
      <c r="AB2043" s="2573"/>
      <c r="AC2043" s="2573"/>
      <c r="AD2043" s="2573"/>
      <c r="AE2043" s="2573"/>
      <c r="AF2043" s="2573"/>
      <c r="AG2043" s="2573"/>
      <c r="AH2043" s="2573"/>
      <c r="AI2043" s="2573"/>
      <c r="AJ2043" s="2573"/>
      <c r="AK2043" s="2574"/>
    </row>
    <row r="2044" spans="2:37" s="2875" customFormat="1" ht="13.5" customHeight="1" thickBot="1" x14ac:dyDescent="0.25">
      <c r="B2044" s="3865"/>
      <c r="C2044" s="3849"/>
      <c r="D2044" s="3849"/>
      <c r="E2044" s="3849"/>
      <c r="F2044" s="3849"/>
      <c r="G2044" s="3849"/>
      <c r="H2044" s="3849"/>
      <c r="I2044" s="3849"/>
      <c r="J2044" s="3849"/>
      <c r="K2044" s="3849"/>
      <c r="L2044" s="3849"/>
      <c r="M2044" s="3849"/>
      <c r="N2044" s="3849"/>
      <c r="O2044" s="3849"/>
      <c r="P2044" s="3849"/>
      <c r="Q2044" s="3849"/>
      <c r="R2044" s="2573"/>
      <c r="S2044" s="2573"/>
      <c r="T2044" s="2573"/>
      <c r="U2044" s="2573"/>
      <c r="V2044" s="2573"/>
      <c r="W2044" s="2573"/>
      <c r="X2044" s="2573"/>
      <c r="Y2044" s="2573"/>
      <c r="Z2044" s="2573"/>
      <c r="AA2044" s="2573"/>
      <c r="AB2044" s="2573"/>
      <c r="AC2044" s="2573"/>
      <c r="AD2044" s="2573"/>
      <c r="AE2044" s="2573"/>
      <c r="AF2044" s="2573"/>
      <c r="AG2044" s="2573"/>
      <c r="AH2044" s="2573"/>
      <c r="AI2044" s="2573"/>
      <c r="AJ2044" s="2573"/>
      <c r="AK2044" s="2574"/>
    </row>
    <row r="2045" spans="2:37" s="2875" customFormat="1" ht="13.5" customHeight="1" thickBot="1" x14ac:dyDescent="0.25">
      <c r="B2045" s="3827" t="s">
        <v>5008</v>
      </c>
      <c r="C2045" s="3827"/>
      <c r="D2045" s="3827" t="s">
        <v>4998</v>
      </c>
      <c r="E2045" s="3827" t="s">
        <v>5009</v>
      </c>
      <c r="F2045" s="3850" t="s">
        <v>224</v>
      </c>
      <c r="G2045" s="3850"/>
      <c r="H2045" s="3850"/>
      <c r="I2045" s="3850"/>
      <c r="J2045" s="3850"/>
      <c r="K2045" s="3850"/>
      <c r="L2045" s="3850"/>
      <c r="M2045" s="3850"/>
      <c r="N2045" s="3850"/>
      <c r="O2045" s="3850"/>
      <c r="P2045" s="3850"/>
      <c r="Q2045" s="3850"/>
      <c r="R2045" s="3850"/>
      <c r="S2045" s="3850" t="s">
        <v>340</v>
      </c>
      <c r="T2045" s="3850"/>
      <c r="U2045" s="3850"/>
      <c r="V2045" s="3850"/>
      <c r="W2045" s="3850"/>
      <c r="X2045" s="3850"/>
      <c r="Y2045" s="3850"/>
      <c r="Z2045" s="3850"/>
      <c r="AA2045" s="3850"/>
      <c r="AB2045" s="3850"/>
      <c r="AC2045" s="3850"/>
      <c r="AD2045" s="3850" t="s">
        <v>225</v>
      </c>
      <c r="AE2045" s="3850"/>
      <c r="AF2045" s="3850"/>
      <c r="AG2045" s="3850"/>
      <c r="AH2045" s="3851" t="s">
        <v>4993</v>
      </c>
      <c r="AI2045" s="3851"/>
      <c r="AJ2045" s="3851"/>
      <c r="AK2045" s="2574"/>
    </row>
    <row r="2046" spans="2:37" s="2875" customFormat="1" ht="13.5" customHeight="1" thickBot="1" x14ac:dyDescent="0.25">
      <c r="B2046" s="3828"/>
      <c r="C2046" s="3828"/>
      <c r="D2046" s="3828"/>
      <c r="E2046" s="3828"/>
      <c r="F2046" s="3828" t="s">
        <v>5010</v>
      </c>
      <c r="G2046" s="3828" t="s">
        <v>5011</v>
      </c>
      <c r="H2046" s="3827" t="s">
        <v>5012</v>
      </c>
      <c r="I2046" s="3830" t="s">
        <v>5013</v>
      </c>
      <c r="J2046" s="3830" t="s">
        <v>5014</v>
      </c>
      <c r="K2046" s="3829" t="s">
        <v>5015</v>
      </c>
      <c r="L2046" s="3829" t="s">
        <v>5016</v>
      </c>
      <c r="M2046" s="3830" t="s">
        <v>5017</v>
      </c>
      <c r="N2046" s="3830"/>
      <c r="O2046" s="3829" t="s">
        <v>5018</v>
      </c>
      <c r="P2046" s="3829" t="s">
        <v>5019</v>
      </c>
      <c r="Q2046" s="3829" t="s">
        <v>5020</v>
      </c>
      <c r="R2046" s="3829" t="s">
        <v>5021</v>
      </c>
      <c r="S2046" s="3827" t="s">
        <v>5022</v>
      </c>
      <c r="T2046" s="3827" t="s">
        <v>5023</v>
      </c>
      <c r="U2046" s="3827" t="s">
        <v>5024</v>
      </c>
      <c r="V2046" s="3827" t="s">
        <v>5025</v>
      </c>
      <c r="W2046" s="3827" t="s">
        <v>5026</v>
      </c>
      <c r="X2046" s="3827" t="s">
        <v>5027</v>
      </c>
      <c r="Y2046" s="3827" t="s">
        <v>5028</v>
      </c>
      <c r="Z2046" s="3827" t="s">
        <v>5029</v>
      </c>
      <c r="AA2046" s="3827" t="s">
        <v>5030</v>
      </c>
      <c r="AB2046" s="3830" t="s">
        <v>5031</v>
      </c>
      <c r="AC2046" s="3830" t="s">
        <v>5032</v>
      </c>
      <c r="AD2046" s="3827" t="s">
        <v>5033</v>
      </c>
      <c r="AE2046" s="3827" t="s">
        <v>5034</v>
      </c>
      <c r="AF2046" s="3827" t="s">
        <v>5035</v>
      </c>
      <c r="AG2046" s="3827" t="s">
        <v>5036</v>
      </c>
      <c r="AH2046" s="3827" t="s">
        <v>1154</v>
      </c>
      <c r="AI2046" s="3827" t="s">
        <v>4994</v>
      </c>
      <c r="AJ2046" s="3827" t="s">
        <v>4995</v>
      </c>
      <c r="AK2046" s="2574"/>
    </row>
    <row r="2047" spans="2:37" s="2875" customFormat="1" ht="13.5" thickBot="1" x14ac:dyDescent="0.25">
      <c r="B2047" s="3828"/>
      <c r="C2047" s="3828"/>
      <c r="D2047" s="3828"/>
      <c r="E2047" s="3828"/>
      <c r="F2047" s="3828"/>
      <c r="G2047" s="3828"/>
      <c r="H2047" s="3828"/>
      <c r="I2047" s="3829"/>
      <c r="J2047" s="3829"/>
      <c r="K2047" s="3829"/>
      <c r="L2047" s="3829"/>
      <c r="M2047" s="3382" t="s">
        <v>5037</v>
      </c>
      <c r="N2047" s="3383" t="s">
        <v>2798</v>
      </c>
      <c r="O2047" s="3829"/>
      <c r="P2047" s="3829"/>
      <c r="Q2047" s="3829"/>
      <c r="R2047" s="3829"/>
      <c r="S2047" s="3828"/>
      <c r="T2047" s="3828"/>
      <c r="U2047" s="3828"/>
      <c r="V2047" s="3828"/>
      <c r="W2047" s="3828"/>
      <c r="X2047" s="3828"/>
      <c r="Y2047" s="3828"/>
      <c r="Z2047" s="3828"/>
      <c r="AA2047" s="3828"/>
      <c r="AB2047" s="3829"/>
      <c r="AC2047" s="3829"/>
      <c r="AD2047" s="3828"/>
      <c r="AE2047" s="3828"/>
      <c r="AF2047" s="3828"/>
      <c r="AG2047" s="3828"/>
      <c r="AH2047" s="3828"/>
      <c r="AI2047" s="3828"/>
      <c r="AJ2047" s="3828"/>
      <c r="AK2047" s="2574"/>
    </row>
    <row r="2048" spans="2:37" s="2875" customFormat="1" ht="13.5" customHeight="1" x14ac:dyDescent="0.2">
      <c r="B2048" s="4711" t="s">
        <v>6081</v>
      </c>
      <c r="C2048" s="4712"/>
      <c r="D2048" s="3368"/>
      <c r="E2048" s="2964">
        <f>AD2048</f>
        <v>19.989999999999998</v>
      </c>
      <c r="F2048" s="3182" t="s">
        <v>1534</v>
      </c>
      <c r="G2048" s="3182" t="s">
        <v>1534</v>
      </c>
      <c r="H2048" s="3182" t="s">
        <v>1534</v>
      </c>
      <c r="I2048" s="3182" t="s">
        <v>1534</v>
      </c>
      <c r="J2048" s="3182" t="s">
        <v>1534</v>
      </c>
      <c r="K2048" s="3182" t="s">
        <v>1534</v>
      </c>
      <c r="L2048" s="3182">
        <v>0.18</v>
      </c>
      <c r="M2048" s="3182" t="s">
        <v>1534</v>
      </c>
      <c r="N2048" s="3182" t="s">
        <v>1534</v>
      </c>
      <c r="O2048" s="3182" t="s">
        <v>1534</v>
      </c>
      <c r="P2048" s="3182" t="s">
        <v>1534</v>
      </c>
      <c r="Q2048" s="3182">
        <v>0.18</v>
      </c>
      <c r="R2048" s="3182">
        <v>0.18</v>
      </c>
      <c r="S2048" s="3182" t="s">
        <v>1534</v>
      </c>
      <c r="T2048" s="3182" t="s">
        <v>1534</v>
      </c>
      <c r="U2048" s="3182" t="s">
        <v>1534</v>
      </c>
      <c r="V2048" s="3182" t="s">
        <v>1534</v>
      </c>
      <c r="W2048" s="3182" t="s">
        <v>1534</v>
      </c>
      <c r="X2048" s="2965">
        <v>0.06</v>
      </c>
      <c r="Y2048" s="3182" t="s">
        <v>1534</v>
      </c>
      <c r="Z2048" s="3182" t="s">
        <v>1534</v>
      </c>
      <c r="AA2048" s="3182">
        <v>50</v>
      </c>
      <c r="AB2048" s="2965">
        <v>0.06</v>
      </c>
      <c r="AC2048" s="3182" t="s">
        <v>1534</v>
      </c>
      <c r="AD2048" s="3369">
        <v>19.989999999999998</v>
      </c>
      <c r="AE2048" s="3370">
        <v>1000</v>
      </c>
      <c r="AF2048" s="2965">
        <f>AD2048/AE2048</f>
        <v>1.9989999999999997E-2</v>
      </c>
      <c r="AG2048" s="2965">
        <v>0.1</v>
      </c>
      <c r="AH2048" s="3182" t="s">
        <v>1534</v>
      </c>
      <c r="AI2048" s="3182" t="s">
        <v>1534</v>
      </c>
      <c r="AJ2048" s="2969">
        <v>2.4900000000000002</v>
      </c>
      <c r="AK2048" s="2574"/>
    </row>
    <row r="2049" spans="2:37" s="2875" customFormat="1" ht="13.5" customHeight="1" x14ac:dyDescent="0.2">
      <c r="B2049" s="3955" t="s">
        <v>6082</v>
      </c>
      <c r="C2049" s="3956"/>
      <c r="D2049" s="3372"/>
      <c r="E2049" s="2971">
        <f t="shared" ref="E2049:E2055" si="11">AD2049</f>
        <v>24.99</v>
      </c>
      <c r="F2049" s="3187" t="s">
        <v>1534</v>
      </c>
      <c r="G2049" s="3187" t="s">
        <v>1534</v>
      </c>
      <c r="H2049" s="3187" t="s">
        <v>1534</v>
      </c>
      <c r="I2049" s="3187" t="s">
        <v>1534</v>
      </c>
      <c r="J2049" s="3187" t="s">
        <v>1534</v>
      </c>
      <c r="K2049" s="3187" t="s">
        <v>1534</v>
      </c>
      <c r="L2049" s="3187">
        <v>0.18</v>
      </c>
      <c r="M2049" s="3187" t="s">
        <v>1534</v>
      </c>
      <c r="N2049" s="3187" t="s">
        <v>1534</v>
      </c>
      <c r="O2049" s="3187" t="s">
        <v>1534</v>
      </c>
      <c r="P2049" s="3187" t="s">
        <v>1534</v>
      </c>
      <c r="Q2049" s="3187">
        <v>0.18</v>
      </c>
      <c r="R2049" s="3187">
        <v>0.18</v>
      </c>
      <c r="S2049" s="3187" t="s">
        <v>1534</v>
      </c>
      <c r="T2049" s="3187" t="s">
        <v>1534</v>
      </c>
      <c r="U2049" s="3187" t="s">
        <v>1534</v>
      </c>
      <c r="V2049" s="3187" t="s">
        <v>1534</v>
      </c>
      <c r="W2049" s="3187" t="s">
        <v>1534</v>
      </c>
      <c r="X2049" s="2972">
        <v>0.06</v>
      </c>
      <c r="Y2049" s="3187" t="s">
        <v>1534</v>
      </c>
      <c r="Z2049" s="3187" t="s">
        <v>1534</v>
      </c>
      <c r="AA2049" s="3187">
        <v>50</v>
      </c>
      <c r="AB2049" s="2972">
        <v>0.06</v>
      </c>
      <c r="AC2049" s="3187" t="s">
        <v>1534</v>
      </c>
      <c r="AD2049" s="3373">
        <v>24.99</v>
      </c>
      <c r="AE2049" s="3374">
        <v>1500</v>
      </c>
      <c r="AF2049" s="2972">
        <f t="shared" ref="AF2049:AF2055" si="12">AD2049/AE2049</f>
        <v>1.6659999999999998E-2</v>
      </c>
      <c r="AG2049" s="2972">
        <v>0.1</v>
      </c>
      <c r="AH2049" s="3187" t="s">
        <v>1534</v>
      </c>
      <c r="AI2049" s="3187" t="s">
        <v>1534</v>
      </c>
      <c r="AJ2049" s="2976">
        <v>2.99</v>
      </c>
      <c r="AK2049" s="2574"/>
    </row>
    <row r="2050" spans="2:37" s="2875" customFormat="1" x14ac:dyDescent="0.2">
      <c r="B2050" s="3955" t="s">
        <v>6068</v>
      </c>
      <c r="C2050" s="3956"/>
      <c r="D2050" s="3372"/>
      <c r="E2050" s="2971">
        <f t="shared" si="11"/>
        <v>34.99</v>
      </c>
      <c r="F2050" s="3187" t="s">
        <v>1534</v>
      </c>
      <c r="G2050" s="3187" t="s">
        <v>1534</v>
      </c>
      <c r="H2050" s="3187" t="s">
        <v>1534</v>
      </c>
      <c r="I2050" s="3187" t="s">
        <v>1534</v>
      </c>
      <c r="J2050" s="3187" t="s">
        <v>1534</v>
      </c>
      <c r="K2050" s="3187" t="s">
        <v>1534</v>
      </c>
      <c r="L2050" s="3187">
        <v>0.18</v>
      </c>
      <c r="M2050" s="3187" t="s">
        <v>1534</v>
      </c>
      <c r="N2050" s="3187" t="s">
        <v>1534</v>
      </c>
      <c r="O2050" s="3187" t="s">
        <v>1534</v>
      </c>
      <c r="P2050" s="3187" t="s">
        <v>1534</v>
      </c>
      <c r="Q2050" s="3187">
        <v>0.18</v>
      </c>
      <c r="R2050" s="3187">
        <v>0.18</v>
      </c>
      <c r="S2050" s="3187" t="s">
        <v>1534</v>
      </c>
      <c r="T2050" s="3187" t="s">
        <v>1534</v>
      </c>
      <c r="U2050" s="3187" t="s">
        <v>1534</v>
      </c>
      <c r="V2050" s="3187" t="s">
        <v>1534</v>
      </c>
      <c r="W2050" s="3187" t="s">
        <v>1534</v>
      </c>
      <c r="X2050" s="2972">
        <v>0.06</v>
      </c>
      <c r="Y2050" s="3187" t="s">
        <v>1534</v>
      </c>
      <c r="Z2050" s="3187" t="s">
        <v>1534</v>
      </c>
      <c r="AA2050" s="3187">
        <v>50</v>
      </c>
      <c r="AB2050" s="2972">
        <v>0.06</v>
      </c>
      <c r="AC2050" s="3187" t="s">
        <v>1534</v>
      </c>
      <c r="AD2050" s="3373">
        <v>34.99</v>
      </c>
      <c r="AE2050" s="3374">
        <v>2000</v>
      </c>
      <c r="AF2050" s="2972">
        <f t="shared" si="12"/>
        <v>1.7495E-2</v>
      </c>
      <c r="AG2050" s="2972">
        <v>0.1</v>
      </c>
      <c r="AH2050" s="3187" t="s">
        <v>1534</v>
      </c>
      <c r="AI2050" s="3187" t="s">
        <v>1534</v>
      </c>
      <c r="AJ2050" s="2976">
        <v>3.49</v>
      </c>
      <c r="AK2050" s="2574"/>
    </row>
    <row r="2051" spans="2:37" s="2875" customFormat="1" x14ac:dyDescent="0.2">
      <c r="B2051" s="3955" t="s">
        <v>6070</v>
      </c>
      <c r="C2051" s="3956"/>
      <c r="D2051" s="3372"/>
      <c r="E2051" s="2971">
        <f t="shared" si="11"/>
        <v>39.99</v>
      </c>
      <c r="F2051" s="3187" t="s">
        <v>1534</v>
      </c>
      <c r="G2051" s="3187" t="s">
        <v>1534</v>
      </c>
      <c r="H2051" s="3187" t="s">
        <v>1534</v>
      </c>
      <c r="I2051" s="3187" t="s">
        <v>1534</v>
      </c>
      <c r="J2051" s="3187" t="s">
        <v>1534</v>
      </c>
      <c r="K2051" s="3187" t="s">
        <v>1534</v>
      </c>
      <c r="L2051" s="3187">
        <v>0.18</v>
      </c>
      <c r="M2051" s="3187" t="s">
        <v>1534</v>
      </c>
      <c r="N2051" s="3187" t="s">
        <v>1534</v>
      </c>
      <c r="O2051" s="3187" t="s">
        <v>1534</v>
      </c>
      <c r="P2051" s="3187" t="s">
        <v>1534</v>
      </c>
      <c r="Q2051" s="3187">
        <v>0.18</v>
      </c>
      <c r="R2051" s="3187">
        <v>0.18</v>
      </c>
      <c r="S2051" s="3187" t="s">
        <v>1534</v>
      </c>
      <c r="T2051" s="3187" t="s">
        <v>1534</v>
      </c>
      <c r="U2051" s="3187" t="s">
        <v>1534</v>
      </c>
      <c r="V2051" s="3187" t="s">
        <v>1534</v>
      </c>
      <c r="W2051" s="3187" t="s">
        <v>1534</v>
      </c>
      <c r="X2051" s="2972">
        <v>0.06</v>
      </c>
      <c r="Y2051" s="3187" t="s">
        <v>1534</v>
      </c>
      <c r="Z2051" s="3187" t="s">
        <v>1534</v>
      </c>
      <c r="AA2051" s="3187">
        <v>50</v>
      </c>
      <c r="AB2051" s="2972">
        <v>0.06</v>
      </c>
      <c r="AC2051" s="3187" t="s">
        <v>1534</v>
      </c>
      <c r="AD2051" s="3373">
        <v>39.99</v>
      </c>
      <c r="AE2051" s="3374">
        <v>3000</v>
      </c>
      <c r="AF2051" s="2972">
        <f t="shared" si="12"/>
        <v>1.333E-2</v>
      </c>
      <c r="AG2051" s="2972">
        <v>0.1</v>
      </c>
      <c r="AH2051" s="3187" t="s">
        <v>1534</v>
      </c>
      <c r="AI2051" s="3187" t="s">
        <v>1534</v>
      </c>
      <c r="AJ2051" s="2976">
        <v>3.99</v>
      </c>
      <c r="AK2051" s="2574"/>
    </row>
    <row r="2052" spans="2:37" s="2875" customFormat="1" x14ac:dyDescent="0.2">
      <c r="B2052" s="3955" t="s">
        <v>6072</v>
      </c>
      <c r="C2052" s="3956"/>
      <c r="D2052" s="3372"/>
      <c r="E2052" s="2971">
        <f t="shared" si="11"/>
        <v>59.99</v>
      </c>
      <c r="F2052" s="3187" t="s">
        <v>1534</v>
      </c>
      <c r="G2052" s="3187" t="s">
        <v>1534</v>
      </c>
      <c r="H2052" s="3187" t="s">
        <v>1534</v>
      </c>
      <c r="I2052" s="3187" t="s">
        <v>1534</v>
      </c>
      <c r="J2052" s="3187" t="s">
        <v>1534</v>
      </c>
      <c r="K2052" s="3187" t="s">
        <v>1534</v>
      </c>
      <c r="L2052" s="3187">
        <v>0.18</v>
      </c>
      <c r="M2052" s="3187" t="s">
        <v>1534</v>
      </c>
      <c r="N2052" s="3187" t="s">
        <v>1534</v>
      </c>
      <c r="O2052" s="3187" t="s">
        <v>1534</v>
      </c>
      <c r="P2052" s="3187" t="s">
        <v>1534</v>
      </c>
      <c r="Q2052" s="3187">
        <v>0.18</v>
      </c>
      <c r="R2052" s="3187">
        <v>0.18</v>
      </c>
      <c r="S2052" s="3187" t="s">
        <v>1534</v>
      </c>
      <c r="T2052" s="3187" t="s">
        <v>1534</v>
      </c>
      <c r="U2052" s="3187" t="s">
        <v>1534</v>
      </c>
      <c r="V2052" s="3187" t="s">
        <v>1534</v>
      </c>
      <c r="W2052" s="3187" t="s">
        <v>1534</v>
      </c>
      <c r="X2052" s="2972">
        <v>0.06</v>
      </c>
      <c r="Y2052" s="3187" t="s">
        <v>1534</v>
      </c>
      <c r="Z2052" s="3187" t="s">
        <v>1534</v>
      </c>
      <c r="AA2052" s="3187">
        <v>50</v>
      </c>
      <c r="AB2052" s="2972">
        <v>0.06</v>
      </c>
      <c r="AC2052" s="3187" t="s">
        <v>1534</v>
      </c>
      <c r="AD2052" s="3373">
        <v>59.99</v>
      </c>
      <c r="AE2052" s="3374">
        <v>10000</v>
      </c>
      <c r="AF2052" s="2972">
        <f t="shared" si="12"/>
        <v>5.999E-3</v>
      </c>
      <c r="AG2052" s="2972">
        <v>0.1</v>
      </c>
      <c r="AH2052" s="3187" t="s">
        <v>1534</v>
      </c>
      <c r="AI2052" s="3187" t="s">
        <v>1534</v>
      </c>
      <c r="AJ2052" s="2976">
        <v>3.99</v>
      </c>
      <c r="AK2052" s="2574"/>
    </row>
    <row r="2053" spans="2:37" s="2875" customFormat="1" x14ac:dyDescent="0.2">
      <c r="B2053" s="3955" t="s">
        <v>6074</v>
      </c>
      <c r="C2053" s="3956"/>
      <c r="D2053" s="3372"/>
      <c r="E2053" s="2971">
        <f t="shared" si="11"/>
        <v>29.99</v>
      </c>
      <c r="F2053" s="3187" t="s">
        <v>1534</v>
      </c>
      <c r="G2053" s="3187" t="s">
        <v>1534</v>
      </c>
      <c r="H2053" s="3187" t="s">
        <v>1534</v>
      </c>
      <c r="I2053" s="3187" t="s">
        <v>1534</v>
      </c>
      <c r="J2053" s="3187" t="s">
        <v>1534</v>
      </c>
      <c r="K2053" s="3187" t="s">
        <v>1534</v>
      </c>
      <c r="L2053" s="3187">
        <v>0.18</v>
      </c>
      <c r="M2053" s="3187" t="s">
        <v>1534</v>
      </c>
      <c r="N2053" s="3187" t="s">
        <v>1534</v>
      </c>
      <c r="O2053" s="3187" t="s">
        <v>1534</v>
      </c>
      <c r="P2053" s="3187" t="s">
        <v>1534</v>
      </c>
      <c r="Q2053" s="3187">
        <v>0.18</v>
      </c>
      <c r="R2053" s="3187">
        <v>0.18</v>
      </c>
      <c r="S2053" s="3187" t="s">
        <v>1534</v>
      </c>
      <c r="T2053" s="3187" t="s">
        <v>1534</v>
      </c>
      <c r="U2053" s="3187" t="s">
        <v>1534</v>
      </c>
      <c r="V2053" s="3187" t="s">
        <v>1534</v>
      </c>
      <c r="W2053" s="3187" t="s">
        <v>1534</v>
      </c>
      <c r="X2053" s="2972">
        <v>0.06</v>
      </c>
      <c r="Y2053" s="3187" t="s">
        <v>1534</v>
      </c>
      <c r="Z2053" s="3187" t="s">
        <v>1534</v>
      </c>
      <c r="AA2053" s="3187">
        <v>50</v>
      </c>
      <c r="AB2053" s="2972">
        <v>0.06</v>
      </c>
      <c r="AC2053" s="3187" t="s">
        <v>1534</v>
      </c>
      <c r="AD2053" s="3373">
        <v>29.99</v>
      </c>
      <c r="AE2053" s="3374">
        <v>1000</v>
      </c>
      <c r="AF2053" s="2972">
        <f t="shared" si="12"/>
        <v>2.9989999999999999E-2</v>
      </c>
      <c r="AG2053" s="2972">
        <v>0.1</v>
      </c>
      <c r="AH2053" s="3187" t="s">
        <v>1534</v>
      </c>
      <c r="AI2053" s="3187" t="s">
        <v>1534</v>
      </c>
      <c r="AJ2053" s="2976">
        <v>3.99</v>
      </c>
      <c r="AK2053" s="2574"/>
    </row>
    <row r="2054" spans="2:37" s="2875" customFormat="1" x14ac:dyDescent="0.2">
      <c r="B2054" s="3955" t="s">
        <v>6076</v>
      </c>
      <c r="C2054" s="3956"/>
      <c r="D2054" s="3372"/>
      <c r="E2054" s="2971">
        <f t="shared" si="11"/>
        <v>34.99</v>
      </c>
      <c r="F2054" s="3187" t="s">
        <v>1534</v>
      </c>
      <c r="G2054" s="3187" t="s">
        <v>1534</v>
      </c>
      <c r="H2054" s="3187" t="s">
        <v>1534</v>
      </c>
      <c r="I2054" s="3187" t="s">
        <v>1534</v>
      </c>
      <c r="J2054" s="3187" t="s">
        <v>1534</v>
      </c>
      <c r="K2054" s="3187" t="s">
        <v>1534</v>
      </c>
      <c r="L2054" s="3187">
        <v>0.18</v>
      </c>
      <c r="M2054" s="3187" t="s">
        <v>1534</v>
      </c>
      <c r="N2054" s="3187" t="s">
        <v>1534</v>
      </c>
      <c r="O2054" s="3187" t="s">
        <v>1534</v>
      </c>
      <c r="P2054" s="3187" t="s">
        <v>1534</v>
      </c>
      <c r="Q2054" s="3187">
        <v>0.18</v>
      </c>
      <c r="R2054" s="3187">
        <v>0.18</v>
      </c>
      <c r="S2054" s="3187" t="s">
        <v>1534</v>
      </c>
      <c r="T2054" s="3187" t="s">
        <v>1534</v>
      </c>
      <c r="U2054" s="3187" t="s">
        <v>1534</v>
      </c>
      <c r="V2054" s="3187" t="s">
        <v>1534</v>
      </c>
      <c r="W2054" s="3187" t="s">
        <v>1534</v>
      </c>
      <c r="X2054" s="2972">
        <v>0.06</v>
      </c>
      <c r="Y2054" s="3187" t="s">
        <v>1534</v>
      </c>
      <c r="Z2054" s="3187" t="s">
        <v>1534</v>
      </c>
      <c r="AA2054" s="3187">
        <v>50</v>
      </c>
      <c r="AB2054" s="2972">
        <v>0.06</v>
      </c>
      <c r="AC2054" s="3187" t="s">
        <v>1534</v>
      </c>
      <c r="AD2054" s="3373">
        <v>34.99</v>
      </c>
      <c r="AE2054" s="3374">
        <v>1500</v>
      </c>
      <c r="AF2054" s="2972">
        <f t="shared" si="12"/>
        <v>2.3326666666666669E-2</v>
      </c>
      <c r="AG2054" s="2972">
        <v>0.1</v>
      </c>
      <c r="AH2054" s="3187" t="s">
        <v>1534</v>
      </c>
      <c r="AI2054" s="3187" t="s">
        <v>1534</v>
      </c>
      <c r="AJ2054" s="2976">
        <v>2.4900000000000002</v>
      </c>
      <c r="AK2054" s="2574"/>
    </row>
    <row r="2055" spans="2:37" s="2875" customFormat="1" ht="13.5" thickBot="1" x14ac:dyDescent="0.25">
      <c r="B2055" s="4709" t="s">
        <v>6078</v>
      </c>
      <c r="C2055" s="4710"/>
      <c r="D2055" s="3376"/>
      <c r="E2055" s="3067">
        <f t="shared" si="11"/>
        <v>44.99</v>
      </c>
      <c r="F2055" s="3346" t="s">
        <v>1534</v>
      </c>
      <c r="G2055" s="3346" t="s">
        <v>1534</v>
      </c>
      <c r="H2055" s="3346" t="s">
        <v>1534</v>
      </c>
      <c r="I2055" s="3346" t="s">
        <v>1534</v>
      </c>
      <c r="J2055" s="3346" t="s">
        <v>1534</v>
      </c>
      <c r="K2055" s="3346" t="s">
        <v>1534</v>
      </c>
      <c r="L2055" s="3346">
        <v>0.18</v>
      </c>
      <c r="M2055" s="3346" t="s">
        <v>1534</v>
      </c>
      <c r="N2055" s="3346" t="s">
        <v>1534</v>
      </c>
      <c r="O2055" s="3346" t="s">
        <v>1534</v>
      </c>
      <c r="P2055" s="3346" t="s">
        <v>1534</v>
      </c>
      <c r="Q2055" s="3346">
        <v>0.18</v>
      </c>
      <c r="R2055" s="3346">
        <v>0.18</v>
      </c>
      <c r="S2055" s="3346" t="s">
        <v>1534</v>
      </c>
      <c r="T2055" s="3346" t="s">
        <v>1534</v>
      </c>
      <c r="U2055" s="3346" t="s">
        <v>1534</v>
      </c>
      <c r="V2055" s="3346" t="s">
        <v>1534</v>
      </c>
      <c r="W2055" s="3346" t="s">
        <v>1534</v>
      </c>
      <c r="X2055" s="3068">
        <v>0.06</v>
      </c>
      <c r="Y2055" s="3346" t="s">
        <v>1534</v>
      </c>
      <c r="Z2055" s="3346" t="s">
        <v>1534</v>
      </c>
      <c r="AA2055" s="3346">
        <v>50</v>
      </c>
      <c r="AB2055" s="3068">
        <v>0.06</v>
      </c>
      <c r="AC2055" s="3346" t="s">
        <v>1534</v>
      </c>
      <c r="AD2055" s="3399">
        <v>44.99</v>
      </c>
      <c r="AE2055" s="3377">
        <v>2000</v>
      </c>
      <c r="AF2055" s="3068">
        <f t="shared" si="12"/>
        <v>2.2495000000000001E-2</v>
      </c>
      <c r="AG2055" s="3068">
        <v>0.1</v>
      </c>
      <c r="AH2055" s="3346" t="s">
        <v>1534</v>
      </c>
      <c r="AI2055" s="3346" t="s">
        <v>1534</v>
      </c>
      <c r="AJ2055" s="3072">
        <v>2.99</v>
      </c>
      <c r="AK2055" s="2574"/>
    </row>
    <row r="2056" spans="2:37" s="2875" customFormat="1" x14ac:dyDescent="0.2">
      <c r="B2056" s="2575"/>
      <c r="C2056" s="2568"/>
      <c r="D2056" s="3833"/>
      <c r="E2056" s="3833"/>
      <c r="F2056" s="3833"/>
      <c r="G2056" s="3833"/>
      <c r="H2056" s="2568"/>
      <c r="I2056" s="2569"/>
      <c r="J2056" s="2569"/>
      <c r="K2056" s="2569"/>
      <c r="L2056" s="2569"/>
      <c r="M2056" s="2568"/>
      <c r="N2056" s="2569"/>
      <c r="O2056" s="2569"/>
      <c r="P2056" s="2569"/>
      <c r="Q2056" s="2569"/>
      <c r="R2056" s="2569"/>
      <c r="S2056" s="2568"/>
      <c r="T2056" s="2567"/>
      <c r="U2056" s="2567"/>
      <c r="V2056" s="2567"/>
      <c r="W2056" s="2567"/>
      <c r="X2056" s="2567"/>
      <c r="Y2056" s="2567"/>
      <c r="Z2056" s="2567"/>
      <c r="AA2056" s="2567"/>
      <c r="AB2056" s="2567"/>
      <c r="AC2056" s="2567"/>
      <c r="AD2056" s="2567"/>
      <c r="AE2056" s="2567"/>
      <c r="AF2056" s="2567"/>
      <c r="AG2056" s="2567"/>
      <c r="AH2056" s="2567"/>
      <c r="AI2056" s="2567"/>
      <c r="AJ2056" s="2567"/>
      <c r="AK2056" s="2574"/>
    </row>
    <row r="2057" spans="2:37" s="2875" customFormat="1" x14ac:dyDescent="0.2">
      <c r="B2057" s="3834" t="s">
        <v>4996</v>
      </c>
      <c r="C2057" s="3835"/>
      <c r="D2057" s="3836" t="s">
        <v>6057</v>
      </c>
      <c r="E2057" s="3836"/>
      <c r="F2057" s="3836"/>
      <c r="G2057" s="3836"/>
      <c r="H2057" s="2571"/>
      <c r="I2057" s="2571"/>
      <c r="J2057" s="2571"/>
      <c r="K2057" s="2571"/>
      <c r="L2057" s="2571"/>
      <c r="M2057" s="2571"/>
      <c r="N2057" s="2571"/>
      <c r="O2057" s="2571"/>
      <c r="P2057" s="2571"/>
      <c r="Q2057" s="2571"/>
      <c r="R2057" s="2571"/>
      <c r="S2057" s="2571"/>
      <c r="T2057" s="2567"/>
      <c r="U2057" s="2567"/>
      <c r="V2057" s="2567"/>
      <c r="W2057" s="2567"/>
      <c r="X2057" s="2567"/>
      <c r="Y2057" s="2567"/>
      <c r="Z2057" s="2567"/>
      <c r="AA2057" s="2567"/>
      <c r="AB2057" s="2567"/>
      <c r="AC2057" s="2567"/>
      <c r="AD2057" s="2567"/>
      <c r="AE2057" s="2567"/>
      <c r="AF2057" s="2567"/>
      <c r="AG2057" s="2567"/>
      <c r="AH2057" s="2567"/>
      <c r="AI2057" s="2567"/>
      <c r="AJ2057" s="2567"/>
      <c r="AK2057" s="2574"/>
    </row>
    <row r="2058" spans="2:37" s="2875" customFormat="1" x14ac:dyDescent="0.2">
      <c r="B2058" s="3834" t="s">
        <v>4997</v>
      </c>
      <c r="C2058" s="3835"/>
      <c r="D2058" s="3836" t="s">
        <v>1517</v>
      </c>
      <c r="E2058" s="3836"/>
      <c r="F2058" s="3836"/>
      <c r="G2058" s="3836"/>
      <c r="H2058" s="2571"/>
      <c r="I2058" s="2571"/>
      <c r="J2058" s="2571"/>
      <c r="K2058" s="2571"/>
      <c r="L2058" s="2571"/>
      <c r="M2058" s="2571"/>
      <c r="N2058" s="2571"/>
      <c r="O2058" s="2571"/>
      <c r="P2058" s="2571"/>
      <c r="Q2058" s="2571"/>
      <c r="R2058" s="2571"/>
      <c r="S2058" s="2571"/>
      <c r="T2058" s="2567"/>
      <c r="U2058" s="2567"/>
      <c r="V2058" s="2567"/>
      <c r="W2058" s="2567"/>
      <c r="X2058" s="2567"/>
      <c r="Y2058" s="2567"/>
      <c r="Z2058" s="2567"/>
      <c r="AA2058" s="2567"/>
      <c r="AB2058" s="2567"/>
      <c r="AC2058" s="2567"/>
      <c r="AD2058" s="2567"/>
      <c r="AE2058" s="2567"/>
      <c r="AF2058" s="2567"/>
      <c r="AG2058" s="2567"/>
      <c r="AH2058" s="2567"/>
      <c r="AI2058" s="2567"/>
      <c r="AJ2058" s="2567"/>
      <c r="AK2058" s="2574"/>
    </row>
    <row r="2059" spans="2:37" s="2875" customFormat="1" ht="15.75" thickBot="1" x14ac:dyDescent="0.25">
      <c r="B2059" s="3938"/>
      <c r="C2059" s="3939"/>
      <c r="D2059" s="3940"/>
      <c r="E2059" s="3940"/>
      <c r="F2059" s="3940"/>
      <c r="G2059" s="3940"/>
      <c r="H2059" s="2576"/>
      <c r="I2059" s="2576"/>
      <c r="J2059" s="2576"/>
      <c r="K2059" s="2576"/>
      <c r="L2059" s="2576"/>
      <c r="M2059" s="2576"/>
      <c r="N2059" s="2576"/>
      <c r="O2059" s="2576"/>
      <c r="P2059" s="2576"/>
      <c r="Q2059" s="2576"/>
      <c r="R2059" s="2576"/>
      <c r="S2059" s="2576"/>
      <c r="T2059" s="2577"/>
      <c r="U2059" s="2577"/>
      <c r="V2059" s="2577"/>
      <c r="W2059" s="2577"/>
      <c r="X2059" s="2577"/>
      <c r="Y2059" s="2577"/>
      <c r="Z2059" s="2577"/>
      <c r="AA2059" s="2577"/>
      <c r="AB2059" s="2577"/>
      <c r="AC2059" s="2577"/>
      <c r="AD2059" s="2577"/>
      <c r="AE2059" s="2577"/>
      <c r="AF2059" s="2577"/>
      <c r="AG2059" s="2577"/>
      <c r="AH2059" s="2577"/>
      <c r="AI2059" s="2577"/>
      <c r="AJ2059" s="2577"/>
      <c r="AK2059" s="2579"/>
    </row>
    <row r="2060" spans="2:37" s="2875" customFormat="1" x14ac:dyDescent="0.2">
      <c r="B2060" s="2777"/>
    </row>
    <row r="2061" spans="2:37" s="2875" customFormat="1" ht="13.5" thickBot="1" x14ac:dyDescent="0.25">
      <c r="B2061" s="2777"/>
    </row>
    <row r="2062" spans="2:37" s="2875" customFormat="1" ht="20.25" x14ac:dyDescent="0.2">
      <c r="B2062" s="3839" t="s">
        <v>5005</v>
      </c>
      <c r="C2062" s="3840"/>
      <c r="D2062" s="3840"/>
      <c r="E2062" s="3840"/>
      <c r="F2062" s="3840"/>
      <c r="G2062" s="3840"/>
      <c r="H2062" s="3840"/>
      <c r="I2062" s="3840"/>
      <c r="J2062" s="3840"/>
      <c r="K2062" s="3840"/>
      <c r="L2062" s="3840"/>
      <c r="M2062" s="3840"/>
      <c r="N2062" s="3840"/>
      <c r="O2062" s="3840"/>
      <c r="P2062" s="3840"/>
      <c r="Q2062" s="3840"/>
      <c r="R2062" s="3840"/>
      <c r="S2062" s="3840"/>
      <c r="T2062" s="3840"/>
      <c r="U2062" s="3840"/>
      <c r="V2062" s="3840"/>
      <c r="W2062" s="3840"/>
      <c r="X2062" s="3840"/>
      <c r="Y2062" s="3840"/>
      <c r="Z2062" s="3840"/>
      <c r="AA2062" s="3840"/>
      <c r="AB2062" s="3840"/>
      <c r="AC2062" s="3840"/>
      <c r="AD2062" s="3840"/>
      <c r="AE2062" s="3840"/>
      <c r="AF2062" s="3840"/>
      <c r="AG2062" s="3840"/>
      <c r="AH2062" s="3840"/>
      <c r="AI2062" s="3840"/>
      <c r="AJ2062" s="3840"/>
      <c r="AK2062" s="3841"/>
    </row>
    <row r="2063" spans="2:37" s="2875" customFormat="1" x14ac:dyDescent="0.2">
      <c r="B2063" s="2572"/>
      <c r="C2063" s="3381"/>
      <c r="D2063" s="3381"/>
      <c r="E2063" s="3381"/>
      <c r="F2063" s="3381"/>
      <c r="G2063" s="2573"/>
      <c r="H2063" s="2573"/>
      <c r="I2063" s="2573"/>
      <c r="J2063" s="2573"/>
      <c r="K2063" s="2573"/>
      <c r="L2063" s="2573"/>
      <c r="M2063" s="2573"/>
      <c r="N2063" s="2573"/>
      <c r="O2063" s="2573"/>
      <c r="P2063" s="2573"/>
      <c r="Q2063" s="2573"/>
      <c r="R2063" s="2573"/>
      <c r="S2063" s="2573"/>
      <c r="T2063" s="2573"/>
      <c r="U2063" s="2573"/>
      <c r="V2063" s="2573"/>
      <c r="W2063" s="2573"/>
      <c r="X2063" s="2573"/>
      <c r="Y2063" s="2573"/>
      <c r="Z2063" s="2573"/>
      <c r="AA2063" s="2573"/>
      <c r="AB2063" s="2573"/>
      <c r="AC2063" s="2573"/>
      <c r="AD2063" s="2573"/>
      <c r="AE2063" s="2573"/>
      <c r="AF2063" s="2573"/>
      <c r="AG2063" s="2573"/>
      <c r="AH2063" s="2573"/>
      <c r="AI2063" s="2573"/>
      <c r="AJ2063" s="2573"/>
      <c r="AK2063" s="2574"/>
    </row>
    <row r="2064" spans="2:37" s="2875" customFormat="1" x14ac:dyDescent="0.2">
      <c r="B2064" s="2572" t="s">
        <v>4992</v>
      </c>
      <c r="C2064" s="3381"/>
      <c r="D2064" s="3842" t="s">
        <v>6062</v>
      </c>
      <c r="E2064" s="3842"/>
      <c r="F2064" s="3842"/>
      <c r="G2064" s="2573"/>
      <c r="H2064" s="2573"/>
      <c r="I2064" s="2573"/>
      <c r="J2064" s="2573"/>
      <c r="K2064" s="2573"/>
      <c r="L2064" s="2573"/>
      <c r="M2064" s="2573"/>
      <c r="N2064" s="2573"/>
      <c r="O2064" s="2573"/>
      <c r="P2064" s="2573"/>
      <c r="Q2064" s="2573"/>
      <c r="R2064" s="2573"/>
      <c r="S2064" s="2573"/>
      <c r="T2064" s="2573"/>
      <c r="U2064" s="2573"/>
      <c r="V2064" s="2573"/>
      <c r="W2064" s="2573"/>
      <c r="X2064" s="2573"/>
      <c r="Y2064" s="2573"/>
      <c r="Z2064" s="2573"/>
      <c r="AA2064" s="2573"/>
      <c r="AB2064" s="2573"/>
      <c r="AC2064" s="2573"/>
      <c r="AD2064" s="2573"/>
      <c r="AE2064" s="2573"/>
      <c r="AF2064" s="2573"/>
      <c r="AG2064" s="2573"/>
      <c r="AH2064" s="2573"/>
      <c r="AI2064" s="2573"/>
      <c r="AJ2064" s="2573"/>
      <c r="AK2064" s="2574"/>
    </row>
    <row r="2065" spans="2:37" s="2875" customFormat="1" ht="13.5" thickBot="1" x14ac:dyDescent="0.25">
      <c r="B2065" s="3863" t="s">
        <v>5006</v>
      </c>
      <c r="C2065" s="3864"/>
      <c r="D2065" s="3843">
        <v>41597</v>
      </c>
      <c r="E2065" s="3843"/>
      <c r="F2065" s="3381"/>
      <c r="G2065" s="2573"/>
      <c r="H2065" s="2573"/>
      <c r="I2065" s="2573"/>
      <c r="J2065" s="2573"/>
      <c r="K2065" s="2573"/>
      <c r="L2065" s="2573"/>
      <c r="M2065" s="2573"/>
      <c r="N2065" s="2573"/>
      <c r="O2065" s="2573"/>
      <c r="P2065" s="2573"/>
      <c r="Q2065" s="2573"/>
      <c r="R2065" s="2573"/>
      <c r="S2065" s="2573"/>
      <c r="T2065" s="2573"/>
      <c r="U2065" s="2573"/>
      <c r="V2065" s="2573"/>
      <c r="W2065" s="2573"/>
      <c r="X2065" s="2573"/>
      <c r="Y2065" s="2573"/>
      <c r="Z2065" s="2573"/>
      <c r="AA2065" s="2573"/>
      <c r="AB2065" s="2573"/>
      <c r="AC2065" s="2573"/>
      <c r="AD2065" s="2573"/>
      <c r="AE2065" s="2573"/>
      <c r="AF2065" s="2573"/>
      <c r="AG2065" s="2573"/>
      <c r="AH2065" s="2573"/>
      <c r="AI2065" s="2573"/>
      <c r="AJ2065" s="2573"/>
      <c r="AK2065" s="2574"/>
    </row>
    <row r="2066" spans="2:37" s="2875" customFormat="1" ht="117" customHeight="1" thickBot="1" x14ac:dyDescent="0.25">
      <c r="B2066" s="3844" t="s">
        <v>5007</v>
      </c>
      <c r="C2066" s="3845"/>
      <c r="D2066" s="3872" t="s">
        <v>6063</v>
      </c>
      <c r="E2066" s="3847"/>
      <c r="F2066" s="3847"/>
      <c r="G2066" s="3847"/>
      <c r="H2066" s="3847"/>
      <c r="I2066" s="3847"/>
      <c r="J2066" s="3847"/>
      <c r="K2066" s="3848"/>
      <c r="L2066" s="2573"/>
      <c r="M2066" s="2573"/>
      <c r="N2066" s="2573"/>
      <c r="O2066" s="2573"/>
      <c r="P2066" s="2573"/>
      <c r="Q2066" s="2573"/>
      <c r="R2066" s="2573"/>
      <c r="S2066" s="2573"/>
      <c r="T2066" s="2573"/>
      <c r="U2066" s="2573"/>
      <c r="V2066" s="2573"/>
      <c r="W2066" s="2573"/>
      <c r="X2066" s="2573"/>
      <c r="Y2066" s="2573"/>
      <c r="Z2066" s="2573"/>
      <c r="AA2066" s="2573"/>
      <c r="AB2066" s="2573"/>
      <c r="AC2066" s="2573"/>
      <c r="AD2066" s="2573"/>
      <c r="AE2066" s="2573"/>
      <c r="AF2066" s="2573"/>
      <c r="AG2066" s="2573"/>
      <c r="AH2066" s="2573"/>
      <c r="AI2066" s="2573"/>
      <c r="AJ2066" s="2573"/>
      <c r="AK2066" s="2574"/>
    </row>
    <row r="2067" spans="2:37" s="2875" customFormat="1" ht="13.5" thickBot="1" x14ac:dyDescent="0.25">
      <c r="B2067" s="3865"/>
      <c r="C2067" s="3849"/>
      <c r="D2067" s="3849"/>
      <c r="E2067" s="3849"/>
      <c r="F2067" s="3849"/>
      <c r="G2067" s="3849"/>
      <c r="H2067" s="3849"/>
      <c r="I2067" s="3849"/>
      <c r="J2067" s="3849"/>
      <c r="K2067" s="3849"/>
      <c r="L2067" s="3849"/>
      <c r="M2067" s="3849"/>
      <c r="N2067" s="3849"/>
      <c r="O2067" s="3849"/>
      <c r="P2067" s="3849"/>
      <c r="Q2067" s="3849"/>
      <c r="R2067" s="2573"/>
      <c r="S2067" s="2573"/>
      <c r="T2067" s="2573"/>
      <c r="U2067" s="2573"/>
      <c r="V2067" s="2573"/>
      <c r="W2067" s="2573"/>
      <c r="X2067" s="2573"/>
      <c r="Y2067" s="2573"/>
      <c r="Z2067" s="2573"/>
      <c r="AA2067" s="2573"/>
      <c r="AB2067" s="2573"/>
      <c r="AC2067" s="2573"/>
      <c r="AD2067" s="2573"/>
      <c r="AE2067" s="2573"/>
      <c r="AF2067" s="2573"/>
      <c r="AG2067" s="2573"/>
      <c r="AH2067" s="2573"/>
      <c r="AI2067" s="2573"/>
      <c r="AJ2067" s="2573"/>
      <c r="AK2067" s="2574"/>
    </row>
    <row r="2068" spans="2:37" s="2875" customFormat="1" ht="13.5" thickBot="1" x14ac:dyDescent="0.25">
      <c r="B2068" s="3827" t="s">
        <v>5008</v>
      </c>
      <c r="C2068" s="3827"/>
      <c r="D2068" s="3827" t="s">
        <v>4998</v>
      </c>
      <c r="E2068" s="3827" t="s">
        <v>5009</v>
      </c>
      <c r="F2068" s="3850" t="s">
        <v>224</v>
      </c>
      <c r="G2068" s="3850"/>
      <c r="H2068" s="3850"/>
      <c r="I2068" s="3850"/>
      <c r="J2068" s="3850"/>
      <c r="K2068" s="3850"/>
      <c r="L2068" s="3850"/>
      <c r="M2068" s="3850"/>
      <c r="N2068" s="3850"/>
      <c r="O2068" s="3850"/>
      <c r="P2068" s="3850"/>
      <c r="Q2068" s="3850"/>
      <c r="R2068" s="3850"/>
      <c r="S2068" s="3850" t="s">
        <v>340</v>
      </c>
      <c r="T2068" s="3850"/>
      <c r="U2068" s="3850"/>
      <c r="V2068" s="3850"/>
      <c r="W2068" s="3850"/>
      <c r="X2068" s="3850"/>
      <c r="Y2068" s="3850"/>
      <c r="Z2068" s="3850"/>
      <c r="AA2068" s="3850"/>
      <c r="AB2068" s="3850"/>
      <c r="AC2068" s="3850"/>
      <c r="AD2068" s="3850" t="s">
        <v>225</v>
      </c>
      <c r="AE2068" s="3850"/>
      <c r="AF2068" s="3850"/>
      <c r="AG2068" s="3850"/>
      <c r="AH2068" s="3851" t="s">
        <v>4993</v>
      </c>
      <c r="AI2068" s="3851"/>
      <c r="AJ2068" s="3851"/>
      <c r="AK2068" s="2574"/>
    </row>
    <row r="2069" spans="2:37" s="2875" customFormat="1" ht="13.5" thickBot="1" x14ac:dyDescent="0.25">
      <c r="B2069" s="3828"/>
      <c r="C2069" s="3828"/>
      <c r="D2069" s="3828"/>
      <c r="E2069" s="3828"/>
      <c r="F2069" s="3828" t="s">
        <v>5010</v>
      </c>
      <c r="G2069" s="3828" t="s">
        <v>5011</v>
      </c>
      <c r="H2069" s="3827" t="s">
        <v>5012</v>
      </c>
      <c r="I2069" s="3830" t="s">
        <v>5013</v>
      </c>
      <c r="J2069" s="3830" t="s">
        <v>5014</v>
      </c>
      <c r="K2069" s="3829" t="s">
        <v>5015</v>
      </c>
      <c r="L2069" s="3829" t="s">
        <v>5016</v>
      </c>
      <c r="M2069" s="3830" t="s">
        <v>5017</v>
      </c>
      <c r="N2069" s="3830"/>
      <c r="O2069" s="3829" t="s">
        <v>5018</v>
      </c>
      <c r="P2069" s="3829" t="s">
        <v>5019</v>
      </c>
      <c r="Q2069" s="3829" t="s">
        <v>5020</v>
      </c>
      <c r="R2069" s="3829" t="s">
        <v>5021</v>
      </c>
      <c r="S2069" s="3827" t="s">
        <v>5022</v>
      </c>
      <c r="T2069" s="3827" t="s">
        <v>5023</v>
      </c>
      <c r="U2069" s="3827" t="s">
        <v>5024</v>
      </c>
      <c r="V2069" s="3827" t="s">
        <v>5025</v>
      </c>
      <c r="W2069" s="3827" t="s">
        <v>5026</v>
      </c>
      <c r="X2069" s="3827" t="s">
        <v>5027</v>
      </c>
      <c r="Y2069" s="3827" t="s">
        <v>5028</v>
      </c>
      <c r="Z2069" s="3827" t="s">
        <v>5029</v>
      </c>
      <c r="AA2069" s="3827" t="s">
        <v>5030</v>
      </c>
      <c r="AB2069" s="3830" t="s">
        <v>5031</v>
      </c>
      <c r="AC2069" s="3830" t="s">
        <v>5032</v>
      </c>
      <c r="AD2069" s="3827" t="s">
        <v>5033</v>
      </c>
      <c r="AE2069" s="3827" t="s">
        <v>5034</v>
      </c>
      <c r="AF2069" s="3827" t="s">
        <v>5035</v>
      </c>
      <c r="AG2069" s="3827" t="s">
        <v>5036</v>
      </c>
      <c r="AH2069" s="3827" t="s">
        <v>1154</v>
      </c>
      <c r="AI2069" s="3827" t="s">
        <v>4994</v>
      </c>
      <c r="AJ2069" s="3827" t="s">
        <v>4995</v>
      </c>
      <c r="AK2069" s="2574"/>
    </row>
    <row r="2070" spans="2:37" s="2875" customFormat="1" ht="13.5" thickBot="1" x14ac:dyDescent="0.25">
      <c r="B2070" s="3828"/>
      <c r="C2070" s="3828"/>
      <c r="D2070" s="3828"/>
      <c r="E2070" s="3828"/>
      <c r="F2070" s="3828"/>
      <c r="G2070" s="3828"/>
      <c r="H2070" s="3828"/>
      <c r="I2070" s="3829"/>
      <c r="J2070" s="3829"/>
      <c r="K2070" s="3829"/>
      <c r="L2070" s="3829"/>
      <c r="M2070" s="3382" t="s">
        <v>5037</v>
      </c>
      <c r="N2070" s="3383" t="s">
        <v>2798</v>
      </c>
      <c r="O2070" s="3829"/>
      <c r="P2070" s="3829"/>
      <c r="Q2070" s="3829"/>
      <c r="R2070" s="3829"/>
      <c r="S2070" s="3828"/>
      <c r="T2070" s="3828"/>
      <c r="U2070" s="3828"/>
      <c r="V2070" s="3828"/>
      <c r="W2070" s="3828"/>
      <c r="X2070" s="3828"/>
      <c r="Y2070" s="3828"/>
      <c r="Z2070" s="3828"/>
      <c r="AA2070" s="3828"/>
      <c r="AB2070" s="3829"/>
      <c r="AC2070" s="3829"/>
      <c r="AD2070" s="3828"/>
      <c r="AE2070" s="3828"/>
      <c r="AF2070" s="3828"/>
      <c r="AG2070" s="3828"/>
      <c r="AH2070" s="3828"/>
      <c r="AI2070" s="3828"/>
      <c r="AJ2070" s="3828"/>
      <c r="AK2070" s="2574"/>
    </row>
    <row r="2071" spans="2:37" s="2875" customFormat="1" x14ac:dyDescent="0.2">
      <c r="B2071" s="4711" t="s">
        <v>6064</v>
      </c>
      <c r="C2071" s="4712"/>
      <c r="D2071" s="3368" t="s">
        <v>6065</v>
      </c>
      <c r="E2071" s="2964">
        <v>29.99</v>
      </c>
      <c r="F2071" s="3182" t="s">
        <v>1534</v>
      </c>
      <c r="G2071" s="3182" t="s">
        <v>1534</v>
      </c>
      <c r="H2071" s="3182" t="s">
        <v>1534</v>
      </c>
      <c r="I2071" s="3182" t="s">
        <v>1534</v>
      </c>
      <c r="J2071" s="3182" t="s">
        <v>1534</v>
      </c>
      <c r="K2071" s="3182" t="s">
        <v>1534</v>
      </c>
      <c r="L2071" s="3182">
        <v>0.18</v>
      </c>
      <c r="M2071" s="3182" t="s">
        <v>1534</v>
      </c>
      <c r="N2071" s="3182" t="s">
        <v>1534</v>
      </c>
      <c r="O2071" s="3182" t="s">
        <v>1534</v>
      </c>
      <c r="P2071" s="3182" t="s">
        <v>1534</v>
      </c>
      <c r="Q2071" s="3182">
        <v>0.18</v>
      </c>
      <c r="R2071" s="3182">
        <v>0.18</v>
      </c>
      <c r="S2071" s="3182" t="s">
        <v>1534</v>
      </c>
      <c r="T2071" s="3182" t="s">
        <v>1534</v>
      </c>
      <c r="U2071" s="3182" t="s">
        <v>1534</v>
      </c>
      <c r="V2071" s="3182" t="s">
        <v>1534</v>
      </c>
      <c r="W2071" s="3182" t="s">
        <v>1534</v>
      </c>
      <c r="X2071" s="2965">
        <v>0.06</v>
      </c>
      <c r="Y2071" s="3182" t="s">
        <v>1534</v>
      </c>
      <c r="Z2071" s="3182" t="s">
        <v>1534</v>
      </c>
      <c r="AA2071" s="3182" t="s">
        <v>1534</v>
      </c>
      <c r="AB2071" s="2965">
        <v>0.06</v>
      </c>
      <c r="AC2071" s="3182" t="s">
        <v>1534</v>
      </c>
      <c r="AD2071" s="3369">
        <v>24.99</v>
      </c>
      <c r="AE2071" s="3370">
        <v>1000</v>
      </c>
      <c r="AF2071" s="2965">
        <f>AD2071/AE2071</f>
        <v>2.4989999999999998E-2</v>
      </c>
      <c r="AG2071" s="2965">
        <v>0.1</v>
      </c>
      <c r="AH2071" s="3182" t="s">
        <v>1534</v>
      </c>
      <c r="AI2071" s="3182" t="s">
        <v>1534</v>
      </c>
      <c r="AJ2071" s="2969">
        <v>2.4900000000000002</v>
      </c>
      <c r="AK2071" s="2574"/>
    </row>
    <row r="2072" spans="2:37" s="2875" customFormat="1" x14ac:dyDescent="0.2">
      <c r="B2072" s="3955" t="s">
        <v>6066</v>
      </c>
      <c r="C2072" s="3956"/>
      <c r="D2072" s="3372" t="s">
        <v>6067</v>
      </c>
      <c r="E2072" s="2971">
        <v>34.99</v>
      </c>
      <c r="F2072" s="3187" t="s">
        <v>1534</v>
      </c>
      <c r="G2072" s="3187" t="s">
        <v>1534</v>
      </c>
      <c r="H2072" s="3187" t="s">
        <v>1534</v>
      </c>
      <c r="I2072" s="3187" t="s">
        <v>1534</v>
      </c>
      <c r="J2072" s="3187" t="s">
        <v>1534</v>
      </c>
      <c r="K2072" s="3187" t="s">
        <v>1534</v>
      </c>
      <c r="L2072" s="3187">
        <v>0.18</v>
      </c>
      <c r="M2072" s="3187" t="s">
        <v>1534</v>
      </c>
      <c r="N2072" s="3187" t="s">
        <v>1534</v>
      </c>
      <c r="O2072" s="3187" t="s">
        <v>1534</v>
      </c>
      <c r="P2072" s="3187" t="s">
        <v>1534</v>
      </c>
      <c r="Q2072" s="3187">
        <v>0.18</v>
      </c>
      <c r="R2072" s="3187">
        <v>0.18</v>
      </c>
      <c r="S2072" s="3187" t="s">
        <v>1534</v>
      </c>
      <c r="T2072" s="3187" t="s">
        <v>1534</v>
      </c>
      <c r="U2072" s="3187" t="s">
        <v>1534</v>
      </c>
      <c r="V2072" s="3187" t="s">
        <v>1534</v>
      </c>
      <c r="W2072" s="3187" t="s">
        <v>1534</v>
      </c>
      <c r="X2072" s="2972">
        <v>0.06</v>
      </c>
      <c r="Y2072" s="3187" t="s">
        <v>1534</v>
      </c>
      <c r="Z2072" s="3187" t="s">
        <v>1534</v>
      </c>
      <c r="AA2072" s="3187" t="s">
        <v>1534</v>
      </c>
      <c r="AB2072" s="2972">
        <v>0.06</v>
      </c>
      <c r="AC2072" s="3187" t="s">
        <v>1534</v>
      </c>
      <c r="AD2072" s="3373">
        <v>29.99</v>
      </c>
      <c r="AE2072" s="3374">
        <v>1500</v>
      </c>
      <c r="AF2072" s="2972">
        <f t="shared" ref="AF2072:AF2078" si="13">AD2072/AE2072</f>
        <v>1.9993333333333332E-2</v>
      </c>
      <c r="AG2072" s="2972">
        <v>0.1</v>
      </c>
      <c r="AH2072" s="3187" t="s">
        <v>1534</v>
      </c>
      <c r="AI2072" s="3187" t="s">
        <v>1534</v>
      </c>
      <c r="AJ2072" s="2976">
        <v>2.99</v>
      </c>
      <c r="AK2072" s="2574"/>
    </row>
    <row r="2073" spans="2:37" s="2875" customFormat="1" x14ac:dyDescent="0.2">
      <c r="B2073" s="3955" t="s">
        <v>6068</v>
      </c>
      <c r="C2073" s="3956"/>
      <c r="D2073" s="3372" t="s">
        <v>6069</v>
      </c>
      <c r="E2073" s="2971">
        <v>44.99</v>
      </c>
      <c r="F2073" s="3187" t="s">
        <v>1534</v>
      </c>
      <c r="G2073" s="3187" t="s">
        <v>1534</v>
      </c>
      <c r="H2073" s="3187" t="s">
        <v>1534</v>
      </c>
      <c r="I2073" s="3187" t="s">
        <v>1534</v>
      </c>
      <c r="J2073" s="3187" t="s">
        <v>1534</v>
      </c>
      <c r="K2073" s="3187" t="s">
        <v>1534</v>
      </c>
      <c r="L2073" s="3187">
        <v>0.18</v>
      </c>
      <c r="M2073" s="3187" t="s">
        <v>1534</v>
      </c>
      <c r="N2073" s="3187" t="s">
        <v>1534</v>
      </c>
      <c r="O2073" s="3187" t="s">
        <v>1534</v>
      </c>
      <c r="P2073" s="3187" t="s">
        <v>1534</v>
      </c>
      <c r="Q2073" s="3187">
        <v>0.18</v>
      </c>
      <c r="R2073" s="3187">
        <v>0.18</v>
      </c>
      <c r="S2073" s="3187" t="s">
        <v>1534</v>
      </c>
      <c r="T2073" s="3187" t="s">
        <v>1534</v>
      </c>
      <c r="U2073" s="3187" t="s">
        <v>1534</v>
      </c>
      <c r="V2073" s="3187" t="s">
        <v>1534</v>
      </c>
      <c r="W2073" s="3187" t="s">
        <v>1534</v>
      </c>
      <c r="X2073" s="2972">
        <v>0.06</v>
      </c>
      <c r="Y2073" s="3187" t="s">
        <v>1534</v>
      </c>
      <c r="Z2073" s="3187" t="s">
        <v>1534</v>
      </c>
      <c r="AA2073" s="3187" t="s">
        <v>1534</v>
      </c>
      <c r="AB2073" s="2972">
        <v>0.06</v>
      </c>
      <c r="AC2073" s="3187" t="s">
        <v>1534</v>
      </c>
      <c r="AD2073" s="3373">
        <v>34.99</v>
      </c>
      <c r="AE2073" s="3374">
        <v>2000</v>
      </c>
      <c r="AF2073" s="2972">
        <f t="shared" si="13"/>
        <v>1.7495E-2</v>
      </c>
      <c r="AG2073" s="2972">
        <v>0.1</v>
      </c>
      <c r="AH2073" s="3187" t="s">
        <v>1534</v>
      </c>
      <c r="AI2073" s="3187" t="s">
        <v>1534</v>
      </c>
      <c r="AJ2073" s="2976">
        <v>3.49</v>
      </c>
      <c r="AK2073" s="2574"/>
    </row>
    <row r="2074" spans="2:37" s="2875" customFormat="1" x14ac:dyDescent="0.2">
      <c r="B2074" s="3955" t="s">
        <v>6070</v>
      </c>
      <c r="C2074" s="3956"/>
      <c r="D2074" s="3372" t="s">
        <v>6071</v>
      </c>
      <c r="E2074" s="2971">
        <v>49.99</v>
      </c>
      <c r="F2074" s="3187" t="s">
        <v>1534</v>
      </c>
      <c r="G2074" s="3187" t="s">
        <v>1534</v>
      </c>
      <c r="H2074" s="3187" t="s">
        <v>1534</v>
      </c>
      <c r="I2074" s="3187" t="s">
        <v>1534</v>
      </c>
      <c r="J2074" s="3187" t="s">
        <v>1534</v>
      </c>
      <c r="K2074" s="3187" t="s">
        <v>1534</v>
      </c>
      <c r="L2074" s="3187">
        <v>0.18</v>
      </c>
      <c r="M2074" s="3187" t="s">
        <v>1534</v>
      </c>
      <c r="N2074" s="3187" t="s">
        <v>1534</v>
      </c>
      <c r="O2074" s="3187" t="s">
        <v>1534</v>
      </c>
      <c r="P2074" s="3187" t="s">
        <v>1534</v>
      </c>
      <c r="Q2074" s="3187">
        <v>0.18</v>
      </c>
      <c r="R2074" s="3187">
        <v>0.18</v>
      </c>
      <c r="S2074" s="3187" t="s">
        <v>1534</v>
      </c>
      <c r="T2074" s="3187" t="s">
        <v>1534</v>
      </c>
      <c r="U2074" s="3187" t="s">
        <v>1534</v>
      </c>
      <c r="V2074" s="3187" t="s">
        <v>1534</v>
      </c>
      <c r="W2074" s="3187" t="s">
        <v>1534</v>
      </c>
      <c r="X2074" s="2972">
        <v>0.06</v>
      </c>
      <c r="Y2074" s="3187" t="s">
        <v>1534</v>
      </c>
      <c r="Z2074" s="3187" t="s">
        <v>1534</v>
      </c>
      <c r="AA2074" s="3187" t="s">
        <v>1534</v>
      </c>
      <c r="AB2074" s="2972">
        <v>0.06</v>
      </c>
      <c r="AC2074" s="3187" t="s">
        <v>1534</v>
      </c>
      <c r="AD2074" s="3373">
        <v>39.99</v>
      </c>
      <c r="AE2074" s="3374">
        <v>3000</v>
      </c>
      <c r="AF2074" s="2972">
        <f t="shared" si="13"/>
        <v>1.333E-2</v>
      </c>
      <c r="AG2074" s="2972">
        <v>0.1</v>
      </c>
      <c r="AH2074" s="3187" t="s">
        <v>1534</v>
      </c>
      <c r="AI2074" s="3187" t="s">
        <v>1534</v>
      </c>
      <c r="AJ2074" s="2976">
        <v>3.99</v>
      </c>
      <c r="AK2074" s="2574"/>
    </row>
    <row r="2075" spans="2:37" s="2875" customFormat="1" x14ac:dyDescent="0.2">
      <c r="B2075" s="3955" t="s">
        <v>6072</v>
      </c>
      <c r="C2075" s="3956"/>
      <c r="D2075" s="3372" t="s">
        <v>6073</v>
      </c>
      <c r="E2075" s="2971">
        <v>69.989999999999995</v>
      </c>
      <c r="F2075" s="3187" t="s">
        <v>1534</v>
      </c>
      <c r="G2075" s="3187" t="s">
        <v>1534</v>
      </c>
      <c r="H2075" s="3187" t="s">
        <v>1534</v>
      </c>
      <c r="I2075" s="3187" t="s">
        <v>1534</v>
      </c>
      <c r="J2075" s="3187" t="s">
        <v>1534</v>
      </c>
      <c r="K2075" s="3187" t="s">
        <v>1534</v>
      </c>
      <c r="L2075" s="3187">
        <v>0.18</v>
      </c>
      <c r="M2075" s="3187" t="s">
        <v>1534</v>
      </c>
      <c r="N2075" s="3187" t="s">
        <v>1534</v>
      </c>
      <c r="O2075" s="3187" t="s">
        <v>1534</v>
      </c>
      <c r="P2075" s="3187" t="s">
        <v>1534</v>
      </c>
      <c r="Q2075" s="3187">
        <v>0.18</v>
      </c>
      <c r="R2075" s="3187">
        <v>0.18</v>
      </c>
      <c r="S2075" s="3187" t="s">
        <v>1534</v>
      </c>
      <c r="T2075" s="3187" t="s">
        <v>1534</v>
      </c>
      <c r="U2075" s="3187" t="s">
        <v>1534</v>
      </c>
      <c r="V2075" s="3187" t="s">
        <v>1534</v>
      </c>
      <c r="W2075" s="3187" t="s">
        <v>1534</v>
      </c>
      <c r="X2075" s="2972">
        <v>0.06</v>
      </c>
      <c r="Y2075" s="3187" t="s">
        <v>1534</v>
      </c>
      <c r="Z2075" s="3187" t="s">
        <v>1534</v>
      </c>
      <c r="AA2075" s="3187" t="s">
        <v>1534</v>
      </c>
      <c r="AB2075" s="2972">
        <v>0.06</v>
      </c>
      <c r="AC2075" s="3187" t="s">
        <v>1534</v>
      </c>
      <c r="AD2075" s="3373">
        <v>59.99</v>
      </c>
      <c r="AE2075" s="3374">
        <v>10000</v>
      </c>
      <c r="AF2075" s="2972">
        <f t="shared" si="13"/>
        <v>5.999E-3</v>
      </c>
      <c r="AG2075" s="2972">
        <v>0.1</v>
      </c>
      <c r="AH2075" s="3187" t="s">
        <v>1534</v>
      </c>
      <c r="AI2075" s="3187" t="s">
        <v>1534</v>
      </c>
      <c r="AJ2075" s="2976">
        <v>3.99</v>
      </c>
      <c r="AK2075" s="2574"/>
    </row>
    <row r="2076" spans="2:37" s="2875" customFormat="1" x14ac:dyDescent="0.2">
      <c r="B2076" s="3955" t="s">
        <v>6074</v>
      </c>
      <c r="C2076" s="3956"/>
      <c r="D2076" s="3372" t="s">
        <v>6075</v>
      </c>
      <c r="E2076" s="2971">
        <v>29.99</v>
      </c>
      <c r="F2076" s="3187" t="s">
        <v>1534</v>
      </c>
      <c r="G2076" s="3187" t="s">
        <v>1534</v>
      </c>
      <c r="H2076" s="3187" t="s">
        <v>1534</v>
      </c>
      <c r="I2076" s="3187" t="s">
        <v>1534</v>
      </c>
      <c r="J2076" s="3187" t="s">
        <v>1534</v>
      </c>
      <c r="K2076" s="3187" t="s">
        <v>1534</v>
      </c>
      <c r="L2076" s="3187">
        <v>0.18</v>
      </c>
      <c r="M2076" s="3187" t="s">
        <v>1534</v>
      </c>
      <c r="N2076" s="3187" t="s">
        <v>1534</v>
      </c>
      <c r="O2076" s="3187" t="s">
        <v>1534</v>
      </c>
      <c r="P2076" s="3187" t="s">
        <v>1534</v>
      </c>
      <c r="Q2076" s="3187">
        <v>0.18</v>
      </c>
      <c r="R2076" s="3187">
        <v>0.18</v>
      </c>
      <c r="S2076" s="3187" t="s">
        <v>1534</v>
      </c>
      <c r="T2076" s="3187" t="s">
        <v>1534</v>
      </c>
      <c r="U2076" s="3187" t="s">
        <v>1534</v>
      </c>
      <c r="V2076" s="3187" t="s">
        <v>1534</v>
      </c>
      <c r="W2076" s="3187" t="s">
        <v>1534</v>
      </c>
      <c r="X2076" s="2972">
        <v>0.06</v>
      </c>
      <c r="Y2076" s="3187" t="s">
        <v>1534</v>
      </c>
      <c r="Z2076" s="3187" t="s">
        <v>1534</v>
      </c>
      <c r="AA2076" s="3187" t="s">
        <v>1534</v>
      </c>
      <c r="AB2076" s="2972">
        <v>0.06</v>
      </c>
      <c r="AC2076" s="3187" t="s">
        <v>1534</v>
      </c>
      <c r="AD2076" s="3373">
        <v>29.99</v>
      </c>
      <c r="AE2076" s="3374">
        <v>1000</v>
      </c>
      <c r="AF2076" s="2972">
        <f t="shared" si="13"/>
        <v>2.9989999999999999E-2</v>
      </c>
      <c r="AG2076" s="2972">
        <v>0.1</v>
      </c>
      <c r="AH2076" s="3187" t="s">
        <v>1534</v>
      </c>
      <c r="AI2076" s="3187" t="s">
        <v>1534</v>
      </c>
      <c r="AJ2076" s="2976">
        <v>3.99</v>
      </c>
      <c r="AK2076" s="2574"/>
    </row>
    <row r="2077" spans="2:37" s="2875" customFormat="1" x14ac:dyDescent="0.2">
      <c r="B2077" s="3955" t="s">
        <v>6076</v>
      </c>
      <c r="C2077" s="3956"/>
      <c r="D2077" s="3372" t="s">
        <v>6077</v>
      </c>
      <c r="E2077" s="2971">
        <v>34.99</v>
      </c>
      <c r="F2077" s="3187" t="s">
        <v>1534</v>
      </c>
      <c r="G2077" s="3187" t="s">
        <v>1534</v>
      </c>
      <c r="H2077" s="3187" t="s">
        <v>1534</v>
      </c>
      <c r="I2077" s="3187" t="s">
        <v>1534</v>
      </c>
      <c r="J2077" s="3187" t="s">
        <v>1534</v>
      </c>
      <c r="K2077" s="3187" t="s">
        <v>1534</v>
      </c>
      <c r="L2077" s="3187">
        <v>0.18</v>
      </c>
      <c r="M2077" s="3187" t="s">
        <v>1534</v>
      </c>
      <c r="N2077" s="3187" t="s">
        <v>1534</v>
      </c>
      <c r="O2077" s="3187" t="s">
        <v>1534</v>
      </c>
      <c r="P2077" s="3187" t="s">
        <v>1534</v>
      </c>
      <c r="Q2077" s="3187">
        <v>0.18</v>
      </c>
      <c r="R2077" s="3187">
        <v>0.18</v>
      </c>
      <c r="S2077" s="3187" t="s">
        <v>1534</v>
      </c>
      <c r="T2077" s="3187" t="s">
        <v>1534</v>
      </c>
      <c r="U2077" s="3187" t="s">
        <v>1534</v>
      </c>
      <c r="V2077" s="3187" t="s">
        <v>1534</v>
      </c>
      <c r="W2077" s="3187" t="s">
        <v>1534</v>
      </c>
      <c r="X2077" s="2972">
        <v>0.06</v>
      </c>
      <c r="Y2077" s="3187" t="s">
        <v>1534</v>
      </c>
      <c r="Z2077" s="3187" t="s">
        <v>1534</v>
      </c>
      <c r="AA2077" s="3187" t="s">
        <v>1534</v>
      </c>
      <c r="AB2077" s="2972">
        <v>0.06</v>
      </c>
      <c r="AC2077" s="3187" t="s">
        <v>1534</v>
      </c>
      <c r="AD2077" s="3373">
        <v>34.99</v>
      </c>
      <c r="AE2077" s="3374">
        <v>1500</v>
      </c>
      <c r="AF2077" s="2972">
        <f t="shared" si="13"/>
        <v>2.3326666666666669E-2</v>
      </c>
      <c r="AG2077" s="2972">
        <v>0.1</v>
      </c>
      <c r="AH2077" s="3187" t="s">
        <v>1534</v>
      </c>
      <c r="AI2077" s="3187" t="s">
        <v>1534</v>
      </c>
      <c r="AJ2077" s="2976">
        <v>2.4900000000000002</v>
      </c>
      <c r="AK2077" s="2574"/>
    </row>
    <row r="2078" spans="2:37" s="2875" customFormat="1" ht="13.5" thickBot="1" x14ac:dyDescent="0.25">
      <c r="B2078" s="4709" t="s">
        <v>6078</v>
      </c>
      <c r="C2078" s="4710"/>
      <c r="D2078" s="3376" t="s">
        <v>6079</v>
      </c>
      <c r="E2078" s="3067">
        <v>44.99</v>
      </c>
      <c r="F2078" s="3346" t="s">
        <v>1534</v>
      </c>
      <c r="G2078" s="3346" t="s">
        <v>1534</v>
      </c>
      <c r="H2078" s="3346" t="s">
        <v>1534</v>
      </c>
      <c r="I2078" s="3346" t="s">
        <v>1534</v>
      </c>
      <c r="J2078" s="3346" t="s">
        <v>1534</v>
      </c>
      <c r="K2078" s="3346" t="s">
        <v>1534</v>
      </c>
      <c r="L2078" s="3346">
        <v>0.18</v>
      </c>
      <c r="M2078" s="3346" t="s">
        <v>1534</v>
      </c>
      <c r="N2078" s="3346" t="s">
        <v>1534</v>
      </c>
      <c r="O2078" s="3346" t="s">
        <v>1534</v>
      </c>
      <c r="P2078" s="3346" t="s">
        <v>1534</v>
      </c>
      <c r="Q2078" s="3346">
        <v>0.18</v>
      </c>
      <c r="R2078" s="3346">
        <v>0.18</v>
      </c>
      <c r="S2078" s="3346" t="s">
        <v>1534</v>
      </c>
      <c r="T2078" s="3346" t="s">
        <v>1534</v>
      </c>
      <c r="U2078" s="3346" t="s">
        <v>1534</v>
      </c>
      <c r="V2078" s="3346" t="s">
        <v>1534</v>
      </c>
      <c r="W2078" s="3346" t="s">
        <v>1534</v>
      </c>
      <c r="X2078" s="3068">
        <v>0.06</v>
      </c>
      <c r="Y2078" s="3346" t="s">
        <v>1534</v>
      </c>
      <c r="Z2078" s="3346" t="s">
        <v>1534</v>
      </c>
      <c r="AA2078" s="3346" t="s">
        <v>1534</v>
      </c>
      <c r="AB2078" s="3068">
        <v>0.06</v>
      </c>
      <c r="AC2078" s="3346" t="s">
        <v>1534</v>
      </c>
      <c r="AD2078" s="3399">
        <v>44.99</v>
      </c>
      <c r="AE2078" s="3377">
        <v>2000</v>
      </c>
      <c r="AF2078" s="3068">
        <f t="shared" si="13"/>
        <v>2.2495000000000001E-2</v>
      </c>
      <c r="AG2078" s="3068">
        <v>0.1</v>
      </c>
      <c r="AH2078" s="3346" t="s">
        <v>1534</v>
      </c>
      <c r="AI2078" s="3346" t="s">
        <v>1534</v>
      </c>
      <c r="AJ2078" s="3072">
        <v>2.99</v>
      </c>
      <c r="AK2078" s="2574"/>
    </row>
    <row r="2079" spans="2:37" s="2875" customFormat="1" x14ac:dyDescent="0.2">
      <c r="B2079" s="2575"/>
      <c r="C2079" s="2568"/>
      <c r="D2079" s="3833"/>
      <c r="E2079" s="3833"/>
      <c r="F2079" s="3833"/>
      <c r="G2079" s="3833"/>
      <c r="H2079" s="2568"/>
      <c r="I2079" s="2569"/>
      <c r="J2079" s="2569"/>
      <c r="K2079" s="2569"/>
      <c r="L2079" s="2569"/>
      <c r="M2079" s="2568"/>
      <c r="N2079" s="2569"/>
      <c r="O2079" s="2569"/>
      <c r="P2079" s="2569"/>
      <c r="Q2079" s="2569"/>
      <c r="R2079" s="2569"/>
      <c r="S2079" s="2568"/>
      <c r="T2079" s="2567"/>
      <c r="U2079" s="2567"/>
      <c r="V2079" s="2567"/>
      <c r="W2079" s="2567"/>
      <c r="X2079" s="2567"/>
      <c r="Y2079" s="2567"/>
      <c r="Z2079" s="2567"/>
      <c r="AA2079" s="2567"/>
      <c r="AB2079" s="2567"/>
      <c r="AC2079" s="2567"/>
      <c r="AD2079" s="2567"/>
      <c r="AE2079" s="2567"/>
      <c r="AF2079" s="2567"/>
      <c r="AG2079" s="2567"/>
      <c r="AH2079" s="2567"/>
      <c r="AI2079" s="2567"/>
      <c r="AJ2079" s="2567"/>
      <c r="AK2079" s="2574"/>
    </row>
    <row r="2080" spans="2:37" s="2875" customFormat="1" x14ac:dyDescent="0.2">
      <c r="B2080" s="3834" t="s">
        <v>4996</v>
      </c>
      <c r="C2080" s="3835"/>
      <c r="D2080" s="3836" t="s">
        <v>6057</v>
      </c>
      <c r="E2080" s="3836"/>
      <c r="F2080" s="3836"/>
      <c r="G2080" s="3836"/>
      <c r="H2080" s="2571"/>
      <c r="I2080" s="2571"/>
      <c r="J2080" s="2571"/>
      <c r="K2080" s="2571"/>
      <c r="L2080" s="2571"/>
      <c r="M2080" s="2571"/>
      <c r="N2080" s="2571"/>
      <c r="O2080" s="2571"/>
      <c r="P2080" s="2571"/>
      <c r="Q2080" s="2571"/>
      <c r="R2080" s="2571"/>
      <c r="S2080" s="2571"/>
      <c r="T2080" s="2567"/>
      <c r="U2080" s="2567"/>
      <c r="V2080" s="2567"/>
      <c r="W2080" s="2567"/>
      <c r="X2080" s="2567"/>
      <c r="Y2080" s="2567"/>
      <c r="Z2080" s="2567"/>
      <c r="AA2080" s="2567"/>
      <c r="AB2080" s="2567"/>
      <c r="AC2080" s="2567"/>
      <c r="AD2080" s="2567"/>
      <c r="AE2080" s="2567"/>
      <c r="AF2080" s="2567"/>
      <c r="AG2080" s="2567"/>
      <c r="AH2080" s="2567"/>
      <c r="AI2080" s="2567"/>
      <c r="AJ2080" s="2567"/>
      <c r="AK2080" s="2574"/>
    </row>
    <row r="2081" spans="2:37" s="2875" customFormat="1" x14ac:dyDescent="0.2">
      <c r="B2081" s="3834" t="s">
        <v>4997</v>
      </c>
      <c r="C2081" s="3835"/>
      <c r="D2081" s="3836" t="s">
        <v>1517</v>
      </c>
      <c r="E2081" s="3836"/>
      <c r="F2081" s="3836"/>
      <c r="G2081" s="3836"/>
      <c r="H2081" s="2571"/>
      <c r="I2081" s="2571"/>
      <c r="J2081" s="2571"/>
      <c r="K2081" s="2571"/>
      <c r="L2081" s="2571"/>
      <c r="M2081" s="2571"/>
      <c r="N2081" s="2571"/>
      <c r="O2081" s="2571"/>
      <c r="P2081" s="2571"/>
      <c r="Q2081" s="2571"/>
      <c r="R2081" s="2571"/>
      <c r="S2081" s="2571"/>
      <c r="T2081" s="2567"/>
      <c r="U2081" s="2567"/>
      <c r="V2081" s="2567"/>
      <c r="W2081" s="2567"/>
      <c r="X2081" s="2567"/>
      <c r="Y2081" s="2567"/>
      <c r="Z2081" s="2567"/>
      <c r="AA2081" s="2567"/>
      <c r="AB2081" s="2567"/>
      <c r="AC2081" s="2567"/>
      <c r="AD2081" s="2567"/>
      <c r="AE2081" s="2567"/>
      <c r="AF2081" s="2567"/>
      <c r="AG2081" s="2567"/>
      <c r="AH2081" s="2567"/>
      <c r="AI2081" s="2567"/>
      <c r="AJ2081" s="2567"/>
      <c r="AK2081" s="2574"/>
    </row>
    <row r="2082" spans="2:37" s="2875" customFormat="1" ht="15.75" thickBot="1" x14ac:dyDescent="0.25">
      <c r="B2082" s="3938"/>
      <c r="C2082" s="3939"/>
      <c r="D2082" s="3940"/>
      <c r="E2082" s="3940"/>
      <c r="F2082" s="3940"/>
      <c r="G2082" s="3940"/>
      <c r="H2082" s="2576"/>
      <c r="I2082" s="2576"/>
      <c r="J2082" s="2576"/>
      <c r="K2082" s="2576"/>
      <c r="L2082" s="2576"/>
      <c r="M2082" s="2576"/>
      <c r="N2082" s="2576"/>
      <c r="O2082" s="2576"/>
      <c r="P2082" s="2576"/>
      <c r="Q2082" s="2576"/>
      <c r="R2082" s="2576"/>
      <c r="S2082" s="2576"/>
      <c r="T2082" s="2577"/>
      <c r="U2082" s="2577"/>
      <c r="V2082" s="2577"/>
      <c r="W2082" s="2577"/>
      <c r="X2082" s="2577"/>
      <c r="Y2082" s="2577"/>
      <c r="Z2082" s="2577"/>
      <c r="AA2082" s="2577"/>
      <c r="AB2082" s="2577"/>
      <c r="AC2082" s="2577"/>
      <c r="AD2082" s="2577"/>
      <c r="AE2082" s="2577"/>
      <c r="AF2082" s="2577"/>
      <c r="AG2082" s="2577"/>
      <c r="AH2082" s="2577"/>
      <c r="AI2082" s="2577"/>
      <c r="AJ2082" s="2577"/>
      <c r="AK2082" s="2579"/>
    </row>
    <row r="2083" spans="2:37" s="2875" customFormat="1" x14ac:dyDescent="0.2">
      <c r="B2083" s="2777"/>
    </row>
    <row r="2084" spans="2:37" s="2875" customFormat="1" ht="13.5" thickBot="1" x14ac:dyDescent="0.25">
      <c r="B2084" s="2777"/>
    </row>
    <row r="2085" spans="2:37" s="2875" customFormat="1" ht="20.25" x14ac:dyDescent="0.2">
      <c r="B2085" s="3839" t="s">
        <v>5005</v>
      </c>
      <c r="C2085" s="3840"/>
      <c r="D2085" s="3840"/>
      <c r="E2085" s="3840"/>
      <c r="F2085" s="3840"/>
      <c r="G2085" s="3840"/>
      <c r="H2085" s="3840"/>
      <c r="I2085" s="3840"/>
      <c r="J2085" s="3840"/>
      <c r="K2085" s="3840"/>
      <c r="L2085" s="3840"/>
      <c r="M2085" s="3840"/>
      <c r="N2085" s="3840"/>
      <c r="O2085" s="3840"/>
      <c r="P2085" s="3840"/>
      <c r="Q2085" s="3840"/>
      <c r="R2085" s="3840"/>
      <c r="S2085" s="3840"/>
      <c r="T2085" s="3840"/>
      <c r="U2085" s="3840"/>
      <c r="V2085" s="3840"/>
      <c r="W2085" s="3840"/>
      <c r="X2085" s="3840"/>
      <c r="Y2085" s="3840"/>
      <c r="Z2085" s="3840"/>
      <c r="AA2085" s="3840"/>
      <c r="AB2085" s="3840"/>
      <c r="AC2085" s="3840"/>
      <c r="AD2085" s="3840"/>
      <c r="AE2085" s="3840"/>
      <c r="AF2085" s="3840"/>
      <c r="AG2085" s="3840"/>
      <c r="AH2085" s="3840"/>
      <c r="AI2085" s="3840"/>
      <c r="AJ2085" s="3840"/>
      <c r="AK2085" s="3841"/>
    </row>
    <row r="2086" spans="2:37" s="2875" customFormat="1" x14ac:dyDescent="0.2">
      <c r="B2086" s="2572"/>
      <c r="C2086" s="3381"/>
      <c r="D2086" s="3381"/>
      <c r="E2086" s="3381"/>
      <c r="F2086" s="3381"/>
      <c r="G2086" s="2573"/>
      <c r="H2086" s="2573"/>
      <c r="I2086" s="2573"/>
      <c r="J2086" s="2573"/>
      <c r="K2086" s="2573"/>
      <c r="L2086" s="2573"/>
      <c r="M2086" s="2573"/>
      <c r="N2086" s="2573"/>
      <c r="O2086" s="2573"/>
      <c r="P2086" s="2573"/>
      <c r="Q2086" s="2573"/>
      <c r="R2086" s="2573"/>
      <c r="S2086" s="2573"/>
      <c r="T2086" s="2573"/>
      <c r="U2086" s="2573"/>
      <c r="V2086" s="2573"/>
      <c r="W2086" s="2573"/>
      <c r="X2086" s="2573"/>
      <c r="Y2086" s="2573"/>
      <c r="Z2086" s="2573"/>
      <c r="AA2086" s="2573"/>
      <c r="AB2086" s="2573"/>
      <c r="AC2086" s="2573"/>
      <c r="AD2086" s="2573"/>
      <c r="AE2086" s="2573"/>
      <c r="AF2086" s="2573"/>
      <c r="AG2086" s="2573"/>
      <c r="AH2086" s="2573"/>
      <c r="AI2086" s="2573"/>
      <c r="AJ2086" s="2573"/>
      <c r="AK2086" s="2574"/>
    </row>
    <row r="2087" spans="2:37" s="2875" customFormat="1" x14ac:dyDescent="0.2">
      <c r="B2087" s="2572" t="s">
        <v>4992</v>
      </c>
      <c r="C2087" s="3381"/>
      <c r="D2087" s="3842" t="s">
        <v>6014</v>
      </c>
      <c r="E2087" s="3842"/>
      <c r="F2087" s="3842"/>
      <c r="G2087" s="2573"/>
      <c r="H2087" s="2573"/>
      <c r="I2087" s="2573"/>
      <c r="J2087" s="2573"/>
      <c r="K2087" s="2573"/>
      <c r="L2087" s="2573"/>
      <c r="M2087" s="2573"/>
      <c r="N2087" s="2573"/>
      <c r="O2087" s="2573"/>
      <c r="P2087" s="2573"/>
      <c r="Q2087" s="2573"/>
      <c r="R2087" s="2573"/>
      <c r="S2087" s="2573"/>
      <c r="T2087" s="2573"/>
      <c r="U2087" s="2573"/>
      <c r="V2087" s="2573"/>
      <c r="W2087" s="2573"/>
      <c r="X2087" s="2573"/>
      <c r="Y2087" s="2573"/>
      <c r="Z2087" s="2573"/>
      <c r="AA2087" s="2573"/>
      <c r="AB2087" s="2573"/>
      <c r="AC2087" s="2573"/>
      <c r="AD2087" s="2573"/>
      <c r="AE2087" s="2573"/>
      <c r="AF2087" s="2573"/>
      <c r="AG2087" s="2573"/>
      <c r="AH2087" s="2573"/>
      <c r="AI2087" s="2573"/>
      <c r="AJ2087" s="2573"/>
      <c r="AK2087" s="2574"/>
    </row>
    <row r="2088" spans="2:37" s="2875" customFormat="1" ht="13.5" thickBot="1" x14ac:dyDescent="0.25">
      <c r="B2088" s="3863" t="s">
        <v>5006</v>
      </c>
      <c r="C2088" s="3864"/>
      <c r="D2088" s="3843">
        <v>41589</v>
      </c>
      <c r="E2088" s="3843"/>
      <c r="F2088" s="3381"/>
      <c r="G2088" s="2573"/>
      <c r="H2088" s="2573"/>
      <c r="I2088" s="2573"/>
      <c r="J2088" s="2573"/>
      <c r="K2088" s="2573"/>
      <c r="L2088" s="2573"/>
      <c r="M2088" s="2573"/>
      <c r="N2088" s="2573"/>
      <c r="O2088" s="2573"/>
      <c r="P2088" s="2573"/>
      <c r="Q2088" s="2573"/>
      <c r="R2088" s="2573"/>
      <c r="S2088" s="2573"/>
      <c r="T2088" s="2573"/>
      <c r="U2088" s="2573"/>
      <c r="V2088" s="2573"/>
      <c r="W2088" s="2573"/>
      <c r="X2088" s="2573"/>
      <c r="Y2088" s="2573"/>
      <c r="Z2088" s="2573"/>
      <c r="AA2088" s="2573"/>
      <c r="AB2088" s="2573"/>
      <c r="AC2088" s="2573"/>
      <c r="AD2088" s="2573"/>
      <c r="AE2088" s="2573"/>
      <c r="AF2088" s="2573"/>
      <c r="AG2088" s="2573"/>
      <c r="AH2088" s="2573"/>
      <c r="AI2088" s="2573"/>
      <c r="AJ2088" s="2573"/>
      <c r="AK2088" s="2574"/>
    </row>
    <row r="2089" spans="2:37" s="2875" customFormat="1" ht="173.25" customHeight="1" thickBot="1" x14ac:dyDescent="0.25">
      <c r="B2089" s="3844" t="s">
        <v>5007</v>
      </c>
      <c r="C2089" s="3845"/>
      <c r="D2089" s="3872" t="s">
        <v>6058</v>
      </c>
      <c r="E2089" s="3847"/>
      <c r="F2089" s="3847"/>
      <c r="G2089" s="3847"/>
      <c r="H2089" s="3847"/>
      <c r="I2089" s="3847"/>
      <c r="J2089" s="3847"/>
      <c r="K2089" s="3848"/>
      <c r="L2089" s="2573"/>
      <c r="M2089" s="2573"/>
      <c r="N2089" s="2573"/>
      <c r="O2089" s="2573"/>
      <c r="P2089" s="2573"/>
      <c r="Q2089" s="2573"/>
      <c r="R2089" s="2573"/>
      <c r="S2089" s="2573"/>
      <c r="T2089" s="2573"/>
      <c r="U2089" s="2573"/>
      <c r="V2089" s="2573"/>
      <c r="W2089" s="2573"/>
      <c r="X2089" s="2573"/>
      <c r="Y2089" s="2573"/>
      <c r="Z2089" s="2573"/>
      <c r="AA2089" s="2573"/>
      <c r="AB2089" s="2573"/>
      <c r="AC2089" s="2573"/>
      <c r="AD2089" s="2573"/>
      <c r="AE2089" s="2573"/>
      <c r="AF2089" s="2573"/>
      <c r="AG2089" s="2573"/>
      <c r="AH2089" s="2573"/>
      <c r="AI2089" s="2573"/>
      <c r="AJ2089" s="2573"/>
      <c r="AK2089" s="2574"/>
    </row>
    <row r="2090" spans="2:37" s="2875" customFormat="1" ht="13.5" customHeight="1" thickBot="1" x14ac:dyDescent="0.25">
      <c r="B2090" s="3865"/>
      <c r="C2090" s="3849"/>
      <c r="D2090" s="3849"/>
      <c r="E2090" s="3849"/>
      <c r="F2090" s="3849"/>
      <c r="G2090" s="3849"/>
      <c r="H2090" s="3849"/>
      <c r="I2090" s="3849"/>
      <c r="J2090" s="3849"/>
      <c r="K2090" s="3849"/>
      <c r="L2090" s="3849"/>
      <c r="M2090" s="3849"/>
      <c r="N2090" s="3849"/>
      <c r="O2090" s="3849"/>
      <c r="P2090" s="3849"/>
      <c r="Q2090" s="3849"/>
      <c r="R2090" s="2573"/>
      <c r="S2090" s="2573"/>
      <c r="T2090" s="2573"/>
      <c r="U2090" s="2573"/>
      <c r="V2090" s="2573"/>
      <c r="W2090" s="2573"/>
      <c r="X2090" s="2573"/>
      <c r="Y2090" s="2573"/>
      <c r="Z2090" s="2573"/>
      <c r="AA2090" s="2573"/>
      <c r="AB2090" s="2573"/>
      <c r="AC2090" s="2573"/>
      <c r="AD2090" s="2573"/>
      <c r="AE2090" s="2573"/>
      <c r="AF2090" s="2573"/>
      <c r="AG2090" s="2573"/>
      <c r="AH2090" s="2573"/>
      <c r="AI2090" s="2573"/>
      <c r="AJ2090" s="2573"/>
      <c r="AK2090" s="2574"/>
    </row>
    <row r="2091" spans="2:37" s="2875" customFormat="1" ht="13.5" thickBot="1" x14ac:dyDescent="0.25">
      <c r="B2091" s="3827" t="s">
        <v>5008</v>
      </c>
      <c r="C2091" s="3827"/>
      <c r="D2091" s="3827" t="s">
        <v>4998</v>
      </c>
      <c r="E2091" s="3827" t="s">
        <v>5009</v>
      </c>
      <c r="F2091" s="3850" t="s">
        <v>224</v>
      </c>
      <c r="G2091" s="3850"/>
      <c r="H2091" s="3850"/>
      <c r="I2091" s="3850"/>
      <c r="J2091" s="3850"/>
      <c r="K2091" s="3850"/>
      <c r="L2091" s="3850"/>
      <c r="M2091" s="3850"/>
      <c r="N2091" s="3850"/>
      <c r="O2091" s="3850"/>
      <c r="P2091" s="3850"/>
      <c r="Q2091" s="3850"/>
      <c r="R2091" s="3850"/>
      <c r="S2091" s="3850" t="s">
        <v>340</v>
      </c>
      <c r="T2091" s="3850"/>
      <c r="U2091" s="3850"/>
      <c r="V2091" s="3850"/>
      <c r="W2091" s="3850"/>
      <c r="X2091" s="3850"/>
      <c r="Y2091" s="3850"/>
      <c r="Z2091" s="3850"/>
      <c r="AA2091" s="3850"/>
      <c r="AB2091" s="3850"/>
      <c r="AC2091" s="3850"/>
      <c r="AD2091" s="3850" t="s">
        <v>225</v>
      </c>
      <c r="AE2091" s="3850"/>
      <c r="AF2091" s="3850"/>
      <c r="AG2091" s="3850"/>
      <c r="AH2091" s="3851" t="s">
        <v>4993</v>
      </c>
      <c r="AI2091" s="3851"/>
      <c r="AJ2091" s="3851"/>
      <c r="AK2091" s="2574"/>
    </row>
    <row r="2092" spans="2:37" s="2875" customFormat="1" ht="13.5" customHeight="1" thickBot="1" x14ac:dyDescent="0.25">
      <c r="B2092" s="3828"/>
      <c r="C2092" s="3828"/>
      <c r="D2092" s="3828"/>
      <c r="E2092" s="3828"/>
      <c r="F2092" s="3828" t="s">
        <v>5010</v>
      </c>
      <c r="G2092" s="3828" t="s">
        <v>5011</v>
      </c>
      <c r="H2092" s="3827" t="s">
        <v>5012</v>
      </c>
      <c r="I2092" s="3830" t="s">
        <v>5013</v>
      </c>
      <c r="J2092" s="3830" t="s">
        <v>5014</v>
      </c>
      <c r="K2092" s="3829" t="s">
        <v>5015</v>
      </c>
      <c r="L2092" s="3829" t="s">
        <v>5016</v>
      </c>
      <c r="M2092" s="3830" t="s">
        <v>5017</v>
      </c>
      <c r="N2092" s="3830"/>
      <c r="O2092" s="3829" t="s">
        <v>5018</v>
      </c>
      <c r="P2092" s="3829" t="s">
        <v>5019</v>
      </c>
      <c r="Q2092" s="3829" t="s">
        <v>5020</v>
      </c>
      <c r="R2092" s="3829" t="s">
        <v>5021</v>
      </c>
      <c r="S2092" s="3827" t="s">
        <v>5022</v>
      </c>
      <c r="T2092" s="3827" t="s">
        <v>5023</v>
      </c>
      <c r="U2092" s="3827" t="s">
        <v>5024</v>
      </c>
      <c r="V2092" s="3827" t="s">
        <v>5025</v>
      </c>
      <c r="W2092" s="3827" t="s">
        <v>5026</v>
      </c>
      <c r="X2092" s="3827" t="s">
        <v>5027</v>
      </c>
      <c r="Y2092" s="3827" t="s">
        <v>5028</v>
      </c>
      <c r="Z2092" s="3827" t="s">
        <v>5029</v>
      </c>
      <c r="AA2092" s="3827" t="s">
        <v>5030</v>
      </c>
      <c r="AB2092" s="3830" t="s">
        <v>5031</v>
      </c>
      <c r="AC2092" s="3830" t="s">
        <v>5032</v>
      </c>
      <c r="AD2092" s="3827" t="s">
        <v>5033</v>
      </c>
      <c r="AE2092" s="3827" t="s">
        <v>5034</v>
      </c>
      <c r="AF2092" s="3827" t="s">
        <v>5035</v>
      </c>
      <c r="AG2092" s="3827" t="s">
        <v>5036</v>
      </c>
      <c r="AH2092" s="3827" t="s">
        <v>1154</v>
      </c>
      <c r="AI2092" s="3827" t="s">
        <v>4994</v>
      </c>
      <c r="AJ2092" s="3827" t="s">
        <v>4995</v>
      </c>
      <c r="AK2092" s="2574"/>
    </row>
    <row r="2093" spans="2:37" s="2875" customFormat="1" ht="13.5" customHeight="1" thickBot="1" x14ac:dyDescent="0.25">
      <c r="B2093" s="3828"/>
      <c r="C2093" s="3828"/>
      <c r="D2093" s="3828"/>
      <c r="E2093" s="3828"/>
      <c r="F2093" s="3828"/>
      <c r="G2093" s="3828"/>
      <c r="H2093" s="3828"/>
      <c r="I2093" s="3829"/>
      <c r="J2093" s="3829"/>
      <c r="K2093" s="3829"/>
      <c r="L2093" s="3829"/>
      <c r="M2093" s="3382" t="s">
        <v>5037</v>
      </c>
      <c r="N2093" s="3383" t="s">
        <v>2798</v>
      </c>
      <c r="O2093" s="3829"/>
      <c r="P2093" s="3829"/>
      <c r="Q2093" s="3829"/>
      <c r="R2093" s="3829"/>
      <c r="S2093" s="3828"/>
      <c r="T2093" s="3828"/>
      <c r="U2093" s="3828"/>
      <c r="V2093" s="3828"/>
      <c r="W2093" s="3828"/>
      <c r="X2093" s="3828"/>
      <c r="Y2093" s="3828"/>
      <c r="Z2093" s="3828"/>
      <c r="AA2093" s="3828"/>
      <c r="AB2093" s="3829"/>
      <c r="AC2093" s="3829"/>
      <c r="AD2093" s="3828"/>
      <c r="AE2093" s="3828"/>
      <c r="AF2093" s="3828"/>
      <c r="AG2093" s="3828"/>
      <c r="AH2093" s="3828"/>
      <c r="AI2093" s="3828"/>
      <c r="AJ2093" s="3828"/>
      <c r="AK2093" s="2574"/>
    </row>
    <row r="2094" spans="2:37" s="2875" customFormat="1" x14ac:dyDescent="0.2">
      <c r="B2094" s="4719" t="s">
        <v>6059</v>
      </c>
      <c r="C2094" s="4720"/>
      <c r="D2094" s="3368"/>
      <c r="E2094" s="2964">
        <v>29.99</v>
      </c>
      <c r="F2094" s="3182" t="s">
        <v>1534</v>
      </c>
      <c r="G2094" s="3182" t="s">
        <v>1534</v>
      </c>
      <c r="H2094" s="3182" t="s">
        <v>1534</v>
      </c>
      <c r="I2094" s="3182" t="s">
        <v>1534</v>
      </c>
      <c r="J2094" s="3182" t="s">
        <v>1534</v>
      </c>
      <c r="K2094" s="3182" t="s">
        <v>1534</v>
      </c>
      <c r="L2094" s="3182">
        <v>0.18</v>
      </c>
      <c r="M2094" s="3182" t="s">
        <v>1534</v>
      </c>
      <c r="N2094" s="3182" t="s">
        <v>1534</v>
      </c>
      <c r="O2094" s="3182" t="s">
        <v>1534</v>
      </c>
      <c r="P2094" s="3182" t="s">
        <v>1534</v>
      </c>
      <c r="Q2094" s="3182">
        <v>0.18</v>
      </c>
      <c r="R2094" s="3182">
        <v>0.18</v>
      </c>
      <c r="S2094" s="3182" t="s">
        <v>1534</v>
      </c>
      <c r="T2094" s="3182" t="s">
        <v>1534</v>
      </c>
      <c r="U2094" s="3182" t="s">
        <v>1534</v>
      </c>
      <c r="V2094" s="3182" t="s">
        <v>1534</v>
      </c>
      <c r="W2094" s="3182" t="s">
        <v>1534</v>
      </c>
      <c r="X2094" s="2965">
        <v>0.06</v>
      </c>
      <c r="Y2094" s="3182" t="s">
        <v>1534</v>
      </c>
      <c r="Z2094" s="3182" t="s">
        <v>1534</v>
      </c>
      <c r="AA2094" s="3182">
        <v>50</v>
      </c>
      <c r="AB2094" s="2965">
        <v>0.06</v>
      </c>
      <c r="AC2094" s="3182" t="s">
        <v>1534</v>
      </c>
      <c r="AD2094" s="3369">
        <v>19.989999999999998</v>
      </c>
      <c r="AE2094" s="3370">
        <v>1000</v>
      </c>
      <c r="AF2094" s="2965">
        <f>AD2094/AE2094</f>
        <v>1.9989999999999997E-2</v>
      </c>
      <c r="AG2094" s="2965">
        <v>0.1</v>
      </c>
      <c r="AH2094" s="2968" t="s">
        <v>4529</v>
      </c>
      <c r="AI2094" s="2967">
        <v>100</v>
      </c>
      <c r="AJ2094" s="2969">
        <v>2.4900000000000002</v>
      </c>
      <c r="AK2094" s="2574"/>
    </row>
    <row r="2095" spans="2:37" s="2875" customFormat="1" x14ac:dyDescent="0.2">
      <c r="B2095" s="3955" t="s">
        <v>6060</v>
      </c>
      <c r="C2095" s="3956"/>
      <c r="D2095" s="3372"/>
      <c r="E2095" s="2971">
        <v>34.989999999999995</v>
      </c>
      <c r="F2095" s="3187" t="s">
        <v>1534</v>
      </c>
      <c r="G2095" s="3187" t="s">
        <v>1534</v>
      </c>
      <c r="H2095" s="3187" t="s">
        <v>1534</v>
      </c>
      <c r="I2095" s="3187" t="s">
        <v>1534</v>
      </c>
      <c r="J2095" s="3187" t="s">
        <v>1534</v>
      </c>
      <c r="K2095" s="3187" t="s">
        <v>1534</v>
      </c>
      <c r="L2095" s="3187">
        <v>0.18</v>
      </c>
      <c r="M2095" s="3187" t="s">
        <v>1534</v>
      </c>
      <c r="N2095" s="3187" t="s">
        <v>1534</v>
      </c>
      <c r="O2095" s="3187" t="s">
        <v>1534</v>
      </c>
      <c r="P2095" s="3187" t="s">
        <v>1534</v>
      </c>
      <c r="Q2095" s="3187">
        <v>0.18</v>
      </c>
      <c r="R2095" s="3187">
        <v>0.18</v>
      </c>
      <c r="S2095" s="3187" t="s">
        <v>1534</v>
      </c>
      <c r="T2095" s="3187" t="s">
        <v>1534</v>
      </c>
      <c r="U2095" s="3187" t="s">
        <v>1534</v>
      </c>
      <c r="V2095" s="3187" t="s">
        <v>1534</v>
      </c>
      <c r="W2095" s="3187" t="s">
        <v>1534</v>
      </c>
      <c r="X2095" s="2972">
        <v>0.06</v>
      </c>
      <c r="Y2095" s="3187" t="s">
        <v>1534</v>
      </c>
      <c r="Z2095" s="3187" t="s">
        <v>1534</v>
      </c>
      <c r="AA2095" s="3187">
        <v>50</v>
      </c>
      <c r="AB2095" s="2972">
        <v>0.06</v>
      </c>
      <c r="AC2095" s="3187" t="s">
        <v>1534</v>
      </c>
      <c r="AD2095" s="3373">
        <v>24.99</v>
      </c>
      <c r="AE2095" s="3374">
        <v>1500</v>
      </c>
      <c r="AF2095" s="2972">
        <f t="shared" ref="AF2095:AF2105" si="14">AD2095/AE2095</f>
        <v>1.6659999999999998E-2</v>
      </c>
      <c r="AG2095" s="2972">
        <v>0.1</v>
      </c>
      <c r="AH2095" s="2975" t="s">
        <v>4529</v>
      </c>
      <c r="AI2095" s="2974">
        <v>150</v>
      </c>
      <c r="AJ2095" s="2976">
        <v>2.99</v>
      </c>
      <c r="AK2095" s="2574"/>
    </row>
    <row r="2096" spans="2:37" s="2875" customFormat="1" x14ac:dyDescent="0.2">
      <c r="B2096" s="3955" t="s">
        <v>6018</v>
      </c>
      <c r="C2096" s="3956"/>
      <c r="D2096" s="3372"/>
      <c r="E2096" s="2971">
        <v>44.99</v>
      </c>
      <c r="F2096" s="3187" t="s">
        <v>1534</v>
      </c>
      <c r="G2096" s="3187" t="s">
        <v>1534</v>
      </c>
      <c r="H2096" s="3187" t="s">
        <v>1534</v>
      </c>
      <c r="I2096" s="3187" t="s">
        <v>1534</v>
      </c>
      <c r="J2096" s="3187" t="s">
        <v>1534</v>
      </c>
      <c r="K2096" s="3187" t="s">
        <v>1534</v>
      </c>
      <c r="L2096" s="3187">
        <v>0.18</v>
      </c>
      <c r="M2096" s="3187" t="s">
        <v>1534</v>
      </c>
      <c r="N2096" s="3187" t="s">
        <v>1534</v>
      </c>
      <c r="O2096" s="3187" t="s">
        <v>1534</v>
      </c>
      <c r="P2096" s="3187" t="s">
        <v>1534</v>
      </c>
      <c r="Q2096" s="3187">
        <v>0.18</v>
      </c>
      <c r="R2096" s="3187">
        <v>0.18</v>
      </c>
      <c r="S2096" s="3187" t="s">
        <v>1534</v>
      </c>
      <c r="T2096" s="3187" t="s">
        <v>1534</v>
      </c>
      <c r="U2096" s="3187" t="s">
        <v>1534</v>
      </c>
      <c r="V2096" s="3187" t="s">
        <v>1534</v>
      </c>
      <c r="W2096" s="3187" t="s">
        <v>1534</v>
      </c>
      <c r="X2096" s="2972">
        <v>0.06</v>
      </c>
      <c r="Y2096" s="3187" t="s">
        <v>1534</v>
      </c>
      <c r="Z2096" s="3187" t="s">
        <v>1534</v>
      </c>
      <c r="AA2096" s="3187">
        <v>50</v>
      </c>
      <c r="AB2096" s="2972">
        <v>0.06</v>
      </c>
      <c r="AC2096" s="3187" t="s">
        <v>1534</v>
      </c>
      <c r="AD2096" s="3373">
        <v>34.99</v>
      </c>
      <c r="AE2096" s="3374">
        <v>2000</v>
      </c>
      <c r="AF2096" s="2972">
        <f t="shared" si="14"/>
        <v>1.7495E-2</v>
      </c>
      <c r="AG2096" s="2972">
        <v>0.1</v>
      </c>
      <c r="AH2096" s="2975" t="s">
        <v>4529</v>
      </c>
      <c r="AI2096" s="2974">
        <v>200</v>
      </c>
      <c r="AJ2096" s="2976">
        <v>3.49</v>
      </c>
      <c r="AK2096" s="2574"/>
    </row>
    <row r="2097" spans="2:37" s="2875" customFormat="1" x14ac:dyDescent="0.2">
      <c r="B2097" s="3955" t="s">
        <v>6019</v>
      </c>
      <c r="C2097" s="3956"/>
      <c r="D2097" s="3372"/>
      <c r="E2097" s="2971">
        <v>49.99</v>
      </c>
      <c r="F2097" s="3187" t="s">
        <v>1534</v>
      </c>
      <c r="G2097" s="3187" t="s">
        <v>1534</v>
      </c>
      <c r="H2097" s="3187" t="s">
        <v>1534</v>
      </c>
      <c r="I2097" s="3187" t="s">
        <v>1534</v>
      </c>
      <c r="J2097" s="3187" t="s">
        <v>1534</v>
      </c>
      <c r="K2097" s="3187" t="s">
        <v>1534</v>
      </c>
      <c r="L2097" s="3187">
        <v>0.18</v>
      </c>
      <c r="M2097" s="3187" t="s">
        <v>1534</v>
      </c>
      <c r="N2097" s="3187" t="s">
        <v>1534</v>
      </c>
      <c r="O2097" s="3187" t="s">
        <v>1534</v>
      </c>
      <c r="P2097" s="3187" t="s">
        <v>1534</v>
      </c>
      <c r="Q2097" s="3187">
        <v>0.18</v>
      </c>
      <c r="R2097" s="3187">
        <v>0.18</v>
      </c>
      <c r="S2097" s="3187" t="s">
        <v>1534</v>
      </c>
      <c r="T2097" s="3187" t="s">
        <v>1534</v>
      </c>
      <c r="U2097" s="3187" t="s">
        <v>1534</v>
      </c>
      <c r="V2097" s="3187" t="s">
        <v>1534</v>
      </c>
      <c r="W2097" s="3187" t="s">
        <v>1534</v>
      </c>
      <c r="X2097" s="2972">
        <v>0.06</v>
      </c>
      <c r="Y2097" s="3187" t="s">
        <v>1534</v>
      </c>
      <c r="Z2097" s="3187" t="s">
        <v>1534</v>
      </c>
      <c r="AA2097" s="3187">
        <v>50</v>
      </c>
      <c r="AB2097" s="2972">
        <v>0.06</v>
      </c>
      <c r="AC2097" s="3187" t="s">
        <v>1534</v>
      </c>
      <c r="AD2097" s="3373">
        <v>39.99</v>
      </c>
      <c r="AE2097" s="3374">
        <v>3000</v>
      </c>
      <c r="AF2097" s="2972">
        <f t="shared" si="14"/>
        <v>1.333E-2</v>
      </c>
      <c r="AG2097" s="2972">
        <v>0.1</v>
      </c>
      <c r="AH2097" s="2975" t="s">
        <v>4529</v>
      </c>
      <c r="AI2097" s="2974">
        <v>300</v>
      </c>
      <c r="AJ2097" s="2976">
        <v>3.99</v>
      </c>
      <c r="AK2097" s="2574"/>
    </row>
    <row r="2098" spans="2:37" s="2875" customFormat="1" x14ac:dyDescent="0.2">
      <c r="B2098" s="3955" t="s">
        <v>6020</v>
      </c>
      <c r="C2098" s="3956"/>
      <c r="D2098" s="3372"/>
      <c r="E2098" s="2971">
        <v>59.99</v>
      </c>
      <c r="F2098" s="3187" t="s">
        <v>1534</v>
      </c>
      <c r="G2098" s="3187" t="s">
        <v>1534</v>
      </c>
      <c r="H2098" s="3187" t="s">
        <v>1534</v>
      </c>
      <c r="I2098" s="3187" t="s">
        <v>1534</v>
      </c>
      <c r="J2098" s="3187" t="s">
        <v>1534</v>
      </c>
      <c r="K2098" s="3187" t="s">
        <v>1534</v>
      </c>
      <c r="L2098" s="3187">
        <v>0.18</v>
      </c>
      <c r="M2098" s="3187" t="s">
        <v>1534</v>
      </c>
      <c r="N2098" s="3187" t="s">
        <v>1534</v>
      </c>
      <c r="O2098" s="3187" t="s">
        <v>1534</v>
      </c>
      <c r="P2098" s="3187" t="s">
        <v>1534</v>
      </c>
      <c r="Q2098" s="3187">
        <v>0.18</v>
      </c>
      <c r="R2098" s="3187">
        <v>0.18</v>
      </c>
      <c r="S2098" s="3187" t="s">
        <v>1534</v>
      </c>
      <c r="T2098" s="3187" t="s">
        <v>1534</v>
      </c>
      <c r="U2098" s="3187" t="s">
        <v>1534</v>
      </c>
      <c r="V2098" s="3187" t="s">
        <v>1534</v>
      </c>
      <c r="W2098" s="3187" t="s">
        <v>1534</v>
      </c>
      <c r="X2098" s="2972">
        <v>0.06</v>
      </c>
      <c r="Y2098" s="3187" t="s">
        <v>1534</v>
      </c>
      <c r="Z2098" s="3187" t="s">
        <v>1534</v>
      </c>
      <c r="AA2098" s="3187">
        <v>50</v>
      </c>
      <c r="AB2098" s="2972">
        <v>0.06</v>
      </c>
      <c r="AC2098" s="3187" t="s">
        <v>1534</v>
      </c>
      <c r="AD2098" s="3373">
        <v>49.99</v>
      </c>
      <c r="AE2098" s="3374">
        <v>5000</v>
      </c>
      <c r="AF2098" s="2972">
        <f t="shared" si="14"/>
        <v>9.9979999999999999E-3</v>
      </c>
      <c r="AG2098" s="2972">
        <v>0.1</v>
      </c>
      <c r="AH2098" s="2975" t="s">
        <v>4529</v>
      </c>
      <c r="AI2098" s="2974">
        <v>300</v>
      </c>
      <c r="AJ2098" s="2976">
        <v>3.99</v>
      </c>
      <c r="AK2098" s="2574"/>
    </row>
    <row r="2099" spans="2:37" s="2875" customFormat="1" x14ac:dyDescent="0.2">
      <c r="B2099" s="3955" t="s">
        <v>6021</v>
      </c>
      <c r="C2099" s="3956"/>
      <c r="D2099" s="3372"/>
      <c r="E2099" s="2971">
        <v>69.990000000000009</v>
      </c>
      <c r="F2099" s="3187" t="s">
        <v>1534</v>
      </c>
      <c r="G2099" s="3187" t="s">
        <v>1534</v>
      </c>
      <c r="H2099" s="3187" t="s">
        <v>1534</v>
      </c>
      <c r="I2099" s="3187" t="s">
        <v>1534</v>
      </c>
      <c r="J2099" s="3187" t="s">
        <v>1534</v>
      </c>
      <c r="K2099" s="3187" t="s">
        <v>1534</v>
      </c>
      <c r="L2099" s="3187">
        <v>0.18</v>
      </c>
      <c r="M2099" s="3187" t="s">
        <v>1534</v>
      </c>
      <c r="N2099" s="3187" t="s">
        <v>1534</v>
      </c>
      <c r="O2099" s="3187" t="s">
        <v>1534</v>
      </c>
      <c r="P2099" s="3187" t="s">
        <v>1534</v>
      </c>
      <c r="Q2099" s="3187">
        <v>0.18</v>
      </c>
      <c r="R2099" s="3187">
        <v>0.18</v>
      </c>
      <c r="S2099" s="3187" t="s">
        <v>1534</v>
      </c>
      <c r="T2099" s="3187" t="s">
        <v>1534</v>
      </c>
      <c r="U2099" s="3187" t="s">
        <v>1534</v>
      </c>
      <c r="V2099" s="3187" t="s">
        <v>1534</v>
      </c>
      <c r="W2099" s="3187" t="s">
        <v>1534</v>
      </c>
      <c r="X2099" s="2972">
        <v>0.06</v>
      </c>
      <c r="Y2099" s="3187" t="s">
        <v>1534</v>
      </c>
      <c r="Z2099" s="3187" t="s">
        <v>1534</v>
      </c>
      <c r="AA2099" s="3187">
        <v>50</v>
      </c>
      <c r="AB2099" s="2972">
        <v>0.06</v>
      </c>
      <c r="AC2099" s="3187" t="s">
        <v>1534</v>
      </c>
      <c r="AD2099" s="3373">
        <v>59.99</v>
      </c>
      <c r="AE2099" s="3374">
        <v>10000</v>
      </c>
      <c r="AF2099" s="2972">
        <f t="shared" si="14"/>
        <v>5.999E-3</v>
      </c>
      <c r="AG2099" s="2972">
        <v>0.1</v>
      </c>
      <c r="AH2099" s="2975" t="s">
        <v>4529</v>
      </c>
      <c r="AI2099" s="2974">
        <v>300</v>
      </c>
      <c r="AJ2099" s="2976">
        <v>3.99</v>
      </c>
      <c r="AK2099" s="2574"/>
    </row>
    <row r="2100" spans="2:37" s="2875" customFormat="1" x14ac:dyDescent="0.2">
      <c r="B2100" s="3955" t="s">
        <v>6022</v>
      </c>
      <c r="C2100" s="3956"/>
      <c r="D2100" s="3372"/>
      <c r="E2100" s="2971">
        <v>29.99</v>
      </c>
      <c r="F2100" s="3187" t="s">
        <v>1534</v>
      </c>
      <c r="G2100" s="3187" t="s">
        <v>1534</v>
      </c>
      <c r="H2100" s="3187" t="s">
        <v>1534</v>
      </c>
      <c r="I2100" s="3187" t="s">
        <v>1534</v>
      </c>
      <c r="J2100" s="3187" t="s">
        <v>1534</v>
      </c>
      <c r="K2100" s="3187" t="s">
        <v>1534</v>
      </c>
      <c r="L2100" s="3187">
        <v>0.18</v>
      </c>
      <c r="M2100" s="3187" t="s">
        <v>1534</v>
      </c>
      <c r="N2100" s="3187" t="s">
        <v>1534</v>
      </c>
      <c r="O2100" s="3187" t="s">
        <v>1534</v>
      </c>
      <c r="P2100" s="3187" t="s">
        <v>1534</v>
      </c>
      <c r="Q2100" s="3187">
        <v>0.18</v>
      </c>
      <c r="R2100" s="3187">
        <v>0.18</v>
      </c>
      <c r="S2100" s="3187" t="s">
        <v>1534</v>
      </c>
      <c r="T2100" s="3187" t="s">
        <v>1534</v>
      </c>
      <c r="U2100" s="3187" t="s">
        <v>1534</v>
      </c>
      <c r="V2100" s="3187" t="s">
        <v>1534</v>
      </c>
      <c r="W2100" s="3187" t="s">
        <v>1534</v>
      </c>
      <c r="X2100" s="2972">
        <v>0.06</v>
      </c>
      <c r="Y2100" s="3187" t="s">
        <v>1534</v>
      </c>
      <c r="Z2100" s="3187" t="s">
        <v>1534</v>
      </c>
      <c r="AA2100" s="3187">
        <v>50</v>
      </c>
      <c r="AB2100" s="2972">
        <v>0.06</v>
      </c>
      <c r="AC2100" s="3187" t="s">
        <v>1534</v>
      </c>
      <c r="AD2100" s="3373">
        <v>29.99</v>
      </c>
      <c r="AE2100" s="3374">
        <v>1000</v>
      </c>
      <c r="AF2100" s="2972">
        <f t="shared" si="14"/>
        <v>2.9989999999999999E-2</v>
      </c>
      <c r="AG2100" s="2972">
        <v>0.1</v>
      </c>
      <c r="AH2100" s="2975" t="s">
        <v>4529</v>
      </c>
      <c r="AI2100" s="2974">
        <v>100</v>
      </c>
      <c r="AJ2100" s="2976">
        <v>2.4900000000000002</v>
      </c>
      <c r="AK2100" s="2574"/>
    </row>
    <row r="2101" spans="2:37" s="2875" customFormat="1" x14ac:dyDescent="0.2">
      <c r="B2101" s="3955" t="s">
        <v>6061</v>
      </c>
      <c r="C2101" s="3956"/>
      <c r="D2101" s="3372"/>
      <c r="E2101" s="2971">
        <v>34.989999999999995</v>
      </c>
      <c r="F2101" s="3187" t="s">
        <v>1534</v>
      </c>
      <c r="G2101" s="3187" t="s">
        <v>1534</v>
      </c>
      <c r="H2101" s="3187" t="s">
        <v>1534</v>
      </c>
      <c r="I2101" s="3187" t="s">
        <v>1534</v>
      </c>
      <c r="J2101" s="3187" t="s">
        <v>1534</v>
      </c>
      <c r="K2101" s="3187" t="s">
        <v>1534</v>
      </c>
      <c r="L2101" s="3187">
        <v>0.18</v>
      </c>
      <c r="M2101" s="3187" t="s">
        <v>1534</v>
      </c>
      <c r="N2101" s="3187" t="s">
        <v>1534</v>
      </c>
      <c r="O2101" s="3187" t="s">
        <v>1534</v>
      </c>
      <c r="P2101" s="3187" t="s">
        <v>1534</v>
      </c>
      <c r="Q2101" s="3187">
        <v>0.18</v>
      </c>
      <c r="R2101" s="3187">
        <v>0.18</v>
      </c>
      <c r="S2101" s="3187" t="s">
        <v>1534</v>
      </c>
      <c r="T2101" s="3187" t="s">
        <v>1534</v>
      </c>
      <c r="U2101" s="3187" t="s">
        <v>1534</v>
      </c>
      <c r="V2101" s="3187" t="s">
        <v>1534</v>
      </c>
      <c r="W2101" s="3187" t="s">
        <v>1534</v>
      </c>
      <c r="X2101" s="2972">
        <v>0.06</v>
      </c>
      <c r="Y2101" s="3187" t="s">
        <v>1534</v>
      </c>
      <c r="Z2101" s="3187" t="s">
        <v>1534</v>
      </c>
      <c r="AA2101" s="3187">
        <v>50</v>
      </c>
      <c r="AB2101" s="2972">
        <v>0.06</v>
      </c>
      <c r="AC2101" s="3187" t="s">
        <v>1534</v>
      </c>
      <c r="AD2101" s="3373">
        <v>34.99</v>
      </c>
      <c r="AE2101" s="3374">
        <v>1500</v>
      </c>
      <c r="AF2101" s="2972">
        <f t="shared" si="14"/>
        <v>2.3326666666666669E-2</v>
      </c>
      <c r="AG2101" s="2972">
        <v>0.1</v>
      </c>
      <c r="AH2101" s="2975" t="s">
        <v>4529</v>
      </c>
      <c r="AI2101" s="2974">
        <v>150</v>
      </c>
      <c r="AJ2101" s="2976">
        <v>2.99</v>
      </c>
      <c r="AK2101" s="2574"/>
    </row>
    <row r="2102" spans="2:37" s="2875" customFormat="1" x14ac:dyDescent="0.2">
      <c r="B2102" s="3955" t="s">
        <v>6024</v>
      </c>
      <c r="C2102" s="3956"/>
      <c r="D2102" s="3372"/>
      <c r="E2102" s="2971">
        <v>44.99</v>
      </c>
      <c r="F2102" s="3187" t="s">
        <v>1534</v>
      </c>
      <c r="G2102" s="3187" t="s">
        <v>1534</v>
      </c>
      <c r="H2102" s="3187" t="s">
        <v>1534</v>
      </c>
      <c r="I2102" s="3187" t="s">
        <v>1534</v>
      </c>
      <c r="J2102" s="3187" t="s">
        <v>1534</v>
      </c>
      <c r="K2102" s="3187" t="s">
        <v>1534</v>
      </c>
      <c r="L2102" s="3187">
        <v>0.18</v>
      </c>
      <c r="M2102" s="3187" t="s">
        <v>1534</v>
      </c>
      <c r="N2102" s="3187" t="s">
        <v>1534</v>
      </c>
      <c r="O2102" s="3187" t="s">
        <v>1534</v>
      </c>
      <c r="P2102" s="3187" t="s">
        <v>1534</v>
      </c>
      <c r="Q2102" s="3187">
        <v>0.18</v>
      </c>
      <c r="R2102" s="3187">
        <v>0.18</v>
      </c>
      <c r="S2102" s="3187" t="s">
        <v>1534</v>
      </c>
      <c r="T2102" s="3187" t="s">
        <v>1534</v>
      </c>
      <c r="U2102" s="3187" t="s">
        <v>1534</v>
      </c>
      <c r="V2102" s="3187" t="s">
        <v>1534</v>
      </c>
      <c r="W2102" s="3187" t="s">
        <v>1534</v>
      </c>
      <c r="X2102" s="2972">
        <v>0.06</v>
      </c>
      <c r="Y2102" s="3187" t="s">
        <v>1534</v>
      </c>
      <c r="Z2102" s="3187" t="s">
        <v>1534</v>
      </c>
      <c r="AA2102" s="3187">
        <v>50</v>
      </c>
      <c r="AB2102" s="2972">
        <v>0.06</v>
      </c>
      <c r="AC2102" s="3187" t="s">
        <v>1534</v>
      </c>
      <c r="AD2102" s="3373">
        <v>44.99</v>
      </c>
      <c r="AE2102" s="3374">
        <v>2000</v>
      </c>
      <c r="AF2102" s="2972">
        <f t="shared" si="14"/>
        <v>2.2495000000000001E-2</v>
      </c>
      <c r="AG2102" s="2972">
        <v>0.1</v>
      </c>
      <c r="AH2102" s="2975" t="s">
        <v>4529</v>
      </c>
      <c r="AI2102" s="2974">
        <v>200</v>
      </c>
      <c r="AJ2102" s="2976">
        <v>3.49</v>
      </c>
      <c r="AK2102" s="2574"/>
    </row>
    <row r="2103" spans="2:37" s="2875" customFormat="1" x14ac:dyDescent="0.2">
      <c r="B2103" s="3955" t="s">
        <v>6025</v>
      </c>
      <c r="C2103" s="3956"/>
      <c r="D2103" s="3372"/>
      <c r="E2103" s="2971">
        <v>29.99</v>
      </c>
      <c r="F2103" s="3187" t="s">
        <v>1534</v>
      </c>
      <c r="G2103" s="3187" t="s">
        <v>1534</v>
      </c>
      <c r="H2103" s="3187" t="s">
        <v>1534</v>
      </c>
      <c r="I2103" s="3187" t="s">
        <v>1534</v>
      </c>
      <c r="J2103" s="3187" t="s">
        <v>1534</v>
      </c>
      <c r="K2103" s="3187" t="s">
        <v>1534</v>
      </c>
      <c r="L2103" s="3187">
        <v>0.18</v>
      </c>
      <c r="M2103" s="3187" t="s">
        <v>1534</v>
      </c>
      <c r="N2103" s="3187" t="s">
        <v>1534</v>
      </c>
      <c r="O2103" s="3187" t="s">
        <v>1534</v>
      </c>
      <c r="P2103" s="3187" t="s">
        <v>1534</v>
      </c>
      <c r="Q2103" s="3187">
        <v>0.18</v>
      </c>
      <c r="R2103" s="3187">
        <v>0.18</v>
      </c>
      <c r="S2103" s="3187" t="s">
        <v>1534</v>
      </c>
      <c r="T2103" s="3187" t="s">
        <v>1534</v>
      </c>
      <c r="U2103" s="3187" t="s">
        <v>1534</v>
      </c>
      <c r="V2103" s="3187" t="s">
        <v>1534</v>
      </c>
      <c r="W2103" s="3187" t="s">
        <v>1534</v>
      </c>
      <c r="X2103" s="2972">
        <v>0.06</v>
      </c>
      <c r="Y2103" s="3187" t="s">
        <v>1534</v>
      </c>
      <c r="Z2103" s="3187" t="s">
        <v>1534</v>
      </c>
      <c r="AA2103" s="3187">
        <v>50</v>
      </c>
      <c r="AB2103" s="2972">
        <v>0.06</v>
      </c>
      <c r="AC2103" s="3187" t="s">
        <v>1534</v>
      </c>
      <c r="AD2103" s="3373">
        <v>29.99</v>
      </c>
      <c r="AE2103" s="3374">
        <v>1000</v>
      </c>
      <c r="AF2103" s="2972">
        <f t="shared" si="14"/>
        <v>2.9989999999999999E-2</v>
      </c>
      <c r="AG2103" s="2972">
        <v>0.1</v>
      </c>
      <c r="AH2103" s="2975" t="s">
        <v>4529</v>
      </c>
      <c r="AI2103" s="2974">
        <v>100</v>
      </c>
      <c r="AJ2103" s="2976">
        <v>2.4900000000000002</v>
      </c>
      <c r="AK2103" s="2574"/>
    </row>
    <row r="2104" spans="2:37" s="2875" customFormat="1" x14ac:dyDescent="0.2">
      <c r="B2104" s="3955" t="s">
        <v>6026</v>
      </c>
      <c r="C2104" s="3956"/>
      <c r="D2104" s="3372"/>
      <c r="E2104" s="2971">
        <v>34.989999999999995</v>
      </c>
      <c r="F2104" s="3187" t="s">
        <v>1534</v>
      </c>
      <c r="G2104" s="3187" t="s">
        <v>1534</v>
      </c>
      <c r="H2104" s="3187" t="s">
        <v>1534</v>
      </c>
      <c r="I2104" s="3187" t="s">
        <v>1534</v>
      </c>
      <c r="J2104" s="3187" t="s">
        <v>1534</v>
      </c>
      <c r="K2104" s="3187" t="s">
        <v>1534</v>
      </c>
      <c r="L2104" s="3187">
        <v>0.18</v>
      </c>
      <c r="M2104" s="3187" t="s">
        <v>1534</v>
      </c>
      <c r="N2104" s="3187" t="s">
        <v>1534</v>
      </c>
      <c r="O2104" s="3187" t="s">
        <v>1534</v>
      </c>
      <c r="P2104" s="3187" t="s">
        <v>1534</v>
      </c>
      <c r="Q2104" s="3187">
        <v>0.18</v>
      </c>
      <c r="R2104" s="3187">
        <v>0.18</v>
      </c>
      <c r="S2104" s="3187" t="s">
        <v>1534</v>
      </c>
      <c r="T2104" s="3187" t="s">
        <v>1534</v>
      </c>
      <c r="U2104" s="3187" t="s">
        <v>1534</v>
      </c>
      <c r="V2104" s="3187" t="s">
        <v>1534</v>
      </c>
      <c r="W2104" s="3187" t="s">
        <v>1534</v>
      </c>
      <c r="X2104" s="2972">
        <v>0.06</v>
      </c>
      <c r="Y2104" s="3187" t="s">
        <v>1534</v>
      </c>
      <c r="Z2104" s="3187" t="s">
        <v>1534</v>
      </c>
      <c r="AA2104" s="3187">
        <v>50</v>
      </c>
      <c r="AB2104" s="2972">
        <v>0.06</v>
      </c>
      <c r="AC2104" s="3187" t="s">
        <v>1534</v>
      </c>
      <c r="AD2104" s="3373">
        <v>34.989999999999995</v>
      </c>
      <c r="AE2104" s="3374">
        <v>1500</v>
      </c>
      <c r="AF2104" s="2972">
        <f t="shared" si="14"/>
        <v>2.3326666666666662E-2</v>
      </c>
      <c r="AG2104" s="2972">
        <v>0.1</v>
      </c>
      <c r="AH2104" s="2975" t="s">
        <v>4529</v>
      </c>
      <c r="AI2104" s="2974">
        <v>150</v>
      </c>
      <c r="AJ2104" s="2976">
        <v>2.99</v>
      </c>
      <c r="AK2104" s="2574"/>
    </row>
    <row r="2105" spans="2:37" s="2875" customFormat="1" x14ac:dyDescent="0.2">
      <c r="B2105" s="3955" t="s">
        <v>6027</v>
      </c>
      <c r="C2105" s="3956"/>
      <c r="D2105" s="3372"/>
      <c r="E2105" s="2971">
        <v>44.99</v>
      </c>
      <c r="F2105" s="3187" t="s">
        <v>1534</v>
      </c>
      <c r="G2105" s="3187" t="s">
        <v>1534</v>
      </c>
      <c r="H2105" s="3187" t="s">
        <v>1534</v>
      </c>
      <c r="I2105" s="3187" t="s">
        <v>1534</v>
      </c>
      <c r="J2105" s="3187" t="s">
        <v>1534</v>
      </c>
      <c r="K2105" s="3187" t="s">
        <v>1534</v>
      </c>
      <c r="L2105" s="3187">
        <v>0.18</v>
      </c>
      <c r="M2105" s="3187" t="s">
        <v>1534</v>
      </c>
      <c r="N2105" s="3187" t="s">
        <v>1534</v>
      </c>
      <c r="O2105" s="3187" t="s">
        <v>1534</v>
      </c>
      <c r="P2105" s="3187" t="s">
        <v>1534</v>
      </c>
      <c r="Q2105" s="3187">
        <v>0.18</v>
      </c>
      <c r="R2105" s="3187">
        <v>0.18</v>
      </c>
      <c r="S2105" s="3187" t="s">
        <v>1534</v>
      </c>
      <c r="T2105" s="3187" t="s">
        <v>1534</v>
      </c>
      <c r="U2105" s="3187" t="s">
        <v>1534</v>
      </c>
      <c r="V2105" s="3187" t="s">
        <v>1534</v>
      </c>
      <c r="W2105" s="3187" t="s">
        <v>1534</v>
      </c>
      <c r="X2105" s="2972">
        <v>0.06</v>
      </c>
      <c r="Y2105" s="3187" t="s">
        <v>1534</v>
      </c>
      <c r="Z2105" s="3187" t="s">
        <v>1534</v>
      </c>
      <c r="AA2105" s="3187">
        <v>50</v>
      </c>
      <c r="AB2105" s="2972">
        <v>0.06</v>
      </c>
      <c r="AC2105" s="3187" t="s">
        <v>1534</v>
      </c>
      <c r="AD2105" s="3373">
        <v>44.99</v>
      </c>
      <c r="AE2105" s="3374">
        <v>2000</v>
      </c>
      <c r="AF2105" s="2972">
        <f t="shared" si="14"/>
        <v>2.2495000000000001E-2</v>
      </c>
      <c r="AG2105" s="2972">
        <v>0.1</v>
      </c>
      <c r="AH2105" s="2975" t="s">
        <v>4529</v>
      </c>
      <c r="AI2105" s="2974">
        <v>200</v>
      </c>
      <c r="AJ2105" s="2976">
        <v>3.49</v>
      </c>
      <c r="AK2105" s="2574"/>
    </row>
    <row r="2106" spans="2:37" s="2875" customFormat="1" x14ac:dyDescent="0.2">
      <c r="B2106" s="3955" t="s">
        <v>6028</v>
      </c>
      <c r="C2106" s="3956"/>
      <c r="D2106" s="3372"/>
      <c r="E2106" s="2971">
        <v>29.99</v>
      </c>
      <c r="F2106" s="3187" t="s">
        <v>1534</v>
      </c>
      <c r="G2106" s="3187" t="s">
        <v>1534</v>
      </c>
      <c r="H2106" s="3187" t="s">
        <v>1534</v>
      </c>
      <c r="I2106" s="3187" t="s">
        <v>1534</v>
      </c>
      <c r="J2106" s="3187" t="s">
        <v>1534</v>
      </c>
      <c r="K2106" s="3187" t="s">
        <v>1534</v>
      </c>
      <c r="L2106" s="3187">
        <v>0.18</v>
      </c>
      <c r="M2106" s="3187" t="s">
        <v>1534</v>
      </c>
      <c r="N2106" s="3187" t="s">
        <v>1534</v>
      </c>
      <c r="O2106" s="3187" t="s">
        <v>1534</v>
      </c>
      <c r="P2106" s="3187" t="s">
        <v>1534</v>
      </c>
      <c r="Q2106" s="3187">
        <v>0.18</v>
      </c>
      <c r="R2106" s="3187">
        <v>0.18</v>
      </c>
      <c r="S2106" s="3187" t="s">
        <v>1534</v>
      </c>
      <c r="T2106" s="3187" t="s">
        <v>1534</v>
      </c>
      <c r="U2106" s="3187" t="s">
        <v>1534</v>
      </c>
      <c r="V2106" s="3187" t="s">
        <v>1534</v>
      </c>
      <c r="W2106" s="3187" t="s">
        <v>1534</v>
      </c>
      <c r="X2106" s="2972">
        <v>0.06</v>
      </c>
      <c r="Y2106" s="3187" t="s">
        <v>1534</v>
      </c>
      <c r="Z2106" s="3187" t="s">
        <v>1534</v>
      </c>
      <c r="AA2106" s="3187">
        <v>50</v>
      </c>
      <c r="AB2106" s="2972">
        <v>0.06</v>
      </c>
      <c r="AC2106" s="3187" t="s">
        <v>1534</v>
      </c>
      <c r="AD2106" s="3373">
        <v>29.99</v>
      </c>
      <c r="AE2106" s="3374">
        <v>1000</v>
      </c>
      <c r="AF2106" s="2972">
        <f>AD2106/AE2106</f>
        <v>2.9989999999999999E-2</v>
      </c>
      <c r="AG2106" s="2972">
        <v>0.1</v>
      </c>
      <c r="AH2106" s="2975" t="s">
        <v>4529</v>
      </c>
      <c r="AI2106" s="2974">
        <v>100</v>
      </c>
      <c r="AJ2106" s="2976">
        <v>2.4900000000000002</v>
      </c>
      <c r="AK2106" s="2574"/>
    </row>
    <row r="2107" spans="2:37" s="2875" customFormat="1" x14ac:dyDescent="0.2">
      <c r="B2107" s="3955" t="s">
        <v>6029</v>
      </c>
      <c r="C2107" s="3956"/>
      <c r="D2107" s="3372"/>
      <c r="E2107" s="3237">
        <v>34.99</v>
      </c>
      <c r="F2107" s="3187" t="s">
        <v>1534</v>
      </c>
      <c r="G2107" s="3187" t="s">
        <v>1534</v>
      </c>
      <c r="H2107" s="3187" t="s">
        <v>1534</v>
      </c>
      <c r="I2107" s="3187" t="s">
        <v>1534</v>
      </c>
      <c r="J2107" s="3187" t="s">
        <v>1534</v>
      </c>
      <c r="K2107" s="3187" t="s">
        <v>1534</v>
      </c>
      <c r="L2107" s="3187">
        <v>0.18</v>
      </c>
      <c r="M2107" s="3187" t="s">
        <v>1534</v>
      </c>
      <c r="N2107" s="3187" t="s">
        <v>1534</v>
      </c>
      <c r="O2107" s="3187" t="s">
        <v>1534</v>
      </c>
      <c r="P2107" s="3187" t="s">
        <v>1534</v>
      </c>
      <c r="Q2107" s="3187">
        <v>0.18</v>
      </c>
      <c r="R2107" s="3187">
        <v>0.18</v>
      </c>
      <c r="S2107" s="3187" t="s">
        <v>1534</v>
      </c>
      <c r="T2107" s="3187" t="s">
        <v>1534</v>
      </c>
      <c r="U2107" s="3187" t="s">
        <v>1534</v>
      </c>
      <c r="V2107" s="3187" t="s">
        <v>1534</v>
      </c>
      <c r="W2107" s="3187" t="s">
        <v>1534</v>
      </c>
      <c r="X2107" s="2972">
        <v>0.06</v>
      </c>
      <c r="Y2107" s="3187" t="s">
        <v>1534</v>
      </c>
      <c r="Z2107" s="3187" t="s">
        <v>1534</v>
      </c>
      <c r="AA2107" s="3187">
        <v>50</v>
      </c>
      <c r="AB2107" s="2972">
        <v>0.06</v>
      </c>
      <c r="AC2107" s="3187" t="s">
        <v>1534</v>
      </c>
      <c r="AD2107" s="3373">
        <v>34.989999999999995</v>
      </c>
      <c r="AE2107" s="3374">
        <v>1500</v>
      </c>
      <c r="AF2107" s="2972">
        <f>AD2107/AE2107</f>
        <v>2.3326666666666662E-2</v>
      </c>
      <c r="AG2107" s="2972">
        <v>0.1</v>
      </c>
      <c r="AH2107" s="2975" t="s">
        <v>4529</v>
      </c>
      <c r="AI2107" s="2974">
        <v>150</v>
      </c>
      <c r="AJ2107" s="2976">
        <v>2.99</v>
      </c>
      <c r="AK2107" s="2574"/>
    </row>
    <row r="2108" spans="2:37" s="2875" customFormat="1" ht="13.5" thickBot="1" x14ac:dyDescent="0.25">
      <c r="B2108" s="3955" t="s">
        <v>6030</v>
      </c>
      <c r="C2108" s="3956"/>
      <c r="D2108" s="3376"/>
      <c r="E2108" s="3155">
        <v>44.99</v>
      </c>
      <c r="F2108" s="3346" t="s">
        <v>1534</v>
      </c>
      <c r="G2108" s="3346" t="s">
        <v>1534</v>
      </c>
      <c r="H2108" s="3346" t="s">
        <v>1534</v>
      </c>
      <c r="I2108" s="3346" t="s">
        <v>1534</v>
      </c>
      <c r="J2108" s="3346" t="s">
        <v>1534</v>
      </c>
      <c r="K2108" s="3346" t="s">
        <v>1534</v>
      </c>
      <c r="L2108" s="3346">
        <v>0.18</v>
      </c>
      <c r="M2108" s="3346" t="s">
        <v>1534</v>
      </c>
      <c r="N2108" s="3346" t="s">
        <v>1534</v>
      </c>
      <c r="O2108" s="3346" t="s">
        <v>1534</v>
      </c>
      <c r="P2108" s="3346" t="s">
        <v>1534</v>
      </c>
      <c r="Q2108" s="3346">
        <v>0.18</v>
      </c>
      <c r="R2108" s="3346">
        <v>0.18</v>
      </c>
      <c r="S2108" s="3346" t="s">
        <v>1534</v>
      </c>
      <c r="T2108" s="3346" t="s">
        <v>1534</v>
      </c>
      <c r="U2108" s="3346" t="s">
        <v>1534</v>
      </c>
      <c r="V2108" s="3346" t="s">
        <v>1534</v>
      </c>
      <c r="W2108" s="3346" t="s">
        <v>1534</v>
      </c>
      <c r="X2108" s="3068">
        <v>0.06</v>
      </c>
      <c r="Y2108" s="3346" t="s">
        <v>1534</v>
      </c>
      <c r="Z2108" s="3346" t="s">
        <v>1534</v>
      </c>
      <c r="AA2108" s="3346">
        <v>50</v>
      </c>
      <c r="AB2108" s="3068">
        <v>0.06</v>
      </c>
      <c r="AC2108" s="3346" t="s">
        <v>1534</v>
      </c>
      <c r="AD2108" s="3399">
        <v>44.99</v>
      </c>
      <c r="AE2108" s="3377">
        <v>2000</v>
      </c>
      <c r="AF2108" s="3068">
        <f>AD2108/AE2108</f>
        <v>2.2495000000000001E-2</v>
      </c>
      <c r="AG2108" s="3068">
        <v>0.1</v>
      </c>
      <c r="AH2108" s="3071" t="s">
        <v>4529</v>
      </c>
      <c r="AI2108" s="3379">
        <v>200</v>
      </c>
      <c r="AJ2108" s="3072">
        <v>3.49</v>
      </c>
      <c r="AK2108" s="2574"/>
    </row>
    <row r="2109" spans="2:37" s="2875" customFormat="1" x14ac:dyDescent="0.2">
      <c r="B2109" s="2575"/>
      <c r="C2109" s="2568"/>
      <c r="D2109" s="3833"/>
      <c r="E2109" s="3833"/>
      <c r="F2109" s="3833"/>
      <c r="G2109" s="3833"/>
      <c r="H2109" s="2568"/>
      <c r="I2109" s="2569"/>
      <c r="J2109" s="2569"/>
      <c r="K2109" s="2569"/>
      <c r="L2109" s="2569"/>
      <c r="M2109" s="2568"/>
      <c r="N2109" s="2569"/>
      <c r="O2109" s="2569"/>
      <c r="P2109" s="2569"/>
      <c r="Q2109" s="2569"/>
      <c r="R2109" s="2569"/>
      <c r="S2109" s="2568"/>
      <c r="T2109" s="2567"/>
      <c r="U2109" s="2567"/>
      <c r="V2109" s="2567"/>
      <c r="W2109" s="2567"/>
      <c r="X2109" s="2567"/>
      <c r="Y2109" s="2567"/>
      <c r="Z2109" s="2567"/>
      <c r="AA2109" s="2567"/>
      <c r="AB2109" s="2567"/>
      <c r="AC2109" s="2567"/>
      <c r="AD2109" s="2567"/>
      <c r="AE2109" s="2567"/>
      <c r="AF2109" s="2567"/>
      <c r="AG2109" s="2567"/>
      <c r="AH2109" s="2567"/>
      <c r="AI2109" s="2567"/>
      <c r="AJ2109" s="2567"/>
      <c r="AK2109" s="2574"/>
    </row>
    <row r="2110" spans="2:37" s="2875" customFormat="1" x14ac:dyDescent="0.2">
      <c r="B2110" s="3834" t="s">
        <v>4996</v>
      </c>
      <c r="C2110" s="3835"/>
      <c r="D2110" s="3836" t="s">
        <v>6057</v>
      </c>
      <c r="E2110" s="3836"/>
      <c r="F2110" s="3836"/>
      <c r="G2110" s="3836"/>
      <c r="H2110" s="2571"/>
      <c r="I2110" s="2571"/>
      <c r="J2110" s="2571"/>
      <c r="K2110" s="2571"/>
      <c r="L2110" s="2571"/>
      <c r="M2110" s="2571"/>
      <c r="N2110" s="2571"/>
      <c r="O2110" s="2571"/>
      <c r="P2110" s="2571"/>
      <c r="Q2110" s="2571"/>
      <c r="R2110" s="2571"/>
      <c r="S2110" s="2571"/>
      <c r="T2110" s="2567"/>
      <c r="U2110" s="2567"/>
      <c r="V2110" s="2567"/>
      <c r="W2110" s="2567"/>
      <c r="X2110" s="2567"/>
      <c r="Y2110" s="2567"/>
      <c r="Z2110" s="2567"/>
      <c r="AA2110" s="2567"/>
      <c r="AB2110" s="2567"/>
      <c r="AC2110" s="2567"/>
      <c r="AD2110" s="2567"/>
      <c r="AE2110" s="2567"/>
      <c r="AF2110" s="2567"/>
      <c r="AG2110" s="2567"/>
      <c r="AH2110" s="2567"/>
      <c r="AI2110" s="2567"/>
      <c r="AJ2110" s="2567"/>
      <c r="AK2110" s="2574"/>
    </row>
    <row r="2111" spans="2:37" s="2875" customFormat="1" x14ac:dyDescent="0.2">
      <c r="B2111" s="3834" t="s">
        <v>4997</v>
      </c>
      <c r="C2111" s="3835"/>
      <c r="D2111" s="3836" t="s">
        <v>1517</v>
      </c>
      <c r="E2111" s="3836"/>
      <c r="F2111" s="3836"/>
      <c r="G2111" s="3836"/>
      <c r="H2111" s="2571"/>
      <c r="I2111" s="2571"/>
      <c r="J2111" s="2571"/>
      <c r="K2111" s="2571"/>
      <c r="L2111" s="2571"/>
      <c r="M2111" s="2571"/>
      <c r="N2111" s="2571"/>
      <c r="O2111" s="2571"/>
      <c r="P2111" s="2571"/>
      <c r="Q2111" s="2571"/>
      <c r="R2111" s="2571"/>
      <c r="S2111" s="2571"/>
      <c r="T2111" s="2567"/>
      <c r="U2111" s="2567"/>
      <c r="V2111" s="2567"/>
      <c r="W2111" s="2567"/>
      <c r="X2111" s="2567"/>
      <c r="Y2111" s="2567"/>
      <c r="Z2111" s="2567"/>
      <c r="AA2111" s="2567"/>
      <c r="AB2111" s="2567"/>
      <c r="AC2111" s="2567"/>
      <c r="AD2111" s="2567"/>
      <c r="AE2111" s="2567"/>
      <c r="AF2111" s="2567"/>
      <c r="AG2111" s="2567"/>
      <c r="AH2111" s="2567"/>
      <c r="AI2111" s="2567"/>
      <c r="AJ2111" s="2567"/>
      <c r="AK2111" s="2574"/>
    </row>
    <row r="2112" spans="2:37" s="2875" customFormat="1" ht="15.75" thickBot="1" x14ac:dyDescent="0.25">
      <c r="B2112" s="3938"/>
      <c r="C2112" s="3939"/>
      <c r="D2112" s="3940"/>
      <c r="E2112" s="3940"/>
      <c r="F2112" s="3940"/>
      <c r="G2112" s="3940"/>
      <c r="H2112" s="2576"/>
      <c r="I2112" s="2576"/>
      <c r="J2112" s="2576"/>
      <c r="K2112" s="2576"/>
      <c r="L2112" s="2576"/>
      <c r="M2112" s="2576"/>
      <c r="N2112" s="2576"/>
      <c r="O2112" s="2576"/>
      <c r="P2112" s="2576"/>
      <c r="Q2112" s="2576"/>
      <c r="R2112" s="2576"/>
      <c r="S2112" s="2576"/>
      <c r="T2112" s="2577"/>
      <c r="U2112" s="2577"/>
      <c r="V2112" s="2577"/>
      <c r="W2112" s="2577"/>
      <c r="X2112" s="2577"/>
      <c r="Y2112" s="2577"/>
      <c r="Z2112" s="2577"/>
      <c r="AA2112" s="2577"/>
      <c r="AB2112" s="2577"/>
      <c r="AC2112" s="2577"/>
      <c r="AD2112" s="2577"/>
      <c r="AE2112" s="2577"/>
      <c r="AF2112" s="2577"/>
      <c r="AG2112" s="2577"/>
      <c r="AH2112" s="2577"/>
      <c r="AI2112" s="2577"/>
      <c r="AJ2112" s="2577"/>
      <c r="AK2112" s="2579"/>
    </row>
    <row r="2113" spans="2:37" s="2875" customFormat="1" x14ac:dyDescent="0.2">
      <c r="B2113" s="2777"/>
    </row>
    <row r="2114" spans="2:37" s="2875" customFormat="1" ht="13.5" thickBot="1" x14ac:dyDescent="0.25">
      <c r="B2114" s="2777"/>
    </row>
    <row r="2115" spans="2:37" s="2875" customFormat="1" ht="20.25" x14ac:dyDescent="0.2">
      <c r="B2115" s="3839" t="s">
        <v>5005</v>
      </c>
      <c r="C2115" s="3840"/>
      <c r="D2115" s="3840"/>
      <c r="E2115" s="3840"/>
      <c r="F2115" s="3840"/>
      <c r="G2115" s="3840"/>
      <c r="H2115" s="3840"/>
      <c r="I2115" s="3840"/>
      <c r="J2115" s="3840"/>
      <c r="K2115" s="3840"/>
      <c r="L2115" s="3840"/>
      <c r="M2115" s="3840"/>
      <c r="N2115" s="3840"/>
      <c r="O2115" s="3840"/>
      <c r="P2115" s="3840"/>
      <c r="Q2115" s="3840"/>
      <c r="R2115" s="3840"/>
      <c r="S2115" s="3840"/>
      <c r="T2115" s="3840"/>
      <c r="U2115" s="3840"/>
      <c r="V2115" s="3840"/>
      <c r="W2115" s="3840"/>
      <c r="X2115" s="3840"/>
      <c r="Y2115" s="3840"/>
      <c r="Z2115" s="3840"/>
      <c r="AA2115" s="3840"/>
      <c r="AB2115" s="3840"/>
      <c r="AC2115" s="3840"/>
      <c r="AD2115" s="3840"/>
      <c r="AE2115" s="3840"/>
      <c r="AF2115" s="3840"/>
      <c r="AG2115" s="3840"/>
      <c r="AH2115" s="3840"/>
      <c r="AI2115" s="3840"/>
      <c r="AJ2115" s="3840"/>
      <c r="AK2115" s="3841"/>
    </row>
    <row r="2116" spans="2:37" s="2875" customFormat="1" x14ac:dyDescent="0.2">
      <c r="B2116" s="2572"/>
      <c r="C2116" s="3381"/>
      <c r="D2116" s="3381"/>
      <c r="E2116" s="3381"/>
      <c r="F2116" s="3381"/>
      <c r="G2116" s="2573"/>
      <c r="H2116" s="2573"/>
      <c r="I2116" s="2573"/>
      <c r="J2116" s="2573"/>
      <c r="K2116" s="2573"/>
      <c r="L2116" s="2573"/>
      <c r="M2116" s="2573"/>
      <c r="N2116" s="2573"/>
      <c r="O2116" s="2573"/>
      <c r="P2116" s="2573"/>
      <c r="Q2116" s="2573"/>
      <c r="R2116" s="2573"/>
      <c r="S2116" s="2573"/>
      <c r="T2116" s="2573"/>
      <c r="U2116" s="2573"/>
      <c r="V2116" s="2573"/>
      <c r="W2116" s="2573"/>
      <c r="X2116" s="2573"/>
      <c r="Y2116" s="2573"/>
      <c r="Z2116" s="2573"/>
      <c r="AA2116" s="2573"/>
      <c r="AB2116" s="2573"/>
      <c r="AC2116" s="2573"/>
      <c r="AD2116" s="2573"/>
      <c r="AE2116" s="2573"/>
      <c r="AF2116" s="2573"/>
      <c r="AG2116" s="2573"/>
      <c r="AH2116" s="2573"/>
      <c r="AI2116" s="2573"/>
      <c r="AJ2116" s="2573"/>
      <c r="AK2116" s="2574"/>
    </row>
    <row r="2117" spans="2:37" s="2875" customFormat="1" x14ac:dyDescent="0.2">
      <c r="B2117" s="2572" t="s">
        <v>4992</v>
      </c>
      <c r="C2117" s="3381"/>
      <c r="D2117" s="3842" t="s">
        <v>6014</v>
      </c>
      <c r="E2117" s="3842"/>
      <c r="F2117" s="3842"/>
      <c r="G2117" s="2573"/>
      <c r="H2117" s="2573"/>
      <c r="I2117" s="2573"/>
      <c r="J2117" s="2573"/>
      <c r="K2117" s="2573"/>
      <c r="L2117" s="2573"/>
      <c r="M2117" s="2573"/>
      <c r="N2117" s="2573"/>
      <c r="O2117" s="2573"/>
      <c r="P2117" s="2573"/>
      <c r="Q2117" s="2573"/>
      <c r="R2117" s="2573"/>
      <c r="S2117" s="2573"/>
      <c r="T2117" s="2573"/>
      <c r="U2117" s="2573"/>
      <c r="V2117" s="2573"/>
      <c r="W2117" s="2573"/>
      <c r="X2117" s="2573"/>
      <c r="Y2117" s="2573"/>
      <c r="Z2117" s="2573"/>
      <c r="AA2117" s="2573"/>
      <c r="AB2117" s="2573"/>
      <c r="AC2117" s="2573"/>
      <c r="AD2117" s="2573"/>
      <c r="AE2117" s="2573"/>
      <c r="AF2117" s="2573"/>
      <c r="AG2117" s="2573"/>
      <c r="AH2117" s="2573"/>
      <c r="AI2117" s="2573"/>
      <c r="AJ2117" s="2573"/>
      <c r="AK2117" s="2574"/>
    </row>
    <row r="2118" spans="2:37" s="2875" customFormat="1" ht="13.5" thickBot="1" x14ac:dyDescent="0.25">
      <c r="B2118" s="3863" t="s">
        <v>5006</v>
      </c>
      <c r="C2118" s="3864"/>
      <c r="D2118" s="3843">
        <v>41597</v>
      </c>
      <c r="E2118" s="3843"/>
      <c r="F2118" s="3381"/>
      <c r="G2118" s="2573"/>
      <c r="H2118" s="2573"/>
      <c r="I2118" s="2573"/>
      <c r="J2118" s="2573"/>
      <c r="K2118" s="2573"/>
      <c r="L2118" s="2573"/>
      <c r="M2118" s="2573"/>
      <c r="N2118" s="2573"/>
      <c r="O2118" s="2573"/>
      <c r="P2118" s="2573"/>
      <c r="Q2118" s="2573"/>
      <c r="R2118" s="2573"/>
      <c r="S2118" s="2573"/>
      <c r="T2118" s="2573"/>
      <c r="U2118" s="2573"/>
      <c r="V2118" s="2573"/>
      <c r="W2118" s="2573"/>
      <c r="X2118" s="2573"/>
      <c r="Y2118" s="2573"/>
      <c r="Z2118" s="2573"/>
      <c r="AA2118" s="2573"/>
      <c r="AB2118" s="2573"/>
      <c r="AC2118" s="2573"/>
      <c r="AD2118" s="2573"/>
      <c r="AE2118" s="2573"/>
      <c r="AF2118" s="2573"/>
      <c r="AG2118" s="2573"/>
      <c r="AH2118" s="2573"/>
      <c r="AI2118" s="2573"/>
      <c r="AJ2118" s="2573"/>
      <c r="AK2118" s="2574"/>
    </row>
    <row r="2119" spans="2:37" s="2875" customFormat="1" ht="168" customHeight="1" thickBot="1" x14ac:dyDescent="0.25">
      <c r="B2119" s="3844" t="s">
        <v>5007</v>
      </c>
      <c r="C2119" s="3845"/>
      <c r="D2119" s="3872" t="s">
        <v>6015</v>
      </c>
      <c r="E2119" s="3847"/>
      <c r="F2119" s="3847"/>
      <c r="G2119" s="3847"/>
      <c r="H2119" s="3847"/>
      <c r="I2119" s="3847"/>
      <c r="J2119" s="3847"/>
      <c r="K2119" s="3848"/>
      <c r="L2119" s="2573"/>
      <c r="M2119" s="2573"/>
      <c r="N2119" s="2573"/>
      <c r="O2119" s="2573"/>
      <c r="P2119" s="2573"/>
      <c r="Q2119" s="2573"/>
      <c r="R2119" s="2573"/>
      <c r="S2119" s="2573"/>
      <c r="T2119" s="2573"/>
      <c r="U2119" s="2573"/>
      <c r="V2119" s="2573"/>
      <c r="W2119" s="2573"/>
      <c r="X2119" s="2573"/>
      <c r="Y2119" s="2573"/>
      <c r="Z2119" s="2573"/>
      <c r="AA2119" s="2573"/>
      <c r="AB2119" s="2573"/>
      <c r="AC2119" s="2573"/>
      <c r="AD2119" s="2573"/>
      <c r="AE2119" s="2573"/>
      <c r="AF2119" s="2573"/>
      <c r="AG2119" s="2573"/>
      <c r="AH2119" s="2573"/>
      <c r="AI2119" s="2573"/>
      <c r="AJ2119" s="2573"/>
      <c r="AK2119" s="2574"/>
    </row>
    <row r="2120" spans="2:37" s="2875" customFormat="1" ht="13.5" thickBot="1" x14ac:dyDescent="0.25">
      <c r="B2120" s="3865"/>
      <c r="C2120" s="3849"/>
      <c r="D2120" s="3849"/>
      <c r="E2120" s="3849"/>
      <c r="F2120" s="3849"/>
      <c r="G2120" s="3849"/>
      <c r="H2120" s="3849"/>
      <c r="I2120" s="3849"/>
      <c r="J2120" s="3849"/>
      <c r="K2120" s="3849"/>
      <c r="L2120" s="3849"/>
      <c r="M2120" s="3849"/>
      <c r="N2120" s="3849"/>
      <c r="O2120" s="3849"/>
      <c r="P2120" s="3849"/>
      <c r="Q2120" s="3849"/>
      <c r="R2120" s="2573"/>
      <c r="S2120" s="2573"/>
      <c r="T2120" s="2573"/>
      <c r="U2120" s="2573"/>
      <c r="V2120" s="2573"/>
      <c r="W2120" s="2573"/>
      <c r="X2120" s="2573"/>
      <c r="Y2120" s="2573"/>
      <c r="Z2120" s="2573"/>
      <c r="AA2120" s="2573"/>
      <c r="AB2120" s="2573"/>
      <c r="AC2120" s="2573"/>
      <c r="AD2120" s="2573"/>
      <c r="AE2120" s="2573"/>
      <c r="AF2120" s="2573"/>
      <c r="AG2120" s="2573"/>
      <c r="AH2120" s="2573"/>
      <c r="AI2120" s="2573"/>
      <c r="AJ2120" s="2573"/>
      <c r="AK2120" s="2574"/>
    </row>
    <row r="2121" spans="2:37" s="2875" customFormat="1" ht="13.5" thickBot="1" x14ac:dyDescent="0.25">
      <c r="B2121" s="3827" t="s">
        <v>5008</v>
      </c>
      <c r="C2121" s="3827"/>
      <c r="D2121" s="3827" t="s">
        <v>4998</v>
      </c>
      <c r="E2121" s="3827" t="s">
        <v>5009</v>
      </c>
      <c r="F2121" s="3850" t="s">
        <v>224</v>
      </c>
      <c r="G2121" s="3850"/>
      <c r="H2121" s="3850"/>
      <c r="I2121" s="3850"/>
      <c r="J2121" s="3850"/>
      <c r="K2121" s="3850"/>
      <c r="L2121" s="3850"/>
      <c r="M2121" s="3850"/>
      <c r="N2121" s="3850"/>
      <c r="O2121" s="3850"/>
      <c r="P2121" s="3850"/>
      <c r="Q2121" s="3850"/>
      <c r="R2121" s="3850"/>
      <c r="S2121" s="3850" t="s">
        <v>340</v>
      </c>
      <c r="T2121" s="3850"/>
      <c r="U2121" s="3850"/>
      <c r="V2121" s="3850"/>
      <c r="W2121" s="3850"/>
      <c r="X2121" s="3850"/>
      <c r="Y2121" s="3850"/>
      <c r="Z2121" s="3850"/>
      <c r="AA2121" s="3850"/>
      <c r="AB2121" s="3850"/>
      <c r="AC2121" s="3850"/>
      <c r="AD2121" s="3850" t="s">
        <v>225</v>
      </c>
      <c r="AE2121" s="3850"/>
      <c r="AF2121" s="3850"/>
      <c r="AG2121" s="3850"/>
      <c r="AH2121" s="3851" t="s">
        <v>4993</v>
      </c>
      <c r="AI2121" s="3851"/>
      <c r="AJ2121" s="3851"/>
      <c r="AK2121" s="2574"/>
    </row>
    <row r="2122" spans="2:37" s="2875" customFormat="1" ht="13.5" thickBot="1" x14ac:dyDescent="0.25">
      <c r="B2122" s="3828"/>
      <c r="C2122" s="3828"/>
      <c r="D2122" s="3828"/>
      <c r="E2122" s="3828"/>
      <c r="F2122" s="3828" t="s">
        <v>5010</v>
      </c>
      <c r="G2122" s="3828" t="s">
        <v>5011</v>
      </c>
      <c r="H2122" s="3827" t="s">
        <v>5012</v>
      </c>
      <c r="I2122" s="3830" t="s">
        <v>5013</v>
      </c>
      <c r="J2122" s="3830" t="s">
        <v>5014</v>
      </c>
      <c r="K2122" s="3829" t="s">
        <v>5015</v>
      </c>
      <c r="L2122" s="3829" t="s">
        <v>5016</v>
      </c>
      <c r="M2122" s="3830" t="s">
        <v>5017</v>
      </c>
      <c r="N2122" s="3830"/>
      <c r="O2122" s="3829" t="s">
        <v>5018</v>
      </c>
      <c r="P2122" s="3829" t="s">
        <v>5019</v>
      </c>
      <c r="Q2122" s="3829" t="s">
        <v>5020</v>
      </c>
      <c r="R2122" s="3829" t="s">
        <v>5021</v>
      </c>
      <c r="S2122" s="3827" t="s">
        <v>5022</v>
      </c>
      <c r="T2122" s="3827" t="s">
        <v>5023</v>
      </c>
      <c r="U2122" s="3827" t="s">
        <v>5024</v>
      </c>
      <c r="V2122" s="3827" t="s">
        <v>5025</v>
      </c>
      <c r="W2122" s="3827" t="s">
        <v>5026</v>
      </c>
      <c r="X2122" s="3827" t="s">
        <v>5027</v>
      </c>
      <c r="Y2122" s="3827" t="s">
        <v>5028</v>
      </c>
      <c r="Z2122" s="3827" t="s">
        <v>5029</v>
      </c>
      <c r="AA2122" s="3827" t="s">
        <v>5030</v>
      </c>
      <c r="AB2122" s="3830" t="s">
        <v>5031</v>
      </c>
      <c r="AC2122" s="3830" t="s">
        <v>5032</v>
      </c>
      <c r="AD2122" s="3827" t="s">
        <v>5033</v>
      </c>
      <c r="AE2122" s="3827" t="s">
        <v>5034</v>
      </c>
      <c r="AF2122" s="3827" t="s">
        <v>5035</v>
      </c>
      <c r="AG2122" s="3827" t="s">
        <v>5036</v>
      </c>
      <c r="AH2122" s="3827" t="s">
        <v>1154</v>
      </c>
      <c r="AI2122" s="3827" t="s">
        <v>4994</v>
      </c>
      <c r="AJ2122" s="3827" t="s">
        <v>4995</v>
      </c>
      <c r="AK2122" s="2574"/>
    </row>
    <row r="2123" spans="2:37" s="2875" customFormat="1" ht="13.5" thickBot="1" x14ac:dyDescent="0.25">
      <c r="B2123" s="3828"/>
      <c r="C2123" s="3828"/>
      <c r="D2123" s="3828"/>
      <c r="E2123" s="3828"/>
      <c r="F2123" s="3828"/>
      <c r="G2123" s="3828"/>
      <c r="H2123" s="3828"/>
      <c r="I2123" s="3829"/>
      <c r="J2123" s="3829"/>
      <c r="K2123" s="3829"/>
      <c r="L2123" s="3829"/>
      <c r="M2123" s="3382" t="s">
        <v>5037</v>
      </c>
      <c r="N2123" s="3383" t="s">
        <v>2798</v>
      </c>
      <c r="O2123" s="3829"/>
      <c r="P2123" s="3829"/>
      <c r="Q2123" s="3829"/>
      <c r="R2123" s="3829"/>
      <c r="S2123" s="3828"/>
      <c r="T2123" s="3828"/>
      <c r="U2123" s="3828"/>
      <c r="V2123" s="3828"/>
      <c r="W2123" s="3828"/>
      <c r="X2123" s="3828"/>
      <c r="Y2123" s="3828"/>
      <c r="Z2123" s="3828"/>
      <c r="AA2123" s="3828"/>
      <c r="AB2123" s="3829"/>
      <c r="AC2123" s="3829"/>
      <c r="AD2123" s="3828"/>
      <c r="AE2123" s="3828"/>
      <c r="AF2123" s="3828"/>
      <c r="AG2123" s="3828"/>
      <c r="AH2123" s="3828"/>
      <c r="AI2123" s="3828"/>
      <c r="AJ2123" s="3828"/>
      <c r="AK2123" s="2574"/>
    </row>
    <row r="2124" spans="2:37" s="2875" customFormat="1" x14ac:dyDescent="0.2">
      <c r="B2124" s="4711" t="s">
        <v>6016</v>
      </c>
      <c r="C2124" s="4712"/>
      <c r="D2124" s="3368" t="s">
        <v>6036</v>
      </c>
      <c r="E2124" s="2964">
        <v>29.99</v>
      </c>
      <c r="F2124" s="3182" t="s">
        <v>1534</v>
      </c>
      <c r="G2124" s="3182" t="s">
        <v>1534</v>
      </c>
      <c r="H2124" s="3182" t="s">
        <v>1534</v>
      </c>
      <c r="I2124" s="3182" t="s">
        <v>1534</v>
      </c>
      <c r="J2124" s="3182" t="s">
        <v>1534</v>
      </c>
      <c r="K2124" s="3182" t="s">
        <v>1534</v>
      </c>
      <c r="L2124" s="3182">
        <v>0.18</v>
      </c>
      <c r="M2124" s="3182" t="s">
        <v>1534</v>
      </c>
      <c r="N2124" s="3182" t="s">
        <v>1534</v>
      </c>
      <c r="O2124" s="3182" t="s">
        <v>1534</v>
      </c>
      <c r="P2124" s="3182" t="s">
        <v>1534</v>
      </c>
      <c r="Q2124" s="3182">
        <v>0.18</v>
      </c>
      <c r="R2124" s="3182">
        <v>0.18</v>
      </c>
      <c r="S2124" s="3182" t="s">
        <v>1534</v>
      </c>
      <c r="T2124" s="3182" t="s">
        <v>1534</v>
      </c>
      <c r="U2124" s="3182" t="s">
        <v>1534</v>
      </c>
      <c r="V2124" s="3182" t="s">
        <v>1534</v>
      </c>
      <c r="W2124" s="3182" t="s">
        <v>1534</v>
      </c>
      <c r="X2124" s="2965">
        <v>0.06</v>
      </c>
      <c r="Y2124" s="3182" t="s">
        <v>1534</v>
      </c>
      <c r="Z2124" s="3182" t="s">
        <v>1534</v>
      </c>
      <c r="AA2124" s="3182" t="s">
        <v>1534</v>
      </c>
      <c r="AB2124" s="2965">
        <v>0.06</v>
      </c>
      <c r="AC2124" s="3182" t="s">
        <v>1534</v>
      </c>
      <c r="AD2124" s="3369">
        <v>24.99</v>
      </c>
      <c r="AE2124" s="3370">
        <v>1000</v>
      </c>
      <c r="AF2124" s="2965">
        <f>AD2124/AE2124</f>
        <v>2.4989999999999998E-2</v>
      </c>
      <c r="AG2124" s="2965">
        <v>0.1</v>
      </c>
      <c r="AH2124" s="2968" t="s">
        <v>4529</v>
      </c>
      <c r="AI2124" s="2967">
        <v>100</v>
      </c>
      <c r="AJ2124" s="2969">
        <v>2.4900000000000002</v>
      </c>
      <c r="AK2124" s="2574"/>
    </row>
    <row r="2125" spans="2:37" s="2875" customFormat="1" x14ac:dyDescent="0.2">
      <c r="B2125" s="3955" t="s">
        <v>6017</v>
      </c>
      <c r="C2125" s="3956"/>
      <c r="D2125" s="3372" t="s">
        <v>6037</v>
      </c>
      <c r="E2125" s="2971">
        <v>34.989999999999995</v>
      </c>
      <c r="F2125" s="3187" t="s">
        <v>1534</v>
      </c>
      <c r="G2125" s="3187" t="s">
        <v>1534</v>
      </c>
      <c r="H2125" s="3187" t="s">
        <v>1534</v>
      </c>
      <c r="I2125" s="3187" t="s">
        <v>1534</v>
      </c>
      <c r="J2125" s="3187" t="s">
        <v>1534</v>
      </c>
      <c r="K2125" s="3187" t="s">
        <v>1534</v>
      </c>
      <c r="L2125" s="3187">
        <v>0.18</v>
      </c>
      <c r="M2125" s="3187" t="s">
        <v>1534</v>
      </c>
      <c r="N2125" s="3187" t="s">
        <v>1534</v>
      </c>
      <c r="O2125" s="3187" t="s">
        <v>1534</v>
      </c>
      <c r="P2125" s="3187" t="s">
        <v>1534</v>
      </c>
      <c r="Q2125" s="3187">
        <v>0.18</v>
      </c>
      <c r="R2125" s="3187">
        <v>0.18</v>
      </c>
      <c r="S2125" s="3187" t="s">
        <v>1534</v>
      </c>
      <c r="T2125" s="3187" t="s">
        <v>1534</v>
      </c>
      <c r="U2125" s="3187" t="s">
        <v>1534</v>
      </c>
      <c r="V2125" s="3187" t="s">
        <v>1534</v>
      </c>
      <c r="W2125" s="3187" t="s">
        <v>1534</v>
      </c>
      <c r="X2125" s="2972">
        <v>0.06</v>
      </c>
      <c r="Y2125" s="3187" t="s">
        <v>1534</v>
      </c>
      <c r="Z2125" s="3187" t="s">
        <v>1534</v>
      </c>
      <c r="AA2125" s="3187" t="s">
        <v>1534</v>
      </c>
      <c r="AB2125" s="2972">
        <v>0.06</v>
      </c>
      <c r="AC2125" s="3187" t="s">
        <v>1534</v>
      </c>
      <c r="AD2125" s="3373">
        <v>29.99</v>
      </c>
      <c r="AE2125" s="3374">
        <v>1500</v>
      </c>
      <c r="AF2125" s="2972">
        <f t="shared" ref="AF2125:AF2135" si="15">AD2125/AE2125</f>
        <v>1.9993333333333332E-2</v>
      </c>
      <c r="AG2125" s="2972">
        <v>0.1</v>
      </c>
      <c r="AH2125" s="2975" t="s">
        <v>4529</v>
      </c>
      <c r="AI2125" s="2974">
        <v>150</v>
      </c>
      <c r="AJ2125" s="2976">
        <v>2.99</v>
      </c>
      <c r="AK2125" s="2574"/>
    </row>
    <row r="2126" spans="2:37" s="2875" customFormat="1" x14ac:dyDescent="0.2">
      <c r="B2126" s="3955" t="s">
        <v>6018</v>
      </c>
      <c r="C2126" s="3956"/>
      <c r="D2126" s="3372" t="s">
        <v>6038</v>
      </c>
      <c r="E2126" s="2971">
        <v>44.99</v>
      </c>
      <c r="F2126" s="3187" t="s">
        <v>1534</v>
      </c>
      <c r="G2126" s="3187" t="s">
        <v>1534</v>
      </c>
      <c r="H2126" s="3187" t="s">
        <v>1534</v>
      </c>
      <c r="I2126" s="3187" t="s">
        <v>1534</v>
      </c>
      <c r="J2126" s="3187" t="s">
        <v>1534</v>
      </c>
      <c r="K2126" s="3187" t="s">
        <v>1534</v>
      </c>
      <c r="L2126" s="3187">
        <v>0.18</v>
      </c>
      <c r="M2126" s="3187" t="s">
        <v>1534</v>
      </c>
      <c r="N2126" s="3187" t="s">
        <v>1534</v>
      </c>
      <c r="O2126" s="3187" t="s">
        <v>1534</v>
      </c>
      <c r="P2126" s="3187" t="s">
        <v>1534</v>
      </c>
      <c r="Q2126" s="3187">
        <v>0.18</v>
      </c>
      <c r="R2126" s="3187">
        <v>0.18</v>
      </c>
      <c r="S2126" s="3187" t="s">
        <v>1534</v>
      </c>
      <c r="T2126" s="3187" t="s">
        <v>1534</v>
      </c>
      <c r="U2126" s="3187" t="s">
        <v>1534</v>
      </c>
      <c r="V2126" s="3187" t="s">
        <v>1534</v>
      </c>
      <c r="W2126" s="3187" t="s">
        <v>1534</v>
      </c>
      <c r="X2126" s="2972">
        <v>0.06</v>
      </c>
      <c r="Y2126" s="3187" t="s">
        <v>1534</v>
      </c>
      <c r="Z2126" s="3187" t="s">
        <v>1534</v>
      </c>
      <c r="AA2126" s="3187" t="s">
        <v>1534</v>
      </c>
      <c r="AB2126" s="2972">
        <v>0.06</v>
      </c>
      <c r="AC2126" s="3187" t="s">
        <v>1534</v>
      </c>
      <c r="AD2126" s="3373">
        <v>34.99</v>
      </c>
      <c r="AE2126" s="3374">
        <v>2000</v>
      </c>
      <c r="AF2126" s="2972">
        <f t="shared" si="15"/>
        <v>1.7495E-2</v>
      </c>
      <c r="AG2126" s="2972">
        <v>0.1</v>
      </c>
      <c r="AH2126" s="2975" t="s">
        <v>4529</v>
      </c>
      <c r="AI2126" s="2974">
        <v>200</v>
      </c>
      <c r="AJ2126" s="2976">
        <v>3.49</v>
      </c>
      <c r="AK2126" s="2574"/>
    </row>
    <row r="2127" spans="2:37" s="2875" customFormat="1" x14ac:dyDescent="0.2">
      <c r="B2127" s="3955" t="s">
        <v>6019</v>
      </c>
      <c r="C2127" s="3956"/>
      <c r="D2127" s="3372" t="s">
        <v>6039</v>
      </c>
      <c r="E2127" s="2971">
        <v>49.99</v>
      </c>
      <c r="F2127" s="3187" t="s">
        <v>1534</v>
      </c>
      <c r="G2127" s="3187" t="s">
        <v>1534</v>
      </c>
      <c r="H2127" s="3187" t="s">
        <v>1534</v>
      </c>
      <c r="I2127" s="3187" t="s">
        <v>1534</v>
      </c>
      <c r="J2127" s="3187" t="s">
        <v>1534</v>
      </c>
      <c r="K2127" s="3187" t="s">
        <v>1534</v>
      </c>
      <c r="L2127" s="3187">
        <v>0.18</v>
      </c>
      <c r="M2127" s="3187" t="s">
        <v>1534</v>
      </c>
      <c r="N2127" s="3187" t="s">
        <v>1534</v>
      </c>
      <c r="O2127" s="3187" t="s">
        <v>1534</v>
      </c>
      <c r="P2127" s="3187" t="s">
        <v>1534</v>
      </c>
      <c r="Q2127" s="3187">
        <v>0.18</v>
      </c>
      <c r="R2127" s="3187">
        <v>0.18</v>
      </c>
      <c r="S2127" s="3187" t="s">
        <v>1534</v>
      </c>
      <c r="T2127" s="3187" t="s">
        <v>1534</v>
      </c>
      <c r="U2127" s="3187" t="s">
        <v>1534</v>
      </c>
      <c r="V2127" s="3187" t="s">
        <v>1534</v>
      </c>
      <c r="W2127" s="3187" t="s">
        <v>1534</v>
      </c>
      <c r="X2127" s="2972">
        <v>0.06</v>
      </c>
      <c r="Y2127" s="3187" t="s">
        <v>1534</v>
      </c>
      <c r="Z2127" s="3187" t="s">
        <v>1534</v>
      </c>
      <c r="AA2127" s="3187" t="s">
        <v>1534</v>
      </c>
      <c r="AB2127" s="2972">
        <v>0.06</v>
      </c>
      <c r="AC2127" s="3187" t="s">
        <v>1534</v>
      </c>
      <c r="AD2127" s="3373">
        <v>39.99</v>
      </c>
      <c r="AE2127" s="3374">
        <v>3000</v>
      </c>
      <c r="AF2127" s="2972">
        <f t="shared" si="15"/>
        <v>1.333E-2</v>
      </c>
      <c r="AG2127" s="2972">
        <v>0.1</v>
      </c>
      <c r="AH2127" s="2975" t="s">
        <v>4529</v>
      </c>
      <c r="AI2127" s="2974">
        <v>300</v>
      </c>
      <c r="AJ2127" s="2976">
        <v>3.99</v>
      </c>
      <c r="AK2127" s="2574"/>
    </row>
    <row r="2128" spans="2:37" s="2875" customFormat="1" x14ac:dyDescent="0.2">
      <c r="B2128" s="3955" t="s">
        <v>6020</v>
      </c>
      <c r="C2128" s="3956"/>
      <c r="D2128" s="3372" t="s">
        <v>6040</v>
      </c>
      <c r="E2128" s="2971">
        <v>59.99</v>
      </c>
      <c r="F2128" s="3187" t="s">
        <v>1534</v>
      </c>
      <c r="G2128" s="3187" t="s">
        <v>1534</v>
      </c>
      <c r="H2128" s="3187" t="s">
        <v>1534</v>
      </c>
      <c r="I2128" s="3187" t="s">
        <v>1534</v>
      </c>
      <c r="J2128" s="3187" t="s">
        <v>1534</v>
      </c>
      <c r="K2128" s="3187" t="s">
        <v>1534</v>
      </c>
      <c r="L2128" s="3187">
        <v>0.18</v>
      </c>
      <c r="M2128" s="3187" t="s">
        <v>1534</v>
      </c>
      <c r="N2128" s="3187" t="s">
        <v>1534</v>
      </c>
      <c r="O2128" s="3187" t="s">
        <v>1534</v>
      </c>
      <c r="P2128" s="3187" t="s">
        <v>1534</v>
      </c>
      <c r="Q2128" s="3187">
        <v>0.18</v>
      </c>
      <c r="R2128" s="3187">
        <v>0.18</v>
      </c>
      <c r="S2128" s="3187" t="s">
        <v>1534</v>
      </c>
      <c r="T2128" s="3187" t="s">
        <v>1534</v>
      </c>
      <c r="U2128" s="3187" t="s">
        <v>1534</v>
      </c>
      <c r="V2128" s="3187" t="s">
        <v>1534</v>
      </c>
      <c r="W2128" s="3187" t="s">
        <v>1534</v>
      </c>
      <c r="X2128" s="2972">
        <v>0.06</v>
      </c>
      <c r="Y2128" s="3187" t="s">
        <v>1534</v>
      </c>
      <c r="Z2128" s="3187" t="s">
        <v>1534</v>
      </c>
      <c r="AA2128" s="3187" t="s">
        <v>1534</v>
      </c>
      <c r="AB2128" s="2972">
        <v>0.06</v>
      </c>
      <c r="AC2128" s="3187" t="s">
        <v>1534</v>
      </c>
      <c r="AD2128" s="3373">
        <v>49.99</v>
      </c>
      <c r="AE2128" s="3374">
        <v>5000</v>
      </c>
      <c r="AF2128" s="2972">
        <f t="shared" si="15"/>
        <v>9.9979999999999999E-3</v>
      </c>
      <c r="AG2128" s="2972">
        <v>0.1</v>
      </c>
      <c r="AH2128" s="2975" t="s">
        <v>4529</v>
      </c>
      <c r="AI2128" s="2974">
        <v>300</v>
      </c>
      <c r="AJ2128" s="2976">
        <v>3.99</v>
      </c>
      <c r="AK2128" s="2574"/>
    </row>
    <row r="2129" spans="2:37" s="2875" customFormat="1" x14ac:dyDescent="0.2">
      <c r="B2129" s="3955" t="s">
        <v>6021</v>
      </c>
      <c r="C2129" s="3956"/>
      <c r="D2129" s="3372" t="s">
        <v>6041</v>
      </c>
      <c r="E2129" s="2971">
        <v>69.990000000000009</v>
      </c>
      <c r="F2129" s="3187" t="s">
        <v>1534</v>
      </c>
      <c r="G2129" s="3187" t="s">
        <v>1534</v>
      </c>
      <c r="H2129" s="3187" t="s">
        <v>1534</v>
      </c>
      <c r="I2129" s="3187" t="s">
        <v>1534</v>
      </c>
      <c r="J2129" s="3187" t="s">
        <v>1534</v>
      </c>
      <c r="K2129" s="3187" t="s">
        <v>1534</v>
      </c>
      <c r="L2129" s="3187">
        <v>0.18</v>
      </c>
      <c r="M2129" s="3187" t="s">
        <v>1534</v>
      </c>
      <c r="N2129" s="3187" t="s">
        <v>1534</v>
      </c>
      <c r="O2129" s="3187" t="s">
        <v>1534</v>
      </c>
      <c r="P2129" s="3187" t="s">
        <v>1534</v>
      </c>
      <c r="Q2129" s="3187">
        <v>0.18</v>
      </c>
      <c r="R2129" s="3187">
        <v>0.18</v>
      </c>
      <c r="S2129" s="3187" t="s">
        <v>1534</v>
      </c>
      <c r="T2129" s="3187" t="s">
        <v>1534</v>
      </c>
      <c r="U2129" s="3187" t="s">
        <v>1534</v>
      </c>
      <c r="V2129" s="3187" t="s">
        <v>1534</v>
      </c>
      <c r="W2129" s="3187" t="s">
        <v>1534</v>
      </c>
      <c r="X2129" s="2972">
        <v>0.06</v>
      </c>
      <c r="Y2129" s="3187" t="s">
        <v>1534</v>
      </c>
      <c r="Z2129" s="3187" t="s">
        <v>1534</v>
      </c>
      <c r="AA2129" s="3187" t="s">
        <v>1534</v>
      </c>
      <c r="AB2129" s="2972">
        <v>0.06</v>
      </c>
      <c r="AC2129" s="3187" t="s">
        <v>1534</v>
      </c>
      <c r="AD2129" s="3373">
        <v>59.99</v>
      </c>
      <c r="AE2129" s="3374">
        <v>10000</v>
      </c>
      <c r="AF2129" s="2972">
        <f t="shared" si="15"/>
        <v>5.999E-3</v>
      </c>
      <c r="AG2129" s="2972">
        <v>0.1</v>
      </c>
      <c r="AH2129" s="2975" t="s">
        <v>4529</v>
      </c>
      <c r="AI2129" s="2974">
        <v>300</v>
      </c>
      <c r="AJ2129" s="2976">
        <v>3.99</v>
      </c>
      <c r="AK2129" s="2574"/>
    </row>
    <row r="2130" spans="2:37" s="2875" customFormat="1" x14ac:dyDescent="0.2">
      <c r="B2130" s="3955" t="s">
        <v>6022</v>
      </c>
      <c r="C2130" s="3956"/>
      <c r="D2130" s="3372" t="s">
        <v>6042</v>
      </c>
      <c r="E2130" s="2971">
        <v>29.99</v>
      </c>
      <c r="F2130" s="3187" t="s">
        <v>1534</v>
      </c>
      <c r="G2130" s="3187" t="s">
        <v>1534</v>
      </c>
      <c r="H2130" s="3187" t="s">
        <v>1534</v>
      </c>
      <c r="I2130" s="3187" t="s">
        <v>1534</v>
      </c>
      <c r="J2130" s="3187" t="s">
        <v>1534</v>
      </c>
      <c r="K2130" s="3187" t="s">
        <v>1534</v>
      </c>
      <c r="L2130" s="3187">
        <v>0.18</v>
      </c>
      <c r="M2130" s="3187" t="s">
        <v>1534</v>
      </c>
      <c r="N2130" s="3187" t="s">
        <v>1534</v>
      </c>
      <c r="O2130" s="3187" t="s">
        <v>1534</v>
      </c>
      <c r="P2130" s="3187" t="s">
        <v>1534</v>
      </c>
      <c r="Q2130" s="3187">
        <v>0.18</v>
      </c>
      <c r="R2130" s="3187">
        <v>0.18</v>
      </c>
      <c r="S2130" s="3187" t="s">
        <v>1534</v>
      </c>
      <c r="T2130" s="3187" t="s">
        <v>1534</v>
      </c>
      <c r="U2130" s="3187" t="s">
        <v>1534</v>
      </c>
      <c r="V2130" s="3187" t="s">
        <v>1534</v>
      </c>
      <c r="W2130" s="3187" t="s">
        <v>1534</v>
      </c>
      <c r="X2130" s="2972">
        <v>0.06</v>
      </c>
      <c r="Y2130" s="3187" t="s">
        <v>1534</v>
      </c>
      <c r="Z2130" s="3187" t="s">
        <v>1534</v>
      </c>
      <c r="AA2130" s="3187" t="s">
        <v>1534</v>
      </c>
      <c r="AB2130" s="2972">
        <v>0.06</v>
      </c>
      <c r="AC2130" s="3187" t="s">
        <v>1534</v>
      </c>
      <c r="AD2130" s="3373">
        <v>29.99</v>
      </c>
      <c r="AE2130" s="3374">
        <v>1000</v>
      </c>
      <c r="AF2130" s="2972">
        <f t="shared" si="15"/>
        <v>2.9989999999999999E-2</v>
      </c>
      <c r="AG2130" s="2972">
        <v>0.1</v>
      </c>
      <c r="AH2130" s="2975" t="s">
        <v>4529</v>
      </c>
      <c r="AI2130" s="2974">
        <v>100</v>
      </c>
      <c r="AJ2130" s="2976">
        <v>2.4900000000000002</v>
      </c>
      <c r="AK2130" s="2574"/>
    </row>
    <row r="2131" spans="2:37" s="2875" customFormat="1" x14ac:dyDescent="0.2">
      <c r="B2131" s="3955" t="s">
        <v>6023</v>
      </c>
      <c r="C2131" s="3956"/>
      <c r="D2131" s="3372" t="s">
        <v>6043</v>
      </c>
      <c r="E2131" s="2971">
        <v>34.989999999999995</v>
      </c>
      <c r="F2131" s="3187" t="s">
        <v>1534</v>
      </c>
      <c r="G2131" s="3187" t="s">
        <v>1534</v>
      </c>
      <c r="H2131" s="3187" t="s">
        <v>1534</v>
      </c>
      <c r="I2131" s="3187" t="s">
        <v>1534</v>
      </c>
      <c r="J2131" s="3187" t="s">
        <v>1534</v>
      </c>
      <c r="K2131" s="3187" t="s">
        <v>1534</v>
      </c>
      <c r="L2131" s="3187">
        <v>0.18</v>
      </c>
      <c r="M2131" s="3187" t="s">
        <v>1534</v>
      </c>
      <c r="N2131" s="3187" t="s">
        <v>1534</v>
      </c>
      <c r="O2131" s="3187" t="s">
        <v>1534</v>
      </c>
      <c r="P2131" s="3187" t="s">
        <v>1534</v>
      </c>
      <c r="Q2131" s="3187">
        <v>0.18</v>
      </c>
      <c r="R2131" s="3187">
        <v>0.18</v>
      </c>
      <c r="S2131" s="3187" t="s">
        <v>1534</v>
      </c>
      <c r="T2131" s="3187" t="s">
        <v>1534</v>
      </c>
      <c r="U2131" s="3187" t="s">
        <v>1534</v>
      </c>
      <c r="V2131" s="3187" t="s">
        <v>1534</v>
      </c>
      <c r="W2131" s="3187" t="s">
        <v>1534</v>
      </c>
      <c r="X2131" s="2972">
        <v>0.06</v>
      </c>
      <c r="Y2131" s="3187" t="s">
        <v>1534</v>
      </c>
      <c r="Z2131" s="3187" t="s">
        <v>1534</v>
      </c>
      <c r="AA2131" s="3187" t="s">
        <v>1534</v>
      </c>
      <c r="AB2131" s="2972">
        <v>0.06</v>
      </c>
      <c r="AC2131" s="3187" t="s">
        <v>1534</v>
      </c>
      <c r="AD2131" s="3373">
        <v>29.99</v>
      </c>
      <c r="AE2131" s="3374">
        <v>1500</v>
      </c>
      <c r="AF2131" s="2972">
        <f t="shared" si="15"/>
        <v>1.9993333333333332E-2</v>
      </c>
      <c r="AG2131" s="2972">
        <v>0.1</v>
      </c>
      <c r="AH2131" s="2975" t="s">
        <v>4529</v>
      </c>
      <c r="AI2131" s="2974">
        <v>150</v>
      </c>
      <c r="AJ2131" s="2976">
        <v>2.99</v>
      </c>
      <c r="AK2131" s="2574"/>
    </row>
    <row r="2132" spans="2:37" s="2875" customFormat="1" x14ac:dyDescent="0.2">
      <c r="B2132" s="3955" t="s">
        <v>6024</v>
      </c>
      <c r="C2132" s="3956"/>
      <c r="D2132" s="3372" t="s">
        <v>6044</v>
      </c>
      <c r="E2132" s="2971">
        <v>44.99</v>
      </c>
      <c r="F2132" s="3187" t="s">
        <v>1534</v>
      </c>
      <c r="G2132" s="3187" t="s">
        <v>1534</v>
      </c>
      <c r="H2132" s="3187" t="s">
        <v>1534</v>
      </c>
      <c r="I2132" s="3187" t="s">
        <v>1534</v>
      </c>
      <c r="J2132" s="3187" t="s">
        <v>1534</v>
      </c>
      <c r="K2132" s="3187" t="s">
        <v>1534</v>
      </c>
      <c r="L2132" s="3187">
        <v>0.18</v>
      </c>
      <c r="M2132" s="3187" t="s">
        <v>1534</v>
      </c>
      <c r="N2132" s="3187" t="s">
        <v>1534</v>
      </c>
      <c r="O2132" s="3187" t="s">
        <v>1534</v>
      </c>
      <c r="P2132" s="3187" t="s">
        <v>1534</v>
      </c>
      <c r="Q2132" s="3187">
        <v>0.18</v>
      </c>
      <c r="R2132" s="3187">
        <v>0.18</v>
      </c>
      <c r="S2132" s="3187" t="s">
        <v>1534</v>
      </c>
      <c r="T2132" s="3187" t="s">
        <v>1534</v>
      </c>
      <c r="U2132" s="3187" t="s">
        <v>1534</v>
      </c>
      <c r="V2132" s="3187" t="s">
        <v>1534</v>
      </c>
      <c r="W2132" s="3187" t="s">
        <v>1534</v>
      </c>
      <c r="X2132" s="2972">
        <v>0.06</v>
      </c>
      <c r="Y2132" s="3187" t="s">
        <v>1534</v>
      </c>
      <c r="Z2132" s="3187" t="s">
        <v>1534</v>
      </c>
      <c r="AA2132" s="3187" t="s">
        <v>1534</v>
      </c>
      <c r="AB2132" s="2972">
        <v>0.06</v>
      </c>
      <c r="AC2132" s="3187" t="s">
        <v>1534</v>
      </c>
      <c r="AD2132" s="3373">
        <v>34.99</v>
      </c>
      <c r="AE2132" s="3374">
        <v>2000</v>
      </c>
      <c r="AF2132" s="2972">
        <f t="shared" si="15"/>
        <v>1.7495E-2</v>
      </c>
      <c r="AG2132" s="2972">
        <v>0.1</v>
      </c>
      <c r="AH2132" s="2975" t="s">
        <v>4529</v>
      </c>
      <c r="AI2132" s="2974">
        <v>200</v>
      </c>
      <c r="AJ2132" s="2976">
        <v>3.49</v>
      </c>
      <c r="AK2132" s="2574"/>
    </row>
    <row r="2133" spans="2:37" s="2875" customFormat="1" x14ac:dyDescent="0.2">
      <c r="B2133" s="3955" t="s">
        <v>6025</v>
      </c>
      <c r="C2133" s="3956"/>
      <c r="D2133" s="3372" t="s">
        <v>6045</v>
      </c>
      <c r="E2133" s="2971">
        <v>29.99</v>
      </c>
      <c r="F2133" s="3187" t="s">
        <v>1534</v>
      </c>
      <c r="G2133" s="3187" t="s">
        <v>1534</v>
      </c>
      <c r="H2133" s="3187" t="s">
        <v>1534</v>
      </c>
      <c r="I2133" s="3187" t="s">
        <v>1534</v>
      </c>
      <c r="J2133" s="3187" t="s">
        <v>1534</v>
      </c>
      <c r="K2133" s="3187" t="s">
        <v>1534</v>
      </c>
      <c r="L2133" s="3187">
        <v>0.18</v>
      </c>
      <c r="M2133" s="3187" t="s">
        <v>1534</v>
      </c>
      <c r="N2133" s="3187" t="s">
        <v>1534</v>
      </c>
      <c r="O2133" s="3187" t="s">
        <v>1534</v>
      </c>
      <c r="P2133" s="3187" t="s">
        <v>1534</v>
      </c>
      <c r="Q2133" s="3187">
        <v>0.18</v>
      </c>
      <c r="R2133" s="3187">
        <v>0.18</v>
      </c>
      <c r="S2133" s="3187" t="s">
        <v>1534</v>
      </c>
      <c r="T2133" s="3187" t="s">
        <v>1534</v>
      </c>
      <c r="U2133" s="3187" t="s">
        <v>1534</v>
      </c>
      <c r="V2133" s="3187" t="s">
        <v>1534</v>
      </c>
      <c r="W2133" s="3187" t="s">
        <v>1534</v>
      </c>
      <c r="X2133" s="2972">
        <v>0.06</v>
      </c>
      <c r="Y2133" s="3187" t="s">
        <v>1534</v>
      </c>
      <c r="Z2133" s="3187" t="s">
        <v>1534</v>
      </c>
      <c r="AA2133" s="3187" t="s">
        <v>1534</v>
      </c>
      <c r="AB2133" s="2972">
        <v>0.06</v>
      </c>
      <c r="AC2133" s="3187" t="s">
        <v>1534</v>
      </c>
      <c r="AD2133" s="3373">
        <v>29.99</v>
      </c>
      <c r="AE2133" s="3374">
        <v>1000</v>
      </c>
      <c r="AF2133" s="2972">
        <f t="shared" si="15"/>
        <v>2.9989999999999999E-2</v>
      </c>
      <c r="AG2133" s="2972">
        <v>0.1</v>
      </c>
      <c r="AH2133" s="2975" t="s">
        <v>4529</v>
      </c>
      <c r="AI2133" s="2974">
        <v>100</v>
      </c>
      <c r="AJ2133" s="2976">
        <v>2.4900000000000002</v>
      </c>
      <c r="AK2133" s="2574"/>
    </row>
    <row r="2134" spans="2:37" s="2875" customFormat="1" x14ac:dyDescent="0.2">
      <c r="B2134" s="3955" t="s">
        <v>6026</v>
      </c>
      <c r="C2134" s="3956"/>
      <c r="D2134" s="3372" t="s">
        <v>6046</v>
      </c>
      <c r="E2134" s="2971">
        <v>34.989999999999995</v>
      </c>
      <c r="F2134" s="3187" t="s">
        <v>1534</v>
      </c>
      <c r="G2134" s="3187" t="s">
        <v>1534</v>
      </c>
      <c r="H2134" s="3187" t="s">
        <v>1534</v>
      </c>
      <c r="I2134" s="3187" t="s">
        <v>1534</v>
      </c>
      <c r="J2134" s="3187" t="s">
        <v>1534</v>
      </c>
      <c r="K2134" s="3187" t="s">
        <v>1534</v>
      </c>
      <c r="L2134" s="3187">
        <v>0.18</v>
      </c>
      <c r="M2134" s="3187" t="s">
        <v>1534</v>
      </c>
      <c r="N2134" s="3187" t="s">
        <v>1534</v>
      </c>
      <c r="O2134" s="3187" t="s">
        <v>1534</v>
      </c>
      <c r="P2134" s="3187" t="s">
        <v>1534</v>
      </c>
      <c r="Q2134" s="3187">
        <v>0.18</v>
      </c>
      <c r="R2134" s="3187">
        <v>0.18</v>
      </c>
      <c r="S2134" s="3187" t="s">
        <v>1534</v>
      </c>
      <c r="T2134" s="3187" t="s">
        <v>1534</v>
      </c>
      <c r="U2134" s="3187" t="s">
        <v>1534</v>
      </c>
      <c r="V2134" s="3187" t="s">
        <v>1534</v>
      </c>
      <c r="W2134" s="3187" t="s">
        <v>1534</v>
      </c>
      <c r="X2134" s="2972">
        <v>0.06</v>
      </c>
      <c r="Y2134" s="3187" t="s">
        <v>1534</v>
      </c>
      <c r="Z2134" s="3187" t="s">
        <v>1534</v>
      </c>
      <c r="AA2134" s="3187" t="s">
        <v>1534</v>
      </c>
      <c r="AB2134" s="2972">
        <v>0.06</v>
      </c>
      <c r="AC2134" s="3187" t="s">
        <v>1534</v>
      </c>
      <c r="AD2134" s="3373">
        <v>34.989999999999995</v>
      </c>
      <c r="AE2134" s="3374">
        <v>1500</v>
      </c>
      <c r="AF2134" s="2972">
        <f t="shared" si="15"/>
        <v>2.3326666666666662E-2</v>
      </c>
      <c r="AG2134" s="2972">
        <v>0.1</v>
      </c>
      <c r="AH2134" s="2975" t="s">
        <v>4529</v>
      </c>
      <c r="AI2134" s="2974">
        <v>150</v>
      </c>
      <c r="AJ2134" s="2976">
        <v>2.99</v>
      </c>
      <c r="AK2134" s="2574"/>
    </row>
    <row r="2135" spans="2:37" s="2875" customFormat="1" x14ac:dyDescent="0.2">
      <c r="B2135" s="3955" t="s">
        <v>6027</v>
      </c>
      <c r="C2135" s="3956"/>
      <c r="D2135" s="3372" t="s">
        <v>6047</v>
      </c>
      <c r="E2135" s="2971">
        <v>44.99</v>
      </c>
      <c r="F2135" s="3187" t="s">
        <v>1534</v>
      </c>
      <c r="G2135" s="3187" t="s">
        <v>1534</v>
      </c>
      <c r="H2135" s="3187" t="s">
        <v>1534</v>
      </c>
      <c r="I2135" s="3187" t="s">
        <v>1534</v>
      </c>
      <c r="J2135" s="3187" t="s">
        <v>1534</v>
      </c>
      <c r="K2135" s="3187" t="s">
        <v>1534</v>
      </c>
      <c r="L2135" s="3187">
        <v>0.18</v>
      </c>
      <c r="M2135" s="3187" t="s">
        <v>1534</v>
      </c>
      <c r="N2135" s="3187" t="s">
        <v>1534</v>
      </c>
      <c r="O2135" s="3187" t="s">
        <v>1534</v>
      </c>
      <c r="P2135" s="3187" t="s">
        <v>1534</v>
      </c>
      <c r="Q2135" s="3187">
        <v>0.18</v>
      </c>
      <c r="R2135" s="3187">
        <v>0.18</v>
      </c>
      <c r="S2135" s="3187" t="s">
        <v>1534</v>
      </c>
      <c r="T2135" s="3187" t="s">
        <v>1534</v>
      </c>
      <c r="U2135" s="3187" t="s">
        <v>1534</v>
      </c>
      <c r="V2135" s="3187" t="s">
        <v>1534</v>
      </c>
      <c r="W2135" s="3187" t="s">
        <v>1534</v>
      </c>
      <c r="X2135" s="2972">
        <v>0.06</v>
      </c>
      <c r="Y2135" s="3187" t="s">
        <v>1534</v>
      </c>
      <c r="Z2135" s="3187" t="s">
        <v>1534</v>
      </c>
      <c r="AA2135" s="3187" t="s">
        <v>1534</v>
      </c>
      <c r="AB2135" s="2972">
        <v>0.06</v>
      </c>
      <c r="AC2135" s="3187" t="s">
        <v>1534</v>
      </c>
      <c r="AD2135" s="3373">
        <v>44.99</v>
      </c>
      <c r="AE2135" s="3374">
        <v>2000</v>
      </c>
      <c r="AF2135" s="2972">
        <f t="shared" si="15"/>
        <v>2.2495000000000001E-2</v>
      </c>
      <c r="AG2135" s="2972">
        <v>0.1</v>
      </c>
      <c r="AH2135" s="2975" t="s">
        <v>4529</v>
      </c>
      <c r="AI2135" s="2974">
        <v>200</v>
      </c>
      <c r="AJ2135" s="2976">
        <v>3.49</v>
      </c>
      <c r="AK2135" s="2574"/>
    </row>
    <row r="2136" spans="2:37" s="2875" customFormat="1" x14ac:dyDescent="0.2">
      <c r="B2136" s="3955" t="s">
        <v>6028</v>
      </c>
      <c r="C2136" s="3956"/>
      <c r="D2136" s="3372" t="s">
        <v>6048</v>
      </c>
      <c r="E2136" s="2971">
        <v>29.99</v>
      </c>
      <c r="F2136" s="3187" t="s">
        <v>1534</v>
      </c>
      <c r="G2136" s="3187" t="s">
        <v>1534</v>
      </c>
      <c r="H2136" s="3187" t="s">
        <v>1534</v>
      </c>
      <c r="I2136" s="3187" t="s">
        <v>1534</v>
      </c>
      <c r="J2136" s="3187" t="s">
        <v>1534</v>
      </c>
      <c r="K2136" s="3187" t="s">
        <v>1534</v>
      </c>
      <c r="L2136" s="3187">
        <v>0.18</v>
      </c>
      <c r="M2136" s="3187" t="s">
        <v>1534</v>
      </c>
      <c r="N2136" s="3187" t="s">
        <v>1534</v>
      </c>
      <c r="O2136" s="3187" t="s">
        <v>1534</v>
      </c>
      <c r="P2136" s="3187" t="s">
        <v>1534</v>
      </c>
      <c r="Q2136" s="3187">
        <v>0.18</v>
      </c>
      <c r="R2136" s="3187">
        <v>0.18</v>
      </c>
      <c r="S2136" s="3187" t="s">
        <v>1534</v>
      </c>
      <c r="T2136" s="3187" t="s">
        <v>1534</v>
      </c>
      <c r="U2136" s="3187" t="s">
        <v>1534</v>
      </c>
      <c r="V2136" s="3187" t="s">
        <v>1534</v>
      </c>
      <c r="W2136" s="3187" t="s">
        <v>1534</v>
      </c>
      <c r="X2136" s="2972">
        <v>0.06</v>
      </c>
      <c r="Y2136" s="3187" t="s">
        <v>1534</v>
      </c>
      <c r="Z2136" s="3187" t="s">
        <v>1534</v>
      </c>
      <c r="AA2136" s="3187" t="s">
        <v>1534</v>
      </c>
      <c r="AB2136" s="2972">
        <v>0.06</v>
      </c>
      <c r="AC2136" s="3187" t="s">
        <v>1534</v>
      </c>
      <c r="AD2136" s="3373">
        <v>29.99</v>
      </c>
      <c r="AE2136" s="3374">
        <v>1000</v>
      </c>
      <c r="AF2136" s="2972">
        <f>AD2136/AE2136</f>
        <v>2.9989999999999999E-2</v>
      </c>
      <c r="AG2136" s="2972">
        <v>0.1</v>
      </c>
      <c r="AH2136" s="2975" t="s">
        <v>4529</v>
      </c>
      <c r="AI2136" s="2974">
        <v>100</v>
      </c>
      <c r="AJ2136" s="2976">
        <v>2.4900000000000002</v>
      </c>
      <c r="AK2136" s="2574"/>
    </row>
    <row r="2137" spans="2:37" s="2875" customFormat="1" x14ac:dyDescent="0.2">
      <c r="B2137" s="3955" t="s">
        <v>6029</v>
      </c>
      <c r="C2137" s="3956"/>
      <c r="D2137" s="3372" t="s">
        <v>6049</v>
      </c>
      <c r="E2137" s="3237">
        <v>34.99</v>
      </c>
      <c r="F2137" s="3187" t="s">
        <v>1534</v>
      </c>
      <c r="G2137" s="3187" t="s">
        <v>1534</v>
      </c>
      <c r="H2137" s="3187" t="s">
        <v>1534</v>
      </c>
      <c r="I2137" s="3187" t="s">
        <v>1534</v>
      </c>
      <c r="J2137" s="3187" t="s">
        <v>1534</v>
      </c>
      <c r="K2137" s="3187" t="s">
        <v>1534</v>
      </c>
      <c r="L2137" s="3187">
        <v>0.18</v>
      </c>
      <c r="M2137" s="3187" t="s">
        <v>1534</v>
      </c>
      <c r="N2137" s="3187" t="s">
        <v>1534</v>
      </c>
      <c r="O2137" s="3187" t="s">
        <v>1534</v>
      </c>
      <c r="P2137" s="3187" t="s">
        <v>1534</v>
      </c>
      <c r="Q2137" s="3187">
        <v>0.18</v>
      </c>
      <c r="R2137" s="3187">
        <v>0.18</v>
      </c>
      <c r="S2137" s="3187" t="s">
        <v>1534</v>
      </c>
      <c r="T2137" s="3187" t="s">
        <v>1534</v>
      </c>
      <c r="U2137" s="3187" t="s">
        <v>1534</v>
      </c>
      <c r="V2137" s="3187" t="s">
        <v>1534</v>
      </c>
      <c r="W2137" s="3187" t="s">
        <v>1534</v>
      </c>
      <c r="X2137" s="2972">
        <v>0.06</v>
      </c>
      <c r="Y2137" s="3187" t="s">
        <v>1534</v>
      </c>
      <c r="Z2137" s="3187" t="s">
        <v>1534</v>
      </c>
      <c r="AA2137" s="3187" t="s">
        <v>1534</v>
      </c>
      <c r="AB2137" s="2972">
        <v>0.06</v>
      </c>
      <c r="AC2137" s="3187" t="s">
        <v>1534</v>
      </c>
      <c r="AD2137" s="3373">
        <v>34.989999999999995</v>
      </c>
      <c r="AE2137" s="3374">
        <v>1500</v>
      </c>
      <c r="AF2137" s="2972">
        <f>AD2137/AE2137</f>
        <v>2.3326666666666662E-2</v>
      </c>
      <c r="AG2137" s="2972">
        <v>0.1</v>
      </c>
      <c r="AH2137" s="2975" t="s">
        <v>4529</v>
      </c>
      <c r="AI2137" s="2974">
        <v>150</v>
      </c>
      <c r="AJ2137" s="2976">
        <v>2.99</v>
      </c>
      <c r="AK2137" s="2574"/>
    </row>
    <row r="2138" spans="2:37" s="2875" customFormat="1" x14ac:dyDescent="0.2">
      <c r="B2138" s="3955" t="s">
        <v>6030</v>
      </c>
      <c r="C2138" s="3956"/>
      <c r="D2138" s="3372" t="s">
        <v>6050</v>
      </c>
      <c r="E2138" s="3237">
        <v>44.99</v>
      </c>
      <c r="F2138" s="3187" t="s">
        <v>1534</v>
      </c>
      <c r="G2138" s="3187" t="s">
        <v>1534</v>
      </c>
      <c r="H2138" s="3187" t="s">
        <v>1534</v>
      </c>
      <c r="I2138" s="3187" t="s">
        <v>1534</v>
      </c>
      <c r="J2138" s="3187" t="s">
        <v>1534</v>
      </c>
      <c r="K2138" s="3187" t="s">
        <v>1534</v>
      </c>
      <c r="L2138" s="3187">
        <v>0.18</v>
      </c>
      <c r="M2138" s="3187" t="s">
        <v>1534</v>
      </c>
      <c r="N2138" s="3187" t="s">
        <v>1534</v>
      </c>
      <c r="O2138" s="3187" t="s">
        <v>1534</v>
      </c>
      <c r="P2138" s="3187" t="s">
        <v>1534</v>
      </c>
      <c r="Q2138" s="3187">
        <v>0.18</v>
      </c>
      <c r="R2138" s="3187">
        <v>0.18</v>
      </c>
      <c r="S2138" s="3187" t="s">
        <v>1534</v>
      </c>
      <c r="T2138" s="3187" t="s">
        <v>1534</v>
      </c>
      <c r="U2138" s="3187" t="s">
        <v>1534</v>
      </c>
      <c r="V2138" s="3187" t="s">
        <v>1534</v>
      </c>
      <c r="W2138" s="3187" t="s">
        <v>1534</v>
      </c>
      <c r="X2138" s="2972">
        <v>0.06</v>
      </c>
      <c r="Y2138" s="3187" t="s">
        <v>1534</v>
      </c>
      <c r="Z2138" s="3187" t="s">
        <v>1534</v>
      </c>
      <c r="AA2138" s="3187" t="s">
        <v>1534</v>
      </c>
      <c r="AB2138" s="2972">
        <v>0.06</v>
      </c>
      <c r="AC2138" s="3187" t="s">
        <v>1534</v>
      </c>
      <c r="AD2138" s="3373">
        <v>44.99</v>
      </c>
      <c r="AE2138" s="3374">
        <v>2000</v>
      </c>
      <c r="AF2138" s="2972">
        <f>AD2138/AE2138</f>
        <v>2.2495000000000001E-2</v>
      </c>
      <c r="AG2138" s="2972">
        <v>0.1</v>
      </c>
      <c r="AH2138" s="2975" t="s">
        <v>4529</v>
      </c>
      <c r="AI2138" s="2974">
        <v>200</v>
      </c>
      <c r="AJ2138" s="2976">
        <v>3.49</v>
      </c>
      <c r="AK2138" s="2574"/>
    </row>
    <row r="2139" spans="2:37" s="2875" customFormat="1" x14ac:dyDescent="0.2">
      <c r="B2139" s="3955" t="s">
        <v>6031</v>
      </c>
      <c r="C2139" s="3956"/>
      <c r="D2139" s="3372" t="s">
        <v>6051</v>
      </c>
      <c r="E2139" s="3237">
        <v>29.99</v>
      </c>
      <c r="F2139" s="3187" t="s">
        <v>1534</v>
      </c>
      <c r="G2139" s="3187" t="s">
        <v>1534</v>
      </c>
      <c r="H2139" s="3187" t="s">
        <v>1534</v>
      </c>
      <c r="I2139" s="3187" t="s">
        <v>1534</v>
      </c>
      <c r="J2139" s="3187" t="s">
        <v>1534</v>
      </c>
      <c r="K2139" s="3187" t="s">
        <v>1534</v>
      </c>
      <c r="L2139" s="3187">
        <v>0.18</v>
      </c>
      <c r="M2139" s="3187" t="s">
        <v>1534</v>
      </c>
      <c r="N2139" s="3187" t="s">
        <v>1534</v>
      </c>
      <c r="O2139" s="3187" t="s">
        <v>1534</v>
      </c>
      <c r="P2139" s="3187" t="s">
        <v>1534</v>
      </c>
      <c r="Q2139" s="3187">
        <v>0.18</v>
      </c>
      <c r="R2139" s="3187">
        <v>0.18</v>
      </c>
      <c r="S2139" s="3187" t="s">
        <v>1534</v>
      </c>
      <c r="T2139" s="3187" t="s">
        <v>1534</v>
      </c>
      <c r="U2139" s="3187" t="s">
        <v>1534</v>
      </c>
      <c r="V2139" s="3187" t="s">
        <v>1534</v>
      </c>
      <c r="W2139" s="3187" t="s">
        <v>1534</v>
      </c>
      <c r="X2139" s="2972">
        <v>0.06</v>
      </c>
      <c r="Y2139" s="3187" t="s">
        <v>1534</v>
      </c>
      <c r="Z2139" s="3187" t="s">
        <v>1534</v>
      </c>
      <c r="AA2139" s="3187" t="s">
        <v>1534</v>
      </c>
      <c r="AB2139" s="2972">
        <v>0.06</v>
      </c>
      <c r="AC2139" s="3187" t="s">
        <v>1534</v>
      </c>
      <c r="AD2139" s="3373">
        <v>24.99</v>
      </c>
      <c r="AE2139" s="3374">
        <v>1000</v>
      </c>
      <c r="AF2139" s="2972">
        <f t="shared" ref="AF2139:AF2144" si="16">AD2139/AE2139</f>
        <v>2.4989999999999998E-2</v>
      </c>
      <c r="AG2139" s="2972">
        <v>0.1</v>
      </c>
      <c r="AH2139" s="2975" t="s">
        <v>4529</v>
      </c>
      <c r="AI2139" s="3397">
        <v>100</v>
      </c>
      <c r="AJ2139" s="3398">
        <v>2.4900000000000002</v>
      </c>
      <c r="AK2139" s="2574"/>
    </row>
    <row r="2140" spans="2:37" s="2875" customFormat="1" x14ac:dyDescent="0.2">
      <c r="B2140" s="3955" t="s">
        <v>6032</v>
      </c>
      <c r="C2140" s="3956"/>
      <c r="D2140" s="3372" t="s">
        <v>6052</v>
      </c>
      <c r="E2140" s="3237">
        <v>34.989999999999995</v>
      </c>
      <c r="F2140" s="3187" t="s">
        <v>1534</v>
      </c>
      <c r="G2140" s="3187" t="s">
        <v>1534</v>
      </c>
      <c r="H2140" s="3187" t="s">
        <v>1534</v>
      </c>
      <c r="I2140" s="3187" t="s">
        <v>1534</v>
      </c>
      <c r="J2140" s="3187" t="s">
        <v>1534</v>
      </c>
      <c r="K2140" s="3187" t="s">
        <v>1534</v>
      </c>
      <c r="L2140" s="3187">
        <v>0.18</v>
      </c>
      <c r="M2140" s="3187" t="s">
        <v>1534</v>
      </c>
      <c r="N2140" s="3187" t="s">
        <v>1534</v>
      </c>
      <c r="O2140" s="3187" t="s">
        <v>1534</v>
      </c>
      <c r="P2140" s="3187" t="s">
        <v>1534</v>
      </c>
      <c r="Q2140" s="3187">
        <v>0.18</v>
      </c>
      <c r="R2140" s="3187">
        <v>0.18</v>
      </c>
      <c r="S2140" s="3187" t="s">
        <v>1534</v>
      </c>
      <c r="T2140" s="3187" t="s">
        <v>1534</v>
      </c>
      <c r="U2140" s="3187" t="s">
        <v>1534</v>
      </c>
      <c r="V2140" s="3187" t="s">
        <v>1534</v>
      </c>
      <c r="W2140" s="3187" t="s">
        <v>1534</v>
      </c>
      <c r="X2140" s="2972">
        <v>0.06</v>
      </c>
      <c r="Y2140" s="3187" t="s">
        <v>1534</v>
      </c>
      <c r="Z2140" s="3187" t="s">
        <v>1534</v>
      </c>
      <c r="AA2140" s="3187" t="s">
        <v>1534</v>
      </c>
      <c r="AB2140" s="2972">
        <v>0.06</v>
      </c>
      <c r="AC2140" s="3187" t="s">
        <v>1534</v>
      </c>
      <c r="AD2140" s="3373">
        <v>29.99</v>
      </c>
      <c r="AE2140" s="3374">
        <v>1500</v>
      </c>
      <c r="AF2140" s="2972">
        <f t="shared" si="16"/>
        <v>1.9993333333333332E-2</v>
      </c>
      <c r="AG2140" s="2972">
        <v>0.1</v>
      </c>
      <c r="AH2140" s="2975" t="s">
        <v>4529</v>
      </c>
      <c r="AI2140" s="3397">
        <v>150</v>
      </c>
      <c r="AJ2140" s="3398">
        <v>2.99</v>
      </c>
      <c r="AK2140" s="2574"/>
    </row>
    <row r="2141" spans="2:37" s="2875" customFormat="1" x14ac:dyDescent="0.2">
      <c r="B2141" s="3955" t="s">
        <v>6033</v>
      </c>
      <c r="C2141" s="3956"/>
      <c r="D2141" s="3372" t="s">
        <v>6053</v>
      </c>
      <c r="E2141" s="3237">
        <v>44.99</v>
      </c>
      <c r="F2141" s="3187" t="s">
        <v>1534</v>
      </c>
      <c r="G2141" s="3187" t="s">
        <v>1534</v>
      </c>
      <c r="H2141" s="3187" t="s">
        <v>1534</v>
      </c>
      <c r="I2141" s="3187" t="s">
        <v>1534</v>
      </c>
      <c r="J2141" s="3187" t="s">
        <v>1534</v>
      </c>
      <c r="K2141" s="3187" t="s">
        <v>1534</v>
      </c>
      <c r="L2141" s="3187">
        <v>0.18</v>
      </c>
      <c r="M2141" s="3187" t="s">
        <v>1534</v>
      </c>
      <c r="N2141" s="3187" t="s">
        <v>1534</v>
      </c>
      <c r="O2141" s="3187" t="s">
        <v>1534</v>
      </c>
      <c r="P2141" s="3187" t="s">
        <v>1534</v>
      </c>
      <c r="Q2141" s="3187">
        <v>0.18</v>
      </c>
      <c r="R2141" s="3187">
        <v>0.18</v>
      </c>
      <c r="S2141" s="3187" t="s">
        <v>1534</v>
      </c>
      <c r="T2141" s="3187" t="s">
        <v>1534</v>
      </c>
      <c r="U2141" s="3187" t="s">
        <v>1534</v>
      </c>
      <c r="V2141" s="3187" t="s">
        <v>1534</v>
      </c>
      <c r="W2141" s="3187" t="s">
        <v>1534</v>
      </c>
      <c r="X2141" s="2972">
        <v>0.06</v>
      </c>
      <c r="Y2141" s="3187" t="s">
        <v>1534</v>
      </c>
      <c r="Z2141" s="3187" t="s">
        <v>1534</v>
      </c>
      <c r="AA2141" s="3187" t="s">
        <v>1534</v>
      </c>
      <c r="AB2141" s="2972">
        <v>0.06</v>
      </c>
      <c r="AC2141" s="3187" t="s">
        <v>1534</v>
      </c>
      <c r="AD2141" s="3373">
        <v>34.99</v>
      </c>
      <c r="AE2141" s="3374">
        <v>2000</v>
      </c>
      <c r="AF2141" s="2972">
        <f t="shared" si="16"/>
        <v>1.7495E-2</v>
      </c>
      <c r="AG2141" s="2972">
        <v>0.1</v>
      </c>
      <c r="AH2141" s="2975" t="s">
        <v>4529</v>
      </c>
      <c r="AI2141" s="3397">
        <v>200</v>
      </c>
      <c r="AJ2141" s="3398">
        <v>3.49</v>
      </c>
      <c r="AK2141" s="2574"/>
    </row>
    <row r="2142" spans="2:37" s="2875" customFormat="1" x14ac:dyDescent="0.2">
      <c r="B2142" s="3955" t="s">
        <v>6019</v>
      </c>
      <c r="C2142" s="3956"/>
      <c r="D2142" s="3372" t="s">
        <v>6054</v>
      </c>
      <c r="E2142" s="3237">
        <v>49.99</v>
      </c>
      <c r="F2142" s="3187" t="s">
        <v>1534</v>
      </c>
      <c r="G2142" s="3187" t="s">
        <v>1534</v>
      </c>
      <c r="H2142" s="3187" t="s">
        <v>1534</v>
      </c>
      <c r="I2142" s="3187" t="s">
        <v>1534</v>
      </c>
      <c r="J2142" s="3187" t="s">
        <v>1534</v>
      </c>
      <c r="K2142" s="3187" t="s">
        <v>1534</v>
      </c>
      <c r="L2142" s="3187">
        <v>0.18</v>
      </c>
      <c r="M2142" s="3187" t="s">
        <v>1534</v>
      </c>
      <c r="N2142" s="3187" t="s">
        <v>1534</v>
      </c>
      <c r="O2142" s="3187" t="s">
        <v>1534</v>
      </c>
      <c r="P2142" s="3187" t="s">
        <v>1534</v>
      </c>
      <c r="Q2142" s="3187">
        <v>0.18</v>
      </c>
      <c r="R2142" s="3187">
        <v>0.18</v>
      </c>
      <c r="S2142" s="3187" t="s">
        <v>1534</v>
      </c>
      <c r="T2142" s="3187" t="s">
        <v>1534</v>
      </c>
      <c r="U2142" s="3187" t="s">
        <v>1534</v>
      </c>
      <c r="V2142" s="3187" t="s">
        <v>1534</v>
      </c>
      <c r="W2142" s="3187" t="s">
        <v>1534</v>
      </c>
      <c r="X2142" s="2972">
        <v>0.06</v>
      </c>
      <c r="Y2142" s="3187" t="s">
        <v>1534</v>
      </c>
      <c r="Z2142" s="3187" t="s">
        <v>1534</v>
      </c>
      <c r="AA2142" s="3187" t="s">
        <v>1534</v>
      </c>
      <c r="AB2142" s="2972">
        <v>0.06</v>
      </c>
      <c r="AC2142" s="3187" t="s">
        <v>1534</v>
      </c>
      <c r="AD2142" s="3373">
        <v>39.99</v>
      </c>
      <c r="AE2142" s="3374">
        <v>3000</v>
      </c>
      <c r="AF2142" s="2972">
        <f t="shared" si="16"/>
        <v>1.333E-2</v>
      </c>
      <c r="AG2142" s="2972">
        <v>0.1</v>
      </c>
      <c r="AH2142" s="2975" t="s">
        <v>4529</v>
      </c>
      <c r="AI2142" s="3397">
        <v>300</v>
      </c>
      <c r="AJ2142" s="3398">
        <v>3.99</v>
      </c>
      <c r="AK2142" s="2574"/>
    </row>
    <row r="2143" spans="2:37" s="2875" customFormat="1" x14ac:dyDescent="0.2">
      <c r="B2143" s="3955" t="s">
        <v>6034</v>
      </c>
      <c r="C2143" s="3956"/>
      <c r="D2143" s="3372" t="s">
        <v>6055</v>
      </c>
      <c r="E2143" s="3237">
        <v>59.99</v>
      </c>
      <c r="F2143" s="3187" t="s">
        <v>1534</v>
      </c>
      <c r="G2143" s="3187" t="s">
        <v>1534</v>
      </c>
      <c r="H2143" s="3187" t="s">
        <v>1534</v>
      </c>
      <c r="I2143" s="3187" t="s">
        <v>1534</v>
      </c>
      <c r="J2143" s="3187" t="s">
        <v>1534</v>
      </c>
      <c r="K2143" s="3187" t="s">
        <v>1534</v>
      </c>
      <c r="L2143" s="3187">
        <v>0.18</v>
      </c>
      <c r="M2143" s="3187" t="s">
        <v>1534</v>
      </c>
      <c r="N2143" s="3187" t="s">
        <v>1534</v>
      </c>
      <c r="O2143" s="3187" t="s">
        <v>1534</v>
      </c>
      <c r="P2143" s="3187" t="s">
        <v>1534</v>
      </c>
      <c r="Q2143" s="3187">
        <v>0.18</v>
      </c>
      <c r="R2143" s="3187">
        <v>0.18</v>
      </c>
      <c r="S2143" s="3187" t="s">
        <v>1534</v>
      </c>
      <c r="T2143" s="3187" t="s">
        <v>1534</v>
      </c>
      <c r="U2143" s="3187" t="s">
        <v>1534</v>
      </c>
      <c r="V2143" s="3187" t="s">
        <v>1534</v>
      </c>
      <c r="W2143" s="3187" t="s">
        <v>1534</v>
      </c>
      <c r="X2143" s="2972">
        <v>0.06</v>
      </c>
      <c r="Y2143" s="3187" t="s">
        <v>1534</v>
      </c>
      <c r="Z2143" s="3187" t="s">
        <v>1534</v>
      </c>
      <c r="AA2143" s="3187" t="s">
        <v>1534</v>
      </c>
      <c r="AB2143" s="2972">
        <v>0.06</v>
      </c>
      <c r="AC2143" s="3187" t="s">
        <v>1534</v>
      </c>
      <c r="AD2143" s="3373">
        <v>49.99</v>
      </c>
      <c r="AE2143" s="3374">
        <v>5000</v>
      </c>
      <c r="AF2143" s="2972">
        <f t="shared" si="16"/>
        <v>9.9979999999999999E-3</v>
      </c>
      <c r="AG2143" s="2972">
        <v>0.1</v>
      </c>
      <c r="AH2143" s="2975" t="s">
        <v>4529</v>
      </c>
      <c r="AI2143" s="3397">
        <v>300</v>
      </c>
      <c r="AJ2143" s="3398">
        <v>3.99</v>
      </c>
      <c r="AK2143" s="2574"/>
    </row>
    <row r="2144" spans="2:37" s="2875" customFormat="1" ht="13.5" thickBot="1" x14ac:dyDescent="0.25">
      <c r="B2144" s="4716" t="s">
        <v>6035</v>
      </c>
      <c r="C2144" s="4717"/>
      <c r="D2144" s="3376" t="s">
        <v>6056</v>
      </c>
      <c r="E2144" s="3155">
        <v>69.990000000000009</v>
      </c>
      <c r="F2144" s="3346" t="s">
        <v>1534</v>
      </c>
      <c r="G2144" s="3346" t="s">
        <v>1534</v>
      </c>
      <c r="H2144" s="3346" t="s">
        <v>1534</v>
      </c>
      <c r="I2144" s="3346" t="s">
        <v>1534</v>
      </c>
      <c r="J2144" s="3346" t="s">
        <v>1534</v>
      </c>
      <c r="K2144" s="3346" t="s">
        <v>1534</v>
      </c>
      <c r="L2144" s="3346">
        <v>0.18</v>
      </c>
      <c r="M2144" s="3346" t="s">
        <v>1534</v>
      </c>
      <c r="N2144" s="3346" t="s">
        <v>1534</v>
      </c>
      <c r="O2144" s="3346" t="s">
        <v>1534</v>
      </c>
      <c r="P2144" s="3346" t="s">
        <v>1534</v>
      </c>
      <c r="Q2144" s="3346">
        <v>0.18</v>
      </c>
      <c r="R2144" s="3346">
        <v>0.18</v>
      </c>
      <c r="S2144" s="3346" t="s">
        <v>1534</v>
      </c>
      <c r="T2144" s="3346" t="s">
        <v>1534</v>
      </c>
      <c r="U2144" s="3346" t="s">
        <v>1534</v>
      </c>
      <c r="V2144" s="3346" t="s">
        <v>1534</v>
      </c>
      <c r="W2144" s="3346" t="s">
        <v>1534</v>
      </c>
      <c r="X2144" s="3068">
        <v>0.06</v>
      </c>
      <c r="Y2144" s="3346" t="s">
        <v>1534</v>
      </c>
      <c r="Z2144" s="3346" t="s">
        <v>1534</v>
      </c>
      <c r="AA2144" s="3346" t="s">
        <v>1534</v>
      </c>
      <c r="AB2144" s="3068">
        <v>0.06</v>
      </c>
      <c r="AC2144" s="3346" t="s">
        <v>1534</v>
      </c>
      <c r="AD2144" s="3399">
        <v>59.99</v>
      </c>
      <c r="AE2144" s="3377">
        <v>1000</v>
      </c>
      <c r="AF2144" s="3068">
        <f t="shared" si="16"/>
        <v>5.9990000000000002E-2</v>
      </c>
      <c r="AG2144" s="3068">
        <v>0.1</v>
      </c>
      <c r="AH2144" s="3071" t="s">
        <v>4529</v>
      </c>
      <c r="AI2144" s="3400">
        <v>300</v>
      </c>
      <c r="AJ2144" s="3401">
        <v>3.99</v>
      </c>
      <c r="AK2144" s="2574"/>
    </row>
    <row r="2145" spans="2:37" s="2875" customFormat="1" x14ac:dyDescent="0.2">
      <c r="B2145" s="2575"/>
      <c r="C2145" s="2568"/>
      <c r="D2145" s="3833"/>
      <c r="E2145" s="3833"/>
      <c r="F2145" s="3833"/>
      <c r="G2145" s="3833"/>
      <c r="H2145" s="2568"/>
      <c r="I2145" s="2569"/>
      <c r="J2145" s="2569"/>
      <c r="K2145" s="2569"/>
      <c r="L2145" s="2569"/>
      <c r="M2145" s="2568"/>
      <c r="N2145" s="2569"/>
      <c r="O2145" s="2569"/>
      <c r="P2145" s="2569"/>
      <c r="Q2145" s="2569"/>
      <c r="R2145" s="2569"/>
      <c r="S2145" s="2568"/>
      <c r="T2145" s="2567"/>
      <c r="U2145" s="2567"/>
      <c r="V2145" s="2567"/>
      <c r="W2145" s="2567"/>
      <c r="X2145" s="2567"/>
      <c r="Y2145" s="2567"/>
      <c r="Z2145" s="2567"/>
      <c r="AA2145" s="2567"/>
      <c r="AB2145" s="2567"/>
      <c r="AC2145" s="2567"/>
      <c r="AD2145" s="2567"/>
      <c r="AE2145" s="2567"/>
      <c r="AF2145" s="2567"/>
      <c r="AG2145" s="2567"/>
      <c r="AH2145" s="2567"/>
      <c r="AI2145" s="2567"/>
      <c r="AJ2145" s="2567"/>
      <c r="AK2145" s="2574"/>
    </row>
    <row r="2146" spans="2:37" s="2875" customFormat="1" x14ac:dyDescent="0.2">
      <c r="B2146" s="3834" t="s">
        <v>4996</v>
      </c>
      <c r="C2146" s="3835"/>
      <c r="D2146" s="3836" t="s">
        <v>6057</v>
      </c>
      <c r="E2146" s="3836"/>
      <c r="F2146" s="3836"/>
      <c r="G2146" s="3836"/>
      <c r="H2146" s="2571"/>
      <c r="I2146" s="2571"/>
      <c r="J2146" s="2571"/>
      <c r="K2146" s="2571"/>
      <c r="L2146" s="2571"/>
      <c r="M2146" s="2571"/>
      <c r="N2146" s="2571"/>
      <c r="O2146" s="2571"/>
      <c r="P2146" s="2571"/>
      <c r="Q2146" s="2571"/>
      <c r="R2146" s="2571"/>
      <c r="S2146" s="2571"/>
      <c r="T2146" s="2567"/>
      <c r="U2146" s="2567"/>
      <c r="V2146" s="2567"/>
      <c r="W2146" s="2567"/>
      <c r="X2146" s="2567"/>
      <c r="Y2146" s="2567"/>
      <c r="Z2146" s="2567"/>
      <c r="AA2146" s="2567"/>
      <c r="AB2146" s="2567"/>
      <c r="AC2146" s="2567"/>
      <c r="AD2146" s="2567"/>
      <c r="AE2146" s="2567"/>
      <c r="AF2146" s="2567"/>
      <c r="AG2146" s="2567"/>
      <c r="AH2146" s="2567"/>
      <c r="AI2146" s="2567"/>
      <c r="AJ2146" s="2567"/>
      <c r="AK2146" s="2574"/>
    </row>
    <row r="2147" spans="2:37" s="2875" customFormat="1" x14ac:dyDescent="0.2">
      <c r="B2147" s="3834" t="s">
        <v>4997</v>
      </c>
      <c r="C2147" s="3835"/>
      <c r="D2147" s="3836" t="s">
        <v>1517</v>
      </c>
      <c r="E2147" s="3836"/>
      <c r="F2147" s="3836"/>
      <c r="G2147" s="3836"/>
      <c r="H2147" s="2571"/>
      <c r="I2147" s="2571"/>
      <c r="J2147" s="2571"/>
      <c r="K2147" s="2571"/>
      <c r="L2147" s="2571"/>
      <c r="M2147" s="2571"/>
      <c r="N2147" s="2571"/>
      <c r="O2147" s="2571"/>
      <c r="P2147" s="2571"/>
      <c r="Q2147" s="2571"/>
      <c r="R2147" s="2571"/>
      <c r="S2147" s="2571"/>
      <c r="T2147" s="2567"/>
      <c r="U2147" s="2567"/>
      <c r="V2147" s="2567"/>
      <c r="W2147" s="2567"/>
      <c r="X2147" s="2567"/>
      <c r="Y2147" s="2567"/>
      <c r="Z2147" s="2567"/>
      <c r="AA2147" s="2567"/>
      <c r="AB2147" s="2567"/>
      <c r="AC2147" s="2567"/>
      <c r="AD2147" s="2567"/>
      <c r="AE2147" s="2567"/>
      <c r="AF2147" s="2567"/>
      <c r="AG2147" s="2567"/>
      <c r="AH2147" s="2567"/>
      <c r="AI2147" s="2567"/>
      <c r="AJ2147" s="2567"/>
      <c r="AK2147" s="2574"/>
    </row>
    <row r="2148" spans="2:37" s="2875" customFormat="1" ht="15.75" thickBot="1" x14ac:dyDescent="0.25">
      <c r="B2148" s="3938"/>
      <c r="C2148" s="3939"/>
      <c r="D2148" s="3940"/>
      <c r="E2148" s="3940"/>
      <c r="F2148" s="3940"/>
      <c r="G2148" s="3940"/>
      <c r="H2148" s="2576"/>
      <c r="I2148" s="2576"/>
      <c r="J2148" s="2576"/>
      <c r="K2148" s="2576"/>
      <c r="L2148" s="2576"/>
      <c r="M2148" s="2576"/>
      <c r="N2148" s="2576"/>
      <c r="O2148" s="2576"/>
      <c r="P2148" s="2576"/>
      <c r="Q2148" s="2576"/>
      <c r="R2148" s="2576"/>
      <c r="S2148" s="2576"/>
      <c r="T2148" s="2577"/>
      <c r="U2148" s="2577"/>
      <c r="V2148" s="2577"/>
      <c r="W2148" s="2577"/>
      <c r="X2148" s="2577"/>
      <c r="Y2148" s="2577"/>
      <c r="Z2148" s="2577"/>
      <c r="AA2148" s="2577"/>
      <c r="AB2148" s="2577"/>
      <c r="AC2148" s="2577"/>
      <c r="AD2148" s="2577"/>
      <c r="AE2148" s="2577"/>
      <c r="AF2148" s="2577"/>
      <c r="AG2148" s="2577"/>
      <c r="AH2148" s="2577"/>
      <c r="AI2148" s="2577"/>
      <c r="AJ2148" s="2577"/>
      <c r="AK2148" s="2579"/>
    </row>
    <row r="2149" spans="2:37" s="2875" customFormat="1" x14ac:dyDescent="0.2">
      <c r="B2149" s="2777"/>
    </row>
    <row r="2150" spans="2:37" s="2875" customFormat="1" ht="13.5" thickBot="1" x14ac:dyDescent="0.25">
      <c r="B2150" s="2777"/>
    </row>
    <row r="2151" spans="2:37" s="2875" customFormat="1" ht="20.25" x14ac:dyDescent="0.2">
      <c r="B2151" s="3839" t="s">
        <v>5005</v>
      </c>
      <c r="C2151" s="3840"/>
      <c r="D2151" s="3840"/>
      <c r="E2151" s="3840"/>
      <c r="F2151" s="3840"/>
      <c r="G2151" s="3840"/>
      <c r="H2151" s="3840"/>
      <c r="I2151" s="3840"/>
      <c r="J2151" s="3840"/>
      <c r="K2151" s="3840"/>
      <c r="L2151" s="3840"/>
      <c r="M2151" s="3840"/>
      <c r="N2151" s="3840"/>
      <c r="O2151" s="3840"/>
      <c r="P2151" s="3840"/>
      <c r="Q2151" s="3840"/>
      <c r="R2151" s="3840"/>
      <c r="S2151" s="3840"/>
      <c r="T2151" s="3840"/>
      <c r="U2151" s="3840"/>
      <c r="V2151" s="3840"/>
      <c r="W2151" s="3840"/>
      <c r="X2151" s="3840"/>
      <c r="Y2151" s="3840"/>
      <c r="Z2151" s="3840"/>
      <c r="AA2151" s="3840"/>
      <c r="AB2151" s="3840"/>
      <c r="AC2151" s="3840"/>
      <c r="AD2151" s="3840"/>
      <c r="AE2151" s="3840"/>
      <c r="AF2151" s="3840"/>
      <c r="AG2151" s="3840"/>
      <c r="AH2151" s="3840"/>
      <c r="AI2151" s="3840"/>
      <c r="AJ2151" s="3840"/>
      <c r="AK2151" s="3841"/>
    </row>
    <row r="2152" spans="2:37" s="2875" customFormat="1" x14ac:dyDescent="0.2">
      <c r="B2152" s="2572"/>
      <c r="C2152" s="3242"/>
      <c r="D2152" s="3242"/>
      <c r="E2152" s="3242"/>
      <c r="F2152" s="3242"/>
      <c r="G2152" s="2573"/>
      <c r="H2152" s="2573"/>
      <c r="I2152" s="2573"/>
      <c r="J2152" s="2573"/>
      <c r="K2152" s="2573"/>
      <c r="L2152" s="2573"/>
      <c r="M2152" s="2573"/>
      <c r="N2152" s="2573"/>
      <c r="O2152" s="2573"/>
      <c r="P2152" s="2573"/>
      <c r="Q2152" s="2573"/>
      <c r="R2152" s="2573"/>
      <c r="S2152" s="2573"/>
      <c r="T2152" s="2573"/>
      <c r="U2152" s="2573"/>
      <c r="V2152" s="2573"/>
      <c r="W2152" s="2573"/>
      <c r="X2152" s="2573"/>
      <c r="Y2152" s="2573"/>
      <c r="Z2152" s="2573"/>
      <c r="AA2152" s="2573"/>
      <c r="AB2152" s="2573"/>
      <c r="AC2152" s="2573"/>
      <c r="AD2152" s="2573"/>
      <c r="AE2152" s="2573"/>
      <c r="AF2152" s="2573"/>
      <c r="AG2152" s="2573"/>
      <c r="AH2152" s="2573"/>
      <c r="AI2152" s="2573"/>
      <c r="AJ2152" s="2573"/>
      <c r="AK2152" s="2574"/>
    </row>
    <row r="2153" spans="2:37" s="2875" customFormat="1" x14ac:dyDescent="0.2">
      <c r="B2153" s="2572" t="s">
        <v>4992</v>
      </c>
      <c r="C2153" s="3242"/>
      <c r="D2153" s="3842" t="s">
        <v>5982</v>
      </c>
      <c r="E2153" s="3842"/>
      <c r="F2153" s="3842"/>
      <c r="G2153" s="2573"/>
      <c r="H2153" s="2573"/>
      <c r="I2153" s="2573"/>
      <c r="J2153" s="2573"/>
      <c r="K2153" s="2573"/>
      <c r="L2153" s="2573"/>
      <c r="M2153" s="2573"/>
      <c r="N2153" s="2573"/>
      <c r="O2153" s="2573"/>
      <c r="P2153" s="2573"/>
      <c r="Q2153" s="2573"/>
      <c r="R2153" s="2573"/>
      <c r="S2153" s="2573"/>
      <c r="T2153" s="2573"/>
      <c r="U2153" s="2573"/>
      <c r="V2153" s="2573"/>
      <c r="W2153" s="2573"/>
      <c r="X2153" s="2573"/>
      <c r="Y2153" s="2573"/>
      <c r="Z2153" s="2573"/>
      <c r="AA2153" s="2573"/>
      <c r="AB2153" s="2573"/>
      <c r="AC2153" s="2573"/>
      <c r="AD2153" s="2573"/>
      <c r="AE2153" s="2573"/>
      <c r="AF2153" s="2573"/>
      <c r="AG2153" s="2573"/>
      <c r="AH2153" s="2573"/>
      <c r="AI2153" s="2573"/>
      <c r="AJ2153" s="2573"/>
      <c r="AK2153" s="2574"/>
    </row>
    <row r="2154" spans="2:37" s="2875" customFormat="1" ht="13.5" thickBot="1" x14ac:dyDescent="0.25">
      <c r="B2154" s="3863" t="s">
        <v>5006</v>
      </c>
      <c r="C2154" s="3864"/>
      <c r="D2154" s="3843">
        <v>41548</v>
      </c>
      <c r="E2154" s="3843"/>
      <c r="F2154" s="3242"/>
      <c r="G2154" s="2573"/>
      <c r="H2154" s="2573"/>
      <c r="I2154" s="2573"/>
      <c r="J2154" s="2573"/>
      <c r="K2154" s="2573"/>
      <c r="L2154" s="2573"/>
      <c r="M2154" s="2573"/>
      <c r="N2154" s="2573"/>
      <c r="O2154" s="2573"/>
      <c r="P2154" s="2573"/>
      <c r="Q2154" s="2573"/>
      <c r="R2154" s="2573"/>
      <c r="S2154" s="2573"/>
      <c r="T2154" s="2573"/>
      <c r="U2154" s="2573"/>
      <c r="V2154" s="2573"/>
      <c r="W2154" s="2573"/>
      <c r="X2154" s="2573"/>
      <c r="Y2154" s="2573"/>
      <c r="Z2154" s="2573"/>
      <c r="AA2154" s="2573"/>
      <c r="AB2154" s="2573"/>
      <c r="AC2154" s="2573"/>
      <c r="AD2154" s="2573"/>
      <c r="AE2154" s="2573"/>
      <c r="AF2154" s="2573"/>
      <c r="AG2154" s="2573"/>
      <c r="AH2154" s="2573"/>
      <c r="AI2154" s="2573"/>
      <c r="AJ2154" s="2573"/>
      <c r="AK2154" s="2574"/>
    </row>
    <row r="2155" spans="2:37" s="2875" customFormat="1" ht="118.5" customHeight="1" thickBot="1" x14ac:dyDescent="0.25">
      <c r="B2155" s="3844" t="s">
        <v>5007</v>
      </c>
      <c r="C2155" s="3845"/>
      <c r="D2155" s="3872" t="s">
        <v>5983</v>
      </c>
      <c r="E2155" s="3847"/>
      <c r="F2155" s="3847"/>
      <c r="G2155" s="3847"/>
      <c r="H2155" s="3847"/>
      <c r="I2155" s="3847"/>
      <c r="J2155" s="3847"/>
      <c r="K2155" s="3848"/>
      <c r="L2155" s="2573"/>
      <c r="M2155" s="2573"/>
      <c r="N2155" s="2573"/>
      <c r="O2155" s="2573"/>
      <c r="P2155" s="2573"/>
      <c r="Q2155" s="2573"/>
      <c r="R2155" s="2573"/>
      <c r="S2155" s="2573"/>
      <c r="T2155" s="2573"/>
      <c r="U2155" s="2573"/>
      <c r="V2155" s="2573"/>
      <c r="W2155" s="2573"/>
      <c r="X2155" s="2573"/>
      <c r="Y2155" s="2573"/>
      <c r="Z2155" s="2573"/>
      <c r="AA2155" s="2573"/>
      <c r="AB2155" s="2573"/>
      <c r="AC2155" s="2573"/>
      <c r="AD2155" s="2573"/>
      <c r="AE2155" s="2573"/>
      <c r="AF2155" s="2573"/>
      <c r="AG2155" s="2573"/>
      <c r="AH2155" s="2573"/>
      <c r="AI2155" s="2573"/>
      <c r="AJ2155" s="2573"/>
      <c r="AK2155" s="2574"/>
    </row>
    <row r="2156" spans="2:37" s="2875" customFormat="1" ht="13.5" thickBot="1" x14ac:dyDescent="0.25">
      <c r="B2156" s="3865"/>
      <c r="C2156" s="3849"/>
      <c r="D2156" s="3849"/>
      <c r="E2156" s="3849"/>
      <c r="F2156" s="3849"/>
      <c r="G2156" s="3849"/>
      <c r="H2156" s="3849"/>
      <c r="I2156" s="3849"/>
      <c r="J2156" s="3849"/>
      <c r="K2156" s="3849"/>
      <c r="L2156" s="3849"/>
      <c r="M2156" s="3849"/>
      <c r="N2156" s="3849"/>
      <c r="O2156" s="3849"/>
      <c r="P2156" s="3849"/>
      <c r="Q2156" s="3849"/>
      <c r="R2156" s="2573"/>
      <c r="S2156" s="2573"/>
      <c r="T2156" s="2573"/>
      <c r="U2156" s="2573"/>
      <c r="V2156" s="2573"/>
      <c r="W2156" s="2573"/>
      <c r="X2156" s="2573"/>
      <c r="Y2156" s="2573"/>
      <c r="Z2156" s="2573"/>
      <c r="AA2156" s="2573"/>
      <c r="AB2156" s="2573"/>
      <c r="AC2156" s="2573"/>
      <c r="AD2156" s="2573"/>
      <c r="AE2156" s="2573"/>
      <c r="AF2156" s="2573"/>
      <c r="AG2156" s="2573"/>
      <c r="AH2156" s="2573"/>
      <c r="AI2156" s="2573"/>
      <c r="AJ2156" s="2573"/>
      <c r="AK2156" s="2574"/>
    </row>
    <row r="2157" spans="2:37" s="2875" customFormat="1" ht="13.5" thickBot="1" x14ac:dyDescent="0.25">
      <c r="B2157" s="3827" t="s">
        <v>5008</v>
      </c>
      <c r="C2157" s="3827"/>
      <c r="D2157" s="3827" t="s">
        <v>4998</v>
      </c>
      <c r="E2157" s="3827" t="s">
        <v>5009</v>
      </c>
      <c r="F2157" s="3850" t="s">
        <v>224</v>
      </c>
      <c r="G2157" s="3850"/>
      <c r="H2157" s="3850"/>
      <c r="I2157" s="3850"/>
      <c r="J2157" s="3850"/>
      <c r="K2157" s="3850"/>
      <c r="L2157" s="3850"/>
      <c r="M2157" s="3850"/>
      <c r="N2157" s="3850"/>
      <c r="O2157" s="3850"/>
      <c r="P2157" s="3850"/>
      <c r="Q2157" s="3850"/>
      <c r="R2157" s="3850"/>
      <c r="S2157" s="3850" t="s">
        <v>340</v>
      </c>
      <c r="T2157" s="3850"/>
      <c r="U2157" s="3850"/>
      <c r="V2157" s="3850"/>
      <c r="W2157" s="3850"/>
      <c r="X2157" s="3850"/>
      <c r="Y2157" s="3850"/>
      <c r="Z2157" s="3850"/>
      <c r="AA2157" s="3850"/>
      <c r="AB2157" s="3850"/>
      <c r="AC2157" s="3850"/>
      <c r="AD2157" s="3850" t="s">
        <v>225</v>
      </c>
      <c r="AE2157" s="3850"/>
      <c r="AF2157" s="3850"/>
      <c r="AG2157" s="3850"/>
      <c r="AH2157" s="3851" t="s">
        <v>4993</v>
      </c>
      <c r="AI2157" s="3851"/>
      <c r="AJ2157" s="3851"/>
      <c r="AK2157" s="2574"/>
    </row>
    <row r="2158" spans="2:37" s="2875" customFormat="1" ht="13.5" thickBot="1" x14ac:dyDescent="0.25">
      <c r="B2158" s="3828"/>
      <c r="C2158" s="3828"/>
      <c r="D2158" s="3828"/>
      <c r="E2158" s="3828"/>
      <c r="F2158" s="3828" t="s">
        <v>5010</v>
      </c>
      <c r="G2158" s="3828" t="s">
        <v>5011</v>
      </c>
      <c r="H2158" s="3827" t="s">
        <v>5012</v>
      </c>
      <c r="I2158" s="3830" t="s">
        <v>5013</v>
      </c>
      <c r="J2158" s="3830" t="s">
        <v>5014</v>
      </c>
      <c r="K2158" s="3829" t="s">
        <v>5015</v>
      </c>
      <c r="L2158" s="3829" t="s">
        <v>5016</v>
      </c>
      <c r="M2158" s="3830" t="s">
        <v>5017</v>
      </c>
      <c r="N2158" s="3830"/>
      <c r="O2158" s="3829" t="s">
        <v>5018</v>
      </c>
      <c r="P2158" s="3829" t="s">
        <v>5019</v>
      </c>
      <c r="Q2158" s="3829" t="s">
        <v>5020</v>
      </c>
      <c r="R2158" s="3829" t="s">
        <v>5021</v>
      </c>
      <c r="S2158" s="3827" t="s">
        <v>5022</v>
      </c>
      <c r="T2158" s="3827" t="s">
        <v>5023</v>
      </c>
      <c r="U2158" s="3827" t="s">
        <v>5024</v>
      </c>
      <c r="V2158" s="3827" t="s">
        <v>5025</v>
      </c>
      <c r="W2158" s="3827" t="s">
        <v>5026</v>
      </c>
      <c r="X2158" s="3827" t="s">
        <v>5027</v>
      </c>
      <c r="Y2158" s="3827" t="s">
        <v>5028</v>
      </c>
      <c r="Z2158" s="3827" t="s">
        <v>5029</v>
      </c>
      <c r="AA2158" s="3827" t="s">
        <v>5030</v>
      </c>
      <c r="AB2158" s="3830" t="s">
        <v>5031</v>
      </c>
      <c r="AC2158" s="3830" t="s">
        <v>5032</v>
      </c>
      <c r="AD2158" s="3827" t="s">
        <v>5033</v>
      </c>
      <c r="AE2158" s="3827" t="s">
        <v>5034</v>
      </c>
      <c r="AF2158" s="3827" t="s">
        <v>5035</v>
      </c>
      <c r="AG2158" s="3827" t="s">
        <v>5036</v>
      </c>
      <c r="AH2158" s="3827" t="s">
        <v>1154</v>
      </c>
      <c r="AI2158" s="3827" t="s">
        <v>4994</v>
      </c>
      <c r="AJ2158" s="3827" t="s">
        <v>4995</v>
      </c>
      <c r="AK2158" s="2574"/>
    </row>
    <row r="2159" spans="2:37" s="2875" customFormat="1" ht="13.5" thickBot="1" x14ac:dyDescent="0.25">
      <c r="B2159" s="3828"/>
      <c r="C2159" s="3828"/>
      <c r="D2159" s="3828"/>
      <c r="E2159" s="3828"/>
      <c r="F2159" s="3828"/>
      <c r="G2159" s="3828"/>
      <c r="H2159" s="3828"/>
      <c r="I2159" s="3829"/>
      <c r="J2159" s="3829"/>
      <c r="K2159" s="3829"/>
      <c r="L2159" s="3829"/>
      <c r="M2159" s="3239" t="s">
        <v>5037</v>
      </c>
      <c r="N2159" s="3240" t="s">
        <v>2798</v>
      </c>
      <c r="O2159" s="3829"/>
      <c r="P2159" s="3829"/>
      <c r="Q2159" s="3829"/>
      <c r="R2159" s="3829"/>
      <c r="S2159" s="3828"/>
      <c r="T2159" s="3828"/>
      <c r="U2159" s="3828"/>
      <c r="V2159" s="3828"/>
      <c r="W2159" s="3828"/>
      <c r="X2159" s="3828"/>
      <c r="Y2159" s="3828"/>
      <c r="Z2159" s="3828"/>
      <c r="AA2159" s="3828"/>
      <c r="AB2159" s="3829"/>
      <c r="AC2159" s="3829"/>
      <c r="AD2159" s="3828"/>
      <c r="AE2159" s="3828"/>
      <c r="AF2159" s="3828"/>
      <c r="AG2159" s="3828"/>
      <c r="AH2159" s="3828"/>
      <c r="AI2159" s="3828"/>
      <c r="AJ2159" s="3828"/>
      <c r="AK2159" s="2574"/>
    </row>
    <row r="2160" spans="2:37" s="2875" customFormat="1" x14ac:dyDescent="0.2">
      <c r="B2160" s="3946" t="s">
        <v>5984</v>
      </c>
      <c r="C2160" s="3947"/>
      <c r="D2160" s="3368" t="s">
        <v>5985</v>
      </c>
      <c r="E2160" s="2964">
        <v>29.99</v>
      </c>
      <c r="F2160" s="3182" t="s">
        <v>1534</v>
      </c>
      <c r="G2160" s="3182" t="s">
        <v>1534</v>
      </c>
      <c r="H2160" s="3182" t="s">
        <v>1534</v>
      </c>
      <c r="I2160" s="3182" t="s">
        <v>1534</v>
      </c>
      <c r="J2160" s="3182" t="s">
        <v>1534</v>
      </c>
      <c r="K2160" s="3182" t="s">
        <v>1534</v>
      </c>
      <c r="L2160" s="3182" t="s">
        <v>1534</v>
      </c>
      <c r="M2160" s="3182" t="s">
        <v>1534</v>
      </c>
      <c r="N2160" s="3182" t="s">
        <v>1534</v>
      </c>
      <c r="O2160" s="3182" t="s">
        <v>1534</v>
      </c>
      <c r="P2160" s="3182" t="s">
        <v>1534</v>
      </c>
      <c r="Q2160" s="3182" t="s">
        <v>1534</v>
      </c>
      <c r="R2160" s="3182" t="s">
        <v>1534</v>
      </c>
      <c r="S2160" s="3182" t="s">
        <v>1534</v>
      </c>
      <c r="T2160" s="3182" t="s">
        <v>1534</v>
      </c>
      <c r="U2160" s="3182" t="s">
        <v>1534</v>
      </c>
      <c r="V2160" s="3182" t="s">
        <v>1534</v>
      </c>
      <c r="W2160" s="3182" t="s">
        <v>1534</v>
      </c>
      <c r="X2160" s="2965">
        <v>0.06</v>
      </c>
      <c r="Y2160" s="3182" t="s">
        <v>1534</v>
      </c>
      <c r="Z2160" s="3182" t="s">
        <v>1534</v>
      </c>
      <c r="AA2160" s="3182" t="s">
        <v>1534</v>
      </c>
      <c r="AB2160" s="2965">
        <v>0.06</v>
      </c>
      <c r="AC2160" s="3182" t="s">
        <v>1534</v>
      </c>
      <c r="AD2160" s="3369">
        <v>19.989999999999998</v>
      </c>
      <c r="AE2160" s="3370">
        <v>1000</v>
      </c>
      <c r="AF2160" s="2965">
        <f>AD2160/AE2160</f>
        <v>1.9989999999999997E-2</v>
      </c>
      <c r="AG2160" s="2965">
        <v>0.1</v>
      </c>
      <c r="AH2160" s="3371" t="s">
        <v>4529</v>
      </c>
      <c r="AI2160" s="2967">
        <v>100</v>
      </c>
      <c r="AJ2160" s="2969">
        <v>2.4900000000000002</v>
      </c>
      <c r="AK2160" s="2574"/>
    </row>
    <row r="2161" spans="2:37" s="2875" customFormat="1" x14ac:dyDescent="0.2">
      <c r="B2161" s="3948" t="s">
        <v>5986</v>
      </c>
      <c r="C2161" s="3949"/>
      <c r="D2161" s="3372" t="s">
        <v>5987</v>
      </c>
      <c r="E2161" s="2971">
        <v>34.989999999999995</v>
      </c>
      <c r="F2161" s="3187" t="s">
        <v>1534</v>
      </c>
      <c r="G2161" s="3187" t="s">
        <v>1534</v>
      </c>
      <c r="H2161" s="3187" t="s">
        <v>1534</v>
      </c>
      <c r="I2161" s="3187" t="s">
        <v>1534</v>
      </c>
      <c r="J2161" s="3187" t="s">
        <v>1534</v>
      </c>
      <c r="K2161" s="3187" t="s">
        <v>1534</v>
      </c>
      <c r="L2161" s="3187" t="s">
        <v>1534</v>
      </c>
      <c r="M2161" s="3187" t="s">
        <v>1534</v>
      </c>
      <c r="N2161" s="3187" t="s">
        <v>1534</v>
      </c>
      <c r="O2161" s="3187" t="s">
        <v>1534</v>
      </c>
      <c r="P2161" s="3187" t="s">
        <v>1534</v>
      </c>
      <c r="Q2161" s="3187" t="s">
        <v>1534</v>
      </c>
      <c r="R2161" s="3187" t="s">
        <v>1534</v>
      </c>
      <c r="S2161" s="3187" t="s">
        <v>1534</v>
      </c>
      <c r="T2161" s="3187" t="s">
        <v>1534</v>
      </c>
      <c r="U2161" s="3187" t="s">
        <v>1534</v>
      </c>
      <c r="V2161" s="3187" t="s">
        <v>1534</v>
      </c>
      <c r="W2161" s="3187" t="s">
        <v>1534</v>
      </c>
      <c r="X2161" s="2972">
        <v>0.06</v>
      </c>
      <c r="Y2161" s="3187" t="s">
        <v>1534</v>
      </c>
      <c r="Z2161" s="3187" t="s">
        <v>1534</v>
      </c>
      <c r="AA2161" s="3187" t="s">
        <v>1534</v>
      </c>
      <c r="AB2161" s="2972">
        <v>0.06</v>
      </c>
      <c r="AC2161" s="3187" t="s">
        <v>1534</v>
      </c>
      <c r="AD2161" s="3373">
        <v>24.99</v>
      </c>
      <c r="AE2161" s="3374">
        <v>1500</v>
      </c>
      <c r="AF2161" s="2972">
        <f t="shared" ref="AF2161:AF2171" si="17">AD2161/AE2161</f>
        <v>1.6659999999999998E-2</v>
      </c>
      <c r="AG2161" s="2972">
        <v>0.1</v>
      </c>
      <c r="AH2161" s="3375" t="s">
        <v>4529</v>
      </c>
      <c r="AI2161" s="2974">
        <v>150</v>
      </c>
      <c r="AJ2161" s="2976">
        <v>2.99</v>
      </c>
      <c r="AK2161" s="2574"/>
    </row>
    <row r="2162" spans="2:37" s="2875" customFormat="1" x14ac:dyDescent="0.2">
      <c r="B2162" s="3948" t="s">
        <v>5988</v>
      </c>
      <c r="C2162" s="3949"/>
      <c r="D2162" s="3372" t="s">
        <v>5989</v>
      </c>
      <c r="E2162" s="2971">
        <v>44.99</v>
      </c>
      <c r="F2162" s="3187" t="s">
        <v>1534</v>
      </c>
      <c r="G2162" s="3187" t="s">
        <v>1534</v>
      </c>
      <c r="H2162" s="3187" t="s">
        <v>1534</v>
      </c>
      <c r="I2162" s="3187" t="s">
        <v>1534</v>
      </c>
      <c r="J2162" s="3187" t="s">
        <v>1534</v>
      </c>
      <c r="K2162" s="3187" t="s">
        <v>1534</v>
      </c>
      <c r="L2162" s="3187" t="s">
        <v>1534</v>
      </c>
      <c r="M2162" s="3187" t="s">
        <v>1534</v>
      </c>
      <c r="N2162" s="3187" t="s">
        <v>1534</v>
      </c>
      <c r="O2162" s="3187" t="s">
        <v>1534</v>
      </c>
      <c r="P2162" s="3187" t="s">
        <v>1534</v>
      </c>
      <c r="Q2162" s="3187" t="s">
        <v>1534</v>
      </c>
      <c r="R2162" s="3187" t="s">
        <v>1534</v>
      </c>
      <c r="S2162" s="3187" t="s">
        <v>1534</v>
      </c>
      <c r="T2162" s="3187" t="s">
        <v>1534</v>
      </c>
      <c r="U2162" s="3187" t="s">
        <v>1534</v>
      </c>
      <c r="V2162" s="3187" t="s">
        <v>1534</v>
      </c>
      <c r="W2162" s="3187" t="s">
        <v>1534</v>
      </c>
      <c r="X2162" s="2972">
        <v>0.06</v>
      </c>
      <c r="Y2162" s="3187" t="s">
        <v>1534</v>
      </c>
      <c r="Z2162" s="3187" t="s">
        <v>1534</v>
      </c>
      <c r="AA2162" s="3187" t="s">
        <v>1534</v>
      </c>
      <c r="AB2162" s="2972">
        <v>0.06</v>
      </c>
      <c r="AC2162" s="3187" t="s">
        <v>1534</v>
      </c>
      <c r="AD2162" s="3373">
        <v>34.99</v>
      </c>
      <c r="AE2162" s="3374">
        <v>2000</v>
      </c>
      <c r="AF2162" s="2972">
        <f t="shared" si="17"/>
        <v>1.7495E-2</v>
      </c>
      <c r="AG2162" s="2972">
        <v>0.1</v>
      </c>
      <c r="AH2162" s="3375" t="s">
        <v>4529</v>
      </c>
      <c r="AI2162" s="2974">
        <v>200</v>
      </c>
      <c r="AJ2162" s="2976">
        <v>3.49</v>
      </c>
      <c r="AK2162" s="2574"/>
    </row>
    <row r="2163" spans="2:37" s="2875" customFormat="1" x14ac:dyDescent="0.2">
      <c r="B2163" s="3948" t="s">
        <v>5990</v>
      </c>
      <c r="C2163" s="3949"/>
      <c r="D2163" s="3372" t="s">
        <v>5991</v>
      </c>
      <c r="E2163" s="2971">
        <v>49.99</v>
      </c>
      <c r="F2163" s="3187" t="s">
        <v>1534</v>
      </c>
      <c r="G2163" s="3187" t="s">
        <v>1534</v>
      </c>
      <c r="H2163" s="3187" t="s">
        <v>1534</v>
      </c>
      <c r="I2163" s="3187" t="s">
        <v>1534</v>
      </c>
      <c r="J2163" s="3187" t="s">
        <v>1534</v>
      </c>
      <c r="K2163" s="3187" t="s">
        <v>1534</v>
      </c>
      <c r="L2163" s="3187" t="s">
        <v>1534</v>
      </c>
      <c r="M2163" s="3187" t="s">
        <v>1534</v>
      </c>
      <c r="N2163" s="3187" t="s">
        <v>1534</v>
      </c>
      <c r="O2163" s="3187" t="s">
        <v>1534</v>
      </c>
      <c r="P2163" s="3187" t="s">
        <v>1534</v>
      </c>
      <c r="Q2163" s="3187" t="s">
        <v>1534</v>
      </c>
      <c r="R2163" s="3187" t="s">
        <v>1534</v>
      </c>
      <c r="S2163" s="3187" t="s">
        <v>1534</v>
      </c>
      <c r="T2163" s="3187" t="s">
        <v>1534</v>
      </c>
      <c r="U2163" s="3187" t="s">
        <v>1534</v>
      </c>
      <c r="V2163" s="3187" t="s">
        <v>1534</v>
      </c>
      <c r="W2163" s="3187" t="s">
        <v>1534</v>
      </c>
      <c r="X2163" s="2972">
        <v>0.06</v>
      </c>
      <c r="Y2163" s="3187" t="s">
        <v>1534</v>
      </c>
      <c r="Z2163" s="3187" t="s">
        <v>1534</v>
      </c>
      <c r="AA2163" s="3187" t="s">
        <v>1534</v>
      </c>
      <c r="AB2163" s="2972">
        <v>0.06</v>
      </c>
      <c r="AC2163" s="3187" t="s">
        <v>1534</v>
      </c>
      <c r="AD2163" s="3373">
        <v>39.99</v>
      </c>
      <c r="AE2163" s="3374">
        <v>3000</v>
      </c>
      <c r="AF2163" s="2972">
        <f t="shared" si="17"/>
        <v>1.333E-2</v>
      </c>
      <c r="AG2163" s="2972">
        <v>0.1</v>
      </c>
      <c r="AH2163" s="3375" t="s">
        <v>4529</v>
      </c>
      <c r="AI2163" s="2974">
        <v>300</v>
      </c>
      <c r="AJ2163" s="2976">
        <v>3.99</v>
      </c>
      <c r="AK2163" s="2574"/>
    </row>
    <row r="2164" spans="2:37" s="2875" customFormat="1" x14ac:dyDescent="0.2">
      <c r="B2164" s="3948" t="s">
        <v>5992</v>
      </c>
      <c r="C2164" s="3949"/>
      <c r="D2164" s="3372" t="s">
        <v>5993</v>
      </c>
      <c r="E2164" s="2971">
        <v>59.99</v>
      </c>
      <c r="F2164" s="3187" t="s">
        <v>1534</v>
      </c>
      <c r="G2164" s="3187" t="s">
        <v>1534</v>
      </c>
      <c r="H2164" s="3187" t="s">
        <v>1534</v>
      </c>
      <c r="I2164" s="3187" t="s">
        <v>1534</v>
      </c>
      <c r="J2164" s="3187" t="s">
        <v>1534</v>
      </c>
      <c r="K2164" s="3187" t="s">
        <v>1534</v>
      </c>
      <c r="L2164" s="3187" t="s">
        <v>1534</v>
      </c>
      <c r="M2164" s="3187" t="s">
        <v>1534</v>
      </c>
      <c r="N2164" s="3187" t="s">
        <v>1534</v>
      </c>
      <c r="O2164" s="3187" t="s">
        <v>1534</v>
      </c>
      <c r="P2164" s="3187" t="s">
        <v>1534</v>
      </c>
      <c r="Q2164" s="3187" t="s">
        <v>1534</v>
      </c>
      <c r="R2164" s="3187" t="s">
        <v>1534</v>
      </c>
      <c r="S2164" s="3187" t="s">
        <v>1534</v>
      </c>
      <c r="T2164" s="3187" t="s">
        <v>1534</v>
      </c>
      <c r="U2164" s="3187" t="s">
        <v>1534</v>
      </c>
      <c r="V2164" s="3187" t="s">
        <v>1534</v>
      </c>
      <c r="W2164" s="3187" t="s">
        <v>1534</v>
      </c>
      <c r="X2164" s="2972">
        <v>0.06</v>
      </c>
      <c r="Y2164" s="3187" t="s">
        <v>1534</v>
      </c>
      <c r="Z2164" s="3187" t="s">
        <v>1534</v>
      </c>
      <c r="AA2164" s="3187" t="s">
        <v>1534</v>
      </c>
      <c r="AB2164" s="2972">
        <v>0.06</v>
      </c>
      <c r="AC2164" s="3187" t="s">
        <v>1534</v>
      </c>
      <c r="AD2164" s="3373">
        <v>49.99</v>
      </c>
      <c r="AE2164" s="3374">
        <v>5000</v>
      </c>
      <c r="AF2164" s="2972">
        <f t="shared" si="17"/>
        <v>9.9979999999999999E-3</v>
      </c>
      <c r="AG2164" s="2972">
        <v>0.1</v>
      </c>
      <c r="AH2164" s="3375" t="s">
        <v>4529</v>
      </c>
      <c r="AI2164" s="2974">
        <v>300</v>
      </c>
      <c r="AJ2164" s="2976">
        <v>3.99</v>
      </c>
      <c r="AK2164" s="2574"/>
    </row>
    <row r="2165" spans="2:37" s="2875" customFormat="1" x14ac:dyDescent="0.2">
      <c r="B2165" s="3948" t="s">
        <v>5994</v>
      </c>
      <c r="C2165" s="3949"/>
      <c r="D2165" s="3372" t="s">
        <v>5995</v>
      </c>
      <c r="E2165" s="2971">
        <v>69.990000000000009</v>
      </c>
      <c r="F2165" s="3187" t="s">
        <v>1534</v>
      </c>
      <c r="G2165" s="3187" t="s">
        <v>1534</v>
      </c>
      <c r="H2165" s="3187" t="s">
        <v>1534</v>
      </c>
      <c r="I2165" s="3187" t="s">
        <v>1534</v>
      </c>
      <c r="J2165" s="3187" t="s">
        <v>1534</v>
      </c>
      <c r="K2165" s="3187" t="s">
        <v>1534</v>
      </c>
      <c r="L2165" s="3187" t="s">
        <v>1534</v>
      </c>
      <c r="M2165" s="3187" t="s">
        <v>1534</v>
      </c>
      <c r="N2165" s="3187" t="s">
        <v>1534</v>
      </c>
      <c r="O2165" s="3187" t="s">
        <v>1534</v>
      </c>
      <c r="P2165" s="3187" t="s">
        <v>1534</v>
      </c>
      <c r="Q2165" s="3187" t="s">
        <v>1534</v>
      </c>
      <c r="R2165" s="3187" t="s">
        <v>1534</v>
      </c>
      <c r="S2165" s="3187" t="s">
        <v>1534</v>
      </c>
      <c r="T2165" s="3187" t="s">
        <v>1534</v>
      </c>
      <c r="U2165" s="3187" t="s">
        <v>1534</v>
      </c>
      <c r="V2165" s="3187" t="s">
        <v>1534</v>
      </c>
      <c r="W2165" s="3187" t="s">
        <v>1534</v>
      </c>
      <c r="X2165" s="2972">
        <v>0.06</v>
      </c>
      <c r="Y2165" s="3187" t="s">
        <v>1534</v>
      </c>
      <c r="Z2165" s="3187" t="s">
        <v>1534</v>
      </c>
      <c r="AA2165" s="3187" t="s">
        <v>1534</v>
      </c>
      <c r="AB2165" s="2972">
        <v>0.06</v>
      </c>
      <c r="AC2165" s="3187" t="s">
        <v>1534</v>
      </c>
      <c r="AD2165" s="3373">
        <v>59.99</v>
      </c>
      <c r="AE2165" s="3374">
        <v>10000</v>
      </c>
      <c r="AF2165" s="2972">
        <f t="shared" si="17"/>
        <v>5.999E-3</v>
      </c>
      <c r="AG2165" s="2972">
        <v>0.1</v>
      </c>
      <c r="AH2165" s="3375" t="s">
        <v>4529</v>
      </c>
      <c r="AI2165" s="2974">
        <v>300</v>
      </c>
      <c r="AJ2165" s="2976">
        <v>3.99</v>
      </c>
      <c r="AK2165" s="2574"/>
    </row>
    <row r="2166" spans="2:37" s="2875" customFormat="1" x14ac:dyDescent="0.2">
      <c r="B2166" s="3948" t="s">
        <v>5996</v>
      </c>
      <c r="C2166" s="3949"/>
      <c r="D2166" s="3372" t="s">
        <v>5997</v>
      </c>
      <c r="E2166" s="2971">
        <v>29.99</v>
      </c>
      <c r="F2166" s="3187" t="s">
        <v>1534</v>
      </c>
      <c r="G2166" s="3187" t="s">
        <v>1534</v>
      </c>
      <c r="H2166" s="3187" t="s">
        <v>1534</v>
      </c>
      <c r="I2166" s="3187" t="s">
        <v>1534</v>
      </c>
      <c r="J2166" s="3187" t="s">
        <v>1534</v>
      </c>
      <c r="K2166" s="3187" t="s">
        <v>1534</v>
      </c>
      <c r="L2166" s="3187" t="s">
        <v>1534</v>
      </c>
      <c r="M2166" s="3187" t="s">
        <v>1534</v>
      </c>
      <c r="N2166" s="3187" t="s">
        <v>1534</v>
      </c>
      <c r="O2166" s="3187" t="s">
        <v>1534</v>
      </c>
      <c r="P2166" s="3187" t="s">
        <v>1534</v>
      </c>
      <c r="Q2166" s="3187" t="s">
        <v>1534</v>
      </c>
      <c r="R2166" s="3187" t="s">
        <v>1534</v>
      </c>
      <c r="S2166" s="3187" t="s">
        <v>1534</v>
      </c>
      <c r="T2166" s="3187" t="s">
        <v>1534</v>
      </c>
      <c r="U2166" s="3187" t="s">
        <v>1534</v>
      </c>
      <c r="V2166" s="3187" t="s">
        <v>1534</v>
      </c>
      <c r="W2166" s="3187" t="s">
        <v>1534</v>
      </c>
      <c r="X2166" s="2972">
        <v>0.06</v>
      </c>
      <c r="Y2166" s="3187" t="s">
        <v>1534</v>
      </c>
      <c r="Z2166" s="3187" t="s">
        <v>1534</v>
      </c>
      <c r="AA2166" s="3187" t="s">
        <v>1534</v>
      </c>
      <c r="AB2166" s="2972">
        <v>0.06</v>
      </c>
      <c r="AC2166" s="3187" t="s">
        <v>1534</v>
      </c>
      <c r="AD2166" s="3373">
        <v>29.99</v>
      </c>
      <c r="AE2166" s="3374">
        <v>1000</v>
      </c>
      <c r="AF2166" s="2972">
        <f t="shared" si="17"/>
        <v>2.9989999999999999E-2</v>
      </c>
      <c r="AG2166" s="2972">
        <v>0.1</v>
      </c>
      <c r="AH2166" s="3375" t="s">
        <v>4529</v>
      </c>
      <c r="AI2166" s="2974">
        <v>100</v>
      </c>
      <c r="AJ2166" s="2976">
        <v>2.4900000000000002</v>
      </c>
      <c r="AK2166" s="2574"/>
    </row>
    <row r="2167" spans="2:37" s="2875" customFormat="1" x14ac:dyDescent="0.2">
      <c r="B2167" s="3948" t="s">
        <v>5998</v>
      </c>
      <c r="C2167" s="3949"/>
      <c r="D2167" s="3372" t="s">
        <v>5999</v>
      </c>
      <c r="E2167" s="2971">
        <v>34.99</v>
      </c>
      <c r="F2167" s="3187" t="s">
        <v>1534</v>
      </c>
      <c r="G2167" s="3187" t="s">
        <v>1534</v>
      </c>
      <c r="H2167" s="3187" t="s">
        <v>1534</v>
      </c>
      <c r="I2167" s="3187" t="s">
        <v>1534</v>
      </c>
      <c r="J2167" s="3187" t="s">
        <v>1534</v>
      </c>
      <c r="K2167" s="3187" t="s">
        <v>1534</v>
      </c>
      <c r="L2167" s="3187" t="s">
        <v>1534</v>
      </c>
      <c r="M2167" s="3187" t="s">
        <v>1534</v>
      </c>
      <c r="N2167" s="3187" t="s">
        <v>1534</v>
      </c>
      <c r="O2167" s="3187" t="s">
        <v>1534</v>
      </c>
      <c r="P2167" s="3187" t="s">
        <v>1534</v>
      </c>
      <c r="Q2167" s="3187" t="s">
        <v>1534</v>
      </c>
      <c r="R2167" s="3187" t="s">
        <v>1534</v>
      </c>
      <c r="S2167" s="3187" t="s">
        <v>1534</v>
      </c>
      <c r="T2167" s="3187" t="s">
        <v>1534</v>
      </c>
      <c r="U2167" s="3187" t="s">
        <v>1534</v>
      </c>
      <c r="V2167" s="3187" t="s">
        <v>1534</v>
      </c>
      <c r="W2167" s="3187" t="s">
        <v>1534</v>
      </c>
      <c r="X2167" s="2972">
        <v>0.06</v>
      </c>
      <c r="Y2167" s="3187" t="s">
        <v>1534</v>
      </c>
      <c r="Z2167" s="3187" t="s">
        <v>1534</v>
      </c>
      <c r="AA2167" s="3187" t="s">
        <v>1534</v>
      </c>
      <c r="AB2167" s="2972">
        <v>0.06</v>
      </c>
      <c r="AC2167" s="3187" t="s">
        <v>1534</v>
      </c>
      <c r="AD2167" s="3373">
        <v>34.99</v>
      </c>
      <c r="AE2167" s="3374">
        <v>1500</v>
      </c>
      <c r="AF2167" s="2972">
        <f t="shared" si="17"/>
        <v>2.3326666666666669E-2</v>
      </c>
      <c r="AG2167" s="2972">
        <v>0.1</v>
      </c>
      <c r="AH2167" s="3375" t="s">
        <v>4529</v>
      </c>
      <c r="AI2167" s="2974">
        <v>150</v>
      </c>
      <c r="AJ2167" s="2976">
        <v>2.99</v>
      </c>
      <c r="AK2167" s="2574"/>
    </row>
    <row r="2168" spans="2:37" s="2875" customFormat="1" x14ac:dyDescent="0.2">
      <c r="B2168" s="3948" t="s">
        <v>6000</v>
      </c>
      <c r="C2168" s="3949"/>
      <c r="D2168" s="3372" t="s">
        <v>6001</v>
      </c>
      <c r="E2168" s="2971">
        <v>44.99</v>
      </c>
      <c r="F2168" s="3187" t="s">
        <v>1534</v>
      </c>
      <c r="G2168" s="3187" t="s">
        <v>1534</v>
      </c>
      <c r="H2168" s="3187" t="s">
        <v>1534</v>
      </c>
      <c r="I2168" s="3187" t="s">
        <v>1534</v>
      </c>
      <c r="J2168" s="3187" t="s">
        <v>1534</v>
      </c>
      <c r="K2168" s="3187" t="s">
        <v>1534</v>
      </c>
      <c r="L2168" s="3187" t="s">
        <v>1534</v>
      </c>
      <c r="M2168" s="3187" t="s">
        <v>1534</v>
      </c>
      <c r="N2168" s="3187" t="s">
        <v>1534</v>
      </c>
      <c r="O2168" s="3187" t="s">
        <v>1534</v>
      </c>
      <c r="P2168" s="3187" t="s">
        <v>1534</v>
      </c>
      <c r="Q2168" s="3187" t="s">
        <v>1534</v>
      </c>
      <c r="R2168" s="3187" t="s">
        <v>1534</v>
      </c>
      <c r="S2168" s="3187" t="s">
        <v>1534</v>
      </c>
      <c r="T2168" s="3187" t="s">
        <v>1534</v>
      </c>
      <c r="U2168" s="3187" t="s">
        <v>1534</v>
      </c>
      <c r="V2168" s="3187" t="s">
        <v>1534</v>
      </c>
      <c r="W2168" s="3187" t="s">
        <v>1534</v>
      </c>
      <c r="X2168" s="2972">
        <v>0.06</v>
      </c>
      <c r="Y2168" s="3187" t="s">
        <v>1534</v>
      </c>
      <c r="Z2168" s="3187" t="s">
        <v>1534</v>
      </c>
      <c r="AA2168" s="3187" t="s">
        <v>1534</v>
      </c>
      <c r="AB2168" s="2972">
        <v>0.06</v>
      </c>
      <c r="AC2168" s="3187" t="s">
        <v>1534</v>
      </c>
      <c r="AD2168" s="3373">
        <v>44.99</v>
      </c>
      <c r="AE2168" s="3374">
        <v>2000</v>
      </c>
      <c r="AF2168" s="2972">
        <f t="shared" si="17"/>
        <v>2.2495000000000001E-2</v>
      </c>
      <c r="AG2168" s="2972">
        <v>0.1</v>
      </c>
      <c r="AH2168" s="3375" t="s">
        <v>4529</v>
      </c>
      <c r="AI2168" s="2974">
        <v>200</v>
      </c>
      <c r="AJ2168" s="2976">
        <v>3.49</v>
      </c>
      <c r="AK2168" s="2574"/>
    </row>
    <row r="2169" spans="2:37" s="2875" customFormat="1" x14ac:dyDescent="0.2">
      <c r="B2169" s="3948" t="s">
        <v>6002</v>
      </c>
      <c r="C2169" s="3949"/>
      <c r="D2169" s="3372" t="s">
        <v>6003</v>
      </c>
      <c r="E2169" s="2971">
        <v>29.99</v>
      </c>
      <c r="F2169" s="3187" t="s">
        <v>1534</v>
      </c>
      <c r="G2169" s="3187" t="s">
        <v>1534</v>
      </c>
      <c r="H2169" s="3187" t="s">
        <v>1534</v>
      </c>
      <c r="I2169" s="3187" t="s">
        <v>1534</v>
      </c>
      <c r="J2169" s="3187" t="s">
        <v>1534</v>
      </c>
      <c r="K2169" s="3187" t="s">
        <v>1534</v>
      </c>
      <c r="L2169" s="3187" t="s">
        <v>1534</v>
      </c>
      <c r="M2169" s="3187" t="s">
        <v>1534</v>
      </c>
      <c r="N2169" s="3187" t="s">
        <v>1534</v>
      </c>
      <c r="O2169" s="3187" t="s">
        <v>1534</v>
      </c>
      <c r="P2169" s="3187" t="s">
        <v>1534</v>
      </c>
      <c r="Q2169" s="3187" t="s">
        <v>1534</v>
      </c>
      <c r="R2169" s="3187" t="s">
        <v>1534</v>
      </c>
      <c r="S2169" s="3187" t="s">
        <v>1534</v>
      </c>
      <c r="T2169" s="3187" t="s">
        <v>1534</v>
      </c>
      <c r="U2169" s="3187" t="s">
        <v>1534</v>
      </c>
      <c r="V2169" s="3187" t="s">
        <v>1534</v>
      </c>
      <c r="W2169" s="3187" t="s">
        <v>1534</v>
      </c>
      <c r="X2169" s="2972">
        <v>0.06</v>
      </c>
      <c r="Y2169" s="3187" t="s">
        <v>1534</v>
      </c>
      <c r="Z2169" s="3187" t="s">
        <v>1534</v>
      </c>
      <c r="AA2169" s="3187" t="s">
        <v>1534</v>
      </c>
      <c r="AB2169" s="2972">
        <v>0.06</v>
      </c>
      <c r="AC2169" s="3187" t="s">
        <v>1534</v>
      </c>
      <c r="AD2169" s="3373">
        <v>19.989999999999998</v>
      </c>
      <c r="AE2169" s="3374">
        <v>1000</v>
      </c>
      <c r="AF2169" s="2972">
        <f t="shared" si="17"/>
        <v>1.9989999999999997E-2</v>
      </c>
      <c r="AG2169" s="2972">
        <v>0.1</v>
      </c>
      <c r="AH2169" s="3375" t="s">
        <v>4529</v>
      </c>
      <c r="AI2169" s="2974">
        <v>100</v>
      </c>
      <c r="AJ2169" s="2976">
        <v>2.4900000000000002</v>
      </c>
      <c r="AK2169" s="2574"/>
    </row>
    <row r="2170" spans="2:37" s="2875" customFormat="1" x14ac:dyDescent="0.2">
      <c r="B2170" s="3948" t="s">
        <v>6004</v>
      </c>
      <c r="C2170" s="3949"/>
      <c r="D2170" s="3372" t="s">
        <v>6005</v>
      </c>
      <c r="E2170" s="2971">
        <v>34.989999999999995</v>
      </c>
      <c r="F2170" s="3187" t="s">
        <v>1534</v>
      </c>
      <c r="G2170" s="3187" t="s">
        <v>1534</v>
      </c>
      <c r="H2170" s="3187" t="s">
        <v>1534</v>
      </c>
      <c r="I2170" s="3187" t="s">
        <v>1534</v>
      </c>
      <c r="J2170" s="3187" t="s">
        <v>1534</v>
      </c>
      <c r="K2170" s="3187" t="s">
        <v>1534</v>
      </c>
      <c r="L2170" s="3187" t="s">
        <v>1534</v>
      </c>
      <c r="M2170" s="3187" t="s">
        <v>1534</v>
      </c>
      <c r="N2170" s="3187" t="s">
        <v>1534</v>
      </c>
      <c r="O2170" s="3187" t="s">
        <v>1534</v>
      </c>
      <c r="P2170" s="3187" t="s">
        <v>1534</v>
      </c>
      <c r="Q2170" s="3187" t="s">
        <v>1534</v>
      </c>
      <c r="R2170" s="3187" t="s">
        <v>1534</v>
      </c>
      <c r="S2170" s="3187" t="s">
        <v>1534</v>
      </c>
      <c r="T2170" s="3187" t="s">
        <v>1534</v>
      </c>
      <c r="U2170" s="3187" t="s">
        <v>1534</v>
      </c>
      <c r="V2170" s="3187" t="s">
        <v>1534</v>
      </c>
      <c r="W2170" s="3187" t="s">
        <v>1534</v>
      </c>
      <c r="X2170" s="2972">
        <v>0.06</v>
      </c>
      <c r="Y2170" s="3187" t="s">
        <v>1534</v>
      </c>
      <c r="Z2170" s="3187" t="s">
        <v>1534</v>
      </c>
      <c r="AA2170" s="3187" t="s">
        <v>1534</v>
      </c>
      <c r="AB2170" s="2972">
        <v>0.06</v>
      </c>
      <c r="AC2170" s="3187" t="s">
        <v>1534</v>
      </c>
      <c r="AD2170" s="3373">
        <v>24.99</v>
      </c>
      <c r="AE2170" s="3374">
        <v>1500</v>
      </c>
      <c r="AF2170" s="2972">
        <f t="shared" si="17"/>
        <v>1.6659999999999998E-2</v>
      </c>
      <c r="AG2170" s="2972">
        <v>0.1</v>
      </c>
      <c r="AH2170" s="3375" t="s">
        <v>4529</v>
      </c>
      <c r="AI2170" s="2974">
        <v>150</v>
      </c>
      <c r="AJ2170" s="2976">
        <v>2.99</v>
      </c>
      <c r="AK2170" s="2574"/>
    </row>
    <row r="2171" spans="2:37" s="2875" customFormat="1" x14ac:dyDescent="0.2">
      <c r="B2171" s="3948" t="s">
        <v>6006</v>
      </c>
      <c r="C2171" s="3949"/>
      <c r="D2171" s="3372" t="s">
        <v>6007</v>
      </c>
      <c r="E2171" s="2971">
        <v>44.99</v>
      </c>
      <c r="F2171" s="3187" t="s">
        <v>1534</v>
      </c>
      <c r="G2171" s="3187" t="s">
        <v>1534</v>
      </c>
      <c r="H2171" s="3187" t="s">
        <v>1534</v>
      </c>
      <c r="I2171" s="3187" t="s">
        <v>1534</v>
      </c>
      <c r="J2171" s="3187" t="s">
        <v>1534</v>
      </c>
      <c r="K2171" s="3187" t="s">
        <v>1534</v>
      </c>
      <c r="L2171" s="3187" t="s">
        <v>1534</v>
      </c>
      <c r="M2171" s="3187" t="s">
        <v>1534</v>
      </c>
      <c r="N2171" s="3187" t="s">
        <v>1534</v>
      </c>
      <c r="O2171" s="3187" t="s">
        <v>1534</v>
      </c>
      <c r="P2171" s="3187" t="s">
        <v>1534</v>
      </c>
      <c r="Q2171" s="3187" t="s">
        <v>1534</v>
      </c>
      <c r="R2171" s="3187" t="s">
        <v>1534</v>
      </c>
      <c r="S2171" s="3187" t="s">
        <v>1534</v>
      </c>
      <c r="T2171" s="3187" t="s">
        <v>1534</v>
      </c>
      <c r="U2171" s="3187" t="s">
        <v>1534</v>
      </c>
      <c r="V2171" s="3187" t="s">
        <v>1534</v>
      </c>
      <c r="W2171" s="3187" t="s">
        <v>1534</v>
      </c>
      <c r="X2171" s="2972">
        <v>0.06</v>
      </c>
      <c r="Y2171" s="3187" t="s">
        <v>1534</v>
      </c>
      <c r="Z2171" s="3187" t="s">
        <v>1534</v>
      </c>
      <c r="AA2171" s="3187" t="s">
        <v>1534</v>
      </c>
      <c r="AB2171" s="2972">
        <v>0.06</v>
      </c>
      <c r="AC2171" s="3187" t="s">
        <v>1534</v>
      </c>
      <c r="AD2171" s="3373">
        <v>34.99</v>
      </c>
      <c r="AE2171" s="3374">
        <v>2000</v>
      </c>
      <c r="AF2171" s="2972">
        <f t="shared" si="17"/>
        <v>1.7495E-2</v>
      </c>
      <c r="AG2171" s="2972">
        <v>0.1</v>
      </c>
      <c r="AH2171" s="3375" t="s">
        <v>4529</v>
      </c>
      <c r="AI2171" s="2974">
        <v>200</v>
      </c>
      <c r="AJ2171" s="2976">
        <v>3.49</v>
      </c>
      <c r="AK2171" s="2574"/>
    </row>
    <row r="2172" spans="2:37" s="2875" customFormat="1" x14ac:dyDescent="0.2">
      <c r="B2172" s="3948" t="s">
        <v>6008</v>
      </c>
      <c r="C2172" s="3949"/>
      <c r="D2172" s="3372" t="s">
        <v>6009</v>
      </c>
      <c r="E2172" s="2971">
        <v>29.99</v>
      </c>
      <c r="F2172" s="3187" t="s">
        <v>1534</v>
      </c>
      <c r="G2172" s="3187" t="s">
        <v>1534</v>
      </c>
      <c r="H2172" s="3187" t="s">
        <v>1534</v>
      </c>
      <c r="I2172" s="3187" t="s">
        <v>1534</v>
      </c>
      <c r="J2172" s="3187" t="s">
        <v>1534</v>
      </c>
      <c r="K2172" s="3187" t="s">
        <v>1534</v>
      </c>
      <c r="L2172" s="3187" t="s">
        <v>1534</v>
      </c>
      <c r="M2172" s="3187" t="s">
        <v>1534</v>
      </c>
      <c r="N2172" s="3187" t="s">
        <v>1534</v>
      </c>
      <c r="O2172" s="3187" t="s">
        <v>1534</v>
      </c>
      <c r="P2172" s="3187" t="s">
        <v>1534</v>
      </c>
      <c r="Q2172" s="3187" t="s">
        <v>1534</v>
      </c>
      <c r="R2172" s="3187" t="s">
        <v>1534</v>
      </c>
      <c r="S2172" s="3187" t="s">
        <v>1534</v>
      </c>
      <c r="T2172" s="3187" t="s">
        <v>1534</v>
      </c>
      <c r="U2172" s="3187" t="s">
        <v>1534</v>
      </c>
      <c r="V2172" s="3187" t="s">
        <v>1534</v>
      </c>
      <c r="W2172" s="3187" t="s">
        <v>1534</v>
      </c>
      <c r="X2172" s="2972">
        <v>0.06</v>
      </c>
      <c r="Y2172" s="3187" t="s">
        <v>1534</v>
      </c>
      <c r="Z2172" s="3187" t="s">
        <v>1534</v>
      </c>
      <c r="AA2172" s="3187" t="s">
        <v>1534</v>
      </c>
      <c r="AB2172" s="2972">
        <v>0.06</v>
      </c>
      <c r="AC2172" s="3187" t="s">
        <v>1534</v>
      </c>
      <c r="AD2172" s="3373">
        <v>29.99</v>
      </c>
      <c r="AE2172" s="3374">
        <v>1000</v>
      </c>
      <c r="AF2172" s="2972">
        <f>AD2172/AE2172</f>
        <v>2.9989999999999999E-2</v>
      </c>
      <c r="AG2172" s="2972">
        <v>0.1</v>
      </c>
      <c r="AH2172" s="3375" t="s">
        <v>4529</v>
      </c>
      <c r="AI2172" s="2974">
        <v>100</v>
      </c>
      <c r="AJ2172" s="2976">
        <v>2.4900000000000002</v>
      </c>
      <c r="AK2172" s="2574"/>
    </row>
    <row r="2173" spans="2:37" s="2875" customFormat="1" x14ac:dyDescent="0.2">
      <c r="B2173" s="3948" t="s">
        <v>6010</v>
      </c>
      <c r="C2173" s="3949"/>
      <c r="D2173" s="3372" t="s">
        <v>6011</v>
      </c>
      <c r="E2173" s="3237">
        <v>34.99</v>
      </c>
      <c r="F2173" s="3187" t="s">
        <v>1534</v>
      </c>
      <c r="G2173" s="3187" t="s">
        <v>1534</v>
      </c>
      <c r="H2173" s="3187" t="s">
        <v>1534</v>
      </c>
      <c r="I2173" s="3187" t="s">
        <v>1534</v>
      </c>
      <c r="J2173" s="3187" t="s">
        <v>1534</v>
      </c>
      <c r="K2173" s="3187" t="s">
        <v>1534</v>
      </c>
      <c r="L2173" s="3187" t="s">
        <v>1534</v>
      </c>
      <c r="M2173" s="3187" t="s">
        <v>1534</v>
      </c>
      <c r="N2173" s="3187" t="s">
        <v>1534</v>
      </c>
      <c r="O2173" s="3187" t="s">
        <v>1534</v>
      </c>
      <c r="P2173" s="3187" t="s">
        <v>1534</v>
      </c>
      <c r="Q2173" s="3187" t="s">
        <v>1534</v>
      </c>
      <c r="R2173" s="3187" t="s">
        <v>1534</v>
      </c>
      <c r="S2173" s="3187" t="s">
        <v>1534</v>
      </c>
      <c r="T2173" s="3187" t="s">
        <v>1534</v>
      </c>
      <c r="U2173" s="3187" t="s">
        <v>1534</v>
      </c>
      <c r="V2173" s="3187" t="s">
        <v>1534</v>
      </c>
      <c r="W2173" s="3187" t="s">
        <v>1534</v>
      </c>
      <c r="X2173" s="2972">
        <v>0.06</v>
      </c>
      <c r="Y2173" s="3187" t="s">
        <v>1534</v>
      </c>
      <c r="Z2173" s="3187" t="s">
        <v>1534</v>
      </c>
      <c r="AA2173" s="3187" t="s">
        <v>1534</v>
      </c>
      <c r="AB2173" s="2972">
        <v>0.06</v>
      </c>
      <c r="AC2173" s="3187" t="s">
        <v>1534</v>
      </c>
      <c r="AD2173" s="3237">
        <v>34.99</v>
      </c>
      <c r="AE2173" s="3374">
        <v>1500</v>
      </c>
      <c r="AF2173" s="2972">
        <f>AD2173/AE2173</f>
        <v>2.3326666666666669E-2</v>
      </c>
      <c r="AG2173" s="2972">
        <v>0.1</v>
      </c>
      <c r="AH2173" s="3375" t="s">
        <v>4529</v>
      </c>
      <c r="AI2173" s="2974">
        <v>150</v>
      </c>
      <c r="AJ2173" s="2976">
        <v>2.99</v>
      </c>
      <c r="AK2173" s="2574"/>
    </row>
    <row r="2174" spans="2:37" s="2875" customFormat="1" ht="13.5" thickBot="1" x14ac:dyDescent="0.25">
      <c r="B2174" s="3950" t="s">
        <v>6012</v>
      </c>
      <c r="C2174" s="3951"/>
      <c r="D2174" s="3376" t="s">
        <v>6013</v>
      </c>
      <c r="E2174" s="3155">
        <v>44.99</v>
      </c>
      <c r="F2174" s="3346" t="s">
        <v>1534</v>
      </c>
      <c r="G2174" s="3346" t="s">
        <v>1534</v>
      </c>
      <c r="H2174" s="3346" t="s">
        <v>1534</v>
      </c>
      <c r="I2174" s="3346" t="s">
        <v>1534</v>
      </c>
      <c r="J2174" s="3346" t="s">
        <v>1534</v>
      </c>
      <c r="K2174" s="3346" t="s">
        <v>1534</v>
      </c>
      <c r="L2174" s="3346" t="s">
        <v>1534</v>
      </c>
      <c r="M2174" s="3346" t="s">
        <v>1534</v>
      </c>
      <c r="N2174" s="3346" t="s">
        <v>1534</v>
      </c>
      <c r="O2174" s="3346" t="s">
        <v>1534</v>
      </c>
      <c r="P2174" s="3346" t="s">
        <v>1534</v>
      </c>
      <c r="Q2174" s="3346" t="s">
        <v>1534</v>
      </c>
      <c r="R2174" s="3346" t="s">
        <v>1534</v>
      </c>
      <c r="S2174" s="3346" t="s">
        <v>1534</v>
      </c>
      <c r="T2174" s="3346" t="s">
        <v>1534</v>
      </c>
      <c r="U2174" s="3346" t="s">
        <v>1534</v>
      </c>
      <c r="V2174" s="3346" t="s">
        <v>1534</v>
      </c>
      <c r="W2174" s="3346" t="s">
        <v>1534</v>
      </c>
      <c r="X2174" s="3068">
        <v>0.06</v>
      </c>
      <c r="Y2174" s="3346" t="s">
        <v>1534</v>
      </c>
      <c r="Z2174" s="3346" t="s">
        <v>1534</v>
      </c>
      <c r="AA2174" s="3346" t="s">
        <v>1534</v>
      </c>
      <c r="AB2174" s="3068">
        <v>0.06</v>
      </c>
      <c r="AC2174" s="3346" t="s">
        <v>1534</v>
      </c>
      <c r="AD2174" s="3348">
        <v>44.99</v>
      </c>
      <c r="AE2174" s="3377">
        <v>2000</v>
      </c>
      <c r="AF2174" s="3068">
        <f>AD2174/AE2174</f>
        <v>2.2495000000000001E-2</v>
      </c>
      <c r="AG2174" s="3068">
        <v>0.1</v>
      </c>
      <c r="AH2174" s="3378" t="s">
        <v>4529</v>
      </c>
      <c r="AI2174" s="3379">
        <v>200</v>
      </c>
      <c r="AJ2174" s="3072">
        <v>3.49</v>
      </c>
      <c r="AK2174" s="2574"/>
    </row>
    <row r="2175" spans="2:37" s="2875" customFormat="1" x14ac:dyDescent="0.2">
      <c r="B2175" s="2575"/>
      <c r="C2175" s="2568"/>
      <c r="D2175" s="3833"/>
      <c r="E2175" s="3833"/>
      <c r="F2175" s="3833"/>
      <c r="G2175" s="3833"/>
      <c r="H2175" s="2568"/>
      <c r="I2175" s="2569"/>
      <c r="J2175" s="2569"/>
      <c r="K2175" s="2569"/>
      <c r="L2175" s="2569"/>
      <c r="M2175" s="2568"/>
      <c r="N2175" s="2569"/>
      <c r="O2175" s="2569"/>
      <c r="P2175" s="2569"/>
      <c r="Q2175" s="2569"/>
      <c r="R2175" s="2569"/>
      <c r="S2175" s="2568"/>
      <c r="T2175" s="2567"/>
      <c r="U2175" s="2567"/>
      <c r="V2175" s="2567"/>
      <c r="W2175" s="2567"/>
      <c r="X2175" s="2567"/>
      <c r="Y2175" s="2567"/>
      <c r="Z2175" s="2567"/>
      <c r="AA2175" s="2567"/>
      <c r="AB2175" s="2567"/>
      <c r="AC2175" s="2567"/>
      <c r="AD2175" s="2567"/>
      <c r="AE2175" s="2567"/>
      <c r="AF2175" s="2567"/>
      <c r="AG2175" s="2567"/>
      <c r="AH2175" s="2567"/>
      <c r="AI2175" s="2567"/>
      <c r="AJ2175" s="2567"/>
      <c r="AK2175" s="2574"/>
    </row>
    <row r="2176" spans="2:37" s="2875" customFormat="1" x14ac:dyDescent="0.2">
      <c r="B2176" s="3834" t="s">
        <v>4996</v>
      </c>
      <c r="C2176" s="3835"/>
      <c r="D2176" s="3836" t="s">
        <v>5047</v>
      </c>
      <c r="E2176" s="3836"/>
      <c r="F2176" s="3836"/>
      <c r="G2176" s="3836"/>
      <c r="H2176" s="2571"/>
      <c r="I2176" s="2571"/>
      <c r="J2176" s="2571"/>
      <c r="K2176" s="2571"/>
      <c r="L2176" s="2571"/>
      <c r="M2176" s="2571"/>
      <c r="N2176" s="2571"/>
      <c r="O2176" s="2571"/>
      <c r="P2176" s="2571"/>
      <c r="Q2176" s="2571"/>
      <c r="R2176" s="2571"/>
      <c r="S2176" s="2571"/>
      <c r="T2176" s="2567"/>
      <c r="U2176" s="2567"/>
      <c r="V2176" s="2567"/>
      <c r="W2176" s="2567"/>
      <c r="X2176" s="2567"/>
      <c r="Y2176" s="2567"/>
      <c r="Z2176" s="2567"/>
      <c r="AA2176" s="2567"/>
      <c r="AB2176" s="2567"/>
      <c r="AC2176" s="2567"/>
      <c r="AD2176" s="2567"/>
      <c r="AE2176" s="2567"/>
      <c r="AF2176" s="2567"/>
      <c r="AG2176" s="2567"/>
      <c r="AH2176" s="2567"/>
      <c r="AI2176" s="2567"/>
      <c r="AJ2176" s="2567"/>
      <c r="AK2176" s="2574"/>
    </row>
    <row r="2177" spans="2:37" s="2875" customFormat="1" x14ac:dyDescent="0.2">
      <c r="B2177" s="3834" t="s">
        <v>4997</v>
      </c>
      <c r="C2177" s="3835"/>
      <c r="D2177" s="3836" t="s">
        <v>1517</v>
      </c>
      <c r="E2177" s="3836"/>
      <c r="F2177" s="3836"/>
      <c r="G2177" s="3836"/>
      <c r="H2177" s="2571"/>
      <c r="I2177" s="2571"/>
      <c r="J2177" s="2571"/>
      <c r="K2177" s="2571"/>
      <c r="L2177" s="2571"/>
      <c r="M2177" s="2571"/>
      <c r="N2177" s="2571"/>
      <c r="O2177" s="2571"/>
      <c r="P2177" s="2571"/>
      <c r="Q2177" s="2571"/>
      <c r="R2177" s="2571"/>
      <c r="S2177" s="2571"/>
      <c r="T2177" s="2567"/>
      <c r="U2177" s="2567"/>
      <c r="V2177" s="2567"/>
      <c r="W2177" s="2567"/>
      <c r="X2177" s="2567"/>
      <c r="Y2177" s="2567"/>
      <c r="Z2177" s="2567"/>
      <c r="AA2177" s="2567"/>
      <c r="AB2177" s="2567"/>
      <c r="AC2177" s="2567"/>
      <c r="AD2177" s="2567"/>
      <c r="AE2177" s="2567"/>
      <c r="AF2177" s="2567"/>
      <c r="AG2177" s="2567"/>
      <c r="AH2177" s="2567"/>
      <c r="AI2177" s="2567"/>
      <c r="AJ2177" s="2567"/>
      <c r="AK2177" s="2574"/>
    </row>
    <row r="2178" spans="2:37" s="2875" customFormat="1" ht="15.75" thickBot="1" x14ac:dyDescent="0.25">
      <c r="B2178" s="3938"/>
      <c r="C2178" s="3939"/>
      <c r="D2178" s="3940"/>
      <c r="E2178" s="3940"/>
      <c r="F2178" s="3940"/>
      <c r="G2178" s="3940"/>
      <c r="H2178" s="2576"/>
      <c r="I2178" s="2576"/>
      <c r="J2178" s="2576"/>
      <c r="K2178" s="2576"/>
      <c r="L2178" s="2576"/>
      <c r="M2178" s="2576"/>
      <c r="N2178" s="2576"/>
      <c r="O2178" s="2576"/>
      <c r="P2178" s="2576"/>
      <c r="Q2178" s="2576"/>
      <c r="R2178" s="2576"/>
      <c r="S2178" s="2576"/>
      <c r="T2178" s="2577"/>
      <c r="U2178" s="2577"/>
      <c r="V2178" s="2577"/>
      <c r="W2178" s="2577"/>
      <c r="X2178" s="2577"/>
      <c r="Y2178" s="2577"/>
      <c r="Z2178" s="2577"/>
      <c r="AA2178" s="2577"/>
      <c r="AB2178" s="2577"/>
      <c r="AC2178" s="2577"/>
      <c r="AD2178" s="2577"/>
      <c r="AE2178" s="2577"/>
      <c r="AF2178" s="2577"/>
      <c r="AG2178" s="2577"/>
      <c r="AH2178" s="2577"/>
      <c r="AI2178" s="2577"/>
      <c r="AJ2178" s="2577"/>
      <c r="AK2178" s="2579"/>
    </row>
    <row r="2179" spans="2:37" s="2875" customFormat="1" x14ac:dyDescent="0.2">
      <c r="B2179" s="2777"/>
    </row>
    <row r="2180" spans="2:37" s="2875" customFormat="1" ht="13.5" thickBot="1" x14ac:dyDescent="0.25">
      <c r="B2180" s="2777"/>
    </row>
    <row r="2181" spans="2:37" s="2875" customFormat="1" ht="20.25" x14ac:dyDescent="0.2">
      <c r="B2181" s="3839" t="s">
        <v>5005</v>
      </c>
      <c r="C2181" s="3840"/>
      <c r="D2181" s="3840"/>
      <c r="E2181" s="3840"/>
      <c r="F2181" s="3840"/>
      <c r="G2181" s="3840"/>
      <c r="H2181" s="3840"/>
      <c r="I2181" s="3840"/>
      <c r="J2181" s="3840"/>
      <c r="K2181" s="3840"/>
      <c r="L2181" s="3840"/>
      <c r="M2181" s="3840"/>
      <c r="N2181" s="3840"/>
      <c r="O2181" s="3840"/>
      <c r="P2181" s="3840"/>
      <c r="Q2181" s="3840"/>
      <c r="R2181" s="3840"/>
      <c r="S2181" s="3840"/>
      <c r="T2181" s="3840"/>
      <c r="U2181" s="3840"/>
      <c r="V2181" s="3840"/>
      <c r="W2181" s="3840"/>
      <c r="X2181" s="3840"/>
      <c r="Y2181" s="3840"/>
      <c r="Z2181" s="3840"/>
      <c r="AA2181" s="3840"/>
      <c r="AB2181" s="3840"/>
      <c r="AC2181" s="3840"/>
      <c r="AD2181" s="3840"/>
      <c r="AE2181" s="3840"/>
      <c r="AF2181" s="3840"/>
      <c r="AG2181" s="3840"/>
      <c r="AH2181" s="3840"/>
      <c r="AI2181" s="3840"/>
      <c r="AJ2181" s="3840"/>
      <c r="AK2181" s="3841"/>
    </row>
    <row r="2182" spans="2:37" s="2875" customFormat="1" x14ac:dyDescent="0.2">
      <c r="B2182" s="2572"/>
      <c r="C2182" s="3242"/>
      <c r="D2182" s="3242"/>
      <c r="E2182" s="3242"/>
      <c r="F2182" s="3242"/>
      <c r="G2182" s="2573"/>
      <c r="H2182" s="2573"/>
      <c r="I2182" s="2573"/>
      <c r="J2182" s="2573"/>
      <c r="K2182" s="2573"/>
      <c r="L2182" s="2573"/>
      <c r="M2182" s="2573"/>
      <c r="N2182" s="2573"/>
      <c r="O2182" s="2573"/>
      <c r="P2182" s="2573"/>
      <c r="Q2182" s="2573"/>
      <c r="R2182" s="2573"/>
      <c r="S2182" s="2573"/>
      <c r="T2182" s="2573"/>
      <c r="U2182" s="2573"/>
      <c r="V2182" s="2573"/>
      <c r="W2182" s="2573"/>
      <c r="X2182" s="2573"/>
      <c r="Y2182" s="2573"/>
      <c r="Z2182" s="2573"/>
      <c r="AA2182" s="2573"/>
      <c r="AB2182" s="2573"/>
      <c r="AC2182" s="2573"/>
      <c r="AD2182" s="2573"/>
      <c r="AE2182" s="2573"/>
      <c r="AF2182" s="2573"/>
      <c r="AG2182" s="2573"/>
      <c r="AH2182" s="2573"/>
      <c r="AI2182" s="2573"/>
      <c r="AJ2182" s="2573"/>
      <c r="AK2182" s="2574"/>
    </row>
    <row r="2183" spans="2:37" s="2875" customFormat="1" x14ac:dyDescent="0.2">
      <c r="B2183" s="2572" t="s">
        <v>4992</v>
      </c>
      <c r="C2183" s="3242"/>
      <c r="D2183" s="3842" t="s">
        <v>5980</v>
      </c>
      <c r="E2183" s="3842"/>
      <c r="F2183" s="3842"/>
      <c r="G2183" s="2573"/>
      <c r="H2183" s="2573"/>
      <c r="I2183" s="2573"/>
      <c r="J2183" s="2573"/>
      <c r="K2183" s="2573"/>
      <c r="L2183" s="2573"/>
      <c r="M2183" s="2573"/>
      <c r="N2183" s="2573"/>
      <c r="O2183" s="2573"/>
      <c r="P2183" s="2573"/>
      <c r="Q2183" s="2573"/>
      <c r="R2183" s="2573"/>
      <c r="S2183" s="2573"/>
      <c r="T2183" s="2573"/>
      <c r="U2183" s="2573"/>
      <c r="V2183" s="2573"/>
      <c r="W2183" s="2573"/>
      <c r="X2183" s="2573"/>
      <c r="Y2183" s="2573"/>
      <c r="Z2183" s="2573"/>
      <c r="AA2183" s="2573"/>
      <c r="AB2183" s="2573"/>
      <c r="AC2183" s="2573"/>
      <c r="AD2183" s="2573"/>
      <c r="AE2183" s="2573"/>
      <c r="AF2183" s="2573"/>
      <c r="AG2183" s="2573"/>
      <c r="AH2183" s="2573"/>
      <c r="AI2183" s="2573"/>
      <c r="AJ2183" s="2573"/>
      <c r="AK2183" s="2574"/>
    </row>
    <row r="2184" spans="2:37" s="2875" customFormat="1" ht="13.5" thickBot="1" x14ac:dyDescent="0.25">
      <c r="B2184" s="3863" t="s">
        <v>5006</v>
      </c>
      <c r="C2184" s="3864"/>
      <c r="D2184" s="3843">
        <v>41551</v>
      </c>
      <c r="E2184" s="3843"/>
      <c r="F2184" s="3242"/>
      <c r="G2184" s="2573"/>
      <c r="H2184" s="2573"/>
      <c r="I2184" s="2573"/>
      <c r="J2184" s="2573"/>
      <c r="K2184" s="2573"/>
      <c r="L2184" s="2573"/>
      <c r="M2184" s="2573"/>
      <c r="N2184" s="2573"/>
      <c r="O2184" s="2573"/>
      <c r="P2184" s="2573"/>
      <c r="Q2184" s="2573"/>
      <c r="R2184" s="2573"/>
      <c r="S2184" s="2573"/>
      <c r="T2184" s="2573"/>
      <c r="U2184" s="2573"/>
      <c r="V2184" s="2573"/>
      <c r="W2184" s="2573"/>
      <c r="X2184" s="2573"/>
      <c r="Y2184" s="2573"/>
      <c r="Z2184" s="2573"/>
      <c r="AA2184" s="2573"/>
      <c r="AB2184" s="2573"/>
      <c r="AC2184" s="2573"/>
      <c r="AD2184" s="2573"/>
      <c r="AE2184" s="2573"/>
      <c r="AF2184" s="2573"/>
      <c r="AG2184" s="2573"/>
      <c r="AH2184" s="2573"/>
      <c r="AI2184" s="2573"/>
      <c r="AJ2184" s="2573"/>
      <c r="AK2184" s="2574"/>
    </row>
    <row r="2185" spans="2:37" s="2875" customFormat="1" ht="135.75" customHeight="1" thickBot="1" x14ac:dyDescent="0.25">
      <c r="B2185" s="3844" t="s">
        <v>5007</v>
      </c>
      <c r="C2185" s="3845"/>
      <c r="D2185" s="3872" t="s">
        <v>5981</v>
      </c>
      <c r="E2185" s="3847"/>
      <c r="F2185" s="3847"/>
      <c r="G2185" s="3847"/>
      <c r="H2185" s="3847"/>
      <c r="I2185" s="3847"/>
      <c r="J2185" s="3847"/>
      <c r="K2185" s="3848"/>
      <c r="L2185" s="2573"/>
      <c r="M2185" s="2573"/>
      <c r="N2185" s="2573"/>
      <c r="O2185" s="2573"/>
      <c r="P2185" s="2573"/>
      <c r="Q2185" s="2573"/>
      <c r="R2185" s="2573"/>
      <c r="S2185" s="2573"/>
      <c r="T2185" s="2573"/>
      <c r="U2185" s="2573"/>
      <c r="V2185" s="2573"/>
      <c r="W2185" s="2573"/>
      <c r="X2185" s="2573"/>
      <c r="Y2185" s="2573"/>
      <c r="Z2185" s="2573"/>
      <c r="AA2185" s="2573"/>
      <c r="AB2185" s="2573"/>
      <c r="AC2185" s="2573"/>
      <c r="AD2185" s="2573"/>
      <c r="AE2185" s="2573"/>
      <c r="AF2185" s="2573"/>
      <c r="AG2185" s="2573"/>
      <c r="AH2185" s="2573"/>
      <c r="AI2185" s="2573"/>
      <c r="AJ2185" s="2573"/>
      <c r="AK2185" s="2574"/>
    </row>
    <row r="2186" spans="2:37" s="2875" customFormat="1" ht="13.5" thickBot="1" x14ac:dyDescent="0.25">
      <c r="B2186" s="3865"/>
      <c r="C2186" s="3849"/>
      <c r="D2186" s="3849"/>
      <c r="E2186" s="3849"/>
      <c r="F2186" s="3849"/>
      <c r="G2186" s="3849"/>
      <c r="H2186" s="3849"/>
      <c r="I2186" s="3849"/>
      <c r="J2186" s="3849"/>
      <c r="K2186" s="3849"/>
      <c r="L2186" s="3849"/>
      <c r="M2186" s="3849"/>
      <c r="N2186" s="3849"/>
      <c r="O2186" s="3849"/>
      <c r="P2186" s="3849"/>
      <c r="Q2186" s="3849"/>
      <c r="R2186" s="2573"/>
      <c r="S2186" s="2573"/>
      <c r="T2186" s="2573"/>
      <c r="U2186" s="2573"/>
      <c r="V2186" s="2573"/>
      <c r="W2186" s="2573"/>
      <c r="X2186" s="2573"/>
      <c r="Y2186" s="2573"/>
      <c r="Z2186" s="2573"/>
      <c r="AA2186" s="2573"/>
      <c r="AB2186" s="2573"/>
      <c r="AC2186" s="2573"/>
      <c r="AD2186" s="2573"/>
      <c r="AE2186" s="2573"/>
      <c r="AF2186" s="2573"/>
      <c r="AG2186" s="2573"/>
      <c r="AH2186" s="2573"/>
      <c r="AI2186" s="2573"/>
      <c r="AJ2186" s="2573"/>
      <c r="AK2186" s="2574"/>
    </row>
    <row r="2187" spans="2:37" s="2875" customFormat="1" ht="13.5" thickBot="1" x14ac:dyDescent="0.25">
      <c r="B2187" s="3827" t="s">
        <v>5008</v>
      </c>
      <c r="C2187" s="3827"/>
      <c r="D2187" s="3827" t="s">
        <v>4998</v>
      </c>
      <c r="E2187" s="3827" t="s">
        <v>5009</v>
      </c>
      <c r="F2187" s="3850" t="s">
        <v>224</v>
      </c>
      <c r="G2187" s="3850"/>
      <c r="H2187" s="3850"/>
      <c r="I2187" s="3850"/>
      <c r="J2187" s="3850"/>
      <c r="K2187" s="3850"/>
      <c r="L2187" s="3850"/>
      <c r="M2187" s="3850"/>
      <c r="N2187" s="3850"/>
      <c r="O2187" s="3850"/>
      <c r="P2187" s="3850"/>
      <c r="Q2187" s="3850"/>
      <c r="R2187" s="3850"/>
      <c r="S2187" s="3850" t="s">
        <v>340</v>
      </c>
      <c r="T2187" s="3850"/>
      <c r="U2187" s="3850"/>
      <c r="V2187" s="3850"/>
      <c r="W2187" s="3850"/>
      <c r="X2187" s="3850"/>
      <c r="Y2187" s="3850"/>
      <c r="Z2187" s="3850"/>
      <c r="AA2187" s="3850"/>
      <c r="AB2187" s="3850"/>
      <c r="AC2187" s="3850"/>
      <c r="AD2187" s="3850" t="s">
        <v>225</v>
      </c>
      <c r="AE2187" s="3850"/>
      <c r="AF2187" s="3850"/>
      <c r="AG2187" s="3850"/>
      <c r="AH2187" s="3851" t="s">
        <v>4993</v>
      </c>
      <c r="AI2187" s="3851"/>
      <c r="AJ2187" s="3851"/>
      <c r="AK2187" s="2574"/>
    </row>
    <row r="2188" spans="2:37" s="2875" customFormat="1" ht="13.5" thickBot="1" x14ac:dyDescent="0.25">
      <c r="B2188" s="3828"/>
      <c r="C2188" s="3828"/>
      <c r="D2188" s="3828"/>
      <c r="E2188" s="3828"/>
      <c r="F2188" s="3828" t="s">
        <v>5010</v>
      </c>
      <c r="G2188" s="3828" t="s">
        <v>5011</v>
      </c>
      <c r="H2188" s="3827" t="s">
        <v>5012</v>
      </c>
      <c r="I2188" s="3830" t="s">
        <v>5013</v>
      </c>
      <c r="J2188" s="3830" t="s">
        <v>5014</v>
      </c>
      <c r="K2188" s="3829" t="s">
        <v>5015</v>
      </c>
      <c r="L2188" s="3829" t="s">
        <v>5016</v>
      </c>
      <c r="M2188" s="3830" t="s">
        <v>5017</v>
      </c>
      <c r="N2188" s="3830"/>
      <c r="O2188" s="3829" t="s">
        <v>5018</v>
      </c>
      <c r="P2188" s="3829" t="s">
        <v>5019</v>
      </c>
      <c r="Q2188" s="3829" t="s">
        <v>5020</v>
      </c>
      <c r="R2188" s="3829" t="s">
        <v>5021</v>
      </c>
      <c r="S2188" s="3827" t="s">
        <v>5022</v>
      </c>
      <c r="T2188" s="3827" t="s">
        <v>5023</v>
      </c>
      <c r="U2188" s="3827" t="s">
        <v>5024</v>
      </c>
      <c r="V2188" s="3827" t="s">
        <v>5025</v>
      </c>
      <c r="W2188" s="3827" t="s">
        <v>5026</v>
      </c>
      <c r="X2188" s="3827" t="s">
        <v>5027</v>
      </c>
      <c r="Y2188" s="3827" t="s">
        <v>5028</v>
      </c>
      <c r="Z2188" s="3827" t="s">
        <v>5029</v>
      </c>
      <c r="AA2188" s="3827" t="s">
        <v>5030</v>
      </c>
      <c r="AB2188" s="3830" t="s">
        <v>5031</v>
      </c>
      <c r="AC2188" s="3830" t="s">
        <v>5032</v>
      </c>
      <c r="AD2188" s="3827" t="s">
        <v>5033</v>
      </c>
      <c r="AE2188" s="3827" t="s">
        <v>5034</v>
      </c>
      <c r="AF2188" s="3827" t="s">
        <v>5035</v>
      </c>
      <c r="AG2188" s="3827" t="s">
        <v>5036</v>
      </c>
      <c r="AH2188" s="3827" t="s">
        <v>1154</v>
      </c>
      <c r="AI2188" s="3827" t="s">
        <v>4994</v>
      </c>
      <c r="AJ2188" s="3827" t="s">
        <v>4995</v>
      </c>
      <c r="AK2188" s="2574"/>
    </row>
    <row r="2189" spans="2:37" s="2875" customFormat="1" ht="13.5" thickBot="1" x14ac:dyDescent="0.25">
      <c r="B2189" s="3828"/>
      <c r="C2189" s="3828"/>
      <c r="D2189" s="3828"/>
      <c r="E2189" s="3828"/>
      <c r="F2189" s="3828"/>
      <c r="G2189" s="3828"/>
      <c r="H2189" s="3828"/>
      <c r="I2189" s="3829"/>
      <c r="J2189" s="3829"/>
      <c r="K2189" s="3829"/>
      <c r="L2189" s="3829"/>
      <c r="M2189" s="3239" t="s">
        <v>5037</v>
      </c>
      <c r="N2189" s="3240" t="s">
        <v>2798</v>
      </c>
      <c r="O2189" s="3829"/>
      <c r="P2189" s="3829"/>
      <c r="Q2189" s="3829"/>
      <c r="R2189" s="3829"/>
      <c r="S2189" s="3828"/>
      <c r="T2189" s="3828"/>
      <c r="U2189" s="3828"/>
      <c r="V2189" s="3828"/>
      <c r="W2189" s="3828"/>
      <c r="X2189" s="3828"/>
      <c r="Y2189" s="3828"/>
      <c r="Z2189" s="3828"/>
      <c r="AA2189" s="3828"/>
      <c r="AB2189" s="3829"/>
      <c r="AC2189" s="3829"/>
      <c r="AD2189" s="3828"/>
      <c r="AE2189" s="3828"/>
      <c r="AF2189" s="3828"/>
      <c r="AG2189" s="3828"/>
      <c r="AH2189" s="3828"/>
      <c r="AI2189" s="3828"/>
      <c r="AJ2189" s="3828"/>
      <c r="AK2189" s="2574"/>
    </row>
    <row r="2190" spans="2:37" s="2875" customFormat="1" x14ac:dyDescent="0.2">
      <c r="B2190" s="3897" t="s">
        <v>5977</v>
      </c>
      <c r="C2190" s="3898"/>
      <c r="D2190" s="3182" t="s">
        <v>1534</v>
      </c>
      <c r="E2190" s="3154">
        <v>1</v>
      </c>
      <c r="F2190" s="3182" t="s">
        <v>1534</v>
      </c>
      <c r="G2190" s="3182" t="s">
        <v>1534</v>
      </c>
      <c r="H2190" s="3182" t="s">
        <v>1534</v>
      </c>
      <c r="I2190" s="3182" t="s">
        <v>1534</v>
      </c>
      <c r="J2190" s="3182" t="s">
        <v>1534</v>
      </c>
      <c r="K2190" s="3182" t="s">
        <v>1534</v>
      </c>
      <c r="L2190" s="3182" t="s">
        <v>1534</v>
      </c>
      <c r="M2190" s="3182" t="s">
        <v>1534</v>
      </c>
      <c r="N2190" s="3182" t="s">
        <v>1534</v>
      </c>
      <c r="O2190" s="3182" t="s">
        <v>1534</v>
      </c>
      <c r="P2190" s="3182" t="s">
        <v>1534</v>
      </c>
      <c r="Q2190" s="3182" t="s">
        <v>1534</v>
      </c>
      <c r="R2190" s="3182" t="s">
        <v>1534</v>
      </c>
      <c r="S2190" s="3182" t="s">
        <v>1534</v>
      </c>
      <c r="T2190" s="3182" t="s">
        <v>1534</v>
      </c>
      <c r="U2190" s="3182" t="s">
        <v>1534</v>
      </c>
      <c r="V2190" s="3182" t="s">
        <v>1534</v>
      </c>
      <c r="W2190" s="3182" t="s">
        <v>1534</v>
      </c>
      <c r="X2190" s="3182" t="s">
        <v>1534</v>
      </c>
      <c r="Y2190" s="3182" t="s">
        <v>1534</v>
      </c>
      <c r="Z2190" s="3182" t="s">
        <v>1534</v>
      </c>
      <c r="AA2190" s="3182" t="s">
        <v>1534</v>
      </c>
      <c r="AB2190" s="3182" t="s">
        <v>1534</v>
      </c>
      <c r="AC2190" s="3182" t="s">
        <v>1534</v>
      </c>
      <c r="AD2190" s="3154">
        <v>1</v>
      </c>
      <c r="AE2190" s="3339" t="s">
        <v>5968</v>
      </c>
      <c r="AF2190" s="3340" t="s">
        <v>1534</v>
      </c>
      <c r="AG2190" s="3340">
        <v>0.1</v>
      </c>
      <c r="AH2190" s="3341" t="s">
        <v>1534</v>
      </c>
      <c r="AI2190" s="3341" t="s">
        <v>1534</v>
      </c>
      <c r="AJ2190" s="3354" t="s">
        <v>1534</v>
      </c>
      <c r="AK2190" s="2574"/>
    </row>
    <row r="2191" spans="2:37" s="2875" customFormat="1" ht="13.5" thickBot="1" x14ac:dyDescent="0.25">
      <c r="B2191" s="3943" t="s">
        <v>5978</v>
      </c>
      <c r="C2191" s="3944"/>
      <c r="D2191" s="3346" t="s">
        <v>1534</v>
      </c>
      <c r="E2191" s="3155">
        <v>3</v>
      </c>
      <c r="F2191" s="3155" t="s">
        <v>1534</v>
      </c>
      <c r="G2191" s="3145" t="s">
        <v>1534</v>
      </c>
      <c r="H2191" s="3144" t="s">
        <v>1534</v>
      </c>
      <c r="I2191" s="3144" t="s">
        <v>1534</v>
      </c>
      <c r="J2191" s="3144" t="s">
        <v>1534</v>
      </c>
      <c r="K2191" s="3145" t="s">
        <v>1534</v>
      </c>
      <c r="L2191" s="3145" t="s">
        <v>1534</v>
      </c>
      <c r="M2191" s="3346" t="s">
        <v>1534</v>
      </c>
      <c r="N2191" s="3347" t="s">
        <v>1534</v>
      </c>
      <c r="O2191" s="3145" t="s">
        <v>1534</v>
      </c>
      <c r="P2191" s="3145" t="s">
        <v>1534</v>
      </c>
      <c r="Q2191" s="3145" t="s">
        <v>1534</v>
      </c>
      <c r="R2191" s="3145" t="s">
        <v>1534</v>
      </c>
      <c r="S2191" s="3348" t="s">
        <v>1534</v>
      </c>
      <c r="T2191" s="3145" t="s">
        <v>1534</v>
      </c>
      <c r="U2191" s="3059" t="s">
        <v>1534</v>
      </c>
      <c r="V2191" s="3059" t="s">
        <v>1534</v>
      </c>
      <c r="W2191" s="3145" t="s">
        <v>1534</v>
      </c>
      <c r="X2191" s="3145" t="s">
        <v>1534</v>
      </c>
      <c r="Y2191" s="3059" t="s">
        <v>1534</v>
      </c>
      <c r="Z2191" s="3059" t="s">
        <v>1534</v>
      </c>
      <c r="AA2191" s="3059" t="s">
        <v>1534</v>
      </c>
      <c r="AB2191" s="3145" t="s">
        <v>1534</v>
      </c>
      <c r="AC2191" s="3145" t="s">
        <v>1534</v>
      </c>
      <c r="AD2191" s="3155">
        <v>3</v>
      </c>
      <c r="AE2191" s="3349" t="s">
        <v>5970</v>
      </c>
      <c r="AF2191" s="3350" t="s">
        <v>1534</v>
      </c>
      <c r="AG2191" s="3350">
        <v>0.1</v>
      </c>
      <c r="AH2191" s="3351" t="s">
        <v>1534</v>
      </c>
      <c r="AI2191" s="3351" t="s">
        <v>1534</v>
      </c>
      <c r="AJ2191" s="3061" t="s">
        <v>1534</v>
      </c>
      <c r="AK2191" s="2574"/>
    </row>
    <row r="2192" spans="2:37" s="2875" customFormat="1" x14ac:dyDescent="0.2">
      <c r="B2192" s="2575"/>
      <c r="C2192" s="2568"/>
      <c r="D2192" s="3833"/>
      <c r="E2192" s="3833"/>
      <c r="F2192" s="3833"/>
      <c r="G2192" s="3833"/>
      <c r="H2192" s="2568"/>
      <c r="I2192" s="2569"/>
      <c r="J2192" s="2569"/>
      <c r="K2192" s="2569"/>
      <c r="L2192" s="2569"/>
      <c r="M2192" s="2568"/>
      <c r="N2192" s="2569"/>
      <c r="O2192" s="2569"/>
      <c r="P2192" s="2569"/>
      <c r="Q2192" s="2569"/>
      <c r="R2192" s="2569"/>
      <c r="S2192" s="2568"/>
      <c r="T2192" s="2567"/>
      <c r="U2192" s="2567"/>
      <c r="V2192" s="2567"/>
      <c r="W2192" s="2567"/>
      <c r="X2192" s="2567"/>
      <c r="Y2192" s="2567"/>
      <c r="Z2192" s="2567"/>
      <c r="AA2192" s="2567"/>
      <c r="AB2192" s="2567"/>
      <c r="AC2192" s="2567"/>
      <c r="AD2192" s="2567"/>
      <c r="AE2192" s="2567"/>
      <c r="AF2192" s="2567"/>
      <c r="AG2192" s="2567"/>
      <c r="AH2192" s="2567"/>
      <c r="AI2192" s="2567"/>
      <c r="AJ2192" s="2567"/>
      <c r="AK2192" s="2574"/>
    </row>
    <row r="2193" spans="2:37" s="2875" customFormat="1" x14ac:dyDescent="0.2">
      <c r="B2193" s="3834" t="s">
        <v>4996</v>
      </c>
      <c r="C2193" s="3835"/>
      <c r="D2193" s="3836" t="s">
        <v>1534</v>
      </c>
      <c r="E2193" s="3836"/>
      <c r="F2193" s="3836"/>
      <c r="G2193" s="3836"/>
      <c r="H2193" s="2571"/>
      <c r="I2193" s="2571"/>
      <c r="J2193" s="2571"/>
      <c r="K2193" s="2571"/>
      <c r="L2193" s="2571"/>
      <c r="M2193" s="2571"/>
      <c r="N2193" s="2571"/>
      <c r="O2193" s="2571"/>
      <c r="P2193" s="2571"/>
      <c r="Q2193" s="2571"/>
      <c r="R2193" s="2571"/>
      <c r="S2193" s="2571"/>
      <c r="T2193" s="2567"/>
      <c r="U2193" s="2567"/>
      <c r="V2193" s="2567"/>
      <c r="W2193" s="2567"/>
      <c r="X2193" s="2567"/>
      <c r="Y2193" s="2567"/>
      <c r="Z2193" s="2567"/>
      <c r="AA2193" s="2567"/>
      <c r="AB2193" s="2567"/>
      <c r="AC2193" s="2567"/>
      <c r="AD2193" s="2567"/>
      <c r="AE2193" s="2567"/>
      <c r="AF2193" s="2567"/>
      <c r="AG2193" s="2567"/>
      <c r="AH2193" s="2567"/>
      <c r="AI2193" s="2567"/>
      <c r="AJ2193" s="2567"/>
      <c r="AK2193" s="2574"/>
    </row>
    <row r="2194" spans="2:37" s="2875" customFormat="1" x14ac:dyDescent="0.2">
      <c r="B2194" s="3834" t="s">
        <v>4997</v>
      </c>
      <c r="C2194" s="3835"/>
      <c r="D2194" s="3836" t="s">
        <v>5971</v>
      </c>
      <c r="E2194" s="3836"/>
      <c r="F2194" s="3836"/>
      <c r="G2194" s="3836"/>
      <c r="H2194" s="2571"/>
      <c r="I2194" s="2571"/>
      <c r="J2194" s="2571"/>
      <c r="K2194" s="2571"/>
      <c r="L2194" s="2571"/>
      <c r="M2194" s="2571"/>
      <c r="N2194" s="2571"/>
      <c r="O2194" s="2571"/>
      <c r="P2194" s="2571"/>
      <c r="Q2194" s="2571"/>
      <c r="R2194" s="2571"/>
      <c r="S2194" s="2571"/>
      <c r="T2194" s="2567"/>
      <c r="U2194" s="2567"/>
      <c r="V2194" s="2567"/>
      <c r="W2194" s="2567"/>
      <c r="X2194" s="2567"/>
      <c r="Y2194" s="2567"/>
      <c r="Z2194" s="2567"/>
      <c r="AA2194" s="2567"/>
      <c r="AB2194" s="2567"/>
      <c r="AC2194" s="2567"/>
      <c r="AD2194" s="2567"/>
      <c r="AE2194" s="2567"/>
      <c r="AF2194" s="2567"/>
      <c r="AG2194" s="2567"/>
      <c r="AH2194" s="2567"/>
      <c r="AI2194" s="2567"/>
      <c r="AJ2194" s="2567"/>
      <c r="AK2194" s="2574"/>
    </row>
    <row r="2195" spans="2:37" s="2875" customFormat="1" ht="15.75" thickBot="1" x14ac:dyDescent="0.25">
      <c r="B2195" s="3938"/>
      <c r="C2195" s="3939"/>
      <c r="D2195" s="3940"/>
      <c r="E2195" s="3940"/>
      <c r="F2195" s="3940"/>
      <c r="G2195" s="3940"/>
      <c r="H2195" s="2576"/>
      <c r="I2195" s="2576"/>
      <c r="J2195" s="2576"/>
      <c r="K2195" s="2576"/>
      <c r="L2195" s="2576"/>
      <c r="M2195" s="2576"/>
      <c r="N2195" s="2576"/>
      <c r="O2195" s="2576"/>
      <c r="P2195" s="2576"/>
      <c r="Q2195" s="2576"/>
      <c r="R2195" s="2576"/>
      <c r="S2195" s="2576"/>
      <c r="T2195" s="2577"/>
      <c r="U2195" s="2577"/>
      <c r="V2195" s="2577"/>
      <c r="W2195" s="2577"/>
      <c r="X2195" s="2577"/>
      <c r="Y2195" s="2577"/>
      <c r="Z2195" s="2577"/>
      <c r="AA2195" s="2577"/>
      <c r="AB2195" s="2577"/>
      <c r="AC2195" s="2577"/>
      <c r="AD2195" s="2577"/>
      <c r="AE2195" s="2577"/>
      <c r="AF2195" s="2577"/>
      <c r="AG2195" s="2577"/>
      <c r="AH2195" s="2577"/>
      <c r="AI2195" s="2577"/>
      <c r="AJ2195" s="2577"/>
      <c r="AK2195" s="2579"/>
    </row>
    <row r="2196" spans="2:37" s="2875" customFormat="1" x14ac:dyDescent="0.2">
      <c r="B2196" s="2777"/>
    </row>
    <row r="2197" spans="2:37" s="2875" customFormat="1" ht="13.5" thickBot="1" x14ac:dyDescent="0.25">
      <c r="B2197" s="2777"/>
    </row>
    <row r="2198" spans="2:37" s="2875" customFormat="1" ht="20.25" x14ac:dyDescent="0.2">
      <c r="B2198" s="3839" t="s">
        <v>5005</v>
      </c>
      <c r="C2198" s="3840"/>
      <c r="D2198" s="3840"/>
      <c r="E2198" s="3840"/>
      <c r="F2198" s="3840"/>
      <c r="G2198" s="3840"/>
      <c r="H2198" s="3840"/>
      <c r="I2198" s="3840"/>
      <c r="J2198" s="3840"/>
      <c r="K2198" s="3840"/>
      <c r="L2198" s="3840"/>
      <c r="M2198" s="3840"/>
      <c r="N2198" s="3840"/>
      <c r="O2198" s="3840"/>
      <c r="P2198" s="3840"/>
      <c r="Q2198" s="3840"/>
      <c r="R2198" s="3840"/>
      <c r="S2198" s="3840"/>
      <c r="T2198" s="3840"/>
      <c r="U2198" s="3840"/>
      <c r="V2198" s="3840"/>
      <c r="W2198" s="3840"/>
      <c r="X2198" s="3840"/>
      <c r="Y2198" s="3840"/>
      <c r="Z2198" s="3840"/>
      <c r="AA2198" s="3840"/>
      <c r="AB2198" s="3840"/>
      <c r="AC2198" s="3840"/>
      <c r="AD2198" s="3840"/>
      <c r="AE2198" s="3840"/>
      <c r="AF2198" s="3840"/>
      <c r="AG2198" s="3840"/>
      <c r="AH2198" s="3840"/>
      <c r="AI2198" s="3840"/>
      <c r="AJ2198" s="3840"/>
      <c r="AK2198" s="3841"/>
    </row>
    <row r="2199" spans="2:37" s="2875" customFormat="1" x14ac:dyDescent="0.2">
      <c r="B2199" s="2572"/>
      <c r="C2199" s="3242"/>
      <c r="D2199" s="3242"/>
      <c r="E2199" s="3242"/>
      <c r="F2199" s="3242"/>
      <c r="G2199" s="2573"/>
      <c r="H2199" s="2573"/>
      <c r="I2199" s="2573"/>
      <c r="J2199" s="2573"/>
      <c r="K2199" s="2573"/>
      <c r="L2199" s="2573"/>
      <c r="M2199" s="2573"/>
      <c r="N2199" s="2573"/>
      <c r="O2199" s="2573"/>
      <c r="P2199" s="2573"/>
      <c r="Q2199" s="2573"/>
      <c r="R2199" s="2573"/>
      <c r="S2199" s="2573"/>
      <c r="T2199" s="2573"/>
      <c r="U2199" s="2573"/>
      <c r="V2199" s="2573"/>
      <c r="W2199" s="2573"/>
      <c r="X2199" s="2573"/>
      <c r="Y2199" s="2573"/>
      <c r="Z2199" s="2573"/>
      <c r="AA2199" s="2573"/>
      <c r="AB2199" s="2573"/>
      <c r="AC2199" s="2573"/>
      <c r="AD2199" s="2573"/>
      <c r="AE2199" s="2573"/>
      <c r="AF2199" s="2573"/>
      <c r="AG2199" s="2573"/>
      <c r="AH2199" s="2573"/>
      <c r="AI2199" s="2573"/>
      <c r="AJ2199" s="2573"/>
      <c r="AK2199" s="2574"/>
    </row>
    <row r="2200" spans="2:37" s="2875" customFormat="1" x14ac:dyDescent="0.2">
      <c r="B2200" s="2572" t="s">
        <v>4992</v>
      </c>
      <c r="C2200" s="3242"/>
      <c r="D2200" s="3842" t="s">
        <v>5975</v>
      </c>
      <c r="E2200" s="3842"/>
      <c r="F2200" s="3842"/>
      <c r="G2200" s="2573"/>
      <c r="H2200" s="2573"/>
      <c r="I2200" s="2573"/>
      <c r="J2200" s="2573"/>
      <c r="K2200" s="2573"/>
      <c r="L2200" s="2573"/>
      <c r="M2200" s="2573"/>
      <c r="N2200" s="2573"/>
      <c r="O2200" s="2573"/>
      <c r="P2200" s="2573"/>
      <c r="Q2200" s="2573"/>
      <c r="R2200" s="2573"/>
      <c r="S2200" s="2573"/>
      <c r="T2200" s="2573"/>
      <c r="U2200" s="2573"/>
      <c r="V2200" s="2573"/>
      <c r="W2200" s="2573"/>
      <c r="X2200" s="2573"/>
      <c r="Y2200" s="2573"/>
      <c r="Z2200" s="2573"/>
      <c r="AA2200" s="2573"/>
      <c r="AB2200" s="2573"/>
      <c r="AC2200" s="2573"/>
      <c r="AD2200" s="2573"/>
      <c r="AE2200" s="2573"/>
      <c r="AF2200" s="2573"/>
      <c r="AG2200" s="2573"/>
      <c r="AH2200" s="2573"/>
      <c r="AI2200" s="2573"/>
      <c r="AJ2200" s="2573"/>
      <c r="AK2200" s="2574"/>
    </row>
    <row r="2201" spans="2:37" s="2875" customFormat="1" ht="13.5" thickBot="1" x14ac:dyDescent="0.25">
      <c r="B2201" s="3863" t="s">
        <v>5006</v>
      </c>
      <c r="C2201" s="3864"/>
      <c r="D2201" s="3843">
        <v>41551</v>
      </c>
      <c r="E2201" s="3843"/>
      <c r="F2201" s="3242"/>
      <c r="G2201" s="2573"/>
      <c r="H2201" s="2573"/>
      <c r="I2201" s="2573"/>
      <c r="J2201" s="2573"/>
      <c r="K2201" s="2573"/>
      <c r="L2201" s="2573"/>
      <c r="M2201" s="2573"/>
      <c r="N2201" s="2573"/>
      <c r="O2201" s="2573"/>
      <c r="P2201" s="2573"/>
      <c r="Q2201" s="2573"/>
      <c r="R2201" s="2573"/>
      <c r="S2201" s="2573"/>
      <c r="T2201" s="2573"/>
      <c r="U2201" s="2573"/>
      <c r="V2201" s="2573"/>
      <c r="W2201" s="2573"/>
      <c r="X2201" s="2573"/>
      <c r="Y2201" s="2573"/>
      <c r="Z2201" s="2573"/>
      <c r="AA2201" s="2573"/>
      <c r="AB2201" s="2573"/>
      <c r="AC2201" s="2573"/>
      <c r="AD2201" s="2573"/>
      <c r="AE2201" s="2573"/>
      <c r="AF2201" s="2573"/>
      <c r="AG2201" s="2573"/>
      <c r="AH2201" s="2573"/>
      <c r="AI2201" s="2573"/>
      <c r="AJ2201" s="2573"/>
      <c r="AK2201" s="2574"/>
    </row>
    <row r="2202" spans="2:37" s="2875" customFormat="1" ht="147" customHeight="1" thickBot="1" x14ac:dyDescent="0.25">
      <c r="B2202" s="3844" t="s">
        <v>5007</v>
      </c>
      <c r="C2202" s="3845"/>
      <c r="D2202" s="3872" t="s">
        <v>5976</v>
      </c>
      <c r="E2202" s="3847"/>
      <c r="F2202" s="3847"/>
      <c r="G2202" s="3847"/>
      <c r="H2202" s="3847"/>
      <c r="I2202" s="3847"/>
      <c r="J2202" s="3847"/>
      <c r="K2202" s="3848"/>
      <c r="L2202" s="2573"/>
      <c r="M2202" s="2573"/>
      <c r="N2202" s="2573"/>
      <c r="O2202" s="2573"/>
      <c r="P2202" s="2573"/>
      <c r="Q2202" s="2573"/>
      <c r="R2202" s="2573"/>
      <c r="S2202" s="2573"/>
      <c r="T2202" s="2573"/>
      <c r="U2202" s="2573"/>
      <c r="V2202" s="2573"/>
      <c r="W2202" s="2573"/>
      <c r="X2202" s="2573"/>
      <c r="Y2202" s="2573"/>
      <c r="Z2202" s="2573"/>
      <c r="AA2202" s="2573"/>
      <c r="AB2202" s="2573"/>
      <c r="AC2202" s="2573"/>
      <c r="AD2202" s="2573"/>
      <c r="AE2202" s="2573"/>
      <c r="AF2202" s="2573"/>
      <c r="AG2202" s="2573"/>
      <c r="AH2202" s="2573"/>
      <c r="AI2202" s="2573"/>
      <c r="AJ2202" s="2573"/>
      <c r="AK2202" s="2574"/>
    </row>
    <row r="2203" spans="2:37" s="2875" customFormat="1" ht="13.5" thickBot="1" x14ac:dyDescent="0.25">
      <c r="B2203" s="3865"/>
      <c r="C2203" s="3849"/>
      <c r="D2203" s="3849"/>
      <c r="E2203" s="3849"/>
      <c r="F2203" s="3849"/>
      <c r="G2203" s="3849"/>
      <c r="H2203" s="3849"/>
      <c r="I2203" s="3849"/>
      <c r="J2203" s="3849"/>
      <c r="K2203" s="3849"/>
      <c r="L2203" s="3849"/>
      <c r="M2203" s="3849"/>
      <c r="N2203" s="3849"/>
      <c r="O2203" s="3849"/>
      <c r="P2203" s="3849"/>
      <c r="Q2203" s="3849"/>
      <c r="R2203" s="2573"/>
      <c r="S2203" s="2573"/>
      <c r="T2203" s="2573"/>
      <c r="U2203" s="2573"/>
      <c r="V2203" s="2573"/>
      <c r="W2203" s="2573"/>
      <c r="X2203" s="2573"/>
      <c r="Y2203" s="2573"/>
      <c r="Z2203" s="2573"/>
      <c r="AA2203" s="2573"/>
      <c r="AB2203" s="2573"/>
      <c r="AC2203" s="2573"/>
      <c r="AD2203" s="2573"/>
      <c r="AE2203" s="2573"/>
      <c r="AF2203" s="2573"/>
      <c r="AG2203" s="2573"/>
      <c r="AH2203" s="2573"/>
      <c r="AI2203" s="2573"/>
      <c r="AJ2203" s="2573"/>
      <c r="AK2203" s="2574"/>
    </row>
    <row r="2204" spans="2:37" s="2875" customFormat="1" ht="13.5" thickBot="1" x14ac:dyDescent="0.25">
      <c r="B2204" s="3827" t="s">
        <v>5008</v>
      </c>
      <c r="C2204" s="3827"/>
      <c r="D2204" s="3827" t="s">
        <v>4998</v>
      </c>
      <c r="E2204" s="3827" t="s">
        <v>5009</v>
      </c>
      <c r="F2204" s="3850" t="s">
        <v>224</v>
      </c>
      <c r="G2204" s="3850"/>
      <c r="H2204" s="3850"/>
      <c r="I2204" s="3850"/>
      <c r="J2204" s="3850"/>
      <c r="K2204" s="3850"/>
      <c r="L2204" s="3850"/>
      <c r="M2204" s="3850"/>
      <c r="N2204" s="3850"/>
      <c r="O2204" s="3850"/>
      <c r="P2204" s="3850"/>
      <c r="Q2204" s="3850"/>
      <c r="R2204" s="3850"/>
      <c r="S2204" s="3850" t="s">
        <v>340</v>
      </c>
      <c r="T2204" s="3850"/>
      <c r="U2204" s="3850"/>
      <c r="V2204" s="3850"/>
      <c r="W2204" s="3850"/>
      <c r="X2204" s="3850"/>
      <c r="Y2204" s="3850"/>
      <c r="Z2204" s="3850"/>
      <c r="AA2204" s="3850"/>
      <c r="AB2204" s="3850"/>
      <c r="AC2204" s="3850"/>
      <c r="AD2204" s="3850" t="s">
        <v>225</v>
      </c>
      <c r="AE2204" s="3850"/>
      <c r="AF2204" s="3850"/>
      <c r="AG2204" s="3850"/>
      <c r="AH2204" s="3851" t="s">
        <v>4993</v>
      </c>
      <c r="AI2204" s="3851"/>
      <c r="AJ2204" s="3851"/>
      <c r="AK2204" s="2574"/>
    </row>
    <row r="2205" spans="2:37" s="2875" customFormat="1" ht="13.5" thickBot="1" x14ac:dyDescent="0.25">
      <c r="B2205" s="3828"/>
      <c r="C2205" s="3828"/>
      <c r="D2205" s="3828"/>
      <c r="E2205" s="3828"/>
      <c r="F2205" s="3828" t="s">
        <v>5010</v>
      </c>
      <c r="G2205" s="3828" t="s">
        <v>5011</v>
      </c>
      <c r="H2205" s="3827" t="s">
        <v>5012</v>
      </c>
      <c r="I2205" s="3830" t="s">
        <v>5013</v>
      </c>
      <c r="J2205" s="3830" t="s">
        <v>5014</v>
      </c>
      <c r="K2205" s="3829" t="s">
        <v>5015</v>
      </c>
      <c r="L2205" s="3829" t="s">
        <v>5016</v>
      </c>
      <c r="M2205" s="3830" t="s">
        <v>5017</v>
      </c>
      <c r="N2205" s="3830"/>
      <c r="O2205" s="3829" t="s">
        <v>5018</v>
      </c>
      <c r="P2205" s="3829" t="s">
        <v>5019</v>
      </c>
      <c r="Q2205" s="3829" t="s">
        <v>5020</v>
      </c>
      <c r="R2205" s="3829" t="s">
        <v>5021</v>
      </c>
      <c r="S2205" s="3827" t="s">
        <v>5022</v>
      </c>
      <c r="T2205" s="3827" t="s">
        <v>5023</v>
      </c>
      <c r="U2205" s="3827" t="s">
        <v>5024</v>
      </c>
      <c r="V2205" s="3827" t="s">
        <v>5025</v>
      </c>
      <c r="W2205" s="3827" t="s">
        <v>5026</v>
      </c>
      <c r="X2205" s="3827" t="s">
        <v>5027</v>
      </c>
      <c r="Y2205" s="3827" t="s">
        <v>5028</v>
      </c>
      <c r="Z2205" s="3827" t="s">
        <v>5029</v>
      </c>
      <c r="AA2205" s="3827" t="s">
        <v>5030</v>
      </c>
      <c r="AB2205" s="3830" t="s">
        <v>5031</v>
      </c>
      <c r="AC2205" s="3830" t="s">
        <v>5032</v>
      </c>
      <c r="AD2205" s="3827" t="s">
        <v>5033</v>
      </c>
      <c r="AE2205" s="3827" t="s">
        <v>5034</v>
      </c>
      <c r="AF2205" s="3827" t="s">
        <v>5035</v>
      </c>
      <c r="AG2205" s="3827" t="s">
        <v>5036</v>
      </c>
      <c r="AH2205" s="3827" t="s">
        <v>1154</v>
      </c>
      <c r="AI2205" s="3827" t="s">
        <v>4994</v>
      </c>
      <c r="AJ2205" s="3827" t="s">
        <v>4995</v>
      </c>
      <c r="AK2205" s="2574"/>
    </row>
    <row r="2206" spans="2:37" s="2875" customFormat="1" ht="13.5" thickBot="1" x14ac:dyDescent="0.25">
      <c r="B2206" s="3828"/>
      <c r="C2206" s="3828"/>
      <c r="D2206" s="3828"/>
      <c r="E2206" s="3828"/>
      <c r="F2206" s="3828"/>
      <c r="G2206" s="3828"/>
      <c r="H2206" s="3828"/>
      <c r="I2206" s="3829"/>
      <c r="J2206" s="3829"/>
      <c r="K2206" s="3829"/>
      <c r="L2206" s="3829"/>
      <c r="M2206" s="3239" t="s">
        <v>5037</v>
      </c>
      <c r="N2206" s="3240" t="s">
        <v>2798</v>
      </c>
      <c r="O2206" s="3829"/>
      <c r="P2206" s="3829"/>
      <c r="Q2206" s="3829"/>
      <c r="R2206" s="3829"/>
      <c r="S2206" s="3828"/>
      <c r="T2206" s="3828"/>
      <c r="U2206" s="3828"/>
      <c r="V2206" s="3828"/>
      <c r="W2206" s="3828"/>
      <c r="X2206" s="3828"/>
      <c r="Y2206" s="3828"/>
      <c r="Z2206" s="3828"/>
      <c r="AA2206" s="3828"/>
      <c r="AB2206" s="3829"/>
      <c r="AC2206" s="3829"/>
      <c r="AD2206" s="3828"/>
      <c r="AE2206" s="3828"/>
      <c r="AF2206" s="3828"/>
      <c r="AG2206" s="3828"/>
      <c r="AH2206" s="3828"/>
      <c r="AI2206" s="3828"/>
      <c r="AJ2206" s="3828"/>
      <c r="AK2206" s="2574"/>
    </row>
    <row r="2207" spans="2:37" s="2875" customFormat="1" x14ac:dyDescent="0.2">
      <c r="B2207" s="3897" t="s">
        <v>5977</v>
      </c>
      <c r="C2207" s="3898"/>
      <c r="D2207" s="3182" t="s">
        <v>1534</v>
      </c>
      <c r="E2207" s="3154">
        <v>1</v>
      </c>
      <c r="F2207" s="3182" t="s">
        <v>1534</v>
      </c>
      <c r="G2207" s="3182" t="s">
        <v>1534</v>
      </c>
      <c r="H2207" s="3182" t="s">
        <v>1534</v>
      </c>
      <c r="I2207" s="3182" t="s">
        <v>1534</v>
      </c>
      <c r="J2207" s="3182" t="s">
        <v>1534</v>
      </c>
      <c r="K2207" s="3182" t="s">
        <v>1534</v>
      </c>
      <c r="L2207" s="3182" t="s">
        <v>1534</v>
      </c>
      <c r="M2207" s="3182" t="s">
        <v>1534</v>
      </c>
      <c r="N2207" s="3182" t="s">
        <v>1534</v>
      </c>
      <c r="O2207" s="3182" t="s">
        <v>1534</v>
      </c>
      <c r="P2207" s="3182" t="s">
        <v>1534</v>
      </c>
      <c r="Q2207" s="3182" t="s">
        <v>1534</v>
      </c>
      <c r="R2207" s="3182" t="s">
        <v>1534</v>
      </c>
      <c r="S2207" s="3182" t="s">
        <v>1534</v>
      </c>
      <c r="T2207" s="3182" t="s">
        <v>1534</v>
      </c>
      <c r="U2207" s="3182" t="s">
        <v>1534</v>
      </c>
      <c r="V2207" s="3182" t="s">
        <v>1534</v>
      </c>
      <c r="W2207" s="3182" t="s">
        <v>1534</v>
      </c>
      <c r="X2207" s="3182" t="s">
        <v>1534</v>
      </c>
      <c r="Y2207" s="3182" t="s">
        <v>1534</v>
      </c>
      <c r="Z2207" s="3182" t="s">
        <v>1534</v>
      </c>
      <c r="AA2207" s="3182" t="s">
        <v>1534</v>
      </c>
      <c r="AB2207" s="3182" t="s">
        <v>1534</v>
      </c>
      <c r="AC2207" s="3182" t="s">
        <v>1534</v>
      </c>
      <c r="AD2207" s="3154">
        <v>1</v>
      </c>
      <c r="AE2207" s="3339" t="s">
        <v>5968</v>
      </c>
      <c r="AF2207" s="3340" t="s">
        <v>1534</v>
      </c>
      <c r="AG2207" s="3340">
        <v>0.1</v>
      </c>
      <c r="AH2207" s="3341" t="s">
        <v>1534</v>
      </c>
      <c r="AI2207" s="3341" t="s">
        <v>1534</v>
      </c>
      <c r="AJ2207" s="3354" t="s">
        <v>1534</v>
      </c>
      <c r="AK2207" s="2574"/>
    </row>
    <row r="2208" spans="2:37" s="2875" customFormat="1" x14ac:dyDescent="0.2">
      <c r="B2208" s="3936" t="s">
        <v>5978</v>
      </c>
      <c r="C2208" s="3937"/>
      <c r="D2208" s="3187" t="s">
        <v>1534</v>
      </c>
      <c r="E2208" s="3237">
        <v>3</v>
      </c>
      <c r="F2208" s="3237" t="s">
        <v>1534</v>
      </c>
      <c r="G2208" s="3043" t="s">
        <v>1534</v>
      </c>
      <c r="H2208" s="3135" t="s">
        <v>1534</v>
      </c>
      <c r="I2208" s="3135" t="s">
        <v>1534</v>
      </c>
      <c r="J2208" s="3135" t="s">
        <v>1534</v>
      </c>
      <c r="K2208" s="3043" t="s">
        <v>1534</v>
      </c>
      <c r="L2208" s="3043" t="s">
        <v>1534</v>
      </c>
      <c r="M2208" s="3187" t="s">
        <v>1534</v>
      </c>
      <c r="N2208" s="3342" t="s">
        <v>1534</v>
      </c>
      <c r="O2208" s="3043" t="s">
        <v>1534</v>
      </c>
      <c r="P2208" s="3043" t="s">
        <v>1534</v>
      </c>
      <c r="Q2208" s="3043" t="s">
        <v>1534</v>
      </c>
      <c r="R2208" s="3043" t="s">
        <v>1534</v>
      </c>
      <c r="S2208" s="2713" t="s">
        <v>1534</v>
      </c>
      <c r="T2208" s="3043" t="s">
        <v>1534</v>
      </c>
      <c r="U2208" s="3044" t="s">
        <v>1534</v>
      </c>
      <c r="V2208" s="3044" t="s">
        <v>1534</v>
      </c>
      <c r="W2208" s="3043" t="s">
        <v>1534</v>
      </c>
      <c r="X2208" s="3043" t="s">
        <v>1534</v>
      </c>
      <c r="Y2208" s="3044" t="s">
        <v>1534</v>
      </c>
      <c r="Z2208" s="3044" t="s">
        <v>1534</v>
      </c>
      <c r="AA2208" s="3044" t="s">
        <v>1534</v>
      </c>
      <c r="AB2208" s="3043" t="s">
        <v>1534</v>
      </c>
      <c r="AC2208" s="3043" t="s">
        <v>1534</v>
      </c>
      <c r="AD2208" s="3237">
        <v>3</v>
      </c>
      <c r="AE2208" s="3343" t="s">
        <v>5970</v>
      </c>
      <c r="AF2208" s="3344" t="s">
        <v>1534</v>
      </c>
      <c r="AG2208" s="3344">
        <v>0.1</v>
      </c>
      <c r="AH2208" s="3345" t="s">
        <v>1534</v>
      </c>
      <c r="AI2208" s="3345" t="s">
        <v>1534</v>
      </c>
      <c r="AJ2208" s="3040" t="s">
        <v>1534</v>
      </c>
      <c r="AK2208" s="2574"/>
    </row>
    <row r="2209" spans="2:37" s="2875" customFormat="1" x14ac:dyDescent="0.2">
      <c r="B2209" s="3936" t="s">
        <v>5967</v>
      </c>
      <c r="C2209" s="3937"/>
      <c r="D2209" s="3187" t="s">
        <v>1534</v>
      </c>
      <c r="E2209" s="3237">
        <v>1</v>
      </c>
      <c r="F2209" s="3237" t="s">
        <v>1534</v>
      </c>
      <c r="G2209" s="3043" t="s">
        <v>1534</v>
      </c>
      <c r="H2209" s="3135" t="s">
        <v>1534</v>
      </c>
      <c r="I2209" s="3135" t="s">
        <v>1534</v>
      </c>
      <c r="J2209" s="3135" t="s">
        <v>1534</v>
      </c>
      <c r="K2209" s="3043" t="s">
        <v>1534</v>
      </c>
      <c r="L2209" s="3043" t="s">
        <v>1534</v>
      </c>
      <c r="M2209" s="3187" t="s">
        <v>1534</v>
      </c>
      <c r="N2209" s="3342" t="s">
        <v>1534</v>
      </c>
      <c r="O2209" s="3043" t="s">
        <v>1534</v>
      </c>
      <c r="P2209" s="3043" t="s">
        <v>1534</v>
      </c>
      <c r="Q2209" s="3043" t="s">
        <v>1534</v>
      </c>
      <c r="R2209" s="3043" t="s">
        <v>1534</v>
      </c>
      <c r="S2209" s="2713" t="s">
        <v>1534</v>
      </c>
      <c r="T2209" s="3043" t="s">
        <v>1534</v>
      </c>
      <c r="U2209" s="3044" t="s">
        <v>1534</v>
      </c>
      <c r="V2209" s="3044" t="s">
        <v>1534</v>
      </c>
      <c r="W2209" s="3043" t="s">
        <v>1534</v>
      </c>
      <c r="X2209" s="3043" t="s">
        <v>1534</v>
      </c>
      <c r="Y2209" s="3044" t="s">
        <v>1534</v>
      </c>
      <c r="Z2209" s="3044" t="s">
        <v>1534</v>
      </c>
      <c r="AA2209" s="3044" t="s">
        <v>1534</v>
      </c>
      <c r="AB2209" s="3043" t="s">
        <v>1534</v>
      </c>
      <c r="AC2209" s="3043" t="s">
        <v>1534</v>
      </c>
      <c r="AD2209" s="3237">
        <v>1</v>
      </c>
      <c r="AE2209" s="3343" t="s">
        <v>5968</v>
      </c>
      <c r="AF2209" s="3344" t="s">
        <v>1534</v>
      </c>
      <c r="AG2209" s="3344">
        <v>0.1</v>
      </c>
      <c r="AH2209" s="3345" t="s">
        <v>1534</v>
      </c>
      <c r="AI2209" s="3345" t="s">
        <v>1534</v>
      </c>
      <c r="AJ2209" s="3040" t="s">
        <v>1534</v>
      </c>
      <c r="AK2209" s="2574"/>
    </row>
    <row r="2210" spans="2:37" s="2875" customFormat="1" ht="13.5" thickBot="1" x14ac:dyDescent="0.25">
      <c r="B2210" s="3943" t="s">
        <v>5979</v>
      </c>
      <c r="C2210" s="3944"/>
      <c r="D2210" s="3346" t="s">
        <v>1534</v>
      </c>
      <c r="E2210" s="3155">
        <v>3</v>
      </c>
      <c r="F2210" s="3155" t="s">
        <v>1534</v>
      </c>
      <c r="G2210" s="3145" t="s">
        <v>1534</v>
      </c>
      <c r="H2210" s="3144" t="s">
        <v>1534</v>
      </c>
      <c r="I2210" s="3144" t="s">
        <v>1534</v>
      </c>
      <c r="J2210" s="3144" t="s">
        <v>1534</v>
      </c>
      <c r="K2210" s="3145" t="s">
        <v>1534</v>
      </c>
      <c r="L2210" s="3145" t="s">
        <v>1534</v>
      </c>
      <c r="M2210" s="3346" t="s">
        <v>1534</v>
      </c>
      <c r="N2210" s="3347" t="s">
        <v>1534</v>
      </c>
      <c r="O2210" s="3145" t="s">
        <v>1534</v>
      </c>
      <c r="P2210" s="3145" t="s">
        <v>1534</v>
      </c>
      <c r="Q2210" s="3145" t="s">
        <v>1534</v>
      </c>
      <c r="R2210" s="3145" t="s">
        <v>1534</v>
      </c>
      <c r="S2210" s="3348" t="s">
        <v>1534</v>
      </c>
      <c r="T2210" s="3145" t="s">
        <v>1534</v>
      </c>
      <c r="U2210" s="3059" t="s">
        <v>1534</v>
      </c>
      <c r="V2210" s="3059" t="s">
        <v>1534</v>
      </c>
      <c r="W2210" s="3145" t="s">
        <v>1534</v>
      </c>
      <c r="X2210" s="3145" t="s">
        <v>1534</v>
      </c>
      <c r="Y2210" s="3059" t="s">
        <v>1534</v>
      </c>
      <c r="Z2210" s="3059" t="s">
        <v>1534</v>
      </c>
      <c r="AA2210" s="3059" t="s">
        <v>1534</v>
      </c>
      <c r="AB2210" s="3145" t="s">
        <v>1534</v>
      </c>
      <c r="AC2210" s="3145" t="s">
        <v>1534</v>
      </c>
      <c r="AD2210" s="3155">
        <v>3</v>
      </c>
      <c r="AE2210" s="3349" t="s">
        <v>5970</v>
      </c>
      <c r="AF2210" s="3350" t="s">
        <v>1534</v>
      </c>
      <c r="AG2210" s="3350">
        <v>0.1</v>
      </c>
      <c r="AH2210" s="3351" t="s">
        <v>1534</v>
      </c>
      <c r="AI2210" s="3351" t="s">
        <v>1534</v>
      </c>
      <c r="AJ2210" s="3061" t="s">
        <v>1534</v>
      </c>
      <c r="AK2210" s="2574"/>
    </row>
    <row r="2211" spans="2:37" s="2875" customFormat="1" x14ac:dyDescent="0.2">
      <c r="B2211" s="3355"/>
      <c r="C2211" s="3356"/>
      <c r="D2211" s="3357"/>
      <c r="E2211" s="3358"/>
      <c r="F2211" s="3358"/>
      <c r="G2211" s="3359"/>
      <c r="H2211" s="3136"/>
      <c r="I2211" s="3136"/>
      <c r="J2211" s="3136"/>
      <c r="K2211" s="3137"/>
      <c r="L2211" s="3137"/>
      <c r="M2211" s="3360"/>
      <c r="N2211" s="3361"/>
      <c r="O2211" s="3137"/>
      <c r="P2211" s="3137"/>
      <c r="Q2211" s="3137"/>
      <c r="R2211" s="3137"/>
      <c r="S2211" s="3362"/>
      <c r="T2211" s="3137"/>
      <c r="U2211" s="3363"/>
      <c r="V2211" s="3363"/>
      <c r="W2211" s="3137"/>
      <c r="X2211" s="3137"/>
      <c r="Y2211" s="3363"/>
      <c r="Z2211" s="3363"/>
      <c r="AA2211" s="3363"/>
      <c r="AB2211" s="3137"/>
      <c r="AC2211" s="3137"/>
      <c r="AD2211" s="3364"/>
      <c r="AE2211" s="3365"/>
      <c r="AF2211" s="3366"/>
      <c r="AG2211" s="3366"/>
      <c r="AH2211" s="3367"/>
      <c r="AI2211" s="3367"/>
      <c r="AJ2211" s="3137"/>
      <c r="AK2211" s="2574"/>
    </row>
    <row r="2212" spans="2:37" s="2875" customFormat="1" x14ac:dyDescent="0.2">
      <c r="B2212" s="3834" t="s">
        <v>4996</v>
      </c>
      <c r="C2212" s="3835"/>
      <c r="D2212" s="3836" t="s">
        <v>1534</v>
      </c>
      <c r="E2212" s="3836"/>
      <c r="F2212" s="3836"/>
      <c r="G2212" s="3836"/>
      <c r="H2212" s="2571"/>
      <c r="I2212" s="2571"/>
      <c r="J2212" s="2571"/>
      <c r="K2212" s="2571"/>
      <c r="L2212" s="2571"/>
      <c r="M2212" s="2571"/>
      <c r="N2212" s="2571"/>
      <c r="O2212" s="2571"/>
      <c r="P2212" s="2571"/>
      <c r="Q2212" s="2571"/>
      <c r="R2212" s="2571"/>
      <c r="S2212" s="2571"/>
      <c r="T2212" s="2567"/>
      <c r="U2212" s="2567"/>
      <c r="V2212" s="2567"/>
      <c r="W2212" s="2567"/>
      <c r="X2212" s="2567"/>
      <c r="Y2212" s="2567"/>
      <c r="Z2212" s="2567"/>
      <c r="AA2212" s="2567"/>
      <c r="AB2212" s="2567"/>
      <c r="AC2212" s="2567"/>
      <c r="AD2212" s="2567"/>
      <c r="AE2212" s="2567"/>
      <c r="AF2212" s="2567"/>
      <c r="AG2212" s="2567"/>
      <c r="AH2212" s="2567"/>
      <c r="AI2212" s="2567"/>
      <c r="AJ2212" s="2567"/>
      <c r="AK2212" s="2574"/>
    </row>
    <row r="2213" spans="2:37" s="2875" customFormat="1" x14ac:dyDescent="0.2">
      <c r="B2213" s="3834" t="s">
        <v>4997</v>
      </c>
      <c r="C2213" s="3835"/>
      <c r="D2213" s="3836" t="s">
        <v>5971</v>
      </c>
      <c r="E2213" s="3836"/>
      <c r="F2213" s="3836"/>
      <c r="G2213" s="3836"/>
      <c r="H2213" s="2571"/>
      <c r="I2213" s="2571"/>
      <c r="J2213" s="2571"/>
      <c r="K2213" s="2571"/>
      <c r="L2213" s="2571"/>
      <c r="M2213" s="2571"/>
      <c r="N2213" s="2571"/>
      <c r="O2213" s="2571"/>
      <c r="P2213" s="2571"/>
      <c r="Q2213" s="2571"/>
      <c r="R2213" s="2571"/>
      <c r="S2213" s="2571"/>
      <c r="T2213" s="2567"/>
      <c r="U2213" s="2567"/>
      <c r="V2213" s="2567"/>
      <c r="W2213" s="2567"/>
      <c r="X2213" s="2567"/>
      <c r="Y2213" s="2567"/>
      <c r="Z2213" s="2567"/>
      <c r="AA2213" s="2567"/>
      <c r="AB2213" s="2567"/>
      <c r="AC2213" s="2567"/>
      <c r="AD2213" s="2567"/>
      <c r="AE2213" s="2567"/>
      <c r="AF2213" s="2567"/>
      <c r="AG2213" s="2567"/>
      <c r="AH2213" s="2567"/>
      <c r="AI2213" s="2567"/>
      <c r="AJ2213" s="2567"/>
      <c r="AK2213" s="2574"/>
    </row>
    <row r="2214" spans="2:37" s="2875" customFormat="1" ht="15.75" thickBot="1" x14ac:dyDescent="0.25">
      <c r="B2214" s="3938"/>
      <c r="C2214" s="3939"/>
      <c r="D2214" s="3940"/>
      <c r="E2214" s="3940"/>
      <c r="F2214" s="3940"/>
      <c r="G2214" s="3940"/>
      <c r="H2214" s="2576"/>
      <c r="I2214" s="2576"/>
      <c r="J2214" s="2576"/>
      <c r="K2214" s="2576"/>
      <c r="L2214" s="2576"/>
      <c r="M2214" s="2576"/>
      <c r="N2214" s="2576"/>
      <c r="O2214" s="2576"/>
      <c r="P2214" s="2576"/>
      <c r="Q2214" s="2576"/>
      <c r="R2214" s="2576"/>
      <c r="S2214" s="2576"/>
      <c r="T2214" s="2577"/>
      <c r="U2214" s="2577"/>
      <c r="V2214" s="2577"/>
      <c r="W2214" s="2577"/>
      <c r="X2214" s="2577"/>
      <c r="Y2214" s="2577"/>
      <c r="Z2214" s="2577"/>
      <c r="AA2214" s="2577"/>
      <c r="AB2214" s="2577"/>
      <c r="AC2214" s="2577"/>
      <c r="AD2214" s="2577"/>
      <c r="AE2214" s="2577"/>
      <c r="AF2214" s="2577"/>
      <c r="AG2214" s="2577"/>
      <c r="AH2214" s="2577"/>
      <c r="AI2214" s="2577"/>
      <c r="AJ2214" s="2577"/>
      <c r="AK2214" s="2579"/>
    </row>
    <row r="2215" spans="2:37" s="2875" customFormat="1" x14ac:dyDescent="0.2">
      <c r="B2215" s="2777"/>
    </row>
    <row r="2216" spans="2:37" s="2875" customFormat="1" ht="13.5" thickBot="1" x14ac:dyDescent="0.25">
      <c r="B2216" s="2777"/>
    </row>
    <row r="2217" spans="2:37" s="2875" customFormat="1" ht="20.25" x14ac:dyDescent="0.2">
      <c r="B2217" s="3839" t="s">
        <v>5005</v>
      </c>
      <c r="C2217" s="3840"/>
      <c r="D2217" s="3840"/>
      <c r="E2217" s="3840"/>
      <c r="F2217" s="3840"/>
      <c r="G2217" s="3840"/>
      <c r="H2217" s="3840"/>
      <c r="I2217" s="3840"/>
      <c r="J2217" s="3840"/>
      <c r="K2217" s="3840"/>
      <c r="L2217" s="3840"/>
      <c r="M2217" s="3840"/>
      <c r="N2217" s="3840"/>
      <c r="O2217" s="3840"/>
      <c r="P2217" s="3840"/>
      <c r="Q2217" s="3840"/>
      <c r="R2217" s="3840"/>
      <c r="S2217" s="3840"/>
      <c r="T2217" s="3840"/>
      <c r="U2217" s="3840"/>
      <c r="V2217" s="3840"/>
      <c r="W2217" s="3840"/>
      <c r="X2217" s="3840"/>
      <c r="Y2217" s="3840"/>
      <c r="Z2217" s="3840"/>
      <c r="AA2217" s="3840"/>
      <c r="AB2217" s="3840"/>
      <c r="AC2217" s="3840"/>
      <c r="AD2217" s="3840"/>
      <c r="AE2217" s="3840"/>
      <c r="AF2217" s="3840"/>
      <c r="AG2217" s="3840"/>
      <c r="AH2217" s="3840"/>
      <c r="AI2217" s="3840"/>
      <c r="AJ2217" s="3840"/>
      <c r="AK2217" s="3841"/>
    </row>
    <row r="2218" spans="2:37" s="2875" customFormat="1" x14ac:dyDescent="0.2">
      <c r="B2218" s="2572"/>
      <c r="C2218" s="3242"/>
      <c r="D2218" s="3242"/>
      <c r="E2218" s="3242"/>
      <c r="F2218" s="3242"/>
      <c r="G2218" s="2573"/>
      <c r="H2218" s="2573"/>
      <c r="I2218" s="2573"/>
      <c r="J2218" s="2573"/>
      <c r="K2218" s="2573"/>
      <c r="L2218" s="2573"/>
      <c r="M2218" s="2573"/>
      <c r="N2218" s="2573"/>
      <c r="O2218" s="2573"/>
      <c r="P2218" s="2573"/>
      <c r="Q2218" s="2573"/>
      <c r="R2218" s="2573"/>
      <c r="S2218" s="2573"/>
      <c r="T2218" s="2573"/>
      <c r="U2218" s="2573"/>
      <c r="V2218" s="2573"/>
      <c r="W2218" s="2573"/>
      <c r="X2218" s="2573"/>
      <c r="Y2218" s="2573"/>
      <c r="Z2218" s="2573"/>
      <c r="AA2218" s="2573"/>
      <c r="AB2218" s="2573"/>
      <c r="AC2218" s="2573"/>
      <c r="AD2218" s="2573"/>
      <c r="AE2218" s="2573"/>
      <c r="AF2218" s="2573"/>
      <c r="AG2218" s="2573"/>
      <c r="AH2218" s="2573"/>
      <c r="AI2218" s="2573"/>
      <c r="AJ2218" s="2573"/>
      <c r="AK2218" s="2574"/>
    </row>
    <row r="2219" spans="2:37" s="2875" customFormat="1" x14ac:dyDescent="0.2">
      <c r="B2219" s="2572" t="s">
        <v>4992</v>
      </c>
      <c r="C2219" s="3242"/>
      <c r="D2219" s="3842" t="s">
        <v>5972</v>
      </c>
      <c r="E2219" s="3842"/>
      <c r="F2219" s="3842"/>
      <c r="G2219" s="2573"/>
      <c r="H2219" s="2573"/>
      <c r="I2219" s="2573"/>
      <c r="J2219" s="2573"/>
      <c r="K2219" s="2573"/>
      <c r="L2219" s="2573"/>
      <c r="M2219" s="2573"/>
      <c r="N2219" s="2573"/>
      <c r="O2219" s="2573"/>
      <c r="P2219" s="2573"/>
      <c r="Q2219" s="2573"/>
      <c r="R2219" s="2573"/>
      <c r="S2219" s="2573"/>
      <c r="T2219" s="2573"/>
      <c r="U2219" s="2573"/>
      <c r="V2219" s="2573"/>
      <c r="W2219" s="2573"/>
      <c r="X2219" s="2573"/>
      <c r="Y2219" s="2573"/>
      <c r="Z2219" s="2573"/>
      <c r="AA2219" s="2573"/>
      <c r="AB2219" s="2573"/>
      <c r="AC2219" s="2573"/>
      <c r="AD2219" s="2573"/>
      <c r="AE2219" s="2573"/>
      <c r="AF2219" s="2573"/>
      <c r="AG2219" s="2573"/>
      <c r="AH2219" s="2573"/>
      <c r="AI2219" s="2573"/>
      <c r="AJ2219" s="2573"/>
      <c r="AK2219" s="2574"/>
    </row>
    <row r="2220" spans="2:37" s="2875" customFormat="1" ht="13.5" thickBot="1" x14ac:dyDescent="0.25">
      <c r="B2220" s="3863" t="s">
        <v>5006</v>
      </c>
      <c r="C2220" s="3864"/>
      <c r="D2220" s="3843">
        <v>41556</v>
      </c>
      <c r="E2220" s="3843"/>
      <c r="F2220" s="3242"/>
      <c r="G2220" s="2573"/>
      <c r="H2220" s="2573"/>
      <c r="I2220" s="2573"/>
      <c r="J2220" s="2573"/>
      <c r="K2220" s="2573"/>
      <c r="L2220" s="2573"/>
      <c r="M2220" s="2573"/>
      <c r="N2220" s="2573"/>
      <c r="O2220" s="2573"/>
      <c r="P2220" s="2573"/>
      <c r="Q2220" s="2573"/>
      <c r="R2220" s="2573"/>
      <c r="S2220" s="2573"/>
      <c r="T2220" s="2573"/>
      <c r="U2220" s="2573"/>
      <c r="V2220" s="2573"/>
      <c r="W2220" s="2573"/>
      <c r="X2220" s="2573"/>
      <c r="Y2220" s="2573"/>
      <c r="Z2220" s="2573"/>
      <c r="AA2220" s="2573"/>
      <c r="AB2220" s="2573"/>
      <c r="AC2220" s="2573"/>
      <c r="AD2220" s="2573"/>
      <c r="AE2220" s="2573"/>
      <c r="AF2220" s="2573"/>
      <c r="AG2220" s="2573"/>
      <c r="AH2220" s="2573"/>
      <c r="AI2220" s="2573"/>
      <c r="AJ2220" s="2573"/>
      <c r="AK2220" s="2574"/>
    </row>
    <row r="2221" spans="2:37" s="2875" customFormat="1" ht="142.5" customHeight="1" thickBot="1" x14ac:dyDescent="0.25">
      <c r="B2221" s="3844" t="s">
        <v>5007</v>
      </c>
      <c r="C2221" s="3845"/>
      <c r="D2221" s="3872" t="s">
        <v>5973</v>
      </c>
      <c r="E2221" s="3847"/>
      <c r="F2221" s="3847"/>
      <c r="G2221" s="3847"/>
      <c r="H2221" s="3847"/>
      <c r="I2221" s="3847"/>
      <c r="J2221" s="3847"/>
      <c r="K2221" s="3848"/>
      <c r="L2221" s="2573"/>
      <c r="M2221" s="2573"/>
      <c r="N2221" s="2573"/>
      <c r="O2221" s="2573"/>
      <c r="P2221" s="2573"/>
      <c r="Q2221" s="2573"/>
      <c r="R2221" s="2573"/>
      <c r="S2221" s="2573"/>
      <c r="T2221" s="2573"/>
      <c r="U2221" s="2573"/>
      <c r="V2221" s="2573"/>
      <c r="W2221" s="2573"/>
      <c r="X2221" s="2573"/>
      <c r="Y2221" s="2573"/>
      <c r="Z2221" s="2573"/>
      <c r="AA2221" s="2573"/>
      <c r="AB2221" s="2573"/>
      <c r="AC2221" s="2573"/>
      <c r="AD2221" s="2573"/>
      <c r="AE2221" s="2573"/>
      <c r="AF2221" s="2573"/>
      <c r="AG2221" s="2573"/>
      <c r="AH2221" s="2573"/>
      <c r="AI2221" s="2573"/>
      <c r="AJ2221" s="2573"/>
      <c r="AK2221" s="2574"/>
    </row>
    <row r="2222" spans="2:37" s="2875" customFormat="1" ht="13.5" customHeight="1" thickBot="1" x14ac:dyDescent="0.25">
      <c r="B2222" s="3865"/>
      <c r="C2222" s="3849"/>
      <c r="D2222" s="3849"/>
      <c r="E2222" s="3849"/>
      <c r="F2222" s="3849"/>
      <c r="G2222" s="3849"/>
      <c r="H2222" s="3849"/>
      <c r="I2222" s="3849"/>
      <c r="J2222" s="3849"/>
      <c r="K2222" s="3849"/>
      <c r="L2222" s="3849"/>
      <c r="M2222" s="3849"/>
      <c r="N2222" s="3849"/>
      <c r="O2222" s="3849"/>
      <c r="P2222" s="3849"/>
      <c r="Q2222" s="3849"/>
      <c r="R2222" s="2573"/>
      <c r="S2222" s="2573"/>
      <c r="T2222" s="2573"/>
      <c r="U2222" s="2573"/>
      <c r="V2222" s="2573"/>
      <c r="W2222" s="2573"/>
      <c r="X2222" s="2573"/>
      <c r="Y2222" s="2573"/>
      <c r="Z2222" s="2573"/>
      <c r="AA2222" s="2573"/>
      <c r="AB2222" s="2573"/>
      <c r="AC2222" s="2573"/>
      <c r="AD2222" s="2573"/>
      <c r="AE2222" s="2573"/>
      <c r="AF2222" s="2573"/>
      <c r="AG2222" s="2573"/>
      <c r="AH2222" s="2573"/>
      <c r="AI2222" s="2573"/>
      <c r="AJ2222" s="2573"/>
      <c r="AK2222" s="2574"/>
    </row>
    <row r="2223" spans="2:37" s="2875" customFormat="1" ht="13.5" customHeight="1" thickBot="1" x14ac:dyDescent="0.25">
      <c r="B2223" s="3827" t="s">
        <v>5008</v>
      </c>
      <c r="C2223" s="3827"/>
      <c r="D2223" s="3827" t="s">
        <v>4998</v>
      </c>
      <c r="E2223" s="3827" t="s">
        <v>5009</v>
      </c>
      <c r="F2223" s="3850" t="s">
        <v>224</v>
      </c>
      <c r="G2223" s="3850"/>
      <c r="H2223" s="3850"/>
      <c r="I2223" s="3850"/>
      <c r="J2223" s="3850"/>
      <c r="K2223" s="3850"/>
      <c r="L2223" s="3850"/>
      <c r="M2223" s="3850"/>
      <c r="N2223" s="3850"/>
      <c r="O2223" s="3850"/>
      <c r="P2223" s="3850"/>
      <c r="Q2223" s="3850"/>
      <c r="R2223" s="3850"/>
      <c r="S2223" s="3850" t="s">
        <v>340</v>
      </c>
      <c r="T2223" s="3850"/>
      <c r="U2223" s="3850"/>
      <c r="V2223" s="3850"/>
      <c r="W2223" s="3850"/>
      <c r="X2223" s="3850"/>
      <c r="Y2223" s="3850"/>
      <c r="Z2223" s="3850"/>
      <c r="AA2223" s="3850"/>
      <c r="AB2223" s="3850"/>
      <c r="AC2223" s="3850"/>
      <c r="AD2223" s="3850" t="s">
        <v>225</v>
      </c>
      <c r="AE2223" s="3850"/>
      <c r="AF2223" s="3850"/>
      <c r="AG2223" s="3850"/>
      <c r="AH2223" s="3851" t="s">
        <v>4993</v>
      </c>
      <c r="AI2223" s="3851"/>
      <c r="AJ2223" s="3851"/>
      <c r="AK2223" s="2574"/>
    </row>
    <row r="2224" spans="2:37" s="2875" customFormat="1" ht="13.5" thickBot="1" x14ac:dyDescent="0.25">
      <c r="B2224" s="3828"/>
      <c r="C2224" s="3828"/>
      <c r="D2224" s="3828"/>
      <c r="E2224" s="3828"/>
      <c r="F2224" s="3828" t="s">
        <v>5010</v>
      </c>
      <c r="G2224" s="3828" t="s">
        <v>5011</v>
      </c>
      <c r="H2224" s="3827" t="s">
        <v>5012</v>
      </c>
      <c r="I2224" s="3830" t="s">
        <v>5013</v>
      </c>
      <c r="J2224" s="3830" t="s">
        <v>5014</v>
      </c>
      <c r="K2224" s="3829" t="s">
        <v>5015</v>
      </c>
      <c r="L2224" s="3829" t="s">
        <v>5016</v>
      </c>
      <c r="M2224" s="3830" t="s">
        <v>5017</v>
      </c>
      <c r="N2224" s="3830"/>
      <c r="O2224" s="3829" t="s">
        <v>5018</v>
      </c>
      <c r="P2224" s="3829" t="s">
        <v>5019</v>
      </c>
      <c r="Q2224" s="3829" t="s">
        <v>5020</v>
      </c>
      <c r="R2224" s="3829" t="s">
        <v>5021</v>
      </c>
      <c r="S2224" s="3827" t="s">
        <v>5022</v>
      </c>
      <c r="T2224" s="3827" t="s">
        <v>5023</v>
      </c>
      <c r="U2224" s="3827" t="s">
        <v>5024</v>
      </c>
      <c r="V2224" s="3827" t="s">
        <v>5025</v>
      </c>
      <c r="W2224" s="3827" t="s">
        <v>5026</v>
      </c>
      <c r="X2224" s="3827" t="s">
        <v>5027</v>
      </c>
      <c r="Y2224" s="3827" t="s">
        <v>5028</v>
      </c>
      <c r="Z2224" s="3827" t="s">
        <v>5029</v>
      </c>
      <c r="AA2224" s="3827" t="s">
        <v>5030</v>
      </c>
      <c r="AB2224" s="3830" t="s">
        <v>5031</v>
      </c>
      <c r="AC2224" s="3830" t="s">
        <v>5032</v>
      </c>
      <c r="AD2224" s="3827" t="s">
        <v>5033</v>
      </c>
      <c r="AE2224" s="3827" t="s">
        <v>5034</v>
      </c>
      <c r="AF2224" s="3827" t="s">
        <v>5035</v>
      </c>
      <c r="AG2224" s="3827" t="s">
        <v>5036</v>
      </c>
      <c r="AH2224" s="3827" t="s">
        <v>1154</v>
      </c>
      <c r="AI2224" s="3827" t="s">
        <v>4994</v>
      </c>
      <c r="AJ2224" s="3827" t="s">
        <v>4995</v>
      </c>
      <c r="AK2224" s="2574"/>
    </row>
    <row r="2225" spans="2:37" s="2875" customFormat="1" ht="13.5" customHeight="1" thickBot="1" x14ac:dyDescent="0.25">
      <c r="B2225" s="3828"/>
      <c r="C2225" s="3828"/>
      <c r="D2225" s="3828"/>
      <c r="E2225" s="3828"/>
      <c r="F2225" s="3828"/>
      <c r="G2225" s="3828"/>
      <c r="H2225" s="3828"/>
      <c r="I2225" s="3829"/>
      <c r="J2225" s="3829"/>
      <c r="K2225" s="3829"/>
      <c r="L2225" s="3829"/>
      <c r="M2225" s="3239" t="s">
        <v>5037</v>
      </c>
      <c r="N2225" s="3240" t="s">
        <v>2798</v>
      </c>
      <c r="O2225" s="3829"/>
      <c r="P2225" s="3829"/>
      <c r="Q2225" s="3829"/>
      <c r="R2225" s="3829"/>
      <c r="S2225" s="3828"/>
      <c r="T2225" s="3828"/>
      <c r="U2225" s="3828"/>
      <c r="V2225" s="3828"/>
      <c r="W2225" s="3828"/>
      <c r="X2225" s="3828"/>
      <c r="Y2225" s="3828"/>
      <c r="Z2225" s="3828"/>
      <c r="AA2225" s="3828"/>
      <c r="AB2225" s="3829"/>
      <c r="AC2225" s="3829"/>
      <c r="AD2225" s="3828"/>
      <c r="AE2225" s="3828"/>
      <c r="AF2225" s="3828"/>
      <c r="AG2225" s="3828"/>
      <c r="AH2225" s="3828"/>
      <c r="AI2225" s="3828"/>
      <c r="AJ2225" s="3828"/>
      <c r="AK2225" s="2574"/>
    </row>
    <row r="2226" spans="2:37" s="2875" customFormat="1" ht="13.5" customHeight="1" thickBot="1" x14ac:dyDescent="0.25">
      <c r="B2226" s="3952" t="s">
        <v>5974</v>
      </c>
      <c r="C2226" s="3953"/>
      <c r="D2226" s="3352" t="s">
        <v>1534</v>
      </c>
      <c r="E2226" s="3256">
        <v>1</v>
      </c>
      <c r="F2226" s="3352" t="s">
        <v>1534</v>
      </c>
      <c r="G2226" s="3352" t="s">
        <v>1534</v>
      </c>
      <c r="H2226" s="3352" t="s">
        <v>1534</v>
      </c>
      <c r="I2226" s="3352" t="s">
        <v>1534</v>
      </c>
      <c r="J2226" s="3352" t="s">
        <v>1534</v>
      </c>
      <c r="K2226" s="3352" t="s">
        <v>1534</v>
      </c>
      <c r="L2226" s="3352" t="s">
        <v>1534</v>
      </c>
      <c r="M2226" s="3352" t="s">
        <v>1534</v>
      </c>
      <c r="N2226" s="3352" t="s">
        <v>1534</v>
      </c>
      <c r="O2226" s="3352" t="s">
        <v>1534</v>
      </c>
      <c r="P2226" s="3352" t="s">
        <v>1534</v>
      </c>
      <c r="Q2226" s="3352" t="s">
        <v>1534</v>
      </c>
      <c r="R2226" s="3352" t="s">
        <v>1534</v>
      </c>
      <c r="S2226" s="3352" t="s">
        <v>1534</v>
      </c>
      <c r="T2226" s="3352" t="s">
        <v>1534</v>
      </c>
      <c r="U2226" s="3352" t="s">
        <v>1534</v>
      </c>
      <c r="V2226" s="3352" t="s">
        <v>1534</v>
      </c>
      <c r="W2226" s="3352" t="s">
        <v>1534</v>
      </c>
      <c r="X2226" s="3352" t="s">
        <v>1534</v>
      </c>
      <c r="Y2226" s="3352" t="s">
        <v>1534</v>
      </c>
      <c r="Z2226" s="3352" t="s">
        <v>1534</v>
      </c>
      <c r="AA2226" s="3352" t="s">
        <v>1534</v>
      </c>
      <c r="AB2226" s="3352" t="s">
        <v>1534</v>
      </c>
      <c r="AC2226" s="3352" t="s">
        <v>1534</v>
      </c>
      <c r="AD2226" s="3256">
        <v>1</v>
      </c>
      <c r="AE2226" s="3338" t="s">
        <v>259</v>
      </c>
      <c r="AF2226" s="3256">
        <f>1/3</f>
        <v>0.33333333333333331</v>
      </c>
      <c r="AG2226" s="3256">
        <v>0.5</v>
      </c>
      <c r="AH2226" s="3353" t="s">
        <v>1534</v>
      </c>
      <c r="AI2226" s="3353" t="s">
        <v>1534</v>
      </c>
      <c r="AJ2226" s="3353" t="s">
        <v>1534</v>
      </c>
      <c r="AK2226" s="2574"/>
    </row>
    <row r="2227" spans="2:37" s="2875" customFormat="1" x14ac:dyDescent="0.2">
      <c r="B2227" s="2575"/>
      <c r="C2227" s="2568"/>
      <c r="D2227" s="3833"/>
      <c r="E2227" s="3833"/>
      <c r="F2227" s="3833"/>
      <c r="G2227" s="3833"/>
      <c r="H2227" s="2568"/>
      <c r="I2227" s="2569"/>
      <c r="J2227" s="2569"/>
      <c r="K2227" s="2569"/>
      <c r="L2227" s="2569"/>
      <c r="M2227" s="2568"/>
      <c r="N2227" s="2569"/>
      <c r="O2227" s="2569"/>
      <c r="P2227" s="2569"/>
      <c r="Q2227" s="2569"/>
      <c r="R2227" s="2569"/>
      <c r="S2227" s="2568"/>
      <c r="T2227" s="2567"/>
      <c r="U2227" s="2567"/>
      <c r="V2227" s="2567"/>
      <c r="W2227" s="2567"/>
      <c r="X2227" s="2567"/>
      <c r="Y2227" s="2567"/>
      <c r="Z2227" s="2567"/>
      <c r="AA2227" s="2567"/>
      <c r="AB2227" s="2567"/>
      <c r="AC2227" s="2567"/>
      <c r="AD2227" s="2567"/>
      <c r="AE2227" s="2567"/>
      <c r="AF2227" s="2567"/>
      <c r="AG2227" s="2567"/>
      <c r="AH2227" s="2567"/>
      <c r="AI2227" s="2567"/>
      <c r="AJ2227" s="2567"/>
      <c r="AK2227" s="2574"/>
    </row>
    <row r="2228" spans="2:37" s="2875" customFormat="1" x14ac:dyDescent="0.2">
      <c r="B2228" s="3834" t="s">
        <v>4996</v>
      </c>
      <c r="C2228" s="3835"/>
      <c r="D2228" s="3836" t="s">
        <v>1534</v>
      </c>
      <c r="E2228" s="3836"/>
      <c r="F2228" s="3836"/>
      <c r="G2228" s="3836"/>
      <c r="H2228" s="2571"/>
      <c r="I2228" s="2571"/>
      <c r="J2228" s="2571"/>
      <c r="K2228" s="2571"/>
      <c r="L2228" s="2571"/>
      <c r="M2228" s="2571"/>
      <c r="N2228" s="2571"/>
      <c r="O2228" s="2571"/>
      <c r="P2228" s="2571"/>
      <c r="Q2228" s="2571"/>
      <c r="R2228" s="2571"/>
      <c r="S2228" s="2571"/>
      <c r="T2228" s="2567"/>
      <c r="U2228" s="2567"/>
      <c r="V2228" s="2567"/>
      <c r="W2228" s="2567"/>
      <c r="X2228" s="2567"/>
      <c r="Y2228" s="2567"/>
      <c r="Z2228" s="2567"/>
      <c r="AA2228" s="2567"/>
      <c r="AB2228" s="2567"/>
      <c r="AC2228" s="2567"/>
      <c r="AD2228" s="2567"/>
      <c r="AE2228" s="2567"/>
      <c r="AF2228" s="2567"/>
      <c r="AG2228" s="2567"/>
      <c r="AH2228" s="2567"/>
      <c r="AI2228" s="2567"/>
      <c r="AJ2228" s="2567"/>
      <c r="AK2228" s="2574"/>
    </row>
    <row r="2229" spans="2:37" s="2875" customFormat="1" x14ac:dyDescent="0.2">
      <c r="B2229" s="3834" t="s">
        <v>4997</v>
      </c>
      <c r="C2229" s="3835"/>
      <c r="D2229" s="3836" t="s">
        <v>10</v>
      </c>
      <c r="E2229" s="3836"/>
      <c r="F2229" s="3836"/>
      <c r="G2229" s="3836"/>
      <c r="H2229" s="2571"/>
      <c r="I2229" s="2571"/>
      <c r="J2229" s="2571"/>
      <c r="K2229" s="2571"/>
      <c r="L2229" s="2571"/>
      <c r="M2229" s="2571"/>
      <c r="N2229" s="2571"/>
      <c r="O2229" s="2571"/>
      <c r="P2229" s="2571"/>
      <c r="Q2229" s="2571"/>
      <c r="R2229" s="2571"/>
      <c r="S2229" s="2571"/>
      <c r="T2229" s="2567"/>
      <c r="U2229" s="2567"/>
      <c r="V2229" s="2567"/>
      <c r="W2229" s="2567"/>
      <c r="X2229" s="2567"/>
      <c r="Y2229" s="2567"/>
      <c r="Z2229" s="2567"/>
      <c r="AA2229" s="2567"/>
      <c r="AB2229" s="2567"/>
      <c r="AC2229" s="2567"/>
      <c r="AD2229" s="2567"/>
      <c r="AE2229" s="2567"/>
      <c r="AF2229" s="2567"/>
      <c r="AG2229" s="2567"/>
      <c r="AH2229" s="2567"/>
      <c r="AI2229" s="2567"/>
      <c r="AJ2229" s="2567"/>
      <c r="AK2229" s="2574"/>
    </row>
    <row r="2230" spans="2:37" s="2875" customFormat="1" ht="15.75" thickBot="1" x14ac:dyDescent="0.25">
      <c r="B2230" s="3938"/>
      <c r="C2230" s="3939"/>
      <c r="D2230" s="3940"/>
      <c r="E2230" s="3940"/>
      <c r="F2230" s="3940"/>
      <c r="G2230" s="3940"/>
      <c r="H2230" s="2576"/>
      <c r="I2230" s="2576"/>
      <c r="J2230" s="2576"/>
      <c r="K2230" s="2576"/>
      <c r="L2230" s="2576"/>
      <c r="M2230" s="2576"/>
      <c r="N2230" s="2576"/>
      <c r="O2230" s="2576"/>
      <c r="P2230" s="2576"/>
      <c r="Q2230" s="2576"/>
      <c r="R2230" s="2576"/>
      <c r="S2230" s="2576"/>
      <c r="T2230" s="2577"/>
      <c r="U2230" s="2577"/>
      <c r="V2230" s="2577"/>
      <c r="W2230" s="2577"/>
      <c r="X2230" s="2577"/>
      <c r="Y2230" s="2577"/>
      <c r="Z2230" s="2577"/>
      <c r="AA2230" s="2577"/>
      <c r="AB2230" s="2577"/>
      <c r="AC2230" s="2577"/>
      <c r="AD2230" s="2577"/>
      <c r="AE2230" s="2577"/>
      <c r="AF2230" s="2577"/>
      <c r="AG2230" s="2577"/>
      <c r="AH2230" s="2577"/>
      <c r="AI2230" s="2577"/>
      <c r="AJ2230" s="2577"/>
      <c r="AK2230" s="2579"/>
    </row>
    <row r="2231" spans="2:37" s="2875" customFormat="1" x14ac:dyDescent="0.2">
      <c r="B2231" s="2777"/>
    </row>
    <row r="2232" spans="2:37" s="2875" customFormat="1" ht="13.5" thickBot="1" x14ac:dyDescent="0.25">
      <c r="B2232" s="2777"/>
    </row>
    <row r="2233" spans="2:37" s="2875" customFormat="1" ht="20.25" x14ac:dyDescent="0.2">
      <c r="B2233" s="3839" t="s">
        <v>5005</v>
      </c>
      <c r="C2233" s="3840"/>
      <c r="D2233" s="3840"/>
      <c r="E2233" s="3840"/>
      <c r="F2233" s="3840"/>
      <c r="G2233" s="3840"/>
      <c r="H2233" s="3840"/>
      <c r="I2233" s="3840"/>
      <c r="J2233" s="3840"/>
      <c r="K2233" s="3840"/>
      <c r="L2233" s="3840"/>
      <c r="M2233" s="3840"/>
      <c r="N2233" s="3840"/>
      <c r="O2233" s="3840"/>
      <c r="P2233" s="3840"/>
      <c r="Q2233" s="3840"/>
      <c r="R2233" s="3840"/>
      <c r="S2233" s="3840"/>
      <c r="T2233" s="3840"/>
      <c r="U2233" s="3840"/>
      <c r="V2233" s="3840"/>
      <c r="W2233" s="3840"/>
      <c r="X2233" s="3840"/>
      <c r="Y2233" s="3840"/>
      <c r="Z2233" s="3840"/>
      <c r="AA2233" s="3840"/>
      <c r="AB2233" s="3840"/>
      <c r="AC2233" s="3840"/>
      <c r="AD2233" s="3840"/>
      <c r="AE2233" s="3840"/>
      <c r="AF2233" s="3840"/>
      <c r="AG2233" s="3840"/>
      <c r="AH2233" s="3840"/>
      <c r="AI2233" s="3840"/>
      <c r="AJ2233" s="3840"/>
      <c r="AK2233" s="3841"/>
    </row>
    <row r="2234" spans="2:37" s="2875" customFormat="1" x14ac:dyDescent="0.2">
      <c r="B2234" s="2572"/>
      <c r="C2234" s="3242"/>
      <c r="D2234" s="3242"/>
      <c r="E2234" s="3242"/>
      <c r="F2234" s="3242"/>
      <c r="G2234" s="2573"/>
      <c r="H2234" s="2573"/>
      <c r="I2234" s="2573"/>
      <c r="J2234" s="2573"/>
      <c r="K2234" s="2573"/>
      <c r="L2234" s="2573"/>
      <c r="M2234" s="2573"/>
      <c r="N2234" s="2573"/>
      <c r="O2234" s="2573"/>
      <c r="P2234" s="2573"/>
      <c r="Q2234" s="2573"/>
      <c r="R2234" s="2573"/>
      <c r="S2234" s="2573"/>
      <c r="T2234" s="2573"/>
      <c r="U2234" s="2573"/>
      <c r="V2234" s="2573"/>
      <c r="W2234" s="2573"/>
      <c r="X2234" s="2573"/>
      <c r="Y2234" s="2573"/>
      <c r="Z2234" s="2573"/>
      <c r="AA2234" s="2573"/>
      <c r="AB2234" s="2573"/>
      <c r="AC2234" s="2573"/>
      <c r="AD2234" s="2573"/>
      <c r="AE2234" s="2573"/>
      <c r="AF2234" s="2573"/>
      <c r="AG2234" s="2573"/>
      <c r="AH2234" s="2573"/>
      <c r="AI2234" s="2573"/>
      <c r="AJ2234" s="2573"/>
      <c r="AK2234" s="2574"/>
    </row>
    <row r="2235" spans="2:37" s="2875" customFormat="1" x14ac:dyDescent="0.2">
      <c r="B2235" s="2572" t="s">
        <v>4992</v>
      </c>
      <c r="C2235" s="3242"/>
      <c r="D2235" s="3842" t="s">
        <v>5972</v>
      </c>
      <c r="E2235" s="3842"/>
      <c r="F2235" s="3842"/>
      <c r="G2235" s="2573"/>
      <c r="H2235" s="2573"/>
      <c r="I2235" s="2573"/>
      <c r="J2235" s="2573"/>
      <c r="K2235" s="2573"/>
      <c r="L2235" s="2573"/>
      <c r="M2235" s="2573"/>
      <c r="N2235" s="2573"/>
      <c r="O2235" s="2573"/>
      <c r="P2235" s="2573"/>
      <c r="Q2235" s="2573"/>
      <c r="R2235" s="2573"/>
      <c r="S2235" s="2573"/>
      <c r="T2235" s="2573"/>
      <c r="U2235" s="2573"/>
      <c r="V2235" s="2573"/>
      <c r="W2235" s="2573"/>
      <c r="X2235" s="2573"/>
      <c r="Y2235" s="2573"/>
      <c r="Z2235" s="2573"/>
      <c r="AA2235" s="2573"/>
      <c r="AB2235" s="2573"/>
      <c r="AC2235" s="2573"/>
      <c r="AD2235" s="2573"/>
      <c r="AE2235" s="2573"/>
      <c r="AF2235" s="2573"/>
      <c r="AG2235" s="2573"/>
      <c r="AH2235" s="2573"/>
      <c r="AI2235" s="2573"/>
      <c r="AJ2235" s="2573"/>
      <c r="AK2235" s="2574"/>
    </row>
    <row r="2236" spans="2:37" s="2875" customFormat="1" ht="13.5" thickBot="1" x14ac:dyDescent="0.25">
      <c r="B2236" s="3863" t="s">
        <v>5006</v>
      </c>
      <c r="C2236" s="3864"/>
      <c r="D2236" s="3843">
        <v>41556</v>
      </c>
      <c r="E2236" s="3843"/>
      <c r="F2236" s="3242"/>
      <c r="G2236" s="2573"/>
      <c r="H2236" s="2573"/>
      <c r="I2236" s="2573"/>
      <c r="J2236" s="2573"/>
      <c r="K2236" s="2573"/>
      <c r="L2236" s="2573"/>
      <c r="M2236" s="2573"/>
      <c r="N2236" s="2573"/>
      <c r="O2236" s="2573"/>
      <c r="P2236" s="2573"/>
      <c r="Q2236" s="2573"/>
      <c r="R2236" s="2573"/>
      <c r="S2236" s="2573"/>
      <c r="T2236" s="2573"/>
      <c r="U2236" s="2573"/>
      <c r="V2236" s="2573"/>
      <c r="W2236" s="2573"/>
      <c r="X2236" s="2573"/>
      <c r="Y2236" s="2573"/>
      <c r="Z2236" s="2573"/>
      <c r="AA2236" s="2573"/>
      <c r="AB2236" s="2573"/>
      <c r="AC2236" s="2573"/>
      <c r="AD2236" s="2573"/>
      <c r="AE2236" s="2573"/>
      <c r="AF2236" s="2573"/>
      <c r="AG2236" s="2573"/>
      <c r="AH2236" s="2573"/>
      <c r="AI2236" s="2573"/>
      <c r="AJ2236" s="2573"/>
      <c r="AK2236" s="2574"/>
    </row>
    <row r="2237" spans="2:37" s="2875" customFormat="1" ht="128.25" customHeight="1" thickBot="1" x14ac:dyDescent="0.25">
      <c r="B2237" s="3844" t="s">
        <v>5007</v>
      </c>
      <c r="C2237" s="3845"/>
      <c r="D2237" s="3872" t="s">
        <v>5973</v>
      </c>
      <c r="E2237" s="3847"/>
      <c r="F2237" s="3847"/>
      <c r="G2237" s="3847"/>
      <c r="H2237" s="3847"/>
      <c r="I2237" s="3847"/>
      <c r="J2237" s="3847"/>
      <c r="K2237" s="3848"/>
      <c r="L2237" s="2573"/>
      <c r="M2237" s="2573"/>
      <c r="N2237" s="2573"/>
      <c r="O2237" s="2573"/>
      <c r="P2237" s="2573"/>
      <c r="Q2237" s="2573"/>
      <c r="R2237" s="2573"/>
      <c r="S2237" s="2573"/>
      <c r="T2237" s="2573"/>
      <c r="U2237" s="2573"/>
      <c r="V2237" s="2573"/>
      <c r="W2237" s="2573"/>
      <c r="X2237" s="2573"/>
      <c r="Y2237" s="2573"/>
      <c r="Z2237" s="2573"/>
      <c r="AA2237" s="2573"/>
      <c r="AB2237" s="2573"/>
      <c r="AC2237" s="2573"/>
      <c r="AD2237" s="2573"/>
      <c r="AE2237" s="2573"/>
      <c r="AF2237" s="2573"/>
      <c r="AG2237" s="2573"/>
      <c r="AH2237" s="2573"/>
      <c r="AI2237" s="2573"/>
      <c r="AJ2237" s="2573"/>
      <c r="AK2237" s="2574"/>
    </row>
    <row r="2238" spans="2:37" s="2875" customFormat="1" ht="13.5" thickBot="1" x14ac:dyDescent="0.25">
      <c r="B2238" s="3865"/>
      <c r="C2238" s="3849"/>
      <c r="D2238" s="3849"/>
      <c r="E2238" s="3849"/>
      <c r="F2238" s="3849"/>
      <c r="G2238" s="3849"/>
      <c r="H2238" s="3849"/>
      <c r="I2238" s="3849"/>
      <c r="J2238" s="3849"/>
      <c r="K2238" s="3849"/>
      <c r="L2238" s="3849"/>
      <c r="M2238" s="3849"/>
      <c r="N2238" s="3849"/>
      <c r="O2238" s="3849"/>
      <c r="P2238" s="3849"/>
      <c r="Q2238" s="3849"/>
      <c r="R2238" s="2573"/>
      <c r="S2238" s="2573"/>
      <c r="T2238" s="2573"/>
      <c r="U2238" s="2573"/>
      <c r="V2238" s="2573"/>
      <c r="W2238" s="2573"/>
      <c r="X2238" s="2573"/>
      <c r="Y2238" s="2573"/>
      <c r="Z2238" s="2573"/>
      <c r="AA2238" s="2573"/>
      <c r="AB2238" s="2573"/>
      <c r="AC2238" s="2573"/>
      <c r="AD2238" s="2573"/>
      <c r="AE2238" s="2573"/>
      <c r="AF2238" s="2573"/>
      <c r="AG2238" s="2573"/>
      <c r="AH2238" s="2573"/>
      <c r="AI2238" s="2573"/>
      <c r="AJ2238" s="2573"/>
      <c r="AK2238" s="2574"/>
    </row>
    <row r="2239" spans="2:37" s="2875" customFormat="1" ht="13.5" thickBot="1" x14ac:dyDescent="0.25">
      <c r="B2239" s="3827" t="s">
        <v>5008</v>
      </c>
      <c r="C2239" s="3827"/>
      <c r="D2239" s="3827" t="s">
        <v>4998</v>
      </c>
      <c r="E2239" s="3827" t="s">
        <v>5009</v>
      </c>
      <c r="F2239" s="3850" t="s">
        <v>224</v>
      </c>
      <c r="G2239" s="3850"/>
      <c r="H2239" s="3850"/>
      <c r="I2239" s="3850"/>
      <c r="J2239" s="3850"/>
      <c r="K2239" s="3850"/>
      <c r="L2239" s="3850"/>
      <c r="M2239" s="3850"/>
      <c r="N2239" s="3850"/>
      <c r="O2239" s="3850"/>
      <c r="P2239" s="3850"/>
      <c r="Q2239" s="3850"/>
      <c r="R2239" s="3850"/>
      <c r="S2239" s="3850" t="s">
        <v>340</v>
      </c>
      <c r="T2239" s="3850"/>
      <c r="U2239" s="3850"/>
      <c r="V2239" s="3850"/>
      <c r="W2239" s="3850"/>
      <c r="X2239" s="3850"/>
      <c r="Y2239" s="3850"/>
      <c r="Z2239" s="3850"/>
      <c r="AA2239" s="3850"/>
      <c r="AB2239" s="3850"/>
      <c r="AC2239" s="3850"/>
      <c r="AD2239" s="3850" t="s">
        <v>225</v>
      </c>
      <c r="AE2239" s="3850"/>
      <c r="AF2239" s="3850"/>
      <c r="AG2239" s="3850"/>
      <c r="AH2239" s="3851" t="s">
        <v>4993</v>
      </c>
      <c r="AI2239" s="3851"/>
      <c r="AJ2239" s="3851"/>
      <c r="AK2239" s="2574"/>
    </row>
    <row r="2240" spans="2:37" s="2875" customFormat="1" ht="13.5" thickBot="1" x14ac:dyDescent="0.25">
      <c r="B2240" s="3828"/>
      <c r="C2240" s="3828"/>
      <c r="D2240" s="3828"/>
      <c r="E2240" s="3828"/>
      <c r="F2240" s="3828" t="s">
        <v>5010</v>
      </c>
      <c r="G2240" s="3828" t="s">
        <v>5011</v>
      </c>
      <c r="H2240" s="3827" t="s">
        <v>5012</v>
      </c>
      <c r="I2240" s="3830" t="s">
        <v>5013</v>
      </c>
      <c r="J2240" s="3830" t="s">
        <v>5014</v>
      </c>
      <c r="K2240" s="3829" t="s">
        <v>5015</v>
      </c>
      <c r="L2240" s="3829" t="s">
        <v>5016</v>
      </c>
      <c r="M2240" s="3830" t="s">
        <v>5017</v>
      </c>
      <c r="N2240" s="3830"/>
      <c r="O2240" s="3829" t="s">
        <v>5018</v>
      </c>
      <c r="P2240" s="3829" t="s">
        <v>5019</v>
      </c>
      <c r="Q2240" s="3829" t="s">
        <v>5020</v>
      </c>
      <c r="R2240" s="3829" t="s">
        <v>5021</v>
      </c>
      <c r="S2240" s="3827" t="s">
        <v>5022</v>
      </c>
      <c r="T2240" s="3827" t="s">
        <v>5023</v>
      </c>
      <c r="U2240" s="3827" t="s">
        <v>5024</v>
      </c>
      <c r="V2240" s="3827" t="s">
        <v>5025</v>
      </c>
      <c r="W2240" s="3827" t="s">
        <v>5026</v>
      </c>
      <c r="X2240" s="3827" t="s">
        <v>5027</v>
      </c>
      <c r="Y2240" s="3827" t="s">
        <v>5028</v>
      </c>
      <c r="Z2240" s="3827" t="s">
        <v>5029</v>
      </c>
      <c r="AA2240" s="3827" t="s">
        <v>5030</v>
      </c>
      <c r="AB2240" s="3830" t="s">
        <v>5031</v>
      </c>
      <c r="AC2240" s="3830" t="s">
        <v>5032</v>
      </c>
      <c r="AD2240" s="3827" t="s">
        <v>5033</v>
      </c>
      <c r="AE2240" s="3827" t="s">
        <v>5034</v>
      </c>
      <c r="AF2240" s="3827" t="s">
        <v>5035</v>
      </c>
      <c r="AG2240" s="3827" t="s">
        <v>5036</v>
      </c>
      <c r="AH2240" s="3827" t="s">
        <v>1154</v>
      </c>
      <c r="AI2240" s="3827" t="s">
        <v>4994</v>
      </c>
      <c r="AJ2240" s="3827" t="s">
        <v>4995</v>
      </c>
      <c r="AK2240" s="2574"/>
    </row>
    <row r="2241" spans="2:37" s="2875" customFormat="1" ht="13.5" thickBot="1" x14ac:dyDescent="0.25">
      <c r="B2241" s="3828"/>
      <c r="C2241" s="3828"/>
      <c r="D2241" s="3828"/>
      <c r="E2241" s="3828"/>
      <c r="F2241" s="3828"/>
      <c r="G2241" s="3828"/>
      <c r="H2241" s="3828"/>
      <c r="I2241" s="3829"/>
      <c r="J2241" s="3829"/>
      <c r="K2241" s="3829"/>
      <c r="L2241" s="3829"/>
      <c r="M2241" s="3239" t="s">
        <v>5037</v>
      </c>
      <c r="N2241" s="3240" t="s">
        <v>2798</v>
      </c>
      <c r="O2241" s="3829"/>
      <c r="P2241" s="3829"/>
      <c r="Q2241" s="3829"/>
      <c r="R2241" s="3829"/>
      <c r="S2241" s="3828"/>
      <c r="T2241" s="3828"/>
      <c r="U2241" s="3828"/>
      <c r="V2241" s="3828"/>
      <c r="W2241" s="3828"/>
      <c r="X2241" s="3828"/>
      <c r="Y2241" s="3828"/>
      <c r="Z2241" s="3828"/>
      <c r="AA2241" s="3828"/>
      <c r="AB2241" s="3829"/>
      <c r="AC2241" s="3829"/>
      <c r="AD2241" s="3828"/>
      <c r="AE2241" s="3828"/>
      <c r="AF2241" s="3828"/>
      <c r="AG2241" s="3828"/>
      <c r="AH2241" s="3828"/>
      <c r="AI2241" s="3828"/>
      <c r="AJ2241" s="3828"/>
      <c r="AK2241" s="2574"/>
    </row>
    <row r="2242" spans="2:37" s="2875" customFormat="1" ht="13.5" thickBot="1" x14ac:dyDescent="0.25">
      <c r="B2242" s="3952" t="s">
        <v>5974</v>
      </c>
      <c r="C2242" s="3953"/>
      <c r="D2242" s="3352" t="s">
        <v>1534</v>
      </c>
      <c r="E2242" s="3256">
        <v>1</v>
      </c>
      <c r="F2242" s="3352" t="s">
        <v>1534</v>
      </c>
      <c r="G2242" s="3352" t="s">
        <v>1534</v>
      </c>
      <c r="H2242" s="3352" t="s">
        <v>1534</v>
      </c>
      <c r="I2242" s="3352" t="s">
        <v>1534</v>
      </c>
      <c r="J2242" s="3352" t="s">
        <v>1534</v>
      </c>
      <c r="K2242" s="3352" t="s">
        <v>1534</v>
      </c>
      <c r="L2242" s="3352" t="s">
        <v>1534</v>
      </c>
      <c r="M2242" s="3352" t="s">
        <v>1534</v>
      </c>
      <c r="N2242" s="3352" t="s">
        <v>1534</v>
      </c>
      <c r="O2242" s="3352" t="s">
        <v>1534</v>
      </c>
      <c r="P2242" s="3352" t="s">
        <v>1534</v>
      </c>
      <c r="Q2242" s="3352" t="s">
        <v>1534</v>
      </c>
      <c r="R2242" s="3352" t="s">
        <v>1534</v>
      </c>
      <c r="S2242" s="3352" t="s">
        <v>1534</v>
      </c>
      <c r="T2242" s="3352" t="s">
        <v>1534</v>
      </c>
      <c r="U2242" s="3352" t="s">
        <v>1534</v>
      </c>
      <c r="V2242" s="3352" t="s">
        <v>1534</v>
      </c>
      <c r="W2242" s="3352" t="s">
        <v>1534</v>
      </c>
      <c r="X2242" s="3352" t="s">
        <v>1534</v>
      </c>
      <c r="Y2242" s="3352" t="s">
        <v>1534</v>
      </c>
      <c r="Z2242" s="3352" t="s">
        <v>1534</v>
      </c>
      <c r="AA2242" s="3352" t="s">
        <v>1534</v>
      </c>
      <c r="AB2242" s="3352" t="s">
        <v>1534</v>
      </c>
      <c r="AC2242" s="3352" t="s">
        <v>1534</v>
      </c>
      <c r="AD2242" s="3256">
        <v>1</v>
      </c>
      <c r="AE2242" s="3338" t="s">
        <v>259</v>
      </c>
      <c r="AF2242" s="3256">
        <f>1/3</f>
        <v>0.33333333333333331</v>
      </c>
      <c r="AG2242" s="3256">
        <v>0.5</v>
      </c>
      <c r="AH2242" s="3353" t="s">
        <v>1534</v>
      </c>
      <c r="AI2242" s="3353" t="s">
        <v>1534</v>
      </c>
      <c r="AJ2242" s="3353" t="s">
        <v>1534</v>
      </c>
      <c r="AK2242" s="2574"/>
    </row>
    <row r="2243" spans="2:37" s="2875" customFormat="1" x14ac:dyDescent="0.2">
      <c r="B2243" s="2575"/>
      <c r="C2243" s="2568"/>
      <c r="D2243" s="3833"/>
      <c r="E2243" s="3833"/>
      <c r="F2243" s="3833"/>
      <c r="G2243" s="3833"/>
      <c r="H2243" s="2568"/>
      <c r="I2243" s="2569"/>
      <c r="J2243" s="2569"/>
      <c r="K2243" s="2569"/>
      <c r="L2243" s="2569"/>
      <c r="M2243" s="2568"/>
      <c r="N2243" s="2569"/>
      <c r="O2243" s="2569"/>
      <c r="P2243" s="2569"/>
      <c r="Q2243" s="2569"/>
      <c r="R2243" s="2569"/>
      <c r="S2243" s="2568"/>
      <c r="T2243" s="2567"/>
      <c r="U2243" s="2567"/>
      <c r="V2243" s="2567"/>
      <c r="W2243" s="2567"/>
      <c r="X2243" s="2567"/>
      <c r="Y2243" s="2567"/>
      <c r="Z2243" s="2567"/>
      <c r="AA2243" s="2567"/>
      <c r="AB2243" s="2567"/>
      <c r="AC2243" s="2567"/>
      <c r="AD2243" s="2567"/>
      <c r="AE2243" s="2567"/>
      <c r="AF2243" s="2567"/>
      <c r="AG2243" s="2567"/>
      <c r="AH2243" s="2567"/>
      <c r="AI2243" s="2567"/>
      <c r="AJ2243" s="2567"/>
      <c r="AK2243" s="2574"/>
    </row>
    <row r="2244" spans="2:37" s="2875" customFormat="1" x14ac:dyDescent="0.2">
      <c r="B2244" s="3834" t="s">
        <v>4996</v>
      </c>
      <c r="C2244" s="3835"/>
      <c r="D2244" s="3836" t="s">
        <v>1534</v>
      </c>
      <c r="E2244" s="3836"/>
      <c r="F2244" s="3836"/>
      <c r="G2244" s="3836"/>
      <c r="H2244" s="2571"/>
      <c r="I2244" s="2571"/>
      <c r="J2244" s="2571"/>
      <c r="K2244" s="2571"/>
      <c r="L2244" s="2571"/>
      <c r="M2244" s="2571"/>
      <c r="N2244" s="2571"/>
      <c r="O2244" s="2571"/>
      <c r="P2244" s="2571"/>
      <c r="Q2244" s="2571"/>
      <c r="R2244" s="2571"/>
      <c r="S2244" s="2571"/>
      <c r="T2244" s="2567"/>
      <c r="U2244" s="2567"/>
      <c r="V2244" s="2567"/>
      <c r="W2244" s="2567"/>
      <c r="X2244" s="2567"/>
      <c r="Y2244" s="2567"/>
      <c r="Z2244" s="2567"/>
      <c r="AA2244" s="2567"/>
      <c r="AB2244" s="2567"/>
      <c r="AC2244" s="2567"/>
      <c r="AD2244" s="2567"/>
      <c r="AE2244" s="2567"/>
      <c r="AF2244" s="2567"/>
      <c r="AG2244" s="2567"/>
      <c r="AH2244" s="2567"/>
      <c r="AI2244" s="2567"/>
      <c r="AJ2244" s="2567"/>
      <c r="AK2244" s="2574"/>
    </row>
    <row r="2245" spans="2:37" s="2875" customFormat="1" x14ac:dyDescent="0.2">
      <c r="B2245" s="3834" t="s">
        <v>4997</v>
      </c>
      <c r="C2245" s="3835"/>
      <c r="D2245" s="3836" t="s">
        <v>10</v>
      </c>
      <c r="E2245" s="3836"/>
      <c r="F2245" s="3836"/>
      <c r="G2245" s="3836"/>
      <c r="H2245" s="2571"/>
      <c r="I2245" s="2571"/>
      <c r="J2245" s="2571"/>
      <c r="K2245" s="2571"/>
      <c r="L2245" s="2571"/>
      <c r="M2245" s="2571"/>
      <c r="N2245" s="2571"/>
      <c r="O2245" s="2571"/>
      <c r="P2245" s="2571"/>
      <c r="Q2245" s="2571"/>
      <c r="R2245" s="2571"/>
      <c r="S2245" s="2571"/>
      <c r="T2245" s="2567"/>
      <c r="U2245" s="2567"/>
      <c r="V2245" s="2567"/>
      <c r="W2245" s="2567"/>
      <c r="X2245" s="2567"/>
      <c r="Y2245" s="2567"/>
      <c r="Z2245" s="2567"/>
      <c r="AA2245" s="2567"/>
      <c r="AB2245" s="2567"/>
      <c r="AC2245" s="2567"/>
      <c r="AD2245" s="2567"/>
      <c r="AE2245" s="2567"/>
      <c r="AF2245" s="2567"/>
      <c r="AG2245" s="2567"/>
      <c r="AH2245" s="2567"/>
      <c r="AI2245" s="2567"/>
      <c r="AJ2245" s="2567"/>
      <c r="AK2245" s="2574"/>
    </row>
    <row r="2246" spans="2:37" s="2875" customFormat="1" ht="15.75" thickBot="1" x14ac:dyDescent="0.25">
      <c r="B2246" s="3938"/>
      <c r="C2246" s="3939"/>
      <c r="D2246" s="3940"/>
      <c r="E2246" s="3940"/>
      <c r="F2246" s="3940"/>
      <c r="G2246" s="3940"/>
      <c r="H2246" s="2576"/>
      <c r="I2246" s="2576"/>
      <c r="J2246" s="2576"/>
      <c r="K2246" s="2576"/>
      <c r="L2246" s="2576"/>
      <c r="M2246" s="2576"/>
      <c r="N2246" s="2576"/>
      <c r="O2246" s="2576"/>
      <c r="P2246" s="2576"/>
      <c r="Q2246" s="2576"/>
      <c r="R2246" s="2576"/>
      <c r="S2246" s="2576"/>
      <c r="T2246" s="2577"/>
      <c r="U2246" s="2577"/>
      <c r="V2246" s="2577"/>
      <c r="W2246" s="2577"/>
      <c r="X2246" s="2577"/>
      <c r="Y2246" s="2577"/>
      <c r="Z2246" s="2577"/>
      <c r="AA2246" s="2577"/>
      <c r="AB2246" s="2577"/>
      <c r="AC2246" s="2577"/>
      <c r="AD2246" s="2577"/>
      <c r="AE2246" s="2577"/>
      <c r="AF2246" s="2577"/>
      <c r="AG2246" s="2577"/>
      <c r="AH2246" s="2577"/>
      <c r="AI2246" s="2577"/>
      <c r="AJ2246" s="2577"/>
      <c r="AK2246" s="2579"/>
    </row>
    <row r="2247" spans="2:37" s="2875" customFormat="1" x14ac:dyDescent="0.2">
      <c r="B2247" s="2777"/>
    </row>
    <row r="2248" spans="2:37" s="2875" customFormat="1" ht="13.5" thickBot="1" x14ac:dyDescent="0.25">
      <c r="B2248" s="2777"/>
    </row>
    <row r="2249" spans="2:37" s="2875" customFormat="1" ht="12.75" customHeight="1" x14ac:dyDescent="0.2">
      <c r="B2249" s="3839" t="s">
        <v>5005</v>
      </c>
      <c r="C2249" s="3840"/>
      <c r="D2249" s="3840"/>
      <c r="E2249" s="3840"/>
      <c r="F2249" s="3840"/>
      <c r="G2249" s="3840"/>
      <c r="H2249" s="3840"/>
      <c r="I2249" s="3840"/>
      <c r="J2249" s="3840"/>
      <c r="K2249" s="3840"/>
      <c r="L2249" s="3840"/>
      <c r="M2249" s="3840"/>
      <c r="N2249" s="3840"/>
      <c r="O2249" s="3840"/>
      <c r="P2249" s="3840"/>
      <c r="Q2249" s="3840"/>
      <c r="R2249" s="3840"/>
      <c r="S2249" s="3840"/>
      <c r="T2249" s="3840"/>
      <c r="U2249" s="3840"/>
      <c r="V2249" s="3840"/>
      <c r="W2249" s="3840"/>
      <c r="X2249" s="3840"/>
      <c r="Y2249" s="3840"/>
      <c r="Z2249" s="3840"/>
      <c r="AA2249" s="3840"/>
      <c r="AB2249" s="3840"/>
      <c r="AC2249" s="3840"/>
      <c r="AD2249" s="3840"/>
      <c r="AE2249" s="3840"/>
      <c r="AF2249" s="3840"/>
      <c r="AG2249" s="3840"/>
      <c r="AH2249" s="3840"/>
      <c r="AI2249" s="3840"/>
      <c r="AJ2249" s="3840"/>
      <c r="AK2249" s="3841"/>
    </row>
    <row r="2250" spans="2:37" s="2875" customFormat="1" ht="13.5" customHeight="1" x14ac:dyDescent="0.2">
      <c r="B2250" s="2572"/>
      <c r="C2250" s="3242"/>
      <c r="D2250" s="3242"/>
      <c r="E2250" s="3242"/>
      <c r="F2250" s="3242"/>
      <c r="G2250" s="2573"/>
      <c r="H2250" s="2573"/>
      <c r="I2250" s="2573"/>
      <c r="J2250" s="2573"/>
      <c r="K2250" s="2573"/>
      <c r="L2250" s="2573"/>
      <c r="M2250" s="2573"/>
      <c r="N2250" s="2573"/>
      <c r="O2250" s="2573"/>
      <c r="P2250" s="2573"/>
      <c r="Q2250" s="2573"/>
      <c r="R2250" s="2573"/>
      <c r="S2250" s="2573"/>
      <c r="T2250" s="2573"/>
      <c r="U2250" s="2573"/>
      <c r="V2250" s="2573"/>
      <c r="W2250" s="2573"/>
      <c r="X2250" s="2573"/>
      <c r="Y2250" s="2573"/>
      <c r="Z2250" s="2573"/>
      <c r="AA2250" s="2573"/>
      <c r="AB2250" s="2573"/>
      <c r="AC2250" s="2573"/>
      <c r="AD2250" s="2573"/>
      <c r="AE2250" s="2573"/>
      <c r="AF2250" s="2573"/>
      <c r="AG2250" s="2573"/>
      <c r="AH2250" s="2573"/>
      <c r="AI2250" s="2573"/>
      <c r="AJ2250" s="2573"/>
      <c r="AK2250" s="2574"/>
    </row>
    <row r="2251" spans="2:37" s="2875" customFormat="1" ht="13.5" customHeight="1" x14ac:dyDescent="0.2">
      <c r="B2251" s="2572" t="s">
        <v>4992</v>
      </c>
      <c r="C2251" s="3242"/>
      <c r="D2251" s="3842" t="s">
        <v>5965</v>
      </c>
      <c r="E2251" s="3842"/>
      <c r="F2251" s="3842"/>
      <c r="G2251" s="2573"/>
      <c r="H2251" s="2573"/>
      <c r="I2251" s="2573"/>
      <c r="J2251" s="2573"/>
      <c r="K2251" s="2573"/>
      <c r="L2251" s="2573"/>
      <c r="M2251" s="2573"/>
      <c r="N2251" s="2573"/>
      <c r="O2251" s="2573"/>
      <c r="P2251" s="2573"/>
      <c r="Q2251" s="2573"/>
      <c r="R2251" s="2573"/>
      <c r="S2251" s="2573"/>
      <c r="T2251" s="2573"/>
      <c r="U2251" s="2573"/>
      <c r="V2251" s="2573"/>
      <c r="W2251" s="2573"/>
      <c r="X2251" s="2573"/>
      <c r="Y2251" s="2573"/>
      <c r="Z2251" s="2573"/>
      <c r="AA2251" s="2573"/>
      <c r="AB2251" s="2573"/>
      <c r="AC2251" s="2573"/>
      <c r="AD2251" s="2573"/>
      <c r="AE2251" s="2573"/>
      <c r="AF2251" s="2573"/>
      <c r="AG2251" s="2573"/>
      <c r="AH2251" s="2573"/>
      <c r="AI2251" s="2573"/>
      <c r="AJ2251" s="2573"/>
      <c r="AK2251" s="2574"/>
    </row>
    <row r="2252" spans="2:37" s="2875" customFormat="1" ht="13.5" thickBot="1" x14ac:dyDescent="0.25">
      <c r="B2252" s="3863" t="s">
        <v>5006</v>
      </c>
      <c r="C2252" s="3864"/>
      <c r="D2252" s="3843">
        <v>41551</v>
      </c>
      <c r="E2252" s="3843"/>
      <c r="F2252" s="3242"/>
      <c r="G2252" s="2573"/>
      <c r="H2252" s="2573"/>
      <c r="I2252" s="2573"/>
      <c r="J2252" s="2573"/>
      <c r="K2252" s="2573"/>
      <c r="L2252" s="2573"/>
      <c r="M2252" s="2573"/>
      <c r="N2252" s="2573"/>
      <c r="O2252" s="2573"/>
      <c r="P2252" s="2573"/>
      <c r="Q2252" s="2573"/>
      <c r="R2252" s="2573"/>
      <c r="S2252" s="2573"/>
      <c r="T2252" s="2573"/>
      <c r="U2252" s="2573"/>
      <c r="V2252" s="2573"/>
      <c r="W2252" s="2573"/>
      <c r="X2252" s="2573"/>
      <c r="Y2252" s="2573"/>
      <c r="Z2252" s="2573"/>
      <c r="AA2252" s="2573"/>
      <c r="AB2252" s="2573"/>
      <c r="AC2252" s="2573"/>
      <c r="AD2252" s="2573"/>
      <c r="AE2252" s="2573"/>
      <c r="AF2252" s="2573"/>
      <c r="AG2252" s="2573"/>
      <c r="AH2252" s="2573"/>
      <c r="AI2252" s="2573"/>
      <c r="AJ2252" s="2573"/>
      <c r="AK2252" s="2574"/>
    </row>
    <row r="2253" spans="2:37" s="2875" customFormat="1" ht="150" customHeight="1" thickBot="1" x14ac:dyDescent="0.25">
      <c r="B2253" s="3844" t="s">
        <v>5007</v>
      </c>
      <c r="C2253" s="3845"/>
      <c r="D2253" s="3872" t="s">
        <v>5966</v>
      </c>
      <c r="E2253" s="3847"/>
      <c r="F2253" s="3847"/>
      <c r="G2253" s="3847"/>
      <c r="H2253" s="3847"/>
      <c r="I2253" s="3847"/>
      <c r="J2253" s="3847"/>
      <c r="K2253" s="3848"/>
      <c r="L2253" s="2573"/>
      <c r="M2253" s="2573"/>
      <c r="N2253" s="2573"/>
      <c r="O2253" s="2573"/>
      <c r="P2253" s="2573"/>
      <c r="Q2253" s="2573"/>
      <c r="R2253" s="2573"/>
      <c r="S2253" s="2573"/>
      <c r="T2253" s="2573"/>
      <c r="U2253" s="2573"/>
      <c r="V2253" s="2573"/>
      <c r="W2253" s="2573"/>
      <c r="X2253" s="2573"/>
      <c r="Y2253" s="2573"/>
      <c r="Z2253" s="2573"/>
      <c r="AA2253" s="2573"/>
      <c r="AB2253" s="2573"/>
      <c r="AC2253" s="2573"/>
      <c r="AD2253" s="2573"/>
      <c r="AE2253" s="2573"/>
      <c r="AF2253" s="2573"/>
      <c r="AG2253" s="2573"/>
      <c r="AH2253" s="2573"/>
      <c r="AI2253" s="2573"/>
      <c r="AJ2253" s="2573"/>
      <c r="AK2253" s="2574"/>
    </row>
    <row r="2254" spans="2:37" s="2875" customFormat="1" ht="13.5" customHeight="1" thickBot="1" x14ac:dyDescent="0.25">
      <c r="B2254" s="3865"/>
      <c r="C2254" s="3849"/>
      <c r="D2254" s="3849"/>
      <c r="E2254" s="3849"/>
      <c r="F2254" s="3849"/>
      <c r="G2254" s="3849"/>
      <c r="H2254" s="3849"/>
      <c r="I2254" s="3849"/>
      <c r="J2254" s="3849"/>
      <c r="K2254" s="3849"/>
      <c r="L2254" s="3849"/>
      <c r="M2254" s="3849"/>
      <c r="N2254" s="3849"/>
      <c r="O2254" s="3849"/>
      <c r="P2254" s="3849"/>
      <c r="Q2254" s="3849"/>
      <c r="R2254" s="2573"/>
      <c r="S2254" s="2573"/>
      <c r="T2254" s="2573"/>
      <c r="U2254" s="2573"/>
      <c r="V2254" s="2573"/>
      <c r="W2254" s="2573"/>
      <c r="X2254" s="2573"/>
      <c r="Y2254" s="2573"/>
      <c r="Z2254" s="2573"/>
      <c r="AA2254" s="2573"/>
      <c r="AB2254" s="2573"/>
      <c r="AC2254" s="2573"/>
      <c r="AD2254" s="2573"/>
      <c r="AE2254" s="2573"/>
      <c r="AF2254" s="2573"/>
      <c r="AG2254" s="2573"/>
      <c r="AH2254" s="2573"/>
      <c r="AI2254" s="2573"/>
      <c r="AJ2254" s="2573"/>
      <c r="AK2254" s="2574"/>
    </row>
    <row r="2255" spans="2:37" s="2875" customFormat="1" ht="13.5" thickBot="1" x14ac:dyDescent="0.25">
      <c r="B2255" s="3827" t="s">
        <v>5008</v>
      </c>
      <c r="C2255" s="3827"/>
      <c r="D2255" s="3827" t="s">
        <v>4998</v>
      </c>
      <c r="E2255" s="3827" t="s">
        <v>5009</v>
      </c>
      <c r="F2255" s="3850" t="s">
        <v>224</v>
      </c>
      <c r="G2255" s="3850"/>
      <c r="H2255" s="3850"/>
      <c r="I2255" s="3850"/>
      <c r="J2255" s="3850"/>
      <c r="K2255" s="3850"/>
      <c r="L2255" s="3850"/>
      <c r="M2255" s="3850"/>
      <c r="N2255" s="3850"/>
      <c r="O2255" s="3850"/>
      <c r="P2255" s="3850"/>
      <c r="Q2255" s="3850"/>
      <c r="R2255" s="3850"/>
      <c r="S2255" s="3850" t="s">
        <v>340</v>
      </c>
      <c r="T2255" s="3850"/>
      <c r="U2255" s="3850"/>
      <c r="V2255" s="3850"/>
      <c r="W2255" s="3850"/>
      <c r="X2255" s="3850"/>
      <c r="Y2255" s="3850"/>
      <c r="Z2255" s="3850"/>
      <c r="AA2255" s="3850"/>
      <c r="AB2255" s="3850"/>
      <c r="AC2255" s="3850"/>
      <c r="AD2255" s="3850" t="s">
        <v>225</v>
      </c>
      <c r="AE2255" s="3850"/>
      <c r="AF2255" s="3850"/>
      <c r="AG2255" s="3850"/>
      <c r="AH2255" s="3851" t="s">
        <v>4993</v>
      </c>
      <c r="AI2255" s="3851"/>
      <c r="AJ2255" s="3851"/>
      <c r="AK2255" s="2574"/>
    </row>
    <row r="2256" spans="2:37" s="2875" customFormat="1" ht="13.5" thickBot="1" x14ac:dyDescent="0.25">
      <c r="B2256" s="3828"/>
      <c r="C2256" s="3828"/>
      <c r="D2256" s="3828"/>
      <c r="E2256" s="3828"/>
      <c r="F2256" s="3828" t="s">
        <v>5010</v>
      </c>
      <c r="G2256" s="3828" t="s">
        <v>5011</v>
      </c>
      <c r="H2256" s="3827" t="s">
        <v>5012</v>
      </c>
      <c r="I2256" s="3830" t="s">
        <v>5013</v>
      </c>
      <c r="J2256" s="3830" t="s">
        <v>5014</v>
      </c>
      <c r="K2256" s="3829" t="s">
        <v>5015</v>
      </c>
      <c r="L2256" s="3829" t="s">
        <v>5016</v>
      </c>
      <c r="M2256" s="3830" t="s">
        <v>5017</v>
      </c>
      <c r="N2256" s="3830"/>
      <c r="O2256" s="3829" t="s">
        <v>5018</v>
      </c>
      <c r="P2256" s="3829" t="s">
        <v>5019</v>
      </c>
      <c r="Q2256" s="3829" t="s">
        <v>5020</v>
      </c>
      <c r="R2256" s="3829" t="s">
        <v>5021</v>
      </c>
      <c r="S2256" s="3827" t="s">
        <v>5022</v>
      </c>
      <c r="T2256" s="3827" t="s">
        <v>5023</v>
      </c>
      <c r="U2256" s="3827" t="s">
        <v>5024</v>
      </c>
      <c r="V2256" s="3827" t="s">
        <v>5025</v>
      </c>
      <c r="W2256" s="3827" t="s">
        <v>5026</v>
      </c>
      <c r="X2256" s="3827" t="s">
        <v>5027</v>
      </c>
      <c r="Y2256" s="3827" t="s">
        <v>5028</v>
      </c>
      <c r="Z2256" s="3827" t="s">
        <v>5029</v>
      </c>
      <c r="AA2256" s="3827" t="s">
        <v>5030</v>
      </c>
      <c r="AB2256" s="3830" t="s">
        <v>5031</v>
      </c>
      <c r="AC2256" s="3830" t="s">
        <v>5032</v>
      </c>
      <c r="AD2256" s="3827" t="s">
        <v>5033</v>
      </c>
      <c r="AE2256" s="3827" t="s">
        <v>5034</v>
      </c>
      <c r="AF2256" s="3827" t="s">
        <v>5035</v>
      </c>
      <c r="AG2256" s="3827" t="s">
        <v>5036</v>
      </c>
      <c r="AH2256" s="3827" t="s">
        <v>1154</v>
      </c>
      <c r="AI2256" s="3827" t="s">
        <v>4994</v>
      </c>
      <c r="AJ2256" s="3827" t="s">
        <v>4995</v>
      </c>
      <c r="AK2256" s="2574"/>
    </row>
    <row r="2257" spans="2:37" s="2875" customFormat="1" ht="13.5" thickBot="1" x14ac:dyDescent="0.25">
      <c r="B2257" s="3828"/>
      <c r="C2257" s="3828"/>
      <c r="D2257" s="3828"/>
      <c r="E2257" s="3954"/>
      <c r="F2257" s="3828"/>
      <c r="G2257" s="3828"/>
      <c r="H2257" s="3828"/>
      <c r="I2257" s="3829"/>
      <c r="J2257" s="3829"/>
      <c r="K2257" s="3829"/>
      <c r="L2257" s="3829"/>
      <c r="M2257" s="3239" t="s">
        <v>5037</v>
      </c>
      <c r="N2257" s="3240" t="s">
        <v>2798</v>
      </c>
      <c r="O2257" s="3829"/>
      <c r="P2257" s="3829"/>
      <c r="Q2257" s="3829"/>
      <c r="R2257" s="3829"/>
      <c r="S2257" s="3828"/>
      <c r="T2257" s="3828"/>
      <c r="U2257" s="3828"/>
      <c r="V2257" s="3828"/>
      <c r="W2257" s="3828"/>
      <c r="X2257" s="3828"/>
      <c r="Y2257" s="3828"/>
      <c r="Z2257" s="3828"/>
      <c r="AA2257" s="3828"/>
      <c r="AB2257" s="3829"/>
      <c r="AC2257" s="3829"/>
      <c r="AD2257" s="3828"/>
      <c r="AE2257" s="3828"/>
      <c r="AF2257" s="3828"/>
      <c r="AG2257" s="3828"/>
      <c r="AH2257" s="3828"/>
      <c r="AI2257" s="3828"/>
      <c r="AJ2257" s="3828"/>
      <c r="AK2257" s="2574"/>
    </row>
    <row r="2258" spans="2:37" s="2875" customFormat="1" x14ac:dyDescent="0.2">
      <c r="B2258" s="3960" t="s">
        <v>5967</v>
      </c>
      <c r="C2258" s="3961"/>
      <c r="D2258" s="3182" t="s">
        <v>1534</v>
      </c>
      <c r="E2258" s="3154">
        <v>1</v>
      </c>
      <c r="F2258" s="3182" t="s">
        <v>1534</v>
      </c>
      <c r="G2258" s="3182" t="s">
        <v>1534</v>
      </c>
      <c r="H2258" s="3182" t="s">
        <v>1534</v>
      </c>
      <c r="I2258" s="3182" t="s">
        <v>1534</v>
      </c>
      <c r="J2258" s="3182" t="s">
        <v>1534</v>
      </c>
      <c r="K2258" s="3182" t="s">
        <v>1534</v>
      </c>
      <c r="L2258" s="3182" t="s">
        <v>1534</v>
      </c>
      <c r="M2258" s="3182" t="s">
        <v>1534</v>
      </c>
      <c r="N2258" s="3182" t="s">
        <v>1534</v>
      </c>
      <c r="O2258" s="3182" t="s">
        <v>1534</v>
      </c>
      <c r="P2258" s="3182" t="s">
        <v>1534</v>
      </c>
      <c r="Q2258" s="3182" t="s">
        <v>1534</v>
      </c>
      <c r="R2258" s="3182" t="s">
        <v>1534</v>
      </c>
      <c r="S2258" s="3182" t="s">
        <v>1534</v>
      </c>
      <c r="T2258" s="3182" t="s">
        <v>1534</v>
      </c>
      <c r="U2258" s="3182" t="s">
        <v>1534</v>
      </c>
      <c r="V2258" s="3182" t="s">
        <v>1534</v>
      </c>
      <c r="W2258" s="3182" t="s">
        <v>1534</v>
      </c>
      <c r="X2258" s="3182" t="s">
        <v>1534</v>
      </c>
      <c r="Y2258" s="3182" t="s">
        <v>1534</v>
      </c>
      <c r="Z2258" s="3182" t="s">
        <v>1534</v>
      </c>
      <c r="AA2258" s="3182" t="s">
        <v>1534</v>
      </c>
      <c r="AB2258" s="3182" t="s">
        <v>1534</v>
      </c>
      <c r="AC2258" s="3182" t="s">
        <v>1534</v>
      </c>
      <c r="AD2258" s="3154">
        <v>1</v>
      </c>
      <c r="AE2258" s="3339" t="s">
        <v>5968</v>
      </c>
      <c r="AF2258" s="3340" t="s">
        <v>1534</v>
      </c>
      <c r="AG2258" s="3340">
        <v>0.1</v>
      </c>
      <c r="AH2258" s="3341" t="s">
        <v>1534</v>
      </c>
      <c r="AI2258" s="3341" t="s">
        <v>1534</v>
      </c>
      <c r="AJ2258" s="3341" t="s">
        <v>1534</v>
      </c>
      <c r="AK2258" s="2574"/>
    </row>
    <row r="2259" spans="2:37" s="2875" customFormat="1" ht="13.5" thickBot="1" x14ac:dyDescent="0.25">
      <c r="B2259" s="3958" t="s">
        <v>5969</v>
      </c>
      <c r="C2259" s="3959"/>
      <c r="D2259" s="3346" t="s">
        <v>1534</v>
      </c>
      <c r="E2259" s="3155">
        <v>3</v>
      </c>
      <c r="F2259" s="3155" t="s">
        <v>1534</v>
      </c>
      <c r="G2259" s="3145" t="s">
        <v>1534</v>
      </c>
      <c r="H2259" s="3144" t="s">
        <v>1534</v>
      </c>
      <c r="I2259" s="3144" t="s">
        <v>1534</v>
      </c>
      <c r="J2259" s="3144" t="s">
        <v>1534</v>
      </c>
      <c r="K2259" s="3145" t="s">
        <v>1534</v>
      </c>
      <c r="L2259" s="3145" t="s">
        <v>1534</v>
      </c>
      <c r="M2259" s="3346" t="s">
        <v>1534</v>
      </c>
      <c r="N2259" s="3347" t="s">
        <v>1534</v>
      </c>
      <c r="O2259" s="3145" t="s">
        <v>1534</v>
      </c>
      <c r="P2259" s="3145" t="s">
        <v>1534</v>
      </c>
      <c r="Q2259" s="3145" t="s">
        <v>1534</v>
      </c>
      <c r="R2259" s="3145" t="s">
        <v>1534</v>
      </c>
      <c r="S2259" s="3348" t="s">
        <v>1534</v>
      </c>
      <c r="T2259" s="3145" t="s">
        <v>1534</v>
      </c>
      <c r="U2259" s="3059" t="s">
        <v>1534</v>
      </c>
      <c r="V2259" s="3059" t="s">
        <v>1534</v>
      </c>
      <c r="W2259" s="3145" t="s">
        <v>1534</v>
      </c>
      <c r="X2259" s="3145" t="s">
        <v>1534</v>
      </c>
      <c r="Y2259" s="3059" t="s">
        <v>1534</v>
      </c>
      <c r="Z2259" s="3059" t="s">
        <v>1534</v>
      </c>
      <c r="AA2259" s="3059" t="s">
        <v>1534</v>
      </c>
      <c r="AB2259" s="3145" t="s">
        <v>1534</v>
      </c>
      <c r="AC2259" s="3145" t="s">
        <v>1534</v>
      </c>
      <c r="AD2259" s="3155">
        <v>3</v>
      </c>
      <c r="AE2259" s="3349" t="s">
        <v>5970</v>
      </c>
      <c r="AF2259" s="3350" t="s">
        <v>1534</v>
      </c>
      <c r="AG2259" s="3350">
        <v>0.1</v>
      </c>
      <c r="AH2259" s="3351" t="s">
        <v>1534</v>
      </c>
      <c r="AI2259" s="3351" t="s">
        <v>1534</v>
      </c>
      <c r="AJ2259" s="3061" t="s">
        <v>1534</v>
      </c>
      <c r="AK2259" s="2574"/>
    </row>
    <row r="2260" spans="2:37" s="2875" customFormat="1" x14ac:dyDescent="0.2">
      <c r="B2260" s="2575"/>
      <c r="C2260" s="2568"/>
      <c r="D2260" s="3833"/>
      <c r="E2260" s="3833"/>
      <c r="F2260" s="3833"/>
      <c r="G2260" s="3833"/>
      <c r="H2260" s="2568"/>
      <c r="I2260" s="2569"/>
      <c r="J2260" s="2569"/>
      <c r="K2260" s="2569"/>
      <c r="L2260" s="2569"/>
      <c r="M2260" s="2568"/>
      <c r="N2260" s="2569"/>
      <c r="O2260" s="2569"/>
      <c r="P2260" s="2569"/>
      <c r="Q2260" s="2569"/>
      <c r="R2260" s="2569"/>
      <c r="S2260" s="2568"/>
      <c r="T2260" s="2567"/>
      <c r="U2260" s="2567"/>
      <c r="V2260" s="2567"/>
      <c r="W2260" s="2567"/>
      <c r="X2260" s="2567"/>
      <c r="Y2260" s="2567"/>
      <c r="Z2260" s="2567"/>
      <c r="AA2260" s="2567"/>
      <c r="AB2260" s="2567"/>
      <c r="AC2260" s="2567"/>
      <c r="AD2260" s="2567"/>
      <c r="AE2260" s="2567"/>
      <c r="AF2260" s="2567"/>
      <c r="AG2260" s="2567"/>
      <c r="AH2260" s="2567"/>
      <c r="AI2260" s="2567"/>
      <c r="AJ2260" s="2567"/>
      <c r="AK2260" s="2574"/>
    </row>
    <row r="2261" spans="2:37" s="2875" customFormat="1" x14ac:dyDescent="0.2">
      <c r="B2261" s="3834" t="s">
        <v>4996</v>
      </c>
      <c r="C2261" s="3835"/>
      <c r="D2261" s="3836" t="s">
        <v>1534</v>
      </c>
      <c r="E2261" s="3836"/>
      <c r="F2261" s="3836"/>
      <c r="G2261" s="3836"/>
      <c r="H2261" s="2571"/>
      <c r="I2261" s="2571"/>
      <c r="J2261" s="2571"/>
      <c r="K2261" s="2571"/>
      <c r="L2261" s="2571"/>
      <c r="M2261" s="2571"/>
      <c r="N2261" s="2571"/>
      <c r="O2261" s="2571"/>
      <c r="P2261" s="2571"/>
      <c r="Q2261" s="2571"/>
      <c r="R2261" s="2571"/>
      <c r="S2261" s="2571"/>
      <c r="T2261" s="2567"/>
      <c r="U2261" s="2567"/>
      <c r="V2261" s="2567"/>
      <c r="W2261" s="2567"/>
      <c r="X2261" s="2567"/>
      <c r="Y2261" s="2567"/>
      <c r="Z2261" s="2567"/>
      <c r="AA2261" s="2567"/>
      <c r="AB2261" s="2567"/>
      <c r="AC2261" s="2567"/>
      <c r="AD2261" s="2567"/>
      <c r="AE2261" s="2567"/>
      <c r="AF2261" s="2567"/>
      <c r="AG2261" s="2567"/>
      <c r="AH2261" s="2567"/>
      <c r="AI2261" s="2567"/>
      <c r="AJ2261" s="2567"/>
      <c r="AK2261" s="2574"/>
    </row>
    <row r="2262" spans="2:37" s="2875" customFormat="1" x14ac:dyDescent="0.2">
      <c r="B2262" s="3834" t="s">
        <v>4997</v>
      </c>
      <c r="C2262" s="3835"/>
      <c r="D2262" s="3836" t="s">
        <v>5971</v>
      </c>
      <c r="E2262" s="3836"/>
      <c r="F2262" s="3836"/>
      <c r="G2262" s="3836"/>
      <c r="H2262" s="2571"/>
      <c r="I2262" s="2571"/>
      <c r="J2262" s="2571"/>
      <c r="K2262" s="2571"/>
      <c r="L2262" s="2571"/>
      <c r="M2262" s="2571"/>
      <c r="N2262" s="2571"/>
      <c r="O2262" s="2571"/>
      <c r="P2262" s="2571"/>
      <c r="Q2262" s="2571"/>
      <c r="R2262" s="2571"/>
      <c r="S2262" s="2571"/>
      <c r="T2262" s="2567"/>
      <c r="U2262" s="2567"/>
      <c r="V2262" s="2567"/>
      <c r="W2262" s="2567"/>
      <c r="X2262" s="2567"/>
      <c r="Y2262" s="2567"/>
      <c r="Z2262" s="2567"/>
      <c r="AA2262" s="2567"/>
      <c r="AB2262" s="2567"/>
      <c r="AC2262" s="2567"/>
      <c r="AD2262" s="2567"/>
      <c r="AE2262" s="2567"/>
      <c r="AF2262" s="2567"/>
      <c r="AG2262" s="2567"/>
      <c r="AH2262" s="2567"/>
      <c r="AI2262" s="2567"/>
      <c r="AJ2262" s="2567"/>
      <c r="AK2262" s="2574"/>
    </row>
    <row r="2263" spans="2:37" s="2875" customFormat="1" ht="15.75" thickBot="1" x14ac:dyDescent="0.25">
      <c r="B2263" s="3938"/>
      <c r="C2263" s="3939"/>
      <c r="D2263" s="3940"/>
      <c r="E2263" s="3940"/>
      <c r="F2263" s="3940"/>
      <c r="G2263" s="3940"/>
      <c r="H2263" s="2576"/>
      <c r="I2263" s="2576"/>
      <c r="J2263" s="2576"/>
      <c r="K2263" s="2576"/>
      <c r="L2263" s="2576"/>
      <c r="M2263" s="2576"/>
      <c r="N2263" s="2576"/>
      <c r="O2263" s="2576"/>
      <c r="P2263" s="2576"/>
      <c r="Q2263" s="2576"/>
      <c r="R2263" s="2576"/>
      <c r="S2263" s="2576"/>
      <c r="T2263" s="2577"/>
      <c r="U2263" s="2577"/>
      <c r="V2263" s="2577"/>
      <c r="W2263" s="2577"/>
      <c r="X2263" s="2577"/>
      <c r="Y2263" s="2577"/>
      <c r="Z2263" s="2577"/>
      <c r="AA2263" s="2577"/>
      <c r="AB2263" s="2577"/>
      <c r="AC2263" s="2577"/>
      <c r="AD2263" s="2577"/>
      <c r="AE2263" s="2577"/>
      <c r="AF2263" s="2577"/>
      <c r="AG2263" s="2577"/>
      <c r="AH2263" s="2577"/>
      <c r="AI2263" s="2577"/>
      <c r="AJ2263" s="2577"/>
      <c r="AK2263" s="2579"/>
    </row>
    <row r="2264" spans="2:37" s="2875" customFormat="1" x14ac:dyDescent="0.2">
      <c r="B2264" s="3957"/>
      <c r="C2264" s="3957"/>
    </row>
    <row r="2265" spans="2:37" s="2875" customFormat="1" ht="13.5" thickBot="1" x14ac:dyDescent="0.25">
      <c r="B2265" s="2777"/>
    </row>
    <row r="2266" spans="2:37" s="2875" customFormat="1" ht="20.25" x14ac:dyDescent="0.2">
      <c r="B2266" s="3839" t="s">
        <v>5005</v>
      </c>
      <c r="C2266" s="3840"/>
      <c r="D2266" s="3840"/>
      <c r="E2266" s="3840"/>
      <c r="F2266" s="3840"/>
      <c r="G2266" s="3840"/>
      <c r="H2266" s="3840"/>
      <c r="I2266" s="3840"/>
      <c r="J2266" s="3840"/>
      <c r="K2266" s="3840"/>
      <c r="L2266" s="3840"/>
      <c r="M2266" s="3840"/>
      <c r="N2266" s="3840"/>
      <c r="O2266" s="3840"/>
      <c r="P2266" s="3840"/>
      <c r="Q2266" s="3840"/>
      <c r="R2266" s="3840"/>
      <c r="S2266" s="3840"/>
      <c r="T2266" s="3840"/>
      <c r="U2266" s="3840"/>
      <c r="V2266" s="3840"/>
      <c r="W2266" s="3840"/>
      <c r="X2266" s="3840"/>
      <c r="Y2266" s="3840"/>
      <c r="Z2266" s="3840"/>
      <c r="AA2266" s="3840"/>
      <c r="AB2266" s="3840"/>
      <c r="AC2266" s="3840"/>
      <c r="AD2266" s="3840"/>
      <c r="AE2266" s="3840"/>
      <c r="AF2266" s="3840"/>
      <c r="AG2266" s="3840"/>
      <c r="AH2266" s="3840"/>
      <c r="AI2266" s="3840"/>
      <c r="AJ2266" s="3840"/>
      <c r="AK2266" s="3841"/>
    </row>
    <row r="2267" spans="2:37" s="2875" customFormat="1" x14ac:dyDescent="0.2">
      <c r="B2267" s="2572"/>
      <c r="C2267" s="2997"/>
      <c r="D2267" s="2997"/>
      <c r="E2267" s="2997"/>
      <c r="F2267" s="2997"/>
      <c r="G2267" s="2573"/>
      <c r="H2267" s="2573"/>
      <c r="I2267" s="2573"/>
      <c r="J2267" s="2573"/>
      <c r="K2267" s="2573"/>
      <c r="L2267" s="2573"/>
      <c r="M2267" s="2573"/>
      <c r="N2267" s="2573"/>
      <c r="O2267" s="2573"/>
      <c r="P2267" s="2573"/>
      <c r="Q2267" s="2573"/>
      <c r="R2267" s="2573"/>
      <c r="S2267" s="2573"/>
      <c r="T2267" s="2573"/>
      <c r="U2267" s="2573"/>
      <c r="V2267" s="2573"/>
      <c r="W2267" s="2573"/>
      <c r="X2267" s="2573"/>
      <c r="Y2267" s="2573"/>
      <c r="Z2267" s="2573"/>
      <c r="AA2267" s="2573"/>
      <c r="AB2267" s="2573"/>
      <c r="AC2267" s="2573"/>
      <c r="AD2267" s="2573"/>
      <c r="AE2267" s="2573"/>
      <c r="AF2267" s="2573"/>
      <c r="AG2267" s="2573"/>
      <c r="AH2267" s="2573"/>
      <c r="AI2267" s="2573"/>
      <c r="AJ2267" s="2573"/>
      <c r="AK2267" s="2574"/>
    </row>
    <row r="2268" spans="2:37" s="2875" customFormat="1" x14ac:dyDescent="0.2">
      <c r="B2268" s="2572" t="s">
        <v>4992</v>
      </c>
      <c r="C2268" s="2997"/>
      <c r="D2268" s="3962" t="s">
        <v>5837</v>
      </c>
      <c r="E2268" s="3962"/>
      <c r="F2268" s="3962"/>
      <c r="G2268" s="2573"/>
      <c r="H2268" s="2573"/>
      <c r="I2268" s="2573"/>
      <c r="J2268" s="2573"/>
      <c r="K2268" s="2573"/>
      <c r="L2268" s="2573"/>
      <c r="M2268" s="2573"/>
      <c r="N2268" s="2573"/>
      <c r="O2268" s="2573"/>
      <c r="P2268" s="2573"/>
      <c r="Q2268" s="2573"/>
      <c r="R2268" s="2573"/>
      <c r="S2268" s="2573"/>
      <c r="T2268" s="2573"/>
      <c r="U2268" s="2573"/>
      <c r="V2268" s="2573"/>
      <c r="W2268" s="2573"/>
      <c r="X2268" s="2573"/>
      <c r="Y2268" s="2573"/>
      <c r="Z2268" s="2573"/>
      <c r="AA2268" s="2573"/>
      <c r="AB2268" s="2573"/>
      <c r="AC2268" s="2573"/>
      <c r="AD2268" s="2573"/>
      <c r="AE2268" s="2573"/>
      <c r="AF2268" s="2573"/>
      <c r="AG2268" s="2573"/>
      <c r="AH2268" s="2573"/>
      <c r="AI2268" s="2573"/>
      <c r="AJ2268" s="2573"/>
      <c r="AK2268" s="2574"/>
    </row>
    <row r="2269" spans="2:37" s="2875" customFormat="1" ht="13.5" thickBot="1" x14ac:dyDescent="0.25">
      <c r="B2269" s="3863" t="s">
        <v>5006</v>
      </c>
      <c r="C2269" s="3864"/>
      <c r="D2269" s="3971">
        <v>41518</v>
      </c>
      <c r="E2269" s="3971"/>
      <c r="F2269" s="2997"/>
      <c r="G2269" s="2573"/>
      <c r="H2269" s="2573"/>
      <c r="I2269" s="2573"/>
      <c r="J2269" s="2573"/>
      <c r="K2269" s="2573"/>
      <c r="L2269" s="2573"/>
      <c r="M2269" s="2573"/>
      <c r="N2269" s="2573"/>
      <c r="O2269" s="2573"/>
      <c r="P2269" s="2573"/>
      <c r="Q2269" s="2573"/>
      <c r="R2269" s="2573"/>
      <c r="S2269" s="2573"/>
      <c r="T2269" s="2573"/>
      <c r="U2269" s="2573"/>
      <c r="V2269" s="2573"/>
      <c r="W2269" s="2573"/>
      <c r="X2269" s="2573"/>
      <c r="Y2269" s="2573"/>
      <c r="Z2269" s="2573"/>
      <c r="AA2269" s="2573"/>
      <c r="AB2269" s="2573"/>
      <c r="AC2269" s="2573"/>
      <c r="AD2269" s="2573"/>
      <c r="AE2269" s="2573"/>
      <c r="AF2269" s="2573"/>
      <c r="AG2269" s="2573"/>
      <c r="AH2269" s="2573"/>
      <c r="AI2269" s="2573"/>
      <c r="AJ2269" s="2573"/>
      <c r="AK2269" s="2574"/>
    </row>
    <row r="2270" spans="2:37" s="2875" customFormat="1" ht="65.25" customHeight="1" thickBot="1" x14ac:dyDescent="0.25">
      <c r="B2270" s="3844" t="s">
        <v>5007</v>
      </c>
      <c r="C2270" s="3845"/>
      <c r="D2270" s="3963" t="s">
        <v>5838</v>
      </c>
      <c r="E2270" s="3964"/>
      <c r="F2270" s="3964"/>
      <c r="G2270" s="3964"/>
      <c r="H2270" s="3964"/>
      <c r="I2270" s="3964"/>
      <c r="J2270" s="3964"/>
      <c r="K2270" s="3965"/>
      <c r="L2270" s="2573"/>
      <c r="M2270" s="2573"/>
      <c r="N2270" s="2573"/>
      <c r="O2270" s="2573"/>
      <c r="P2270" s="2573"/>
      <c r="Q2270" s="2573"/>
      <c r="R2270" s="2573"/>
      <c r="S2270" s="2573"/>
      <c r="T2270" s="2573"/>
      <c r="U2270" s="2573"/>
      <c r="V2270" s="2573"/>
      <c r="W2270" s="2573"/>
      <c r="X2270" s="2573"/>
      <c r="Y2270" s="2573"/>
      <c r="Z2270" s="2573"/>
      <c r="AA2270" s="2573"/>
      <c r="AB2270" s="2573"/>
      <c r="AC2270" s="2573"/>
      <c r="AD2270" s="2573"/>
      <c r="AE2270" s="2573"/>
      <c r="AF2270" s="2573"/>
      <c r="AG2270" s="2573"/>
      <c r="AH2270" s="2573"/>
      <c r="AI2270" s="2573"/>
      <c r="AJ2270" s="2573"/>
      <c r="AK2270" s="2574"/>
    </row>
    <row r="2271" spans="2:37" s="2875" customFormat="1" ht="13.5" thickBot="1" x14ac:dyDescent="0.25">
      <c r="B2271" s="3865"/>
      <c r="C2271" s="3849"/>
      <c r="D2271" s="3849"/>
      <c r="E2271" s="3849"/>
      <c r="F2271" s="3849"/>
      <c r="G2271" s="3849"/>
      <c r="H2271" s="3849"/>
      <c r="I2271" s="3849"/>
      <c r="J2271" s="3849"/>
      <c r="K2271" s="3849"/>
      <c r="L2271" s="3849"/>
      <c r="M2271" s="3849"/>
      <c r="N2271" s="3849"/>
      <c r="O2271" s="3849"/>
      <c r="P2271" s="3849"/>
      <c r="Q2271" s="3849"/>
      <c r="R2271" s="2573"/>
      <c r="S2271" s="2573"/>
      <c r="T2271" s="2573"/>
      <c r="U2271" s="2573"/>
      <c r="V2271" s="2573"/>
      <c r="W2271" s="2573"/>
      <c r="X2271" s="2573"/>
      <c r="Y2271" s="2573"/>
      <c r="Z2271" s="2573"/>
      <c r="AA2271" s="2573"/>
      <c r="AB2271" s="2573"/>
      <c r="AC2271" s="2573"/>
      <c r="AD2271" s="2573"/>
      <c r="AE2271" s="2573"/>
      <c r="AF2271" s="2573"/>
      <c r="AG2271" s="2573"/>
      <c r="AH2271" s="2573"/>
      <c r="AI2271" s="2573"/>
      <c r="AJ2271" s="2573"/>
      <c r="AK2271" s="2574"/>
    </row>
    <row r="2272" spans="2:37" s="2875" customFormat="1" ht="13.5" thickBot="1" x14ac:dyDescent="0.25">
      <c r="B2272" s="3827" t="s">
        <v>5008</v>
      </c>
      <c r="C2272" s="3827"/>
      <c r="D2272" s="3827" t="s">
        <v>4998</v>
      </c>
      <c r="E2272" s="3827" t="s">
        <v>5009</v>
      </c>
      <c r="F2272" s="3850" t="s">
        <v>224</v>
      </c>
      <c r="G2272" s="3850"/>
      <c r="H2272" s="3850"/>
      <c r="I2272" s="3850"/>
      <c r="J2272" s="3850"/>
      <c r="K2272" s="3850"/>
      <c r="L2272" s="3850"/>
      <c r="M2272" s="3850"/>
      <c r="N2272" s="3850"/>
      <c r="O2272" s="3850"/>
      <c r="P2272" s="3850"/>
      <c r="Q2272" s="3850"/>
      <c r="R2272" s="3850"/>
      <c r="S2272" s="3850" t="s">
        <v>340</v>
      </c>
      <c r="T2272" s="3850"/>
      <c r="U2272" s="3850"/>
      <c r="V2272" s="3850"/>
      <c r="W2272" s="3850"/>
      <c r="X2272" s="3850"/>
      <c r="Y2272" s="3850"/>
      <c r="Z2272" s="3850"/>
      <c r="AA2272" s="3850"/>
      <c r="AB2272" s="3850"/>
      <c r="AC2272" s="3850"/>
      <c r="AD2272" s="3850" t="s">
        <v>225</v>
      </c>
      <c r="AE2272" s="3850"/>
      <c r="AF2272" s="3850"/>
      <c r="AG2272" s="3850"/>
      <c r="AH2272" s="3851" t="s">
        <v>4993</v>
      </c>
      <c r="AI2272" s="3851"/>
      <c r="AJ2272" s="3851"/>
      <c r="AK2272" s="2574"/>
    </row>
    <row r="2273" spans="2:37" s="2875" customFormat="1" ht="13.5" thickBot="1" x14ac:dyDescent="0.25">
      <c r="B2273" s="3828"/>
      <c r="C2273" s="3828"/>
      <c r="D2273" s="3828"/>
      <c r="E2273" s="3828"/>
      <c r="F2273" s="3828" t="s">
        <v>5010</v>
      </c>
      <c r="G2273" s="3828" t="s">
        <v>5011</v>
      </c>
      <c r="H2273" s="3827" t="s">
        <v>5012</v>
      </c>
      <c r="I2273" s="3830" t="s">
        <v>5013</v>
      </c>
      <c r="J2273" s="3830" t="s">
        <v>5014</v>
      </c>
      <c r="K2273" s="3829" t="s">
        <v>5015</v>
      </c>
      <c r="L2273" s="3829" t="s">
        <v>5016</v>
      </c>
      <c r="M2273" s="3830" t="s">
        <v>5017</v>
      </c>
      <c r="N2273" s="3830"/>
      <c r="O2273" s="3829" t="s">
        <v>5018</v>
      </c>
      <c r="P2273" s="3829" t="s">
        <v>5019</v>
      </c>
      <c r="Q2273" s="3829" t="s">
        <v>5020</v>
      </c>
      <c r="R2273" s="3829" t="s">
        <v>5021</v>
      </c>
      <c r="S2273" s="3827" t="s">
        <v>5022</v>
      </c>
      <c r="T2273" s="3827" t="s">
        <v>5023</v>
      </c>
      <c r="U2273" s="3827" t="s">
        <v>5024</v>
      </c>
      <c r="V2273" s="3827" t="s">
        <v>5025</v>
      </c>
      <c r="W2273" s="3827" t="s">
        <v>5026</v>
      </c>
      <c r="X2273" s="3827" t="s">
        <v>5027</v>
      </c>
      <c r="Y2273" s="3827" t="s">
        <v>5028</v>
      </c>
      <c r="Z2273" s="3827" t="s">
        <v>5029</v>
      </c>
      <c r="AA2273" s="3827" t="s">
        <v>5030</v>
      </c>
      <c r="AB2273" s="3830" t="s">
        <v>5031</v>
      </c>
      <c r="AC2273" s="3830" t="s">
        <v>5032</v>
      </c>
      <c r="AD2273" s="3827" t="s">
        <v>5033</v>
      </c>
      <c r="AE2273" s="3827" t="s">
        <v>5034</v>
      </c>
      <c r="AF2273" s="3827" t="s">
        <v>5035</v>
      </c>
      <c r="AG2273" s="3827" t="s">
        <v>5036</v>
      </c>
      <c r="AH2273" s="3827" t="s">
        <v>1154</v>
      </c>
      <c r="AI2273" s="3827" t="s">
        <v>4994</v>
      </c>
      <c r="AJ2273" s="3827" t="s">
        <v>4995</v>
      </c>
      <c r="AK2273" s="2574"/>
    </row>
    <row r="2274" spans="2:37" s="2875" customFormat="1" ht="13.5" thickBot="1" x14ac:dyDescent="0.25">
      <c r="B2274" s="3828"/>
      <c r="C2274" s="3828"/>
      <c r="D2274" s="3828"/>
      <c r="E2274" s="3828"/>
      <c r="F2274" s="3828"/>
      <c r="G2274" s="3828"/>
      <c r="H2274" s="3828"/>
      <c r="I2274" s="3829"/>
      <c r="J2274" s="3829"/>
      <c r="K2274" s="3829"/>
      <c r="L2274" s="3829"/>
      <c r="M2274" s="2995" t="s">
        <v>5037</v>
      </c>
      <c r="N2274" s="2994" t="s">
        <v>2798</v>
      </c>
      <c r="O2274" s="3829"/>
      <c r="P2274" s="3829"/>
      <c r="Q2274" s="3829"/>
      <c r="R2274" s="3829"/>
      <c r="S2274" s="3828"/>
      <c r="T2274" s="3828"/>
      <c r="U2274" s="3828"/>
      <c r="V2274" s="3828"/>
      <c r="W2274" s="3828"/>
      <c r="X2274" s="3828"/>
      <c r="Y2274" s="3828"/>
      <c r="Z2274" s="3828"/>
      <c r="AA2274" s="3828"/>
      <c r="AB2274" s="3829"/>
      <c r="AC2274" s="3829"/>
      <c r="AD2274" s="3828"/>
      <c r="AE2274" s="3828"/>
      <c r="AF2274" s="3828"/>
      <c r="AG2274" s="3828"/>
      <c r="AH2274" s="3828"/>
      <c r="AI2274" s="3828"/>
      <c r="AJ2274" s="3828"/>
      <c r="AK2274" s="2574"/>
    </row>
    <row r="2275" spans="2:37" s="2875" customFormat="1" ht="38.25" x14ac:dyDescent="0.2">
      <c r="B2275" s="4721" t="s">
        <v>5839</v>
      </c>
      <c r="C2275" s="4722"/>
      <c r="D2275" s="3032" t="s">
        <v>5840</v>
      </c>
      <c r="E2275" s="3033">
        <v>20.160000000000004</v>
      </c>
      <c r="F2275" s="3033">
        <v>14.560000000000002</v>
      </c>
      <c r="G2275" s="3034" t="s">
        <v>1534</v>
      </c>
      <c r="H2275" s="3034" t="s">
        <v>1534</v>
      </c>
      <c r="I2275" s="3034" t="s">
        <v>1534</v>
      </c>
      <c r="J2275" s="3035">
        <v>86</v>
      </c>
      <c r="K2275" s="3036">
        <v>0.16800000000000001</v>
      </c>
      <c r="L2275" s="3036">
        <v>0.16800000000000001</v>
      </c>
      <c r="M2275" s="3035">
        <v>86</v>
      </c>
      <c r="N2275" s="3035">
        <v>86</v>
      </c>
      <c r="O2275" s="3036">
        <v>0.16800000000000001</v>
      </c>
      <c r="P2275" s="3036">
        <v>0.16800000000000001</v>
      </c>
      <c r="Q2275" s="3036">
        <v>0.16800000000000001</v>
      </c>
      <c r="R2275" s="3036">
        <v>0.16800000000000001</v>
      </c>
      <c r="S2275" s="3034" t="s">
        <v>1534</v>
      </c>
      <c r="T2275" s="3034" t="s">
        <v>1534</v>
      </c>
      <c r="U2275" s="3034" t="s">
        <v>1534</v>
      </c>
      <c r="V2275" s="3034" t="s">
        <v>1534</v>
      </c>
      <c r="W2275" s="3036">
        <v>6.720000000000001E-2</v>
      </c>
      <c r="X2275" s="3036">
        <v>6.720000000000001E-2</v>
      </c>
      <c r="Y2275" s="3037" t="s">
        <v>1534</v>
      </c>
      <c r="Z2275" s="3037" t="s">
        <v>1534</v>
      </c>
      <c r="AA2275" s="3037" t="s">
        <v>1534</v>
      </c>
      <c r="AB2275" s="3037" t="s">
        <v>1534</v>
      </c>
      <c r="AC2275" s="3036">
        <v>6.720000000000001E-2</v>
      </c>
      <c r="AD2275" s="3037" t="s">
        <v>1534</v>
      </c>
      <c r="AE2275" s="3037" t="s">
        <v>1534</v>
      </c>
      <c r="AF2275" s="3037" t="s">
        <v>1534</v>
      </c>
      <c r="AG2275" s="3036">
        <v>0.56000000000000005</v>
      </c>
      <c r="AH2275" s="3038" t="s">
        <v>5661</v>
      </c>
      <c r="AI2275" s="3038" t="s">
        <v>5002</v>
      </c>
      <c r="AJ2275" s="3039">
        <v>5.6000000000000005</v>
      </c>
      <c r="AK2275" s="2574"/>
    </row>
    <row r="2276" spans="2:37" s="2875" customFormat="1" ht="38.25" x14ac:dyDescent="0.2">
      <c r="B2276" s="4723" t="s">
        <v>5841</v>
      </c>
      <c r="C2276" s="4724"/>
      <c r="D2276" s="3025" t="s">
        <v>5842</v>
      </c>
      <c r="E2276" s="3026">
        <v>22.400000000000002</v>
      </c>
      <c r="F2276" s="3026">
        <v>16.8</v>
      </c>
      <c r="G2276" s="3027" t="s">
        <v>1534</v>
      </c>
      <c r="H2276" s="3027" t="s">
        <v>1534</v>
      </c>
      <c r="I2276" s="3027" t="s">
        <v>1534</v>
      </c>
      <c r="J2276" s="3028">
        <v>100</v>
      </c>
      <c r="K2276" s="3029">
        <v>0.16800000000000001</v>
      </c>
      <c r="L2276" s="3029">
        <v>0.16800000000000001</v>
      </c>
      <c r="M2276" s="3028">
        <v>100</v>
      </c>
      <c r="N2276" s="3028">
        <v>100</v>
      </c>
      <c r="O2276" s="3029">
        <v>0.16800000000000001</v>
      </c>
      <c r="P2276" s="3029">
        <v>0.16800000000000001</v>
      </c>
      <c r="Q2276" s="3029">
        <v>0.16800000000000001</v>
      </c>
      <c r="R2276" s="3029">
        <v>0.16800000000000001</v>
      </c>
      <c r="S2276" s="3027" t="s">
        <v>1534</v>
      </c>
      <c r="T2276" s="3027" t="s">
        <v>1534</v>
      </c>
      <c r="U2276" s="3027" t="s">
        <v>1534</v>
      </c>
      <c r="V2276" s="3027" t="s">
        <v>1534</v>
      </c>
      <c r="W2276" s="3029">
        <v>6.720000000000001E-2</v>
      </c>
      <c r="X2276" s="3029">
        <v>6.720000000000001E-2</v>
      </c>
      <c r="Y2276" s="3030" t="s">
        <v>1534</v>
      </c>
      <c r="Z2276" s="3030" t="s">
        <v>1534</v>
      </c>
      <c r="AA2276" s="3030" t="s">
        <v>1534</v>
      </c>
      <c r="AB2276" s="3030" t="s">
        <v>1534</v>
      </c>
      <c r="AC2276" s="3029">
        <v>6.720000000000001E-2</v>
      </c>
      <c r="AD2276" s="3030" t="s">
        <v>1534</v>
      </c>
      <c r="AE2276" s="3030" t="s">
        <v>1534</v>
      </c>
      <c r="AF2276" s="3030" t="s">
        <v>1534</v>
      </c>
      <c r="AG2276" s="3029">
        <v>0.56000000000000005</v>
      </c>
      <c r="AH2276" s="3031" t="s">
        <v>5661</v>
      </c>
      <c r="AI2276" s="3031" t="s">
        <v>5002</v>
      </c>
      <c r="AJ2276" s="3040">
        <v>5.6000000000000005</v>
      </c>
      <c r="AK2276" s="2574"/>
    </row>
    <row r="2277" spans="2:37" s="2875" customFormat="1" ht="39" thickBot="1" x14ac:dyDescent="0.25">
      <c r="B2277" s="4725" t="s">
        <v>5843</v>
      </c>
      <c r="C2277" s="4726"/>
      <c r="D2277" s="3055" t="s">
        <v>5844</v>
      </c>
      <c r="E2277" s="3056">
        <v>24.64</v>
      </c>
      <c r="F2277" s="3056">
        <v>19.040000000000003</v>
      </c>
      <c r="G2277" s="3057" t="s">
        <v>1534</v>
      </c>
      <c r="H2277" s="3057" t="s">
        <v>1534</v>
      </c>
      <c r="I2277" s="3057" t="s">
        <v>1534</v>
      </c>
      <c r="J2277" s="2808">
        <v>113</v>
      </c>
      <c r="K2277" s="3058">
        <v>0.16800000000000001</v>
      </c>
      <c r="L2277" s="3058">
        <v>0.16800000000000001</v>
      </c>
      <c r="M2277" s="2808">
        <v>113</v>
      </c>
      <c r="N2277" s="2808">
        <v>113</v>
      </c>
      <c r="O2277" s="3058">
        <v>0.16800000000000001</v>
      </c>
      <c r="P2277" s="3058">
        <v>0.16800000000000001</v>
      </c>
      <c r="Q2277" s="3058">
        <v>0.16800000000000001</v>
      </c>
      <c r="R2277" s="3058">
        <v>0.16800000000000001</v>
      </c>
      <c r="S2277" s="3057" t="s">
        <v>1534</v>
      </c>
      <c r="T2277" s="3057" t="s">
        <v>1534</v>
      </c>
      <c r="U2277" s="3057" t="s">
        <v>1534</v>
      </c>
      <c r="V2277" s="3057" t="s">
        <v>1534</v>
      </c>
      <c r="W2277" s="3058">
        <v>6.720000000000001E-2</v>
      </c>
      <c r="X2277" s="3058">
        <v>6.720000000000001E-2</v>
      </c>
      <c r="Y2277" s="3059" t="s">
        <v>1534</v>
      </c>
      <c r="Z2277" s="3059" t="s">
        <v>1534</v>
      </c>
      <c r="AA2277" s="3059" t="s">
        <v>1534</v>
      </c>
      <c r="AB2277" s="3059" t="s">
        <v>1534</v>
      </c>
      <c r="AC2277" s="3058">
        <v>6.720000000000001E-2</v>
      </c>
      <c r="AD2277" s="3059" t="s">
        <v>1534</v>
      </c>
      <c r="AE2277" s="3059" t="s">
        <v>1534</v>
      </c>
      <c r="AF2277" s="3059" t="s">
        <v>1534</v>
      </c>
      <c r="AG2277" s="3058">
        <v>0.56000000000000005</v>
      </c>
      <c r="AH2277" s="3060" t="s">
        <v>5661</v>
      </c>
      <c r="AI2277" s="3060" t="s">
        <v>5002</v>
      </c>
      <c r="AJ2277" s="3061">
        <v>5.6000000000000005</v>
      </c>
      <c r="AK2277" s="2574"/>
    </row>
    <row r="2278" spans="2:37" s="2875" customFormat="1" x14ac:dyDescent="0.2">
      <c r="B2278" s="2575"/>
      <c r="C2278" s="2568"/>
      <c r="D2278" s="3833"/>
      <c r="E2278" s="3833"/>
      <c r="F2278" s="3833"/>
      <c r="G2278" s="3833"/>
      <c r="H2278" s="2568"/>
      <c r="I2278" s="2569"/>
      <c r="J2278" s="2569"/>
      <c r="K2278" s="2569"/>
      <c r="L2278" s="2569"/>
      <c r="M2278" s="2568"/>
      <c r="N2278" s="2569"/>
      <c r="O2278" s="2569"/>
      <c r="P2278" s="2569"/>
      <c r="Q2278" s="2569"/>
      <c r="R2278" s="2569"/>
      <c r="S2278" s="2568"/>
      <c r="T2278" s="2567"/>
      <c r="U2278" s="2567"/>
      <c r="V2278" s="2567"/>
      <c r="W2278" s="2567"/>
      <c r="X2278" s="2567"/>
      <c r="Y2278" s="2567"/>
      <c r="Z2278" s="2567"/>
      <c r="AA2278" s="2567"/>
      <c r="AB2278" s="2567"/>
      <c r="AC2278" s="2567"/>
      <c r="AD2278" s="2567"/>
      <c r="AE2278" s="2567"/>
      <c r="AF2278" s="2567"/>
      <c r="AG2278" s="2567"/>
      <c r="AH2278" s="2567"/>
      <c r="AI2278" s="2567"/>
      <c r="AJ2278" s="2567"/>
      <c r="AK2278" s="2574"/>
    </row>
    <row r="2279" spans="2:37" s="2875" customFormat="1" ht="14.25" x14ac:dyDescent="0.2">
      <c r="B2279" s="3834" t="s">
        <v>4996</v>
      </c>
      <c r="C2279" s="3835"/>
      <c r="D2279" s="3970" t="s">
        <v>10</v>
      </c>
      <c r="E2279" s="3970"/>
      <c r="F2279" s="3970"/>
      <c r="G2279" s="3970"/>
      <c r="H2279" s="2571"/>
      <c r="I2279" s="2571"/>
      <c r="J2279" s="2571"/>
      <c r="K2279" s="2571"/>
      <c r="L2279" s="2571"/>
      <c r="M2279" s="2571"/>
      <c r="N2279" s="2571"/>
      <c r="O2279" s="2571"/>
      <c r="P2279" s="2571"/>
      <c r="Q2279" s="2571"/>
      <c r="R2279" s="2571"/>
      <c r="S2279" s="2571"/>
      <c r="T2279" s="2567"/>
      <c r="U2279" s="2567"/>
      <c r="V2279" s="2567"/>
      <c r="W2279" s="2567"/>
      <c r="X2279" s="2567"/>
      <c r="Y2279" s="2567"/>
      <c r="Z2279" s="2567"/>
      <c r="AA2279" s="2567"/>
      <c r="AB2279" s="2567"/>
      <c r="AC2279" s="2567"/>
      <c r="AD2279" s="2567"/>
      <c r="AE2279" s="2567"/>
      <c r="AF2279" s="2567"/>
      <c r="AG2279" s="2567"/>
      <c r="AH2279" s="2567"/>
      <c r="AI2279" s="2567"/>
      <c r="AJ2279" s="2567"/>
      <c r="AK2279" s="2574"/>
    </row>
    <row r="2280" spans="2:37" s="2875" customFormat="1" ht="14.25" x14ac:dyDescent="0.2">
      <c r="B2280" s="3834" t="s">
        <v>4997</v>
      </c>
      <c r="C2280" s="3835"/>
      <c r="D2280" s="3970" t="s">
        <v>10</v>
      </c>
      <c r="E2280" s="3970"/>
      <c r="F2280" s="3970"/>
      <c r="G2280" s="3970"/>
      <c r="H2280" s="2571"/>
      <c r="I2280" s="2571"/>
      <c r="J2280" s="2571"/>
      <c r="K2280" s="2571"/>
      <c r="L2280" s="2571"/>
      <c r="M2280" s="2571"/>
      <c r="N2280" s="2571"/>
      <c r="O2280" s="2571"/>
      <c r="P2280" s="2571"/>
      <c r="Q2280" s="2571"/>
      <c r="R2280" s="2571"/>
      <c r="S2280" s="2571"/>
      <c r="T2280" s="2567"/>
      <c r="U2280" s="2567"/>
      <c r="V2280" s="2567"/>
      <c r="W2280" s="2567"/>
      <c r="X2280" s="2567"/>
      <c r="Y2280" s="2567"/>
      <c r="Z2280" s="2567"/>
      <c r="AA2280" s="2567"/>
      <c r="AB2280" s="2567"/>
      <c r="AC2280" s="2567"/>
      <c r="AD2280" s="2567"/>
      <c r="AE2280" s="2567"/>
      <c r="AF2280" s="2567"/>
      <c r="AG2280" s="2567"/>
      <c r="AH2280" s="2567"/>
      <c r="AI2280" s="2567"/>
      <c r="AJ2280" s="2567"/>
      <c r="AK2280" s="2574"/>
    </row>
    <row r="2281" spans="2:37" s="2875" customFormat="1" ht="15.75" thickBot="1" x14ac:dyDescent="0.25">
      <c r="B2281" s="3938"/>
      <c r="C2281" s="3939"/>
      <c r="D2281" s="3940"/>
      <c r="E2281" s="3940"/>
      <c r="F2281" s="3940"/>
      <c r="G2281" s="3940"/>
      <c r="H2281" s="2576"/>
      <c r="I2281" s="2576"/>
      <c r="J2281" s="2576"/>
      <c r="K2281" s="2576"/>
      <c r="L2281" s="2576"/>
      <c r="M2281" s="2576"/>
      <c r="N2281" s="2576"/>
      <c r="O2281" s="2576"/>
      <c r="P2281" s="2576"/>
      <c r="Q2281" s="2576"/>
      <c r="R2281" s="2576"/>
      <c r="S2281" s="2576"/>
      <c r="T2281" s="2577"/>
      <c r="U2281" s="2577"/>
      <c r="V2281" s="2577"/>
      <c r="W2281" s="2577"/>
      <c r="X2281" s="2577"/>
      <c r="Y2281" s="2577"/>
      <c r="Z2281" s="2577"/>
      <c r="AA2281" s="2577"/>
      <c r="AB2281" s="2577"/>
      <c r="AC2281" s="2577"/>
      <c r="AD2281" s="2577"/>
      <c r="AE2281" s="2577"/>
      <c r="AF2281" s="2577"/>
      <c r="AG2281" s="2577"/>
      <c r="AH2281" s="2577"/>
      <c r="AI2281" s="2577"/>
      <c r="AJ2281" s="2577"/>
      <c r="AK2281" s="2579"/>
    </row>
    <row r="2282" spans="2:37" s="2875" customFormat="1" x14ac:dyDescent="0.2">
      <c r="B2282" s="2777"/>
    </row>
    <row r="2283" spans="2:37" s="2875" customFormat="1" ht="13.5" thickBot="1" x14ac:dyDescent="0.25">
      <c r="B2283" s="2777"/>
    </row>
    <row r="2284" spans="2:37" s="2875" customFormat="1" ht="20.25" x14ac:dyDescent="0.2">
      <c r="B2284" s="3839" t="s">
        <v>5005</v>
      </c>
      <c r="C2284" s="3840"/>
      <c r="D2284" s="3840"/>
      <c r="E2284" s="3840"/>
      <c r="F2284" s="3840"/>
      <c r="G2284" s="3840"/>
      <c r="H2284" s="3840"/>
      <c r="I2284" s="3840"/>
      <c r="J2284" s="3840"/>
      <c r="K2284" s="3840"/>
      <c r="L2284" s="3840"/>
      <c r="M2284" s="3840"/>
      <c r="N2284" s="3840"/>
      <c r="O2284" s="3840"/>
      <c r="P2284" s="3840"/>
      <c r="Q2284" s="3840"/>
      <c r="R2284" s="3840"/>
      <c r="S2284" s="3840"/>
      <c r="T2284" s="3840"/>
      <c r="U2284" s="3840"/>
      <c r="V2284" s="3840"/>
      <c r="W2284" s="3840"/>
      <c r="X2284" s="3840"/>
      <c r="Y2284" s="3840"/>
      <c r="Z2284" s="3840"/>
      <c r="AA2284" s="3840"/>
      <c r="AB2284" s="3840"/>
      <c r="AC2284" s="3840"/>
      <c r="AD2284" s="3840"/>
      <c r="AE2284" s="3840"/>
      <c r="AF2284" s="3840"/>
      <c r="AG2284" s="3840"/>
      <c r="AH2284" s="3840"/>
      <c r="AI2284" s="3840"/>
      <c r="AJ2284" s="3840"/>
      <c r="AK2284" s="3841"/>
    </row>
    <row r="2285" spans="2:37" s="2875" customFormat="1" x14ac:dyDescent="0.2">
      <c r="B2285" s="2572"/>
      <c r="C2285" s="2997"/>
      <c r="D2285" s="2997"/>
      <c r="E2285" s="2997"/>
      <c r="F2285" s="2997"/>
      <c r="G2285" s="2573"/>
      <c r="H2285" s="2573"/>
      <c r="I2285" s="2573"/>
      <c r="J2285" s="2573"/>
      <c r="K2285" s="2573"/>
      <c r="L2285" s="2573"/>
      <c r="M2285" s="2573"/>
      <c r="N2285" s="2573"/>
      <c r="O2285" s="2573"/>
      <c r="P2285" s="2573"/>
      <c r="Q2285" s="2573"/>
      <c r="R2285" s="2573"/>
      <c r="S2285" s="2573"/>
      <c r="T2285" s="2573"/>
      <c r="U2285" s="2573"/>
      <c r="V2285" s="2573"/>
      <c r="W2285" s="2573"/>
      <c r="X2285" s="2573"/>
      <c r="Y2285" s="2573"/>
      <c r="Z2285" s="2573"/>
      <c r="AA2285" s="2573"/>
      <c r="AB2285" s="2573"/>
      <c r="AC2285" s="2573"/>
      <c r="AD2285" s="2573"/>
      <c r="AE2285" s="2573"/>
      <c r="AF2285" s="2573"/>
      <c r="AG2285" s="2573"/>
      <c r="AH2285" s="2573"/>
      <c r="AI2285" s="2573"/>
      <c r="AJ2285" s="2573"/>
      <c r="AK2285" s="2574"/>
    </row>
    <row r="2286" spans="2:37" s="2875" customFormat="1" x14ac:dyDescent="0.2">
      <c r="B2286" s="2572" t="s">
        <v>4992</v>
      </c>
      <c r="C2286" s="2997"/>
      <c r="D2286" s="3962" t="s">
        <v>5831</v>
      </c>
      <c r="E2286" s="3962"/>
      <c r="F2286" s="3962"/>
      <c r="G2286" s="2573"/>
      <c r="H2286" s="2573"/>
      <c r="I2286" s="2573"/>
      <c r="J2286" s="2573"/>
      <c r="K2286" s="2573"/>
      <c r="L2286" s="2573"/>
      <c r="M2286" s="2573"/>
      <c r="N2286" s="2573"/>
      <c r="O2286" s="2573"/>
      <c r="P2286" s="2573"/>
      <c r="Q2286" s="2573"/>
      <c r="R2286" s="2573"/>
      <c r="S2286" s="2573"/>
      <c r="T2286" s="2573"/>
      <c r="U2286" s="2573"/>
      <c r="V2286" s="2573"/>
      <c r="W2286" s="2573"/>
      <c r="X2286" s="2573"/>
      <c r="Y2286" s="2573"/>
      <c r="Z2286" s="2573"/>
      <c r="AA2286" s="2573"/>
      <c r="AB2286" s="2573"/>
      <c r="AC2286" s="2573"/>
      <c r="AD2286" s="2573"/>
      <c r="AE2286" s="2573"/>
      <c r="AF2286" s="2573"/>
      <c r="AG2286" s="2573"/>
      <c r="AH2286" s="2573"/>
      <c r="AI2286" s="2573"/>
      <c r="AJ2286" s="2573"/>
      <c r="AK2286" s="2574"/>
    </row>
    <row r="2287" spans="2:37" s="2875" customFormat="1" ht="13.5" thickBot="1" x14ac:dyDescent="0.25">
      <c r="B2287" s="3863" t="s">
        <v>5006</v>
      </c>
      <c r="C2287" s="3864"/>
      <c r="D2287" s="3971">
        <v>41518</v>
      </c>
      <c r="E2287" s="3971"/>
      <c r="F2287" s="2997"/>
      <c r="G2287" s="2573"/>
      <c r="H2287" s="2573"/>
      <c r="I2287" s="2573"/>
      <c r="J2287" s="2573"/>
      <c r="K2287" s="2573"/>
      <c r="L2287" s="2573"/>
      <c r="M2287" s="2573"/>
      <c r="N2287" s="2573"/>
      <c r="O2287" s="2573"/>
      <c r="P2287" s="2573"/>
      <c r="Q2287" s="2573"/>
      <c r="R2287" s="2573"/>
      <c r="S2287" s="2573"/>
      <c r="T2287" s="2573"/>
      <c r="U2287" s="2573"/>
      <c r="V2287" s="2573"/>
      <c r="W2287" s="2573"/>
      <c r="X2287" s="2573"/>
      <c r="Y2287" s="2573"/>
      <c r="Z2287" s="2573"/>
      <c r="AA2287" s="2573"/>
      <c r="AB2287" s="2573"/>
      <c r="AC2287" s="2573"/>
      <c r="AD2287" s="2573"/>
      <c r="AE2287" s="2573"/>
      <c r="AF2287" s="2573"/>
      <c r="AG2287" s="2573"/>
      <c r="AH2287" s="2573"/>
      <c r="AI2287" s="2573"/>
      <c r="AJ2287" s="2573"/>
      <c r="AK2287" s="2574"/>
    </row>
    <row r="2288" spans="2:37" s="2875" customFormat="1" ht="68.25" customHeight="1" thickBot="1" x14ac:dyDescent="0.25">
      <c r="B2288" s="3844" t="s">
        <v>5007</v>
      </c>
      <c r="C2288" s="3845"/>
      <c r="D2288" s="3963" t="s">
        <v>5832</v>
      </c>
      <c r="E2288" s="3964"/>
      <c r="F2288" s="3964"/>
      <c r="G2288" s="3964"/>
      <c r="H2288" s="3964"/>
      <c r="I2288" s="3964"/>
      <c r="J2288" s="3964"/>
      <c r="K2288" s="3965"/>
      <c r="L2288" s="2573"/>
      <c r="M2288" s="2573"/>
      <c r="N2288" s="2573"/>
      <c r="O2288" s="2573"/>
      <c r="P2288" s="2573"/>
      <c r="Q2288" s="2573"/>
      <c r="R2288" s="2573"/>
      <c r="S2288" s="2573"/>
      <c r="T2288" s="2573"/>
      <c r="U2288" s="2573"/>
      <c r="V2288" s="2573"/>
      <c r="W2288" s="2573"/>
      <c r="X2288" s="2573"/>
      <c r="Y2288" s="2573"/>
      <c r="Z2288" s="2573"/>
      <c r="AA2288" s="2573"/>
      <c r="AB2288" s="2573"/>
      <c r="AC2288" s="2573"/>
      <c r="AD2288" s="2573"/>
      <c r="AE2288" s="2573"/>
      <c r="AF2288" s="2573"/>
      <c r="AG2288" s="2573"/>
      <c r="AH2288" s="2573"/>
      <c r="AI2288" s="2573"/>
      <c r="AJ2288" s="2573"/>
      <c r="AK2288" s="2574"/>
    </row>
    <row r="2289" spans="2:37" s="2875" customFormat="1" ht="13.5" thickBot="1" x14ac:dyDescent="0.25">
      <c r="B2289" s="3865"/>
      <c r="C2289" s="3849"/>
      <c r="D2289" s="3849"/>
      <c r="E2289" s="3849"/>
      <c r="F2289" s="3849"/>
      <c r="G2289" s="3849"/>
      <c r="H2289" s="3849"/>
      <c r="I2289" s="3849"/>
      <c r="J2289" s="3849"/>
      <c r="K2289" s="3849"/>
      <c r="L2289" s="3849"/>
      <c r="M2289" s="3849"/>
      <c r="N2289" s="3849"/>
      <c r="O2289" s="3849"/>
      <c r="P2289" s="3849"/>
      <c r="Q2289" s="3849"/>
      <c r="R2289" s="2573"/>
      <c r="S2289" s="2573"/>
      <c r="T2289" s="2573"/>
      <c r="U2289" s="2573"/>
      <c r="V2289" s="2573"/>
      <c r="W2289" s="2573"/>
      <c r="X2289" s="2573"/>
      <c r="Y2289" s="2573"/>
      <c r="Z2289" s="2573"/>
      <c r="AA2289" s="2573"/>
      <c r="AB2289" s="2573"/>
      <c r="AC2289" s="2573"/>
      <c r="AD2289" s="2573"/>
      <c r="AE2289" s="2573"/>
      <c r="AF2289" s="2573"/>
      <c r="AG2289" s="2573"/>
      <c r="AH2289" s="2573"/>
      <c r="AI2289" s="2573"/>
      <c r="AJ2289" s="2573"/>
      <c r="AK2289" s="2574"/>
    </row>
    <row r="2290" spans="2:37" s="2875" customFormat="1" ht="13.5" thickBot="1" x14ac:dyDescent="0.25">
      <c r="B2290" s="3827" t="s">
        <v>5008</v>
      </c>
      <c r="C2290" s="3827"/>
      <c r="D2290" s="3827" t="s">
        <v>4998</v>
      </c>
      <c r="E2290" s="3827" t="s">
        <v>5009</v>
      </c>
      <c r="F2290" s="3850" t="s">
        <v>224</v>
      </c>
      <c r="G2290" s="3850"/>
      <c r="H2290" s="3850"/>
      <c r="I2290" s="3850"/>
      <c r="J2290" s="3850"/>
      <c r="K2290" s="3850"/>
      <c r="L2290" s="3850"/>
      <c r="M2290" s="3850"/>
      <c r="N2290" s="3850"/>
      <c r="O2290" s="3850"/>
      <c r="P2290" s="3850"/>
      <c r="Q2290" s="3850"/>
      <c r="R2290" s="3850"/>
      <c r="S2290" s="3850" t="s">
        <v>340</v>
      </c>
      <c r="T2290" s="3850"/>
      <c r="U2290" s="3850"/>
      <c r="V2290" s="3850"/>
      <c r="W2290" s="3850"/>
      <c r="X2290" s="3850"/>
      <c r="Y2290" s="3850"/>
      <c r="Z2290" s="3850"/>
      <c r="AA2290" s="3850"/>
      <c r="AB2290" s="3850"/>
      <c r="AC2290" s="3850"/>
      <c r="AD2290" s="3850" t="s">
        <v>225</v>
      </c>
      <c r="AE2290" s="3850"/>
      <c r="AF2290" s="3850"/>
      <c r="AG2290" s="3850"/>
      <c r="AH2290" s="3851" t="s">
        <v>4993</v>
      </c>
      <c r="AI2290" s="3851"/>
      <c r="AJ2290" s="3851"/>
      <c r="AK2290" s="2574"/>
    </row>
    <row r="2291" spans="2:37" s="2875" customFormat="1" ht="13.5" thickBot="1" x14ac:dyDescent="0.25">
      <c r="B2291" s="3828"/>
      <c r="C2291" s="3828"/>
      <c r="D2291" s="3828"/>
      <c r="E2291" s="3828"/>
      <c r="F2291" s="3828" t="s">
        <v>5010</v>
      </c>
      <c r="G2291" s="3828" t="s">
        <v>5011</v>
      </c>
      <c r="H2291" s="3827" t="s">
        <v>5012</v>
      </c>
      <c r="I2291" s="3830" t="s">
        <v>5013</v>
      </c>
      <c r="J2291" s="3830" t="s">
        <v>5014</v>
      </c>
      <c r="K2291" s="3829" t="s">
        <v>5015</v>
      </c>
      <c r="L2291" s="3829" t="s">
        <v>5016</v>
      </c>
      <c r="M2291" s="3830" t="s">
        <v>5017</v>
      </c>
      <c r="N2291" s="3830"/>
      <c r="O2291" s="3829" t="s">
        <v>5018</v>
      </c>
      <c r="P2291" s="3829" t="s">
        <v>5019</v>
      </c>
      <c r="Q2291" s="3829" t="s">
        <v>5020</v>
      </c>
      <c r="R2291" s="3829" t="s">
        <v>5021</v>
      </c>
      <c r="S2291" s="3827" t="s">
        <v>5022</v>
      </c>
      <c r="T2291" s="3827" t="s">
        <v>5023</v>
      </c>
      <c r="U2291" s="3827" t="s">
        <v>5024</v>
      </c>
      <c r="V2291" s="3827" t="s">
        <v>5025</v>
      </c>
      <c r="W2291" s="3827" t="s">
        <v>5026</v>
      </c>
      <c r="X2291" s="3827" t="s">
        <v>5027</v>
      </c>
      <c r="Y2291" s="3827" t="s">
        <v>5028</v>
      </c>
      <c r="Z2291" s="3827" t="s">
        <v>5029</v>
      </c>
      <c r="AA2291" s="3827" t="s">
        <v>5030</v>
      </c>
      <c r="AB2291" s="3830" t="s">
        <v>5031</v>
      </c>
      <c r="AC2291" s="3830" t="s">
        <v>5032</v>
      </c>
      <c r="AD2291" s="3827" t="s">
        <v>5033</v>
      </c>
      <c r="AE2291" s="3827" t="s">
        <v>5034</v>
      </c>
      <c r="AF2291" s="3827" t="s">
        <v>5035</v>
      </c>
      <c r="AG2291" s="3827" t="s">
        <v>5036</v>
      </c>
      <c r="AH2291" s="3827" t="s">
        <v>1154</v>
      </c>
      <c r="AI2291" s="3827" t="s">
        <v>4994</v>
      </c>
      <c r="AJ2291" s="3827" t="s">
        <v>4995</v>
      </c>
      <c r="AK2291" s="2574"/>
    </row>
    <row r="2292" spans="2:37" s="2875" customFormat="1" ht="13.5" thickBot="1" x14ac:dyDescent="0.25">
      <c r="B2292" s="3828"/>
      <c r="C2292" s="3828"/>
      <c r="D2292" s="3828"/>
      <c r="E2292" s="3828"/>
      <c r="F2292" s="3828"/>
      <c r="G2292" s="3828"/>
      <c r="H2292" s="3828"/>
      <c r="I2292" s="3829"/>
      <c r="J2292" s="3829"/>
      <c r="K2292" s="3829"/>
      <c r="L2292" s="3829"/>
      <c r="M2292" s="2995" t="s">
        <v>5037</v>
      </c>
      <c r="N2292" s="2994" t="s">
        <v>2798</v>
      </c>
      <c r="O2292" s="3829"/>
      <c r="P2292" s="3829"/>
      <c r="Q2292" s="3829"/>
      <c r="R2292" s="3829"/>
      <c r="S2292" s="3828"/>
      <c r="T2292" s="3828"/>
      <c r="U2292" s="3828"/>
      <c r="V2292" s="3828"/>
      <c r="W2292" s="3828"/>
      <c r="X2292" s="3828"/>
      <c r="Y2292" s="3828"/>
      <c r="Z2292" s="3828"/>
      <c r="AA2292" s="3828"/>
      <c r="AB2292" s="3829"/>
      <c r="AC2292" s="3829"/>
      <c r="AD2292" s="3828"/>
      <c r="AE2292" s="3828"/>
      <c r="AF2292" s="3828"/>
      <c r="AG2292" s="3828"/>
      <c r="AH2292" s="3828"/>
      <c r="AI2292" s="3828"/>
      <c r="AJ2292" s="3828"/>
      <c r="AK2292" s="2574"/>
    </row>
    <row r="2293" spans="2:37" s="2875" customFormat="1" ht="38.25" x14ac:dyDescent="0.2">
      <c r="B2293" s="3966" t="s">
        <v>5833</v>
      </c>
      <c r="C2293" s="3967"/>
      <c r="D2293" s="3014" t="s">
        <v>5834</v>
      </c>
      <c r="E2293" s="3015">
        <v>112.00000000000001</v>
      </c>
      <c r="F2293" s="3015">
        <v>57.904000000000011</v>
      </c>
      <c r="G2293" s="3016" t="s">
        <v>1534</v>
      </c>
      <c r="H2293" s="3016" t="s">
        <v>1534</v>
      </c>
      <c r="I2293" s="3016" t="s">
        <v>1534</v>
      </c>
      <c r="J2293" s="3017">
        <v>430</v>
      </c>
      <c r="K2293" s="3018">
        <v>0.13440000000000002</v>
      </c>
      <c r="L2293" s="3018">
        <v>0.13440000000000002</v>
      </c>
      <c r="M2293" s="3017">
        <v>430</v>
      </c>
      <c r="N2293" s="3017">
        <v>430</v>
      </c>
      <c r="O2293" s="3018">
        <v>0.13440000000000002</v>
      </c>
      <c r="P2293" s="3018">
        <v>0.13440000000000002</v>
      </c>
      <c r="Q2293" s="3018">
        <v>0.13440000000000002</v>
      </c>
      <c r="R2293" s="3018">
        <v>0.13440000000000002</v>
      </c>
      <c r="S2293" s="3019">
        <v>11.200000000000001</v>
      </c>
      <c r="T2293" s="3016" t="s">
        <v>1534</v>
      </c>
      <c r="U2293" s="3016" t="s">
        <v>1534</v>
      </c>
      <c r="V2293" s="3020" t="s">
        <v>5528</v>
      </c>
      <c r="W2293" s="3018">
        <v>2.8000000000000004E-2</v>
      </c>
      <c r="X2293" s="3018">
        <v>6.720000000000001E-2</v>
      </c>
      <c r="Y2293" s="3020" t="s">
        <v>1534</v>
      </c>
      <c r="Z2293" s="3020" t="s">
        <v>1534</v>
      </c>
      <c r="AA2293" s="3020" t="s">
        <v>1534</v>
      </c>
      <c r="AB2293" s="3020" t="s">
        <v>1534</v>
      </c>
      <c r="AC2293" s="3018">
        <v>6.720000000000001E-2</v>
      </c>
      <c r="AD2293" s="3015">
        <v>37.295999999999999</v>
      </c>
      <c r="AE2293" s="3020" t="s">
        <v>58</v>
      </c>
      <c r="AF2293" s="3021">
        <v>3.6960000000000007E-2</v>
      </c>
      <c r="AG2293" s="3021">
        <v>0.11200000000000002</v>
      </c>
      <c r="AH2293" s="3022" t="s">
        <v>5661</v>
      </c>
      <c r="AI2293" s="3022" t="s">
        <v>5002</v>
      </c>
      <c r="AJ2293" s="3023">
        <v>5.6000000000000005</v>
      </c>
      <c r="AK2293" s="2574"/>
    </row>
    <row r="2294" spans="2:37" s="2875" customFormat="1" ht="39" thickBot="1" x14ac:dyDescent="0.25">
      <c r="B2294" s="3968" t="s">
        <v>5835</v>
      </c>
      <c r="C2294" s="3969"/>
      <c r="D2294" s="3055" t="s">
        <v>5836</v>
      </c>
      <c r="E2294" s="3056">
        <v>112.00000000000001</v>
      </c>
      <c r="F2294" s="3056">
        <v>57.904000000000011</v>
      </c>
      <c r="G2294" s="3057" t="s">
        <v>1534</v>
      </c>
      <c r="H2294" s="3057" t="s">
        <v>1534</v>
      </c>
      <c r="I2294" s="3057" t="s">
        <v>1534</v>
      </c>
      <c r="J2294" s="2808">
        <v>430</v>
      </c>
      <c r="K2294" s="3058">
        <v>0.13440000000000002</v>
      </c>
      <c r="L2294" s="3058">
        <v>0.13440000000000002</v>
      </c>
      <c r="M2294" s="2808">
        <v>430</v>
      </c>
      <c r="N2294" s="2808">
        <v>430</v>
      </c>
      <c r="O2294" s="3058">
        <v>0.13440000000000002</v>
      </c>
      <c r="P2294" s="3058">
        <v>0.13440000000000002</v>
      </c>
      <c r="Q2294" s="3058">
        <v>0.13440000000000002</v>
      </c>
      <c r="R2294" s="3058">
        <v>0.13440000000000002</v>
      </c>
      <c r="S2294" s="3054">
        <v>11.200000000000001</v>
      </c>
      <c r="T2294" s="3057" t="s">
        <v>1534</v>
      </c>
      <c r="U2294" s="3057" t="s">
        <v>1534</v>
      </c>
      <c r="V2294" s="3059" t="s">
        <v>5528</v>
      </c>
      <c r="W2294" s="3058">
        <v>2.8000000000000004E-2</v>
      </c>
      <c r="X2294" s="3058">
        <v>6.720000000000001E-2</v>
      </c>
      <c r="Y2294" s="3059" t="s">
        <v>1534</v>
      </c>
      <c r="Z2294" s="3059" t="s">
        <v>1534</v>
      </c>
      <c r="AA2294" s="3059" t="s">
        <v>1534</v>
      </c>
      <c r="AB2294" s="3059" t="s">
        <v>1534</v>
      </c>
      <c r="AC2294" s="3058">
        <v>6.720000000000001E-2</v>
      </c>
      <c r="AD2294" s="3056">
        <v>37.295999999999999</v>
      </c>
      <c r="AE2294" s="3059" t="s">
        <v>58</v>
      </c>
      <c r="AF2294" s="3062">
        <v>3.6960000000000007E-2</v>
      </c>
      <c r="AG2294" s="3062">
        <v>0.11200000000000002</v>
      </c>
      <c r="AH2294" s="3060" t="s">
        <v>5661</v>
      </c>
      <c r="AI2294" s="3060" t="s">
        <v>5002</v>
      </c>
      <c r="AJ2294" s="3061">
        <v>5.6000000000000005</v>
      </c>
      <c r="AK2294" s="2574"/>
    </row>
    <row r="2295" spans="2:37" s="2875" customFormat="1" x14ac:dyDescent="0.2">
      <c r="B2295" s="2575"/>
      <c r="C2295" s="2568"/>
      <c r="D2295" s="3833"/>
      <c r="E2295" s="3833"/>
      <c r="F2295" s="3833"/>
      <c r="G2295" s="3833"/>
      <c r="H2295" s="2568"/>
      <c r="I2295" s="2569"/>
      <c r="J2295" s="2569"/>
      <c r="K2295" s="2569"/>
      <c r="L2295" s="2569"/>
      <c r="M2295" s="2568"/>
      <c r="N2295" s="2569"/>
      <c r="O2295" s="2569"/>
      <c r="P2295" s="2569"/>
      <c r="Q2295" s="2569"/>
      <c r="R2295" s="2569"/>
      <c r="S2295" s="2568"/>
      <c r="T2295" s="2567"/>
      <c r="U2295" s="2567"/>
      <c r="V2295" s="2567"/>
      <c r="W2295" s="2567"/>
      <c r="X2295" s="2567"/>
      <c r="Y2295" s="2567"/>
      <c r="Z2295" s="2567"/>
      <c r="AA2295" s="2567"/>
      <c r="AB2295" s="2567"/>
      <c r="AC2295" s="2567"/>
      <c r="AD2295" s="2567"/>
      <c r="AE2295" s="2567"/>
      <c r="AF2295" s="2567"/>
      <c r="AG2295" s="2567"/>
      <c r="AH2295" s="2567"/>
      <c r="AI2295" s="2567"/>
      <c r="AJ2295" s="2567"/>
      <c r="AK2295" s="2574"/>
    </row>
    <row r="2296" spans="2:37" s="2875" customFormat="1" ht="14.25" x14ac:dyDescent="0.2">
      <c r="B2296" s="3834" t="s">
        <v>4996</v>
      </c>
      <c r="C2296" s="3835"/>
      <c r="D2296" s="3970" t="s">
        <v>10</v>
      </c>
      <c r="E2296" s="3970"/>
      <c r="F2296" s="3970"/>
      <c r="G2296" s="3970"/>
      <c r="H2296" s="2571"/>
      <c r="I2296" s="2571"/>
      <c r="J2296" s="2571"/>
      <c r="K2296" s="2571"/>
      <c r="L2296" s="2571"/>
      <c r="M2296" s="2571"/>
      <c r="N2296" s="2571"/>
      <c r="O2296" s="2571"/>
      <c r="P2296" s="2571"/>
      <c r="Q2296" s="2571"/>
      <c r="R2296" s="2571"/>
      <c r="S2296" s="2571"/>
      <c r="T2296" s="2567"/>
      <c r="U2296" s="2567"/>
      <c r="V2296" s="2567"/>
      <c r="W2296" s="2567"/>
      <c r="X2296" s="2567"/>
      <c r="Y2296" s="2567"/>
      <c r="Z2296" s="2567"/>
      <c r="AA2296" s="2567"/>
      <c r="AB2296" s="2567"/>
      <c r="AC2296" s="2567"/>
      <c r="AD2296" s="2567"/>
      <c r="AE2296" s="2567"/>
      <c r="AF2296" s="2567"/>
      <c r="AG2296" s="2567"/>
      <c r="AH2296" s="2567"/>
      <c r="AI2296" s="2567"/>
      <c r="AJ2296" s="2567"/>
      <c r="AK2296" s="2574"/>
    </row>
    <row r="2297" spans="2:37" s="2875" customFormat="1" ht="14.25" x14ac:dyDescent="0.2">
      <c r="B2297" s="3834" t="s">
        <v>4997</v>
      </c>
      <c r="C2297" s="3835"/>
      <c r="D2297" s="3970" t="s">
        <v>10</v>
      </c>
      <c r="E2297" s="3970"/>
      <c r="F2297" s="3970"/>
      <c r="G2297" s="3970"/>
      <c r="H2297" s="2571"/>
      <c r="I2297" s="2571"/>
      <c r="J2297" s="2571"/>
      <c r="K2297" s="2571"/>
      <c r="L2297" s="2571"/>
      <c r="M2297" s="2571"/>
      <c r="N2297" s="2571"/>
      <c r="O2297" s="2571"/>
      <c r="P2297" s="2571"/>
      <c r="Q2297" s="2571"/>
      <c r="R2297" s="2571"/>
      <c r="S2297" s="2571"/>
      <c r="T2297" s="2567"/>
      <c r="U2297" s="2567"/>
      <c r="V2297" s="2567"/>
      <c r="W2297" s="2567"/>
      <c r="X2297" s="2567"/>
      <c r="Y2297" s="2567"/>
      <c r="Z2297" s="2567"/>
      <c r="AA2297" s="2567"/>
      <c r="AB2297" s="2567"/>
      <c r="AC2297" s="2567"/>
      <c r="AD2297" s="2567"/>
      <c r="AE2297" s="2567"/>
      <c r="AF2297" s="2567"/>
      <c r="AG2297" s="2567"/>
      <c r="AH2297" s="2567"/>
      <c r="AI2297" s="2567"/>
      <c r="AJ2297" s="2567"/>
      <c r="AK2297" s="2574"/>
    </row>
    <row r="2298" spans="2:37" s="2875" customFormat="1" ht="15.75" thickBot="1" x14ac:dyDescent="0.25">
      <c r="B2298" s="3938"/>
      <c r="C2298" s="3939"/>
      <c r="D2298" s="3940"/>
      <c r="E2298" s="3940"/>
      <c r="F2298" s="3940"/>
      <c r="G2298" s="3940"/>
      <c r="H2298" s="2576"/>
      <c r="I2298" s="2576"/>
      <c r="J2298" s="2576"/>
      <c r="K2298" s="2576"/>
      <c r="L2298" s="2576"/>
      <c r="M2298" s="2576"/>
      <c r="N2298" s="2576"/>
      <c r="O2298" s="2576"/>
      <c r="P2298" s="2576"/>
      <c r="Q2298" s="2576"/>
      <c r="R2298" s="2576"/>
      <c r="S2298" s="2576"/>
      <c r="T2298" s="2577"/>
      <c r="U2298" s="2577"/>
      <c r="V2298" s="2577"/>
      <c r="W2298" s="2577"/>
      <c r="X2298" s="2577"/>
      <c r="Y2298" s="2577"/>
      <c r="Z2298" s="2577"/>
      <c r="AA2298" s="2577"/>
      <c r="AB2298" s="2577"/>
      <c r="AC2298" s="2577"/>
      <c r="AD2298" s="2577"/>
      <c r="AE2298" s="2577"/>
      <c r="AF2298" s="2577"/>
      <c r="AG2298" s="2577"/>
      <c r="AH2298" s="2577"/>
      <c r="AI2298" s="2577"/>
      <c r="AJ2298" s="2577"/>
      <c r="AK2298" s="2579"/>
    </row>
    <row r="2299" spans="2:37" s="2875" customFormat="1" x14ac:dyDescent="0.2">
      <c r="B2299" s="2777"/>
    </row>
    <row r="2300" spans="2:37" s="2875" customFormat="1" ht="13.5" thickBot="1" x14ac:dyDescent="0.25">
      <c r="B2300" s="2777"/>
    </row>
    <row r="2301" spans="2:37" s="2875" customFormat="1" ht="20.25" x14ac:dyDescent="0.2">
      <c r="B2301" s="3839" t="s">
        <v>5005</v>
      </c>
      <c r="C2301" s="3840"/>
      <c r="D2301" s="3840"/>
      <c r="E2301" s="3840"/>
      <c r="F2301" s="3840"/>
      <c r="G2301" s="3840"/>
      <c r="H2301" s="3840"/>
      <c r="I2301" s="3840"/>
      <c r="J2301" s="3840"/>
      <c r="K2301" s="3840"/>
      <c r="L2301" s="3840"/>
      <c r="M2301" s="3840"/>
      <c r="N2301" s="3840"/>
      <c r="O2301" s="3840"/>
      <c r="P2301" s="3840"/>
      <c r="Q2301" s="3840"/>
      <c r="R2301" s="3840"/>
      <c r="S2301" s="3840"/>
      <c r="T2301" s="3840"/>
      <c r="U2301" s="3840"/>
      <c r="V2301" s="3840"/>
      <c r="W2301" s="3840"/>
      <c r="X2301" s="3840"/>
      <c r="Y2301" s="3840"/>
      <c r="Z2301" s="3840"/>
      <c r="AA2301" s="3840"/>
      <c r="AB2301" s="3840"/>
      <c r="AC2301" s="3840"/>
      <c r="AD2301" s="3840"/>
      <c r="AE2301" s="3840"/>
      <c r="AF2301" s="3840"/>
      <c r="AG2301" s="3840"/>
      <c r="AH2301" s="3840"/>
      <c r="AI2301" s="3840"/>
      <c r="AJ2301" s="3840"/>
      <c r="AK2301" s="3841"/>
    </row>
    <row r="2302" spans="2:37" s="2875" customFormat="1" x14ac:dyDescent="0.2">
      <c r="B2302" s="2572"/>
      <c r="C2302" s="2997"/>
      <c r="D2302" s="2997"/>
      <c r="E2302" s="2997"/>
      <c r="F2302" s="2997"/>
      <c r="G2302" s="2573"/>
      <c r="H2302" s="2573"/>
      <c r="I2302" s="2573"/>
      <c r="J2302" s="2573"/>
      <c r="K2302" s="2573"/>
      <c r="L2302" s="2573"/>
      <c r="M2302" s="2573"/>
      <c r="N2302" s="2573"/>
      <c r="O2302" s="2573"/>
      <c r="P2302" s="2573"/>
      <c r="Q2302" s="2573"/>
      <c r="R2302" s="2573"/>
      <c r="S2302" s="2573"/>
      <c r="T2302" s="2573"/>
      <c r="U2302" s="2573"/>
      <c r="V2302" s="2573"/>
      <c r="W2302" s="2573"/>
      <c r="X2302" s="2573"/>
      <c r="Y2302" s="2573"/>
      <c r="Z2302" s="2573"/>
      <c r="AA2302" s="2573"/>
      <c r="AB2302" s="2573"/>
      <c r="AC2302" s="2573"/>
      <c r="AD2302" s="2573"/>
      <c r="AE2302" s="2573"/>
      <c r="AF2302" s="2573"/>
      <c r="AG2302" s="2573"/>
      <c r="AH2302" s="2573"/>
      <c r="AI2302" s="2573"/>
      <c r="AJ2302" s="2573"/>
      <c r="AK2302" s="2574"/>
    </row>
    <row r="2303" spans="2:37" s="2875" customFormat="1" x14ac:dyDescent="0.2">
      <c r="B2303" s="2572" t="s">
        <v>4992</v>
      </c>
      <c r="C2303" s="2997"/>
      <c r="D2303" s="3962" t="s">
        <v>5825</v>
      </c>
      <c r="E2303" s="3962"/>
      <c r="F2303" s="3962"/>
      <c r="G2303" s="2573"/>
      <c r="H2303" s="2573"/>
      <c r="I2303" s="2573"/>
      <c r="J2303" s="2573"/>
      <c r="K2303" s="2573"/>
      <c r="L2303" s="2573"/>
      <c r="M2303" s="2573"/>
      <c r="N2303" s="2573"/>
      <c r="O2303" s="2573"/>
      <c r="P2303" s="2573"/>
      <c r="Q2303" s="2573"/>
      <c r="R2303" s="2573"/>
      <c r="S2303" s="2573"/>
      <c r="T2303" s="2573"/>
      <c r="U2303" s="2573"/>
      <c r="V2303" s="2573"/>
      <c r="W2303" s="2573"/>
      <c r="X2303" s="2573"/>
      <c r="Y2303" s="2573"/>
      <c r="Z2303" s="2573"/>
      <c r="AA2303" s="2573"/>
      <c r="AB2303" s="2573"/>
      <c r="AC2303" s="2573"/>
      <c r="AD2303" s="2573"/>
      <c r="AE2303" s="2573"/>
      <c r="AF2303" s="2573"/>
      <c r="AG2303" s="2573"/>
      <c r="AH2303" s="2573"/>
      <c r="AI2303" s="2573"/>
      <c r="AJ2303" s="2573"/>
      <c r="AK2303" s="2574"/>
    </row>
    <row r="2304" spans="2:37" s="2875" customFormat="1" ht="13.5" thickBot="1" x14ac:dyDescent="0.25">
      <c r="B2304" s="3863" t="s">
        <v>5006</v>
      </c>
      <c r="C2304" s="3864"/>
      <c r="D2304" s="3971">
        <v>41518</v>
      </c>
      <c r="E2304" s="3971"/>
      <c r="F2304" s="2997"/>
      <c r="G2304" s="2573"/>
      <c r="H2304" s="2573"/>
      <c r="I2304" s="2573"/>
      <c r="J2304" s="2573"/>
      <c r="K2304" s="2573"/>
      <c r="L2304" s="2573"/>
      <c r="M2304" s="2573"/>
      <c r="N2304" s="2573"/>
      <c r="O2304" s="2573"/>
      <c r="P2304" s="2573"/>
      <c r="Q2304" s="2573"/>
      <c r="R2304" s="2573"/>
      <c r="S2304" s="2573"/>
      <c r="T2304" s="2573"/>
      <c r="U2304" s="2573"/>
      <c r="V2304" s="2573"/>
      <c r="W2304" s="2573"/>
      <c r="X2304" s="2573"/>
      <c r="Y2304" s="2573"/>
      <c r="Z2304" s="2573"/>
      <c r="AA2304" s="2573"/>
      <c r="AB2304" s="2573"/>
      <c r="AC2304" s="2573"/>
      <c r="AD2304" s="2573"/>
      <c r="AE2304" s="2573"/>
      <c r="AF2304" s="2573"/>
      <c r="AG2304" s="2573"/>
      <c r="AH2304" s="2573"/>
      <c r="AI2304" s="2573"/>
      <c r="AJ2304" s="2573"/>
      <c r="AK2304" s="2574"/>
    </row>
    <row r="2305" spans="2:37" s="2875" customFormat="1" ht="67.5" customHeight="1" thickBot="1" x14ac:dyDescent="0.25">
      <c r="B2305" s="3844" t="s">
        <v>5007</v>
      </c>
      <c r="C2305" s="3845"/>
      <c r="D2305" s="3963" t="s">
        <v>5826</v>
      </c>
      <c r="E2305" s="3964"/>
      <c r="F2305" s="3964"/>
      <c r="G2305" s="3964"/>
      <c r="H2305" s="3964"/>
      <c r="I2305" s="3964"/>
      <c r="J2305" s="3964"/>
      <c r="K2305" s="3965"/>
      <c r="L2305" s="2573"/>
      <c r="M2305" s="2573"/>
      <c r="N2305" s="2573"/>
      <c r="O2305" s="2573"/>
      <c r="P2305" s="2573"/>
      <c r="Q2305" s="2573"/>
      <c r="R2305" s="2573"/>
      <c r="S2305" s="2573"/>
      <c r="T2305" s="2573"/>
      <c r="U2305" s="2573"/>
      <c r="V2305" s="2573"/>
      <c r="W2305" s="2573"/>
      <c r="X2305" s="2573"/>
      <c r="Y2305" s="2573"/>
      <c r="Z2305" s="2573"/>
      <c r="AA2305" s="2573"/>
      <c r="AB2305" s="2573"/>
      <c r="AC2305" s="2573"/>
      <c r="AD2305" s="2573"/>
      <c r="AE2305" s="2573"/>
      <c r="AF2305" s="2573"/>
      <c r="AG2305" s="2573"/>
      <c r="AH2305" s="2573"/>
      <c r="AI2305" s="2573"/>
      <c r="AJ2305" s="2573"/>
      <c r="AK2305" s="2574"/>
    </row>
    <row r="2306" spans="2:37" s="2875" customFormat="1" ht="13.5" thickBot="1" x14ac:dyDescent="0.25">
      <c r="B2306" s="3865"/>
      <c r="C2306" s="3849"/>
      <c r="D2306" s="3849"/>
      <c r="E2306" s="3849"/>
      <c r="F2306" s="3849"/>
      <c r="G2306" s="3849"/>
      <c r="H2306" s="3849"/>
      <c r="I2306" s="3849"/>
      <c r="J2306" s="3849"/>
      <c r="K2306" s="3849"/>
      <c r="L2306" s="3849"/>
      <c r="M2306" s="3849"/>
      <c r="N2306" s="3849"/>
      <c r="O2306" s="3849"/>
      <c r="P2306" s="3849"/>
      <c r="Q2306" s="3849"/>
      <c r="R2306" s="2573"/>
      <c r="S2306" s="2573"/>
      <c r="T2306" s="2573"/>
      <c r="U2306" s="2573"/>
      <c r="V2306" s="2573"/>
      <c r="W2306" s="2573"/>
      <c r="X2306" s="2573"/>
      <c r="Y2306" s="2573"/>
      <c r="Z2306" s="2573"/>
      <c r="AA2306" s="2573"/>
      <c r="AB2306" s="2573"/>
      <c r="AC2306" s="2573"/>
      <c r="AD2306" s="2573"/>
      <c r="AE2306" s="2573"/>
      <c r="AF2306" s="2573"/>
      <c r="AG2306" s="2573"/>
      <c r="AH2306" s="2573"/>
      <c r="AI2306" s="2573"/>
      <c r="AJ2306" s="2573"/>
      <c r="AK2306" s="2574"/>
    </row>
    <row r="2307" spans="2:37" s="2875" customFormat="1" ht="13.5" thickBot="1" x14ac:dyDescent="0.25">
      <c r="B2307" s="3827" t="s">
        <v>5008</v>
      </c>
      <c r="C2307" s="3827"/>
      <c r="D2307" s="3827" t="s">
        <v>4998</v>
      </c>
      <c r="E2307" s="3827" t="s">
        <v>5009</v>
      </c>
      <c r="F2307" s="3850" t="s">
        <v>224</v>
      </c>
      <c r="G2307" s="3850"/>
      <c r="H2307" s="3850"/>
      <c r="I2307" s="3850"/>
      <c r="J2307" s="3850"/>
      <c r="K2307" s="3850"/>
      <c r="L2307" s="3850"/>
      <c r="M2307" s="3850"/>
      <c r="N2307" s="3850"/>
      <c r="O2307" s="3850"/>
      <c r="P2307" s="3850"/>
      <c r="Q2307" s="3850"/>
      <c r="R2307" s="3850"/>
      <c r="S2307" s="3850" t="s">
        <v>340</v>
      </c>
      <c r="T2307" s="3850"/>
      <c r="U2307" s="3850"/>
      <c r="V2307" s="3850"/>
      <c r="W2307" s="3850"/>
      <c r="X2307" s="3850"/>
      <c r="Y2307" s="3850"/>
      <c r="Z2307" s="3850"/>
      <c r="AA2307" s="3850"/>
      <c r="AB2307" s="3850"/>
      <c r="AC2307" s="3850"/>
      <c r="AD2307" s="3850" t="s">
        <v>225</v>
      </c>
      <c r="AE2307" s="3850"/>
      <c r="AF2307" s="3850"/>
      <c r="AG2307" s="3850"/>
      <c r="AH2307" s="3851" t="s">
        <v>4993</v>
      </c>
      <c r="AI2307" s="3851"/>
      <c r="AJ2307" s="3851"/>
      <c r="AK2307" s="2574"/>
    </row>
    <row r="2308" spans="2:37" s="2875" customFormat="1" ht="13.5" thickBot="1" x14ac:dyDescent="0.25">
      <c r="B2308" s="3828"/>
      <c r="C2308" s="3828"/>
      <c r="D2308" s="3828"/>
      <c r="E2308" s="3828"/>
      <c r="F2308" s="3828" t="s">
        <v>5010</v>
      </c>
      <c r="G2308" s="3828" t="s">
        <v>5011</v>
      </c>
      <c r="H2308" s="3827" t="s">
        <v>5012</v>
      </c>
      <c r="I2308" s="3830" t="s">
        <v>5013</v>
      </c>
      <c r="J2308" s="3830" t="s">
        <v>5014</v>
      </c>
      <c r="K2308" s="3829" t="s">
        <v>5015</v>
      </c>
      <c r="L2308" s="3829" t="s">
        <v>5016</v>
      </c>
      <c r="M2308" s="3830" t="s">
        <v>5017</v>
      </c>
      <c r="N2308" s="3830"/>
      <c r="O2308" s="3829" t="s">
        <v>5018</v>
      </c>
      <c r="P2308" s="3829" t="s">
        <v>5019</v>
      </c>
      <c r="Q2308" s="3829" t="s">
        <v>5020</v>
      </c>
      <c r="R2308" s="3829" t="s">
        <v>5021</v>
      </c>
      <c r="S2308" s="3827" t="s">
        <v>5022</v>
      </c>
      <c r="T2308" s="3827" t="s">
        <v>5023</v>
      </c>
      <c r="U2308" s="3827" t="s">
        <v>5024</v>
      </c>
      <c r="V2308" s="3827" t="s">
        <v>5025</v>
      </c>
      <c r="W2308" s="3827" t="s">
        <v>5026</v>
      </c>
      <c r="X2308" s="3827" t="s">
        <v>5027</v>
      </c>
      <c r="Y2308" s="3827" t="s">
        <v>5028</v>
      </c>
      <c r="Z2308" s="3827" t="s">
        <v>5029</v>
      </c>
      <c r="AA2308" s="3827" t="s">
        <v>5030</v>
      </c>
      <c r="AB2308" s="3830" t="s">
        <v>5031</v>
      </c>
      <c r="AC2308" s="3830" t="s">
        <v>5032</v>
      </c>
      <c r="AD2308" s="3827" t="s">
        <v>5033</v>
      </c>
      <c r="AE2308" s="3827" t="s">
        <v>5034</v>
      </c>
      <c r="AF2308" s="3827" t="s">
        <v>5035</v>
      </c>
      <c r="AG2308" s="3827" t="s">
        <v>5036</v>
      </c>
      <c r="AH2308" s="3827" t="s">
        <v>1154</v>
      </c>
      <c r="AI2308" s="3827" t="s">
        <v>4994</v>
      </c>
      <c r="AJ2308" s="3827" t="s">
        <v>4995</v>
      </c>
      <c r="AK2308" s="2574"/>
    </row>
    <row r="2309" spans="2:37" s="2875" customFormat="1" ht="13.5" thickBot="1" x14ac:dyDescent="0.25">
      <c r="B2309" s="3828"/>
      <c r="C2309" s="3828"/>
      <c r="D2309" s="3828"/>
      <c r="E2309" s="3828"/>
      <c r="F2309" s="3828"/>
      <c r="G2309" s="3828"/>
      <c r="H2309" s="3828"/>
      <c r="I2309" s="3829"/>
      <c r="J2309" s="3829"/>
      <c r="K2309" s="3829"/>
      <c r="L2309" s="3829"/>
      <c r="M2309" s="2995" t="s">
        <v>5037</v>
      </c>
      <c r="N2309" s="2994" t="s">
        <v>2798</v>
      </c>
      <c r="O2309" s="3829"/>
      <c r="P2309" s="3829"/>
      <c r="Q2309" s="3829"/>
      <c r="R2309" s="3829"/>
      <c r="S2309" s="3828"/>
      <c r="T2309" s="3828"/>
      <c r="U2309" s="3828"/>
      <c r="V2309" s="3828"/>
      <c r="W2309" s="3828"/>
      <c r="X2309" s="3828"/>
      <c r="Y2309" s="3828"/>
      <c r="Z2309" s="3828"/>
      <c r="AA2309" s="3828"/>
      <c r="AB2309" s="3829"/>
      <c r="AC2309" s="3829"/>
      <c r="AD2309" s="3828"/>
      <c r="AE2309" s="3828"/>
      <c r="AF2309" s="3828"/>
      <c r="AG2309" s="3828"/>
      <c r="AH2309" s="3828"/>
      <c r="AI2309" s="3828"/>
      <c r="AJ2309" s="3828"/>
      <c r="AK2309" s="2574"/>
    </row>
    <row r="2310" spans="2:37" s="2875" customFormat="1" ht="38.25" x14ac:dyDescent="0.2">
      <c r="B2310" s="3966" t="s">
        <v>5827</v>
      </c>
      <c r="C2310" s="3967"/>
      <c r="D2310" s="3045" t="s">
        <v>5828</v>
      </c>
      <c r="E2310" s="3046">
        <v>112.00000000000001</v>
      </c>
      <c r="F2310" s="3046">
        <v>57.904000000000011</v>
      </c>
      <c r="G2310" s="3047" t="s">
        <v>1534</v>
      </c>
      <c r="H2310" s="3047" t="s">
        <v>1534</v>
      </c>
      <c r="I2310" s="3047" t="s">
        <v>1534</v>
      </c>
      <c r="J2310" s="3048">
        <v>430</v>
      </c>
      <c r="K2310" s="3049">
        <v>0.13440000000000002</v>
      </c>
      <c r="L2310" s="3049">
        <v>0.13440000000000002</v>
      </c>
      <c r="M2310" s="3048">
        <v>430</v>
      </c>
      <c r="N2310" s="3048">
        <v>430</v>
      </c>
      <c r="O2310" s="3049">
        <v>0.13440000000000002</v>
      </c>
      <c r="P2310" s="3049">
        <v>0.13440000000000002</v>
      </c>
      <c r="Q2310" s="3049">
        <v>0.13440000000000002</v>
      </c>
      <c r="R2310" s="3049">
        <v>0.13440000000000002</v>
      </c>
      <c r="S2310" s="3024">
        <v>11.200000000000001</v>
      </c>
      <c r="T2310" s="3047" t="s">
        <v>1534</v>
      </c>
      <c r="U2310" s="3047" t="s">
        <v>1534</v>
      </c>
      <c r="V2310" s="3050" t="s">
        <v>5528</v>
      </c>
      <c r="W2310" s="3049">
        <v>2.8000000000000004E-2</v>
      </c>
      <c r="X2310" s="3049">
        <v>6.720000000000001E-2</v>
      </c>
      <c r="Y2310" s="3050" t="s">
        <v>1534</v>
      </c>
      <c r="Z2310" s="3050" t="s">
        <v>1534</v>
      </c>
      <c r="AA2310" s="3050" t="s">
        <v>1534</v>
      </c>
      <c r="AB2310" s="3050" t="s">
        <v>1534</v>
      </c>
      <c r="AC2310" s="3049">
        <v>6.720000000000001E-2</v>
      </c>
      <c r="AD2310" s="3046">
        <v>37.295999999999999</v>
      </c>
      <c r="AE2310" s="3050" t="s">
        <v>58</v>
      </c>
      <c r="AF2310" s="3063">
        <v>3.6960000000000007E-2</v>
      </c>
      <c r="AG2310" s="3063">
        <v>0.11200000000000002</v>
      </c>
      <c r="AH2310" s="3051" t="s">
        <v>5661</v>
      </c>
      <c r="AI2310" s="3051" t="s">
        <v>5002</v>
      </c>
      <c r="AJ2310" s="3052">
        <v>5.6000000000000005</v>
      </c>
      <c r="AK2310" s="2574"/>
    </row>
    <row r="2311" spans="2:37" s="2875" customFormat="1" ht="39" thickBot="1" x14ac:dyDescent="0.25">
      <c r="B2311" s="3968" t="s">
        <v>5829</v>
      </c>
      <c r="C2311" s="3969"/>
      <c r="D2311" s="3055" t="s">
        <v>5830</v>
      </c>
      <c r="E2311" s="3056">
        <v>112.00000000000001</v>
      </c>
      <c r="F2311" s="3056">
        <v>57.904000000000011</v>
      </c>
      <c r="G2311" s="3057" t="s">
        <v>1534</v>
      </c>
      <c r="H2311" s="3057" t="s">
        <v>1534</v>
      </c>
      <c r="I2311" s="3057" t="s">
        <v>1534</v>
      </c>
      <c r="J2311" s="2808">
        <v>430</v>
      </c>
      <c r="K2311" s="3058">
        <v>0.13440000000000002</v>
      </c>
      <c r="L2311" s="3058">
        <v>0.13440000000000002</v>
      </c>
      <c r="M2311" s="2808">
        <v>430</v>
      </c>
      <c r="N2311" s="2808">
        <v>430</v>
      </c>
      <c r="O2311" s="3058">
        <v>0.13440000000000002</v>
      </c>
      <c r="P2311" s="3058">
        <v>0.13440000000000002</v>
      </c>
      <c r="Q2311" s="3058">
        <v>0.13440000000000002</v>
      </c>
      <c r="R2311" s="3058">
        <v>0.13440000000000002</v>
      </c>
      <c r="S2311" s="3054">
        <v>11.200000000000001</v>
      </c>
      <c r="T2311" s="3057" t="s">
        <v>1534</v>
      </c>
      <c r="U2311" s="3057" t="s">
        <v>1534</v>
      </c>
      <c r="V2311" s="3059" t="s">
        <v>5528</v>
      </c>
      <c r="W2311" s="3058">
        <v>2.8000000000000004E-2</v>
      </c>
      <c r="X2311" s="3058">
        <v>6.720000000000001E-2</v>
      </c>
      <c r="Y2311" s="3059" t="s">
        <v>1534</v>
      </c>
      <c r="Z2311" s="3059" t="s">
        <v>1534</v>
      </c>
      <c r="AA2311" s="3059" t="s">
        <v>1534</v>
      </c>
      <c r="AB2311" s="3059" t="s">
        <v>1534</v>
      </c>
      <c r="AC2311" s="3058">
        <v>6.720000000000001E-2</v>
      </c>
      <c r="AD2311" s="3056">
        <v>37.295999999999999</v>
      </c>
      <c r="AE2311" s="3059" t="s">
        <v>58</v>
      </c>
      <c r="AF2311" s="3064">
        <v>3.6960000000000007E-2</v>
      </c>
      <c r="AG2311" s="3064">
        <v>0.11200000000000002</v>
      </c>
      <c r="AH2311" s="3060" t="s">
        <v>5661</v>
      </c>
      <c r="AI2311" s="3060" t="s">
        <v>5002</v>
      </c>
      <c r="AJ2311" s="3061">
        <v>5.6000000000000005</v>
      </c>
      <c r="AK2311" s="2574"/>
    </row>
    <row r="2312" spans="2:37" s="2875" customFormat="1" x14ac:dyDescent="0.2">
      <c r="B2312" s="2575"/>
      <c r="C2312" s="2568"/>
      <c r="D2312" s="3833"/>
      <c r="E2312" s="3833"/>
      <c r="F2312" s="3833"/>
      <c r="G2312" s="3833"/>
      <c r="H2312" s="2568"/>
      <c r="I2312" s="2569"/>
      <c r="J2312" s="2569"/>
      <c r="K2312" s="2569"/>
      <c r="L2312" s="2569"/>
      <c r="M2312" s="2568"/>
      <c r="N2312" s="2569"/>
      <c r="O2312" s="2569"/>
      <c r="P2312" s="2569"/>
      <c r="Q2312" s="2569"/>
      <c r="R2312" s="2569"/>
      <c r="S2312" s="2568"/>
      <c r="T2312" s="2567"/>
      <c r="U2312" s="2567"/>
      <c r="V2312" s="2567"/>
      <c r="W2312" s="2567"/>
      <c r="X2312" s="2567"/>
      <c r="Y2312" s="2567"/>
      <c r="Z2312" s="2567"/>
      <c r="AA2312" s="2567"/>
      <c r="AB2312" s="2567"/>
      <c r="AC2312" s="2567"/>
      <c r="AD2312" s="2567"/>
      <c r="AE2312" s="2567"/>
      <c r="AF2312" s="2567"/>
      <c r="AG2312" s="2567"/>
      <c r="AH2312" s="2567"/>
      <c r="AI2312" s="2567"/>
      <c r="AJ2312" s="2567"/>
      <c r="AK2312" s="2574"/>
    </row>
    <row r="2313" spans="2:37" s="2875" customFormat="1" ht="14.25" x14ac:dyDescent="0.2">
      <c r="B2313" s="3834" t="s">
        <v>4996</v>
      </c>
      <c r="C2313" s="3835"/>
      <c r="D2313" s="3970" t="s">
        <v>10</v>
      </c>
      <c r="E2313" s="3970"/>
      <c r="F2313" s="3970"/>
      <c r="G2313" s="3970"/>
      <c r="H2313" s="2571"/>
      <c r="I2313" s="2571"/>
      <c r="J2313" s="2571"/>
      <c r="K2313" s="2571"/>
      <c r="L2313" s="2571"/>
      <c r="M2313" s="2571"/>
      <c r="N2313" s="2571"/>
      <c r="O2313" s="2571"/>
      <c r="P2313" s="2571"/>
      <c r="Q2313" s="2571"/>
      <c r="R2313" s="2571"/>
      <c r="S2313" s="2571"/>
      <c r="T2313" s="2567"/>
      <c r="U2313" s="2567"/>
      <c r="V2313" s="2567"/>
      <c r="W2313" s="2567"/>
      <c r="X2313" s="2567"/>
      <c r="Y2313" s="2567"/>
      <c r="Z2313" s="2567"/>
      <c r="AA2313" s="2567"/>
      <c r="AB2313" s="2567"/>
      <c r="AC2313" s="2567"/>
      <c r="AD2313" s="2567"/>
      <c r="AE2313" s="2567"/>
      <c r="AF2313" s="2567"/>
      <c r="AG2313" s="2567"/>
      <c r="AH2313" s="2567"/>
      <c r="AI2313" s="2567"/>
      <c r="AJ2313" s="2567"/>
      <c r="AK2313" s="2574"/>
    </row>
    <row r="2314" spans="2:37" s="2875" customFormat="1" ht="14.25" x14ac:dyDescent="0.2">
      <c r="B2314" s="3834" t="s">
        <v>4997</v>
      </c>
      <c r="C2314" s="3835"/>
      <c r="D2314" s="3970" t="s">
        <v>10</v>
      </c>
      <c r="E2314" s="3970"/>
      <c r="F2314" s="3970"/>
      <c r="G2314" s="3970"/>
      <c r="H2314" s="2571"/>
      <c r="I2314" s="2571"/>
      <c r="J2314" s="2571"/>
      <c r="K2314" s="2571"/>
      <c r="L2314" s="2571"/>
      <c r="M2314" s="2571"/>
      <c r="N2314" s="2571"/>
      <c r="O2314" s="2571"/>
      <c r="P2314" s="2571"/>
      <c r="Q2314" s="2571"/>
      <c r="R2314" s="2571"/>
      <c r="S2314" s="2571"/>
      <c r="T2314" s="2567"/>
      <c r="U2314" s="2567"/>
      <c r="V2314" s="2567"/>
      <c r="W2314" s="2567"/>
      <c r="X2314" s="2567"/>
      <c r="Y2314" s="2567"/>
      <c r="Z2314" s="2567"/>
      <c r="AA2314" s="2567"/>
      <c r="AB2314" s="2567"/>
      <c r="AC2314" s="2567"/>
      <c r="AD2314" s="2567"/>
      <c r="AE2314" s="2567"/>
      <c r="AF2314" s="2567"/>
      <c r="AG2314" s="2567"/>
      <c r="AH2314" s="2567"/>
      <c r="AI2314" s="2567"/>
      <c r="AJ2314" s="2567"/>
      <c r="AK2314" s="2574"/>
    </row>
    <row r="2315" spans="2:37" s="2875" customFormat="1" ht="15.75" thickBot="1" x14ac:dyDescent="0.25">
      <c r="B2315" s="3938"/>
      <c r="C2315" s="3939"/>
      <c r="D2315" s="3940"/>
      <c r="E2315" s="3940"/>
      <c r="F2315" s="3940"/>
      <c r="G2315" s="3940"/>
      <c r="H2315" s="2576"/>
      <c r="I2315" s="2576"/>
      <c r="J2315" s="2576"/>
      <c r="K2315" s="2576"/>
      <c r="L2315" s="2576"/>
      <c r="M2315" s="2576"/>
      <c r="N2315" s="2576"/>
      <c r="O2315" s="2576"/>
      <c r="P2315" s="2576"/>
      <c r="Q2315" s="2576"/>
      <c r="R2315" s="2576"/>
      <c r="S2315" s="2576"/>
      <c r="T2315" s="2577"/>
      <c r="U2315" s="2577"/>
      <c r="V2315" s="2577"/>
      <c r="W2315" s="2577"/>
      <c r="X2315" s="2577"/>
      <c r="Y2315" s="2577"/>
      <c r="Z2315" s="2577"/>
      <c r="AA2315" s="2577"/>
      <c r="AB2315" s="2577"/>
      <c r="AC2315" s="2577"/>
      <c r="AD2315" s="2577"/>
      <c r="AE2315" s="2577"/>
      <c r="AF2315" s="2577"/>
      <c r="AG2315" s="2577"/>
      <c r="AH2315" s="2577"/>
      <c r="AI2315" s="2577"/>
      <c r="AJ2315" s="2577"/>
      <c r="AK2315" s="2579"/>
    </row>
    <row r="2316" spans="2:37" s="2875" customFormat="1" x14ac:dyDescent="0.2">
      <c r="B2316" s="2777"/>
    </row>
    <row r="2317" spans="2:37" s="2875" customFormat="1" ht="13.5" thickBot="1" x14ac:dyDescent="0.25">
      <c r="B2317" s="2777"/>
    </row>
    <row r="2318" spans="2:37" s="2875" customFormat="1" ht="20.25" x14ac:dyDescent="0.2">
      <c r="B2318" s="3839" t="s">
        <v>5005</v>
      </c>
      <c r="C2318" s="3840"/>
      <c r="D2318" s="3840"/>
      <c r="E2318" s="3840"/>
      <c r="F2318" s="3840"/>
      <c r="G2318" s="3840"/>
      <c r="H2318" s="3840"/>
      <c r="I2318" s="3840"/>
      <c r="J2318" s="3840"/>
      <c r="K2318" s="3840"/>
      <c r="L2318" s="3840"/>
      <c r="M2318" s="3840"/>
      <c r="N2318" s="3840"/>
      <c r="O2318" s="3840"/>
      <c r="P2318" s="3840"/>
      <c r="Q2318" s="3840"/>
      <c r="R2318" s="3840"/>
      <c r="S2318" s="3840"/>
      <c r="T2318" s="3840"/>
      <c r="U2318" s="3840"/>
      <c r="V2318" s="3840"/>
      <c r="W2318" s="3840"/>
      <c r="X2318" s="3840"/>
      <c r="Y2318" s="3840"/>
      <c r="Z2318" s="3840"/>
      <c r="AA2318" s="3840"/>
      <c r="AB2318" s="3840"/>
      <c r="AC2318" s="3840"/>
      <c r="AD2318" s="3840"/>
      <c r="AE2318" s="3840"/>
      <c r="AF2318" s="3840"/>
      <c r="AG2318" s="3840"/>
      <c r="AH2318" s="3840"/>
      <c r="AI2318" s="3840"/>
      <c r="AJ2318" s="3840"/>
      <c r="AK2318" s="3841"/>
    </row>
    <row r="2319" spans="2:37" s="2875" customFormat="1" x14ac:dyDescent="0.2">
      <c r="B2319" s="2572"/>
      <c r="C2319" s="2997"/>
      <c r="D2319" s="2997"/>
      <c r="E2319" s="2997"/>
      <c r="F2319" s="2997"/>
      <c r="G2319" s="2573"/>
      <c r="H2319" s="2573"/>
      <c r="I2319" s="2573"/>
      <c r="J2319" s="2573"/>
      <c r="K2319" s="2573"/>
      <c r="L2319" s="2573"/>
      <c r="M2319" s="2573"/>
      <c r="N2319" s="2573"/>
      <c r="O2319" s="2573"/>
      <c r="P2319" s="2573"/>
      <c r="Q2319" s="2573"/>
      <c r="R2319" s="2573"/>
      <c r="S2319" s="2573"/>
      <c r="T2319" s="2573"/>
      <c r="U2319" s="2573"/>
      <c r="V2319" s="2573"/>
      <c r="W2319" s="2573"/>
      <c r="X2319" s="2573"/>
      <c r="Y2319" s="2573"/>
      <c r="Z2319" s="2573"/>
      <c r="AA2319" s="2573"/>
      <c r="AB2319" s="2573"/>
      <c r="AC2319" s="2573"/>
      <c r="AD2319" s="2573"/>
      <c r="AE2319" s="2573"/>
      <c r="AF2319" s="2573"/>
      <c r="AG2319" s="2573"/>
      <c r="AH2319" s="2573"/>
      <c r="AI2319" s="2573"/>
      <c r="AJ2319" s="2573"/>
      <c r="AK2319" s="2574"/>
    </row>
    <row r="2320" spans="2:37" s="2875" customFormat="1" ht="12.75" customHeight="1" x14ac:dyDescent="0.2">
      <c r="B2320" s="2572" t="s">
        <v>4992</v>
      </c>
      <c r="C2320" s="2997"/>
      <c r="D2320" s="3962" t="s">
        <v>5822</v>
      </c>
      <c r="E2320" s="3962"/>
      <c r="F2320" s="3962"/>
      <c r="G2320" s="2573"/>
      <c r="H2320" s="2573"/>
      <c r="I2320" s="2573"/>
      <c r="J2320" s="2573"/>
      <c r="K2320" s="2573"/>
      <c r="L2320" s="2573"/>
      <c r="M2320" s="2573"/>
      <c r="N2320" s="2573"/>
      <c r="O2320" s="2573"/>
      <c r="P2320" s="2573"/>
      <c r="Q2320" s="2573"/>
      <c r="R2320" s="2573"/>
      <c r="S2320" s="2573"/>
      <c r="T2320" s="2573"/>
      <c r="U2320" s="2573"/>
      <c r="V2320" s="2573"/>
      <c r="W2320" s="2573"/>
      <c r="X2320" s="2573"/>
      <c r="Y2320" s="2573"/>
      <c r="Z2320" s="2573"/>
      <c r="AA2320" s="2573"/>
      <c r="AB2320" s="2573"/>
      <c r="AC2320" s="2573"/>
      <c r="AD2320" s="2573"/>
      <c r="AE2320" s="2573"/>
      <c r="AF2320" s="2573"/>
      <c r="AG2320" s="2573"/>
      <c r="AH2320" s="2573"/>
      <c r="AI2320" s="2573"/>
      <c r="AJ2320" s="2573"/>
      <c r="AK2320" s="2574"/>
    </row>
    <row r="2321" spans="2:37" s="2875" customFormat="1" ht="13.5" customHeight="1" thickBot="1" x14ac:dyDescent="0.25">
      <c r="B2321" s="3863" t="s">
        <v>5006</v>
      </c>
      <c r="C2321" s="3864"/>
      <c r="D2321" s="3971">
        <v>41523</v>
      </c>
      <c r="E2321" s="3971"/>
      <c r="F2321" s="2997"/>
      <c r="G2321" s="2573"/>
      <c r="H2321" s="2573"/>
      <c r="I2321" s="2573"/>
      <c r="J2321" s="2573"/>
      <c r="K2321" s="2573"/>
      <c r="L2321" s="2573"/>
      <c r="M2321" s="2573"/>
      <c r="N2321" s="2573"/>
      <c r="O2321" s="2573"/>
      <c r="P2321" s="2573"/>
      <c r="Q2321" s="2573"/>
      <c r="R2321" s="2573"/>
      <c r="S2321" s="2573"/>
      <c r="T2321" s="2573"/>
      <c r="U2321" s="2573"/>
      <c r="V2321" s="2573"/>
      <c r="W2321" s="2573"/>
      <c r="X2321" s="2573"/>
      <c r="Y2321" s="2573"/>
      <c r="Z2321" s="2573"/>
      <c r="AA2321" s="2573"/>
      <c r="AB2321" s="2573"/>
      <c r="AC2321" s="2573"/>
      <c r="AD2321" s="2573"/>
      <c r="AE2321" s="2573"/>
      <c r="AF2321" s="2573"/>
      <c r="AG2321" s="2573"/>
      <c r="AH2321" s="2573"/>
      <c r="AI2321" s="2573"/>
      <c r="AJ2321" s="2573"/>
      <c r="AK2321" s="2574"/>
    </row>
    <row r="2322" spans="2:37" s="2875" customFormat="1" ht="154.5" customHeight="1" thickBot="1" x14ac:dyDescent="0.25">
      <c r="B2322" s="3844" t="s">
        <v>5007</v>
      </c>
      <c r="C2322" s="3845"/>
      <c r="D2322" s="3963" t="s">
        <v>5823</v>
      </c>
      <c r="E2322" s="3964"/>
      <c r="F2322" s="3964"/>
      <c r="G2322" s="3964"/>
      <c r="H2322" s="3964"/>
      <c r="I2322" s="3964"/>
      <c r="J2322" s="3964"/>
      <c r="K2322" s="3965"/>
      <c r="L2322" s="2573"/>
      <c r="M2322" s="2573"/>
      <c r="N2322" s="2573"/>
      <c r="O2322" s="2573"/>
      <c r="P2322" s="2573"/>
      <c r="Q2322" s="2573"/>
      <c r="R2322" s="2573"/>
      <c r="S2322" s="2573"/>
      <c r="T2322" s="2573"/>
      <c r="U2322" s="2573"/>
      <c r="V2322" s="2573"/>
      <c r="W2322" s="2573"/>
      <c r="X2322" s="2573"/>
      <c r="Y2322" s="2573"/>
      <c r="Z2322" s="2573"/>
      <c r="AA2322" s="2573"/>
      <c r="AB2322" s="2573"/>
      <c r="AC2322" s="2573"/>
      <c r="AD2322" s="2573"/>
      <c r="AE2322" s="2573"/>
      <c r="AF2322" s="2573"/>
      <c r="AG2322" s="2573"/>
      <c r="AH2322" s="2573"/>
      <c r="AI2322" s="2573"/>
      <c r="AJ2322" s="2573"/>
      <c r="AK2322" s="2574"/>
    </row>
    <row r="2323" spans="2:37" s="2875" customFormat="1" ht="13.5" thickBot="1" x14ac:dyDescent="0.25">
      <c r="B2323" s="3865"/>
      <c r="C2323" s="3849"/>
      <c r="D2323" s="3849"/>
      <c r="E2323" s="3849"/>
      <c r="F2323" s="3849"/>
      <c r="G2323" s="3849"/>
      <c r="H2323" s="3849"/>
      <c r="I2323" s="3849"/>
      <c r="J2323" s="3849"/>
      <c r="K2323" s="3849"/>
      <c r="L2323" s="3849"/>
      <c r="M2323" s="3849"/>
      <c r="N2323" s="3849"/>
      <c r="O2323" s="3849"/>
      <c r="P2323" s="3849"/>
      <c r="Q2323" s="3849"/>
      <c r="R2323" s="2573"/>
      <c r="S2323" s="2573"/>
      <c r="T2323" s="2573"/>
      <c r="U2323" s="2573"/>
      <c r="V2323" s="2573"/>
      <c r="W2323" s="2573"/>
      <c r="X2323" s="2573"/>
      <c r="Y2323" s="2573"/>
      <c r="Z2323" s="2573"/>
      <c r="AA2323" s="2573"/>
      <c r="AB2323" s="2573"/>
      <c r="AC2323" s="2573"/>
      <c r="AD2323" s="2573"/>
      <c r="AE2323" s="2573"/>
      <c r="AF2323" s="2573"/>
      <c r="AG2323" s="2573"/>
      <c r="AH2323" s="2573"/>
      <c r="AI2323" s="2573"/>
      <c r="AJ2323" s="2573"/>
      <c r="AK2323" s="2574"/>
    </row>
    <row r="2324" spans="2:37" s="2875" customFormat="1" ht="13.5" customHeight="1" thickBot="1" x14ac:dyDescent="0.25">
      <c r="B2324" s="3827" t="s">
        <v>5008</v>
      </c>
      <c r="C2324" s="3827"/>
      <c r="D2324" s="3827" t="s">
        <v>4998</v>
      </c>
      <c r="E2324" s="3827" t="s">
        <v>5009</v>
      </c>
      <c r="F2324" s="3850" t="s">
        <v>224</v>
      </c>
      <c r="G2324" s="3850"/>
      <c r="H2324" s="3850"/>
      <c r="I2324" s="3850"/>
      <c r="J2324" s="3850"/>
      <c r="K2324" s="3850"/>
      <c r="L2324" s="3850"/>
      <c r="M2324" s="3850"/>
      <c r="N2324" s="3850"/>
      <c r="O2324" s="3850"/>
      <c r="P2324" s="3850"/>
      <c r="Q2324" s="3850"/>
      <c r="R2324" s="3850"/>
      <c r="S2324" s="3850" t="s">
        <v>340</v>
      </c>
      <c r="T2324" s="3850"/>
      <c r="U2324" s="3850"/>
      <c r="V2324" s="3850"/>
      <c r="W2324" s="3850"/>
      <c r="X2324" s="3850"/>
      <c r="Y2324" s="3850"/>
      <c r="Z2324" s="3850"/>
      <c r="AA2324" s="3850"/>
      <c r="AB2324" s="3850"/>
      <c r="AC2324" s="3850"/>
      <c r="AD2324" s="3850" t="s">
        <v>225</v>
      </c>
      <c r="AE2324" s="3850"/>
      <c r="AF2324" s="3850"/>
      <c r="AG2324" s="3850"/>
      <c r="AH2324" s="3851" t="s">
        <v>4993</v>
      </c>
      <c r="AI2324" s="3851"/>
      <c r="AJ2324" s="3851"/>
      <c r="AK2324" s="2574"/>
    </row>
    <row r="2325" spans="2:37" s="2875" customFormat="1" ht="26.25" customHeight="1" thickBot="1" x14ac:dyDescent="0.25">
      <c r="B2325" s="3828"/>
      <c r="C2325" s="3828"/>
      <c r="D2325" s="3828"/>
      <c r="E2325" s="3828"/>
      <c r="F2325" s="3828" t="s">
        <v>5010</v>
      </c>
      <c r="G2325" s="3828" t="s">
        <v>5011</v>
      </c>
      <c r="H2325" s="3827" t="s">
        <v>5012</v>
      </c>
      <c r="I2325" s="3830" t="s">
        <v>5013</v>
      </c>
      <c r="J2325" s="3830" t="s">
        <v>5014</v>
      </c>
      <c r="K2325" s="3829" t="s">
        <v>5015</v>
      </c>
      <c r="L2325" s="3829" t="s">
        <v>5016</v>
      </c>
      <c r="M2325" s="3830" t="s">
        <v>5017</v>
      </c>
      <c r="N2325" s="3830"/>
      <c r="O2325" s="3829" t="s">
        <v>5018</v>
      </c>
      <c r="P2325" s="3829" t="s">
        <v>5019</v>
      </c>
      <c r="Q2325" s="3829" t="s">
        <v>5020</v>
      </c>
      <c r="R2325" s="3829" t="s">
        <v>5021</v>
      </c>
      <c r="S2325" s="3827" t="s">
        <v>5022</v>
      </c>
      <c r="T2325" s="3827" t="s">
        <v>5023</v>
      </c>
      <c r="U2325" s="3827" t="s">
        <v>5024</v>
      </c>
      <c r="V2325" s="3827" t="s">
        <v>5025</v>
      </c>
      <c r="W2325" s="3827" t="s">
        <v>5026</v>
      </c>
      <c r="X2325" s="3827" t="s">
        <v>5027</v>
      </c>
      <c r="Y2325" s="3827" t="s">
        <v>5028</v>
      </c>
      <c r="Z2325" s="3827" t="s">
        <v>5029</v>
      </c>
      <c r="AA2325" s="3827" t="s">
        <v>5030</v>
      </c>
      <c r="AB2325" s="3830" t="s">
        <v>5031</v>
      </c>
      <c r="AC2325" s="3830" t="s">
        <v>5032</v>
      </c>
      <c r="AD2325" s="3827" t="s">
        <v>5033</v>
      </c>
      <c r="AE2325" s="3827" t="s">
        <v>5034</v>
      </c>
      <c r="AF2325" s="3827" t="s">
        <v>5035</v>
      </c>
      <c r="AG2325" s="3827" t="s">
        <v>5036</v>
      </c>
      <c r="AH2325" s="3827" t="s">
        <v>1154</v>
      </c>
      <c r="AI2325" s="3827" t="s">
        <v>4994</v>
      </c>
      <c r="AJ2325" s="3827" t="s">
        <v>4995</v>
      </c>
      <c r="AK2325" s="2574"/>
    </row>
    <row r="2326" spans="2:37" s="2875" customFormat="1" ht="21" customHeight="1" thickBot="1" x14ac:dyDescent="0.25">
      <c r="B2326" s="3828"/>
      <c r="C2326" s="3828"/>
      <c r="D2326" s="3828"/>
      <c r="E2326" s="3828"/>
      <c r="F2326" s="3828"/>
      <c r="G2326" s="3828"/>
      <c r="H2326" s="3828"/>
      <c r="I2326" s="3829"/>
      <c r="J2326" s="3829"/>
      <c r="K2326" s="3829"/>
      <c r="L2326" s="3829"/>
      <c r="M2326" s="2995" t="s">
        <v>5037</v>
      </c>
      <c r="N2326" s="2994" t="s">
        <v>2798</v>
      </c>
      <c r="O2326" s="3829"/>
      <c r="P2326" s="3829"/>
      <c r="Q2326" s="3829"/>
      <c r="R2326" s="3829"/>
      <c r="S2326" s="3828"/>
      <c r="T2326" s="3828"/>
      <c r="U2326" s="3828"/>
      <c r="V2326" s="3828"/>
      <c r="W2326" s="3828"/>
      <c r="X2326" s="3828"/>
      <c r="Y2326" s="3828"/>
      <c r="Z2326" s="3828"/>
      <c r="AA2326" s="3828"/>
      <c r="AB2326" s="3829"/>
      <c r="AC2326" s="3829"/>
      <c r="AD2326" s="3828"/>
      <c r="AE2326" s="3828"/>
      <c r="AF2326" s="3828"/>
      <c r="AG2326" s="3828"/>
      <c r="AH2326" s="3828"/>
      <c r="AI2326" s="3828"/>
      <c r="AJ2326" s="3828"/>
      <c r="AK2326" s="2574"/>
    </row>
    <row r="2327" spans="2:37" s="2875" customFormat="1" ht="13.5" customHeight="1" thickBot="1" x14ac:dyDescent="0.25">
      <c r="B2327" s="3974" t="s">
        <v>5822</v>
      </c>
      <c r="C2327" s="3975"/>
      <c r="D2327" s="3002" t="s">
        <v>5824</v>
      </c>
      <c r="E2327" s="3003">
        <v>22.400000000000002</v>
      </c>
      <c r="F2327" s="3003">
        <v>11.211200000000002</v>
      </c>
      <c r="G2327" s="3004" t="s">
        <v>1534</v>
      </c>
      <c r="H2327" s="3004" t="s">
        <v>1534</v>
      </c>
      <c r="I2327" s="3004" t="s">
        <v>1534</v>
      </c>
      <c r="J2327" s="3005">
        <v>250.25</v>
      </c>
      <c r="K2327" s="3006">
        <v>4.4800000000000006E-2</v>
      </c>
      <c r="L2327" s="3006">
        <v>4.4800000000000006E-2</v>
      </c>
      <c r="M2327" s="3005">
        <v>45</v>
      </c>
      <c r="N2327" s="3005">
        <v>66</v>
      </c>
      <c r="O2327" s="3006">
        <v>0.24640000000000004</v>
      </c>
      <c r="P2327" s="3006">
        <v>0.16800000000000001</v>
      </c>
      <c r="Q2327" s="3006">
        <v>0.24640000000000004</v>
      </c>
      <c r="R2327" s="3006">
        <v>0.16800000000000001</v>
      </c>
      <c r="S2327" s="3007">
        <v>4.4800000000000004</v>
      </c>
      <c r="T2327" s="3004" t="s">
        <v>1534</v>
      </c>
      <c r="U2327" s="3004" t="s">
        <v>1534</v>
      </c>
      <c r="V2327" s="3008" t="s">
        <v>5528</v>
      </c>
      <c r="W2327" s="3006">
        <v>1.1200000000000002E-2</v>
      </c>
      <c r="X2327" s="3006">
        <v>6.720000000000001E-2</v>
      </c>
      <c r="Y2327" s="3008" t="s">
        <v>1534</v>
      </c>
      <c r="Z2327" s="3008" t="s">
        <v>1534</v>
      </c>
      <c r="AA2327" s="3008" t="s">
        <v>1534</v>
      </c>
      <c r="AB2327" s="3008" t="s">
        <v>1534</v>
      </c>
      <c r="AC2327" s="3006">
        <v>6.720000000000001E-2</v>
      </c>
      <c r="AD2327" s="3003">
        <v>6.708800000000001</v>
      </c>
      <c r="AE2327" s="3008" t="s">
        <v>51</v>
      </c>
      <c r="AF2327" s="3009">
        <v>1.6772000000000002E-2</v>
      </c>
      <c r="AG2327" s="3009">
        <v>0.11200000000000002</v>
      </c>
      <c r="AH2327" s="3010" t="s">
        <v>1534</v>
      </c>
      <c r="AI2327" s="3010" t="s">
        <v>1534</v>
      </c>
      <c r="AJ2327" s="3011" t="s">
        <v>1534</v>
      </c>
      <c r="AK2327" s="2574"/>
    </row>
    <row r="2328" spans="2:37" s="2875" customFormat="1" x14ac:dyDescent="0.2">
      <c r="B2328" s="2575"/>
      <c r="C2328" s="2568"/>
      <c r="D2328" s="3836"/>
      <c r="E2328" s="3836"/>
      <c r="F2328" s="3836"/>
      <c r="G2328" s="3836"/>
      <c r="H2328" s="2568"/>
      <c r="I2328" s="2569"/>
      <c r="J2328" s="2569"/>
      <c r="K2328" s="2569"/>
      <c r="L2328" s="2569"/>
      <c r="M2328" s="2568"/>
      <c r="N2328" s="2569"/>
      <c r="O2328" s="2569"/>
      <c r="P2328" s="2569"/>
      <c r="Q2328" s="2569"/>
      <c r="R2328" s="2569"/>
      <c r="S2328" s="2568"/>
      <c r="T2328" s="2567"/>
      <c r="U2328" s="2567"/>
      <c r="V2328" s="2567"/>
      <c r="W2328" s="2567"/>
      <c r="X2328" s="2567"/>
      <c r="Y2328" s="2567"/>
      <c r="Z2328" s="2567"/>
      <c r="AA2328" s="2567"/>
      <c r="AB2328" s="2567"/>
      <c r="AC2328" s="2567"/>
      <c r="AD2328" s="2567"/>
      <c r="AE2328" s="2567"/>
      <c r="AF2328" s="2567"/>
      <c r="AG2328" s="2567"/>
      <c r="AH2328" s="2567"/>
      <c r="AI2328" s="2567"/>
      <c r="AJ2328" s="2567"/>
      <c r="AK2328" s="2574"/>
    </row>
    <row r="2329" spans="2:37" s="2875" customFormat="1" ht="14.25" x14ac:dyDescent="0.2">
      <c r="B2329" s="3834" t="s">
        <v>4996</v>
      </c>
      <c r="C2329" s="3835"/>
      <c r="D2329" s="3970" t="s">
        <v>10</v>
      </c>
      <c r="E2329" s="3970"/>
      <c r="F2329" s="3970"/>
      <c r="G2329" s="3970"/>
      <c r="H2329" s="2571"/>
      <c r="I2329" s="2571"/>
      <c r="J2329" s="2571"/>
      <c r="K2329" s="2571"/>
      <c r="L2329" s="2571"/>
      <c r="M2329" s="2571"/>
      <c r="N2329" s="2571"/>
      <c r="O2329" s="2571"/>
      <c r="P2329" s="2571"/>
      <c r="Q2329" s="2571"/>
      <c r="R2329" s="2571"/>
      <c r="S2329" s="2571"/>
      <c r="T2329" s="2567"/>
      <c r="U2329" s="2567"/>
      <c r="V2329" s="2567"/>
      <c r="W2329" s="2567"/>
      <c r="X2329" s="2567"/>
      <c r="Y2329" s="2567"/>
      <c r="Z2329" s="2567"/>
      <c r="AA2329" s="2567"/>
      <c r="AB2329" s="2567"/>
      <c r="AC2329" s="2567"/>
      <c r="AD2329" s="2567"/>
      <c r="AE2329" s="2567"/>
      <c r="AF2329" s="2567"/>
      <c r="AG2329" s="2567"/>
      <c r="AH2329" s="2567"/>
      <c r="AI2329" s="2567"/>
      <c r="AJ2329" s="2567"/>
      <c r="AK2329" s="2574"/>
    </row>
    <row r="2330" spans="2:37" s="2875" customFormat="1" ht="14.25" x14ac:dyDescent="0.2">
      <c r="B2330" s="3834" t="s">
        <v>4997</v>
      </c>
      <c r="C2330" s="3835"/>
      <c r="D2330" s="3970" t="s">
        <v>10</v>
      </c>
      <c r="E2330" s="3970"/>
      <c r="F2330" s="3970"/>
      <c r="G2330" s="3970"/>
      <c r="H2330" s="2571"/>
      <c r="I2330" s="2571"/>
      <c r="J2330" s="2571"/>
      <c r="K2330" s="2571"/>
      <c r="L2330" s="2571"/>
      <c r="M2330" s="2571"/>
      <c r="N2330" s="2571"/>
      <c r="O2330" s="2571"/>
      <c r="P2330" s="2571"/>
      <c r="Q2330" s="2571"/>
      <c r="R2330" s="2571"/>
      <c r="S2330" s="2571"/>
      <c r="T2330" s="2567"/>
      <c r="U2330" s="2567"/>
      <c r="V2330" s="2567"/>
      <c r="W2330" s="2567"/>
      <c r="X2330" s="2567"/>
      <c r="Y2330" s="2567"/>
      <c r="Z2330" s="2567"/>
      <c r="AA2330" s="2567"/>
      <c r="AB2330" s="2567"/>
      <c r="AC2330" s="2567"/>
      <c r="AD2330" s="2567"/>
      <c r="AE2330" s="2567"/>
      <c r="AF2330" s="2567"/>
      <c r="AG2330" s="2567"/>
      <c r="AH2330" s="2567"/>
      <c r="AI2330" s="2567"/>
      <c r="AJ2330" s="2567"/>
      <c r="AK2330" s="2574"/>
    </row>
    <row r="2331" spans="2:37" s="2875" customFormat="1" ht="13.5" thickBot="1" x14ac:dyDescent="0.25">
      <c r="B2331" s="3938"/>
      <c r="C2331" s="3939"/>
      <c r="D2331" s="2576"/>
      <c r="E2331" s="2576"/>
      <c r="F2331" s="2576"/>
      <c r="G2331" s="2576"/>
      <c r="H2331" s="2576"/>
      <c r="I2331" s="2576"/>
      <c r="J2331" s="2576"/>
      <c r="K2331" s="2576"/>
      <c r="L2331" s="2576"/>
      <c r="M2331" s="2576"/>
      <c r="N2331" s="2576"/>
      <c r="O2331" s="2576"/>
      <c r="P2331" s="2576"/>
      <c r="Q2331" s="2576"/>
      <c r="R2331" s="2576"/>
      <c r="S2331" s="2576"/>
      <c r="T2331" s="2577"/>
      <c r="U2331" s="2577"/>
      <c r="V2331" s="2577"/>
      <c r="W2331" s="2577"/>
      <c r="X2331" s="2577"/>
      <c r="Y2331" s="2577"/>
      <c r="Z2331" s="2577"/>
      <c r="AA2331" s="2577"/>
      <c r="AB2331" s="2577"/>
      <c r="AC2331" s="2577"/>
      <c r="AD2331" s="2577"/>
      <c r="AE2331" s="2577"/>
      <c r="AF2331" s="2577"/>
      <c r="AG2331" s="2577"/>
      <c r="AH2331" s="2577"/>
      <c r="AI2331" s="2577"/>
      <c r="AJ2331" s="2577"/>
      <c r="AK2331" s="2579"/>
    </row>
    <row r="2332" spans="2:37" s="2875" customFormat="1" x14ac:dyDescent="0.2">
      <c r="B2332" s="2777">
        <f>+B2316</f>
        <v>0</v>
      </c>
    </row>
    <row r="2333" spans="2:37" s="2875" customFormat="1" ht="13.5" thickBot="1" x14ac:dyDescent="0.25">
      <c r="B2333" s="2777"/>
    </row>
    <row r="2334" spans="2:37" s="2875" customFormat="1" ht="20.25" x14ac:dyDescent="0.2">
      <c r="B2334" s="3839" t="s">
        <v>5005</v>
      </c>
      <c r="C2334" s="3840"/>
      <c r="D2334" s="3840"/>
      <c r="E2334" s="3840"/>
      <c r="F2334" s="3840"/>
      <c r="G2334" s="3840"/>
      <c r="H2334" s="3840"/>
      <c r="I2334" s="3840"/>
      <c r="J2334" s="3840"/>
      <c r="K2334" s="3840"/>
      <c r="L2334" s="3840"/>
      <c r="M2334" s="3840"/>
      <c r="N2334" s="3840"/>
      <c r="O2334" s="3840"/>
      <c r="P2334" s="3840"/>
      <c r="Q2334" s="3840"/>
      <c r="R2334" s="3840"/>
      <c r="S2334" s="3840"/>
      <c r="T2334" s="3840"/>
      <c r="U2334" s="3840"/>
      <c r="V2334" s="3840"/>
      <c r="W2334" s="3840"/>
      <c r="X2334" s="3840"/>
      <c r="Y2334" s="3840"/>
      <c r="Z2334" s="3840"/>
      <c r="AA2334" s="3840"/>
      <c r="AB2334" s="3840"/>
      <c r="AC2334" s="3840"/>
      <c r="AD2334" s="3840"/>
      <c r="AE2334" s="3840"/>
      <c r="AF2334" s="3840"/>
      <c r="AG2334" s="3840"/>
      <c r="AH2334" s="3840"/>
      <c r="AI2334" s="3840"/>
      <c r="AJ2334" s="3840"/>
      <c r="AK2334" s="3841"/>
    </row>
    <row r="2335" spans="2:37" s="2875" customFormat="1" x14ac:dyDescent="0.2">
      <c r="B2335" s="2572"/>
      <c r="C2335" s="2949"/>
      <c r="D2335" s="2949"/>
      <c r="E2335" s="2949"/>
      <c r="F2335" s="2949"/>
      <c r="G2335" s="2573"/>
      <c r="H2335" s="2573"/>
      <c r="I2335" s="2573"/>
      <c r="J2335" s="2573"/>
      <c r="K2335" s="2573"/>
      <c r="L2335" s="2573"/>
      <c r="M2335" s="2573"/>
      <c r="N2335" s="2573"/>
      <c r="O2335" s="2573"/>
      <c r="P2335" s="2573"/>
      <c r="Q2335" s="2573"/>
      <c r="R2335" s="2573"/>
      <c r="S2335" s="2573"/>
      <c r="T2335" s="2573"/>
      <c r="U2335" s="2573"/>
      <c r="V2335" s="2573"/>
      <c r="W2335" s="2573"/>
      <c r="X2335" s="2573"/>
      <c r="Y2335" s="2573"/>
      <c r="Z2335" s="2573"/>
      <c r="AA2335" s="2573"/>
      <c r="AB2335" s="2573"/>
      <c r="AC2335" s="2573"/>
      <c r="AD2335" s="2573"/>
      <c r="AE2335" s="2573"/>
      <c r="AF2335" s="2573"/>
      <c r="AG2335" s="2573"/>
      <c r="AH2335" s="2573"/>
      <c r="AI2335" s="2573"/>
      <c r="AJ2335" s="2573"/>
      <c r="AK2335" s="2574"/>
    </row>
    <row r="2336" spans="2:37" s="2875" customFormat="1" ht="12.75" customHeight="1" x14ac:dyDescent="0.2">
      <c r="B2336" s="2572" t="s">
        <v>4992</v>
      </c>
      <c r="C2336" s="2949"/>
      <c r="D2336" s="3962" t="s">
        <v>5817</v>
      </c>
      <c r="E2336" s="3962"/>
      <c r="F2336" s="3962"/>
      <c r="G2336" s="2573"/>
      <c r="H2336" s="2573"/>
      <c r="I2336" s="2573"/>
      <c r="J2336" s="2573"/>
      <c r="K2336" s="2573"/>
      <c r="L2336" s="2573"/>
      <c r="M2336" s="2573"/>
      <c r="N2336" s="2573"/>
      <c r="O2336" s="2573"/>
      <c r="P2336" s="2573"/>
      <c r="Q2336" s="2573"/>
      <c r="R2336" s="2573"/>
      <c r="S2336" s="2573"/>
      <c r="T2336" s="2573"/>
      <c r="U2336" s="2573"/>
      <c r="V2336" s="2573"/>
      <c r="W2336" s="2573"/>
      <c r="X2336" s="2573"/>
      <c r="Y2336" s="2573"/>
      <c r="Z2336" s="2573"/>
      <c r="AA2336" s="2573"/>
      <c r="AB2336" s="2573"/>
      <c r="AC2336" s="2573"/>
      <c r="AD2336" s="2573"/>
      <c r="AE2336" s="2573"/>
      <c r="AF2336" s="2573"/>
      <c r="AG2336" s="2573"/>
      <c r="AH2336" s="2573"/>
      <c r="AI2336" s="2573"/>
      <c r="AJ2336" s="2573"/>
      <c r="AK2336" s="2574"/>
    </row>
    <row r="2337" spans="2:37" s="2875" customFormat="1" ht="13.5" customHeight="1" thickBot="1" x14ac:dyDescent="0.25">
      <c r="B2337" s="3863" t="s">
        <v>5006</v>
      </c>
      <c r="C2337" s="3864"/>
      <c r="D2337" s="4718">
        <v>41506</v>
      </c>
      <c r="E2337" s="4718"/>
      <c r="F2337" s="2949"/>
      <c r="G2337" s="2573"/>
      <c r="H2337" s="2573"/>
      <c r="I2337" s="2573"/>
      <c r="J2337" s="2573"/>
      <c r="K2337" s="2573"/>
      <c r="L2337" s="2573"/>
      <c r="M2337" s="2573"/>
      <c r="N2337" s="2573"/>
      <c r="O2337" s="2573"/>
      <c r="P2337" s="2573"/>
      <c r="Q2337" s="2573"/>
      <c r="R2337" s="2573"/>
      <c r="S2337" s="2573"/>
      <c r="T2337" s="2573"/>
      <c r="U2337" s="2573"/>
      <c r="V2337" s="2573"/>
      <c r="W2337" s="2573"/>
      <c r="X2337" s="2573"/>
      <c r="Y2337" s="2573"/>
      <c r="Z2337" s="2573"/>
      <c r="AA2337" s="2573"/>
      <c r="AB2337" s="2573"/>
      <c r="AC2337" s="2573"/>
      <c r="AD2337" s="2573"/>
      <c r="AE2337" s="2573"/>
      <c r="AF2337" s="2573"/>
      <c r="AG2337" s="2573"/>
      <c r="AH2337" s="2573"/>
      <c r="AI2337" s="2573"/>
      <c r="AJ2337" s="2573"/>
      <c r="AK2337" s="2574"/>
    </row>
    <row r="2338" spans="2:37" s="2875" customFormat="1" ht="186.75" customHeight="1" thickBot="1" x14ac:dyDescent="0.25">
      <c r="B2338" s="3844" t="s">
        <v>5007</v>
      </c>
      <c r="C2338" s="3845"/>
      <c r="D2338" s="3963" t="s">
        <v>5819</v>
      </c>
      <c r="E2338" s="3964"/>
      <c r="F2338" s="3964"/>
      <c r="G2338" s="3964"/>
      <c r="H2338" s="3964"/>
      <c r="I2338" s="3964"/>
      <c r="J2338" s="3964"/>
      <c r="K2338" s="3965"/>
      <c r="L2338" s="2573"/>
      <c r="M2338" s="2573"/>
      <c r="N2338" s="2573"/>
      <c r="O2338" s="2573"/>
      <c r="P2338" s="2573"/>
      <c r="Q2338" s="2573"/>
      <c r="R2338" s="2573"/>
      <c r="S2338" s="2573"/>
      <c r="T2338" s="2573"/>
      <c r="U2338" s="2573"/>
      <c r="V2338" s="2573"/>
      <c r="W2338" s="2573"/>
      <c r="X2338" s="2573"/>
      <c r="Y2338" s="2573"/>
      <c r="Z2338" s="2573"/>
      <c r="AA2338" s="2573"/>
      <c r="AB2338" s="2573"/>
      <c r="AC2338" s="2573"/>
      <c r="AD2338" s="2573"/>
      <c r="AE2338" s="2573"/>
      <c r="AF2338" s="2573"/>
      <c r="AG2338" s="2573"/>
      <c r="AH2338" s="2573"/>
      <c r="AI2338" s="2573"/>
      <c r="AJ2338" s="2573"/>
      <c r="AK2338" s="2574"/>
    </row>
    <row r="2339" spans="2:37" s="2875" customFormat="1" ht="13.5" thickBot="1" x14ac:dyDescent="0.25">
      <c r="B2339" s="3865"/>
      <c r="C2339" s="3849"/>
      <c r="D2339" s="3849"/>
      <c r="E2339" s="3849"/>
      <c r="F2339" s="3849"/>
      <c r="G2339" s="3849"/>
      <c r="H2339" s="3849"/>
      <c r="I2339" s="3849"/>
      <c r="J2339" s="3849"/>
      <c r="K2339" s="3849"/>
      <c r="L2339" s="3849"/>
      <c r="M2339" s="3849"/>
      <c r="N2339" s="3849"/>
      <c r="O2339" s="3849"/>
      <c r="P2339" s="3849"/>
      <c r="Q2339" s="3849"/>
      <c r="R2339" s="2573"/>
      <c r="S2339" s="2573"/>
      <c r="T2339" s="2573"/>
      <c r="U2339" s="2573"/>
      <c r="V2339" s="2573"/>
      <c r="W2339" s="2573"/>
      <c r="X2339" s="2573"/>
      <c r="Y2339" s="2573"/>
      <c r="Z2339" s="2573"/>
      <c r="AA2339" s="2573"/>
      <c r="AB2339" s="2573"/>
      <c r="AC2339" s="2573"/>
      <c r="AD2339" s="2573"/>
      <c r="AE2339" s="2573"/>
      <c r="AF2339" s="2573"/>
      <c r="AG2339" s="2573"/>
      <c r="AH2339" s="2573"/>
      <c r="AI2339" s="2573"/>
      <c r="AJ2339" s="2573"/>
      <c r="AK2339" s="2574"/>
    </row>
    <row r="2340" spans="2:37" s="2875" customFormat="1" ht="13.5" customHeight="1" thickBot="1" x14ac:dyDescent="0.25">
      <c r="B2340" s="3852" t="s">
        <v>5008</v>
      </c>
      <c r="C2340" s="3853"/>
      <c r="D2340" s="3827" t="s">
        <v>4998</v>
      </c>
      <c r="E2340" s="3827" t="s">
        <v>5009</v>
      </c>
      <c r="F2340" s="3859" t="s">
        <v>224</v>
      </c>
      <c r="G2340" s="3861"/>
      <c r="H2340" s="3861"/>
      <c r="I2340" s="3861"/>
      <c r="J2340" s="3861"/>
      <c r="K2340" s="3861"/>
      <c r="L2340" s="3861"/>
      <c r="M2340" s="3861"/>
      <c r="N2340" s="3861"/>
      <c r="O2340" s="3861"/>
      <c r="P2340" s="3861"/>
      <c r="Q2340" s="3861"/>
      <c r="R2340" s="3862"/>
      <c r="S2340" s="3859" t="s">
        <v>340</v>
      </c>
      <c r="T2340" s="3861"/>
      <c r="U2340" s="3861"/>
      <c r="V2340" s="3861"/>
      <c r="W2340" s="3861"/>
      <c r="X2340" s="3861"/>
      <c r="Y2340" s="3861"/>
      <c r="Z2340" s="3861"/>
      <c r="AA2340" s="3861"/>
      <c r="AB2340" s="3861"/>
      <c r="AC2340" s="3862"/>
      <c r="AD2340" s="3859" t="s">
        <v>225</v>
      </c>
      <c r="AE2340" s="3861"/>
      <c r="AF2340" s="3861"/>
      <c r="AG2340" s="3862"/>
      <c r="AH2340" s="3873" t="s">
        <v>4993</v>
      </c>
      <c r="AI2340" s="3874"/>
      <c r="AJ2340" s="3875"/>
      <c r="AK2340" s="2574"/>
    </row>
    <row r="2341" spans="2:37" s="2875" customFormat="1" ht="13.5" customHeight="1" thickBot="1" x14ac:dyDescent="0.25">
      <c r="B2341" s="3854"/>
      <c r="C2341" s="3855"/>
      <c r="D2341" s="3828"/>
      <c r="E2341" s="3828"/>
      <c r="F2341" s="3827" t="s">
        <v>5010</v>
      </c>
      <c r="G2341" s="3827" t="s">
        <v>5011</v>
      </c>
      <c r="H2341" s="3827" t="s">
        <v>5012</v>
      </c>
      <c r="I2341" s="3830" t="s">
        <v>5013</v>
      </c>
      <c r="J2341" s="3830" t="s">
        <v>5014</v>
      </c>
      <c r="K2341" s="3830" t="s">
        <v>5015</v>
      </c>
      <c r="L2341" s="3830" t="s">
        <v>5016</v>
      </c>
      <c r="M2341" s="4655" t="s">
        <v>5017</v>
      </c>
      <c r="N2341" s="4656"/>
      <c r="O2341" s="3830" t="s">
        <v>5018</v>
      </c>
      <c r="P2341" s="3830" t="s">
        <v>5019</v>
      </c>
      <c r="Q2341" s="3830" t="s">
        <v>5020</v>
      </c>
      <c r="R2341" s="3830" t="s">
        <v>5021</v>
      </c>
      <c r="S2341" s="3827" t="s">
        <v>5022</v>
      </c>
      <c r="T2341" s="3827" t="s">
        <v>5023</v>
      </c>
      <c r="U2341" s="3827" t="s">
        <v>5024</v>
      </c>
      <c r="V2341" s="3827" t="s">
        <v>5025</v>
      </c>
      <c r="W2341" s="3827" t="s">
        <v>5026</v>
      </c>
      <c r="X2341" s="3827" t="s">
        <v>5027</v>
      </c>
      <c r="Y2341" s="3827" t="s">
        <v>5028</v>
      </c>
      <c r="Z2341" s="3827" t="s">
        <v>5029</v>
      </c>
      <c r="AA2341" s="3827" t="s">
        <v>5030</v>
      </c>
      <c r="AB2341" s="3830" t="s">
        <v>5031</v>
      </c>
      <c r="AC2341" s="3830" t="s">
        <v>5032</v>
      </c>
      <c r="AD2341" s="3827" t="s">
        <v>5033</v>
      </c>
      <c r="AE2341" s="3827" t="s">
        <v>5034</v>
      </c>
      <c r="AF2341" s="3827" t="s">
        <v>5035</v>
      </c>
      <c r="AG2341" s="3827" t="s">
        <v>5036</v>
      </c>
      <c r="AH2341" s="3827" t="s">
        <v>1154</v>
      </c>
      <c r="AI2341" s="3827" t="s">
        <v>4994</v>
      </c>
      <c r="AJ2341" s="3827" t="s">
        <v>4995</v>
      </c>
      <c r="AK2341" s="2574"/>
    </row>
    <row r="2342" spans="2:37" s="2875" customFormat="1" ht="13.5" thickBot="1" x14ac:dyDescent="0.25">
      <c r="B2342" s="4657"/>
      <c r="C2342" s="4658"/>
      <c r="D2342" s="3954"/>
      <c r="E2342" s="3954"/>
      <c r="F2342" s="3954"/>
      <c r="G2342" s="3954"/>
      <c r="H2342" s="3954"/>
      <c r="I2342" s="4002"/>
      <c r="J2342" s="4002"/>
      <c r="K2342" s="4002"/>
      <c r="L2342" s="4002"/>
      <c r="M2342" s="2946" t="s">
        <v>5037</v>
      </c>
      <c r="N2342" s="2947" t="s">
        <v>2798</v>
      </c>
      <c r="O2342" s="4002"/>
      <c r="P2342" s="4002"/>
      <c r="Q2342" s="4002"/>
      <c r="R2342" s="4002"/>
      <c r="S2342" s="3954"/>
      <c r="T2342" s="3954"/>
      <c r="U2342" s="3954"/>
      <c r="V2342" s="3954"/>
      <c r="W2342" s="3954"/>
      <c r="X2342" s="3954"/>
      <c r="Y2342" s="3954"/>
      <c r="Z2342" s="3954"/>
      <c r="AA2342" s="3954"/>
      <c r="AB2342" s="4002"/>
      <c r="AC2342" s="4002"/>
      <c r="AD2342" s="3954"/>
      <c r="AE2342" s="3954"/>
      <c r="AF2342" s="3954"/>
      <c r="AG2342" s="3954"/>
      <c r="AH2342" s="3954"/>
      <c r="AI2342" s="3954"/>
      <c r="AJ2342" s="3954"/>
      <c r="AK2342" s="2574"/>
    </row>
    <row r="2343" spans="2:37" s="2875" customFormat="1" ht="13.5" customHeight="1" thickBot="1" x14ac:dyDescent="0.25">
      <c r="B2343" s="3831" t="s">
        <v>5818</v>
      </c>
      <c r="C2343" s="3832"/>
      <c r="D2343" s="2601" t="s">
        <v>1534</v>
      </c>
      <c r="E2343" s="2601">
        <v>14.99</v>
      </c>
      <c r="F2343" s="2601" t="s">
        <v>1534</v>
      </c>
      <c r="G2343" s="2601" t="s">
        <v>1534</v>
      </c>
      <c r="H2343" s="2601" t="s">
        <v>1534</v>
      </c>
      <c r="I2343" s="2601" t="s">
        <v>1534</v>
      </c>
      <c r="J2343" s="2601" t="s">
        <v>1534</v>
      </c>
      <c r="K2343" s="2601" t="s">
        <v>1534</v>
      </c>
      <c r="L2343" s="2601" t="s">
        <v>1534</v>
      </c>
      <c r="M2343" s="2601" t="s">
        <v>1534</v>
      </c>
      <c r="N2343" s="2601" t="s">
        <v>1534</v>
      </c>
      <c r="O2343" s="2601" t="s">
        <v>1534</v>
      </c>
      <c r="P2343" s="2601" t="s">
        <v>1534</v>
      </c>
      <c r="Q2343" s="2601" t="s">
        <v>1534</v>
      </c>
      <c r="R2343" s="2601" t="s">
        <v>1534</v>
      </c>
      <c r="S2343" s="2601" t="s">
        <v>1534</v>
      </c>
      <c r="T2343" s="2601" t="s">
        <v>1534</v>
      </c>
      <c r="U2343" s="2601" t="s">
        <v>1534</v>
      </c>
      <c r="V2343" s="2601" t="s">
        <v>1534</v>
      </c>
      <c r="W2343" s="2601" t="s">
        <v>1534</v>
      </c>
      <c r="X2343" s="2601" t="s">
        <v>1534</v>
      </c>
      <c r="Y2343" s="2601" t="s">
        <v>1534</v>
      </c>
      <c r="Z2343" s="2601" t="s">
        <v>1534</v>
      </c>
      <c r="AA2343" s="2601" t="s">
        <v>1534</v>
      </c>
      <c r="AB2343" s="2601" t="s">
        <v>1534</v>
      </c>
      <c r="AC2343" s="2601" t="s">
        <v>1534</v>
      </c>
      <c r="AD2343" s="2953">
        <v>14.99</v>
      </c>
      <c r="AE2343" s="2954" t="s">
        <v>5002</v>
      </c>
      <c r="AF2343" s="2955" t="s">
        <v>1534</v>
      </c>
      <c r="AG2343" s="2955">
        <v>0.1</v>
      </c>
      <c r="AH2343" s="2956" t="s">
        <v>1534</v>
      </c>
      <c r="AI2343" s="2956" t="s">
        <v>1534</v>
      </c>
      <c r="AJ2343" s="2957" t="s">
        <v>1534</v>
      </c>
      <c r="AK2343" s="2574"/>
    </row>
    <row r="2344" spans="2:37" s="2875" customFormat="1" x14ac:dyDescent="0.2">
      <c r="B2344" s="2575"/>
      <c r="C2344" s="2568"/>
      <c r="D2344" s="4727"/>
      <c r="E2344" s="4727"/>
      <c r="F2344" s="4727"/>
      <c r="G2344" s="4727"/>
      <c r="H2344" s="2568"/>
      <c r="I2344" s="2569"/>
      <c r="J2344" s="2569"/>
      <c r="K2344" s="2569"/>
      <c r="L2344" s="2569"/>
      <c r="M2344" s="2568"/>
      <c r="N2344" s="2569"/>
      <c r="O2344" s="2569"/>
      <c r="P2344" s="2569"/>
      <c r="Q2344" s="2569"/>
      <c r="R2344" s="2569"/>
      <c r="S2344" s="2568"/>
      <c r="T2344" s="2567"/>
      <c r="U2344" s="2567"/>
      <c r="V2344" s="2567"/>
      <c r="W2344" s="2567"/>
      <c r="X2344" s="2567"/>
      <c r="Y2344" s="2567"/>
      <c r="Z2344" s="2567"/>
      <c r="AA2344" s="2567"/>
      <c r="AB2344" s="2567"/>
      <c r="AC2344" s="2567"/>
      <c r="AD2344" s="2567"/>
      <c r="AE2344" s="2567"/>
      <c r="AF2344" s="2567"/>
      <c r="AG2344" s="2567"/>
      <c r="AH2344" s="2567"/>
      <c r="AI2344" s="2567"/>
      <c r="AJ2344" s="2567"/>
      <c r="AK2344" s="2574"/>
    </row>
    <row r="2345" spans="2:37" s="2875" customFormat="1" x14ac:dyDescent="0.2">
      <c r="B2345" s="3834" t="s">
        <v>4996</v>
      </c>
      <c r="C2345" s="3835"/>
      <c r="D2345" s="4014" t="s">
        <v>1534</v>
      </c>
      <c r="E2345" s="4014"/>
      <c r="F2345" s="4014"/>
      <c r="G2345" s="4014"/>
      <c r="H2345" s="2571"/>
      <c r="I2345" s="2571"/>
      <c r="J2345" s="2571"/>
      <c r="K2345" s="2571"/>
      <c r="L2345" s="2571"/>
      <c r="M2345" s="2571"/>
      <c r="N2345" s="2571"/>
      <c r="O2345" s="2571"/>
      <c r="P2345" s="2571"/>
      <c r="Q2345" s="2571"/>
      <c r="R2345" s="2571"/>
      <c r="S2345" s="2571"/>
      <c r="T2345" s="2567"/>
      <c r="U2345" s="2567"/>
      <c r="V2345" s="2567"/>
      <c r="W2345" s="2567"/>
      <c r="X2345" s="2567"/>
      <c r="Y2345" s="2567"/>
      <c r="Z2345" s="2567"/>
      <c r="AA2345" s="2567"/>
      <c r="AB2345" s="2567"/>
      <c r="AC2345" s="2567"/>
      <c r="AD2345" s="2567"/>
      <c r="AE2345" s="2567"/>
      <c r="AF2345" s="2567"/>
      <c r="AG2345" s="2567"/>
      <c r="AH2345" s="2567"/>
      <c r="AI2345" s="2567"/>
      <c r="AJ2345" s="2567"/>
      <c r="AK2345" s="2574"/>
    </row>
    <row r="2346" spans="2:37" s="2875" customFormat="1" x14ac:dyDescent="0.2">
      <c r="B2346" s="3834" t="s">
        <v>4997</v>
      </c>
      <c r="C2346" s="3835"/>
      <c r="D2346" s="4014" t="s">
        <v>5595</v>
      </c>
      <c r="E2346" s="4014"/>
      <c r="F2346" s="4014"/>
      <c r="G2346" s="4014"/>
      <c r="H2346" s="2571"/>
      <c r="I2346" s="2571"/>
      <c r="J2346" s="2571"/>
      <c r="K2346" s="2571"/>
      <c r="L2346" s="2571"/>
      <c r="M2346" s="2571"/>
      <c r="N2346" s="2571"/>
      <c r="O2346" s="2571"/>
      <c r="P2346" s="2571"/>
      <c r="Q2346" s="2571"/>
      <c r="R2346" s="2571"/>
      <c r="S2346" s="2571"/>
      <c r="T2346" s="2567"/>
      <c r="U2346" s="2567"/>
      <c r="V2346" s="2567"/>
      <c r="W2346" s="2567"/>
      <c r="X2346" s="2567"/>
      <c r="Y2346" s="2567"/>
      <c r="Z2346" s="2567"/>
      <c r="AA2346" s="2567"/>
      <c r="AB2346" s="2567"/>
      <c r="AC2346" s="2567"/>
      <c r="AD2346" s="2567"/>
      <c r="AE2346" s="2567"/>
      <c r="AF2346" s="2567"/>
      <c r="AG2346" s="2567"/>
      <c r="AH2346" s="2567"/>
      <c r="AI2346" s="2567"/>
      <c r="AJ2346" s="2567"/>
      <c r="AK2346" s="2574"/>
    </row>
    <row r="2347" spans="2:37" s="2875" customFormat="1" ht="15.75" thickBot="1" x14ac:dyDescent="0.25">
      <c r="B2347" s="3938"/>
      <c r="C2347" s="3939"/>
      <c r="D2347" s="4665"/>
      <c r="E2347" s="4665"/>
      <c r="F2347" s="4665"/>
      <c r="G2347" s="4665"/>
      <c r="H2347" s="2576"/>
      <c r="I2347" s="2576"/>
      <c r="J2347" s="2576"/>
      <c r="K2347" s="2576"/>
      <c r="L2347" s="2576"/>
      <c r="M2347" s="2576"/>
      <c r="N2347" s="2576"/>
      <c r="O2347" s="2576"/>
      <c r="P2347" s="2576"/>
      <c r="Q2347" s="2576"/>
      <c r="R2347" s="2576"/>
      <c r="S2347" s="2576"/>
      <c r="T2347" s="2577"/>
      <c r="U2347" s="2577"/>
      <c r="V2347" s="2577"/>
      <c r="W2347" s="2577"/>
      <c r="X2347" s="2577"/>
      <c r="Y2347" s="2577"/>
      <c r="Z2347" s="2577"/>
      <c r="AA2347" s="2577"/>
      <c r="AB2347" s="2577"/>
      <c r="AC2347" s="2577"/>
      <c r="AD2347" s="2577"/>
      <c r="AE2347" s="2577"/>
      <c r="AF2347" s="2577"/>
      <c r="AG2347" s="2577"/>
      <c r="AH2347" s="2577"/>
      <c r="AI2347" s="2577"/>
      <c r="AJ2347" s="2577"/>
      <c r="AK2347" s="2579"/>
    </row>
    <row r="2348" spans="2:37" s="2875" customFormat="1" x14ac:dyDescent="0.2">
      <c r="B2348" s="2777"/>
    </row>
    <row r="2349" spans="2:37" s="2875" customFormat="1" ht="13.5" thickBot="1" x14ac:dyDescent="0.25">
      <c r="B2349" s="2777"/>
    </row>
    <row r="2350" spans="2:37" s="2875" customFormat="1" ht="20.25" x14ac:dyDescent="0.2">
      <c r="B2350" s="3839" t="s">
        <v>5005</v>
      </c>
      <c r="C2350" s="3840"/>
      <c r="D2350" s="3840"/>
      <c r="E2350" s="3840"/>
      <c r="F2350" s="3840"/>
      <c r="G2350" s="3840"/>
      <c r="H2350" s="3840"/>
      <c r="I2350" s="3840"/>
      <c r="J2350" s="3840"/>
      <c r="K2350" s="3840"/>
      <c r="L2350" s="3840"/>
      <c r="M2350" s="3840"/>
      <c r="N2350" s="3840"/>
      <c r="O2350" s="3840"/>
      <c r="P2350" s="3840"/>
      <c r="Q2350" s="3840"/>
      <c r="R2350" s="3840"/>
      <c r="S2350" s="3840"/>
      <c r="T2350" s="3840"/>
      <c r="U2350" s="3840"/>
      <c r="V2350" s="3840"/>
      <c r="W2350" s="3840"/>
      <c r="X2350" s="3840"/>
      <c r="Y2350" s="3840"/>
      <c r="Z2350" s="3840"/>
      <c r="AA2350" s="3840"/>
      <c r="AB2350" s="3840"/>
      <c r="AC2350" s="3840"/>
      <c r="AD2350" s="3840"/>
      <c r="AE2350" s="3840"/>
      <c r="AF2350" s="3840"/>
      <c r="AG2350" s="3840"/>
      <c r="AH2350" s="3840"/>
      <c r="AI2350" s="3840"/>
      <c r="AJ2350" s="3840"/>
      <c r="AK2350" s="3841"/>
    </row>
    <row r="2351" spans="2:37" s="2875" customFormat="1" x14ac:dyDescent="0.2">
      <c r="B2351" s="2572"/>
      <c r="C2351" s="2949"/>
      <c r="D2351" s="2949"/>
      <c r="E2351" s="2949"/>
      <c r="F2351" s="2949"/>
      <c r="G2351" s="2573"/>
      <c r="H2351" s="2573"/>
      <c r="I2351" s="2573"/>
      <c r="J2351" s="2573"/>
      <c r="K2351" s="2573"/>
      <c r="L2351" s="2573"/>
      <c r="M2351" s="2573"/>
      <c r="N2351" s="2573"/>
      <c r="O2351" s="2573"/>
      <c r="P2351" s="2573"/>
      <c r="Q2351" s="2573"/>
      <c r="R2351" s="2573"/>
      <c r="S2351" s="2573"/>
      <c r="T2351" s="2573"/>
      <c r="U2351" s="2573"/>
      <c r="V2351" s="2573"/>
      <c r="W2351" s="2573"/>
      <c r="X2351" s="2573"/>
      <c r="Y2351" s="2573"/>
      <c r="Z2351" s="2573"/>
      <c r="AA2351" s="2573"/>
      <c r="AB2351" s="2573"/>
      <c r="AC2351" s="2573"/>
      <c r="AD2351" s="2573"/>
      <c r="AE2351" s="2573"/>
      <c r="AF2351" s="2573"/>
      <c r="AG2351" s="2573"/>
      <c r="AH2351" s="2573"/>
      <c r="AI2351" s="2573"/>
      <c r="AJ2351" s="2573"/>
      <c r="AK2351" s="2574"/>
    </row>
    <row r="2352" spans="2:37" s="2875" customFormat="1" x14ac:dyDescent="0.2">
      <c r="B2352" s="2572" t="s">
        <v>4992</v>
      </c>
      <c r="C2352" s="2949"/>
      <c r="D2352" s="3962" t="s">
        <v>5811</v>
      </c>
      <c r="E2352" s="3962"/>
      <c r="F2352" s="3962"/>
      <c r="G2352" s="2573"/>
      <c r="H2352" s="2573"/>
      <c r="I2352" s="2573"/>
      <c r="J2352" s="2573"/>
      <c r="K2352" s="2573"/>
      <c r="L2352" s="2573"/>
      <c r="M2352" s="2573"/>
      <c r="N2352" s="2573"/>
      <c r="O2352" s="2573"/>
      <c r="P2352" s="2573"/>
      <c r="Q2352" s="2573"/>
      <c r="R2352" s="2573"/>
      <c r="S2352" s="2573"/>
      <c r="T2352" s="2573"/>
      <c r="U2352" s="2573"/>
      <c r="V2352" s="2573"/>
      <c r="W2352" s="2573"/>
      <c r="X2352" s="2573"/>
      <c r="Y2352" s="2573"/>
      <c r="Z2352" s="2573"/>
      <c r="AA2352" s="2573"/>
      <c r="AB2352" s="2573"/>
      <c r="AC2352" s="2573"/>
      <c r="AD2352" s="2573"/>
      <c r="AE2352" s="2573"/>
      <c r="AF2352" s="2573"/>
      <c r="AG2352" s="2573"/>
      <c r="AH2352" s="2573"/>
      <c r="AI2352" s="2573"/>
      <c r="AJ2352" s="2573"/>
      <c r="AK2352" s="2574"/>
    </row>
    <row r="2353" spans="2:37" s="2875" customFormat="1" ht="13.5" thickBot="1" x14ac:dyDescent="0.25">
      <c r="B2353" s="3863" t="s">
        <v>5006</v>
      </c>
      <c r="C2353" s="3864"/>
      <c r="D2353" s="3843">
        <v>41509</v>
      </c>
      <c r="E2353" s="3843"/>
      <c r="F2353" s="2949"/>
      <c r="G2353" s="2573"/>
      <c r="H2353" s="2573"/>
      <c r="I2353" s="2573"/>
      <c r="J2353" s="2573"/>
      <c r="K2353" s="2573"/>
      <c r="L2353" s="2573"/>
      <c r="M2353" s="2573"/>
      <c r="N2353" s="2573"/>
      <c r="O2353" s="2573"/>
      <c r="P2353" s="2573"/>
      <c r="Q2353" s="2573"/>
      <c r="R2353" s="2573"/>
      <c r="S2353" s="2573"/>
      <c r="T2353" s="2573"/>
      <c r="U2353" s="2573"/>
      <c r="V2353" s="2573"/>
      <c r="W2353" s="2573"/>
      <c r="X2353" s="2573"/>
      <c r="Y2353" s="2573"/>
      <c r="Z2353" s="2573"/>
      <c r="AA2353" s="2573"/>
      <c r="AB2353" s="2573"/>
      <c r="AC2353" s="2573"/>
      <c r="AD2353" s="2573"/>
      <c r="AE2353" s="2573"/>
      <c r="AF2353" s="2573"/>
      <c r="AG2353" s="2573"/>
      <c r="AH2353" s="2573"/>
      <c r="AI2353" s="2573"/>
      <c r="AJ2353" s="2573"/>
      <c r="AK2353" s="2574"/>
    </row>
    <row r="2354" spans="2:37" s="2875" customFormat="1" ht="109.5" customHeight="1" thickBot="1" x14ac:dyDescent="0.25">
      <c r="B2354" s="3844" t="s">
        <v>5007</v>
      </c>
      <c r="C2354" s="3845"/>
      <c r="D2354" s="3963" t="s">
        <v>5812</v>
      </c>
      <c r="E2354" s="3964"/>
      <c r="F2354" s="3964"/>
      <c r="G2354" s="3964"/>
      <c r="H2354" s="3964"/>
      <c r="I2354" s="3964"/>
      <c r="J2354" s="3964"/>
      <c r="K2354" s="3965"/>
      <c r="L2354" s="2573"/>
      <c r="M2354" s="2573"/>
      <c r="N2354" s="2573"/>
      <c r="O2354" s="2573"/>
      <c r="P2354" s="2573"/>
      <c r="Q2354" s="2573"/>
      <c r="R2354" s="2573"/>
      <c r="S2354" s="2573"/>
      <c r="T2354" s="2573"/>
      <c r="U2354" s="2573"/>
      <c r="V2354" s="2573"/>
      <c r="W2354" s="2573"/>
      <c r="X2354" s="2573"/>
      <c r="Y2354" s="2573"/>
      <c r="Z2354" s="2573"/>
      <c r="AA2354" s="2573"/>
      <c r="AB2354" s="2573"/>
      <c r="AC2354" s="2573"/>
      <c r="AD2354" s="2573"/>
      <c r="AE2354" s="2573"/>
      <c r="AF2354" s="2573"/>
      <c r="AG2354" s="2573"/>
      <c r="AH2354" s="2573"/>
      <c r="AI2354" s="2573"/>
      <c r="AJ2354" s="2573"/>
      <c r="AK2354" s="2574"/>
    </row>
    <row r="2355" spans="2:37" s="2875" customFormat="1" ht="13.5" thickBot="1" x14ac:dyDescent="0.25">
      <c r="B2355" s="3865"/>
      <c r="C2355" s="3849"/>
      <c r="D2355" s="3849"/>
      <c r="E2355" s="3849"/>
      <c r="F2355" s="3849"/>
      <c r="G2355" s="3849"/>
      <c r="H2355" s="3849"/>
      <c r="I2355" s="3849"/>
      <c r="J2355" s="3849"/>
      <c r="K2355" s="3849"/>
      <c r="L2355" s="3849"/>
      <c r="M2355" s="3849"/>
      <c r="N2355" s="3849"/>
      <c r="O2355" s="3849"/>
      <c r="P2355" s="3849"/>
      <c r="Q2355" s="3849"/>
      <c r="R2355" s="2573"/>
      <c r="S2355" s="2573"/>
      <c r="T2355" s="2573"/>
      <c r="U2355" s="2573"/>
      <c r="V2355" s="2573"/>
      <c r="W2355" s="2573"/>
      <c r="X2355" s="2573"/>
      <c r="Y2355" s="2573"/>
      <c r="Z2355" s="2573"/>
      <c r="AA2355" s="2573"/>
      <c r="AB2355" s="2573"/>
      <c r="AC2355" s="2573"/>
      <c r="AD2355" s="2573"/>
      <c r="AE2355" s="2573"/>
      <c r="AF2355" s="2573"/>
      <c r="AG2355" s="2573"/>
      <c r="AH2355" s="2573"/>
      <c r="AI2355" s="2573"/>
      <c r="AJ2355" s="2573"/>
      <c r="AK2355" s="2574"/>
    </row>
    <row r="2356" spans="2:37" s="2875" customFormat="1" ht="13.5" thickBot="1" x14ac:dyDescent="0.25">
      <c r="B2356" s="3827" t="s">
        <v>5008</v>
      </c>
      <c r="C2356" s="3827"/>
      <c r="D2356" s="3827" t="s">
        <v>4998</v>
      </c>
      <c r="E2356" s="3827" t="s">
        <v>5009</v>
      </c>
      <c r="F2356" s="3850" t="s">
        <v>224</v>
      </c>
      <c r="G2356" s="3850"/>
      <c r="H2356" s="3850"/>
      <c r="I2356" s="3850"/>
      <c r="J2356" s="3850"/>
      <c r="K2356" s="3850"/>
      <c r="L2356" s="3850"/>
      <c r="M2356" s="3850"/>
      <c r="N2356" s="3850"/>
      <c r="O2356" s="3850"/>
      <c r="P2356" s="3850"/>
      <c r="Q2356" s="3850"/>
      <c r="R2356" s="3850"/>
      <c r="S2356" s="3850" t="s">
        <v>340</v>
      </c>
      <c r="T2356" s="3850"/>
      <c r="U2356" s="3850"/>
      <c r="V2356" s="3850"/>
      <c r="W2356" s="3850"/>
      <c r="X2356" s="3850"/>
      <c r="Y2356" s="3850"/>
      <c r="Z2356" s="3850"/>
      <c r="AA2356" s="3850"/>
      <c r="AB2356" s="3850"/>
      <c r="AC2356" s="3850"/>
      <c r="AD2356" s="3850" t="s">
        <v>225</v>
      </c>
      <c r="AE2356" s="3850"/>
      <c r="AF2356" s="3850"/>
      <c r="AG2356" s="3850"/>
      <c r="AH2356" s="3851" t="s">
        <v>4993</v>
      </c>
      <c r="AI2356" s="3851"/>
      <c r="AJ2356" s="3851"/>
      <c r="AK2356" s="2574"/>
    </row>
    <row r="2357" spans="2:37" s="2875" customFormat="1" ht="13.5" thickBot="1" x14ac:dyDescent="0.25">
      <c r="B2357" s="3828"/>
      <c r="C2357" s="3828"/>
      <c r="D2357" s="3828"/>
      <c r="E2357" s="3828"/>
      <c r="F2357" s="3828" t="s">
        <v>5010</v>
      </c>
      <c r="G2357" s="3828" t="s">
        <v>5011</v>
      </c>
      <c r="H2357" s="3827" t="s">
        <v>5012</v>
      </c>
      <c r="I2357" s="3830" t="s">
        <v>5013</v>
      </c>
      <c r="J2357" s="3830" t="s">
        <v>5014</v>
      </c>
      <c r="K2357" s="3829" t="s">
        <v>5015</v>
      </c>
      <c r="L2357" s="3829" t="s">
        <v>5016</v>
      </c>
      <c r="M2357" s="3830" t="s">
        <v>5017</v>
      </c>
      <c r="N2357" s="3830"/>
      <c r="O2357" s="3829" t="s">
        <v>5018</v>
      </c>
      <c r="P2357" s="3829" t="s">
        <v>5019</v>
      </c>
      <c r="Q2357" s="3829" t="s">
        <v>5020</v>
      </c>
      <c r="R2357" s="3829" t="s">
        <v>5021</v>
      </c>
      <c r="S2357" s="3827" t="s">
        <v>5022</v>
      </c>
      <c r="T2357" s="3827" t="s">
        <v>5023</v>
      </c>
      <c r="U2357" s="3827" t="s">
        <v>5024</v>
      </c>
      <c r="V2357" s="3827" t="s">
        <v>5025</v>
      </c>
      <c r="W2357" s="3827" t="s">
        <v>5026</v>
      </c>
      <c r="X2357" s="3827" t="s">
        <v>5027</v>
      </c>
      <c r="Y2357" s="3827" t="s">
        <v>5028</v>
      </c>
      <c r="Z2357" s="3827" t="s">
        <v>5029</v>
      </c>
      <c r="AA2357" s="3827" t="s">
        <v>5030</v>
      </c>
      <c r="AB2357" s="3830" t="s">
        <v>5031</v>
      </c>
      <c r="AC2357" s="3830" t="s">
        <v>5032</v>
      </c>
      <c r="AD2357" s="3827" t="s">
        <v>5033</v>
      </c>
      <c r="AE2357" s="3827" t="s">
        <v>5034</v>
      </c>
      <c r="AF2357" s="3827" t="s">
        <v>5035</v>
      </c>
      <c r="AG2357" s="3827" t="s">
        <v>5036</v>
      </c>
      <c r="AH2357" s="3827" t="s">
        <v>1154</v>
      </c>
      <c r="AI2357" s="3827" t="s">
        <v>4994</v>
      </c>
      <c r="AJ2357" s="3827" t="s">
        <v>4995</v>
      </c>
      <c r="AK2357" s="2574"/>
    </row>
    <row r="2358" spans="2:37" s="2875" customFormat="1" ht="13.5" thickBot="1" x14ac:dyDescent="0.25">
      <c r="B2358" s="3828"/>
      <c r="C2358" s="3828"/>
      <c r="D2358" s="3828"/>
      <c r="E2358" s="3828"/>
      <c r="F2358" s="3828"/>
      <c r="G2358" s="3828"/>
      <c r="H2358" s="3828"/>
      <c r="I2358" s="3829"/>
      <c r="J2358" s="3829"/>
      <c r="K2358" s="3829"/>
      <c r="L2358" s="3829"/>
      <c r="M2358" s="2946" t="s">
        <v>5037</v>
      </c>
      <c r="N2358" s="2947" t="s">
        <v>2798</v>
      </c>
      <c r="O2358" s="3829"/>
      <c r="P2358" s="3829"/>
      <c r="Q2358" s="3829"/>
      <c r="R2358" s="3829"/>
      <c r="S2358" s="3828"/>
      <c r="T2358" s="3828"/>
      <c r="U2358" s="3828"/>
      <c r="V2358" s="3828"/>
      <c r="W2358" s="3828"/>
      <c r="X2358" s="3828"/>
      <c r="Y2358" s="3828"/>
      <c r="Z2358" s="3828"/>
      <c r="AA2358" s="3828"/>
      <c r="AB2358" s="3829"/>
      <c r="AC2358" s="3829"/>
      <c r="AD2358" s="3828"/>
      <c r="AE2358" s="3828"/>
      <c r="AF2358" s="3828"/>
      <c r="AG2358" s="3828"/>
      <c r="AH2358" s="3828"/>
      <c r="AI2358" s="3828"/>
      <c r="AJ2358" s="3828"/>
      <c r="AK2358" s="2574"/>
    </row>
    <row r="2359" spans="2:37" s="2875" customFormat="1" x14ac:dyDescent="0.2">
      <c r="B2359" s="3980" t="s">
        <v>5811</v>
      </c>
      <c r="C2359" s="3981"/>
      <c r="D2359" s="2720"/>
      <c r="E2359" s="2718"/>
      <c r="F2359" s="2718"/>
      <c r="G2359" s="2672"/>
      <c r="H2359" s="2719"/>
      <c r="I2359" s="2719"/>
      <c r="J2359" s="2719"/>
      <c r="K2359" s="2672"/>
      <c r="L2359" s="2672"/>
      <c r="M2359" s="2720"/>
      <c r="N2359" s="2721"/>
      <c r="O2359" s="2672"/>
      <c r="P2359" s="2672"/>
      <c r="Q2359" s="2672"/>
      <c r="R2359" s="2672"/>
      <c r="S2359" s="2700"/>
      <c r="T2359" s="2672"/>
      <c r="U2359" s="2722"/>
      <c r="V2359" s="2722"/>
      <c r="W2359" s="2672"/>
      <c r="X2359" s="2672">
        <v>0.06</v>
      </c>
      <c r="Y2359" s="2722"/>
      <c r="Z2359" s="2722"/>
      <c r="AA2359" s="2722"/>
      <c r="AB2359" s="2672"/>
      <c r="AC2359" s="2672"/>
      <c r="AD2359" s="2718"/>
      <c r="AE2359" s="2741"/>
      <c r="AF2359" s="2775"/>
      <c r="AG2359" s="2775"/>
      <c r="AH2359" s="2716"/>
      <c r="AI2359" s="2716"/>
      <c r="AJ2359" s="2702"/>
      <c r="AK2359" s="2574"/>
    </row>
    <row r="2360" spans="2:37" s="2875" customFormat="1" x14ac:dyDescent="0.2">
      <c r="B2360" s="2575"/>
      <c r="C2360" s="2568"/>
      <c r="D2360" s="4713"/>
      <c r="E2360" s="4713"/>
      <c r="F2360" s="4713"/>
      <c r="G2360" s="4713"/>
      <c r="H2360" s="2568"/>
      <c r="I2360" s="2569"/>
      <c r="J2360" s="2569"/>
      <c r="K2360" s="2569"/>
      <c r="L2360" s="2569"/>
      <c r="M2360" s="2568"/>
      <c r="N2360" s="2569"/>
      <c r="O2360" s="2569"/>
      <c r="P2360" s="2569"/>
      <c r="Q2360" s="2569"/>
      <c r="R2360" s="2569"/>
      <c r="S2360" s="2568"/>
      <c r="T2360" s="2567"/>
      <c r="U2360" s="2567"/>
      <c r="V2360" s="2567"/>
      <c r="W2360" s="2567"/>
      <c r="X2360" s="2567"/>
      <c r="Y2360" s="2567"/>
      <c r="Z2360" s="2567"/>
      <c r="AA2360" s="2567"/>
      <c r="AB2360" s="2567"/>
      <c r="AC2360" s="2567"/>
      <c r="AD2360" s="2567"/>
      <c r="AE2360" s="2567"/>
      <c r="AF2360" s="2567"/>
      <c r="AG2360" s="2567"/>
      <c r="AH2360" s="2567"/>
      <c r="AI2360" s="2567"/>
      <c r="AJ2360" s="2567"/>
      <c r="AK2360" s="2574"/>
    </row>
    <row r="2361" spans="2:37" s="2875" customFormat="1" x14ac:dyDescent="0.2">
      <c r="B2361" s="3834" t="s">
        <v>4996</v>
      </c>
      <c r="C2361" s="3835"/>
      <c r="D2361" s="3836" t="s">
        <v>6</v>
      </c>
      <c r="E2361" s="3836"/>
      <c r="F2361" s="3836"/>
      <c r="G2361" s="3836"/>
      <c r="H2361" s="2571"/>
      <c r="I2361" s="2571"/>
      <c r="J2361" s="2571"/>
      <c r="K2361" s="2571"/>
      <c r="L2361" s="2571"/>
      <c r="M2361" s="2571"/>
      <c r="N2361" s="2571"/>
      <c r="O2361" s="2571"/>
      <c r="P2361" s="2571"/>
      <c r="Q2361" s="2571"/>
      <c r="R2361" s="2571"/>
      <c r="S2361" s="2571"/>
      <c r="T2361" s="2567"/>
      <c r="U2361" s="2567"/>
      <c r="V2361" s="2567"/>
      <c r="W2361" s="2567"/>
      <c r="X2361" s="2567"/>
      <c r="Y2361" s="2567"/>
      <c r="Z2361" s="2567"/>
      <c r="AA2361" s="2567"/>
      <c r="AB2361" s="2567"/>
      <c r="AC2361" s="2567"/>
      <c r="AD2361" s="2567"/>
      <c r="AE2361" s="2567"/>
      <c r="AF2361" s="2567"/>
      <c r="AG2361" s="2567"/>
      <c r="AH2361" s="2567"/>
      <c r="AI2361" s="2567"/>
      <c r="AJ2361" s="2567"/>
      <c r="AK2361" s="2574"/>
    </row>
    <row r="2362" spans="2:37" s="2875" customFormat="1" x14ac:dyDescent="0.2">
      <c r="B2362" s="3834" t="s">
        <v>4997</v>
      </c>
      <c r="C2362" s="3835"/>
      <c r="D2362" s="3836" t="s">
        <v>6</v>
      </c>
      <c r="E2362" s="3836"/>
      <c r="F2362" s="3836"/>
      <c r="G2362" s="3836"/>
      <c r="H2362" s="2571"/>
      <c r="I2362" s="2571"/>
      <c r="J2362" s="2571"/>
      <c r="K2362" s="2571"/>
      <c r="L2362" s="2571"/>
      <c r="M2362" s="2571"/>
      <c r="N2362" s="2571"/>
      <c r="O2362" s="2571"/>
      <c r="P2362" s="2571"/>
      <c r="Q2362" s="2571"/>
      <c r="R2362" s="2571"/>
      <c r="S2362" s="2571"/>
      <c r="T2362" s="2567"/>
      <c r="U2362" s="2567"/>
      <c r="V2362" s="2567"/>
      <c r="W2362" s="2567"/>
      <c r="X2362" s="2567"/>
      <c r="Y2362" s="2567"/>
      <c r="Z2362" s="2567"/>
      <c r="AA2362" s="2567"/>
      <c r="AB2362" s="2567"/>
      <c r="AC2362" s="2567"/>
      <c r="AD2362" s="2567"/>
      <c r="AE2362" s="2567"/>
      <c r="AF2362" s="2567"/>
      <c r="AG2362" s="2567"/>
      <c r="AH2362" s="2567"/>
      <c r="AI2362" s="2567"/>
      <c r="AJ2362" s="2567"/>
      <c r="AK2362" s="2574"/>
    </row>
    <row r="2363" spans="2:37" s="2875" customFormat="1" ht="15.75" thickBot="1" x14ac:dyDescent="0.25">
      <c r="B2363" s="3938"/>
      <c r="C2363" s="3939"/>
      <c r="D2363" s="3940"/>
      <c r="E2363" s="3940"/>
      <c r="F2363" s="3940"/>
      <c r="G2363" s="3940"/>
      <c r="H2363" s="2576"/>
      <c r="I2363" s="2576"/>
      <c r="J2363" s="2576"/>
      <c r="K2363" s="2576"/>
      <c r="L2363" s="2576"/>
      <c r="M2363" s="2576"/>
      <c r="N2363" s="2576"/>
      <c r="O2363" s="2576"/>
      <c r="P2363" s="2576"/>
      <c r="Q2363" s="2576"/>
      <c r="R2363" s="2576"/>
      <c r="S2363" s="2576"/>
      <c r="T2363" s="2577"/>
      <c r="U2363" s="2577"/>
      <c r="V2363" s="2577"/>
      <c r="W2363" s="2577"/>
      <c r="X2363" s="2577"/>
      <c r="Y2363" s="2577"/>
      <c r="Z2363" s="2577"/>
      <c r="AA2363" s="2577"/>
      <c r="AB2363" s="2577"/>
      <c r="AC2363" s="2577"/>
      <c r="AD2363" s="2577"/>
      <c r="AE2363" s="2577"/>
      <c r="AF2363" s="2577"/>
      <c r="AG2363" s="2577"/>
      <c r="AH2363" s="2577"/>
      <c r="AI2363" s="2577"/>
      <c r="AJ2363" s="2577"/>
      <c r="AK2363" s="2579"/>
    </row>
    <row r="2364" spans="2:37" s="2875" customFormat="1" x14ac:dyDescent="0.2">
      <c r="B2364" s="2777"/>
    </row>
    <row r="2365" spans="2:37" s="2875" customFormat="1" ht="13.5" thickBot="1" x14ac:dyDescent="0.25">
      <c r="B2365" s="2777"/>
    </row>
    <row r="2366" spans="2:37" s="2875" customFormat="1" ht="20.25" x14ac:dyDescent="0.2">
      <c r="B2366" s="3839" t="s">
        <v>5005</v>
      </c>
      <c r="C2366" s="3840"/>
      <c r="D2366" s="3840"/>
      <c r="E2366" s="3840"/>
      <c r="F2366" s="3840"/>
      <c r="G2366" s="3840"/>
      <c r="H2366" s="3840"/>
      <c r="I2366" s="3840"/>
      <c r="J2366" s="3840"/>
      <c r="K2366" s="3840"/>
      <c r="L2366" s="3840"/>
      <c r="M2366" s="3840"/>
      <c r="N2366" s="3840"/>
      <c r="O2366" s="3840"/>
      <c r="P2366" s="3840"/>
      <c r="Q2366" s="3840"/>
      <c r="R2366" s="3840"/>
      <c r="S2366" s="3840"/>
      <c r="T2366" s="3840"/>
      <c r="U2366" s="3840"/>
      <c r="V2366" s="3840"/>
      <c r="W2366" s="3840"/>
      <c r="X2366" s="3840"/>
      <c r="Y2366" s="3840"/>
      <c r="Z2366" s="3840"/>
      <c r="AA2366" s="3840"/>
      <c r="AB2366" s="3840"/>
      <c r="AC2366" s="3840"/>
      <c r="AD2366" s="3840"/>
      <c r="AE2366" s="3840"/>
      <c r="AF2366" s="3840"/>
      <c r="AG2366" s="3840"/>
      <c r="AH2366" s="3840"/>
      <c r="AI2366" s="3840"/>
      <c r="AJ2366" s="3840"/>
      <c r="AK2366" s="3841"/>
    </row>
    <row r="2367" spans="2:37" s="2875" customFormat="1" x14ac:dyDescent="0.2">
      <c r="B2367" s="2572"/>
      <c r="C2367" s="2949"/>
      <c r="D2367" s="2949"/>
      <c r="E2367" s="2949"/>
      <c r="F2367" s="2949"/>
      <c r="G2367" s="2573"/>
      <c r="H2367" s="2573"/>
      <c r="I2367" s="2573"/>
      <c r="J2367" s="2573"/>
      <c r="K2367" s="2573"/>
      <c r="L2367" s="2573"/>
      <c r="M2367" s="2573"/>
      <c r="N2367" s="2573"/>
      <c r="O2367" s="2573"/>
      <c r="P2367" s="2573"/>
      <c r="Q2367" s="2573"/>
      <c r="R2367" s="2573"/>
      <c r="S2367" s="2573"/>
      <c r="T2367" s="2573"/>
      <c r="U2367" s="2573"/>
      <c r="V2367" s="2573"/>
      <c r="W2367" s="2573"/>
      <c r="X2367" s="2573"/>
      <c r="Y2367" s="2573"/>
      <c r="Z2367" s="2573"/>
      <c r="AA2367" s="2573"/>
      <c r="AB2367" s="2573"/>
      <c r="AC2367" s="2573"/>
      <c r="AD2367" s="2573"/>
      <c r="AE2367" s="2573"/>
      <c r="AF2367" s="2573"/>
      <c r="AG2367" s="2573"/>
      <c r="AH2367" s="2573"/>
      <c r="AI2367" s="2573"/>
      <c r="AJ2367" s="2573"/>
      <c r="AK2367" s="2574"/>
    </row>
    <row r="2368" spans="2:37" s="2875" customFormat="1" x14ac:dyDescent="0.2">
      <c r="B2368" s="2572" t="s">
        <v>4992</v>
      </c>
      <c r="C2368" s="2949"/>
      <c r="D2368" s="3962" t="s">
        <v>5807</v>
      </c>
      <c r="E2368" s="3962"/>
      <c r="F2368" s="3962"/>
      <c r="G2368" s="2573"/>
      <c r="H2368" s="2573"/>
      <c r="I2368" s="2573"/>
      <c r="J2368" s="2573"/>
      <c r="K2368" s="2573"/>
      <c r="L2368" s="2573"/>
      <c r="M2368" s="2573"/>
      <c r="N2368" s="2573"/>
      <c r="O2368" s="2573"/>
      <c r="P2368" s="2573"/>
      <c r="Q2368" s="2573"/>
      <c r="R2368" s="2573"/>
      <c r="S2368" s="2573"/>
      <c r="T2368" s="2573"/>
      <c r="U2368" s="2573"/>
      <c r="V2368" s="2573"/>
      <c r="W2368" s="2573"/>
      <c r="X2368" s="2573"/>
      <c r="Y2368" s="2573"/>
      <c r="Z2368" s="2573"/>
      <c r="AA2368" s="2573"/>
      <c r="AB2368" s="2573"/>
      <c r="AC2368" s="2573"/>
      <c r="AD2368" s="2573"/>
      <c r="AE2368" s="2573"/>
      <c r="AF2368" s="2573"/>
      <c r="AG2368" s="2573"/>
      <c r="AH2368" s="2573"/>
      <c r="AI2368" s="2573"/>
      <c r="AJ2368" s="2573"/>
      <c r="AK2368" s="2574"/>
    </row>
    <row r="2369" spans="2:37" s="2875" customFormat="1" ht="13.5" thickBot="1" x14ac:dyDescent="0.25">
      <c r="B2369" s="3863" t="s">
        <v>5006</v>
      </c>
      <c r="C2369" s="3864"/>
      <c r="D2369" s="3843">
        <v>41491</v>
      </c>
      <c r="E2369" s="3843"/>
      <c r="F2369" s="2949"/>
      <c r="G2369" s="2573"/>
      <c r="H2369" s="2573"/>
      <c r="I2369" s="2573"/>
      <c r="J2369" s="2573"/>
      <c r="K2369" s="2573"/>
      <c r="L2369" s="2573"/>
      <c r="M2369" s="2573"/>
      <c r="N2369" s="2573"/>
      <c r="O2369" s="2573"/>
      <c r="P2369" s="2573"/>
      <c r="Q2369" s="2573"/>
      <c r="R2369" s="2573"/>
      <c r="S2369" s="2573"/>
      <c r="T2369" s="2573"/>
      <c r="U2369" s="2573"/>
      <c r="V2369" s="2573"/>
      <c r="W2369" s="2573"/>
      <c r="X2369" s="2573"/>
      <c r="Y2369" s="2573"/>
      <c r="Z2369" s="2573"/>
      <c r="AA2369" s="2573"/>
      <c r="AB2369" s="2573"/>
      <c r="AC2369" s="2573"/>
      <c r="AD2369" s="2573"/>
      <c r="AE2369" s="2573"/>
      <c r="AF2369" s="2573"/>
      <c r="AG2369" s="2573"/>
      <c r="AH2369" s="2573"/>
      <c r="AI2369" s="2573"/>
      <c r="AJ2369" s="2573"/>
      <c r="AK2369" s="2574"/>
    </row>
    <row r="2370" spans="2:37" s="2875" customFormat="1" ht="345" customHeight="1" thickBot="1" x14ac:dyDescent="0.25">
      <c r="B2370" s="3844" t="s">
        <v>5007</v>
      </c>
      <c r="C2370" s="3871"/>
      <c r="D2370" s="3963" t="s">
        <v>5808</v>
      </c>
      <c r="E2370" s="3964"/>
      <c r="F2370" s="3964"/>
      <c r="G2370" s="3964"/>
      <c r="H2370" s="3964"/>
      <c r="I2370" s="3964"/>
      <c r="J2370" s="3964"/>
      <c r="K2370" s="3965"/>
      <c r="L2370" s="2573"/>
      <c r="M2370" s="2573"/>
      <c r="N2370" s="2573"/>
      <c r="O2370" s="2573"/>
      <c r="P2370" s="2573"/>
      <c r="Q2370" s="2573"/>
      <c r="R2370" s="2573"/>
      <c r="S2370" s="2573"/>
      <c r="T2370" s="2573"/>
      <c r="U2370" s="2573"/>
      <c r="V2370" s="2573"/>
      <c r="W2370" s="2573"/>
      <c r="X2370" s="2573"/>
      <c r="Y2370" s="2573"/>
      <c r="Z2370" s="2573"/>
      <c r="AA2370" s="2573"/>
      <c r="AB2370" s="2573"/>
      <c r="AC2370" s="2573"/>
      <c r="AD2370" s="2573"/>
      <c r="AE2370" s="2573"/>
      <c r="AF2370" s="2573"/>
      <c r="AG2370" s="2573"/>
      <c r="AH2370" s="2573"/>
      <c r="AI2370" s="2573"/>
      <c r="AJ2370" s="2573"/>
      <c r="AK2370" s="2574"/>
    </row>
    <row r="2371" spans="2:37" s="2875" customFormat="1" ht="13.5" thickBot="1" x14ac:dyDescent="0.25">
      <c r="B2371" s="3865"/>
      <c r="C2371" s="3849"/>
      <c r="D2371" s="3849"/>
      <c r="E2371" s="3849"/>
      <c r="F2371" s="3849"/>
      <c r="G2371" s="3849"/>
      <c r="H2371" s="3849"/>
      <c r="I2371" s="3849"/>
      <c r="J2371" s="3849"/>
      <c r="K2371" s="3849"/>
      <c r="L2371" s="3849"/>
      <c r="M2371" s="3849"/>
      <c r="N2371" s="3849"/>
      <c r="O2371" s="3849"/>
      <c r="P2371" s="3849"/>
      <c r="Q2371" s="3849"/>
      <c r="R2371" s="2573"/>
      <c r="S2371" s="2573"/>
      <c r="T2371" s="2573"/>
      <c r="U2371" s="2573"/>
      <c r="V2371" s="2573"/>
      <c r="W2371" s="2573"/>
      <c r="X2371" s="2573"/>
      <c r="Y2371" s="2573"/>
      <c r="Z2371" s="2573"/>
      <c r="AA2371" s="2573"/>
      <c r="AB2371" s="2573"/>
      <c r="AC2371" s="2573"/>
      <c r="AD2371" s="2573"/>
      <c r="AE2371" s="2573"/>
      <c r="AF2371" s="2573"/>
      <c r="AG2371" s="2573"/>
      <c r="AH2371" s="2573"/>
      <c r="AI2371" s="2573"/>
      <c r="AJ2371" s="2573"/>
      <c r="AK2371" s="2574"/>
    </row>
    <row r="2372" spans="2:37" s="2875" customFormat="1" ht="13.5" thickBot="1" x14ac:dyDescent="0.25">
      <c r="B2372" s="3827" t="s">
        <v>5008</v>
      </c>
      <c r="C2372" s="3827"/>
      <c r="D2372" s="3827" t="s">
        <v>4998</v>
      </c>
      <c r="E2372" s="3827" t="s">
        <v>5009</v>
      </c>
      <c r="F2372" s="3850" t="s">
        <v>224</v>
      </c>
      <c r="G2372" s="3850"/>
      <c r="H2372" s="3850"/>
      <c r="I2372" s="3850"/>
      <c r="J2372" s="3850"/>
      <c r="K2372" s="3850"/>
      <c r="L2372" s="3850"/>
      <c r="M2372" s="3850"/>
      <c r="N2372" s="3850"/>
      <c r="O2372" s="3850"/>
      <c r="P2372" s="3850"/>
      <c r="Q2372" s="3850"/>
      <c r="R2372" s="3850"/>
      <c r="S2372" s="3850" t="s">
        <v>340</v>
      </c>
      <c r="T2372" s="3850"/>
      <c r="U2372" s="3850"/>
      <c r="V2372" s="3850"/>
      <c r="W2372" s="3850"/>
      <c r="X2372" s="3850"/>
      <c r="Y2372" s="3850"/>
      <c r="Z2372" s="3850"/>
      <c r="AA2372" s="3850"/>
      <c r="AB2372" s="3850"/>
      <c r="AC2372" s="3850"/>
      <c r="AD2372" s="3850" t="s">
        <v>225</v>
      </c>
      <c r="AE2372" s="3850"/>
      <c r="AF2372" s="3850"/>
      <c r="AG2372" s="3850"/>
      <c r="AH2372" s="3851" t="s">
        <v>4993</v>
      </c>
      <c r="AI2372" s="3851"/>
      <c r="AJ2372" s="3851"/>
      <c r="AK2372" s="2574"/>
    </row>
    <row r="2373" spans="2:37" s="2875" customFormat="1" ht="13.5" thickBot="1" x14ac:dyDescent="0.25">
      <c r="B2373" s="3828"/>
      <c r="C2373" s="3828"/>
      <c r="D2373" s="3828"/>
      <c r="E2373" s="3828"/>
      <c r="F2373" s="3828" t="s">
        <v>5010</v>
      </c>
      <c r="G2373" s="3828" t="s">
        <v>5011</v>
      </c>
      <c r="H2373" s="3827" t="s">
        <v>5012</v>
      </c>
      <c r="I2373" s="3830" t="s">
        <v>5013</v>
      </c>
      <c r="J2373" s="3830" t="s">
        <v>5014</v>
      </c>
      <c r="K2373" s="3829" t="s">
        <v>5015</v>
      </c>
      <c r="L2373" s="3829" t="s">
        <v>5016</v>
      </c>
      <c r="M2373" s="3830" t="s">
        <v>5017</v>
      </c>
      <c r="N2373" s="3830"/>
      <c r="O2373" s="3829" t="s">
        <v>5018</v>
      </c>
      <c r="P2373" s="3829" t="s">
        <v>5019</v>
      </c>
      <c r="Q2373" s="3829" t="s">
        <v>5020</v>
      </c>
      <c r="R2373" s="3829" t="s">
        <v>5021</v>
      </c>
      <c r="S2373" s="3827" t="s">
        <v>5022</v>
      </c>
      <c r="T2373" s="3827" t="s">
        <v>5023</v>
      </c>
      <c r="U2373" s="3827" t="s">
        <v>5024</v>
      </c>
      <c r="V2373" s="3827" t="s">
        <v>5025</v>
      </c>
      <c r="W2373" s="3827" t="s">
        <v>5026</v>
      </c>
      <c r="X2373" s="3827" t="s">
        <v>5027</v>
      </c>
      <c r="Y2373" s="3827" t="s">
        <v>5028</v>
      </c>
      <c r="Z2373" s="3827" t="s">
        <v>5029</v>
      </c>
      <c r="AA2373" s="3827" t="s">
        <v>5030</v>
      </c>
      <c r="AB2373" s="3830" t="s">
        <v>5031</v>
      </c>
      <c r="AC2373" s="3830" t="s">
        <v>5032</v>
      </c>
      <c r="AD2373" s="3827" t="s">
        <v>5033</v>
      </c>
      <c r="AE2373" s="3827" t="s">
        <v>5034</v>
      </c>
      <c r="AF2373" s="3827" t="s">
        <v>5035</v>
      </c>
      <c r="AG2373" s="3827" t="s">
        <v>5036</v>
      </c>
      <c r="AH2373" s="3827" t="s">
        <v>1154</v>
      </c>
      <c r="AI2373" s="3827" t="s">
        <v>4994</v>
      </c>
      <c r="AJ2373" s="3827" t="s">
        <v>4995</v>
      </c>
      <c r="AK2373" s="2574"/>
    </row>
    <row r="2374" spans="2:37" s="2875" customFormat="1" ht="13.5" thickBot="1" x14ac:dyDescent="0.25">
      <c r="B2374" s="3828"/>
      <c r="C2374" s="3828"/>
      <c r="D2374" s="3828"/>
      <c r="E2374" s="3828"/>
      <c r="F2374" s="3828"/>
      <c r="G2374" s="3828"/>
      <c r="H2374" s="3828"/>
      <c r="I2374" s="3829"/>
      <c r="J2374" s="3829"/>
      <c r="K2374" s="3829"/>
      <c r="L2374" s="3829"/>
      <c r="M2374" s="2946" t="s">
        <v>5037</v>
      </c>
      <c r="N2374" s="2947" t="s">
        <v>2798</v>
      </c>
      <c r="O2374" s="3829"/>
      <c r="P2374" s="3829"/>
      <c r="Q2374" s="3829"/>
      <c r="R2374" s="3829"/>
      <c r="S2374" s="3828"/>
      <c r="T2374" s="3828"/>
      <c r="U2374" s="3828"/>
      <c r="V2374" s="3828"/>
      <c r="W2374" s="3828"/>
      <c r="X2374" s="3828"/>
      <c r="Y2374" s="3828"/>
      <c r="Z2374" s="3828"/>
      <c r="AA2374" s="3828"/>
      <c r="AB2374" s="3829"/>
      <c r="AC2374" s="3829"/>
      <c r="AD2374" s="3828"/>
      <c r="AE2374" s="3828"/>
      <c r="AF2374" s="3828"/>
      <c r="AG2374" s="3828"/>
      <c r="AH2374" s="3828"/>
      <c r="AI2374" s="3828"/>
      <c r="AJ2374" s="3828"/>
      <c r="AK2374" s="2574"/>
    </row>
    <row r="2375" spans="2:37" s="2875" customFormat="1" x14ac:dyDescent="0.2">
      <c r="B2375" s="3980" t="s">
        <v>5809</v>
      </c>
      <c r="C2375" s="3981"/>
      <c r="D2375" s="2580"/>
      <c r="E2375" s="2581"/>
      <c r="F2375" s="2581"/>
      <c r="G2375" s="2688"/>
      <c r="H2375" s="2698"/>
      <c r="I2375" s="2698"/>
      <c r="J2375" s="2698"/>
      <c r="K2375" s="2688"/>
      <c r="L2375" s="2688"/>
      <c r="M2375" s="2580"/>
      <c r="N2375" s="2699"/>
      <c r="O2375" s="2688"/>
      <c r="P2375" s="2688"/>
      <c r="Q2375" s="2688"/>
      <c r="R2375" s="2688"/>
      <c r="S2375" s="2700"/>
      <c r="T2375" s="2688"/>
      <c r="U2375" s="2582"/>
      <c r="V2375" s="2582"/>
      <c r="W2375" s="2688"/>
      <c r="X2375" s="2688"/>
      <c r="Y2375" s="2582"/>
      <c r="Z2375" s="2582"/>
      <c r="AA2375" s="2582"/>
      <c r="AB2375" s="2688"/>
      <c r="AC2375" s="2688"/>
      <c r="AD2375" s="2581"/>
      <c r="AE2375" s="2595"/>
      <c r="AF2375" s="2596"/>
      <c r="AG2375" s="2596">
        <v>0.1</v>
      </c>
      <c r="AH2375" s="2701" t="s">
        <v>5809</v>
      </c>
      <c r="AI2375" s="2701" t="s">
        <v>5810</v>
      </c>
      <c r="AJ2375" s="2765">
        <v>0.5</v>
      </c>
      <c r="AK2375" s="2574"/>
    </row>
    <row r="2376" spans="2:37" s="2875" customFormat="1" x14ac:dyDescent="0.2">
      <c r="B2376" s="2575"/>
      <c r="C2376" s="2568"/>
      <c r="D2376" s="2568"/>
      <c r="E2376" s="2568"/>
      <c r="F2376" s="2568"/>
      <c r="G2376" s="2568"/>
      <c r="H2376" s="2568"/>
      <c r="I2376" s="2569"/>
      <c r="J2376" s="2569"/>
      <c r="K2376" s="2569"/>
      <c r="L2376" s="2569"/>
      <c r="M2376" s="2568"/>
      <c r="N2376" s="2569"/>
      <c r="O2376" s="2569"/>
      <c r="P2376" s="2569"/>
      <c r="Q2376" s="2569"/>
      <c r="R2376" s="2569"/>
      <c r="S2376" s="2568"/>
      <c r="T2376" s="2567"/>
      <c r="U2376" s="2567"/>
      <c r="V2376" s="2567"/>
      <c r="W2376" s="2567"/>
      <c r="X2376" s="2567"/>
      <c r="Y2376" s="2567"/>
      <c r="Z2376" s="2567"/>
      <c r="AA2376" s="2567"/>
      <c r="AB2376" s="2567"/>
      <c r="AC2376" s="2567"/>
      <c r="AD2376" s="2567"/>
      <c r="AE2376" s="2567"/>
      <c r="AF2376" s="2567"/>
      <c r="AG2376" s="2567"/>
      <c r="AH2376" s="2567"/>
      <c r="AI2376" s="2567"/>
      <c r="AJ2376" s="2567"/>
      <c r="AK2376" s="2574"/>
    </row>
    <row r="2377" spans="2:37" s="2875" customFormat="1" x14ac:dyDescent="0.2">
      <c r="B2377" s="3834" t="s">
        <v>4996</v>
      </c>
      <c r="C2377" s="3835"/>
      <c r="D2377" s="3836" t="s">
        <v>1534</v>
      </c>
      <c r="E2377" s="3836"/>
      <c r="F2377" s="3836"/>
      <c r="G2377" s="3836"/>
      <c r="H2377" s="2571"/>
      <c r="I2377" s="2571"/>
      <c r="J2377" s="2571"/>
      <c r="K2377" s="2571"/>
      <c r="L2377" s="2571"/>
      <c r="M2377" s="2571"/>
      <c r="N2377" s="2571"/>
      <c r="O2377" s="2571"/>
      <c r="P2377" s="2571"/>
      <c r="Q2377" s="2571"/>
      <c r="R2377" s="2571"/>
      <c r="S2377" s="2571"/>
      <c r="T2377" s="2567"/>
      <c r="U2377" s="2567"/>
      <c r="V2377" s="2567"/>
      <c r="W2377" s="2567"/>
      <c r="X2377" s="2567"/>
      <c r="Y2377" s="2567"/>
      <c r="Z2377" s="2567"/>
      <c r="AA2377" s="2567"/>
      <c r="AB2377" s="2567"/>
      <c r="AC2377" s="2567"/>
      <c r="AD2377" s="2567"/>
      <c r="AE2377" s="2567"/>
      <c r="AF2377" s="2567"/>
      <c r="AG2377" s="2567"/>
      <c r="AH2377" s="2567"/>
      <c r="AI2377" s="2567"/>
      <c r="AJ2377" s="2567"/>
      <c r="AK2377" s="2574"/>
    </row>
    <row r="2378" spans="2:37" s="2875" customFormat="1" x14ac:dyDescent="0.2">
      <c r="B2378" s="3834" t="s">
        <v>4997</v>
      </c>
      <c r="C2378" s="3835"/>
      <c r="D2378" s="4014" t="s">
        <v>6</v>
      </c>
      <c r="E2378" s="4014"/>
      <c r="F2378" s="4014"/>
      <c r="G2378" s="4014"/>
      <c r="H2378" s="2571"/>
      <c r="I2378" s="2571"/>
      <c r="J2378" s="2571"/>
      <c r="K2378" s="2571"/>
      <c r="L2378" s="2571"/>
      <c r="M2378" s="2571"/>
      <c r="N2378" s="2571"/>
      <c r="O2378" s="2571"/>
      <c r="P2378" s="2571"/>
      <c r="Q2378" s="2571"/>
      <c r="R2378" s="2571"/>
      <c r="S2378" s="2571"/>
      <c r="T2378" s="2567"/>
      <c r="U2378" s="2567"/>
      <c r="V2378" s="2567"/>
      <c r="W2378" s="2567"/>
      <c r="X2378" s="2567"/>
      <c r="Y2378" s="2567"/>
      <c r="Z2378" s="2567"/>
      <c r="AA2378" s="2567"/>
      <c r="AB2378" s="2567"/>
      <c r="AC2378" s="2567"/>
      <c r="AD2378" s="2567"/>
      <c r="AE2378" s="2567"/>
      <c r="AF2378" s="2567"/>
      <c r="AG2378" s="2567"/>
      <c r="AH2378" s="2567"/>
      <c r="AI2378" s="2567"/>
      <c r="AJ2378" s="2567"/>
      <c r="AK2378" s="2574"/>
    </row>
    <row r="2379" spans="2:37" s="2875" customFormat="1" ht="15.75" thickBot="1" x14ac:dyDescent="0.25">
      <c r="B2379" s="3938"/>
      <c r="C2379" s="3939"/>
      <c r="D2379" s="3940"/>
      <c r="E2379" s="3940"/>
      <c r="F2379" s="3940"/>
      <c r="G2379" s="3940"/>
      <c r="H2379" s="2576"/>
      <c r="I2379" s="2576"/>
      <c r="J2379" s="2576"/>
      <c r="K2379" s="2576"/>
      <c r="L2379" s="2576"/>
      <c r="M2379" s="2576"/>
      <c r="N2379" s="2576"/>
      <c r="O2379" s="2576"/>
      <c r="P2379" s="2576"/>
      <c r="Q2379" s="2576"/>
      <c r="R2379" s="2576"/>
      <c r="S2379" s="2576"/>
      <c r="T2379" s="2577"/>
      <c r="U2379" s="2577"/>
      <c r="V2379" s="2577"/>
      <c r="W2379" s="2577"/>
      <c r="X2379" s="2577"/>
      <c r="Y2379" s="2577"/>
      <c r="Z2379" s="2577"/>
      <c r="AA2379" s="2577"/>
      <c r="AB2379" s="2577"/>
      <c r="AC2379" s="2577"/>
      <c r="AD2379" s="2577"/>
      <c r="AE2379" s="2577"/>
      <c r="AF2379" s="2577"/>
      <c r="AG2379" s="2577"/>
      <c r="AH2379" s="2577"/>
      <c r="AI2379" s="2577"/>
      <c r="AJ2379" s="2577"/>
      <c r="AK2379" s="2579"/>
    </row>
    <row r="2380" spans="2:37" s="2875" customFormat="1" x14ac:dyDescent="0.2">
      <c r="B2380" s="2777">
        <f>+B2364</f>
        <v>0</v>
      </c>
    </row>
    <row r="2381" spans="2:37" s="2875" customFormat="1" ht="13.5" thickBot="1" x14ac:dyDescent="0.25"/>
    <row r="2382" spans="2:37" s="2875" customFormat="1" ht="20.25" x14ac:dyDescent="0.2">
      <c r="B2382" s="3839" t="s">
        <v>5005</v>
      </c>
      <c r="C2382" s="3840"/>
      <c r="D2382" s="3840"/>
      <c r="E2382" s="3840"/>
      <c r="F2382" s="3840"/>
      <c r="G2382" s="3840"/>
      <c r="H2382" s="3840"/>
      <c r="I2382" s="3840"/>
      <c r="J2382" s="3840"/>
      <c r="K2382" s="3840"/>
      <c r="L2382" s="3840"/>
      <c r="M2382" s="3840"/>
      <c r="N2382" s="3840"/>
      <c r="O2382" s="3840"/>
      <c r="P2382" s="3840"/>
      <c r="Q2382" s="3840"/>
      <c r="R2382" s="3840"/>
      <c r="S2382" s="3840"/>
      <c r="T2382" s="3840"/>
      <c r="U2382" s="3840"/>
      <c r="V2382" s="3840"/>
      <c r="W2382" s="3840"/>
      <c r="X2382" s="3840"/>
      <c r="Y2382" s="3840"/>
      <c r="Z2382" s="3840"/>
      <c r="AA2382" s="3840"/>
      <c r="AB2382" s="3840"/>
      <c r="AC2382" s="3840"/>
      <c r="AD2382" s="3840"/>
      <c r="AE2382" s="3840"/>
      <c r="AF2382" s="3840"/>
      <c r="AG2382" s="3840"/>
      <c r="AH2382" s="3840"/>
      <c r="AI2382" s="3840"/>
      <c r="AJ2382" s="3840"/>
      <c r="AK2382" s="3841"/>
    </row>
    <row r="2383" spans="2:37" s="2875" customFormat="1" x14ac:dyDescent="0.2">
      <c r="B2383" s="2572"/>
      <c r="C2383" s="2949"/>
      <c r="D2383" s="2949"/>
      <c r="E2383" s="2949"/>
      <c r="F2383" s="2949"/>
      <c r="G2383" s="2573"/>
      <c r="H2383" s="2573"/>
      <c r="I2383" s="2573"/>
      <c r="J2383" s="2573"/>
      <c r="K2383" s="2573"/>
      <c r="L2383" s="2573"/>
      <c r="M2383" s="2573"/>
      <c r="N2383" s="2573"/>
      <c r="O2383" s="2573"/>
      <c r="P2383" s="2573"/>
      <c r="Q2383" s="2573"/>
      <c r="R2383" s="2573"/>
      <c r="S2383" s="2573"/>
      <c r="T2383" s="2573"/>
      <c r="U2383" s="2573"/>
      <c r="V2383" s="2573"/>
      <c r="W2383" s="2573"/>
      <c r="X2383" s="2573"/>
      <c r="Y2383" s="2573"/>
      <c r="Z2383" s="2573"/>
      <c r="AA2383" s="2573"/>
      <c r="AB2383" s="2573"/>
      <c r="AC2383" s="2573"/>
      <c r="AD2383" s="2573"/>
      <c r="AE2383" s="2573"/>
      <c r="AF2383" s="2573"/>
      <c r="AG2383" s="2573"/>
      <c r="AH2383" s="2573"/>
      <c r="AI2383" s="2573"/>
      <c r="AJ2383" s="2573"/>
      <c r="AK2383" s="2574"/>
    </row>
    <row r="2384" spans="2:37" s="2875" customFormat="1" x14ac:dyDescent="0.2">
      <c r="B2384" s="2572" t="s">
        <v>4992</v>
      </c>
      <c r="C2384" s="2949"/>
      <c r="D2384" s="3962" t="s">
        <v>5592</v>
      </c>
      <c r="E2384" s="3962"/>
      <c r="F2384" s="3962"/>
      <c r="G2384" s="2573"/>
      <c r="H2384" s="2573"/>
      <c r="I2384" s="2573"/>
      <c r="J2384" s="2573"/>
      <c r="K2384" s="2573"/>
      <c r="L2384" s="2573"/>
      <c r="M2384" s="2573"/>
      <c r="N2384" s="2573"/>
      <c r="O2384" s="2573"/>
      <c r="P2384" s="2573"/>
      <c r="Q2384" s="2573"/>
      <c r="R2384" s="2573"/>
      <c r="S2384" s="2573"/>
      <c r="T2384" s="2573"/>
      <c r="U2384" s="2573"/>
      <c r="V2384" s="2573"/>
      <c r="W2384" s="2573"/>
      <c r="X2384" s="2573"/>
      <c r="Y2384" s="2573"/>
      <c r="Z2384" s="2573"/>
      <c r="AA2384" s="2573"/>
      <c r="AB2384" s="2573"/>
      <c r="AC2384" s="2573"/>
      <c r="AD2384" s="2573"/>
      <c r="AE2384" s="2573"/>
      <c r="AF2384" s="2573"/>
      <c r="AG2384" s="2573"/>
      <c r="AH2384" s="2573"/>
      <c r="AI2384" s="2573"/>
      <c r="AJ2384" s="2573"/>
      <c r="AK2384" s="2574"/>
    </row>
    <row r="2385" spans="2:37" s="2875" customFormat="1" ht="13.5" thickBot="1" x14ac:dyDescent="0.25">
      <c r="B2385" s="3863" t="s">
        <v>5006</v>
      </c>
      <c r="C2385" s="3864"/>
      <c r="D2385" s="3843">
        <v>41505</v>
      </c>
      <c r="E2385" s="3843"/>
      <c r="F2385" s="2949"/>
      <c r="G2385" s="2573"/>
      <c r="H2385" s="2573"/>
      <c r="I2385" s="2573"/>
      <c r="J2385" s="2573"/>
      <c r="K2385" s="2573"/>
      <c r="L2385" s="2573"/>
      <c r="M2385" s="2573"/>
      <c r="N2385" s="2573"/>
      <c r="O2385" s="2573"/>
      <c r="P2385" s="2573"/>
      <c r="Q2385" s="2573"/>
      <c r="R2385" s="2573"/>
      <c r="S2385" s="2573"/>
      <c r="T2385" s="2573"/>
      <c r="U2385" s="2573"/>
      <c r="V2385" s="2573"/>
      <c r="W2385" s="2573"/>
      <c r="X2385" s="2573"/>
      <c r="Y2385" s="2573"/>
      <c r="Z2385" s="2573"/>
      <c r="AA2385" s="2573"/>
      <c r="AB2385" s="2573"/>
      <c r="AC2385" s="2573"/>
      <c r="AD2385" s="2573"/>
      <c r="AE2385" s="2573"/>
      <c r="AF2385" s="2573"/>
      <c r="AG2385" s="2573"/>
      <c r="AH2385" s="2573"/>
      <c r="AI2385" s="2573"/>
      <c r="AJ2385" s="2573"/>
      <c r="AK2385" s="2574"/>
    </row>
    <row r="2386" spans="2:37" s="2875" customFormat="1" ht="169.5" customHeight="1" thickBot="1" x14ac:dyDescent="0.25">
      <c r="B2386" s="3844" t="s">
        <v>5007</v>
      </c>
      <c r="C2386" s="3871"/>
      <c r="D2386" s="3963" t="s">
        <v>5806</v>
      </c>
      <c r="E2386" s="3964"/>
      <c r="F2386" s="3964"/>
      <c r="G2386" s="3964"/>
      <c r="H2386" s="3964"/>
      <c r="I2386" s="3964"/>
      <c r="J2386" s="3964"/>
      <c r="K2386" s="3965"/>
      <c r="L2386" s="2573"/>
      <c r="M2386" s="2573"/>
      <c r="N2386" s="2573"/>
      <c r="O2386" s="2573"/>
      <c r="P2386" s="2573"/>
      <c r="Q2386" s="2573"/>
      <c r="R2386" s="2573"/>
      <c r="S2386" s="2573"/>
      <c r="T2386" s="2573"/>
      <c r="U2386" s="2573"/>
      <c r="V2386" s="2573"/>
      <c r="W2386" s="2573"/>
      <c r="X2386" s="2573"/>
      <c r="Y2386" s="2573"/>
      <c r="Z2386" s="2573"/>
      <c r="AA2386" s="2573"/>
      <c r="AB2386" s="2573"/>
      <c r="AC2386" s="2573"/>
      <c r="AD2386" s="2573"/>
      <c r="AE2386" s="2573"/>
      <c r="AF2386" s="2573"/>
      <c r="AG2386" s="2573"/>
      <c r="AH2386" s="2573"/>
      <c r="AI2386" s="2573"/>
      <c r="AJ2386" s="2573"/>
      <c r="AK2386" s="2574"/>
    </row>
    <row r="2387" spans="2:37" s="2875" customFormat="1" ht="13.5" thickBot="1" x14ac:dyDescent="0.25">
      <c r="B2387" s="3865"/>
      <c r="C2387" s="3849"/>
      <c r="D2387" s="3849"/>
      <c r="E2387" s="3849"/>
      <c r="F2387" s="3849"/>
      <c r="G2387" s="3849"/>
      <c r="H2387" s="3849"/>
      <c r="I2387" s="3849"/>
      <c r="J2387" s="3849"/>
      <c r="K2387" s="3849"/>
      <c r="L2387" s="3849"/>
      <c r="M2387" s="3849"/>
      <c r="N2387" s="3849"/>
      <c r="O2387" s="3849"/>
      <c r="P2387" s="3849"/>
      <c r="Q2387" s="3849"/>
      <c r="R2387" s="2573"/>
      <c r="S2387" s="2573"/>
      <c r="T2387" s="2573"/>
      <c r="U2387" s="2573"/>
      <c r="V2387" s="2573"/>
      <c r="W2387" s="2573"/>
      <c r="X2387" s="2573"/>
      <c r="Y2387" s="2573"/>
      <c r="Z2387" s="2573"/>
      <c r="AA2387" s="2573"/>
      <c r="AB2387" s="2573"/>
      <c r="AC2387" s="2573"/>
      <c r="AD2387" s="2573"/>
      <c r="AE2387" s="2573"/>
      <c r="AF2387" s="2573"/>
      <c r="AG2387" s="2573"/>
      <c r="AH2387" s="2573"/>
      <c r="AI2387" s="2573"/>
      <c r="AJ2387" s="2573"/>
      <c r="AK2387" s="2574"/>
    </row>
    <row r="2388" spans="2:37" s="2875" customFormat="1" ht="13.5" thickBot="1" x14ac:dyDescent="0.25">
      <c r="B2388" s="3827" t="s">
        <v>5008</v>
      </c>
      <c r="C2388" s="3827"/>
      <c r="D2388" s="3827" t="s">
        <v>4998</v>
      </c>
      <c r="E2388" s="3827" t="s">
        <v>5009</v>
      </c>
      <c r="F2388" s="3850" t="s">
        <v>224</v>
      </c>
      <c r="G2388" s="3850"/>
      <c r="H2388" s="3850"/>
      <c r="I2388" s="3850"/>
      <c r="J2388" s="3850"/>
      <c r="K2388" s="3850"/>
      <c r="L2388" s="3850"/>
      <c r="M2388" s="3850"/>
      <c r="N2388" s="3850"/>
      <c r="O2388" s="3850"/>
      <c r="P2388" s="3850"/>
      <c r="Q2388" s="3850"/>
      <c r="R2388" s="3850"/>
      <c r="S2388" s="3850" t="s">
        <v>340</v>
      </c>
      <c r="T2388" s="3850"/>
      <c r="U2388" s="3850"/>
      <c r="V2388" s="3850"/>
      <c r="W2388" s="3850"/>
      <c r="X2388" s="3850"/>
      <c r="Y2388" s="3850"/>
      <c r="Z2388" s="3850"/>
      <c r="AA2388" s="3850"/>
      <c r="AB2388" s="3850"/>
      <c r="AC2388" s="3850"/>
      <c r="AD2388" s="3850" t="s">
        <v>225</v>
      </c>
      <c r="AE2388" s="3850"/>
      <c r="AF2388" s="3850"/>
      <c r="AG2388" s="3850"/>
      <c r="AH2388" s="3851" t="s">
        <v>4993</v>
      </c>
      <c r="AI2388" s="3851"/>
      <c r="AJ2388" s="3851"/>
      <c r="AK2388" s="2574"/>
    </row>
    <row r="2389" spans="2:37" s="2875" customFormat="1" ht="13.5" thickBot="1" x14ac:dyDescent="0.25">
      <c r="B2389" s="3828"/>
      <c r="C2389" s="3828"/>
      <c r="D2389" s="3828"/>
      <c r="E2389" s="3828"/>
      <c r="F2389" s="3828" t="s">
        <v>5010</v>
      </c>
      <c r="G2389" s="3828" t="s">
        <v>5011</v>
      </c>
      <c r="H2389" s="3827" t="s">
        <v>5012</v>
      </c>
      <c r="I2389" s="3830" t="s">
        <v>5013</v>
      </c>
      <c r="J2389" s="3830" t="s">
        <v>5014</v>
      </c>
      <c r="K2389" s="3829" t="s">
        <v>5015</v>
      </c>
      <c r="L2389" s="3829" t="s">
        <v>5016</v>
      </c>
      <c r="M2389" s="3830" t="s">
        <v>5017</v>
      </c>
      <c r="N2389" s="3830"/>
      <c r="O2389" s="3829" t="s">
        <v>5018</v>
      </c>
      <c r="P2389" s="3829" t="s">
        <v>5019</v>
      </c>
      <c r="Q2389" s="3829" t="s">
        <v>5020</v>
      </c>
      <c r="R2389" s="3829" t="s">
        <v>5021</v>
      </c>
      <c r="S2389" s="3827" t="s">
        <v>5022</v>
      </c>
      <c r="T2389" s="3827" t="s">
        <v>5023</v>
      </c>
      <c r="U2389" s="3827" t="s">
        <v>5024</v>
      </c>
      <c r="V2389" s="3827" t="s">
        <v>5025</v>
      </c>
      <c r="W2389" s="3827" t="s">
        <v>5026</v>
      </c>
      <c r="X2389" s="3827" t="s">
        <v>5027</v>
      </c>
      <c r="Y2389" s="3827" t="s">
        <v>5028</v>
      </c>
      <c r="Z2389" s="3827" t="s">
        <v>5029</v>
      </c>
      <c r="AA2389" s="3827" t="s">
        <v>5030</v>
      </c>
      <c r="AB2389" s="3830" t="s">
        <v>5031</v>
      </c>
      <c r="AC2389" s="3830" t="s">
        <v>5032</v>
      </c>
      <c r="AD2389" s="3827" t="s">
        <v>5033</v>
      </c>
      <c r="AE2389" s="3827" t="s">
        <v>5034</v>
      </c>
      <c r="AF2389" s="3827" t="s">
        <v>5035</v>
      </c>
      <c r="AG2389" s="3827" t="s">
        <v>5036</v>
      </c>
      <c r="AH2389" s="3827" t="s">
        <v>1154</v>
      </c>
      <c r="AI2389" s="3827" t="s">
        <v>4994</v>
      </c>
      <c r="AJ2389" s="3827" t="s">
        <v>4995</v>
      </c>
      <c r="AK2389" s="2574"/>
    </row>
    <row r="2390" spans="2:37" s="2875" customFormat="1" ht="13.5" thickBot="1" x14ac:dyDescent="0.25">
      <c r="B2390" s="3828"/>
      <c r="C2390" s="3828"/>
      <c r="D2390" s="3828"/>
      <c r="E2390" s="3828"/>
      <c r="F2390" s="3828"/>
      <c r="G2390" s="3828"/>
      <c r="H2390" s="3828"/>
      <c r="I2390" s="3829"/>
      <c r="J2390" s="3829"/>
      <c r="K2390" s="3829"/>
      <c r="L2390" s="3829"/>
      <c r="M2390" s="2946" t="s">
        <v>5037</v>
      </c>
      <c r="N2390" s="2947" t="s">
        <v>2798</v>
      </c>
      <c r="O2390" s="3829"/>
      <c r="P2390" s="3829"/>
      <c r="Q2390" s="3829"/>
      <c r="R2390" s="3829"/>
      <c r="S2390" s="3828"/>
      <c r="T2390" s="3828"/>
      <c r="U2390" s="3828"/>
      <c r="V2390" s="3828"/>
      <c r="W2390" s="3828"/>
      <c r="X2390" s="3828"/>
      <c r="Y2390" s="3828"/>
      <c r="Z2390" s="3828"/>
      <c r="AA2390" s="3828"/>
      <c r="AB2390" s="3829"/>
      <c r="AC2390" s="3829"/>
      <c r="AD2390" s="3828"/>
      <c r="AE2390" s="3828"/>
      <c r="AF2390" s="3828"/>
      <c r="AG2390" s="3828"/>
      <c r="AH2390" s="3828"/>
      <c r="AI2390" s="3828"/>
      <c r="AJ2390" s="3828"/>
      <c r="AK2390" s="2574"/>
    </row>
    <row r="2391" spans="2:37" s="2875" customFormat="1" x14ac:dyDescent="0.2">
      <c r="B2391" s="3960" t="s">
        <v>5594</v>
      </c>
      <c r="C2391" s="3961"/>
      <c r="D2391" s="2583" t="s">
        <v>1534</v>
      </c>
      <c r="E2391" s="2583">
        <v>9.99</v>
      </c>
      <c r="F2391" s="2583" t="s">
        <v>1534</v>
      </c>
      <c r="G2391" s="2583" t="s">
        <v>1534</v>
      </c>
      <c r="H2391" s="2583" t="s">
        <v>1534</v>
      </c>
      <c r="I2391" s="2583" t="s">
        <v>1534</v>
      </c>
      <c r="J2391" s="2583" t="s">
        <v>1534</v>
      </c>
      <c r="K2391" s="2583" t="s">
        <v>1534</v>
      </c>
      <c r="L2391" s="2583" t="s">
        <v>1534</v>
      </c>
      <c r="M2391" s="2583" t="s">
        <v>1534</v>
      </c>
      <c r="N2391" s="2583" t="s">
        <v>1534</v>
      </c>
      <c r="O2391" s="2583" t="s">
        <v>1534</v>
      </c>
      <c r="P2391" s="2583" t="s">
        <v>1534</v>
      </c>
      <c r="Q2391" s="2583" t="s">
        <v>1534</v>
      </c>
      <c r="R2391" s="2583" t="s">
        <v>1534</v>
      </c>
      <c r="S2391" s="2583" t="s">
        <v>1534</v>
      </c>
      <c r="T2391" s="2583" t="s">
        <v>1534</v>
      </c>
      <c r="U2391" s="2583" t="s">
        <v>1534</v>
      </c>
      <c r="V2391" s="2583" t="s">
        <v>1534</v>
      </c>
      <c r="W2391" s="2583" t="s">
        <v>1534</v>
      </c>
      <c r="X2391" s="2583" t="s">
        <v>1534</v>
      </c>
      <c r="Y2391" s="2583" t="s">
        <v>1534</v>
      </c>
      <c r="Z2391" s="2583" t="s">
        <v>1534</v>
      </c>
      <c r="AA2391" s="2583" t="s">
        <v>1534</v>
      </c>
      <c r="AB2391" s="2583" t="s">
        <v>1534</v>
      </c>
      <c r="AC2391" s="2583" t="s">
        <v>1534</v>
      </c>
      <c r="AD2391" s="2645">
        <v>9.99</v>
      </c>
      <c r="AE2391" s="2651" t="s">
        <v>5002</v>
      </c>
      <c r="AF2391" s="2709" t="s">
        <v>1534</v>
      </c>
      <c r="AG2391" s="2709">
        <v>0.1</v>
      </c>
      <c r="AH2391" s="2646" t="s">
        <v>1534</v>
      </c>
      <c r="AI2391" s="2646" t="s">
        <v>1534</v>
      </c>
      <c r="AJ2391" s="2646" t="s">
        <v>1534</v>
      </c>
      <c r="AK2391" s="2574"/>
    </row>
    <row r="2392" spans="2:37" s="2875" customFormat="1" x14ac:dyDescent="0.2">
      <c r="B2392" s="2575"/>
      <c r="C2392" s="2568"/>
      <c r="D2392" s="2568"/>
      <c r="E2392" s="2568"/>
      <c r="F2392" s="2568"/>
      <c r="G2392" s="2568"/>
      <c r="H2392" s="2568"/>
      <c r="I2392" s="2569"/>
      <c r="J2392" s="2569"/>
      <c r="K2392" s="2569"/>
      <c r="L2392" s="2569"/>
      <c r="M2392" s="2568"/>
      <c r="N2392" s="2569"/>
      <c r="O2392" s="2569"/>
      <c r="P2392" s="2569"/>
      <c r="Q2392" s="2569"/>
      <c r="R2392" s="2569"/>
      <c r="S2392" s="2568"/>
      <c r="T2392" s="2567"/>
      <c r="U2392" s="2567"/>
      <c r="V2392" s="2567"/>
      <c r="W2392" s="2567"/>
      <c r="X2392" s="2567"/>
      <c r="Y2392" s="2567"/>
      <c r="Z2392" s="2567"/>
      <c r="AA2392" s="2567"/>
      <c r="AB2392" s="2567"/>
      <c r="AC2392" s="2567"/>
      <c r="AD2392" s="2567"/>
      <c r="AE2392" s="2567"/>
      <c r="AF2392" s="2567"/>
      <c r="AG2392" s="2567"/>
      <c r="AH2392" s="2567"/>
      <c r="AI2392" s="2567"/>
      <c r="AJ2392" s="2567"/>
      <c r="AK2392" s="2574"/>
    </row>
    <row r="2393" spans="2:37" s="2875" customFormat="1" x14ac:dyDescent="0.2">
      <c r="B2393" s="3834" t="s">
        <v>4996</v>
      </c>
      <c r="C2393" s="3835"/>
      <c r="D2393" s="3836" t="s">
        <v>1534</v>
      </c>
      <c r="E2393" s="3836"/>
      <c r="F2393" s="3836"/>
      <c r="G2393" s="3836"/>
      <c r="H2393" s="2571"/>
      <c r="I2393" s="2571"/>
      <c r="J2393" s="2571"/>
      <c r="K2393" s="2571"/>
      <c r="L2393" s="2571"/>
      <c r="M2393" s="2571"/>
      <c r="N2393" s="2571"/>
      <c r="O2393" s="2571"/>
      <c r="P2393" s="2571"/>
      <c r="Q2393" s="2571"/>
      <c r="R2393" s="2571"/>
      <c r="S2393" s="2571"/>
      <c r="T2393" s="2567"/>
      <c r="U2393" s="2567"/>
      <c r="V2393" s="2567"/>
      <c r="W2393" s="2567"/>
      <c r="X2393" s="2567"/>
      <c r="Y2393" s="2567"/>
      <c r="Z2393" s="2567"/>
      <c r="AA2393" s="2567"/>
      <c r="AB2393" s="2567"/>
      <c r="AC2393" s="2567"/>
      <c r="AD2393" s="2567"/>
      <c r="AE2393" s="2567"/>
      <c r="AF2393" s="2567"/>
      <c r="AG2393" s="2567"/>
      <c r="AH2393" s="2567"/>
      <c r="AI2393" s="2567"/>
      <c r="AJ2393" s="2567"/>
      <c r="AK2393" s="2574"/>
    </row>
    <row r="2394" spans="2:37" s="2875" customFormat="1" x14ac:dyDescent="0.2">
      <c r="B2394" s="3834" t="s">
        <v>4997</v>
      </c>
      <c r="C2394" s="3835"/>
      <c r="D2394" s="3836" t="s">
        <v>5595</v>
      </c>
      <c r="E2394" s="3836"/>
      <c r="F2394" s="3836"/>
      <c r="G2394" s="3836"/>
      <c r="H2394" s="2571"/>
      <c r="I2394" s="2571"/>
      <c r="J2394" s="2571"/>
      <c r="K2394" s="2571"/>
      <c r="L2394" s="2571"/>
      <c r="M2394" s="2571"/>
      <c r="N2394" s="2571"/>
      <c r="O2394" s="2571"/>
      <c r="P2394" s="2571"/>
      <c r="Q2394" s="2571"/>
      <c r="R2394" s="2571"/>
      <c r="S2394" s="2571"/>
      <c r="T2394" s="2567"/>
      <c r="U2394" s="2567"/>
      <c r="V2394" s="2567"/>
      <c r="W2394" s="2567"/>
      <c r="X2394" s="2567"/>
      <c r="Y2394" s="2567"/>
      <c r="Z2394" s="2567"/>
      <c r="AA2394" s="2567"/>
      <c r="AB2394" s="2567"/>
      <c r="AC2394" s="2567"/>
      <c r="AD2394" s="2567"/>
      <c r="AE2394" s="2567"/>
      <c r="AF2394" s="2567"/>
      <c r="AG2394" s="2567"/>
      <c r="AH2394" s="2567"/>
      <c r="AI2394" s="2567"/>
      <c r="AJ2394" s="2567"/>
      <c r="AK2394" s="2574"/>
    </row>
    <row r="2395" spans="2:37" s="2875" customFormat="1" ht="15.75" thickBot="1" x14ac:dyDescent="0.25">
      <c r="B2395" s="3938"/>
      <c r="C2395" s="3939"/>
      <c r="D2395" s="3940"/>
      <c r="E2395" s="3940"/>
      <c r="F2395" s="3940"/>
      <c r="G2395" s="3940"/>
      <c r="H2395" s="2576"/>
      <c r="I2395" s="2576"/>
      <c r="J2395" s="2576"/>
      <c r="K2395" s="2576"/>
      <c r="L2395" s="2576"/>
      <c r="M2395" s="2576"/>
      <c r="N2395" s="2576"/>
      <c r="O2395" s="2576"/>
      <c r="P2395" s="2576"/>
      <c r="Q2395" s="2576"/>
      <c r="R2395" s="2576"/>
      <c r="S2395" s="2576"/>
      <c r="T2395" s="2577"/>
      <c r="U2395" s="2577"/>
      <c r="V2395" s="2577"/>
      <c r="W2395" s="2577"/>
      <c r="X2395" s="2577"/>
      <c r="Y2395" s="2577"/>
      <c r="Z2395" s="2577"/>
      <c r="AA2395" s="2577"/>
      <c r="AB2395" s="2577"/>
      <c r="AC2395" s="2577"/>
      <c r="AD2395" s="2577"/>
      <c r="AE2395" s="2577"/>
      <c r="AF2395" s="2577"/>
      <c r="AG2395" s="2577"/>
      <c r="AH2395" s="2577"/>
      <c r="AI2395" s="2577"/>
      <c r="AJ2395" s="2577"/>
      <c r="AK2395" s="2579"/>
    </row>
    <row r="2396" spans="2:37" s="2875" customFormat="1" ht="15" x14ac:dyDescent="0.2">
      <c r="B2396" s="2950"/>
      <c r="C2396" s="2950"/>
      <c r="D2396" s="2695"/>
      <c r="E2396" s="2695"/>
      <c r="F2396" s="2695"/>
      <c r="G2396" s="2695"/>
      <c r="H2396" s="2571"/>
      <c r="I2396" s="2571"/>
      <c r="J2396" s="2571"/>
      <c r="K2396" s="2571"/>
      <c r="L2396" s="2571"/>
      <c r="M2396" s="2571"/>
      <c r="N2396" s="2571"/>
      <c r="O2396" s="2571"/>
      <c r="P2396" s="2571"/>
      <c r="Q2396" s="2571"/>
      <c r="R2396" s="2571"/>
      <c r="S2396" s="2571"/>
      <c r="T2396" s="2567"/>
      <c r="U2396" s="2567"/>
      <c r="V2396" s="2567"/>
      <c r="W2396" s="2567"/>
      <c r="X2396" s="2567"/>
      <c r="Y2396" s="2567"/>
      <c r="Z2396" s="2567"/>
      <c r="AA2396" s="2567"/>
      <c r="AB2396" s="2567"/>
      <c r="AC2396" s="2567"/>
      <c r="AD2396" s="2567"/>
      <c r="AE2396" s="2567"/>
      <c r="AF2396" s="2567"/>
      <c r="AG2396" s="2567"/>
      <c r="AH2396" s="2567"/>
      <c r="AI2396" s="2567"/>
      <c r="AJ2396" s="2567"/>
      <c r="AK2396" s="2573"/>
    </row>
    <row r="2397" spans="2:37" s="2875" customFormat="1" ht="13.5" thickBot="1" x14ac:dyDescent="0.25"/>
    <row r="2398" spans="2:37" s="2875" customFormat="1" ht="20.25" x14ac:dyDescent="0.2">
      <c r="B2398" s="3839" t="s">
        <v>5005</v>
      </c>
      <c r="C2398" s="3840"/>
      <c r="D2398" s="3840"/>
      <c r="E2398" s="3840"/>
      <c r="F2398" s="3840"/>
      <c r="G2398" s="3840"/>
      <c r="H2398" s="3840"/>
      <c r="I2398" s="3840"/>
      <c r="J2398" s="3840"/>
      <c r="K2398" s="3840"/>
      <c r="L2398" s="3840"/>
      <c r="M2398" s="3840"/>
      <c r="N2398" s="3840"/>
      <c r="O2398" s="3840"/>
      <c r="P2398" s="3840"/>
      <c r="Q2398" s="3840"/>
      <c r="R2398" s="3840"/>
      <c r="S2398" s="3840"/>
      <c r="T2398" s="3840"/>
      <c r="U2398" s="3840"/>
      <c r="V2398" s="3840"/>
      <c r="W2398" s="3840"/>
      <c r="X2398" s="3840"/>
      <c r="Y2398" s="3840"/>
      <c r="Z2398" s="3840"/>
      <c r="AA2398" s="3840"/>
      <c r="AB2398" s="3840"/>
      <c r="AC2398" s="3840"/>
      <c r="AD2398" s="3840"/>
      <c r="AE2398" s="3840"/>
      <c r="AF2398" s="3840"/>
      <c r="AG2398" s="3840"/>
      <c r="AH2398" s="3840"/>
      <c r="AI2398" s="3840"/>
      <c r="AJ2398" s="3840"/>
      <c r="AK2398" s="3841"/>
    </row>
    <row r="2399" spans="2:37" s="2875" customFormat="1" x14ac:dyDescent="0.2">
      <c r="B2399" s="2572"/>
      <c r="C2399" s="2949"/>
      <c r="D2399" s="2949"/>
      <c r="E2399" s="2949"/>
      <c r="F2399" s="2949"/>
      <c r="G2399" s="2573"/>
      <c r="H2399" s="2573"/>
      <c r="I2399" s="2573"/>
      <c r="J2399" s="2573"/>
      <c r="K2399" s="2573"/>
      <c r="L2399" s="2573"/>
      <c r="M2399" s="2573"/>
      <c r="N2399" s="2573"/>
      <c r="O2399" s="2573"/>
      <c r="P2399" s="2573"/>
      <c r="Q2399" s="2573"/>
      <c r="R2399" s="2573"/>
      <c r="S2399" s="2573"/>
      <c r="T2399" s="2573"/>
      <c r="U2399" s="2573"/>
      <c r="V2399" s="2573"/>
      <c r="W2399" s="2573"/>
      <c r="X2399" s="2573"/>
      <c r="Y2399" s="2573"/>
      <c r="Z2399" s="2573"/>
      <c r="AA2399" s="2573"/>
      <c r="AB2399" s="2573"/>
      <c r="AC2399" s="2573"/>
      <c r="AD2399" s="2573"/>
      <c r="AE2399" s="2573"/>
      <c r="AF2399" s="2573"/>
      <c r="AG2399" s="2573"/>
      <c r="AH2399" s="2573"/>
      <c r="AI2399" s="2573"/>
      <c r="AJ2399" s="2573"/>
      <c r="AK2399" s="2574"/>
    </row>
    <row r="2400" spans="2:37" s="2875" customFormat="1" x14ac:dyDescent="0.2">
      <c r="B2400" s="2572" t="s">
        <v>4992</v>
      </c>
      <c r="C2400" s="2949"/>
      <c r="D2400" s="3962" t="s">
        <v>5732</v>
      </c>
      <c r="E2400" s="3962"/>
      <c r="F2400" s="3962"/>
      <c r="G2400" s="2573"/>
      <c r="H2400" s="2573"/>
      <c r="I2400" s="2573"/>
      <c r="J2400" s="2573"/>
      <c r="K2400" s="2573"/>
      <c r="L2400" s="2573"/>
      <c r="M2400" s="2573"/>
      <c r="N2400" s="2573"/>
      <c r="O2400" s="2573"/>
      <c r="P2400" s="2573"/>
      <c r="Q2400" s="2573"/>
      <c r="R2400" s="2573"/>
      <c r="S2400" s="2573"/>
      <c r="T2400" s="2573"/>
      <c r="U2400" s="2573"/>
      <c r="V2400" s="2573"/>
      <c r="W2400" s="2573"/>
      <c r="X2400" s="2573"/>
      <c r="Y2400" s="2573"/>
      <c r="Z2400" s="2573"/>
      <c r="AA2400" s="2573"/>
      <c r="AB2400" s="2573"/>
      <c r="AC2400" s="2573"/>
      <c r="AD2400" s="2573"/>
      <c r="AE2400" s="2573"/>
      <c r="AF2400" s="2573"/>
      <c r="AG2400" s="2573"/>
      <c r="AH2400" s="2573"/>
      <c r="AI2400" s="2573"/>
      <c r="AJ2400" s="2573"/>
      <c r="AK2400" s="2574"/>
    </row>
    <row r="2401" spans="2:37" s="2875" customFormat="1" ht="13.5" thickBot="1" x14ac:dyDescent="0.25">
      <c r="B2401" s="3863" t="s">
        <v>5006</v>
      </c>
      <c r="C2401" s="3864"/>
      <c r="D2401" s="3972">
        <v>41487</v>
      </c>
      <c r="E2401" s="3973"/>
      <c r="F2401" s="2949"/>
      <c r="G2401" s="2573"/>
      <c r="H2401" s="2573"/>
      <c r="I2401" s="2573"/>
      <c r="J2401" s="2573"/>
      <c r="K2401" s="2573"/>
      <c r="L2401" s="2573"/>
      <c r="M2401" s="2573"/>
      <c r="N2401" s="2573"/>
      <c r="O2401" s="2573"/>
      <c r="P2401" s="2573"/>
      <c r="Q2401" s="2573"/>
      <c r="R2401" s="2573"/>
      <c r="S2401" s="2573"/>
      <c r="T2401" s="2573"/>
      <c r="U2401" s="2573"/>
      <c r="V2401" s="2573"/>
      <c r="W2401" s="2573"/>
      <c r="X2401" s="2573"/>
      <c r="Y2401" s="2573"/>
      <c r="Z2401" s="2573"/>
      <c r="AA2401" s="2573"/>
      <c r="AB2401" s="2573"/>
      <c r="AC2401" s="2573"/>
      <c r="AD2401" s="2573"/>
      <c r="AE2401" s="2573"/>
      <c r="AF2401" s="2573"/>
      <c r="AG2401" s="2573"/>
      <c r="AH2401" s="2573"/>
      <c r="AI2401" s="2573"/>
      <c r="AJ2401" s="2573"/>
      <c r="AK2401" s="2574"/>
    </row>
    <row r="2402" spans="2:37" s="2875" customFormat="1" ht="49.5" customHeight="1" thickBot="1" x14ac:dyDescent="0.25">
      <c r="B2402" s="3844" t="s">
        <v>5007</v>
      </c>
      <c r="C2402" s="3871"/>
      <c r="D2402" s="3963" t="s">
        <v>5733</v>
      </c>
      <c r="E2402" s="3964"/>
      <c r="F2402" s="3964"/>
      <c r="G2402" s="3964"/>
      <c r="H2402" s="3964"/>
      <c r="I2402" s="3964"/>
      <c r="J2402" s="3964"/>
      <c r="K2402" s="3965"/>
      <c r="L2402" s="2573"/>
      <c r="M2402" s="2573"/>
      <c r="N2402" s="2573"/>
      <c r="O2402" s="2573"/>
      <c r="P2402" s="2573"/>
      <c r="Q2402" s="2573"/>
      <c r="R2402" s="2573"/>
      <c r="S2402" s="2573"/>
      <c r="T2402" s="2573"/>
      <c r="U2402" s="2573"/>
      <c r="V2402" s="2573"/>
      <c r="W2402" s="2573"/>
      <c r="X2402" s="2573"/>
      <c r="Y2402" s="2573"/>
      <c r="Z2402" s="2573"/>
      <c r="AA2402" s="2573"/>
      <c r="AB2402" s="2573"/>
      <c r="AC2402" s="2573"/>
      <c r="AD2402" s="2573"/>
      <c r="AE2402" s="2573"/>
      <c r="AF2402" s="2573"/>
      <c r="AG2402" s="2573"/>
      <c r="AH2402" s="2573"/>
      <c r="AI2402" s="2573"/>
      <c r="AJ2402" s="2573"/>
      <c r="AK2402" s="2574"/>
    </row>
    <row r="2403" spans="2:37" s="2875" customFormat="1" ht="13.5" thickBot="1" x14ac:dyDescent="0.25">
      <c r="B2403" s="3865"/>
      <c r="C2403" s="3849"/>
      <c r="D2403" s="3849"/>
      <c r="E2403" s="3849"/>
      <c r="F2403" s="3849"/>
      <c r="G2403" s="3849"/>
      <c r="H2403" s="3849"/>
      <c r="I2403" s="3849"/>
      <c r="J2403" s="3849"/>
      <c r="K2403" s="3849"/>
      <c r="L2403" s="3849"/>
      <c r="M2403" s="3849"/>
      <c r="N2403" s="3849"/>
      <c r="O2403" s="3849"/>
      <c r="P2403" s="3849"/>
      <c r="Q2403" s="3849"/>
      <c r="R2403" s="2573"/>
      <c r="S2403" s="2573"/>
      <c r="T2403" s="2573"/>
      <c r="U2403" s="2573"/>
      <c r="V2403" s="2573"/>
      <c r="W2403" s="2573"/>
      <c r="X2403" s="2573"/>
      <c r="Y2403" s="2573"/>
      <c r="Z2403" s="2573"/>
      <c r="AA2403" s="2573"/>
      <c r="AB2403" s="2573"/>
      <c r="AC2403" s="2573"/>
      <c r="AD2403" s="2573"/>
      <c r="AE2403" s="2573"/>
      <c r="AF2403" s="2573"/>
      <c r="AG2403" s="2573"/>
      <c r="AH2403" s="2573"/>
      <c r="AI2403" s="2573"/>
      <c r="AJ2403" s="2573"/>
      <c r="AK2403" s="2574"/>
    </row>
    <row r="2404" spans="2:37" s="2875" customFormat="1" ht="13.5" thickBot="1" x14ac:dyDescent="0.25">
      <c r="B2404" s="3827" t="s">
        <v>5008</v>
      </c>
      <c r="C2404" s="3827"/>
      <c r="D2404" s="3827" t="s">
        <v>4998</v>
      </c>
      <c r="E2404" s="3827" t="s">
        <v>5009</v>
      </c>
      <c r="F2404" s="3850" t="s">
        <v>224</v>
      </c>
      <c r="G2404" s="3850"/>
      <c r="H2404" s="3850"/>
      <c r="I2404" s="3850"/>
      <c r="J2404" s="3850"/>
      <c r="K2404" s="3850"/>
      <c r="L2404" s="3850"/>
      <c r="M2404" s="3850"/>
      <c r="N2404" s="3850"/>
      <c r="O2404" s="3850"/>
      <c r="P2404" s="3850"/>
      <c r="Q2404" s="3850"/>
      <c r="R2404" s="3850"/>
      <c r="S2404" s="3850" t="s">
        <v>340</v>
      </c>
      <c r="T2404" s="3850"/>
      <c r="U2404" s="3850"/>
      <c r="V2404" s="3850"/>
      <c r="W2404" s="3850"/>
      <c r="X2404" s="3850"/>
      <c r="Y2404" s="3850"/>
      <c r="Z2404" s="3850"/>
      <c r="AA2404" s="3850"/>
      <c r="AB2404" s="3850"/>
      <c r="AC2404" s="3850"/>
      <c r="AD2404" s="3850" t="s">
        <v>225</v>
      </c>
      <c r="AE2404" s="3850"/>
      <c r="AF2404" s="3850"/>
      <c r="AG2404" s="3850"/>
      <c r="AH2404" s="3851" t="s">
        <v>4993</v>
      </c>
      <c r="AI2404" s="3851"/>
      <c r="AJ2404" s="3851"/>
      <c r="AK2404" s="2574"/>
    </row>
    <row r="2405" spans="2:37" s="2875" customFormat="1" ht="13.5" thickBot="1" x14ac:dyDescent="0.25">
      <c r="B2405" s="3828"/>
      <c r="C2405" s="3828"/>
      <c r="D2405" s="3828"/>
      <c r="E2405" s="3828"/>
      <c r="F2405" s="3828" t="s">
        <v>5010</v>
      </c>
      <c r="G2405" s="3828" t="s">
        <v>5011</v>
      </c>
      <c r="H2405" s="3827" t="s">
        <v>5012</v>
      </c>
      <c r="I2405" s="3830" t="s">
        <v>5013</v>
      </c>
      <c r="J2405" s="3830" t="s">
        <v>5014</v>
      </c>
      <c r="K2405" s="3829" t="s">
        <v>5015</v>
      </c>
      <c r="L2405" s="3829" t="s">
        <v>5016</v>
      </c>
      <c r="M2405" s="3830" t="s">
        <v>5017</v>
      </c>
      <c r="N2405" s="3830"/>
      <c r="O2405" s="3829" t="s">
        <v>5018</v>
      </c>
      <c r="P2405" s="3829" t="s">
        <v>5019</v>
      </c>
      <c r="Q2405" s="3829" t="s">
        <v>5020</v>
      </c>
      <c r="R2405" s="3829" t="s">
        <v>5021</v>
      </c>
      <c r="S2405" s="3827" t="s">
        <v>5022</v>
      </c>
      <c r="T2405" s="3827" t="s">
        <v>5023</v>
      </c>
      <c r="U2405" s="3827" t="s">
        <v>5024</v>
      </c>
      <c r="V2405" s="3827" t="s">
        <v>5025</v>
      </c>
      <c r="W2405" s="3827" t="s">
        <v>5026</v>
      </c>
      <c r="X2405" s="3827" t="s">
        <v>5027</v>
      </c>
      <c r="Y2405" s="3827" t="s">
        <v>5028</v>
      </c>
      <c r="Z2405" s="3827" t="s">
        <v>5029</v>
      </c>
      <c r="AA2405" s="3827" t="s">
        <v>5030</v>
      </c>
      <c r="AB2405" s="3830" t="s">
        <v>5031</v>
      </c>
      <c r="AC2405" s="3830" t="s">
        <v>5032</v>
      </c>
      <c r="AD2405" s="3827" t="s">
        <v>5033</v>
      </c>
      <c r="AE2405" s="3827" t="s">
        <v>5034</v>
      </c>
      <c r="AF2405" s="3827" t="s">
        <v>5035</v>
      </c>
      <c r="AG2405" s="3827" t="s">
        <v>5036</v>
      </c>
      <c r="AH2405" s="3827" t="s">
        <v>1154</v>
      </c>
      <c r="AI2405" s="3827" t="s">
        <v>4994</v>
      </c>
      <c r="AJ2405" s="3827" t="s">
        <v>4995</v>
      </c>
      <c r="AK2405" s="2574"/>
    </row>
    <row r="2406" spans="2:37" s="2875" customFormat="1" ht="18.75" customHeight="1" thickBot="1" x14ac:dyDescent="0.25">
      <c r="B2406" s="3828"/>
      <c r="C2406" s="3828"/>
      <c r="D2406" s="3828"/>
      <c r="E2406" s="3828"/>
      <c r="F2406" s="3828"/>
      <c r="G2406" s="3828"/>
      <c r="H2406" s="3828"/>
      <c r="I2406" s="3829"/>
      <c r="J2406" s="3829"/>
      <c r="K2406" s="3829"/>
      <c r="L2406" s="3829"/>
      <c r="M2406" s="2946" t="s">
        <v>5037</v>
      </c>
      <c r="N2406" s="2947" t="s">
        <v>2798</v>
      </c>
      <c r="O2406" s="3829"/>
      <c r="P2406" s="3829"/>
      <c r="Q2406" s="3829"/>
      <c r="R2406" s="3829"/>
      <c r="S2406" s="3828"/>
      <c r="T2406" s="3828"/>
      <c r="U2406" s="3828"/>
      <c r="V2406" s="3828"/>
      <c r="W2406" s="3828"/>
      <c r="X2406" s="3828"/>
      <c r="Y2406" s="3828"/>
      <c r="Z2406" s="3828"/>
      <c r="AA2406" s="3828"/>
      <c r="AB2406" s="3829"/>
      <c r="AC2406" s="3829"/>
      <c r="AD2406" s="3828"/>
      <c r="AE2406" s="3828"/>
      <c r="AF2406" s="3828"/>
      <c r="AG2406" s="3828"/>
      <c r="AH2406" s="3828"/>
      <c r="AI2406" s="3828"/>
      <c r="AJ2406" s="3828"/>
      <c r="AK2406" s="2574"/>
    </row>
    <row r="2407" spans="2:37" s="2875" customFormat="1" ht="38.25" x14ac:dyDescent="0.2">
      <c r="B2407" s="4707" t="s">
        <v>5734</v>
      </c>
      <c r="C2407" s="4708"/>
      <c r="D2407" s="2979" t="s">
        <v>5735</v>
      </c>
      <c r="E2407" s="2581">
        <v>28.000000000000004</v>
      </c>
      <c r="F2407" s="2581">
        <v>10.651200000000001</v>
      </c>
      <c r="G2407" s="2602" t="s">
        <v>1534</v>
      </c>
      <c r="H2407" s="2602" t="s">
        <v>1534</v>
      </c>
      <c r="I2407" s="2602" t="s">
        <v>1534</v>
      </c>
      <c r="J2407" s="2803">
        <v>63</v>
      </c>
      <c r="K2407" s="2688">
        <v>0.16800000000000001</v>
      </c>
      <c r="L2407" s="2688">
        <v>0.16800000000000001</v>
      </c>
      <c r="M2407" s="2803">
        <v>63</v>
      </c>
      <c r="N2407" s="2803">
        <v>63</v>
      </c>
      <c r="O2407" s="2688">
        <v>0.16800000000000001</v>
      </c>
      <c r="P2407" s="2688">
        <v>0.16800000000000001</v>
      </c>
      <c r="Q2407" s="2688">
        <v>0.16800000000000001</v>
      </c>
      <c r="R2407" s="2688">
        <v>0.16800000000000001</v>
      </c>
      <c r="S2407" s="2700">
        <v>0.56000000000000005</v>
      </c>
      <c r="T2407" s="2602" t="s">
        <v>1534</v>
      </c>
      <c r="U2407" s="2602" t="s">
        <v>1534</v>
      </c>
      <c r="V2407" s="2603" t="s">
        <v>1136</v>
      </c>
      <c r="W2407" s="2688">
        <v>2.8000000000000004E-2</v>
      </c>
      <c r="X2407" s="2688">
        <v>6.720000000000001E-2</v>
      </c>
      <c r="Y2407" s="2603" t="s">
        <v>1534</v>
      </c>
      <c r="Z2407" s="2603" t="s">
        <v>1534</v>
      </c>
      <c r="AA2407" s="2603" t="s">
        <v>1534</v>
      </c>
      <c r="AB2407" s="2603" t="s">
        <v>1534</v>
      </c>
      <c r="AC2407" s="2688">
        <v>6.720000000000001E-2</v>
      </c>
      <c r="AD2407" s="2581">
        <v>11.188800000000001</v>
      </c>
      <c r="AE2407" s="2603" t="s">
        <v>49</v>
      </c>
      <c r="AF2407" s="2690">
        <v>3.6960000000000007E-2</v>
      </c>
      <c r="AG2407" s="2690">
        <v>0.11200000000000002</v>
      </c>
      <c r="AH2407" s="2646" t="s">
        <v>5661</v>
      </c>
      <c r="AI2407" s="2646" t="s">
        <v>5002</v>
      </c>
      <c r="AJ2407" s="2710">
        <v>5.6000000000000005</v>
      </c>
      <c r="AK2407" s="2574"/>
    </row>
    <row r="2408" spans="2:37" s="2875" customFormat="1" ht="38.25" x14ac:dyDescent="0.2">
      <c r="B2408" s="4703" t="s">
        <v>5736</v>
      </c>
      <c r="C2408" s="4704"/>
      <c r="D2408" s="2980" t="s">
        <v>5737</v>
      </c>
      <c r="E2408" s="2558">
        <v>33.6</v>
      </c>
      <c r="F2408" s="2558">
        <v>15.691199999999998</v>
      </c>
      <c r="G2408" s="2561" t="s">
        <v>1534</v>
      </c>
      <c r="H2408" s="2561" t="s">
        <v>1534</v>
      </c>
      <c r="I2408" s="2561" t="s">
        <v>1534</v>
      </c>
      <c r="J2408" s="2677">
        <v>93</v>
      </c>
      <c r="K2408" s="2559">
        <v>0.16800000000000001</v>
      </c>
      <c r="L2408" s="2559">
        <v>0.16800000000000001</v>
      </c>
      <c r="M2408" s="2677">
        <v>93</v>
      </c>
      <c r="N2408" s="2677">
        <v>93</v>
      </c>
      <c r="O2408" s="2559">
        <v>0.16800000000000001</v>
      </c>
      <c r="P2408" s="2559">
        <v>0.16800000000000001</v>
      </c>
      <c r="Q2408" s="2559">
        <v>0.16800000000000001</v>
      </c>
      <c r="R2408" s="2559">
        <v>0.16800000000000001</v>
      </c>
      <c r="S2408" s="2614">
        <v>1.1200000000000001</v>
      </c>
      <c r="T2408" s="2561" t="s">
        <v>1534</v>
      </c>
      <c r="U2408" s="2561" t="s">
        <v>1534</v>
      </c>
      <c r="V2408" s="2562" t="s">
        <v>5534</v>
      </c>
      <c r="W2408" s="2559">
        <v>2.8000000000000004E-2</v>
      </c>
      <c r="X2408" s="2559">
        <v>6.720000000000001E-2</v>
      </c>
      <c r="Y2408" s="2562" t="s">
        <v>1534</v>
      </c>
      <c r="Z2408" s="2562" t="s">
        <v>1534</v>
      </c>
      <c r="AA2408" s="2562" t="s">
        <v>1534</v>
      </c>
      <c r="AB2408" s="2562" t="s">
        <v>1534</v>
      </c>
      <c r="AC2408" s="2559">
        <v>6.720000000000001E-2</v>
      </c>
      <c r="AD2408" s="2558">
        <v>11.188800000000001</v>
      </c>
      <c r="AE2408" s="2562" t="s">
        <v>49</v>
      </c>
      <c r="AF2408" s="2563">
        <v>3.6960000000000007E-2</v>
      </c>
      <c r="AG2408" s="2563">
        <v>0.11200000000000002</v>
      </c>
      <c r="AH2408" s="2615" t="s">
        <v>5661</v>
      </c>
      <c r="AI2408" s="2615" t="s">
        <v>5002</v>
      </c>
      <c r="AJ2408" s="2715">
        <v>5.6000000000000005</v>
      </c>
      <c r="AK2408" s="2574"/>
    </row>
    <row r="2409" spans="2:37" s="2875" customFormat="1" ht="38.25" x14ac:dyDescent="0.2">
      <c r="B2409" s="4703" t="s">
        <v>5738</v>
      </c>
      <c r="C2409" s="4704"/>
      <c r="D2409" s="2980" t="s">
        <v>5739</v>
      </c>
      <c r="E2409" s="2558">
        <v>39.200000000000003</v>
      </c>
      <c r="F2409" s="2558">
        <v>17.0016</v>
      </c>
      <c r="G2409" s="2561" t="s">
        <v>1534</v>
      </c>
      <c r="H2409" s="2561" t="s">
        <v>1534</v>
      </c>
      <c r="I2409" s="2561" t="s">
        <v>1534</v>
      </c>
      <c r="J2409" s="2677">
        <v>101</v>
      </c>
      <c r="K2409" s="2559">
        <v>0.16800000000000001</v>
      </c>
      <c r="L2409" s="2559">
        <v>0.16800000000000001</v>
      </c>
      <c r="M2409" s="2677">
        <v>101</v>
      </c>
      <c r="N2409" s="2677">
        <v>101</v>
      </c>
      <c r="O2409" s="2559">
        <v>0.16800000000000001</v>
      </c>
      <c r="P2409" s="2559">
        <v>0.16800000000000001</v>
      </c>
      <c r="Q2409" s="2559">
        <v>0.16800000000000001</v>
      </c>
      <c r="R2409" s="2559">
        <v>0.16800000000000001</v>
      </c>
      <c r="S2409" s="2614">
        <v>1.6800000000000002</v>
      </c>
      <c r="T2409" s="2561" t="s">
        <v>1534</v>
      </c>
      <c r="U2409" s="2561" t="s">
        <v>1534</v>
      </c>
      <c r="V2409" s="2562" t="s">
        <v>5539</v>
      </c>
      <c r="W2409" s="2559">
        <v>2.8000000000000004E-2</v>
      </c>
      <c r="X2409" s="2559">
        <v>6.720000000000001E-2</v>
      </c>
      <c r="Y2409" s="2562" t="s">
        <v>1534</v>
      </c>
      <c r="Z2409" s="2562" t="s">
        <v>1534</v>
      </c>
      <c r="AA2409" s="2562" t="s">
        <v>1534</v>
      </c>
      <c r="AB2409" s="2562" t="s">
        <v>1534</v>
      </c>
      <c r="AC2409" s="2559">
        <v>6.720000000000001E-2</v>
      </c>
      <c r="AD2409" s="2558">
        <v>14.918400000000002</v>
      </c>
      <c r="AE2409" s="2562" t="s">
        <v>51</v>
      </c>
      <c r="AF2409" s="2563">
        <v>3.6960000000000007E-2</v>
      </c>
      <c r="AG2409" s="2563">
        <v>0.11200000000000002</v>
      </c>
      <c r="AH2409" s="2615" t="s">
        <v>5661</v>
      </c>
      <c r="AI2409" s="2615" t="s">
        <v>5002</v>
      </c>
      <c r="AJ2409" s="2715">
        <v>5.6000000000000005</v>
      </c>
      <c r="AK2409" s="2574"/>
    </row>
    <row r="2410" spans="2:37" s="2875" customFormat="1" ht="38.25" x14ac:dyDescent="0.2">
      <c r="B2410" s="4703" t="s">
        <v>5740</v>
      </c>
      <c r="C2410" s="4704"/>
      <c r="D2410" s="2980" t="s">
        <v>5741</v>
      </c>
      <c r="E2410" s="2558">
        <v>44.800000000000004</v>
      </c>
      <c r="F2410" s="2558">
        <v>18.312000000000005</v>
      </c>
      <c r="G2410" s="2561" t="s">
        <v>1534</v>
      </c>
      <c r="H2410" s="2561" t="s">
        <v>1534</v>
      </c>
      <c r="I2410" s="2561" t="s">
        <v>1534</v>
      </c>
      <c r="J2410" s="2677">
        <v>109</v>
      </c>
      <c r="K2410" s="2559">
        <v>0.16800000000000001</v>
      </c>
      <c r="L2410" s="2559">
        <v>0.16800000000000001</v>
      </c>
      <c r="M2410" s="2677">
        <v>109</v>
      </c>
      <c r="N2410" s="2677">
        <v>109</v>
      </c>
      <c r="O2410" s="2559">
        <v>0.16800000000000001</v>
      </c>
      <c r="P2410" s="2559">
        <v>0.16800000000000001</v>
      </c>
      <c r="Q2410" s="2559">
        <v>0.16800000000000001</v>
      </c>
      <c r="R2410" s="2559">
        <v>0.16800000000000001</v>
      </c>
      <c r="S2410" s="2614">
        <v>2.2400000000000002</v>
      </c>
      <c r="T2410" s="2561" t="s">
        <v>1534</v>
      </c>
      <c r="U2410" s="2561" t="s">
        <v>1534</v>
      </c>
      <c r="V2410" s="2562" t="s">
        <v>5544</v>
      </c>
      <c r="W2410" s="2559">
        <v>2.8000000000000004E-2</v>
      </c>
      <c r="X2410" s="2559">
        <v>6.720000000000001E-2</v>
      </c>
      <c r="Y2410" s="2562" t="s">
        <v>1534</v>
      </c>
      <c r="Z2410" s="2562" t="s">
        <v>1534</v>
      </c>
      <c r="AA2410" s="2562" t="s">
        <v>1534</v>
      </c>
      <c r="AB2410" s="2562" t="s">
        <v>1534</v>
      </c>
      <c r="AC2410" s="2559">
        <v>6.720000000000001E-2</v>
      </c>
      <c r="AD2410" s="2558">
        <v>18.648</v>
      </c>
      <c r="AE2410" s="2562" t="s">
        <v>406</v>
      </c>
      <c r="AF2410" s="2563">
        <v>3.6960000000000007E-2</v>
      </c>
      <c r="AG2410" s="2563">
        <v>0.11200000000000002</v>
      </c>
      <c r="AH2410" s="2615" t="s">
        <v>5661</v>
      </c>
      <c r="AI2410" s="2615" t="s">
        <v>5002</v>
      </c>
      <c r="AJ2410" s="2715">
        <v>5.6000000000000005</v>
      </c>
      <c r="AK2410" s="2574"/>
    </row>
    <row r="2411" spans="2:37" s="2875" customFormat="1" ht="38.25" x14ac:dyDescent="0.2">
      <c r="B2411" s="4703" t="s">
        <v>5742</v>
      </c>
      <c r="C2411" s="4704"/>
      <c r="D2411" s="2980" t="s">
        <v>5743</v>
      </c>
      <c r="E2411" s="2558">
        <v>56.000000000000007</v>
      </c>
      <c r="F2411" s="2558">
        <v>25.2224</v>
      </c>
      <c r="G2411" s="2561" t="s">
        <v>1534</v>
      </c>
      <c r="H2411" s="2561" t="s">
        <v>1534</v>
      </c>
      <c r="I2411" s="2561" t="s">
        <v>1534</v>
      </c>
      <c r="J2411" s="2677">
        <v>150</v>
      </c>
      <c r="K2411" s="2559">
        <v>0.16800000000000001</v>
      </c>
      <c r="L2411" s="2559">
        <v>0.16800000000000001</v>
      </c>
      <c r="M2411" s="2677">
        <v>150</v>
      </c>
      <c r="N2411" s="2677">
        <v>150</v>
      </c>
      <c r="O2411" s="2559">
        <v>0.16800000000000001</v>
      </c>
      <c r="P2411" s="2559">
        <v>0.16800000000000001</v>
      </c>
      <c r="Q2411" s="2559">
        <v>0.16800000000000001</v>
      </c>
      <c r="R2411" s="2559">
        <v>0.16800000000000001</v>
      </c>
      <c r="S2411" s="2614">
        <v>2.8000000000000003</v>
      </c>
      <c r="T2411" s="2561" t="s">
        <v>1534</v>
      </c>
      <c r="U2411" s="2561" t="s">
        <v>1534</v>
      </c>
      <c r="V2411" s="2562" t="s">
        <v>1133</v>
      </c>
      <c r="W2411" s="2559">
        <v>2.8000000000000004E-2</v>
      </c>
      <c r="X2411" s="2559">
        <v>6.720000000000001E-2</v>
      </c>
      <c r="Y2411" s="2562" t="s">
        <v>1534</v>
      </c>
      <c r="Z2411" s="2562" t="s">
        <v>1534</v>
      </c>
      <c r="AA2411" s="2562" t="s">
        <v>1534</v>
      </c>
      <c r="AB2411" s="2562" t="s">
        <v>1534</v>
      </c>
      <c r="AC2411" s="2559">
        <v>6.720000000000001E-2</v>
      </c>
      <c r="AD2411" s="2558">
        <v>22.377600000000001</v>
      </c>
      <c r="AE2411" s="2562" t="s">
        <v>5098</v>
      </c>
      <c r="AF2411" s="2563">
        <v>3.6960000000000007E-2</v>
      </c>
      <c r="AG2411" s="2563">
        <v>0.11200000000000002</v>
      </c>
      <c r="AH2411" s="2615" t="s">
        <v>5661</v>
      </c>
      <c r="AI2411" s="2615" t="s">
        <v>5002</v>
      </c>
      <c r="AJ2411" s="2715">
        <v>5.6000000000000005</v>
      </c>
      <c r="AK2411" s="2574"/>
    </row>
    <row r="2412" spans="2:37" s="2875" customFormat="1" ht="38.25" x14ac:dyDescent="0.2">
      <c r="B2412" s="4703" t="s">
        <v>5744</v>
      </c>
      <c r="C2412" s="4704"/>
      <c r="D2412" s="2980" t="s">
        <v>5745</v>
      </c>
      <c r="E2412" s="2558">
        <v>67.2</v>
      </c>
      <c r="F2412" s="2558">
        <v>29.892800000000001</v>
      </c>
      <c r="G2412" s="2561" t="s">
        <v>1534</v>
      </c>
      <c r="H2412" s="2561" t="s">
        <v>1534</v>
      </c>
      <c r="I2412" s="2561" t="s">
        <v>1534</v>
      </c>
      <c r="J2412" s="2677">
        <v>190</v>
      </c>
      <c r="K2412" s="2559">
        <v>0.15680000000000002</v>
      </c>
      <c r="L2412" s="2559">
        <v>0.15680000000000002</v>
      </c>
      <c r="M2412" s="2677">
        <v>190</v>
      </c>
      <c r="N2412" s="2677">
        <v>190</v>
      </c>
      <c r="O2412" s="2559">
        <v>0.15680000000000002</v>
      </c>
      <c r="P2412" s="2559">
        <v>0.15680000000000002</v>
      </c>
      <c r="Q2412" s="2559">
        <v>0.15680000000000002</v>
      </c>
      <c r="R2412" s="2559">
        <v>0.15680000000000002</v>
      </c>
      <c r="S2412" s="2614">
        <v>5.6000000000000005</v>
      </c>
      <c r="T2412" s="2561" t="s">
        <v>1534</v>
      </c>
      <c r="U2412" s="2561" t="s">
        <v>1534</v>
      </c>
      <c r="V2412" s="2562" t="s">
        <v>1135</v>
      </c>
      <c r="W2412" s="2559">
        <v>2.8000000000000004E-2</v>
      </c>
      <c r="X2412" s="2559">
        <v>6.720000000000001E-2</v>
      </c>
      <c r="Y2412" s="2562" t="s">
        <v>1534</v>
      </c>
      <c r="Z2412" s="2562" t="s">
        <v>1534</v>
      </c>
      <c r="AA2412" s="2562" t="s">
        <v>1534</v>
      </c>
      <c r="AB2412" s="2562" t="s">
        <v>1534</v>
      </c>
      <c r="AC2412" s="2559">
        <v>6.720000000000001E-2</v>
      </c>
      <c r="AD2412" s="2558">
        <v>26.107200000000002</v>
      </c>
      <c r="AE2412" s="2562" t="s">
        <v>5514</v>
      </c>
      <c r="AF2412" s="2563">
        <v>3.6960000000000007E-2</v>
      </c>
      <c r="AG2412" s="2563">
        <v>0.11200000000000002</v>
      </c>
      <c r="AH2412" s="2615" t="s">
        <v>5661</v>
      </c>
      <c r="AI2412" s="2615" t="s">
        <v>5002</v>
      </c>
      <c r="AJ2412" s="2715">
        <v>5.6000000000000005</v>
      </c>
      <c r="AK2412" s="2574"/>
    </row>
    <row r="2413" spans="2:37" s="2875" customFormat="1" ht="38.25" x14ac:dyDescent="0.2">
      <c r="B2413" s="4703" t="s">
        <v>5746</v>
      </c>
      <c r="C2413" s="4704"/>
      <c r="D2413" s="2980" t="s">
        <v>5747</v>
      </c>
      <c r="E2413" s="2558">
        <v>78.400000000000006</v>
      </c>
      <c r="F2413" s="2558">
        <v>37.363200000000006</v>
      </c>
      <c r="G2413" s="2561" t="s">
        <v>1534</v>
      </c>
      <c r="H2413" s="2561" t="s">
        <v>1534</v>
      </c>
      <c r="I2413" s="2561" t="s">
        <v>1534</v>
      </c>
      <c r="J2413" s="2677">
        <v>238</v>
      </c>
      <c r="K2413" s="2559">
        <v>0.15680000000000002</v>
      </c>
      <c r="L2413" s="2559">
        <v>0.15680000000000002</v>
      </c>
      <c r="M2413" s="2677">
        <v>238</v>
      </c>
      <c r="N2413" s="2677">
        <v>238</v>
      </c>
      <c r="O2413" s="2559">
        <v>0.15680000000000002</v>
      </c>
      <c r="P2413" s="2559">
        <v>0.15680000000000002</v>
      </c>
      <c r="Q2413" s="2559">
        <v>0.15680000000000002</v>
      </c>
      <c r="R2413" s="2559">
        <v>0.15680000000000002</v>
      </c>
      <c r="S2413" s="2614">
        <v>5.6000000000000005</v>
      </c>
      <c r="T2413" s="2561" t="s">
        <v>1534</v>
      </c>
      <c r="U2413" s="2561" t="s">
        <v>1534</v>
      </c>
      <c r="V2413" s="2562" t="s">
        <v>1135</v>
      </c>
      <c r="W2413" s="2559">
        <v>2.8000000000000004E-2</v>
      </c>
      <c r="X2413" s="2559">
        <v>6.720000000000001E-2</v>
      </c>
      <c r="Y2413" s="2562" t="s">
        <v>1534</v>
      </c>
      <c r="Z2413" s="2562" t="s">
        <v>1534</v>
      </c>
      <c r="AA2413" s="2562" t="s">
        <v>1534</v>
      </c>
      <c r="AB2413" s="2562" t="s">
        <v>1534</v>
      </c>
      <c r="AC2413" s="2559">
        <v>6.720000000000001E-2</v>
      </c>
      <c r="AD2413" s="2558">
        <v>29.836800000000004</v>
      </c>
      <c r="AE2413" s="2562" t="s">
        <v>56</v>
      </c>
      <c r="AF2413" s="2563">
        <v>3.6960000000000007E-2</v>
      </c>
      <c r="AG2413" s="2563">
        <v>0.11200000000000002</v>
      </c>
      <c r="AH2413" s="2615" t="s">
        <v>5661</v>
      </c>
      <c r="AI2413" s="2615" t="s">
        <v>5002</v>
      </c>
      <c r="AJ2413" s="2715">
        <v>5.6000000000000005</v>
      </c>
      <c r="AK2413" s="2574"/>
    </row>
    <row r="2414" spans="2:37" s="2875" customFormat="1" ht="38.25" x14ac:dyDescent="0.2">
      <c r="B2414" s="4703" t="s">
        <v>5748</v>
      </c>
      <c r="C2414" s="4704"/>
      <c r="D2414" s="2980" t="s">
        <v>5749</v>
      </c>
      <c r="E2414" s="2558">
        <v>89.600000000000009</v>
      </c>
      <c r="F2414" s="2558">
        <v>42.033600000000007</v>
      </c>
      <c r="G2414" s="2561" t="s">
        <v>1534</v>
      </c>
      <c r="H2414" s="2561" t="s">
        <v>1534</v>
      </c>
      <c r="I2414" s="2561" t="s">
        <v>1534</v>
      </c>
      <c r="J2414" s="2677">
        <v>288</v>
      </c>
      <c r="K2414" s="2559">
        <v>0.14560000000000001</v>
      </c>
      <c r="L2414" s="2559">
        <v>0.14560000000000001</v>
      </c>
      <c r="M2414" s="2677">
        <v>288</v>
      </c>
      <c r="N2414" s="2677">
        <v>288</v>
      </c>
      <c r="O2414" s="2559">
        <v>0.14560000000000001</v>
      </c>
      <c r="P2414" s="2559">
        <v>0.14560000000000001</v>
      </c>
      <c r="Q2414" s="2559">
        <v>0.14560000000000001</v>
      </c>
      <c r="R2414" s="2559">
        <v>0.14560000000000001</v>
      </c>
      <c r="S2414" s="2614">
        <v>8.4</v>
      </c>
      <c r="T2414" s="2561" t="s">
        <v>1534</v>
      </c>
      <c r="U2414" s="2561" t="s">
        <v>1534</v>
      </c>
      <c r="V2414" s="2562" t="s">
        <v>1119</v>
      </c>
      <c r="W2414" s="2559">
        <v>2.8000000000000004E-2</v>
      </c>
      <c r="X2414" s="2559">
        <v>6.720000000000001E-2</v>
      </c>
      <c r="Y2414" s="2562" t="s">
        <v>1534</v>
      </c>
      <c r="Z2414" s="2562" t="s">
        <v>1534</v>
      </c>
      <c r="AA2414" s="2562" t="s">
        <v>1534</v>
      </c>
      <c r="AB2414" s="2562" t="s">
        <v>1534</v>
      </c>
      <c r="AC2414" s="2559">
        <v>6.720000000000001E-2</v>
      </c>
      <c r="AD2414" s="2558">
        <v>33.566400000000002</v>
      </c>
      <c r="AE2414" s="2562" t="s">
        <v>5523</v>
      </c>
      <c r="AF2414" s="2563">
        <v>3.6960000000000007E-2</v>
      </c>
      <c r="AG2414" s="2563">
        <v>0.11200000000000002</v>
      </c>
      <c r="AH2414" s="2615" t="s">
        <v>5661</v>
      </c>
      <c r="AI2414" s="2615" t="s">
        <v>5002</v>
      </c>
      <c r="AJ2414" s="2715">
        <v>5.6000000000000005</v>
      </c>
      <c r="AK2414" s="2574"/>
    </row>
    <row r="2415" spans="2:37" s="2875" customFormat="1" ht="38.25" x14ac:dyDescent="0.2">
      <c r="B2415" s="4703" t="s">
        <v>5750</v>
      </c>
      <c r="C2415" s="4704"/>
      <c r="D2415" s="2980" t="s">
        <v>5751</v>
      </c>
      <c r="E2415" s="2558">
        <v>112.00000000000001</v>
      </c>
      <c r="F2415" s="2558">
        <v>57.904000000000011</v>
      </c>
      <c r="G2415" s="2561" t="s">
        <v>1534</v>
      </c>
      <c r="H2415" s="2561" t="s">
        <v>1534</v>
      </c>
      <c r="I2415" s="2561" t="s">
        <v>1534</v>
      </c>
      <c r="J2415" s="2677">
        <v>430</v>
      </c>
      <c r="K2415" s="2559">
        <v>0.13440000000000002</v>
      </c>
      <c r="L2415" s="2559">
        <v>0.13440000000000002</v>
      </c>
      <c r="M2415" s="2677">
        <v>430</v>
      </c>
      <c r="N2415" s="2677">
        <v>430</v>
      </c>
      <c r="O2415" s="2559">
        <v>0.13440000000000002</v>
      </c>
      <c r="P2415" s="2559">
        <v>0.13440000000000002</v>
      </c>
      <c r="Q2415" s="2559">
        <v>0.13440000000000002</v>
      </c>
      <c r="R2415" s="2559">
        <v>0.13440000000000002</v>
      </c>
      <c r="S2415" s="2614">
        <v>11.200000000000001</v>
      </c>
      <c r="T2415" s="2561" t="s">
        <v>1534</v>
      </c>
      <c r="U2415" s="2561" t="s">
        <v>1534</v>
      </c>
      <c r="V2415" s="2562" t="s">
        <v>5528</v>
      </c>
      <c r="W2415" s="2559">
        <v>2.8000000000000004E-2</v>
      </c>
      <c r="X2415" s="2559">
        <v>6.720000000000001E-2</v>
      </c>
      <c r="Y2415" s="2562" t="s">
        <v>1534</v>
      </c>
      <c r="Z2415" s="2562" t="s">
        <v>1534</v>
      </c>
      <c r="AA2415" s="2562" t="s">
        <v>1534</v>
      </c>
      <c r="AB2415" s="2562" t="s">
        <v>1534</v>
      </c>
      <c r="AC2415" s="2559">
        <v>6.720000000000001E-2</v>
      </c>
      <c r="AD2415" s="2558">
        <v>37.295999999999999</v>
      </c>
      <c r="AE2415" s="2562" t="s">
        <v>58</v>
      </c>
      <c r="AF2415" s="2563">
        <v>3.6960000000000007E-2</v>
      </c>
      <c r="AG2415" s="2563">
        <v>0.11200000000000002</v>
      </c>
      <c r="AH2415" s="2615" t="s">
        <v>5661</v>
      </c>
      <c r="AI2415" s="2615" t="s">
        <v>5002</v>
      </c>
      <c r="AJ2415" s="2715">
        <v>5.6000000000000005</v>
      </c>
      <c r="AK2415" s="2574"/>
    </row>
    <row r="2416" spans="2:37" s="2875" customFormat="1" x14ac:dyDescent="0.2">
      <c r="B2416" s="4703" t="s">
        <v>5752</v>
      </c>
      <c r="C2416" s="4704"/>
      <c r="D2416" s="2980" t="s">
        <v>5753</v>
      </c>
      <c r="E2416" s="2558">
        <v>28.000000000000004</v>
      </c>
      <c r="F2416" s="2558">
        <v>16.251200000000001</v>
      </c>
      <c r="G2416" s="2561" t="s">
        <v>1534</v>
      </c>
      <c r="H2416" s="2561" t="s">
        <v>1534</v>
      </c>
      <c r="I2416" s="2561" t="s">
        <v>1534</v>
      </c>
      <c r="J2416" s="2677">
        <v>96</v>
      </c>
      <c r="K2416" s="2559">
        <v>0.16800000000000001</v>
      </c>
      <c r="L2416" s="2559">
        <v>0.16800000000000001</v>
      </c>
      <c r="M2416" s="2677">
        <v>96</v>
      </c>
      <c r="N2416" s="2677">
        <v>96</v>
      </c>
      <c r="O2416" s="2559">
        <v>0.16800000000000001</v>
      </c>
      <c r="P2416" s="2559">
        <v>0.16800000000000001</v>
      </c>
      <c r="Q2416" s="2559">
        <v>0.16800000000000001</v>
      </c>
      <c r="R2416" s="2559">
        <v>0.16800000000000001</v>
      </c>
      <c r="S2416" s="2614">
        <v>0.56000000000000005</v>
      </c>
      <c r="T2416" s="2561" t="s">
        <v>1534</v>
      </c>
      <c r="U2416" s="2561" t="s">
        <v>1534</v>
      </c>
      <c r="V2416" s="2562" t="s">
        <v>1136</v>
      </c>
      <c r="W2416" s="2559">
        <v>2.8000000000000004E-2</v>
      </c>
      <c r="X2416" s="2559">
        <v>6.720000000000001E-2</v>
      </c>
      <c r="Y2416" s="2562" t="s">
        <v>1534</v>
      </c>
      <c r="Z2416" s="2562" t="s">
        <v>1534</v>
      </c>
      <c r="AA2416" s="2562" t="s">
        <v>1534</v>
      </c>
      <c r="AB2416" s="2562" t="s">
        <v>1534</v>
      </c>
      <c r="AC2416" s="2559">
        <v>6.720000000000001E-2</v>
      </c>
      <c r="AD2416" s="2558">
        <v>11.188800000000001</v>
      </c>
      <c r="AE2416" s="2562" t="s">
        <v>49</v>
      </c>
      <c r="AF2416" s="2563">
        <v>3.6960000000000007E-2</v>
      </c>
      <c r="AG2416" s="2563">
        <v>0.11200000000000002</v>
      </c>
      <c r="AH2416" s="2615" t="s">
        <v>1534</v>
      </c>
      <c r="AI2416" s="2615" t="s">
        <v>1534</v>
      </c>
      <c r="AJ2416" s="2715" t="s">
        <v>1534</v>
      </c>
      <c r="AK2416" s="2574"/>
    </row>
    <row r="2417" spans="2:37" s="2875" customFormat="1" x14ac:dyDescent="0.2">
      <c r="B2417" s="4703" t="s">
        <v>5754</v>
      </c>
      <c r="C2417" s="4704"/>
      <c r="D2417" s="2980" t="s">
        <v>5755</v>
      </c>
      <c r="E2417" s="2558">
        <v>33.6</v>
      </c>
      <c r="F2417" s="2558">
        <v>17.561600000000002</v>
      </c>
      <c r="G2417" s="2561" t="s">
        <v>1534</v>
      </c>
      <c r="H2417" s="2561" t="s">
        <v>1534</v>
      </c>
      <c r="I2417" s="2561" t="s">
        <v>1534</v>
      </c>
      <c r="J2417" s="2677">
        <v>104</v>
      </c>
      <c r="K2417" s="2559">
        <v>0.16800000000000001</v>
      </c>
      <c r="L2417" s="2559">
        <v>0.16800000000000001</v>
      </c>
      <c r="M2417" s="2677">
        <v>104</v>
      </c>
      <c r="N2417" s="2677">
        <v>104</v>
      </c>
      <c r="O2417" s="2559">
        <v>0.16800000000000001</v>
      </c>
      <c r="P2417" s="2559">
        <v>0.16800000000000001</v>
      </c>
      <c r="Q2417" s="2559">
        <v>0.16800000000000001</v>
      </c>
      <c r="R2417" s="2559">
        <v>0.16800000000000001</v>
      </c>
      <c r="S2417" s="2614">
        <v>1.1200000000000001</v>
      </c>
      <c r="T2417" s="2561" t="s">
        <v>1534</v>
      </c>
      <c r="U2417" s="2561" t="s">
        <v>1534</v>
      </c>
      <c r="V2417" s="2562" t="s">
        <v>5534</v>
      </c>
      <c r="W2417" s="2559">
        <v>2.8000000000000004E-2</v>
      </c>
      <c r="X2417" s="2559">
        <v>6.720000000000001E-2</v>
      </c>
      <c r="Y2417" s="2562" t="s">
        <v>1534</v>
      </c>
      <c r="Z2417" s="2562" t="s">
        <v>1534</v>
      </c>
      <c r="AA2417" s="2562" t="s">
        <v>1534</v>
      </c>
      <c r="AB2417" s="2562" t="s">
        <v>1534</v>
      </c>
      <c r="AC2417" s="2559">
        <v>6.720000000000001E-2</v>
      </c>
      <c r="AD2417" s="2558">
        <v>14.918400000000002</v>
      </c>
      <c r="AE2417" s="2562" t="s">
        <v>51</v>
      </c>
      <c r="AF2417" s="2563">
        <v>3.6960000000000007E-2</v>
      </c>
      <c r="AG2417" s="2563">
        <v>0.11200000000000002</v>
      </c>
      <c r="AH2417" s="2615" t="s">
        <v>1534</v>
      </c>
      <c r="AI2417" s="2615" t="s">
        <v>1534</v>
      </c>
      <c r="AJ2417" s="2715" t="s">
        <v>1534</v>
      </c>
      <c r="AK2417" s="2574"/>
    </row>
    <row r="2418" spans="2:37" s="2875" customFormat="1" x14ac:dyDescent="0.2">
      <c r="B2418" s="4703" t="s">
        <v>5756</v>
      </c>
      <c r="C2418" s="4704"/>
      <c r="D2418" s="2980" t="s">
        <v>5757</v>
      </c>
      <c r="E2418" s="2558">
        <v>39.200000000000003</v>
      </c>
      <c r="F2418" s="2558">
        <v>22.601600000000001</v>
      </c>
      <c r="G2418" s="2561" t="s">
        <v>1534</v>
      </c>
      <c r="H2418" s="2561" t="s">
        <v>1534</v>
      </c>
      <c r="I2418" s="2561" t="s">
        <v>1534</v>
      </c>
      <c r="J2418" s="2677">
        <v>134</v>
      </c>
      <c r="K2418" s="2559">
        <v>0.16800000000000001</v>
      </c>
      <c r="L2418" s="2559">
        <v>0.16800000000000001</v>
      </c>
      <c r="M2418" s="2677">
        <v>134</v>
      </c>
      <c r="N2418" s="2677">
        <v>134</v>
      </c>
      <c r="O2418" s="2559">
        <v>0.16800000000000001</v>
      </c>
      <c r="P2418" s="2559">
        <v>0.16800000000000001</v>
      </c>
      <c r="Q2418" s="2559">
        <v>0.16800000000000001</v>
      </c>
      <c r="R2418" s="2559">
        <v>0.16800000000000001</v>
      </c>
      <c r="S2418" s="2614">
        <v>1.6800000000000002</v>
      </c>
      <c r="T2418" s="2561" t="s">
        <v>1534</v>
      </c>
      <c r="U2418" s="2561" t="s">
        <v>1534</v>
      </c>
      <c r="V2418" s="2562" t="s">
        <v>5539</v>
      </c>
      <c r="W2418" s="2559">
        <v>2.8000000000000004E-2</v>
      </c>
      <c r="X2418" s="2559">
        <v>6.720000000000001E-2</v>
      </c>
      <c r="Y2418" s="2562" t="s">
        <v>1534</v>
      </c>
      <c r="Z2418" s="2562" t="s">
        <v>1534</v>
      </c>
      <c r="AA2418" s="2562" t="s">
        <v>1534</v>
      </c>
      <c r="AB2418" s="2562" t="s">
        <v>1534</v>
      </c>
      <c r="AC2418" s="2559">
        <v>6.720000000000001E-2</v>
      </c>
      <c r="AD2418" s="2558">
        <v>14.918400000000002</v>
      </c>
      <c r="AE2418" s="2562" t="s">
        <v>51</v>
      </c>
      <c r="AF2418" s="2563">
        <v>3.6960000000000007E-2</v>
      </c>
      <c r="AG2418" s="2563">
        <v>0.11200000000000002</v>
      </c>
      <c r="AH2418" s="2615" t="s">
        <v>1534</v>
      </c>
      <c r="AI2418" s="2615" t="s">
        <v>1534</v>
      </c>
      <c r="AJ2418" s="2715" t="s">
        <v>1534</v>
      </c>
      <c r="AK2418" s="2574"/>
    </row>
    <row r="2419" spans="2:37" s="2875" customFormat="1" x14ac:dyDescent="0.2">
      <c r="B2419" s="4703" t="s">
        <v>5758</v>
      </c>
      <c r="C2419" s="4704"/>
      <c r="D2419" s="2980" t="s">
        <v>5759</v>
      </c>
      <c r="E2419" s="2558">
        <v>44.800000000000004</v>
      </c>
      <c r="F2419" s="2558">
        <v>23.912000000000003</v>
      </c>
      <c r="G2419" s="2561" t="s">
        <v>1534</v>
      </c>
      <c r="H2419" s="2561" t="s">
        <v>1534</v>
      </c>
      <c r="I2419" s="2561" t="s">
        <v>1534</v>
      </c>
      <c r="J2419" s="2677">
        <v>142</v>
      </c>
      <c r="K2419" s="2559">
        <v>0.16800000000000001</v>
      </c>
      <c r="L2419" s="2559">
        <v>0.16800000000000001</v>
      </c>
      <c r="M2419" s="2677">
        <v>142</v>
      </c>
      <c r="N2419" s="2677">
        <v>142</v>
      </c>
      <c r="O2419" s="2559">
        <v>0.16800000000000001</v>
      </c>
      <c r="P2419" s="2559">
        <v>0.16800000000000001</v>
      </c>
      <c r="Q2419" s="2559">
        <v>0.16800000000000001</v>
      </c>
      <c r="R2419" s="2559">
        <v>0.16800000000000001</v>
      </c>
      <c r="S2419" s="2614">
        <v>2.2400000000000002</v>
      </c>
      <c r="T2419" s="2561" t="s">
        <v>1534</v>
      </c>
      <c r="U2419" s="2561" t="s">
        <v>1534</v>
      </c>
      <c r="V2419" s="2562" t="s">
        <v>5544</v>
      </c>
      <c r="W2419" s="2559">
        <v>2.8000000000000004E-2</v>
      </c>
      <c r="X2419" s="2559">
        <v>6.720000000000001E-2</v>
      </c>
      <c r="Y2419" s="2562" t="s">
        <v>1534</v>
      </c>
      <c r="Z2419" s="2562" t="s">
        <v>1534</v>
      </c>
      <c r="AA2419" s="2562" t="s">
        <v>1534</v>
      </c>
      <c r="AB2419" s="2562" t="s">
        <v>1534</v>
      </c>
      <c r="AC2419" s="2559">
        <v>6.720000000000001E-2</v>
      </c>
      <c r="AD2419" s="2558">
        <v>18.648</v>
      </c>
      <c r="AE2419" s="2562" t="s">
        <v>406</v>
      </c>
      <c r="AF2419" s="2563">
        <v>3.6960000000000007E-2</v>
      </c>
      <c r="AG2419" s="2563">
        <v>0.11200000000000002</v>
      </c>
      <c r="AH2419" s="2615" t="s">
        <v>1534</v>
      </c>
      <c r="AI2419" s="2615" t="s">
        <v>1534</v>
      </c>
      <c r="AJ2419" s="2715" t="s">
        <v>1534</v>
      </c>
      <c r="AK2419" s="2574"/>
    </row>
    <row r="2420" spans="2:37" s="2875" customFormat="1" x14ac:dyDescent="0.2">
      <c r="B2420" s="4703" t="s">
        <v>5760</v>
      </c>
      <c r="C2420" s="4704"/>
      <c r="D2420" s="2980" t="s">
        <v>5761</v>
      </c>
      <c r="E2420" s="2558">
        <v>56.000000000000007</v>
      </c>
      <c r="F2420" s="2558">
        <v>30.822400000000002</v>
      </c>
      <c r="G2420" s="2561" t="s">
        <v>1534</v>
      </c>
      <c r="H2420" s="2561" t="s">
        <v>1534</v>
      </c>
      <c r="I2420" s="2561" t="s">
        <v>1534</v>
      </c>
      <c r="J2420" s="2677">
        <v>183</v>
      </c>
      <c r="K2420" s="2559">
        <v>0.16800000000000001</v>
      </c>
      <c r="L2420" s="2559">
        <v>0.16800000000000001</v>
      </c>
      <c r="M2420" s="2677">
        <v>183</v>
      </c>
      <c r="N2420" s="2677">
        <v>183</v>
      </c>
      <c r="O2420" s="2559">
        <v>0.16800000000000001</v>
      </c>
      <c r="P2420" s="2559">
        <v>0.16800000000000001</v>
      </c>
      <c r="Q2420" s="2559">
        <v>0.16800000000000001</v>
      </c>
      <c r="R2420" s="2559">
        <v>0.16800000000000001</v>
      </c>
      <c r="S2420" s="2614">
        <v>2.8000000000000003</v>
      </c>
      <c r="T2420" s="2561" t="s">
        <v>1534</v>
      </c>
      <c r="U2420" s="2561" t="s">
        <v>1534</v>
      </c>
      <c r="V2420" s="2562" t="s">
        <v>1133</v>
      </c>
      <c r="W2420" s="2559">
        <v>2.8000000000000004E-2</v>
      </c>
      <c r="X2420" s="2559">
        <v>6.720000000000001E-2</v>
      </c>
      <c r="Y2420" s="2562" t="s">
        <v>1534</v>
      </c>
      <c r="Z2420" s="2562" t="s">
        <v>1534</v>
      </c>
      <c r="AA2420" s="2562" t="s">
        <v>1534</v>
      </c>
      <c r="AB2420" s="2562" t="s">
        <v>1534</v>
      </c>
      <c r="AC2420" s="2559">
        <v>6.720000000000001E-2</v>
      </c>
      <c r="AD2420" s="2558">
        <v>22.377600000000001</v>
      </c>
      <c r="AE2420" s="2562" t="s">
        <v>5098</v>
      </c>
      <c r="AF2420" s="2563">
        <v>3.6960000000000007E-2</v>
      </c>
      <c r="AG2420" s="2563">
        <v>0.11200000000000002</v>
      </c>
      <c r="AH2420" s="2615" t="s">
        <v>1534</v>
      </c>
      <c r="AI2420" s="2615" t="s">
        <v>1534</v>
      </c>
      <c r="AJ2420" s="2715" t="s">
        <v>1534</v>
      </c>
      <c r="AK2420" s="2574"/>
    </row>
    <row r="2421" spans="2:37" s="2875" customFormat="1" x14ac:dyDescent="0.2">
      <c r="B2421" s="4703" t="s">
        <v>5762</v>
      </c>
      <c r="C2421" s="4704"/>
      <c r="D2421" s="2980" t="s">
        <v>5763</v>
      </c>
      <c r="E2421" s="2558">
        <v>67.2</v>
      </c>
      <c r="F2421" s="2558">
        <v>35.492800000000003</v>
      </c>
      <c r="G2421" s="2561" t="s">
        <v>1534</v>
      </c>
      <c r="H2421" s="2561" t="s">
        <v>1534</v>
      </c>
      <c r="I2421" s="2561" t="s">
        <v>1534</v>
      </c>
      <c r="J2421" s="2677">
        <v>226</v>
      </c>
      <c r="K2421" s="2559">
        <v>0.15680000000000002</v>
      </c>
      <c r="L2421" s="2559">
        <v>0.15680000000000002</v>
      </c>
      <c r="M2421" s="2677">
        <v>226</v>
      </c>
      <c r="N2421" s="2677">
        <v>226</v>
      </c>
      <c r="O2421" s="2559">
        <v>0.15680000000000002</v>
      </c>
      <c r="P2421" s="2559">
        <v>0.15680000000000002</v>
      </c>
      <c r="Q2421" s="2559">
        <v>0.15680000000000002</v>
      </c>
      <c r="R2421" s="2559">
        <v>0.15680000000000002</v>
      </c>
      <c r="S2421" s="2614">
        <v>5.6000000000000005</v>
      </c>
      <c r="T2421" s="2561" t="s">
        <v>1534</v>
      </c>
      <c r="U2421" s="2561" t="s">
        <v>1534</v>
      </c>
      <c r="V2421" s="2562" t="s">
        <v>1135</v>
      </c>
      <c r="W2421" s="2559">
        <v>2.8000000000000004E-2</v>
      </c>
      <c r="X2421" s="2559">
        <v>6.720000000000001E-2</v>
      </c>
      <c r="Y2421" s="2562" t="s">
        <v>1534</v>
      </c>
      <c r="Z2421" s="2562" t="s">
        <v>1534</v>
      </c>
      <c r="AA2421" s="2562" t="s">
        <v>1534</v>
      </c>
      <c r="AB2421" s="2562" t="s">
        <v>1534</v>
      </c>
      <c r="AC2421" s="2559">
        <v>6.720000000000001E-2</v>
      </c>
      <c r="AD2421" s="2558">
        <v>26.107200000000002</v>
      </c>
      <c r="AE2421" s="2562" t="s">
        <v>5514</v>
      </c>
      <c r="AF2421" s="2563">
        <v>3.6960000000000007E-2</v>
      </c>
      <c r="AG2421" s="2563">
        <v>0.11200000000000002</v>
      </c>
      <c r="AH2421" s="2615" t="s">
        <v>1534</v>
      </c>
      <c r="AI2421" s="2615" t="s">
        <v>1534</v>
      </c>
      <c r="AJ2421" s="2715" t="s">
        <v>1534</v>
      </c>
      <c r="AK2421" s="2574"/>
    </row>
    <row r="2422" spans="2:37" s="2875" customFormat="1" x14ac:dyDescent="0.2">
      <c r="B2422" s="4703" t="s">
        <v>5764</v>
      </c>
      <c r="C2422" s="4704"/>
      <c r="D2422" s="2980" t="s">
        <v>5765</v>
      </c>
      <c r="E2422" s="2558">
        <v>78.400000000000006</v>
      </c>
      <c r="F2422" s="2558">
        <v>42.963200000000001</v>
      </c>
      <c r="G2422" s="2561" t="s">
        <v>1534</v>
      </c>
      <c r="H2422" s="2561" t="s">
        <v>1534</v>
      </c>
      <c r="I2422" s="2561" t="s">
        <v>1534</v>
      </c>
      <c r="J2422" s="2677">
        <v>274</v>
      </c>
      <c r="K2422" s="2559">
        <v>0.15680000000000002</v>
      </c>
      <c r="L2422" s="2559">
        <v>0.15680000000000002</v>
      </c>
      <c r="M2422" s="2677">
        <v>274</v>
      </c>
      <c r="N2422" s="2677">
        <v>274</v>
      </c>
      <c r="O2422" s="2559">
        <v>0.15680000000000002</v>
      </c>
      <c r="P2422" s="2559">
        <v>0.15680000000000002</v>
      </c>
      <c r="Q2422" s="2559">
        <v>0.15680000000000002</v>
      </c>
      <c r="R2422" s="2559">
        <v>0.15680000000000002</v>
      </c>
      <c r="S2422" s="2614">
        <v>5.6000000000000005</v>
      </c>
      <c r="T2422" s="2561" t="s">
        <v>1534</v>
      </c>
      <c r="U2422" s="2561" t="s">
        <v>1534</v>
      </c>
      <c r="V2422" s="2562" t="s">
        <v>1135</v>
      </c>
      <c r="W2422" s="2559">
        <v>2.8000000000000004E-2</v>
      </c>
      <c r="X2422" s="2559">
        <v>6.720000000000001E-2</v>
      </c>
      <c r="Y2422" s="2562" t="s">
        <v>1534</v>
      </c>
      <c r="Z2422" s="2562" t="s">
        <v>1534</v>
      </c>
      <c r="AA2422" s="2562" t="s">
        <v>1534</v>
      </c>
      <c r="AB2422" s="2562" t="s">
        <v>1534</v>
      </c>
      <c r="AC2422" s="2559">
        <v>6.720000000000001E-2</v>
      </c>
      <c r="AD2422" s="2558">
        <v>29.836800000000004</v>
      </c>
      <c r="AE2422" s="2562" t="s">
        <v>56</v>
      </c>
      <c r="AF2422" s="2563">
        <v>3.6960000000000007E-2</v>
      </c>
      <c r="AG2422" s="2563">
        <v>0.11200000000000002</v>
      </c>
      <c r="AH2422" s="2615" t="s">
        <v>1534</v>
      </c>
      <c r="AI2422" s="2615" t="s">
        <v>1534</v>
      </c>
      <c r="AJ2422" s="2715" t="s">
        <v>1534</v>
      </c>
      <c r="AK2422" s="2574"/>
    </row>
    <row r="2423" spans="2:37" s="2875" customFormat="1" x14ac:dyDescent="0.2">
      <c r="B2423" s="4703" t="s">
        <v>5766</v>
      </c>
      <c r="C2423" s="4704"/>
      <c r="D2423" s="2980" t="s">
        <v>5767</v>
      </c>
      <c r="E2423" s="2558">
        <v>89.600000000000009</v>
      </c>
      <c r="F2423" s="2558">
        <v>47.633600000000008</v>
      </c>
      <c r="G2423" s="2561" t="s">
        <v>1534</v>
      </c>
      <c r="H2423" s="2561" t="s">
        <v>1534</v>
      </c>
      <c r="I2423" s="2561" t="s">
        <v>1534</v>
      </c>
      <c r="J2423" s="2677">
        <v>327</v>
      </c>
      <c r="K2423" s="2559">
        <v>0.14560000000000001</v>
      </c>
      <c r="L2423" s="2559">
        <v>0.14560000000000001</v>
      </c>
      <c r="M2423" s="2677">
        <v>327</v>
      </c>
      <c r="N2423" s="2677">
        <v>327</v>
      </c>
      <c r="O2423" s="2559">
        <v>0.14560000000000001</v>
      </c>
      <c r="P2423" s="2559">
        <v>0.14560000000000001</v>
      </c>
      <c r="Q2423" s="2559">
        <v>0.14560000000000001</v>
      </c>
      <c r="R2423" s="2559">
        <v>0.14560000000000001</v>
      </c>
      <c r="S2423" s="2614">
        <v>8.4</v>
      </c>
      <c r="T2423" s="2561" t="s">
        <v>1534</v>
      </c>
      <c r="U2423" s="2561" t="s">
        <v>1534</v>
      </c>
      <c r="V2423" s="2562" t="s">
        <v>1119</v>
      </c>
      <c r="W2423" s="2559">
        <v>2.8000000000000004E-2</v>
      </c>
      <c r="X2423" s="2559">
        <v>6.720000000000001E-2</v>
      </c>
      <c r="Y2423" s="2562" t="s">
        <v>1534</v>
      </c>
      <c r="Z2423" s="2562" t="s">
        <v>1534</v>
      </c>
      <c r="AA2423" s="2562" t="s">
        <v>1534</v>
      </c>
      <c r="AB2423" s="2562" t="s">
        <v>1534</v>
      </c>
      <c r="AC2423" s="2559">
        <v>6.720000000000001E-2</v>
      </c>
      <c r="AD2423" s="2558">
        <v>33.566400000000002</v>
      </c>
      <c r="AE2423" s="2562" t="s">
        <v>5523</v>
      </c>
      <c r="AF2423" s="2563">
        <v>3.6960000000000007E-2</v>
      </c>
      <c r="AG2423" s="2563">
        <v>0.11200000000000002</v>
      </c>
      <c r="AH2423" s="2615" t="s">
        <v>1534</v>
      </c>
      <c r="AI2423" s="2615" t="s">
        <v>1534</v>
      </c>
      <c r="AJ2423" s="2715" t="s">
        <v>1534</v>
      </c>
      <c r="AK2423" s="2574"/>
    </row>
    <row r="2424" spans="2:37" s="2875" customFormat="1" x14ac:dyDescent="0.2">
      <c r="B2424" s="4703" t="s">
        <v>5768</v>
      </c>
      <c r="C2424" s="4704"/>
      <c r="D2424" s="2980" t="s">
        <v>5769</v>
      </c>
      <c r="E2424" s="2558">
        <v>112.00000000000001</v>
      </c>
      <c r="F2424" s="2558">
        <v>63.504000000000012</v>
      </c>
      <c r="G2424" s="2561" t="s">
        <v>1534</v>
      </c>
      <c r="H2424" s="2561" t="s">
        <v>1534</v>
      </c>
      <c r="I2424" s="2561" t="s">
        <v>1534</v>
      </c>
      <c r="J2424" s="2677">
        <v>472</v>
      </c>
      <c r="K2424" s="2559">
        <v>0.13440000000000002</v>
      </c>
      <c r="L2424" s="2559">
        <v>0.13440000000000002</v>
      </c>
      <c r="M2424" s="2677">
        <v>472</v>
      </c>
      <c r="N2424" s="2677">
        <v>472</v>
      </c>
      <c r="O2424" s="2559">
        <v>0.13440000000000002</v>
      </c>
      <c r="P2424" s="2559">
        <v>0.13440000000000002</v>
      </c>
      <c r="Q2424" s="2559">
        <v>0.13440000000000002</v>
      </c>
      <c r="R2424" s="2559">
        <v>0.13440000000000002</v>
      </c>
      <c r="S2424" s="2614">
        <v>11.200000000000001</v>
      </c>
      <c r="T2424" s="2561" t="s">
        <v>1534</v>
      </c>
      <c r="U2424" s="2561" t="s">
        <v>1534</v>
      </c>
      <c r="V2424" s="2562" t="s">
        <v>5528</v>
      </c>
      <c r="W2424" s="2559">
        <v>2.8000000000000004E-2</v>
      </c>
      <c r="X2424" s="2559">
        <v>6.720000000000001E-2</v>
      </c>
      <c r="Y2424" s="2562" t="s">
        <v>1534</v>
      </c>
      <c r="Z2424" s="2562" t="s">
        <v>1534</v>
      </c>
      <c r="AA2424" s="2562" t="s">
        <v>1534</v>
      </c>
      <c r="AB2424" s="2562" t="s">
        <v>1534</v>
      </c>
      <c r="AC2424" s="2559">
        <v>6.720000000000001E-2</v>
      </c>
      <c r="AD2424" s="2558">
        <v>37.295999999999999</v>
      </c>
      <c r="AE2424" s="2562" t="s">
        <v>58</v>
      </c>
      <c r="AF2424" s="2563">
        <v>3.6960000000000007E-2</v>
      </c>
      <c r="AG2424" s="2563">
        <v>0.11200000000000002</v>
      </c>
      <c r="AH2424" s="2615" t="s">
        <v>1534</v>
      </c>
      <c r="AI2424" s="2615" t="s">
        <v>1534</v>
      </c>
      <c r="AJ2424" s="2715" t="s">
        <v>1534</v>
      </c>
      <c r="AK2424" s="2574"/>
    </row>
    <row r="2425" spans="2:37" s="2875" customFormat="1" ht="38.25" x14ac:dyDescent="0.2">
      <c r="B2425" s="4703" t="s">
        <v>5770</v>
      </c>
      <c r="C2425" s="4704"/>
      <c r="D2425" s="2980" t="s">
        <v>5771</v>
      </c>
      <c r="E2425" s="2558">
        <v>28.000000000000004</v>
      </c>
      <c r="F2425" s="2558">
        <v>10.651200000000001</v>
      </c>
      <c r="G2425" s="2561" t="s">
        <v>1534</v>
      </c>
      <c r="H2425" s="2561" t="s">
        <v>1534</v>
      </c>
      <c r="I2425" s="2561" t="s">
        <v>1534</v>
      </c>
      <c r="J2425" s="2677">
        <v>63</v>
      </c>
      <c r="K2425" s="2559">
        <v>0.16800000000000001</v>
      </c>
      <c r="L2425" s="2559">
        <v>0.16800000000000001</v>
      </c>
      <c r="M2425" s="2677">
        <v>63</v>
      </c>
      <c r="N2425" s="2677">
        <v>63</v>
      </c>
      <c r="O2425" s="2559">
        <v>0.16800000000000001</v>
      </c>
      <c r="P2425" s="2559">
        <v>0.16800000000000001</v>
      </c>
      <c r="Q2425" s="2559">
        <v>0.16800000000000001</v>
      </c>
      <c r="R2425" s="2559">
        <v>0.16800000000000001</v>
      </c>
      <c r="S2425" s="2614">
        <v>0.56000000000000005</v>
      </c>
      <c r="T2425" s="2561" t="s">
        <v>1534</v>
      </c>
      <c r="U2425" s="2561" t="s">
        <v>1534</v>
      </c>
      <c r="V2425" s="2562" t="s">
        <v>1136</v>
      </c>
      <c r="W2425" s="2559">
        <v>2.8000000000000004E-2</v>
      </c>
      <c r="X2425" s="2559">
        <v>6.720000000000001E-2</v>
      </c>
      <c r="Y2425" s="2562" t="s">
        <v>1534</v>
      </c>
      <c r="Z2425" s="2562" t="s">
        <v>1534</v>
      </c>
      <c r="AA2425" s="2562" t="s">
        <v>1534</v>
      </c>
      <c r="AB2425" s="2562" t="s">
        <v>1534</v>
      </c>
      <c r="AC2425" s="2559">
        <v>6.720000000000001E-2</v>
      </c>
      <c r="AD2425" s="2558">
        <v>11.188800000000001</v>
      </c>
      <c r="AE2425" s="2562" t="s">
        <v>49</v>
      </c>
      <c r="AF2425" s="2563">
        <v>3.6960000000000007E-2</v>
      </c>
      <c r="AG2425" s="2563">
        <v>0.11200000000000002</v>
      </c>
      <c r="AH2425" s="2615" t="s">
        <v>5661</v>
      </c>
      <c r="AI2425" s="2615" t="s">
        <v>5002</v>
      </c>
      <c r="AJ2425" s="2715">
        <v>5.6000000000000005</v>
      </c>
      <c r="AK2425" s="2574"/>
    </row>
    <row r="2426" spans="2:37" s="2875" customFormat="1" ht="38.25" x14ac:dyDescent="0.2">
      <c r="B2426" s="4703" t="s">
        <v>5772</v>
      </c>
      <c r="C2426" s="4704"/>
      <c r="D2426" s="2980" t="s">
        <v>5773</v>
      </c>
      <c r="E2426" s="2558">
        <v>33.6</v>
      </c>
      <c r="F2426" s="2558">
        <v>15.691199999999998</v>
      </c>
      <c r="G2426" s="2561" t="s">
        <v>1534</v>
      </c>
      <c r="H2426" s="2561" t="s">
        <v>1534</v>
      </c>
      <c r="I2426" s="2561" t="s">
        <v>1534</v>
      </c>
      <c r="J2426" s="2677">
        <v>93</v>
      </c>
      <c r="K2426" s="2559">
        <v>0.16800000000000001</v>
      </c>
      <c r="L2426" s="2559">
        <v>0.16800000000000001</v>
      </c>
      <c r="M2426" s="2677">
        <v>93</v>
      </c>
      <c r="N2426" s="2677">
        <v>93</v>
      </c>
      <c r="O2426" s="2559">
        <v>0.16800000000000001</v>
      </c>
      <c r="P2426" s="2559">
        <v>0.16800000000000001</v>
      </c>
      <c r="Q2426" s="2559">
        <v>0.16800000000000001</v>
      </c>
      <c r="R2426" s="2559">
        <v>0.16800000000000001</v>
      </c>
      <c r="S2426" s="2614">
        <v>1.1200000000000001</v>
      </c>
      <c r="T2426" s="2561" t="s">
        <v>1534</v>
      </c>
      <c r="U2426" s="2561" t="s">
        <v>1534</v>
      </c>
      <c r="V2426" s="2562" t="s">
        <v>5534</v>
      </c>
      <c r="W2426" s="2559">
        <v>2.8000000000000004E-2</v>
      </c>
      <c r="X2426" s="2559">
        <v>6.720000000000001E-2</v>
      </c>
      <c r="Y2426" s="2562" t="s">
        <v>1534</v>
      </c>
      <c r="Z2426" s="2562" t="s">
        <v>1534</v>
      </c>
      <c r="AA2426" s="2562" t="s">
        <v>1534</v>
      </c>
      <c r="AB2426" s="2562" t="s">
        <v>1534</v>
      </c>
      <c r="AC2426" s="2559">
        <v>6.720000000000001E-2</v>
      </c>
      <c r="AD2426" s="2558">
        <v>11.188800000000001</v>
      </c>
      <c r="AE2426" s="2562" t="s">
        <v>49</v>
      </c>
      <c r="AF2426" s="2563">
        <v>3.6960000000000007E-2</v>
      </c>
      <c r="AG2426" s="2563">
        <v>0.11200000000000002</v>
      </c>
      <c r="AH2426" s="2615" t="s">
        <v>5661</v>
      </c>
      <c r="AI2426" s="2615" t="s">
        <v>5002</v>
      </c>
      <c r="AJ2426" s="2715">
        <v>5.6000000000000005</v>
      </c>
      <c r="AK2426" s="2574"/>
    </row>
    <row r="2427" spans="2:37" s="2875" customFormat="1" ht="38.25" x14ac:dyDescent="0.2">
      <c r="B2427" s="4703" t="s">
        <v>5774</v>
      </c>
      <c r="C2427" s="4704"/>
      <c r="D2427" s="2980" t="s">
        <v>5775</v>
      </c>
      <c r="E2427" s="2558">
        <v>39.200000000000003</v>
      </c>
      <c r="F2427" s="2558">
        <v>17.0016</v>
      </c>
      <c r="G2427" s="2561" t="s">
        <v>1534</v>
      </c>
      <c r="H2427" s="2561" t="s">
        <v>1534</v>
      </c>
      <c r="I2427" s="2561" t="s">
        <v>1534</v>
      </c>
      <c r="J2427" s="2677">
        <v>101</v>
      </c>
      <c r="K2427" s="2559">
        <v>0.16800000000000001</v>
      </c>
      <c r="L2427" s="2559">
        <v>0.16800000000000001</v>
      </c>
      <c r="M2427" s="2677">
        <v>101</v>
      </c>
      <c r="N2427" s="2677">
        <v>101</v>
      </c>
      <c r="O2427" s="2559">
        <v>0.16800000000000001</v>
      </c>
      <c r="P2427" s="2559">
        <v>0.16800000000000001</v>
      </c>
      <c r="Q2427" s="2559">
        <v>0.16800000000000001</v>
      </c>
      <c r="R2427" s="2559">
        <v>0.16800000000000001</v>
      </c>
      <c r="S2427" s="2614">
        <v>1.6800000000000002</v>
      </c>
      <c r="T2427" s="2561" t="s">
        <v>1534</v>
      </c>
      <c r="U2427" s="2561" t="s">
        <v>1534</v>
      </c>
      <c r="V2427" s="2562" t="s">
        <v>5539</v>
      </c>
      <c r="W2427" s="2559">
        <v>2.8000000000000004E-2</v>
      </c>
      <c r="X2427" s="2559">
        <v>6.720000000000001E-2</v>
      </c>
      <c r="Y2427" s="2562" t="s">
        <v>1534</v>
      </c>
      <c r="Z2427" s="2562" t="s">
        <v>1534</v>
      </c>
      <c r="AA2427" s="2562" t="s">
        <v>1534</v>
      </c>
      <c r="AB2427" s="2562" t="s">
        <v>1534</v>
      </c>
      <c r="AC2427" s="2559">
        <v>6.720000000000001E-2</v>
      </c>
      <c r="AD2427" s="2558">
        <v>14.918400000000002</v>
      </c>
      <c r="AE2427" s="2562" t="s">
        <v>51</v>
      </c>
      <c r="AF2427" s="2563">
        <v>3.6960000000000007E-2</v>
      </c>
      <c r="AG2427" s="2563">
        <v>0.11200000000000002</v>
      </c>
      <c r="AH2427" s="2615" t="s">
        <v>5661</v>
      </c>
      <c r="AI2427" s="2615" t="s">
        <v>5002</v>
      </c>
      <c r="AJ2427" s="2715">
        <v>5.6000000000000005</v>
      </c>
      <c r="AK2427" s="2574"/>
    </row>
    <row r="2428" spans="2:37" s="2875" customFormat="1" ht="38.25" x14ac:dyDescent="0.2">
      <c r="B2428" s="4703" t="s">
        <v>5776</v>
      </c>
      <c r="C2428" s="4704"/>
      <c r="D2428" s="2980" t="s">
        <v>5777</v>
      </c>
      <c r="E2428" s="2558">
        <v>44.800000000000004</v>
      </c>
      <c r="F2428" s="2558">
        <v>18.312000000000005</v>
      </c>
      <c r="G2428" s="2561" t="s">
        <v>1534</v>
      </c>
      <c r="H2428" s="2561" t="s">
        <v>1534</v>
      </c>
      <c r="I2428" s="2561" t="s">
        <v>1534</v>
      </c>
      <c r="J2428" s="2677">
        <v>109</v>
      </c>
      <c r="K2428" s="2559">
        <v>0.16800000000000001</v>
      </c>
      <c r="L2428" s="2559">
        <v>0.16800000000000001</v>
      </c>
      <c r="M2428" s="2677">
        <v>109</v>
      </c>
      <c r="N2428" s="2677">
        <v>109</v>
      </c>
      <c r="O2428" s="2559">
        <v>0.16800000000000001</v>
      </c>
      <c r="P2428" s="2559">
        <v>0.16800000000000001</v>
      </c>
      <c r="Q2428" s="2559">
        <v>0.16800000000000001</v>
      </c>
      <c r="R2428" s="2559">
        <v>0.16800000000000001</v>
      </c>
      <c r="S2428" s="2614">
        <v>2.2400000000000002</v>
      </c>
      <c r="T2428" s="2561" t="s">
        <v>1534</v>
      </c>
      <c r="U2428" s="2561" t="s">
        <v>1534</v>
      </c>
      <c r="V2428" s="2562" t="s">
        <v>5544</v>
      </c>
      <c r="W2428" s="2559">
        <v>2.8000000000000004E-2</v>
      </c>
      <c r="X2428" s="2559">
        <v>6.720000000000001E-2</v>
      </c>
      <c r="Y2428" s="2562" t="s">
        <v>1534</v>
      </c>
      <c r="Z2428" s="2562" t="s">
        <v>1534</v>
      </c>
      <c r="AA2428" s="2562" t="s">
        <v>1534</v>
      </c>
      <c r="AB2428" s="2562" t="s">
        <v>1534</v>
      </c>
      <c r="AC2428" s="2559">
        <v>6.720000000000001E-2</v>
      </c>
      <c r="AD2428" s="2558">
        <v>18.648</v>
      </c>
      <c r="AE2428" s="2562" t="s">
        <v>406</v>
      </c>
      <c r="AF2428" s="2563">
        <v>3.6960000000000007E-2</v>
      </c>
      <c r="AG2428" s="2563">
        <v>0.11200000000000002</v>
      </c>
      <c r="AH2428" s="2615" t="s">
        <v>5661</v>
      </c>
      <c r="AI2428" s="2615" t="s">
        <v>5002</v>
      </c>
      <c r="AJ2428" s="2715">
        <v>5.6000000000000005</v>
      </c>
      <c r="AK2428" s="2574"/>
    </row>
    <row r="2429" spans="2:37" s="2875" customFormat="1" ht="38.25" x14ac:dyDescent="0.2">
      <c r="B2429" s="4703" t="s">
        <v>5778</v>
      </c>
      <c r="C2429" s="4704"/>
      <c r="D2429" s="2980" t="s">
        <v>5779</v>
      </c>
      <c r="E2429" s="2558">
        <v>56.000000000000007</v>
      </c>
      <c r="F2429" s="2558">
        <v>25.2224</v>
      </c>
      <c r="G2429" s="2561" t="s">
        <v>1534</v>
      </c>
      <c r="H2429" s="2561" t="s">
        <v>1534</v>
      </c>
      <c r="I2429" s="2561" t="s">
        <v>1534</v>
      </c>
      <c r="J2429" s="2677">
        <v>150</v>
      </c>
      <c r="K2429" s="2559">
        <v>0.16800000000000001</v>
      </c>
      <c r="L2429" s="2559">
        <v>0.16800000000000001</v>
      </c>
      <c r="M2429" s="2677">
        <v>150</v>
      </c>
      <c r="N2429" s="2677">
        <v>150</v>
      </c>
      <c r="O2429" s="2559">
        <v>0.16800000000000001</v>
      </c>
      <c r="P2429" s="2559">
        <v>0.16800000000000001</v>
      </c>
      <c r="Q2429" s="2559">
        <v>0.16800000000000001</v>
      </c>
      <c r="R2429" s="2559">
        <v>0.16800000000000001</v>
      </c>
      <c r="S2429" s="2614">
        <v>2.8000000000000003</v>
      </c>
      <c r="T2429" s="2561" t="s">
        <v>1534</v>
      </c>
      <c r="U2429" s="2561" t="s">
        <v>1534</v>
      </c>
      <c r="V2429" s="2562" t="s">
        <v>1133</v>
      </c>
      <c r="W2429" s="2559">
        <v>2.8000000000000004E-2</v>
      </c>
      <c r="X2429" s="2559">
        <v>6.720000000000001E-2</v>
      </c>
      <c r="Y2429" s="2562" t="s">
        <v>1534</v>
      </c>
      <c r="Z2429" s="2562" t="s">
        <v>1534</v>
      </c>
      <c r="AA2429" s="2562" t="s">
        <v>1534</v>
      </c>
      <c r="AB2429" s="2562" t="s">
        <v>1534</v>
      </c>
      <c r="AC2429" s="2559">
        <v>6.720000000000001E-2</v>
      </c>
      <c r="AD2429" s="2558">
        <v>22.377600000000001</v>
      </c>
      <c r="AE2429" s="2562" t="s">
        <v>5098</v>
      </c>
      <c r="AF2429" s="2563">
        <v>3.6960000000000007E-2</v>
      </c>
      <c r="AG2429" s="2563">
        <v>0.11200000000000002</v>
      </c>
      <c r="AH2429" s="2615" t="s">
        <v>5661</v>
      </c>
      <c r="AI2429" s="2615" t="s">
        <v>5002</v>
      </c>
      <c r="AJ2429" s="2715">
        <v>5.6000000000000005</v>
      </c>
      <c r="AK2429" s="2574"/>
    </row>
    <row r="2430" spans="2:37" s="2875" customFormat="1" ht="38.25" x14ac:dyDescent="0.2">
      <c r="B2430" s="4703" t="s">
        <v>5780</v>
      </c>
      <c r="C2430" s="4704"/>
      <c r="D2430" s="2980" t="s">
        <v>5781</v>
      </c>
      <c r="E2430" s="2558">
        <v>67.2</v>
      </c>
      <c r="F2430" s="2558">
        <v>29.892800000000001</v>
      </c>
      <c r="G2430" s="2561" t="s">
        <v>1534</v>
      </c>
      <c r="H2430" s="2561" t="s">
        <v>1534</v>
      </c>
      <c r="I2430" s="2561" t="s">
        <v>1534</v>
      </c>
      <c r="J2430" s="2677">
        <v>190</v>
      </c>
      <c r="K2430" s="2559">
        <v>0.15680000000000002</v>
      </c>
      <c r="L2430" s="2559">
        <v>0.15680000000000002</v>
      </c>
      <c r="M2430" s="2677">
        <v>190</v>
      </c>
      <c r="N2430" s="2677">
        <v>190</v>
      </c>
      <c r="O2430" s="2559">
        <v>0.15680000000000002</v>
      </c>
      <c r="P2430" s="2559">
        <v>0.15680000000000002</v>
      </c>
      <c r="Q2430" s="2559">
        <v>0.15680000000000002</v>
      </c>
      <c r="R2430" s="2559">
        <v>0.15680000000000002</v>
      </c>
      <c r="S2430" s="2614">
        <v>5.6000000000000005</v>
      </c>
      <c r="T2430" s="2561" t="s">
        <v>1534</v>
      </c>
      <c r="U2430" s="2561" t="s">
        <v>1534</v>
      </c>
      <c r="V2430" s="2562" t="s">
        <v>1135</v>
      </c>
      <c r="W2430" s="2559">
        <v>2.8000000000000004E-2</v>
      </c>
      <c r="X2430" s="2559">
        <v>6.720000000000001E-2</v>
      </c>
      <c r="Y2430" s="2562" t="s">
        <v>1534</v>
      </c>
      <c r="Z2430" s="2562" t="s">
        <v>1534</v>
      </c>
      <c r="AA2430" s="2562" t="s">
        <v>1534</v>
      </c>
      <c r="AB2430" s="2562" t="s">
        <v>1534</v>
      </c>
      <c r="AC2430" s="2559">
        <v>6.720000000000001E-2</v>
      </c>
      <c r="AD2430" s="2558">
        <v>26.107200000000002</v>
      </c>
      <c r="AE2430" s="2562" t="s">
        <v>5514</v>
      </c>
      <c r="AF2430" s="2563">
        <v>3.6960000000000007E-2</v>
      </c>
      <c r="AG2430" s="2563">
        <v>0.11200000000000002</v>
      </c>
      <c r="AH2430" s="2615" t="s">
        <v>5661</v>
      </c>
      <c r="AI2430" s="2615" t="s">
        <v>5002</v>
      </c>
      <c r="AJ2430" s="2715">
        <v>5.6000000000000005</v>
      </c>
      <c r="AK2430" s="2574"/>
    </row>
    <row r="2431" spans="2:37" s="2875" customFormat="1" ht="38.25" x14ac:dyDescent="0.2">
      <c r="B2431" s="4703" t="s">
        <v>5782</v>
      </c>
      <c r="C2431" s="4704"/>
      <c r="D2431" s="2980" t="s">
        <v>5783</v>
      </c>
      <c r="E2431" s="2558">
        <v>78.400000000000006</v>
      </c>
      <c r="F2431" s="2558">
        <v>37.363200000000006</v>
      </c>
      <c r="G2431" s="2561" t="s">
        <v>1534</v>
      </c>
      <c r="H2431" s="2561" t="s">
        <v>1534</v>
      </c>
      <c r="I2431" s="2561" t="s">
        <v>1534</v>
      </c>
      <c r="J2431" s="2677">
        <v>238</v>
      </c>
      <c r="K2431" s="2559">
        <v>0.15680000000000002</v>
      </c>
      <c r="L2431" s="2559">
        <v>0.15680000000000002</v>
      </c>
      <c r="M2431" s="2677">
        <v>238</v>
      </c>
      <c r="N2431" s="2677">
        <v>238</v>
      </c>
      <c r="O2431" s="2559">
        <v>0.15680000000000002</v>
      </c>
      <c r="P2431" s="2559">
        <v>0.15680000000000002</v>
      </c>
      <c r="Q2431" s="2559">
        <v>0.15680000000000002</v>
      </c>
      <c r="R2431" s="2559">
        <v>0.15680000000000002</v>
      </c>
      <c r="S2431" s="2614">
        <v>5.6000000000000005</v>
      </c>
      <c r="T2431" s="2561" t="s">
        <v>1534</v>
      </c>
      <c r="U2431" s="2561" t="s">
        <v>1534</v>
      </c>
      <c r="V2431" s="2562" t="s">
        <v>1135</v>
      </c>
      <c r="W2431" s="2559">
        <v>2.8000000000000004E-2</v>
      </c>
      <c r="X2431" s="2559">
        <v>6.720000000000001E-2</v>
      </c>
      <c r="Y2431" s="2562" t="s">
        <v>1534</v>
      </c>
      <c r="Z2431" s="2562" t="s">
        <v>1534</v>
      </c>
      <c r="AA2431" s="2562" t="s">
        <v>1534</v>
      </c>
      <c r="AB2431" s="2562" t="s">
        <v>1534</v>
      </c>
      <c r="AC2431" s="2559">
        <v>6.720000000000001E-2</v>
      </c>
      <c r="AD2431" s="2558">
        <v>29.836800000000004</v>
      </c>
      <c r="AE2431" s="2562" t="s">
        <v>56</v>
      </c>
      <c r="AF2431" s="2563">
        <v>3.6960000000000007E-2</v>
      </c>
      <c r="AG2431" s="2563">
        <v>0.11200000000000002</v>
      </c>
      <c r="AH2431" s="2615" t="s">
        <v>5661</v>
      </c>
      <c r="AI2431" s="2615" t="s">
        <v>5002</v>
      </c>
      <c r="AJ2431" s="2715">
        <v>5.6000000000000005</v>
      </c>
      <c r="AK2431" s="2574"/>
    </row>
    <row r="2432" spans="2:37" s="2875" customFormat="1" ht="38.25" x14ac:dyDescent="0.2">
      <c r="B2432" s="4703" t="s">
        <v>5784</v>
      </c>
      <c r="C2432" s="4704"/>
      <c r="D2432" s="2980" t="s">
        <v>5785</v>
      </c>
      <c r="E2432" s="2558">
        <v>89.600000000000009</v>
      </c>
      <c r="F2432" s="2558">
        <v>42.033600000000007</v>
      </c>
      <c r="G2432" s="2561" t="s">
        <v>1534</v>
      </c>
      <c r="H2432" s="2561" t="s">
        <v>1534</v>
      </c>
      <c r="I2432" s="2561" t="s">
        <v>1534</v>
      </c>
      <c r="J2432" s="2677">
        <v>288</v>
      </c>
      <c r="K2432" s="2559">
        <v>0.14560000000000001</v>
      </c>
      <c r="L2432" s="2559">
        <v>0.14560000000000001</v>
      </c>
      <c r="M2432" s="2677">
        <v>288</v>
      </c>
      <c r="N2432" s="2677">
        <v>288</v>
      </c>
      <c r="O2432" s="2559">
        <v>0.14560000000000001</v>
      </c>
      <c r="P2432" s="2559">
        <v>0.14560000000000001</v>
      </c>
      <c r="Q2432" s="2559">
        <v>0.14560000000000001</v>
      </c>
      <c r="R2432" s="2559">
        <v>0.14560000000000001</v>
      </c>
      <c r="S2432" s="2614">
        <v>8.4</v>
      </c>
      <c r="T2432" s="2561" t="s">
        <v>1534</v>
      </c>
      <c r="U2432" s="2561" t="s">
        <v>1534</v>
      </c>
      <c r="V2432" s="2562" t="s">
        <v>1119</v>
      </c>
      <c r="W2432" s="2559">
        <v>2.8000000000000004E-2</v>
      </c>
      <c r="X2432" s="2559">
        <v>6.720000000000001E-2</v>
      </c>
      <c r="Y2432" s="2562" t="s">
        <v>1534</v>
      </c>
      <c r="Z2432" s="2562" t="s">
        <v>1534</v>
      </c>
      <c r="AA2432" s="2562" t="s">
        <v>1534</v>
      </c>
      <c r="AB2432" s="2562" t="s">
        <v>1534</v>
      </c>
      <c r="AC2432" s="2559">
        <v>6.720000000000001E-2</v>
      </c>
      <c r="AD2432" s="2558">
        <v>33.566400000000002</v>
      </c>
      <c r="AE2432" s="2562" t="s">
        <v>5523</v>
      </c>
      <c r="AF2432" s="2563">
        <v>3.6960000000000007E-2</v>
      </c>
      <c r="AG2432" s="2563">
        <v>0.11200000000000002</v>
      </c>
      <c r="AH2432" s="2615" t="s">
        <v>5661</v>
      </c>
      <c r="AI2432" s="2615" t="s">
        <v>5002</v>
      </c>
      <c r="AJ2432" s="2715">
        <v>5.6000000000000005</v>
      </c>
      <c r="AK2432" s="2574"/>
    </row>
    <row r="2433" spans="2:37" s="2875" customFormat="1" ht="38.25" x14ac:dyDescent="0.2">
      <c r="B2433" s="4703" t="s">
        <v>5786</v>
      </c>
      <c r="C2433" s="4704"/>
      <c r="D2433" s="2980" t="s">
        <v>5787</v>
      </c>
      <c r="E2433" s="2558">
        <v>112.00000000000001</v>
      </c>
      <c r="F2433" s="2558">
        <v>57.904000000000011</v>
      </c>
      <c r="G2433" s="2561" t="s">
        <v>1534</v>
      </c>
      <c r="H2433" s="2561" t="s">
        <v>1534</v>
      </c>
      <c r="I2433" s="2561" t="s">
        <v>1534</v>
      </c>
      <c r="J2433" s="2677">
        <v>430</v>
      </c>
      <c r="K2433" s="2559">
        <v>0.13440000000000002</v>
      </c>
      <c r="L2433" s="2559">
        <v>0.13440000000000002</v>
      </c>
      <c r="M2433" s="2677">
        <v>430</v>
      </c>
      <c r="N2433" s="2677">
        <v>430</v>
      </c>
      <c r="O2433" s="2559">
        <v>0.13440000000000002</v>
      </c>
      <c r="P2433" s="2559">
        <v>0.13440000000000002</v>
      </c>
      <c r="Q2433" s="2559">
        <v>0.13440000000000002</v>
      </c>
      <c r="R2433" s="2559">
        <v>0.13440000000000002</v>
      </c>
      <c r="S2433" s="2614">
        <v>11.200000000000001</v>
      </c>
      <c r="T2433" s="2561" t="s">
        <v>1534</v>
      </c>
      <c r="U2433" s="2561" t="s">
        <v>1534</v>
      </c>
      <c r="V2433" s="2562" t="s">
        <v>5528</v>
      </c>
      <c r="W2433" s="2559">
        <v>2.8000000000000004E-2</v>
      </c>
      <c r="X2433" s="2559">
        <v>6.720000000000001E-2</v>
      </c>
      <c r="Y2433" s="2562" t="s">
        <v>1534</v>
      </c>
      <c r="Z2433" s="2562" t="s">
        <v>1534</v>
      </c>
      <c r="AA2433" s="2562" t="s">
        <v>1534</v>
      </c>
      <c r="AB2433" s="2562" t="s">
        <v>1534</v>
      </c>
      <c r="AC2433" s="2559">
        <v>6.720000000000001E-2</v>
      </c>
      <c r="AD2433" s="2558">
        <v>37.295999999999999</v>
      </c>
      <c r="AE2433" s="2562" t="s">
        <v>58</v>
      </c>
      <c r="AF2433" s="2563">
        <v>3.6960000000000007E-2</v>
      </c>
      <c r="AG2433" s="2563">
        <v>0.11200000000000002</v>
      </c>
      <c r="AH2433" s="2615" t="s">
        <v>5661</v>
      </c>
      <c r="AI2433" s="2615" t="s">
        <v>5002</v>
      </c>
      <c r="AJ2433" s="2715">
        <v>5.6000000000000005</v>
      </c>
      <c r="AK2433" s="2574"/>
    </row>
    <row r="2434" spans="2:37" s="2875" customFormat="1" x14ac:dyDescent="0.2">
      <c r="B2434" s="4703" t="s">
        <v>5788</v>
      </c>
      <c r="C2434" s="4704"/>
      <c r="D2434" s="2980" t="s">
        <v>5789</v>
      </c>
      <c r="E2434" s="2558">
        <v>28.000000000000004</v>
      </c>
      <c r="F2434" s="2558">
        <v>16.251200000000001</v>
      </c>
      <c r="G2434" s="2561" t="s">
        <v>1534</v>
      </c>
      <c r="H2434" s="2561" t="s">
        <v>1534</v>
      </c>
      <c r="I2434" s="2561" t="s">
        <v>1534</v>
      </c>
      <c r="J2434" s="2677">
        <v>96</v>
      </c>
      <c r="K2434" s="2559">
        <v>0.16800000000000001</v>
      </c>
      <c r="L2434" s="2559">
        <v>0.16800000000000001</v>
      </c>
      <c r="M2434" s="2677">
        <v>96</v>
      </c>
      <c r="N2434" s="2677">
        <v>96</v>
      </c>
      <c r="O2434" s="2559">
        <v>0.16800000000000001</v>
      </c>
      <c r="P2434" s="2559">
        <v>0.16800000000000001</v>
      </c>
      <c r="Q2434" s="2559">
        <v>0.16800000000000001</v>
      </c>
      <c r="R2434" s="2559">
        <v>0.16800000000000001</v>
      </c>
      <c r="S2434" s="2614">
        <v>0.56000000000000005</v>
      </c>
      <c r="T2434" s="2561" t="s">
        <v>1534</v>
      </c>
      <c r="U2434" s="2561" t="s">
        <v>1534</v>
      </c>
      <c r="V2434" s="2562" t="s">
        <v>1136</v>
      </c>
      <c r="W2434" s="2559">
        <v>2.8000000000000004E-2</v>
      </c>
      <c r="X2434" s="2559">
        <v>6.720000000000001E-2</v>
      </c>
      <c r="Y2434" s="2562" t="s">
        <v>1534</v>
      </c>
      <c r="Z2434" s="2562" t="s">
        <v>1534</v>
      </c>
      <c r="AA2434" s="2562" t="s">
        <v>1534</v>
      </c>
      <c r="AB2434" s="2562" t="s">
        <v>1534</v>
      </c>
      <c r="AC2434" s="2559">
        <v>6.720000000000001E-2</v>
      </c>
      <c r="AD2434" s="2558">
        <v>11.188800000000001</v>
      </c>
      <c r="AE2434" s="2562" t="s">
        <v>49</v>
      </c>
      <c r="AF2434" s="2563">
        <v>3.6960000000000007E-2</v>
      </c>
      <c r="AG2434" s="2563">
        <v>0.11200000000000002</v>
      </c>
      <c r="AH2434" s="2615" t="s">
        <v>1534</v>
      </c>
      <c r="AI2434" s="2615" t="s">
        <v>1534</v>
      </c>
      <c r="AJ2434" s="2715" t="s">
        <v>1534</v>
      </c>
      <c r="AK2434" s="2574"/>
    </row>
    <row r="2435" spans="2:37" s="2875" customFormat="1" x14ac:dyDescent="0.2">
      <c r="B2435" s="4703" t="s">
        <v>5790</v>
      </c>
      <c r="C2435" s="4704"/>
      <c r="D2435" s="2980" t="s">
        <v>5791</v>
      </c>
      <c r="E2435" s="2558">
        <v>33.6</v>
      </c>
      <c r="F2435" s="2558">
        <v>17.561600000000002</v>
      </c>
      <c r="G2435" s="2561" t="s">
        <v>1534</v>
      </c>
      <c r="H2435" s="2561" t="s">
        <v>1534</v>
      </c>
      <c r="I2435" s="2561" t="s">
        <v>1534</v>
      </c>
      <c r="J2435" s="2677">
        <v>104</v>
      </c>
      <c r="K2435" s="2559">
        <v>0.16800000000000001</v>
      </c>
      <c r="L2435" s="2559">
        <v>0.16800000000000001</v>
      </c>
      <c r="M2435" s="2677">
        <v>104</v>
      </c>
      <c r="N2435" s="2677">
        <v>104</v>
      </c>
      <c r="O2435" s="2559">
        <v>0.16800000000000001</v>
      </c>
      <c r="P2435" s="2559">
        <v>0.16800000000000001</v>
      </c>
      <c r="Q2435" s="2559">
        <v>0.16800000000000001</v>
      </c>
      <c r="R2435" s="2559">
        <v>0.16800000000000001</v>
      </c>
      <c r="S2435" s="2614">
        <v>1.1200000000000001</v>
      </c>
      <c r="T2435" s="2561" t="s">
        <v>1534</v>
      </c>
      <c r="U2435" s="2561" t="s">
        <v>1534</v>
      </c>
      <c r="V2435" s="2562" t="s">
        <v>5534</v>
      </c>
      <c r="W2435" s="2559">
        <v>2.8000000000000004E-2</v>
      </c>
      <c r="X2435" s="2559">
        <v>6.720000000000001E-2</v>
      </c>
      <c r="Y2435" s="2562" t="s">
        <v>1534</v>
      </c>
      <c r="Z2435" s="2562" t="s">
        <v>1534</v>
      </c>
      <c r="AA2435" s="2562" t="s">
        <v>1534</v>
      </c>
      <c r="AB2435" s="2562" t="s">
        <v>1534</v>
      </c>
      <c r="AC2435" s="2559">
        <v>6.720000000000001E-2</v>
      </c>
      <c r="AD2435" s="2558">
        <v>14.918400000000002</v>
      </c>
      <c r="AE2435" s="2562" t="s">
        <v>51</v>
      </c>
      <c r="AF2435" s="2563">
        <v>3.6960000000000007E-2</v>
      </c>
      <c r="AG2435" s="2563">
        <v>0.11200000000000002</v>
      </c>
      <c r="AH2435" s="2615" t="s">
        <v>1534</v>
      </c>
      <c r="AI2435" s="2615" t="s">
        <v>1534</v>
      </c>
      <c r="AJ2435" s="2715" t="s">
        <v>1534</v>
      </c>
      <c r="AK2435" s="2574"/>
    </row>
    <row r="2436" spans="2:37" s="2875" customFormat="1" x14ac:dyDescent="0.2">
      <c r="B2436" s="4703" t="s">
        <v>5792</v>
      </c>
      <c r="C2436" s="4704"/>
      <c r="D2436" s="2980" t="s">
        <v>5793</v>
      </c>
      <c r="E2436" s="2558">
        <v>39.200000000000003</v>
      </c>
      <c r="F2436" s="2558">
        <v>22.601600000000001</v>
      </c>
      <c r="G2436" s="2561" t="s">
        <v>1534</v>
      </c>
      <c r="H2436" s="2561" t="s">
        <v>1534</v>
      </c>
      <c r="I2436" s="2561" t="s">
        <v>1534</v>
      </c>
      <c r="J2436" s="2677">
        <v>134</v>
      </c>
      <c r="K2436" s="2559">
        <v>0.16800000000000001</v>
      </c>
      <c r="L2436" s="2559">
        <v>0.16800000000000001</v>
      </c>
      <c r="M2436" s="2677">
        <v>134</v>
      </c>
      <c r="N2436" s="2677">
        <v>134</v>
      </c>
      <c r="O2436" s="2559">
        <v>0.16800000000000001</v>
      </c>
      <c r="P2436" s="2559">
        <v>0.16800000000000001</v>
      </c>
      <c r="Q2436" s="2559">
        <v>0.16800000000000001</v>
      </c>
      <c r="R2436" s="2559">
        <v>0.16800000000000001</v>
      </c>
      <c r="S2436" s="2614">
        <v>1.6800000000000002</v>
      </c>
      <c r="T2436" s="2561" t="s">
        <v>1534</v>
      </c>
      <c r="U2436" s="2561" t="s">
        <v>1534</v>
      </c>
      <c r="V2436" s="2562" t="s">
        <v>5539</v>
      </c>
      <c r="W2436" s="2559">
        <v>2.8000000000000004E-2</v>
      </c>
      <c r="X2436" s="2559">
        <v>6.720000000000001E-2</v>
      </c>
      <c r="Y2436" s="2562" t="s">
        <v>1534</v>
      </c>
      <c r="Z2436" s="2562" t="s">
        <v>1534</v>
      </c>
      <c r="AA2436" s="2562" t="s">
        <v>1534</v>
      </c>
      <c r="AB2436" s="2562" t="s">
        <v>1534</v>
      </c>
      <c r="AC2436" s="2559">
        <v>6.720000000000001E-2</v>
      </c>
      <c r="AD2436" s="2558">
        <v>14.918400000000002</v>
      </c>
      <c r="AE2436" s="2562" t="s">
        <v>51</v>
      </c>
      <c r="AF2436" s="2563">
        <v>3.6960000000000007E-2</v>
      </c>
      <c r="AG2436" s="2563">
        <v>0.11200000000000002</v>
      </c>
      <c r="AH2436" s="2615" t="s">
        <v>1534</v>
      </c>
      <c r="AI2436" s="2615" t="s">
        <v>1534</v>
      </c>
      <c r="AJ2436" s="2715" t="s">
        <v>1534</v>
      </c>
      <c r="AK2436" s="2574"/>
    </row>
    <row r="2437" spans="2:37" s="2875" customFormat="1" x14ac:dyDescent="0.2">
      <c r="B2437" s="4703" t="s">
        <v>5794</v>
      </c>
      <c r="C2437" s="4704"/>
      <c r="D2437" s="2980" t="s">
        <v>5795</v>
      </c>
      <c r="E2437" s="2558">
        <v>44.800000000000004</v>
      </c>
      <c r="F2437" s="2558">
        <v>23.912000000000003</v>
      </c>
      <c r="G2437" s="2561" t="s">
        <v>1534</v>
      </c>
      <c r="H2437" s="2561" t="s">
        <v>1534</v>
      </c>
      <c r="I2437" s="2561" t="s">
        <v>1534</v>
      </c>
      <c r="J2437" s="2677">
        <v>142</v>
      </c>
      <c r="K2437" s="2559">
        <v>0.16800000000000001</v>
      </c>
      <c r="L2437" s="2559">
        <v>0.16800000000000001</v>
      </c>
      <c r="M2437" s="2677">
        <v>142</v>
      </c>
      <c r="N2437" s="2677">
        <v>142</v>
      </c>
      <c r="O2437" s="2559">
        <v>0.16800000000000001</v>
      </c>
      <c r="P2437" s="2559">
        <v>0.16800000000000001</v>
      </c>
      <c r="Q2437" s="2559">
        <v>0.16800000000000001</v>
      </c>
      <c r="R2437" s="2559">
        <v>0.16800000000000001</v>
      </c>
      <c r="S2437" s="2614">
        <v>2.2400000000000002</v>
      </c>
      <c r="T2437" s="2561" t="s">
        <v>1534</v>
      </c>
      <c r="U2437" s="2561" t="s">
        <v>1534</v>
      </c>
      <c r="V2437" s="2562" t="s">
        <v>5544</v>
      </c>
      <c r="W2437" s="2559">
        <v>2.8000000000000004E-2</v>
      </c>
      <c r="X2437" s="2559">
        <v>6.720000000000001E-2</v>
      </c>
      <c r="Y2437" s="2562" t="s">
        <v>1534</v>
      </c>
      <c r="Z2437" s="2562" t="s">
        <v>1534</v>
      </c>
      <c r="AA2437" s="2562" t="s">
        <v>1534</v>
      </c>
      <c r="AB2437" s="2562" t="s">
        <v>1534</v>
      </c>
      <c r="AC2437" s="2559">
        <v>6.720000000000001E-2</v>
      </c>
      <c r="AD2437" s="2558">
        <v>18.648</v>
      </c>
      <c r="AE2437" s="2562" t="s">
        <v>406</v>
      </c>
      <c r="AF2437" s="2563">
        <v>3.6960000000000007E-2</v>
      </c>
      <c r="AG2437" s="2563">
        <v>0.11200000000000002</v>
      </c>
      <c r="AH2437" s="2615" t="s">
        <v>1534</v>
      </c>
      <c r="AI2437" s="2615" t="s">
        <v>1534</v>
      </c>
      <c r="AJ2437" s="2715" t="s">
        <v>1534</v>
      </c>
      <c r="AK2437" s="2574"/>
    </row>
    <row r="2438" spans="2:37" s="2875" customFormat="1" x14ac:dyDescent="0.2">
      <c r="B2438" s="4703" t="s">
        <v>5796</v>
      </c>
      <c r="C2438" s="4704"/>
      <c r="D2438" s="2980" t="s">
        <v>5797</v>
      </c>
      <c r="E2438" s="2558">
        <v>56.000000000000007</v>
      </c>
      <c r="F2438" s="2558">
        <v>30.822400000000002</v>
      </c>
      <c r="G2438" s="2561" t="s">
        <v>1534</v>
      </c>
      <c r="H2438" s="2561" t="s">
        <v>1534</v>
      </c>
      <c r="I2438" s="2561" t="s">
        <v>1534</v>
      </c>
      <c r="J2438" s="2677">
        <v>183</v>
      </c>
      <c r="K2438" s="2559">
        <v>0.16800000000000001</v>
      </c>
      <c r="L2438" s="2559">
        <v>0.16800000000000001</v>
      </c>
      <c r="M2438" s="2677">
        <v>183</v>
      </c>
      <c r="N2438" s="2677">
        <v>183</v>
      </c>
      <c r="O2438" s="2559">
        <v>0.16800000000000001</v>
      </c>
      <c r="P2438" s="2559">
        <v>0.16800000000000001</v>
      </c>
      <c r="Q2438" s="2559">
        <v>0.16800000000000001</v>
      </c>
      <c r="R2438" s="2559">
        <v>0.16800000000000001</v>
      </c>
      <c r="S2438" s="2614">
        <v>2.8000000000000003</v>
      </c>
      <c r="T2438" s="2561" t="s">
        <v>1534</v>
      </c>
      <c r="U2438" s="2561" t="s">
        <v>1534</v>
      </c>
      <c r="V2438" s="2562" t="s">
        <v>1133</v>
      </c>
      <c r="W2438" s="2559">
        <v>2.8000000000000004E-2</v>
      </c>
      <c r="X2438" s="2559">
        <v>6.720000000000001E-2</v>
      </c>
      <c r="Y2438" s="2562" t="s">
        <v>1534</v>
      </c>
      <c r="Z2438" s="2562" t="s">
        <v>1534</v>
      </c>
      <c r="AA2438" s="2562" t="s">
        <v>1534</v>
      </c>
      <c r="AB2438" s="2562" t="s">
        <v>1534</v>
      </c>
      <c r="AC2438" s="2559">
        <v>6.720000000000001E-2</v>
      </c>
      <c r="AD2438" s="2558">
        <v>22.377600000000001</v>
      </c>
      <c r="AE2438" s="2562" t="s">
        <v>5098</v>
      </c>
      <c r="AF2438" s="2563">
        <v>3.6960000000000007E-2</v>
      </c>
      <c r="AG2438" s="2563">
        <v>0.11200000000000002</v>
      </c>
      <c r="AH2438" s="2615" t="s">
        <v>1534</v>
      </c>
      <c r="AI2438" s="2615" t="s">
        <v>1534</v>
      </c>
      <c r="AJ2438" s="2715" t="s">
        <v>1534</v>
      </c>
      <c r="AK2438" s="2574"/>
    </row>
    <row r="2439" spans="2:37" s="2875" customFormat="1" x14ac:dyDescent="0.2">
      <c r="B2439" s="4703" t="s">
        <v>5798</v>
      </c>
      <c r="C2439" s="4704"/>
      <c r="D2439" s="2980" t="s">
        <v>5799</v>
      </c>
      <c r="E2439" s="2558">
        <v>67.2</v>
      </c>
      <c r="F2439" s="2558">
        <v>35.492800000000003</v>
      </c>
      <c r="G2439" s="2561" t="s">
        <v>1534</v>
      </c>
      <c r="H2439" s="2561" t="s">
        <v>1534</v>
      </c>
      <c r="I2439" s="2561" t="s">
        <v>1534</v>
      </c>
      <c r="J2439" s="2677">
        <v>226</v>
      </c>
      <c r="K2439" s="2559">
        <v>0.15680000000000002</v>
      </c>
      <c r="L2439" s="2559">
        <v>0.15680000000000002</v>
      </c>
      <c r="M2439" s="2677">
        <v>226</v>
      </c>
      <c r="N2439" s="2677">
        <v>226</v>
      </c>
      <c r="O2439" s="2559">
        <v>0.15680000000000002</v>
      </c>
      <c r="P2439" s="2559">
        <v>0.15680000000000002</v>
      </c>
      <c r="Q2439" s="2559">
        <v>0.15680000000000002</v>
      </c>
      <c r="R2439" s="2559">
        <v>0.15680000000000002</v>
      </c>
      <c r="S2439" s="2614">
        <v>5.6000000000000005</v>
      </c>
      <c r="T2439" s="2561" t="s">
        <v>1534</v>
      </c>
      <c r="U2439" s="2561" t="s">
        <v>1534</v>
      </c>
      <c r="V2439" s="2562" t="s">
        <v>1135</v>
      </c>
      <c r="W2439" s="2559">
        <v>2.8000000000000004E-2</v>
      </c>
      <c r="X2439" s="2559">
        <v>6.720000000000001E-2</v>
      </c>
      <c r="Y2439" s="2562" t="s">
        <v>1534</v>
      </c>
      <c r="Z2439" s="2562" t="s">
        <v>1534</v>
      </c>
      <c r="AA2439" s="2562" t="s">
        <v>1534</v>
      </c>
      <c r="AB2439" s="2562" t="s">
        <v>1534</v>
      </c>
      <c r="AC2439" s="2559">
        <v>6.720000000000001E-2</v>
      </c>
      <c r="AD2439" s="2558">
        <v>26.107200000000002</v>
      </c>
      <c r="AE2439" s="2562" t="s">
        <v>5514</v>
      </c>
      <c r="AF2439" s="2563">
        <v>3.6960000000000007E-2</v>
      </c>
      <c r="AG2439" s="2563">
        <v>0.11200000000000002</v>
      </c>
      <c r="AH2439" s="2615" t="s">
        <v>1534</v>
      </c>
      <c r="AI2439" s="2615" t="s">
        <v>1534</v>
      </c>
      <c r="AJ2439" s="2715" t="s">
        <v>1534</v>
      </c>
      <c r="AK2439" s="2574"/>
    </row>
    <row r="2440" spans="2:37" s="2875" customFormat="1" x14ac:dyDescent="0.2">
      <c r="B2440" s="4703" t="s">
        <v>5800</v>
      </c>
      <c r="C2440" s="4704"/>
      <c r="D2440" s="2980" t="s">
        <v>5801</v>
      </c>
      <c r="E2440" s="2558">
        <v>78.400000000000006</v>
      </c>
      <c r="F2440" s="2558">
        <v>42.963200000000001</v>
      </c>
      <c r="G2440" s="2561" t="s">
        <v>1534</v>
      </c>
      <c r="H2440" s="2561" t="s">
        <v>1534</v>
      </c>
      <c r="I2440" s="2561" t="s">
        <v>1534</v>
      </c>
      <c r="J2440" s="2677">
        <v>274</v>
      </c>
      <c r="K2440" s="2559">
        <v>0.15680000000000002</v>
      </c>
      <c r="L2440" s="2559">
        <v>0.15680000000000002</v>
      </c>
      <c r="M2440" s="2677">
        <v>274</v>
      </c>
      <c r="N2440" s="2677">
        <v>274</v>
      </c>
      <c r="O2440" s="2559">
        <v>0.15680000000000002</v>
      </c>
      <c r="P2440" s="2559">
        <v>0.15680000000000002</v>
      </c>
      <c r="Q2440" s="2559">
        <v>0.15680000000000002</v>
      </c>
      <c r="R2440" s="2559">
        <v>0.15680000000000002</v>
      </c>
      <c r="S2440" s="2614">
        <v>5.6000000000000005</v>
      </c>
      <c r="T2440" s="2561" t="s">
        <v>1534</v>
      </c>
      <c r="U2440" s="2561" t="s">
        <v>1534</v>
      </c>
      <c r="V2440" s="2562" t="s">
        <v>1135</v>
      </c>
      <c r="W2440" s="2559">
        <v>2.8000000000000004E-2</v>
      </c>
      <c r="X2440" s="2559">
        <v>6.720000000000001E-2</v>
      </c>
      <c r="Y2440" s="2562" t="s">
        <v>1534</v>
      </c>
      <c r="Z2440" s="2562" t="s">
        <v>1534</v>
      </c>
      <c r="AA2440" s="2562" t="s">
        <v>1534</v>
      </c>
      <c r="AB2440" s="2562" t="s">
        <v>1534</v>
      </c>
      <c r="AC2440" s="2559">
        <v>6.720000000000001E-2</v>
      </c>
      <c r="AD2440" s="2558">
        <v>29.836800000000004</v>
      </c>
      <c r="AE2440" s="2562" t="s">
        <v>56</v>
      </c>
      <c r="AF2440" s="2563">
        <v>3.6960000000000007E-2</v>
      </c>
      <c r="AG2440" s="2563">
        <v>0.11200000000000002</v>
      </c>
      <c r="AH2440" s="2615" t="s">
        <v>1534</v>
      </c>
      <c r="AI2440" s="2615" t="s">
        <v>1534</v>
      </c>
      <c r="AJ2440" s="2715" t="s">
        <v>1534</v>
      </c>
      <c r="AK2440" s="2574"/>
    </row>
    <row r="2441" spans="2:37" s="2875" customFormat="1" x14ac:dyDescent="0.2">
      <c r="B2441" s="4703" t="s">
        <v>5802</v>
      </c>
      <c r="C2441" s="4704"/>
      <c r="D2441" s="2980" t="s">
        <v>5803</v>
      </c>
      <c r="E2441" s="2558">
        <v>89.600000000000009</v>
      </c>
      <c r="F2441" s="2558">
        <v>47.633600000000008</v>
      </c>
      <c r="G2441" s="2561" t="s">
        <v>1534</v>
      </c>
      <c r="H2441" s="2561" t="s">
        <v>1534</v>
      </c>
      <c r="I2441" s="2561" t="s">
        <v>1534</v>
      </c>
      <c r="J2441" s="2677">
        <v>327</v>
      </c>
      <c r="K2441" s="2559">
        <v>0.14560000000000001</v>
      </c>
      <c r="L2441" s="2559">
        <v>0.14560000000000001</v>
      </c>
      <c r="M2441" s="2677">
        <v>327</v>
      </c>
      <c r="N2441" s="2677">
        <v>327</v>
      </c>
      <c r="O2441" s="2559">
        <v>0.14560000000000001</v>
      </c>
      <c r="P2441" s="2559">
        <v>0.14560000000000001</v>
      </c>
      <c r="Q2441" s="2559">
        <v>0.14560000000000001</v>
      </c>
      <c r="R2441" s="2559">
        <v>0.14560000000000001</v>
      </c>
      <c r="S2441" s="2614">
        <v>8.4</v>
      </c>
      <c r="T2441" s="2561" t="s">
        <v>1534</v>
      </c>
      <c r="U2441" s="2561" t="s">
        <v>1534</v>
      </c>
      <c r="V2441" s="2562" t="s">
        <v>1119</v>
      </c>
      <c r="W2441" s="2559">
        <v>2.8000000000000004E-2</v>
      </c>
      <c r="X2441" s="2559">
        <v>6.720000000000001E-2</v>
      </c>
      <c r="Y2441" s="2562" t="s">
        <v>1534</v>
      </c>
      <c r="Z2441" s="2562" t="s">
        <v>1534</v>
      </c>
      <c r="AA2441" s="2562" t="s">
        <v>1534</v>
      </c>
      <c r="AB2441" s="2562" t="s">
        <v>1534</v>
      </c>
      <c r="AC2441" s="2559">
        <v>6.720000000000001E-2</v>
      </c>
      <c r="AD2441" s="2558">
        <v>33.566400000000002</v>
      </c>
      <c r="AE2441" s="2562" t="s">
        <v>5523</v>
      </c>
      <c r="AF2441" s="2563">
        <v>3.6960000000000007E-2</v>
      </c>
      <c r="AG2441" s="2563">
        <v>0.11200000000000002</v>
      </c>
      <c r="AH2441" s="2615" t="s">
        <v>1534</v>
      </c>
      <c r="AI2441" s="2615" t="s">
        <v>1534</v>
      </c>
      <c r="AJ2441" s="2715" t="s">
        <v>1534</v>
      </c>
      <c r="AK2441" s="2574"/>
    </row>
    <row r="2442" spans="2:37" s="2875" customFormat="1" ht="13.5" thickBot="1" x14ac:dyDescent="0.25">
      <c r="B2442" s="4705" t="s">
        <v>5804</v>
      </c>
      <c r="C2442" s="4706"/>
      <c r="D2442" s="3065" t="s">
        <v>5805</v>
      </c>
      <c r="E2442" s="2605">
        <v>112.00000000000001</v>
      </c>
      <c r="F2442" s="2605">
        <v>63.504000000000012</v>
      </c>
      <c r="G2442" s="2608" t="s">
        <v>1534</v>
      </c>
      <c r="H2442" s="2608" t="s">
        <v>1534</v>
      </c>
      <c r="I2442" s="2608" t="s">
        <v>1534</v>
      </c>
      <c r="J2442" s="2808">
        <v>472</v>
      </c>
      <c r="K2442" s="2606">
        <v>0.13440000000000002</v>
      </c>
      <c r="L2442" s="2606">
        <v>0.13440000000000002</v>
      </c>
      <c r="M2442" s="2808">
        <v>472</v>
      </c>
      <c r="N2442" s="2808">
        <v>472</v>
      </c>
      <c r="O2442" s="2606">
        <v>0.13440000000000002</v>
      </c>
      <c r="P2442" s="2606">
        <v>0.13440000000000002</v>
      </c>
      <c r="Q2442" s="2606">
        <v>0.13440000000000002</v>
      </c>
      <c r="R2442" s="2606">
        <v>0.13440000000000002</v>
      </c>
      <c r="S2442" s="2801">
        <v>11.200000000000001</v>
      </c>
      <c r="T2442" s="2608" t="s">
        <v>1534</v>
      </c>
      <c r="U2442" s="2608" t="s">
        <v>1534</v>
      </c>
      <c r="V2442" s="2609" t="s">
        <v>5528</v>
      </c>
      <c r="W2442" s="2606">
        <v>2.8000000000000004E-2</v>
      </c>
      <c r="X2442" s="2606">
        <v>6.720000000000001E-2</v>
      </c>
      <c r="Y2442" s="2609" t="s">
        <v>1534</v>
      </c>
      <c r="Z2442" s="2609" t="s">
        <v>1534</v>
      </c>
      <c r="AA2442" s="2609" t="s">
        <v>1534</v>
      </c>
      <c r="AB2442" s="2609" t="s">
        <v>1534</v>
      </c>
      <c r="AC2442" s="2606">
        <v>6.720000000000001E-2</v>
      </c>
      <c r="AD2442" s="2605">
        <v>37.295999999999999</v>
      </c>
      <c r="AE2442" s="2609" t="s">
        <v>58</v>
      </c>
      <c r="AF2442" s="2610">
        <v>3.6960000000000007E-2</v>
      </c>
      <c r="AG2442" s="2610">
        <v>0.11200000000000002</v>
      </c>
      <c r="AH2442" s="2655" t="s">
        <v>1534</v>
      </c>
      <c r="AI2442" s="2655" t="s">
        <v>1534</v>
      </c>
      <c r="AJ2442" s="2802" t="s">
        <v>1534</v>
      </c>
      <c r="AK2442" s="2574"/>
    </row>
    <row r="2443" spans="2:37" s="2875" customFormat="1" x14ac:dyDescent="0.2">
      <c r="B2443" s="2575"/>
      <c r="C2443" s="2568"/>
      <c r="D2443" s="2568"/>
      <c r="E2443" s="2568"/>
      <c r="F2443" s="2568"/>
      <c r="G2443" s="2568"/>
      <c r="H2443" s="2568"/>
      <c r="I2443" s="2569"/>
      <c r="J2443" s="2569"/>
      <c r="K2443" s="2569"/>
      <c r="L2443" s="2569"/>
      <c r="M2443" s="2568"/>
      <c r="N2443" s="2569"/>
      <c r="O2443" s="2569"/>
      <c r="P2443" s="2569"/>
      <c r="Q2443" s="2569"/>
      <c r="R2443" s="2569"/>
      <c r="S2443" s="2568"/>
      <c r="T2443" s="2567"/>
      <c r="U2443" s="2567"/>
      <c r="V2443" s="2567"/>
      <c r="W2443" s="2567"/>
      <c r="X2443" s="2567"/>
      <c r="Y2443" s="2567"/>
      <c r="Z2443" s="2567"/>
      <c r="AA2443" s="2567"/>
      <c r="AB2443" s="2567"/>
      <c r="AC2443" s="2567"/>
      <c r="AD2443" s="2567"/>
      <c r="AE2443" s="2567"/>
      <c r="AF2443" s="2567"/>
      <c r="AG2443" s="2567"/>
      <c r="AH2443" s="2567"/>
      <c r="AI2443" s="2567"/>
      <c r="AJ2443" s="2567"/>
      <c r="AK2443" s="2574"/>
    </row>
    <row r="2444" spans="2:37" s="2875" customFormat="1" ht="14.25" x14ac:dyDescent="0.2">
      <c r="B2444" s="3834" t="s">
        <v>4996</v>
      </c>
      <c r="C2444" s="3835"/>
      <c r="D2444" s="3917" t="s">
        <v>10</v>
      </c>
      <c r="E2444" s="3917"/>
      <c r="F2444" s="3917"/>
      <c r="G2444" s="3917"/>
      <c r="H2444" s="2571"/>
      <c r="I2444" s="2571"/>
      <c r="J2444" s="2571"/>
      <c r="K2444" s="2571"/>
      <c r="L2444" s="2571"/>
      <c r="M2444" s="2571"/>
      <c r="N2444" s="2571"/>
      <c r="O2444" s="2571"/>
      <c r="P2444" s="2571"/>
      <c r="Q2444" s="2571"/>
      <c r="R2444" s="2571"/>
      <c r="S2444" s="2571"/>
      <c r="T2444" s="2567"/>
      <c r="U2444" s="2567"/>
      <c r="V2444" s="2567"/>
      <c r="W2444" s="2567"/>
      <c r="X2444" s="2567"/>
      <c r="Y2444" s="2567"/>
      <c r="Z2444" s="2567"/>
      <c r="AA2444" s="2567"/>
      <c r="AB2444" s="2567"/>
      <c r="AC2444" s="2567"/>
      <c r="AD2444" s="2567"/>
      <c r="AE2444" s="2567"/>
      <c r="AF2444" s="2567"/>
      <c r="AG2444" s="2567"/>
      <c r="AH2444" s="2567"/>
      <c r="AI2444" s="2567"/>
      <c r="AJ2444" s="2567"/>
      <c r="AK2444" s="2574"/>
    </row>
    <row r="2445" spans="2:37" s="2875" customFormat="1" ht="14.25" x14ac:dyDescent="0.2">
      <c r="B2445" s="3834" t="s">
        <v>4997</v>
      </c>
      <c r="C2445" s="3835"/>
      <c r="D2445" s="3917" t="s">
        <v>10</v>
      </c>
      <c r="E2445" s="3917"/>
      <c r="F2445" s="3917"/>
      <c r="G2445" s="3917"/>
      <c r="H2445" s="2571"/>
      <c r="I2445" s="2571"/>
      <c r="J2445" s="2571"/>
      <c r="K2445" s="2571"/>
      <c r="L2445" s="2571"/>
      <c r="M2445" s="2571"/>
      <c r="N2445" s="2571"/>
      <c r="O2445" s="2571"/>
      <c r="P2445" s="2571"/>
      <c r="Q2445" s="2571"/>
      <c r="R2445" s="2571"/>
      <c r="S2445" s="2571"/>
      <c r="T2445" s="2567"/>
      <c r="U2445" s="2567"/>
      <c r="V2445" s="2567"/>
      <c r="W2445" s="2567"/>
      <c r="X2445" s="2567"/>
      <c r="Y2445" s="2567"/>
      <c r="Z2445" s="2567"/>
      <c r="AA2445" s="2567"/>
      <c r="AB2445" s="2567"/>
      <c r="AC2445" s="2567"/>
      <c r="AD2445" s="2567"/>
      <c r="AE2445" s="2567"/>
      <c r="AF2445" s="2567"/>
      <c r="AG2445" s="2567"/>
      <c r="AH2445" s="2567"/>
      <c r="AI2445" s="2567"/>
      <c r="AJ2445" s="2567"/>
      <c r="AK2445" s="2574"/>
    </row>
    <row r="2446" spans="2:37" s="2875" customFormat="1" ht="15.75" thickBot="1" x14ac:dyDescent="0.25">
      <c r="B2446" s="3938"/>
      <c r="C2446" s="3939"/>
      <c r="D2446" s="3940"/>
      <c r="E2446" s="3940"/>
      <c r="F2446" s="3940"/>
      <c r="G2446" s="3940"/>
      <c r="H2446" s="2576"/>
      <c r="I2446" s="2576"/>
      <c r="J2446" s="2576"/>
      <c r="K2446" s="2576"/>
      <c r="L2446" s="2576"/>
      <c r="M2446" s="2576"/>
      <c r="N2446" s="2576"/>
      <c r="O2446" s="2576"/>
      <c r="P2446" s="2576"/>
      <c r="Q2446" s="2576"/>
      <c r="R2446" s="2576"/>
      <c r="S2446" s="2576"/>
      <c r="T2446" s="2577"/>
      <c r="U2446" s="2577"/>
      <c r="V2446" s="2577"/>
      <c r="W2446" s="2577"/>
      <c r="X2446" s="2577"/>
      <c r="Y2446" s="2577"/>
      <c r="Z2446" s="2577"/>
      <c r="AA2446" s="2577"/>
      <c r="AB2446" s="2577"/>
      <c r="AC2446" s="2577"/>
      <c r="AD2446" s="2577"/>
      <c r="AE2446" s="2577"/>
      <c r="AF2446" s="2577"/>
      <c r="AG2446" s="2577"/>
      <c r="AH2446" s="2577"/>
      <c r="AI2446" s="2577"/>
      <c r="AJ2446" s="2577"/>
      <c r="AK2446" s="2579"/>
    </row>
    <row r="2447" spans="2:37" s="2875" customFormat="1" x14ac:dyDescent="0.2">
      <c r="B2447" s="2777"/>
    </row>
    <row r="2448" spans="2:37" s="2875" customFormat="1" ht="13.5" thickBot="1" x14ac:dyDescent="0.25"/>
    <row r="2449" spans="2:37" s="2875" customFormat="1" ht="20.25" x14ac:dyDescent="0.2">
      <c r="B2449" s="3839" t="s">
        <v>5005</v>
      </c>
      <c r="C2449" s="3840"/>
      <c r="D2449" s="3840"/>
      <c r="E2449" s="3840"/>
      <c r="F2449" s="3840"/>
      <c r="G2449" s="3840"/>
      <c r="H2449" s="3840"/>
      <c r="I2449" s="3840"/>
      <c r="J2449" s="3840"/>
      <c r="K2449" s="3840"/>
      <c r="L2449" s="3840"/>
      <c r="M2449" s="3840"/>
      <c r="N2449" s="3840"/>
      <c r="O2449" s="3840"/>
      <c r="P2449" s="3840"/>
      <c r="Q2449" s="3840"/>
      <c r="R2449" s="3840"/>
      <c r="S2449" s="3840"/>
      <c r="T2449" s="3840"/>
      <c r="U2449" s="3840"/>
      <c r="V2449" s="3840"/>
      <c r="W2449" s="3840"/>
      <c r="X2449" s="3840"/>
      <c r="Y2449" s="3840"/>
      <c r="Z2449" s="3840"/>
      <c r="AA2449" s="3840"/>
      <c r="AB2449" s="3840"/>
      <c r="AC2449" s="3840"/>
      <c r="AD2449" s="3840"/>
      <c r="AE2449" s="3840"/>
      <c r="AF2449" s="3840"/>
      <c r="AG2449" s="3840"/>
      <c r="AH2449" s="3840"/>
      <c r="AI2449" s="3840"/>
      <c r="AJ2449" s="3840"/>
      <c r="AK2449" s="3841"/>
    </row>
    <row r="2450" spans="2:37" s="2875" customFormat="1" x14ac:dyDescent="0.2">
      <c r="B2450" s="2572"/>
      <c r="C2450" s="2949"/>
      <c r="D2450" s="2949"/>
      <c r="E2450" s="2949"/>
      <c r="F2450" s="2949"/>
      <c r="G2450" s="2573"/>
      <c r="H2450" s="2573"/>
      <c r="I2450" s="2573"/>
      <c r="J2450" s="2573"/>
      <c r="K2450" s="2573"/>
      <c r="L2450" s="2573"/>
      <c r="M2450" s="2573"/>
      <c r="N2450" s="2573"/>
      <c r="O2450" s="2573"/>
      <c r="P2450" s="2573"/>
      <c r="Q2450" s="2573"/>
      <c r="R2450" s="2573"/>
      <c r="S2450" s="2573"/>
      <c r="T2450" s="2573"/>
      <c r="U2450" s="2573"/>
      <c r="V2450" s="2573"/>
      <c r="W2450" s="2573"/>
      <c r="X2450" s="2573"/>
      <c r="Y2450" s="2573"/>
      <c r="Z2450" s="2573"/>
      <c r="AA2450" s="2573"/>
      <c r="AB2450" s="2573"/>
      <c r="AC2450" s="2573"/>
      <c r="AD2450" s="2573"/>
      <c r="AE2450" s="2573"/>
      <c r="AF2450" s="2573"/>
      <c r="AG2450" s="2573"/>
      <c r="AH2450" s="2573"/>
      <c r="AI2450" s="2573"/>
      <c r="AJ2450" s="2573"/>
      <c r="AK2450" s="2574"/>
    </row>
    <row r="2451" spans="2:37" s="2875" customFormat="1" x14ac:dyDescent="0.2">
      <c r="B2451" s="2572" t="s">
        <v>4992</v>
      </c>
      <c r="C2451" s="2949"/>
      <c r="D2451" s="3962" t="s">
        <v>5657</v>
      </c>
      <c r="E2451" s="3962"/>
      <c r="F2451" s="3962"/>
      <c r="G2451" s="2573"/>
      <c r="H2451" s="2573"/>
      <c r="I2451" s="2573"/>
      <c r="J2451" s="2573"/>
      <c r="K2451" s="2573"/>
      <c r="L2451" s="2573"/>
      <c r="M2451" s="2573"/>
      <c r="N2451" s="2573"/>
      <c r="O2451" s="2573"/>
      <c r="P2451" s="2573"/>
      <c r="Q2451" s="2573"/>
      <c r="R2451" s="2573"/>
      <c r="S2451" s="2573"/>
      <c r="T2451" s="2573"/>
      <c r="U2451" s="2573"/>
      <c r="V2451" s="2573"/>
      <c r="W2451" s="2573"/>
      <c r="X2451" s="2573"/>
      <c r="Y2451" s="2573"/>
      <c r="Z2451" s="2573"/>
      <c r="AA2451" s="2573"/>
      <c r="AB2451" s="2573"/>
      <c r="AC2451" s="2573"/>
      <c r="AD2451" s="2573"/>
      <c r="AE2451" s="2573"/>
      <c r="AF2451" s="2573"/>
      <c r="AG2451" s="2573"/>
      <c r="AH2451" s="2573"/>
      <c r="AI2451" s="2573"/>
      <c r="AJ2451" s="2573"/>
      <c r="AK2451" s="2574"/>
    </row>
    <row r="2452" spans="2:37" s="2875" customFormat="1" ht="13.5" thickBot="1" x14ac:dyDescent="0.25">
      <c r="B2452" s="3863" t="s">
        <v>5006</v>
      </c>
      <c r="C2452" s="3864"/>
      <c r="D2452" s="3843">
        <v>41487</v>
      </c>
      <c r="E2452" s="3843"/>
      <c r="F2452" s="2949"/>
      <c r="G2452" s="2573"/>
      <c r="H2452" s="2573"/>
      <c r="I2452" s="2573"/>
      <c r="J2452" s="2573"/>
      <c r="K2452" s="2573"/>
      <c r="L2452" s="2573"/>
      <c r="M2452" s="2573"/>
      <c r="N2452" s="2573"/>
      <c r="O2452" s="2573"/>
      <c r="P2452" s="2573"/>
      <c r="Q2452" s="2573"/>
      <c r="R2452" s="2573"/>
      <c r="S2452" s="2573"/>
      <c r="T2452" s="2573"/>
      <c r="U2452" s="2573"/>
      <c r="V2452" s="2573"/>
      <c r="W2452" s="2573"/>
      <c r="X2452" s="2573"/>
      <c r="Y2452" s="2573"/>
      <c r="Z2452" s="2573"/>
      <c r="AA2452" s="2573"/>
      <c r="AB2452" s="2573"/>
      <c r="AC2452" s="2573"/>
      <c r="AD2452" s="2573"/>
      <c r="AE2452" s="2573"/>
      <c r="AF2452" s="2573"/>
      <c r="AG2452" s="2573"/>
      <c r="AH2452" s="2573"/>
      <c r="AI2452" s="2573"/>
      <c r="AJ2452" s="2573"/>
      <c r="AK2452" s="2574"/>
    </row>
    <row r="2453" spans="2:37" s="2875" customFormat="1" ht="52.5" customHeight="1" thickBot="1" x14ac:dyDescent="0.25">
      <c r="B2453" s="3844" t="s">
        <v>5007</v>
      </c>
      <c r="C2453" s="3871"/>
      <c r="D2453" s="3963" t="s">
        <v>5658</v>
      </c>
      <c r="E2453" s="3964"/>
      <c r="F2453" s="3964"/>
      <c r="G2453" s="3964"/>
      <c r="H2453" s="3964"/>
      <c r="I2453" s="3964"/>
      <c r="J2453" s="3964"/>
      <c r="K2453" s="3965"/>
      <c r="L2453" s="2573"/>
      <c r="M2453" s="2573"/>
      <c r="N2453" s="2573"/>
      <c r="O2453" s="2573"/>
      <c r="P2453" s="2573"/>
      <c r="Q2453" s="2573"/>
      <c r="R2453" s="2573"/>
      <c r="S2453" s="2573"/>
      <c r="T2453" s="2573"/>
      <c r="U2453" s="2573"/>
      <c r="V2453" s="2573"/>
      <c r="W2453" s="2573"/>
      <c r="X2453" s="2573"/>
      <c r="Y2453" s="2573"/>
      <c r="Z2453" s="2573"/>
      <c r="AA2453" s="2573"/>
      <c r="AB2453" s="2573"/>
      <c r="AC2453" s="2573"/>
      <c r="AD2453" s="2573"/>
      <c r="AE2453" s="2573"/>
      <c r="AF2453" s="2573"/>
      <c r="AG2453" s="2573"/>
      <c r="AH2453" s="2573"/>
      <c r="AI2453" s="2573"/>
      <c r="AJ2453" s="2573"/>
      <c r="AK2453" s="2574"/>
    </row>
    <row r="2454" spans="2:37" s="2875" customFormat="1" ht="13.5" thickBot="1" x14ac:dyDescent="0.25">
      <c r="B2454" s="3865"/>
      <c r="C2454" s="3849"/>
      <c r="D2454" s="3849"/>
      <c r="E2454" s="3849"/>
      <c r="F2454" s="3849"/>
      <c r="G2454" s="3849"/>
      <c r="H2454" s="3849"/>
      <c r="I2454" s="3849"/>
      <c r="J2454" s="3849"/>
      <c r="K2454" s="3849"/>
      <c r="L2454" s="3849"/>
      <c r="M2454" s="3849"/>
      <c r="N2454" s="3849"/>
      <c r="O2454" s="3849"/>
      <c r="P2454" s="3849"/>
      <c r="Q2454" s="3849"/>
      <c r="R2454" s="2573"/>
      <c r="S2454" s="2573"/>
      <c r="T2454" s="2573"/>
      <c r="U2454" s="2573"/>
      <c r="V2454" s="2573"/>
      <c r="W2454" s="2573"/>
      <c r="X2454" s="2573"/>
      <c r="Y2454" s="2573"/>
      <c r="Z2454" s="2573"/>
      <c r="AA2454" s="2573"/>
      <c r="AB2454" s="2573"/>
      <c r="AC2454" s="2573"/>
      <c r="AD2454" s="2573"/>
      <c r="AE2454" s="2573"/>
      <c r="AF2454" s="2573"/>
      <c r="AG2454" s="2573"/>
      <c r="AH2454" s="2573"/>
      <c r="AI2454" s="2573"/>
      <c r="AJ2454" s="2573"/>
      <c r="AK2454" s="2574"/>
    </row>
    <row r="2455" spans="2:37" s="2875" customFormat="1" ht="13.5" thickBot="1" x14ac:dyDescent="0.25">
      <c r="B2455" s="3827" t="s">
        <v>5008</v>
      </c>
      <c r="C2455" s="3827"/>
      <c r="D2455" s="3827" t="s">
        <v>4998</v>
      </c>
      <c r="E2455" s="3827" t="s">
        <v>5009</v>
      </c>
      <c r="F2455" s="3850" t="s">
        <v>224</v>
      </c>
      <c r="G2455" s="3850"/>
      <c r="H2455" s="3850"/>
      <c r="I2455" s="3850"/>
      <c r="J2455" s="3850"/>
      <c r="K2455" s="3850"/>
      <c r="L2455" s="3850"/>
      <c r="M2455" s="3850"/>
      <c r="N2455" s="3850"/>
      <c r="O2455" s="3850"/>
      <c r="P2455" s="3850"/>
      <c r="Q2455" s="3850"/>
      <c r="R2455" s="3850"/>
      <c r="S2455" s="3850" t="s">
        <v>340</v>
      </c>
      <c r="T2455" s="3850"/>
      <c r="U2455" s="3850"/>
      <c r="V2455" s="3850"/>
      <c r="W2455" s="3850"/>
      <c r="X2455" s="3850"/>
      <c r="Y2455" s="3850"/>
      <c r="Z2455" s="3850"/>
      <c r="AA2455" s="3850"/>
      <c r="AB2455" s="3850"/>
      <c r="AC2455" s="3850"/>
      <c r="AD2455" s="3850" t="s">
        <v>225</v>
      </c>
      <c r="AE2455" s="3850"/>
      <c r="AF2455" s="3850"/>
      <c r="AG2455" s="3850"/>
      <c r="AH2455" s="3851" t="s">
        <v>4993</v>
      </c>
      <c r="AI2455" s="3851"/>
      <c r="AJ2455" s="3851"/>
      <c r="AK2455" s="2574"/>
    </row>
    <row r="2456" spans="2:37" s="2875" customFormat="1" ht="13.5" thickBot="1" x14ac:dyDescent="0.25">
      <c r="B2456" s="3828"/>
      <c r="C2456" s="3828"/>
      <c r="D2456" s="3828"/>
      <c r="E2456" s="3828"/>
      <c r="F2456" s="3828" t="s">
        <v>5010</v>
      </c>
      <c r="G2456" s="3828" t="s">
        <v>5011</v>
      </c>
      <c r="H2456" s="3827" t="s">
        <v>5012</v>
      </c>
      <c r="I2456" s="3830" t="s">
        <v>5013</v>
      </c>
      <c r="J2456" s="3830" t="s">
        <v>5014</v>
      </c>
      <c r="K2456" s="3829" t="s">
        <v>5015</v>
      </c>
      <c r="L2456" s="3829" t="s">
        <v>5016</v>
      </c>
      <c r="M2456" s="3830" t="s">
        <v>5017</v>
      </c>
      <c r="N2456" s="3830"/>
      <c r="O2456" s="3829" t="s">
        <v>5018</v>
      </c>
      <c r="P2456" s="3829" t="s">
        <v>5019</v>
      </c>
      <c r="Q2456" s="3829" t="s">
        <v>5020</v>
      </c>
      <c r="R2456" s="3829" t="s">
        <v>5021</v>
      </c>
      <c r="S2456" s="3827" t="s">
        <v>5022</v>
      </c>
      <c r="T2456" s="3827" t="s">
        <v>5023</v>
      </c>
      <c r="U2456" s="3827" t="s">
        <v>5024</v>
      </c>
      <c r="V2456" s="3827" t="s">
        <v>5025</v>
      </c>
      <c r="W2456" s="3827" t="s">
        <v>5026</v>
      </c>
      <c r="X2456" s="3827" t="s">
        <v>5027</v>
      </c>
      <c r="Y2456" s="3827" t="s">
        <v>5028</v>
      </c>
      <c r="Z2456" s="3827" t="s">
        <v>5029</v>
      </c>
      <c r="AA2456" s="3827" t="s">
        <v>5030</v>
      </c>
      <c r="AB2456" s="3830" t="s">
        <v>5031</v>
      </c>
      <c r="AC2456" s="3830" t="s">
        <v>5032</v>
      </c>
      <c r="AD2456" s="3827" t="s">
        <v>5033</v>
      </c>
      <c r="AE2456" s="3827" t="s">
        <v>5034</v>
      </c>
      <c r="AF2456" s="3827" t="s">
        <v>5035</v>
      </c>
      <c r="AG2456" s="3827" t="s">
        <v>5036</v>
      </c>
      <c r="AH2456" s="3827" t="s">
        <v>1154</v>
      </c>
      <c r="AI2456" s="3827" t="s">
        <v>4994</v>
      </c>
      <c r="AJ2456" s="3827" t="s">
        <v>4995</v>
      </c>
      <c r="AK2456" s="2574"/>
    </row>
    <row r="2457" spans="2:37" s="2875" customFormat="1" ht="24" customHeight="1" thickBot="1" x14ac:dyDescent="0.25">
      <c r="B2457" s="3828"/>
      <c r="C2457" s="3828"/>
      <c r="D2457" s="3828"/>
      <c r="E2457" s="3828"/>
      <c r="F2457" s="3828"/>
      <c r="G2457" s="3828"/>
      <c r="H2457" s="3828"/>
      <c r="I2457" s="3829"/>
      <c r="J2457" s="3829"/>
      <c r="K2457" s="3829"/>
      <c r="L2457" s="3829"/>
      <c r="M2457" s="2946" t="s">
        <v>5037</v>
      </c>
      <c r="N2457" s="2947" t="s">
        <v>2798</v>
      </c>
      <c r="O2457" s="3829"/>
      <c r="P2457" s="3829"/>
      <c r="Q2457" s="3829"/>
      <c r="R2457" s="3829"/>
      <c r="S2457" s="3828"/>
      <c r="T2457" s="3828"/>
      <c r="U2457" s="3828"/>
      <c r="V2457" s="3828"/>
      <c r="W2457" s="3828"/>
      <c r="X2457" s="3828"/>
      <c r="Y2457" s="3828"/>
      <c r="Z2457" s="3828"/>
      <c r="AA2457" s="3828"/>
      <c r="AB2457" s="3829"/>
      <c r="AC2457" s="3829"/>
      <c r="AD2457" s="3828"/>
      <c r="AE2457" s="3828"/>
      <c r="AF2457" s="3828"/>
      <c r="AG2457" s="3828"/>
      <c r="AH2457" s="3828"/>
      <c r="AI2457" s="3828"/>
      <c r="AJ2457" s="3828"/>
      <c r="AK2457" s="2574"/>
    </row>
    <row r="2458" spans="2:37" s="2875" customFormat="1" ht="38.25" x14ac:dyDescent="0.2">
      <c r="B2458" s="4707" t="s">
        <v>5659</v>
      </c>
      <c r="C2458" s="4708"/>
      <c r="D2458" s="2580" t="s">
        <v>5660</v>
      </c>
      <c r="E2458" s="2581">
        <v>28.000000000000004</v>
      </c>
      <c r="F2458" s="2581">
        <v>10.651200000000001</v>
      </c>
      <c r="G2458" s="2602" t="s">
        <v>1534</v>
      </c>
      <c r="H2458" s="2602" t="s">
        <v>1534</v>
      </c>
      <c r="I2458" s="2602" t="s">
        <v>1534</v>
      </c>
      <c r="J2458" s="2803">
        <v>63</v>
      </c>
      <c r="K2458" s="2688">
        <v>0.16800000000000001</v>
      </c>
      <c r="L2458" s="2688">
        <v>0.16800000000000001</v>
      </c>
      <c r="M2458" s="2803">
        <v>63</v>
      </c>
      <c r="N2458" s="2803">
        <v>63</v>
      </c>
      <c r="O2458" s="2688">
        <v>0.16800000000000001</v>
      </c>
      <c r="P2458" s="2688">
        <v>0.16800000000000001</v>
      </c>
      <c r="Q2458" s="2688">
        <v>0.16800000000000001</v>
      </c>
      <c r="R2458" s="2688">
        <v>0.16800000000000001</v>
      </c>
      <c r="S2458" s="2700">
        <v>0.56000000000000005</v>
      </c>
      <c r="T2458" s="2602" t="s">
        <v>1534</v>
      </c>
      <c r="U2458" s="2602" t="s">
        <v>1534</v>
      </c>
      <c r="V2458" s="2603" t="s">
        <v>1136</v>
      </c>
      <c r="W2458" s="2688">
        <v>2.8000000000000004E-2</v>
      </c>
      <c r="X2458" s="2688">
        <v>6.720000000000001E-2</v>
      </c>
      <c r="Y2458" s="2603" t="s">
        <v>1534</v>
      </c>
      <c r="Z2458" s="2603" t="s">
        <v>1534</v>
      </c>
      <c r="AA2458" s="2603" t="s">
        <v>1534</v>
      </c>
      <c r="AB2458" s="2603" t="s">
        <v>1534</v>
      </c>
      <c r="AC2458" s="2688">
        <v>6.720000000000001E-2</v>
      </c>
      <c r="AD2458" s="2581">
        <v>11.188800000000001</v>
      </c>
      <c r="AE2458" s="2603" t="s">
        <v>49</v>
      </c>
      <c r="AF2458" s="2690">
        <v>3.6960000000000007E-2</v>
      </c>
      <c r="AG2458" s="2690">
        <v>0.11200000000000002</v>
      </c>
      <c r="AH2458" s="2646" t="s">
        <v>5661</v>
      </c>
      <c r="AI2458" s="2646" t="s">
        <v>5002</v>
      </c>
      <c r="AJ2458" s="2710">
        <v>5.6000000000000005</v>
      </c>
      <c r="AK2458" s="2574"/>
    </row>
    <row r="2459" spans="2:37" s="2875" customFormat="1" ht="38.25" x14ac:dyDescent="0.2">
      <c r="B2459" s="4703" t="s">
        <v>5662</v>
      </c>
      <c r="C2459" s="4704"/>
      <c r="D2459" s="2557" t="s">
        <v>5663</v>
      </c>
      <c r="E2459" s="2558">
        <v>33.6</v>
      </c>
      <c r="F2459" s="2558">
        <v>15.691199999999998</v>
      </c>
      <c r="G2459" s="2561" t="s">
        <v>1534</v>
      </c>
      <c r="H2459" s="2561" t="s">
        <v>1534</v>
      </c>
      <c r="I2459" s="2561" t="s">
        <v>1534</v>
      </c>
      <c r="J2459" s="2677">
        <v>93</v>
      </c>
      <c r="K2459" s="2559">
        <v>0.16800000000000001</v>
      </c>
      <c r="L2459" s="2559">
        <v>0.16800000000000001</v>
      </c>
      <c r="M2459" s="2677">
        <v>93</v>
      </c>
      <c r="N2459" s="2677">
        <v>93</v>
      </c>
      <c r="O2459" s="2559">
        <v>0.16800000000000001</v>
      </c>
      <c r="P2459" s="2559">
        <v>0.16800000000000001</v>
      </c>
      <c r="Q2459" s="2559">
        <v>0.16800000000000001</v>
      </c>
      <c r="R2459" s="2559">
        <v>0.16800000000000001</v>
      </c>
      <c r="S2459" s="2614">
        <v>1.1200000000000001</v>
      </c>
      <c r="T2459" s="2561" t="s">
        <v>1534</v>
      </c>
      <c r="U2459" s="2561" t="s">
        <v>1534</v>
      </c>
      <c r="V2459" s="2562" t="s">
        <v>5534</v>
      </c>
      <c r="W2459" s="2559">
        <v>2.8000000000000004E-2</v>
      </c>
      <c r="X2459" s="2559">
        <v>6.720000000000001E-2</v>
      </c>
      <c r="Y2459" s="2562" t="s">
        <v>1534</v>
      </c>
      <c r="Z2459" s="2562" t="s">
        <v>1534</v>
      </c>
      <c r="AA2459" s="2562" t="s">
        <v>1534</v>
      </c>
      <c r="AB2459" s="2562" t="s">
        <v>1534</v>
      </c>
      <c r="AC2459" s="2559">
        <v>6.720000000000001E-2</v>
      </c>
      <c r="AD2459" s="2558">
        <v>11.188800000000001</v>
      </c>
      <c r="AE2459" s="2562" t="s">
        <v>49</v>
      </c>
      <c r="AF2459" s="2563">
        <v>3.6960000000000007E-2</v>
      </c>
      <c r="AG2459" s="2563">
        <v>0.11200000000000002</v>
      </c>
      <c r="AH2459" s="2615" t="s">
        <v>5661</v>
      </c>
      <c r="AI2459" s="2615" t="s">
        <v>5002</v>
      </c>
      <c r="AJ2459" s="2715">
        <v>5.6000000000000005</v>
      </c>
      <c r="AK2459" s="2574"/>
    </row>
    <row r="2460" spans="2:37" s="2875" customFormat="1" ht="38.25" x14ac:dyDescent="0.2">
      <c r="B2460" s="4703" t="s">
        <v>5664</v>
      </c>
      <c r="C2460" s="4704"/>
      <c r="D2460" s="2557" t="s">
        <v>5665</v>
      </c>
      <c r="E2460" s="2558">
        <v>39.200000000000003</v>
      </c>
      <c r="F2460" s="2558">
        <v>17.0016</v>
      </c>
      <c r="G2460" s="2561" t="s">
        <v>1534</v>
      </c>
      <c r="H2460" s="2561" t="s">
        <v>1534</v>
      </c>
      <c r="I2460" s="2561" t="s">
        <v>1534</v>
      </c>
      <c r="J2460" s="2677">
        <v>101</v>
      </c>
      <c r="K2460" s="2559">
        <v>0.16800000000000001</v>
      </c>
      <c r="L2460" s="2559">
        <v>0.16800000000000001</v>
      </c>
      <c r="M2460" s="2677">
        <v>101</v>
      </c>
      <c r="N2460" s="2677">
        <v>101</v>
      </c>
      <c r="O2460" s="2559">
        <v>0.16800000000000001</v>
      </c>
      <c r="P2460" s="2559">
        <v>0.16800000000000001</v>
      </c>
      <c r="Q2460" s="2559">
        <v>0.16800000000000001</v>
      </c>
      <c r="R2460" s="2559">
        <v>0.16800000000000001</v>
      </c>
      <c r="S2460" s="2614">
        <v>1.6800000000000002</v>
      </c>
      <c r="T2460" s="2561" t="s">
        <v>1534</v>
      </c>
      <c r="U2460" s="2561" t="s">
        <v>1534</v>
      </c>
      <c r="V2460" s="2562" t="s">
        <v>5539</v>
      </c>
      <c r="W2460" s="2559">
        <v>2.8000000000000004E-2</v>
      </c>
      <c r="X2460" s="2559">
        <v>6.720000000000001E-2</v>
      </c>
      <c r="Y2460" s="2562" t="s">
        <v>1534</v>
      </c>
      <c r="Z2460" s="2562" t="s">
        <v>1534</v>
      </c>
      <c r="AA2460" s="2562" t="s">
        <v>1534</v>
      </c>
      <c r="AB2460" s="2562" t="s">
        <v>1534</v>
      </c>
      <c r="AC2460" s="2559">
        <v>6.720000000000001E-2</v>
      </c>
      <c r="AD2460" s="2558">
        <v>14.918400000000002</v>
      </c>
      <c r="AE2460" s="2562" t="s">
        <v>51</v>
      </c>
      <c r="AF2460" s="2563">
        <v>3.6960000000000007E-2</v>
      </c>
      <c r="AG2460" s="2563">
        <v>0.11200000000000002</v>
      </c>
      <c r="AH2460" s="2615" t="s">
        <v>5661</v>
      </c>
      <c r="AI2460" s="2615" t="s">
        <v>5002</v>
      </c>
      <c r="AJ2460" s="2715">
        <v>5.6000000000000005</v>
      </c>
      <c r="AK2460" s="2574"/>
    </row>
    <row r="2461" spans="2:37" s="2875" customFormat="1" ht="38.25" x14ac:dyDescent="0.2">
      <c r="B2461" s="4703" t="s">
        <v>5666</v>
      </c>
      <c r="C2461" s="4704"/>
      <c r="D2461" s="2557" t="s">
        <v>5667</v>
      </c>
      <c r="E2461" s="2558">
        <v>44.800000000000004</v>
      </c>
      <c r="F2461" s="2558">
        <v>18.312000000000005</v>
      </c>
      <c r="G2461" s="2561" t="s">
        <v>1534</v>
      </c>
      <c r="H2461" s="2561" t="s">
        <v>1534</v>
      </c>
      <c r="I2461" s="2561" t="s">
        <v>1534</v>
      </c>
      <c r="J2461" s="2677">
        <v>109</v>
      </c>
      <c r="K2461" s="2559">
        <v>0.16800000000000001</v>
      </c>
      <c r="L2461" s="2559">
        <v>0.16800000000000001</v>
      </c>
      <c r="M2461" s="2677">
        <v>109</v>
      </c>
      <c r="N2461" s="2677">
        <v>109</v>
      </c>
      <c r="O2461" s="2559">
        <v>0.16800000000000001</v>
      </c>
      <c r="P2461" s="2559">
        <v>0.16800000000000001</v>
      </c>
      <c r="Q2461" s="2559">
        <v>0.16800000000000001</v>
      </c>
      <c r="R2461" s="2559">
        <v>0.16800000000000001</v>
      </c>
      <c r="S2461" s="2614">
        <v>2.2400000000000002</v>
      </c>
      <c r="T2461" s="2561" t="s">
        <v>1534</v>
      </c>
      <c r="U2461" s="2561" t="s">
        <v>1534</v>
      </c>
      <c r="V2461" s="2562" t="s">
        <v>5544</v>
      </c>
      <c r="W2461" s="2559">
        <v>2.8000000000000004E-2</v>
      </c>
      <c r="X2461" s="2559">
        <v>6.720000000000001E-2</v>
      </c>
      <c r="Y2461" s="2562" t="s">
        <v>1534</v>
      </c>
      <c r="Z2461" s="2562" t="s">
        <v>1534</v>
      </c>
      <c r="AA2461" s="2562" t="s">
        <v>1534</v>
      </c>
      <c r="AB2461" s="2562" t="s">
        <v>1534</v>
      </c>
      <c r="AC2461" s="2559">
        <v>6.720000000000001E-2</v>
      </c>
      <c r="AD2461" s="2558">
        <v>18.648</v>
      </c>
      <c r="AE2461" s="2562" t="s">
        <v>406</v>
      </c>
      <c r="AF2461" s="2563">
        <v>3.6960000000000007E-2</v>
      </c>
      <c r="AG2461" s="2563">
        <v>0.11200000000000002</v>
      </c>
      <c r="AH2461" s="2615" t="s">
        <v>5661</v>
      </c>
      <c r="AI2461" s="2615" t="s">
        <v>5002</v>
      </c>
      <c r="AJ2461" s="2715">
        <v>5.6000000000000005</v>
      </c>
      <c r="AK2461" s="2574"/>
    </row>
    <row r="2462" spans="2:37" s="2875" customFormat="1" ht="38.25" x14ac:dyDescent="0.2">
      <c r="B2462" s="4703" t="s">
        <v>5668</v>
      </c>
      <c r="C2462" s="4704"/>
      <c r="D2462" s="2557" t="s">
        <v>5669</v>
      </c>
      <c r="E2462" s="2558">
        <v>56.000000000000007</v>
      </c>
      <c r="F2462" s="2558">
        <v>25.2224</v>
      </c>
      <c r="G2462" s="2561" t="s">
        <v>1534</v>
      </c>
      <c r="H2462" s="2561" t="s">
        <v>1534</v>
      </c>
      <c r="I2462" s="2561" t="s">
        <v>1534</v>
      </c>
      <c r="J2462" s="2677">
        <v>150</v>
      </c>
      <c r="K2462" s="2559">
        <v>0.16800000000000001</v>
      </c>
      <c r="L2462" s="2559">
        <v>0.16800000000000001</v>
      </c>
      <c r="M2462" s="2677">
        <v>150</v>
      </c>
      <c r="N2462" s="2677">
        <v>150</v>
      </c>
      <c r="O2462" s="2559">
        <v>0.16800000000000001</v>
      </c>
      <c r="P2462" s="2559">
        <v>0.16800000000000001</v>
      </c>
      <c r="Q2462" s="2559">
        <v>0.16800000000000001</v>
      </c>
      <c r="R2462" s="2559">
        <v>0.16800000000000001</v>
      </c>
      <c r="S2462" s="2614">
        <v>2.8000000000000003</v>
      </c>
      <c r="T2462" s="2561" t="s">
        <v>1534</v>
      </c>
      <c r="U2462" s="2561" t="s">
        <v>1534</v>
      </c>
      <c r="V2462" s="2562" t="s">
        <v>1133</v>
      </c>
      <c r="W2462" s="2559">
        <v>2.8000000000000004E-2</v>
      </c>
      <c r="X2462" s="2559">
        <v>6.720000000000001E-2</v>
      </c>
      <c r="Y2462" s="2562" t="s">
        <v>1534</v>
      </c>
      <c r="Z2462" s="2562" t="s">
        <v>1534</v>
      </c>
      <c r="AA2462" s="2562" t="s">
        <v>1534</v>
      </c>
      <c r="AB2462" s="2562" t="s">
        <v>1534</v>
      </c>
      <c r="AC2462" s="2559">
        <v>6.720000000000001E-2</v>
      </c>
      <c r="AD2462" s="2558">
        <v>22.377600000000001</v>
      </c>
      <c r="AE2462" s="2562" t="s">
        <v>5098</v>
      </c>
      <c r="AF2462" s="2563">
        <v>3.6960000000000007E-2</v>
      </c>
      <c r="AG2462" s="2563">
        <v>0.11200000000000002</v>
      </c>
      <c r="AH2462" s="2615" t="s">
        <v>5661</v>
      </c>
      <c r="AI2462" s="2615" t="s">
        <v>5002</v>
      </c>
      <c r="AJ2462" s="2715">
        <v>5.6000000000000005</v>
      </c>
      <c r="AK2462" s="2574"/>
    </row>
    <row r="2463" spans="2:37" s="2875" customFormat="1" ht="38.25" x14ac:dyDescent="0.2">
      <c r="B2463" s="4703" t="s">
        <v>5670</v>
      </c>
      <c r="C2463" s="4704"/>
      <c r="D2463" s="2557" t="s">
        <v>5671</v>
      </c>
      <c r="E2463" s="2558">
        <v>67.2</v>
      </c>
      <c r="F2463" s="2558">
        <v>29.892800000000001</v>
      </c>
      <c r="G2463" s="2561" t="s">
        <v>1534</v>
      </c>
      <c r="H2463" s="2561" t="s">
        <v>1534</v>
      </c>
      <c r="I2463" s="2561" t="s">
        <v>1534</v>
      </c>
      <c r="J2463" s="2677">
        <v>190</v>
      </c>
      <c r="K2463" s="2559">
        <v>0.15680000000000002</v>
      </c>
      <c r="L2463" s="2559">
        <v>0.15680000000000002</v>
      </c>
      <c r="M2463" s="2677">
        <v>190</v>
      </c>
      <c r="N2463" s="2677">
        <v>190</v>
      </c>
      <c r="O2463" s="2559">
        <v>0.15680000000000002</v>
      </c>
      <c r="P2463" s="2559">
        <v>0.15680000000000002</v>
      </c>
      <c r="Q2463" s="2559">
        <v>0.15680000000000002</v>
      </c>
      <c r="R2463" s="2559">
        <v>0.15680000000000002</v>
      </c>
      <c r="S2463" s="2614">
        <v>5.6000000000000005</v>
      </c>
      <c r="T2463" s="2561" t="s">
        <v>1534</v>
      </c>
      <c r="U2463" s="2561" t="s">
        <v>1534</v>
      </c>
      <c r="V2463" s="2562" t="s">
        <v>1135</v>
      </c>
      <c r="W2463" s="2559">
        <v>2.8000000000000004E-2</v>
      </c>
      <c r="X2463" s="2559">
        <v>6.720000000000001E-2</v>
      </c>
      <c r="Y2463" s="2562" t="s">
        <v>1534</v>
      </c>
      <c r="Z2463" s="2562" t="s">
        <v>1534</v>
      </c>
      <c r="AA2463" s="2562" t="s">
        <v>1534</v>
      </c>
      <c r="AB2463" s="2562" t="s">
        <v>1534</v>
      </c>
      <c r="AC2463" s="2559">
        <v>6.720000000000001E-2</v>
      </c>
      <c r="AD2463" s="2558">
        <v>26.107200000000002</v>
      </c>
      <c r="AE2463" s="2562" t="s">
        <v>5514</v>
      </c>
      <c r="AF2463" s="2563">
        <v>3.6960000000000007E-2</v>
      </c>
      <c r="AG2463" s="2563">
        <v>0.11200000000000002</v>
      </c>
      <c r="AH2463" s="2615" t="s">
        <v>5661</v>
      </c>
      <c r="AI2463" s="2615" t="s">
        <v>5002</v>
      </c>
      <c r="AJ2463" s="2715">
        <v>5.6000000000000005</v>
      </c>
      <c r="AK2463" s="2574"/>
    </row>
    <row r="2464" spans="2:37" s="2875" customFormat="1" ht="38.25" x14ac:dyDescent="0.2">
      <c r="B2464" s="4703" t="s">
        <v>5672</v>
      </c>
      <c r="C2464" s="4704"/>
      <c r="D2464" s="2557" t="s">
        <v>5673</v>
      </c>
      <c r="E2464" s="2558">
        <v>78.400000000000006</v>
      </c>
      <c r="F2464" s="2558">
        <v>37.363200000000006</v>
      </c>
      <c r="G2464" s="2561" t="s">
        <v>1534</v>
      </c>
      <c r="H2464" s="2561" t="s">
        <v>1534</v>
      </c>
      <c r="I2464" s="2561" t="s">
        <v>1534</v>
      </c>
      <c r="J2464" s="2677">
        <v>238</v>
      </c>
      <c r="K2464" s="2559">
        <v>0.15680000000000002</v>
      </c>
      <c r="L2464" s="2559">
        <v>0.15680000000000002</v>
      </c>
      <c r="M2464" s="2677">
        <v>238</v>
      </c>
      <c r="N2464" s="2677">
        <v>238</v>
      </c>
      <c r="O2464" s="2559">
        <v>0.15680000000000002</v>
      </c>
      <c r="P2464" s="2559">
        <v>0.15680000000000002</v>
      </c>
      <c r="Q2464" s="2559">
        <v>0.15680000000000002</v>
      </c>
      <c r="R2464" s="2559">
        <v>0.15680000000000002</v>
      </c>
      <c r="S2464" s="2614">
        <v>5.6000000000000005</v>
      </c>
      <c r="T2464" s="2561" t="s">
        <v>1534</v>
      </c>
      <c r="U2464" s="2561" t="s">
        <v>1534</v>
      </c>
      <c r="V2464" s="2562" t="s">
        <v>1135</v>
      </c>
      <c r="W2464" s="2559">
        <v>2.8000000000000004E-2</v>
      </c>
      <c r="X2464" s="2559">
        <v>6.720000000000001E-2</v>
      </c>
      <c r="Y2464" s="2562" t="s">
        <v>1534</v>
      </c>
      <c r="Z2464" s="2562" t="s">
        <v>1534</v>
      </c>
      <c r="AA2464" s="2562" t="s">
        <v>1534</v>
      </c>
      <c r="AB2464" s="2562" t="s">
        <v>1534</v>
      </c>
      <c r="AC2464" s="2559">
        <v>6.720000000000001E-2</v>
      </c>
      <c r="AD2464" s="2558">
        <v>29.836800000000004</v>
      </c>
      <c r="AE2464" s="2562" t="s">
        <v>56</v>
      </c>
      <c r="AF2464" s="2563">
        <v>3.6960000000000007E-2</v>
      </c>
      <c r="AG2464" s="2563">
        <v>0.11200000000000002</v>
      </c>
      <c r="AH2464" s="2615" t="s">
        <v>5661</v>
      </c>
      <c r="AI2464" s="2615" t="s">
        <v>5002</v>
      </c>
      <c r="AJ2464" s="2715">
        <v>5.6000000000000005</v>
      </c>
      <c r="AK2464" s="2574"/>
    </row>
    <row r="2465" spans="2:37" s="2875" customFormat="1" ht="38.25" x14ac:dyDescent="0.2">
      <c r="B2465" s="4703" t="s">
        <v>5674</v>
      </c>
      <c r="C2465" s="4704"/>
      <c r="D2465" s="2557" t="s">
        <v>5675</v>
      </c>
      <c r="E2465" s="2558">
        <v>89.600000000000009</v>
      </c>
      <c r="F2465" s="2558">
        <v>42.033600000000007</v>
      </c>
      <c r="G2465" s="2561" t="s">
        <v>1534</v>
      </c>
      <c r="H2465" s="2561" t="s">
        <v>1534</v>
      </c>
      <c r="I2465" s="2561" t="s">
        <v>1534</v>
      </c>
      <c r="J2465" s="2677">
        <v>288</v>
      </c>
      <c r="K2465" s="2559">
        <v>0.14560000000000001</v>
      </c>
      <c r="L2465" s="2559">
        <v>0.14560000000000001</v>
      </c>
      <c r="M2465" s="2677">
        <v>288</v>
      </c>
      <c r="N2465" s="2677">
        <v>288</v>
      </c>
      <c r="O2465" s="2559">
        <v>0.14560000000000001</v>
      </c>
      <c r="P2465" s="2559">
        <v>0.14560000000000001</v>
      </c>
      <c r="Q2465" s="2559">
        <v>0.14560000000000001</v>
      </c>
      <c r="R2465" s="2559">
        <v>0.14560000000000001</v>
      </c>
      <c r="S2465" s="2614">
        <v>8.4</v>
      </c>
      <c r="T2465" s="2561" t="s">
        <v>1534</v>
      </c>
      <c r="U2465" s="2561" t="s">
        <v>1534</v>
      </c>
      <c r="V2465" s="2562" t="s">
        <v>1119</v>
      </c>
      <c r="W2465" s="2559">
        <v>2.8000000000000004E-2</v>
      </c>
      <c r="X2465" s="2559">
        <v>6.720000000000001E-2</v>
      </c>
      <c r="Y2465" s="2562" t="s">
        <v>1534</v>
      </c>
      <c r="Z2465" s="2562" t="s">
        <v>1534</v>
      </c>
      <c r="AA2465" s="2562" t="s">
        <v>1534</v>
      </c>
      <c r="AB2465" s="2562" t="s">
        <v>1534</v>
      </c>
      <c r="AC2465" s="2559">
        <v>6.720000000000001E-2</v>
      </c>
      <c r="AD2465" s="2558">
        <v>33.566400000000002</v>
      </c>
      <c r="AE2465" s="2562" t="s">
        <v>5523</v>
      </c>
      <c r="AF2465" s="2563">
        <v>3.6960000000000007E-2</v>
      </c>
      <c r="AG2465" s="2563">
        <v>0.11200000000000002</v>
      </c>
      <c r="AH2465" s="2615" t="s">
        <v>5661</v>
      </c>
      <c r="AI2465" s="2615" t="s">
        <v>5002</v>
      </c>
      <c r="AJ2465" s="2715">
        <v>5.6000000000000005</v>
      </c>
      <c r="AK2465" s="2574"/>
    </row>
    <row r="2466" spans="2:37" s="2875" customFormat="1" ht="38.25" x14ac:dyDescent="0.2">
      <c r="B2466" s="4703" t="s">
        <v>5676</v>
      </c>
      <c r="C2466" s="4704"/>
      <c r="D2466" s="2557" t="s">
        <v>5677</v>
      </c>
      <c r="E2466" s="2558">
        <v>112.00000000000001</v>
      </c>
      <c r="F2466" s="2558">
        <v>57.904000000000011</v>
      </c>
      <c r="G2466" s="2561" t="s">
        <v>1534</v>
      </c>
      <c r="H2466" s="2561" t="s">
        <v>1534</v>
      </c>
      <c r="I2466" s="2561" t="s">
        <v>1534</v>
      </c>
      <c r="J2466" s="2677">
        <v>430</v>
      </c>
      <c r="K2466" s="2559">
        <v>0.13440000000000002</v>
      </c>
      <c r="L2466" s="2559">
        <v>0.13440000000000002</v>
      </c>
      <c r="M2466" s="2677">
        <v>430</v>
      </c>
      <c r="N2466" s="2677">
        <v>430</v>
      </c>
      <c r="O2466" s="2559">
        <v>0.13440000000000002</v>
      </c>
      <c r="P2466" s="2559">
        <v>0.13440000000000002</v>
      </c>
      <c r="Q2466" s="2559">
        <v>0.13440000000000002</v>
      </c>
      <c r="R2466" s="2559">
        <v>0.13440000000000002</v>
      </c>
      <c r="S2466" s="2614">
        <v>11.200000000000001</v>
      </c>
      <c r="T2466" s="2561" t="s">
        <v>1534</v>
      </c>
      <c r="U2466" s="2561" t="s">
        <v>1534</v>
      </c>
      <c r="V2466" s="2562" t="s">
        <v>5528</v>
      </c>
      <c r="W2466" s="2559">
        <v>2.8000000000000004E-2</v>
      </c>
      <c r="X2466" s="2559">
        <v>6.720000000000001E-2</v>
      </c>
      <c r="Y2466" s="2562" t="s">
        <v>1534</v>
      </c>
      <c r="Z2466" s="2562" t="s">
        <v>1534</v>
      </c>
      <c r="AA2466" s="2562" t="s">
        <v>1534</v>
      </c>
      <c r="AB2466" s="2562" t="s">
        <v>1534</v>
      </c>
      <c r="AC2466" s="2559">
        <v>6.720000000000001E-2</v>
      </c>
      <c r="AD2466" s="2558">
        <v>37.295999999999999</v>
      </c>
      <c r="AE2466" s="2562" t="s">
        <v>58</v>
      </c>
      <c r="AF2466" s="2563">
        <v>3.6960000000000007E-2</v>
      </c>
      <c r="AG2466" s="2563">
        <v>0.11200000000000002</v>
      </c>
      <c r="AH2466" s="2615" t="s">
        <v>5661</v>
      </c>
      <c r="AI2466" s="2615" t="s">
        <v>5002</v>
      </c>
      <c r="AJ2466" s="2715">
        <v>5.6000000000000005</v>
      </c>
      <c r="AK2466" s="2574"/>
    </row>
    <row r="2467" spans="2:37" s="2875" customFormat="1" x14ac:dyDescent="0.2">
      <c r="B2467" s="4703" t="s">
        <v>5678</v>
      </c>
      <c r="C2467" s="4704"/>
      <c r="D2467" s="2557" t="s">
        <v>5679</v>
      </c>
      <c r="E2467" s="2558">
        <v>28.000000000000004</v>
      </c>
      <c r="F2467" s="2558">
        <v>16.251200000000001</v>
      </c>
      <c r="G2467" s="2561" t="s">
        <v>1534</v>
      </c>
      <c r="H2467" s="2561" t="s">
        <v>1534</v>
      </c>
      <c r="I2467" s="2561" t="s">
        <v>1534</v>
      </c>
      <c r="J2467" s="2677">
        <v>96</v>
      </c>
      <c r="K2467" s="2559">
        <v>0.16800000000000001</v>
      </c>
      <c r="L2467" s="2559">
        <v>0.16800000000000001</v>
      </c>
      <c r="M2467" s="2677">
        <v>96</v>
      </c>
      <c r="N2467" s="2677">
        <v>96</v>
      </c>
      <c r="O2467" s="2559">
        <v>0.16800000000000001</v>
      </c>
      <c r="P2467" s="2559">
        <v>0.16800000000000001</v>
      </c>
      <c r="Q2467" s="2559">
        <v>0.16800000000000001</v>
      </c>
      <c r="R2467" s="2559">
        <v>0.16800000000000001</v>
      </c>
      <c r="S2467" s="2614">
        <v>0.56000000000000005</v>
      </c>
      <c r="T2467" s="2561" t="s">
        <v>1534</v>
      </c>
      <c r="U2467" s="2561" t="s">
        <v>1534</v>
      </c>
      <c r="V2467" s="2562" t="s">
        <v>1136</v>
      </c>
      <c r="W2467" s="2559">
        <v>2.8000000000000004E-2</v>
      </c>
      <c r="X2467" s="2559">
        <v>6.720000000000001E-2</v>
      </c>
      <c r="Y2467" s="2562" t="s">
        <v>1534</v>
      </c>
      <c r="Z2467" s="2562" t="s">
        <v>1534</v>
      </c>
      <c r="AA2467" s="2562" t="s">
        <v>1534</v>
      </c>
      <c r="AB2467" s="2562" t="s">
        <v>1534</v>
      </c>
      <c r="AC2467" s="2559">
        <v>6.720000000000001E-2</v>
      </c>
      <c r="AD2467" s="2558">
        <v>11.188800000000001</v>
      </c>
      <c r="AE2467" s="2562" t="s">
        <v>49</v>
      </c>
      <c r="AF2467" s="2563">
        <v>3.6960000000000007E-2</v>
      </c>
      <c r="AG2467" s="2563">
        <v>0.11200000000000002</v>
      </c>
      <c r="AH2467" s="2615" t="s">
        <v>1534</v>
      </c>
      <c r="AI2467" s="2615" t="s">
        <v>1534</v>
      </c>
      <c r="AJ2467" s="2715" t="s">
        <v>1534</v>
      </c>
      <c r="AK2467" s="2574"/>
    </row>
    <row r="2468" spans="2:37" s="2875" customFormat="1" x14ac:dyDescent="0.2">
      <c r="B2468" s="4703" t="s">
        <v>5680</v>
      </c>
      <c r="C2468" s="4704"/>
      <c r="D2468" s="2557" t="s">
        <v>5681</v>
      </c>
      <c r="E2468" s="2558">
        <v>33.6</v>
      </c>
      <c r="F2468" s="2558">
        <v>17.561600000000002</v>
      </c>
      <c r="G2468" s="2561" t="s">
        <v>1534</v>
      </c>
      <c r="H2468" s="2561" t="s">
        <v>1534</v>
      </c>
      <c r="I2468" s="2561" t="s">
        <v>1534</v>
      </c>
      <c r="J2468" s="2677">
        <v>104</v>
      </c>
      <c r="K2468" s="2559">
        <v>0.16800000000000001</v>
      </c>
      <c r="L2468" s="2559">
        <v>0.16800000000000001</v>
      </c>
      <c r="M2468" s="2677">
        <v>104</v>
      </c>
      <c r="N2468" s="2677">
        <v>104</v>
      </c>
      <c r="O2468" s="2559">
        <v>0.16800000000000001</v>
      </c>
      <c r="P2468" s="2559">
        <v>0.16800000000000001</v>
      </c>
      <c r="Q2468" s="2559">
        <v>0.16800000000000001</v>
      </c>
      <c r="R2468" s="2559">
        <v>0.16800000000000001</v>
      </c>
      <c r="S2468" s="2614">
        <v>1.1200000000000001</v>
      </c>
      <c r="T2468" s="2561" t="s">
        <v>1534</v>
      </c>
      <c r="U2468" s="2561" t="s">
        <v>1534</v>
      </c>
      <c r="V2468" s="2562" t="s">
        <v>5534</v>
      </c>
      <c r="W2468" s="2559">
        <v>2.8000000000000004E-2</v>
      </c>
      <c r="X2468" s="2559">
        <v>6.720000000000001E-2</v>
      </c>
      <c r="Y2468" s="2562" t="s">
        <v>1534</v>
      </c>
      <c r="Z2468" s="2562" t="s">
        <v>1534</v>
      </c>
      <c r="AA2468" s="2562" t="s">
        <v>1534</v>
      </c>
      <c r="AB2468" s="2562" t="s">
        <v>1534</v>
      </c>
      <c r="AC2468" s="2559">
        <v>6.720000000000001E-2</v>
      </c>
      <c r="AD2468" s="2558">
        <v>14.918400000000002</v>
      </c>
      <c r="AE2468" s="2562" t="s">
        <v>51</v>
      </c>
      <c r="AF2468" s="2563">
        <v>3.6960000000000007E-2</v>
      </c>
      <c r="AG2468" s="2563">
        <v>0.11200000000000002</v>
      </c>
      <c r="AH2468" s="2615" t="s">
        <v>1534</v>
      </c>
      <c r="AI2468" s="2615" t="s">
        <v>1534</v>
      </c>
      <c r="AJ2468" s="2715" t="s">
        <v>1534</v>
      </c>
      <c r="AK2468" s="2574"/>
    </row>
    <row r="2469" spans="2:37" s="2875" customFormat="1" x14ac:dyDescent="0.2">
      <c r="B2469" s="4703" t="s">
        <v>5682</v>
      </c>
      <c r="C2469" s="4704"/>
      <c r="D2469" s="2557" t="s">
        <v>5683</v>
      </c>
      <c r="E2469" s="2558">
        <v>39.200000000000003</v>
      </c>
      <c r="F2469" s="2558">
        <v>22.601600000000001</v>
      </c>
      <c r="G2469" s="2561" t="s">
        <v>1534</v>
      </c>
      <c r="H2469" s="2561" t="s">
        <v>1534</v>
      </c>
      <c r="I2469" s="2561" t="s">
        <v>1534</v>
      </c>
      <c r="J2469" s="2677">
        <v>134</v>
      </c>
      <c r="K2469" s="2559">
        <v>0.16800000000000001</v>
      </c>
      <c r="L2469" s="2559">
        <v>0.16800000000000001</v>
      </c>
      <c r="M2469" s="2677">
        <v>134</v>
      </c>
      <c r="N2469" s="2677">
        <v>134</v>
      </c>
      <c r="O2469" s="2559">
        <v>0.16800000000000001</v>
      </c>
      <c r="P2469" s="2559">
        <v>0.16800000000000001</v>
      </c>
      <c r="Q2469" s="2559">
        <v>0.16800000000000001</v>
      </c>
      <c r="R2469" s="2559">
        <v>0.16800000000000001</v>
      </c>
      <c r="S2469" s="2614">
        <v>1.6800000000000002</v>
      </c>
      <c r="T2469" s="2561" t="s">
        <v>1534</v>
      </c>
      <c r="U2469" s="2561" t="s">
        <v>1534</v>
      </c>
      <c r="V2469" s="2562" t="s">
        <v>5539</v>
      </c>
      <c r="W2469" s="2559">
        <v>2.8000000000000004E-2</v>
      </c>
      <c r="X2469" s="2559">
        <v>6.720000000000001E-2</v>
      </c>
      <c r="Y2469" s="2562" t="s">
        <v>1534</v>
      </c>
      <c r="Z2469" s="2562" t="s">
        <v>1534</v>
      </c>
      <c r="AA2469" s="2562" t="s">
        <v>1534</v>
      </c>
      <c r="AB2469" s="2562" t="s">
        <v>1534</v>
      </c>
      <c r="AC2469" s="2559">
        <v>6.720000000000001E-2</v>
      </c>
      <c r="AD2469" s="2558">
        <v>14.918400000000002</v>
      </c>
      <c r="AE2469" s="2562" t="s">
        <v>51</v>
      </c>
      <c r="AF2469" s="2563">
        <v>3.6960000000000007E-2</v>
      </c>
      <c r="AG2469" s="2563">
        <v>0.11200000000000002</v>
      </c>
      <c r="AH2469" s="2615" t="s">
        <v>1534</v>
      </c>
      <c r="AI2469" s="2615" t="s">
        <v>1534</v>
      </c>
      <c r="AJ2469" s="2715" t="s">
        <v>1534</v>
      </c>
      <c r="AK2469" s="2574"/>
    </row>
    <row r="2470" spans="2:37" s="2875" customFormat="1" x14ac:dyDescent="0.2">
      <c r="B2470" s="4703" t="s">
        <v>5684</v>
      </c>
      <c r="C2470" s="4704"/>
      <c r="D2470" s="2557" t="s">
        <v>5685</v>
      </c>
      <c r="E2470" s="2558">
        <v>44.800000000000004</v>
      </c>
      <c r="F2470" s="2558">
        <v>23.912000000000003</v>
      </c>
      <c r="G2470" s="2561" t="s">
        <v>1534</v>
      </c>
      <c r="H2470" s="2561" t="s">
        <v>1534</v>
      </c>
      <c r="I2470" s="2561" t="s">
        <v>1534</v>
      </c>
      <c r="J2470" s="2677">
        <v>142</v>
      </c>
      <c r="K2470" s="2559">
        <v>0.16800000000000001</v>
      </c>
      <c r="L2470" s="2559">
        <v>0.16800000000000001</v>
      </c>
      <c r="M2470" s="2677">
        <v>142</v>
      </c>
      <c r="N2470" s="2677">
        <v>142</v>
      </c>
      <c r="O2470" s="2559">
        <v>0.16800000000000001</v>
      </c>
      <c r="P2470" s="2559">
        <v>0.16800000000000001</v>
      </c>
      <c r="Q2470" s="2559">
        <v>0.16800000000000001</v>
      </c>
      <c r="R2470" s="2559">
        <v>0.16800000000000001</v>
      </c>
      <c r="S2470" s="2614">
        <v>2.2400000000000002</v>
      </c>
      <c r="T2470" s="2561" t="s">
        <v>1534</v>
      </c>
      <c r="U2470" s="2561" t="s">
        <v>1534</v>
      </c>
      <c r="V2470" s="2562" t="s">
        <v>5544</v>
      </c>
      <c r="W2470" s="2559">
        <v>2.8000000000000004E-2</v>
      </c>
      <c r="X2470" s="2559">
        <v>6.720000000000001E-2</v>
      </c>
      <c r="Y2470" s="2562" t="s">
        <v>1534</v>
      </c>
      <c r="Z2470" s="2562" t="s">
        <v>1534</v>
      </c>
      <c r="AA2470" s="2562" t="s">
        <v>1534</v>
      </c>
      <c r="AB2470" s="2562" t="s">
        <v>1534</v>
      </c>
      <c r="AC2470" s="2559">
        <v>6.720000000000001E-2</v>
      </c>
      <c r="AD2470" s="2558">
        <v>18.648</v>
      </c>
      <c r="AE2470" s="2562" t="s">
        <v>406</v>
      </c>
      <c r="AF2470" s="2563">
        <v>3.6960000000000007E-2</v>
      </c>
      <c r="AG2470" s="2563">
        <v>0.11200000000000002</v>
      </c>
      <c r="AH2470" s="2615" t="s">
        <v>1534</v>
      </c>
      <c r="AI2470" s="2615" t="s">
        <v>1534</v>
      </c>
      <c r="AJ2470" s="2715" t="s">
        <v>1534</v>
      </c>
      <c r="AK2470" s="2574"/>
    </row>
    <row r="2471" spans="2:37" s="2875" customFormat="1" x14ac:dyDescent="0.2">
      <c r="B2471" s="4703" t="s">
        <v>5686</v>
      </c>
      <c r="C2471" s="4704"/>
      <c r="D2471" s="2557" t="s">
        <v>5687</v>
      </c>
      <c r="E2471" s="2558">
        <v>56.000000000000007</v>
      </c>
      <c r="F2471" s="2558">
        <v>30.822400000000002</v>
      </c>
      <c r="G2471" s="2561" t="s">
        <v>1534</v>
      </c>
      <c r="H2471" s="2561" t="s">
        <v>1534</v>
      </c>
      <c r="I2471" s="2561" t="s">
        <v>1534</v>
      </c>
      <c r="J2471" s="2677">
        <v>183</v>
      </c>
      <c r="K2471" s="2559">
        <v>0.16800000000000001</v>
      </c>
      <c r="L2471" s="2559">
        <v>0.16800000000000001</v>
      </c>
      <c r="M2471" s="2677">
        <v>183</v>
      </c>
      <c r="N2471" s="2677">
        <v>183</v>
      </c>
      <c r="O2471" s="2559">
        <v>0.16800000000000001</v>
      </c>
      <c r="P2471" s="2559">
        <v>0.16800000000000001</v>
      </c>
      <c r="Q2471" s="2559">
        <v>0.16800000000000001</v>
      </c>
      <c r="R2471" s="2559">
        <v>0.16800000000000001</v>
      </c>
      <c r="S2471" s="2614">
        <v>2.8000000000000003</v>
      </c>
      <c r="T2471" s="2561" t="s">
        <v>1534</v>
      </c>
      <c r="U2471" s="2561" t="s">
        <v>1534</v>
      </c>
      <c r="V2471" s="2562" t="s">
        <v>1133</v>
      </c>
      <c r="W2471" s="2559">
        <v>2.8000000000000004E-2</v>
      </c>
      <c r="X2471" s="2559">
        <v>6.720000000000001E-2</v>
      </c>
      <c r="Y2471" s="2562" t="s">
        <v>1534</v>
      </c>
      <c r="Z2471" s="2562" t="s">
        <v>1534</v>
      </c>
      <c r="AA2471" s="2562" t="s">
        <v>1534</v>
      </c>
      <c r="AB2471" s="2562" t="s">
        <v>1534</v>
      </c>
      <c r="AC2471" s="2559">
        <v>6.720000000000001E-2</v>
      </c>
      <c r="AD2471" s="2558">
        <v>22.377600000000001</v>
      </c>
      <c r="AE2471" s="2562" t="s">
        <v>5098</v>
      </c>
      <c r="AF2471" s="2563">
        <v>3.6960000000000007E-2</v>
      </c>
      <c r="AG2471" s="2563">
        <v>0.11200000000000002</v>
      </c>
      <c r="AH2471" s="2615" t="s">
        <v>1534</v>
      </c>
      <c r="AI2471" s="2615" t="s">
        <v>1534</v>
      </c>
      <c r="AJ2471" s="2715" t="s">
        <v>1534</v>
      </c>
      <c r="AK2471" s="2574"/>
    </row>
    <row r="2472" spans="2:37" s="2875" customFormat="1" x14ac:dyDescent="0.2">
      <c r="B2472" s="4703" t="s">
        <v>5688</v>
      </c>
      <c r="C2472" s="4704"/>
      <c r="D2472" s="2557" t="s">
        <v>5689</v>
      </c>
      <c r="E2472" s="2558">
        <v>67.2</v>
      </c>
      <c r="F2472" s="2558">
        <v>35.492800000000003</v>
      </c>
      <c r="G2472" s="2561" t="s">
        <v>1534</v>
      </c>
      <c r="H2472" s="2561" t="s">
        <v>1534</v>
      </c>
      <c r="I2472" s="2561" t="s">
        <v>1534</v>
      </c>
      <c r="J2472" s="2677">
        <v>226</v>
      </c>
      <c r="K2472" s="2559">
        <v>0.15680000000000002</v>
      </c>
      <c r="L2472" s="2559">
        <v>0.15680000000000002</v>
      </c>
      <c r="M2472" s="2677">
        <v>226</v>
      </c>
      <c r="N2472" s="2677">
        <v>226</v>
      </c>
      <c r="O2472" s="2559">
        <v>0.15680000000000002</v>
      </c>
      <c r="P2472" s="2559">
        <v>0.15680000000000002</v>
      </c>
      <c r="Q2472" s="2559">
        <v>0.15680000000000002</v>
      </c>
      <c r="R2472" s="2559">
        <v>0.15680000000000002</v>
      </c>
      <c r="S2472" s="2614">
        <v>5.6000000000000005</v>
      </c>
      <c r="T2472" s="2561" t="s">
        <v>1534</v>
      </c>
      <c r="U2472" s="2561" t="s">
        <v>1534</v>
      </c>
      <c r="V2472" s="2562" t="s">
        <v>1135</v>
      </c>
      <c r="W2472" s="2559">
        <v>2.8000000000000004E-2</v>
      </c>
      <c r="X2472" s="2559">
        <v>6.720000000000001E-2</v>
      </c>
      <c r="Y2472" s="2562" t="s">
        <v>1534</v>
      </c>
      <c r="Z2472" s="2562" t="s">
        <v>1534</v>
      </c>
      <c r="AA2472" s="2562" t="s">
        <v>1534</v>
      </c>
      <c r="AB2472" s="2562" t="s">
        <v>1534</v>
      </c>
      <c r="AC2472" s="2559">
        <v>6.720000000000001E-2</v>
      </c>
      <c r="AD2472" s="2558">
        <v>26.107200000000002</v>
      </c>
      <c r="AE2472" s="2562" t="s">
        <v>5514</v>
      </c>
      <c r="AF2472" s="2563">
        <v>3.6960000000000007E-2</v>
      </c>
      <c r="AG2472" s="2563">
        <v>0.11200000000000002</v>
      </c>
      <c r="AH2472" s="2615" t="s">
        <v>1534</v>
      </c>
      <c r="AI2472" s="2615" t="s">
        <v>1534</v>
      </c>
      <c r="AJ2472" s="2715" t="s">
        <v>1534</v>
      </c>
      <c r="AK2472" s="2574"/>
    </row>
    <row r="2473" spans="2:37" s="2875" customFormat="1" x14ac:dyDescent="0.2">
      <c r="B2473" s="4703" t="s">
        <v>5690</v>
      </c>
      <c r="C2473" s="4704"/>
      <c r="D2473" s="2557" t="s">
        <v>5691</v>
      </c>
      <c r="E2473" s="2558">
        <v>78.400000000000006</v>
      </c>
      <c r="F2473" s="2558">
        <v>42.963200000000001</v>
      </c>
      <c r="G2473" s="2561" t="s">
        <v>1534</v>
      </c>
      <c r="H2473" s="2561" t="s">
        <v>1534</v>
      </c>
      <c r="I2473" s="2561" t="s">
        <v>1534</v>
      </c>
      <c r="J2473" s="2677">
        <v>274</v>
      </c>
      <c r="K2473" s="2559">
        <v>0.15680000000000002</v>
      </c>
      <c r="L2473" s="2559">
        <v>0.15680000000000002</v>
      </c>
      <c r="M2473" s="2677">
        <v>274</v>
      </c>
      <c r="N2473" s="2677">
        <v>274</v>
      </c>
      <c r="O2473" s="2559">
        <v>0.15680000000000002</v>
      </c>
      <c r="P2473" s="2559">
        <v>0.15680000000000002</v>
      </c>
      <c r="Q2473" s="2559">
        <v>0.15680000000000002</v>
      </c>
      <c r="R2473" s="2559">
        <v>0.15680000000000002</v>
      </c>
      <c r="S2473" s="2614">
        <v>5.6000000000000005</v>
      </c>
      <c r="T2473" s="2561" t="s">
        <v>1534</v>
      </c>
      <c r="U2473" s="2561" t="s">
        <v>1534</v>
      </c>
      <c r="V2473" s="2562" t="s">
        <v>1135</v>
      </c>
      <c r="W2473" s="2559">
        <v>2.8000000000000004E-2</v>
      </c>
      <c r="X2473" s="2559">
        <v>6.720000000000001E-2</v>
      </c>
      <c r="Y2473" s="2562" t="s">
        <v>1534</v>
      </c>
      <c r="Z2473" s="2562" t="s">
        <v>1534</v>
      </c>
      <c r="AA2473" s="2562" t="s">
        <v>1534</v>
      </c>
      <c r="AB2473" s="2562" t="s">
        <v>1534</v>
      </c>
      <c r="AC2473" s="2559">
        <v>6.720000000000001E-2</v>
      </c>
      <c r="AD2473" s="2558">
        <v>29.836800000000004</v>
      </c>
      <c r="AE2473" s="2562" t="s">
        <v>56</v>
      </c>
      <c r="AF2473" s="2563">
        <v>3.6960000000000007E-2</v>
      </c>
      <c r="AG2473" s="2563">
        <v>0.11200000000000002</v>
      </c>
      <c r="AH2473" s="2615" t="s">
        <v>1534</v>
      </c>
      <c r="AI2473" s="2615" t="s">
        <v>1534</v>
      </c>
      <c r="AJ2473" s="2715" t="s">
        <v>1534</v>
      </c>
      <c r="AK2473" s="2574"/>
    </row>
    <row r="2474" spans="2:37" s="2875" customFormat="1" x14ac:dyDescent="0.2">
      <c r="B2474" s="4703" t="s">
        <v>5692</v>
      </c>
      <c r="C2474" s="4704"/>
      <c r="D2474" s="2557" t="s">
        <v>5693</v>
      </c>
      <c r="E2474" s="2558">
        <v>89.600000000000009</v>
      </c>
      <c r="F2474" s="2558">
        <v>47.633600000000008</v>
      </c>
      <c r="G2474" s="2561" t="s">
        <v>1534</v>
      </c>
      <c r="H2474" s="2561" t="s">
        <v>1534</v>
      </c>
      <c r="I2474" s="2561" t="s">
        <v>1534</v>
      </c>
      <c r="J2474" s="2677">
        <v>327</v>
      </c>
      <c r="K2474" s="2559">
        <v>0.14560000000000001</v>
      </c>
      <c r="L2474" s="2559">
        <v>0.14560000000000001</v>
      </c>
      <c r="M2474" s="2677">
        <v>327</v>
      </c>
      <c r="N2474" s="2677">
        <v>327</v>
      </c>
      <c r="O2474" s="2559">
        <v>0.14560000000000001</v>
      </c>
      <c r="P2474" s="2559">
        <v>0.14560000000000001</v>
      </c>
      <c r="Q2474" s="2559">
        <v>0.14560000000000001</v>
      </c>
      <c r="R2474" s="2559">
        <v>0.14560000000000001</v>
      </c>
      <c r="S2474" s="2614">
        <v>8.4</v>
      </c>
      <c r="T2474" s="2561" t="s">
        <v>1534</v>
      </c>
      <c r="U2474" s="2561" t="s">
        <v>1534</v>
      </c>
      <c r="V2474" s="2562" t="s">
        <v>1119</v>
      </c>
      <c r="W2474" s="2559">
        <v>2.8000000000000004E-2</v>
      </c>
      <c r="X2474" s="2559">
        <v>6.720000000000001E-2</v>
      </c>
      <c r="Y2474" s="2562" t="s">
        <v>1534</v>
      </c>
      <c r="Z2474" s="2562" t="s">
        <v>1534</v>
      </c>
      <c r="AA2474" s="2562" t="s">
        <v>1534</v>
      </c>
      <c r="AB2474" s="2562" t="s">
        <v>1534</v>
      </c>
      <c r="AC2474" s="2559">
        <v>6.720000000000001E-2</v>
      </c>
      <c r="AD2474" s="2558">
        <v>33.566400000000002</v>
      </c>
      <c r="AE2474" s="2562" t="s">
        <v>5523</v>
      </c>
      <c r="AF2474" s="2563">
        <v>3.6960000000000007E-2</v>
      </c>
      <c r="AG2474" s="2563">
        <v>0.11200000000000002</v>
      </c>
      <c r="AH2474" s="2615" t="s">
        <v>1534</v>
      </c>
      <c r="AI2474" s="2615" t="s">
        <v>1534</v>
      </c>
      <c r="AJ2474" s="2715" t="s">
        <v>1534</v>
      </c>
      <c r="AK2474" s="2574"/>
    </row>
    <row r="2475" spans="2:37" s="2875" customFormat="1" x14ac:dyDescent="0.2">
      <c r="B2475" s="4703" t="s">
        <v>5694</v>
      </c>
      <c r="C2475" s="4704"/>
      <c r="D2475" s="2557" t="s">
        <v>5695</v>
      </c>
      <c r="E2475" s="2558">
        <v>112.00000000000001</v>
      </c>
      <c r="F2475" s="2558">
        <v>63.504000000000012</v>
      </c>
      <c r="G2475" s="2561" t="s">
        <v>1534</v>
      </c>
      <c r="H2475" s="2561" t="s">
        <v>1534</v>
      </c>
      <c r="I2475" s="2561" t="s">
        <v>1534</v>
      </c>
      <c r="J2475" s="2677">
        <v>472</v>
      </c>
      <c r="K2475" s="2559">
        <v>0.13440000000000002</v>
      </c>
      <c r="L2475" s="2559">
        <v>0.13440000000000002</v>
      </c>
      <c r="M2475" s="2677">
        <v>472</v>
      </c>
      <c r="N2475" s="2677">
        <v>472</v>
      </c>
      <c r="O2475" s="2559">
        <v>0.13440000000000002</v>
      </c>
      <c r="P2475" s="2559">
        <v>0.13440000000000002</v>
      </c>
      <c r="Q2475" s="2559">
        <v>0.13440000000000002</v>
      </c>
      <c r="R2475" s="2559">
        <v>0.13440000000000002</v>
      </c>
      <c r="S2475" s="2614">
        <v>11.200000000000001</v>
      </c>
      <c r="T2475" s="2561" t="s">
        <v>1534</v>
      </c>
      <c r="U2475" s="2561" t="s">
        <v>1534</v>
      </c>
      <c r="V2475" s="2562" t="s">
        <v>5528</v>
      </c>
      <c r="W2475" s="2559">
        <v>2.8000000000000004E-2</v>
      </c>
      <c r="X2475" s="2559">
        <v>6.720000000000001E-2</v>
      </c>
      <c r="Y2475" s="2562" t="s">
        <v>1534</v>
      </c>
      <c r="Z2475" s="2562" t="s">
        <v>1534</v>
      </c>
      <c r="AA2475" s="2562" t="s">
        <v>1534</v>
      </c>
      <c r="AB2475" s="2562" t="s">
        <v>1534</v>
      </c>
      <c r="AC2475" s="2559">
        <v>6.720000000000001E-2</v>
      </c>
      <c r="AD2475" s="2558">
        <v>37.295999999999999</v>
      </c>
      <c r="AE2475" s="2562" t="s">
        <v>58</v>
      </c>
      <c r="AF2475" s="2563">
        <v>3.6960000000000007E-2</v>
      </c>
      <c r="AG2475" s="2563">
        <v>0.11200000000000002</v>
      </c>
      <c r="AH2475" s="2615" t="s">
        <v>1534</v>
      </c>
      <c r="AI2475" s="2615" t="s">
        <v>1534</v>
      </c>
      <c r="AJ2475" s="2715" t="s">
        <v>1534</v>
      </c>
      <c r="AK2475" s="2574"/>
    </row>
    <row r="2476" spans="2:37" s="2875" customFormat="1" ht="38.25" x14ac:dyDescent="0.2">
      <c r="B2476" s="4703" t="s">
        <v>5696</v>
      </c>
      <c r="C2476" s="4704"/>
      <c r="D2476" s="2557" t="s">
        <v>5697</v>
      </c>
      <c r="E2476" s="2558">
        <v>28.000000000000004</v>
      </c>
      <c r="F2476" s="2558">
        <v>10.651200000000001</v>
      </c>
      <c r="G2476" s="2561" t="s">
        <v>1534</v>
      </c>
      <c r="H2476" s="2561" t="s">
        <v>1534</v>
      </c>
      <c r="I2476" s="2561" t="s">
        <v>1534</v>
      </c>
      <c r="J2476" s="2677">
        <v>63</v>
      </c>
      <c r="K2476" s="2559">
        <v>0.16800000000000001</v>
      </c>
      <c r="L2476" s="2559">
        <v>0.16800000000000001</v>
      </c>
      <c r="M2476" s="2677">
        <v>63</v>
      </c>
      <c r="N2476" s="2677">
        <v>63</v>
      </c>
      <c r="O2476" s="2559">
        <v>0.16800000000000001</v>
      </c>
      <c r="P2476" s="2559">
        <v>0.16800000000000001</v>
      </c>
      <c r="Q2476" s="2559">
        <v>0.16800000000000001</v>
      </c>
      <c r="R2476" s="2559">
        <v>0.16800000000000001</v>
      </c>
      <c r="S2476" s="2614">
        <v>0.56000000000000005</v>
      </c>
      <c r="T2476" s="2561" t="s">
        <v>1534</v>
      </c>
      <c r="U2476" s="2561" t="s">
        <v>1534</v>
      </c>
      <c r="V2476" s="2562" t="s">
        <v>1136</v>
      </c>
      <c r="W2476" s="2559">
        <v>2.8000000000000004E-2</v>
      </c>
      <c r="X2476" s="2559">
        <v>6.720000000000001E-2</v>
      </c>
      <c r="Y2476" s="2562" t="s">
        <v>1534</v>
      </c>
      <c r="Z2476" s="2562" t="s">
        <v>1534</v>
      </c>
      <c r="AA2476" s="2562" t="s">
        <v>1534</v>
      </c>
      <c r="AB2476" s="2562" t="s">
        <v>1534</v>
      </c>
      <c r="AC2476" s="2559">
        <v>6.720000000000001E-2</v>
      </c>
      <c r="AD2476" s="2558">
        <v>11.188800000000001</v>
      </c>
      <c r="AE2476" s="2562" t="s">
        <v>49</v>
      </c>
      <c r="AF2476" s="2563">
        <v>3.6960000000000007E-2</v>
      </c>
      <c r="AG2476" s="2563">
        <v>0.11200000000000002</v>
      </c>
      <c r="AH2476" s="2615" t="s">
        <v>5661</v>
      </c>
      <c r="AI2476" s="2615" t="s">
        <v>5002</v>
      </c>
      <c r="AJ2476" s="2715">
        <v>5.6000000000000005</v>
      </c>
      <c r="AK2476" s="2574"/>
    </row>
    <row r="2477" spans="2:37" s="2875" customFormat="1" ht="38.25" x14ac:dyDescent="0.2">
      <c r="B2477" s="4703" t="s">
        <v>5698</v>
      </c>
      <c r="C2477" s="4704"/>
      <c r="D2477" s="2557" t="s">
        <v>5699</v>
      </c>
      <c r="E2477" s="2558">
        <v>33.6</v>
      </c>
      <c r="F2477" s="2558">
        <v>15.691199999999998</v>
      </c>
      <c r="G2477" s="2561" t="s">
        <v>1534</v>
      </c>
      <c r="H2477" s="2561" t="s">
        <v>1534</v>
      </c>
      <c r="I2477" s="2561" t="s">
        <v>1534</v>
      </c>
      <c r="J2477" s="2677">
        <v>93</v>
      </c>
      <c r="K2477" s="2559">
        <v>0.16800000000000001</v>
      </c>
      <c r="L2477" s="2559">
        <v>0.16800000000000001</v>
      </c>
      <c r="M2477" s="2677">
        <v>93</v>
      </c>
      <c r="N2477" s="2677">
        <v>93</v>
      </c>
      <c r="O2477" s="2559">
        <v>0.16800000000000001</v>
      </c>
      <c r="P2477" s="2559">
        <v>0.16800000000000001</v>
      </c>
      <c r="Q2477" s="2559">
        <v>0.16800000000000001</v>
      </c>
      <c r="R2477" s="2559">
        <v>0.16800000000000001</v>
      </c>
      <c r="S2477" s="2614">
        <v>1.1200000000000001</v>
      </c>
      <c r="T2477" s="2561" t="s">
        <v>1534</v>
      </c>
      <c r="U2477" s="2561" t="s">
        <v>1534</v>
      </c>
      <c r="V2477" s="2562" t="s">
        <v>5534</v>
      </c>
      <c r="W2477" s="2559">
        <v>2.8000000000000004E-2</v>
      </c>
      <c r="X2477" s="2559">
        <v>6.720000000000001E-2</v>
      </c>
      <c r="Y2477" s="2562" t="s">
        <v>1534</v>
      </c>
      <c r="Z2477" s="2562" t="s">
        <v>1534</v>
      </c>
      <c r="AA2477" s="2562" t="s">
        <v>1534</v>
      </c>
      <c r="AB2477" s="2562" t="s">
        <v>1534</v>
      </c>
      <c r="AC2477" s="2559">
        <v>6.720000000000001E-2</v>
      </c>
      <c r="AD2477" s="2558">
        <v>11.188800000000001</v>
      </c>
      <c r="AE2477" s="2562" t="s">
        <v>49</v>
      </c>
      <c r="AF2477" s="2563">
        <v>3.6960000000000007E-2</v>
      </c>
      <c r="AG2477" s="2563">
        <v>0.11200000000000002</v>
      </c>
      <c r="AH2477" s="2615" t="s">
        <v>5661</v>
      </c>
      <c r="AI2477" s="2615" t="s">
        <v>5002</v>
      </c>
      <c r="AJ2477" s="2715">
        <v>5.6000000000000005</v>
      </c>
      <c r="AK2477" s="2574"/>
    </row>
    <row r="2478" spans="2:37" s="2875" customFormat="1" ht="38.25" x14ac:dyDescent="0.2">
      <c r="B2478" s="4703" t="s">
        <v>5700</v>
      </c>
      <c r="C2478" s="4704"/>
      <c r="D2478" s="2557" t="s">
        <v>5701</v>
      </c>
      <c r="E2478" s="2558">
        <v>39.200000000000003</v>
      </c>
      <c r="F2478" s="2558">
        <v>17.0016</v>
      </c>
      <c r="G2478" s="2561" t="s">
        <v>1534</v>
      </c>
      <c r="H2478" s="2561" t="s">
        <v>1534</v>
      </c>
      <c r="I2478" s="2561" t="s">
        <v>1534</v>
      </c>
      <c r="J2478" s="2677">
        <v>101</v>
      </c>
      <c r="K2478" s="2559">
        <v>0.16800000000000001</v>
      </c>
      <c r="L2478" s="2559">
        <v>0.16800000000000001</v>
      </c>
      <c r="M2478" s="2677">
        <v>101</v>
      </c>
      <c r="N2478" s="2677">
        <v>101</v>
      </c>
      <c r="O2478" s="2559">
        <v>0.16800000000000001</v>
      </c>
      <c r="P2478" s="2559">
        <v>0.16800000000000001</v>
      </c>
      <c r="Q2478" s="2559">
        <v>0.16800000000000001</v>
      </c>
      <c r="R2478" s="2559">
        <v>0.16800000000000001</v>
      </c>
      <c r="S2478" s="2614">
        <v>1.6800000000000002</v>
      </c>
      <c r="T2478" s="2561" t="s">
        <v>1534</v>
      </c>
      <c r="U2478" s="2561" t="s">
        <v>1534</v>
      </c>
      <c r="V2478" s="2562" t="s">
        <v>5539</v>
      </c>
      <c r="W2478" s="2559">
        <v>2.8000000000000004E-2</v>
      </c>
      <c r="X2478" s="2559">
        <v>6.720000000000001E-2</v>
      </c>
      <c r="Y2478" s="2562" t="s">
        <v>1534</v>
      </c>
      <c r="Z2478" s="2562" t="s">
        <v>1534</v>
      </c>
      <c r="AA2478" s="2562" t="s">
        <v>1534</v>
      </c>
      <c r="AB2478" s="2562" t="s">
        <v>1534</v>
      </c>
      <c r="AC2478" s="2559">
        <v>6.720000000000001E-2</v>
      </c>
      <c r="AD2478" s="2558">
        <v>14.918400000000002</v>
      </c>
      <c r="AE2478" s="2562" t="s">
        <v>51</v>
      </c>
      <c r="AF2478" s="2563">
        <v>3.6960000000000007E-2</v>
      </c>
      <c r="AG2478" s="2563">
        <v>0.11200000000000002</v>
      </c>
      <c r="AH2478" s="2615" t="s">
        <v>5661</v>
      </c>
      <c r="AI2478" s="2615" t="s">
        <v>5002</v>
      </c>
      <c r="AJ2478" s="2715">
        <v>5.6000000000000005</v>
      </c>
      <c r="AK2478" s="2574"/>
    </row>
    <row r="2479" spans="2:37" s="2875" customFormat="1" ht="38.25" x14ac:dyDescent="0.2">
      <c r="B2479" s="4703" t="s">
        <v>5702</v>
      </c>
      <c r="C2479" s="4704"/>
      <c r="D2479" s="2557" t="s">
        <v>5703</v>
      </c>
      <c r="E2479" s="2558">
        <v>44.800000000000004</v>
      </c>
      <c r="F2479" s="2558">
        <v>18.312000000000005</v>
      </c>
      <c r="G2479" s="2561" t="s">
        <v>1534</v>
      </c>
      <c r="H2479" s="2561" t="s">
        <v>1534</v>
      </c>
      <c r="I2479" s="2561" t="s">
        <v>1534</v>
      </c>
      <c r="J2479" s="2677">
        <v>109</v>
      </c>
      <c r="K2479" s="2559">
        <v>0.16800000000000001</v>
      </c>
      <c r="L2479" s="2559">
        <v>0.16800000000000001</v>
      </c>
      <c r="M2479" s="2677">
        <v>109</v>
      </c>
      <c r="N2479" s="2677">
        <v>109</v>
      </c>
      <c r="O2479" s="2559">
        <v>0.16800000000000001</v>
      </c>
      <c r="P2479" s="2559">
        <v>0.16800000000000001</v>
      </c>
      <c r="Q2479" s="2559">
        <v>0.16800000000000001</v>
      </c>
      <c r="R2479" s="2559">
        <v>0.16800000000000001</v>
      </c>
      <c r="S2479" s="2614">
        <v>2.2400000000000002</v>
      </c>
      <c r="T2479" s="2561" t="s">
        <v>1534</v>
      </c>
      <c r="U2479" s="2561" t="s">
        <v>1534</v>
      </c>
      <c r="V2479" s="2562" t="s">
        <v>5544</v>
      </c>
      <c r="W2479" s="2559">
        <v>2.8000000000000004E-2</v>
      </c>
      <c r="X2479" s="2559">
        <v>6.720000000000001E-2</v>
      </c>
      <c r="Y2479" s="2562" t="s">
        <v>1534</v>
      </c>
      <c r="Z2479" s="2562" t="s">
        <v>1534</v>
      </c>
      <c r="AA2479" s="2562" t="s">
        <v>1534</v>
      </c>
      <c r="AB2479" s="2562" t="s">
        <v>1534</v>
      </c>
      <c r="AC2479" s="2559">
        <v>6.720000000000001E-2</v>
      </c>
      <c r="AD2479" s="2558">
        <v>18.648</v>
      </c>
      <c r="AE2479" s="2562" t="s">
        <v>406</v>
      </c>
      <c r="AF2479" s="2563">
        <v>3.6960000000000007E-2</v>
      </c>
      <c r="AG2479" s="2563">
        <v>0.11200000000000002</v>
      </c>
      <c r="AH2479" s="2615" t="s">
        <v>5661</v>
      </c>
      <c r="AI2479" s="2615" t="s">
        <v>5002</v>
      </c>
      <c r="AJ2479" s="2715">
        <v>5.6000000000000005</v>
      </c>
      <c r="AK2479" s="2574"/>
    </row>
    <row r="2480" spans="2:37" s="2875" customFormat="1" ht="38.25" x14ac:dyDescent="0.2">
      <c r="B2480" s="4703" t="s">
        <v>5704</v>
      </c>
      <c r="C2480" s="4704"/>
      <c r="D2480" s="2557" t="s">
        <v>5705</v>
      </c>
      <c r="E2480" s="2558">
        <v>56.000000000000007</v>
      </c>
      <c r="F2480" s="2558">
        <v>25.2224</v>
      </c>
      <c r="G2480" s="2561" t="s">
        <v>1534</v>
      </c>
      <c r="H2480" s="2561" t="s">
        <v>1534</v>
      </c>
      <c r="I2480" s="2561" t="s">
        <v>1534</v>
      </c>
      <c r="J2480" s="2677">
        <v>150</v>
      </c>
      <c r="K2480" s="2559">
        <v>0.16800000000000001</v>
      </c>
      <c r="L2480" s="2559">
        <v>0.16800000000000001</v>
      </c>
      <c r="M2480" s="2677">
        <v>150</v>
      </c>
      <c r="N2480" s="2677">
        <v>150</v>
      </c>
      <c r="O2480" s="2559">
        <v>0.16800000000000001</v>
      </c>
      <c r="P2480" s="2559">
        <v>0.16800000000000001</v>
      </c>
      <c r="Q2480" s="2559">
        <v>0.16800000000000001</v>
      </c>
      <c r="R2480" s="2559">
        <v>0.16800000000000001</v>
      </c>
      <c r="S2480" s="2614">
        <v>2.8000000000000003</v>
      </c>
      <c r="T2480" s="2561" t="s">
        <v>1534</v>
      </c>
      <c r="U2480" s="2561" t="s">
        <v>1534</v>
      </c>
      <c r="V2480" s="2562" t="s">
        <v>1133</v>
      </c>
      <c r="W2480" s="2559">
        <v>2.8000000000000004E-2</v>
      </c>
      <c r="X2480" s="2559">
        <v>6.720000000000001E-2</v>
      </c>
      <c r="Y2480" s="2562" t="s">
        <v>1534</v>
      </c>
      <c r="Z2480" s="2562" t="s">
        <v>1534</v>
      </c>
      <c r="AA2480" s="2562" t="s">
        <v>1534</v>
      </c>
      <c r="AB2480" s="2562" t="s">
        <v>1534</v>
      </c>
      <c r="AC2480" s="2559">
        <v>6.720000000000001E-2</v>
      </c>
      <c r="AD2480" s="2558">
        <v>22.377600000000001</v>
      </c>
      <c r="AE2480" s="2562" t="s">
        <v>5098</v>
      </c>
      <c r="AF2480" s="2563">
        <v>3.6960000000000007E-2</v>
      </c>
      <c r="AG2480" s="2563">
        <v>0.11200000000000002</v>
      </c>
      <c r="AH2480" s="2615" t="s">
        <v>5661</v>
      </c>
      <c r="AI2480" s="2615" t="s">
        <v>5002</v>
      </c>
      <c r="AJ2480" s="2715">
        <v>5.6000000000000005</v>
      </c>
      <c r="AK2480" s="2574"/>
    </row>
    <row r="2481" spans="2:37" s="2875" customFormat="1" ht="38.25" x14ac:dyDescent="0.2">
      <c r="B2481" s="4703" t="s">
        <v>5706</v>
      </c>
      <c r="C2481" s="4704"/>
      <c r="D2481" s="2557" t="s">
        <v>5707</v>
      </c>
      <c r="E2481" s="2558">
        <v>67.2</v>
      </c>
      <c r="F2481" s="2558">
        <v>29.892800000000001</v>
      </c>
      <c r="G2481" s="2561" t="s">
        <v>1534</v>
      </c>
      <c r="H2481" s="2561" t="s">
        <v>1534</v>
      </c>
      <c r="I2481" s="2561" t="s">
        <v>1534</v>
      </c>
      <c r="J2481" s="2677">
        <v>190</v>
      </c>
      <c r="K2481" s="2559">
        <v>0.15680000000000002</v>
      </c>
      <c r="L2481" s="2559">
        <v>0.15680000000000002</v>
      </c>
      <c r="M2481" s="2677">
        <v>190</v>
      </c>
      <c r="N2481" s="2677">
        <v>190</v>
      </c>
      <c r="O2481" s="2559">
        <v>0.15680000000000002</v>
      </c>
      <c r="P2481" s="2559">
        <v>0.15680000000000002</v>
      </c>
      <c r="Q2481" s="2559">
        <v>0.15680000000000002</v>
      </c>
      <c r="R2481" s="2559">
        <v>0.15680000000000002</v>
      </c>
      <c r="S2481" s="2614">
        <v>5.6000000000000005</v>
      </c>
      <c r="T2481" s="2561" t="s">
        <v>1534</v>
      </c>
      <c r="U2481" s="2561" t="s">
        <v>1534</v>
      </c>
      <c r="V2481" s="2562" t="s">
        <v>1135</v>
      </c>
      <c r="W2481" s="2559">
        <v>2.8000000000000004E-2</v>
      </c>
      <c r="X2481" s="2559">
        <v>6.720000000000001E-2</v>
      </c>
      <c r="Y2481" s="2562" t="s">
        <v>1534</v>
      </c>
      <c r="Z2481" s="2562" t="s">
        <v>1534</v>
      </c>
      <c r="AA2481" s="2562" t="s">
        <v>1534</v>
      </c>
      <c r="AB2481" s="2562" t="s">
        <v>1534</v>
      </c>
      <c r="AC2481" s="2559">
        <v>6.720000000000001E-2</v>
      </c>
      <c r="AD2481" s="2558">
        <v>26.107200000000002</v>
      </c>
      <c r="AE2481" s="2562" t="s">
        <v>5514</v>
      </c>
      <c r="AF2481" s="2563">
        <v>3.6960000000000007E-2</v>
      </c>
      <c r="AG2481" s="2563">
        <v>0.11200000000000002</v>
      </c>
      <c r="AH2481" s="2615" t="s">
        <v>5661</v>
      </c>
      <c r="AI2481" s="2615" t="s">
        <v>5002</v>
      </c>
      <c r="AJ2481" s="2715">
        <v>5.6000000000000005</v>
      </c>
      <c r="AK2481" s="2574"/>
    </row>
    <row r="2482" spans="2:37" s="2875" customFormat="1" ht="38.25" x14ac:dyDescent="0.2">
      <c r="B2482" s="4703" t="s">
        <v>5708</v>
      </c>
      <c r="C2482" s="4704"/>
      <c r="D2482" s="2557" t="s">
        <v>5709</v>
      </c>
      <c r="E2482" s="2558">
        <v>78.400000000000006</v>
      </c>
      <c r="F2482" s="2558">
        <v>37.363200000000006</v>
      </c>
      <c r="G2482" s="2561" t="s">
        <v>1534</v>
      </c>
      <c r="H2482" s="2561" t="s">
        <v>1534</v>
      </c>
      <c r="I2482" s="2561" t="s">
        <v>1534</v>
      </c>
      <c r="J2482" s="2677">
        <v>238</v>
      </c>
      <c r="K2482" s="2559">
        <v>0.15680000000000002</v>
      </c>
      <c r="L2482" s="2559">
        <v>0.15680000000000002</v>
      </c>
      <c r="M2482" s="2677">
        <v>238</v>
      </c>
      <c r="N2482" s="2677">
        <v>238</v>
      </c>
      <c r="O2482" s="2559">
        <v>0.15680000000000002</v>
      </c>
      <c r="P2482" s="2559">
        <v>0.15680000000000002</v>
      </c>
      <c r="Q2482" s="2559">
        <v>0.15680000000000002</v>
      </c>
      <c r="R2482" s="2559">
        <v>0.15680000000000002</v>
      </c>
      <c r="S2482" s="2614">
        <v>5.6000000000000005</v>
      </c>
      <c r="T2482" s="2561" t="s">
        <v>1534</v>
      </c>
      <c r="U2482" s="2561" t="s">
        <v>1534</v>
      </c>
      <c r="V2482" s="2562" t="s">
        <v>1135</v>
      </c>
      <c r="W2482" s="2559">
        <v>2.8000000000000004E-2</v>
      </c>
      <c r="X2482" s="2559">
        <v>6.720000000000001E-2</v>
      </c>
      <c r="Y2482" s="2562" t="s">
        <v>1534</v>
      </c>
      <c r="Z2482" s="2562" t="s">
        <v>1534</v>
      </c>
      <c r="AA2482" s="2562" t="s">
        <v>1534</v>
      </c>
      <c r="AB2482" s="2562" t="s">
        <v>1534</v>
      </c>
      <c r="AC2482" s="2559">
        <v>6.720000000000001E-2</v>
      </c>
      <c r="AD2482" s="2558">
        <v>29.836800000000004</v>
      </c>
      <c r="AE2482" s="2562" t="s">
        <v>56</v>
      </c>
      <c r="AF2482" s="2563">
        <v>3.6960000000000007E-2</v>
      </c>
      <c r="AG2482" s="2563">
        <v>0.11200000000000002</v>
      </c>
      <c r="AH2482" s="2615" t="s">
        <v>5661</v>
      </c>
      <c r="AI2482" s="2615" t="s">
        <v>5002</v>
      </c>
      <c r="AJ2482" s="2715">
        <v>5.6000000000000005</v>
      </c>
      <c r="AK2482" s="2574"/>
    </row>
    <row r="2483" spans="2:37" s="2875" customFormat="1" ht="38.25" x14ac:dyDescent="0.2">
      <c r="B2483" s="4703" t="s">
        <v>5710</v>
      </c>
      <c r="C2483" s="4704"/>
      <c r="D2483" s="2557" t="s">
        <v>5711</v>
      </c>
      <c r="E2483" s="2558">
        <v>89.600000000000009</v>
      </c>
      <c r="F2483" s="2558">
        <v>42.033600000000007</v>
      </c>
      <c r="G2483" s="2561" t="s">
        <v>1534</v>
      </c>
      <c r="H2483" s="2561" t="s">
        <v>1534</v>
      </c>
      <c r="I2483" s="2561" t="s">
        <v>1534</v>
      </c>
      <c r="J2483" s="2677">
        <v>288</v>
      </c>
      <c r="K2483" s="2559">
        <v>0.14560000000000001</v>
      </c>
      <c r="L2483" s="2559">
        <v>0.14560000000000001</v>
      </c>
      <c r="M2483" s="2677">
        <v>288</v>
      </c>
      <c r="N2483" s="2677">
        <v>288</v>
      </c>
      <c r="O2483" s="2559">
        <v>0.14560000000000001</v>
      </c>
      <c r="P2483" s="2559">
        <v>0.14560000000000001</v>
      </c>
      <c r="Q2483" s="2559">
        <v>0.14560000000000001</v>
      </c>
      <c r="R2483" s="2559">
        <v>0.14560000000000001</v>
      </c>
      <c r="S2483" s="2614">
        <v>8.4</v>
      </c>
      <c r="T2483" s="2561" t="s">
        <v>1534</v>
      </c>
      <c r="U2483" s="2561" t="s">
        <v>1534</v>
      </c>
      <c r="V2483" s="2562" t="s">
        <v>1119</v>
      </c>
      <c r="W2483" s="2559">
        <v>2.8000000000000004E-2</v>
      </c>
      <c r="X2483" s="2559">
        <v>6.720000000000001E-2</v>
      </c>
      <c r="Y2483" s="2562" t="s">
        <v>1534</v>
      </c>
      <c r="Z2483" s="2562" t="s">
        <v>1534</v>
      </c>
      <c r="AA2483" s="2562" t="s">
        <v>1534</v>
      </c>
      <c r="AB2483" s="2562" t="s">
        <v>1534</v>
      </c>
      <c r="AC2483" s="2559">
        <v>6.720000000000001E-2</v>
      </c>
      <c r="AD2483" s="2558">
        <v>33.566400000000002</v>
      </c>
      <c r="AE2483" s="2562" t="s">
        <v>5523</v>
      </c>
      <c r="AF2483" s="2563">
        <v>3.6960000000000007E-2</v>
      </c>
      <c r="AG2483" s="2563">
        <v>0.11200000000000002</v>
      </c>
      <c r="AH2483" s="2615" t="s">
        <v>5661</v>
      </c>
      <c r="AI2483" s="2615" t="s">
        <v>5002</v>
      </c>
      <c r="AJ2483" s="2715">
        <v>5.6000000000000005</v>
      </c>
      <c r="AK2483" s="2574"/>
    </row>
    <row r="2484" spans="2:37" s="2875" customFormat="1" ht="38.25" x14ac:dyDescent="0.2">
      <c r="B2484" s="4703" t="s">
        <v>5712</v>
      </c>
      <c r="C2484" s="4704"/>
      <c r="D2484" s="2557" t="s">
        <v>5713</v>
      </c>
      <c r="E2484" s="2558">
        <v>112.00000000000001</v>
      </c>
      <c r="F2484" s="2558">
        <v>57.904000000000011</v>
      </c>
      <c r="G2484" s="2561" t="s">
        <v>1534</v>
      </c>
      <c r="H2484" s="2561" t="s">
        <v>1534</v>
      </c>
      <c r="I2484" s="2561" t="s">
        <v>1534</v>
      </c>
      <c r="J2484" s="2677">
        <v>430</v>
      </c>
      <c r="K2484" s="2559">
        <v>0.13440000000000002</v>
      </c>
      <c r="L2484" s="2559">
        <v>0.13440000000000002</v>
      </c>
      <c r="M2484" s="2677">
        <v>430</v>
      </c>
      <c r="N2484" s="2677">
        <v>430</v>
      </c>
      <c r="O2484" s="2559">
        <v>0.13440000000000002</v>
      </c>
      <c r="P2484" s="2559">
        <v>0.13440000000000002</v>
      </c>
      <c r="Q2484" s="2559">
        <v>0.13440000000000002</v>
      </c>
      <c r="R2484" s="2559">
        <v>0.13440000000000002</v>
      </c>
      <c r="S2484" s="2614">
        <v>11.200000000000001</v>
      </c>
      <c r="T2484" s="2561" t="s">
        <v>1534</v>
      </c>
      <c r="U2484" s="2561" t="s">
        <v>1534</v>
      </c>
      <c r="V2484" s="2562" t="s">
        <v>5528</v>
      </c>
      <c r="W2484" s="2559">
        <v>2.8000000000000004E-2</v>
      </c>
      <c r="X2484" s="2559">
        <v>6.720000000000001E-2</v>
      </c>
      <c r="Y2484" s="2562" t="s">
        <v>1534</v>
      </c>
      <c r="Z2484" s="2562" t="s">
        <v>1534</v>
      </c>
      <c r="AA2484" s="2562" t="s">
        <v>1534</v>
      </c>
      <c r="AB2484" s="2562" t="s">
        <v>1534</v>
      </c>
      <c r="AC2484" s="2559">
        <v>6.720000000000001E-2</v>
      </c>
      <c r="AD2484" s="2558">
        <v>37.295999999999999</v>
      </c>
      <c r="AE2484" s="2562" t="s">
        <v>58</v>
      </c>
      <c r="AF2484" s="2563">
        <v>3.6960000000000007E-2</v>
      </c>
      <c r="AG2484" s="2563">
        <v>0.11200000000000002</v>
      </c>
      <c r="AH2484" s="2615" t="s">
        <v>5661</v>
      </c>
      <c r="AI2484" s="2615" t="s">
        <v>5002</v>
      </c>
      <c r="AJ2484" s="2715">
        <v>5.6000000000000005</v>
      </c>
      <c r="AK2484" s="2574"/>
    </row>
    <row r="2485" spans="2:37" s="2875" customFormat="1" x14ac:dyDescent="0.2">
      <c r="B2485" s="4703" t="s">
        <v>5714</v>
      </c>
      <c r="C2485" s="4704"/>
      <c r="D2485" s="2557" t="s">
        <v>5715</v>
      </c>
      <c r="E2485" s="2558">
        <v>28.000000000000004</v>
      </c>
      <c r="F2485" s="2558">
        <v>16.251200000000001</v>
      </c>
      <c r="G2485" s="2561" t="s">
        <v>1534</v>
      </c>
      <c r="H2485" s="2561" t="s">
        <v>1534</v>
      </c>
      <c r="I2485" s="2561" t="s">
        <v>1534</v>
      </c>
      <c r="J2485" s="2677">
        <v>96</v>
      </c>
      <c r="K2485" s="2559">
        <v>0.16800000000000001</v>
      </c>
      <c r="L2485" s="2559">
        <v>0.16800000000000001</v>
      </c>
      <c r="M2485" s="2677">
        <v>96</v>
      </c>
      <c r="N2485" s="2677">
        <v>96</v>
      </c>
      <c r="O2485" s="2559">
        <v>0.16800000000000001</v>
      </c>
      <c r="P2485" s="2559">
        <v>0.16800000000000001</v>
      </c>
      <c r="Q2485" s="2559">
        <v>0.16800000000000001</v>
      </c>
      <c r="R2485" s="2559">
        <v>0.16800000000000001</v>
      </c>
      <c r="S2485" s="2614">
        <v>0.56000000000000005</v>
      </c>
      <c r="T2485" s="2561" t="s">
        <v>1534</v>
      </c>
      <c r="U2485" s="2561" t="s">
        <v>1534</v>
      </c>
      <c r="V2485" s="2562" t="s">
        <v>1136</v>
      </c>
      <c r="W2485" s="2559">
        <v>2.8000000000000004E-2</v>
      </c>
      <c r="X2485" s="2559">
        <v>6.720000000000001E-2</v>
      </c>
      <c r="Y2485" s="2562" t="s">
        <v>1534</v>
      </c>
      <c r="Z2485" s="2562" t="s">
        <v>1534</v>
      </c>
      <c r="AA2485" s="2562" t="s">
        <v>1534</v>
      </c>
      <c r="AB2485" s="2562" t="s">
        <v>1534</v>
      </c>
      <c r="AC2485" s="2559">
        <v>6.720000000000001E-2</v>
      </c>
      <c r="AD2485" s="2558">
        <v>11.188800000000001</v>
      </c>
      <c r="AE2485" s="2562" t="s">
        <v>49</v>
      </c>
      <c r="AF2485" s="2563">
        <v>3.6960000000000007E-2</v>
      </c>
      <c r="AG2485" s="2563">
        <v>0.11200000000000002</v>
      </c>
      <c r="AH2485" s="2615" t="s">
        <v>1534</v>
      </c>
      <c r="AI2485" s="2615" t="s">
        <v>1534</v>
      </c>
      <c r="AJ2485" s="2715" t="s">
        <v>1534</v>
      </c>
      <c r="AK2485" s="2574"/>
    </row>
    <row r="2486" spans="2:37" s="2875" customFormat="1" x14ac:dyDescent="0.2">
      <c r="B2486" s="4703" t="s">
        <v>5716</v>
      </c>
      <c r="C2486" s="4704"/>
      <c r="D2486" s="2557" t="s">
        <v>5717</v>
      </c>
      <c r="E2486" s="2558">
        <v>33.6</v>
      </c>
      <c r="F2486" s="2558">
        <v>17.561600000000002</v>
      </c>
      <c r="G2486" s="2561" t="s">
        <v>1534</v>
      </c>
      <c r="H2486" s="2561" t="s">
        <v>1534</v>
      </c>
      <c r="I2486" s="2561" t="s">
        <v>1534</v>
      </c>
      <c r="J2486" s="2677">
        <v>104</v>
      </c>
      <c r="K2486" s="2559">
        <v>0.16800000000000001</v>
      </c>
      <c r="L2486" s="2559">
        <v>0.16800000000000001</v>
      </c>
      <c r="M2486" s="2677">
        <v>104</v>
      </c>
      <c r="N2486" s="2677">
        <v>104</v>
      </c>
      <c r="O2486" s="2559">
        <v>0.16800000000000001</v>
      </c>
      <c r="P2486" s="2559">
        <v>0.16800000000000001</v>
      </c>
      <c r="Q2486" s="2559">
        <v>0.16800000000000001</v>
      </c>
      <c r="R2486" s="2559">
        <v>0.16800000000000001</v>
      </c>
      <c r="S2486" s="2614">
        <v>1.1200000000000001</v>
      </c>
      <c r="T2486" s="2561" t="s">
        <v>1534</v>
      </c>
      <c r="U2486" s="2561" t="s">
        <v>1534</v>
      </c>
      <c r="V2486" s="2562" t="s">
        <v>5534</v>
      </c>
      <c r="W2486" s="2559">
        <v>2.8000000000000004E-2</v>
      </c>
      <c r="X2486" s="2559">
        <v>6.720000000000001E-2</v>
      </c>
      <c r="Y2486" s="2562" t="s">
        <v>1534</v>
      </c>
      <c r="Z2486" s="2562" t="s">
        <v>1534</v>
      </c>
      <c r="AA2486" s="2562" t="s">
        <v>1534</v>
      </c>
      <c r="AB2486" s="2562" t="s">
        <v>1534</v>
      </c>
      <c r="AC2486" s="2559">
        <v>6.720000000000001E-2</v>
      </c>
      <c r="AD2486" s="2558">
        <v>14.918400000000002</v>
      </c>
      <c r="AE2486" s="2562" t="s">
        <v>51</v>
      </c>
      <c r="AF2486" s="2563">
        <v>3.6960000000000007E-2</v>
      </c>
      <c r="AG2486" s="2563">
        <v>0.11200000000000002</v>
      </c>
      <c r="AH2486" s="2615" t="s">
        <v>1534</v>
      </c>
      <c r="AI2486" s="2615" t="s">
        <v>1534</v>
      </c>
      <c r="AJ2486" s="2715" t="s">
        <v>1534</v>
      </c>
      <c r="AK2486" s="2574"/>
    </row>
    <row r="2487" spans="2:37" s="2875" customFormat="1" x14ac:dyDescent="0.2">
      <c r="B2487" s="4703" t="s">
        <v>5718</v>
      </c>
      <c r="C2487" s="4704"/>
      <c r="D2487" s="2557" t="s">
        <v>5719</v>
      </c>
      <c r="E2487" s="2558">
        <v>39.200000000000003</v>
      </c>
      <c r="F2487" s="2558">
        <v>22.601600000000001</v>
      </c>
      <c r="G2487" s="2561" t="s">
        <v>1534</v>
      </c>
      <c r="H2487" s="2561" t="s">
        <v>1534</v>
      </c>
      <c r="I2487" s="2561" t="s">
        <v>1534</v>
      </c>
      <c r="J2487" s="2677">
        <v>134</v>
      </c>
      <c r="K2487" s="2559">
        <v>0.16800000000000001</v>
      </c>
      <c r="L2487" s="2559">
        <v>0.16800000000000001</v>
      </c>
      <c r="M2487" s="2677">
        <v>134</v>
      </c>
      <c r="N2487" s="2677">
        <v>134</v>
      </c>
      <c r="O2487" s="2559">
        <v>0.16800000000000001</v>
      </c>
      <c r="P2487" s="2559">
        <v>0.16800000000000001</v>
      </c>
      <c r="Q2487" s="2559">
        <v>0.16800000000000001</v>
      </c>
      <c r="R2487" s="2559">
        <v>0.16800000000000001</v>
      </c>
      <c r="S2487" s="2614">
        <v>1.6800000000000002</v>
      </c>
      <c r="T2487" s="2561" t="s">
        <v>1534</v>
      </c>
      <c r="U2487" s="2561" t="s">
        <v>1534</v>
      </c>
      <c r="V2487" s="2562" t="s">
        <v>5539</v>
      </c>
      <c r="W2487" s="2559">
        <v>2.8000000000000004E-2</v>
      </c>
      <c r="X2487" s="2559">
        <v>6.720000000000001E-2</v>
      </c>
      <c r="Y2487" s="2562" t="s">
        <v>1534</v>
      </c>
      <c r="Z2487" s="2562" t="s">
        <v>1534</v>
      </c>
      <c r="AA2487" s="2562" t="s">
        <v>1534</v>
      </c>
      <c r="AB2487" s="2562" t="s">
        <v>1534</v>
      </c>
      <c r="AC2487" s="2559">
        <v>6.720000000000001E-2</v>
      </c>
      <c r="AD2487" s="2558">
        <v>14.918400000000002</v>
      </c>
      <c r="AE2487" s="2562" t="s">
        <v>51</v>
      </c>
      <c r="AF2487" s="2563">
        <v>3.6960000000000007E-2</v>
      </c>
      <c r="AG2487" s="2563">
        <v>0.11200000000000002</v>
      </c>
      <c r="AH2487" s="2615" t="s">
        <v>1534</v>
      </c>
      <c r="AI2487" s="2615" t="s">
        <v>1534</v>
      </c>
      <c r="AJ2487" s="2715" t="s">
        <v>1534</v>
      </c>
      <c r="AK2487" s="2574"/>
    </row>
    <row r="2488" spans="2:37" s="2875" customFormat="1" x14ac:dyDescent="0.2">
      <c r="B2488" s="4703" t="s">
        <v>5720</v>
      </c>
      <c r="C2488" s="4704"/>
      <c r="D2488" s="2557" t="s">
        <v>5721</v>
      </c>
      <c r="E2488" s="2558">
        <v>44.800000000000004</v>
      </c>
      <c r="F2488" s="2558">
        <v>23.912000000000003</v>
      </c>
      <c r="G2488" s="2561" t="s">
        <v>1534</v>
      </c>
      <c r="H2488" s="2561" t="s">
        <v>1534</v>
      </c>
      <c r="I2488" s="2561" t="s">
        <v>1534</v>
      </c>
      <c r="J2488" s="2677">
        <v>142</v>
      </c>
      <c r="K2488" s="2559">
        <v>0.16800000000000001</v>
      </c>
      <c r="L2488" s="2559">
        <v>0.16800000000000001</v>
      </c>
      <c r="M2488" s="2677">
        <v>142</v>
      </c>
      <c r="N2488" s="2677">
        <v>142</v>
      </c>
      <c r="O2488" s="2559">
        <v>0.16800000000000001</v>
      </c>
      <c r="P2488" s="2559">
        <v>0.16800000000000001</v>
      </c>
      <c r="Q2488" s="2559">
        <v>0.16800000000000001</v>
      </c>
      <c r="R2488" s="2559">
        <v>0.16800000000000001</v>
      </c>
      <c r="S2488" s="2614">
        <v>2.2400000000000002</v>
      </c>
      <c r="T2488" s="2561" t="s">
        <v>1534</v>
      </c>
      <c r="U2488" s="2561" t="s">
        <v>1534</v>
      </c>
      <c r="V2488" s="2562" t="s">
        <v>5544</v>
      </c>
      <c r="W2488" s="2559">
        <v>2.8000000000000004E-2</v>
      </c>
      <c r="X2488" s="2559">
        <v>6.720000000000001E-2</v>
      </c>
      <c r="Y2488" s="2562" t="s">
        <v>1534</v>
      </c>
      <c r="Z2488" s="2562" t="s">
        <v>1534</v>
      </c>
      <c r="AA2488" s="2562" t="s">
        <v>1534</v>
      </c>
      <c r="AB2488" s="2562" t="s">
        <v>1534</v>
      </c>
      <c r="AC2488" s="2559">
        <v>6.720000000000001E-2</v>
      </c>
      <c r="AD2488" s="2558">
        <v>18.648</v>
      </c>
      <c r="AE2488" s="2562" t="s">
        <v>406</v>
      </c>
      <c r="AF2488" s="2563">
        <v>3.6960000000000007E-2</v>
      </c>
      <c r="AG2488" s="2563">
        <v>0.11200000000000002</v>
      </c>
      <c r="AH2488" s="2615" t="s">
        <v>1534</v>
      </c>
      <c r="AI2488" s="2615" t="s">
        <v>1534</v>
      </c>
      <c r="AJ2488" s="2715" t="s">
        <v>1534</v>
      </c>
      <c r="AK2488" s="2574"/>
    </row>
    <row r="2489" spans="2:37" s="2875" customFormat="1" x14ac:dyDescent="0.2">
      <c r="B2489" s="4703" t="s">
        <v>5722</v>
      </c>
      <c r="C2489" s="4704"/>
      <c r="D2489" s="2557" t="s">
        <v>5723</v>
      </c>
      <c r="E2489" s="2558">
        <v>56.000000000000007</v>
      </c>
      <c r="F2489" s="2558">
        <v>30.822400000000002</v>
      </c>
      <c r="G2489" s="2561" t="s">
        <v>1534</v>
      </c>
      <c r="H2489" s="2561" t="s">
        <v>1534</v>
      </c>
      <c r="I2489" s="2561" t="s">
        <v>1534</v>
      </c>
      <c r="J2489" s="2677">
        <v>183</v>
      </c>
      <c r="K2489" s="2559">
        <v>0.16800000000000001</v>
      </c>
      <c r="L2489" s="2559">
        <v>0.16800000000000001</v>
      </c>
      <c r="M2489" s="2677">
        <v>183</v>
      </c>
      <c r="N2489" s="2677">
        <v>183</v>
      </c>
      <c r="O2489" s="2559">
        <v>0.16800000000000001</v>
      </c>
      <c r="P2489" s="2559">
        <v>0.16800000000000001</v>
      </c>
      <c r="Q2489" s="2559">
        <v>0.16800000000000001</v>
      </c>
      <c r="R2489" s="2559">
        <v>0.16800000000000001</v>
      </c>
      <c r="S2489" s="2614">
        <v>2.8000000000000003</v>
      </c>
      <c r="T2489" s="2561" t="s">
        <v>1534</v>
      </c>
      <c r="U2489" s="2561" t="s">
        <v>1534</v>
      </c>
      <c r="V2489" s="2562" t="s">
        <v>1133</v>
      </c>
      <c r="W2489" s="2559">
        <v>2.8000000000000004E-2</v>
      </c>
      <c r="X2489" s="2559">
        <v>6.720000000000001E-2</v>
      </c>
      <c r="Y2489" s="2562" t="s">
        <v>1534</v>
      </c>
      <c r="Z2489" s="2562" t="s">
        <v>1534</v>
      </c>
      <c r="AA2489" s="2562" t="s">
        <v>1534</v>
      </c>
      <c r="AB2489" s="2562" t="s">
        <v>1534</v>
      </c>
      <c r="AC2489" s="2559">
        <v>6.720000000000001E-2</v>
      </c>
      <c r="AD2489" s="2558">
        <v>22.377600000000001</v>
      </c>
      <c r="AE2489" s="2562" t="s">
        <v>5098</v>
      </c>
      <c r="AF2489" s="2563">
        <v>3.6960000000000007E-2</v>
      </c>
      <c r="AG2489" s="2563">
        <v>0.11200000000000002</v>
      </c>
      <c r="AH2489" s="2615" t="s">
        <v>1534</v>
      </c>
      <c r="AI2489" s="2615" t="s">
        <v>1534</v>
      </c>
      <c r="AJ2489" s="2715" t="s">
        <v>1534</v>
      </c>
      <c r="AK2489" s="2574"/>
    </row>
    <row r="2490" spans="2:37" s="2875" customFormat="1" x14ac:dyDescent="0.2">
      <c r="B2490" s="4703" t="s">
        <v>5724</v>
      </c>
      <c r="C2490" s="4704"/>
      <c r="D2490" s="2557" t="s">
        <v>5725</v>
      </c>
      <c r="E2490" s="2558">
        <v>67.2</v>
      </c>
      <c r="F2490" s="2558">
        <v>35.492800000000003</v>
      </c>
      <c r="G2490" s="2561" t="s">
        <v>1534</v>
      </c>
      <c r="H2490" s="2561" t="s">
        <v>1534</v>
      </c>
      <c r="I2490" s="2561" t="s">
        <v>1534</v>
      </c>
      <c r="J2490" s="2677">
        <v>226</v>
      </c>
      <c r="K2490" s="2559">
        <v>0.15680000000000002</v>
      </c>
      <c r="L2490" s="2559">
        <v>0.15680000000000002</v>
      </c>
      <c r="M2490" s="2677">
        <v>226</v>
      </c>
      <c r="N2490" s="2677">
        <v>226</v>
      </c>
      <c r="O2490" s="2559">
        <v>0.15680000000000002</v>
      </c>
      <c r="P2490" s="2559">
        <v>0.15680000000000002</v>
      </c>
      <c r="Q2490" s="2559">
        <v>0.15680000000000002</v>
      </c>
      <c r="R2490" s="2559">
        <v>0.15680000000000002</v>
      </c>
      <c r="S2490" s="2614">
        <v>5.6000000000000005</v>
      </c>
      <c r="T2490" s="2561" t="s">
        <v>1534</v>
      </c>
      <c r="U2490" s="2561" t="s">
        <v>1534</v>
      </c>
      <c r="V2490" s="2562" t="s">
        <v>1135</v>
      </c>
      <c r="W2490" s="2559">
        <v>2.8000000000000004E-2</v>
      </c>
      <c r="X2490" s="2559">
        <v>6.720000000000001E-2</v>
      </c>
      <c r="Y2490" s="2562" t="s">
        <v>1534</v>
      </c>
      <c r="Z2490" s="2562" t="s">
        <v>1534</v>
      </c>
      <c r="AA2490" s="2562" t="s">
        <v>1534</v>
      </c>
      <c r="AB2490" s="2562" t="s">
        <v>1534</v>
      </c>
      <c r="AC2490" s="2559">
        <v>6.720000000000001E-2</v>
      </c>
      <c r="AD2490" s="2558">
        <v>26.107200000000002</v>
      </c>
      <c r="AE2490" s="2562" t="s">
        <v>5514</v>
      </c>
      <c r="AF2490" s="2563">
        <v>3.6960000000000007E-2</v>
      </c>
      <c r="AG2490" s="2563">
        <v>0.11200000000000002</v>
      </c>
      <c r="AH2490" s="2615" t="s">
        <v>1534</v>
      </c>
      <c r="AI2490" s="2615" t="s">
        <v>1534</v>
      </c>
      <c r="AJ2490" s="2715" t="s">
        <v>1534</v>
      </c>
      <c r="AK2490" s="2574"/>
    </row>
    <row r="2491" spans="2:37" s="2875" customFormat="1" x14ac:dyDescent="0.2">
      <c r="B2491" s="4703" t="s">
        <v>5726</v>
      </c>
      <c r="C2491" s="4704"/>
      <c r="D2491" s="2557" t="s">
        <v>5727</v>
      </c>
      <c r="E2491" s="2558">
        <v>78.400000000000006</v>
      </c>
      <c r="F2491" s="2558">
        <v>42.963200000000001</v>
      </c>
      <c r="G2491" s="2561" t="s">
        <v>1534</v>
      </c>
      <c r="H2491" s="2561" t="s">
        <v>1534</v>
      </c>
      <c r="I2491" s="2561" t="s">
        <v>1534</v>
      </c>
      <c r="J2491" s="2677">
        <v>274</v>
      </c>
      <c r="K2491" s="2559">
        <v>0.15680000000000002</v>
      </c>
      <c r="L2491" s="2559">
        <v>0.15680000000000002</v>
      </c>
      <c r="M2491" s="2677">
        <v>274</v>
      </c>
      <c r="N2491" s="2677">
        <v>274</v>
      </c>
      <c r="O2491" s="2559">
        <v>0.15680000000000002</v>
      </c>
      <c r="P2491" s="2559">
        <v>0.15680000000000002</v>
      </c>
      <c r="Q2491" s="2559">
        <v>0.15680000000000002</v>
      </c>
      <c r="R2491" s="2559">
        <v>0.15680000000000002</v>
      </c>
      <c r="S2491" s="2614">
        <v>5.6000000000000005</v>
      </c>
      <c r="T2491" s="2561" t="s">
        <v>1534</v>
      </c>
      <c r="U2491" s="2561" t="s">
        <v>1534</v>
      </c>
      <c r="V2491" s="2562" t="s">
        <v>1135</v>
      </c>
      <c r="W2491" s="2559">
        <v>2.8000000000000004E-2</v>
      </c>
      <c r="X2491" s="2559">
        <v>6.720000000000001E-2</v>
      </c>
      <c r="Y2491" s="2562" t="s">
        <v>1534</v>
      </c>
      <c r="Z2491" s="2562" t="s">
        <v>1534</v>
      </c>
      <c r="AA2491" s="2562" t="s">
        <v>1534</v>
      </c>
      <c r="AB2491" s="2562" t="s">
        <v>1534</v>
      </c>
      <c r="AC2491" s="2559">
        <v>6.720000000000001E-2</v>
      </c>
      <c r="AD2491" s="2558">
        <v>29.836800000000004</v>
      </c>
      <c r="AE2491" s="2562" t="s">
        <v>56</v>
      </c>
      <c r="AF2491" s="2563">
        <v>3.6960000000000007E-2</v>
      </c>
      <c r="AG2491" s="2563">
        <v>0.11200000000000002</v>
      </c>
      <c r="AH2491" s="2615" t="s">
        <v>1534</v>
      </c>
      <c r="AI2491" s="2615" t="s">
        <v>1534</v>
      </c>
      <c r="AJ2491" s="2715" t="s">
        <v>1534</v>
      </c>
      <c r="AK2491" s="2574"/>
    </row>
    <row r="2492" spans="2:37" s="2875" customFormat="1" x14ac:dyDescent="0.2">
      <c r="B2492" s="4703" t="s">
        <v>5728</v>
      </c>
      <c r="C2492" s="4704"/>
      <c r="D2492" s="2557" t="s">
        <v>5729</v>
      </c>
      <c r="E2492" s="2558">
        <v>89.600000000000009</v>
      </c>
      <c r="F2492" s="2558">
        <v>47.633600000000008</v>
      </c>
      <c r="G2492" s="2561" t="s">
        <v>1534</v>
      </c>
      <c r="H2492" s="2561" t="s">
        <v>1534</v>
      </c>
      <c r="I2492" s="2561" t="s">
        <v>1534</v>
      </c>
      <c r="J2492" s="2677">
        <v>327</v>
      </c>
      <c r="K2492" s="2559">
        <v>0.14560000000000001</v>
      </c>
      <c r="L2492" s="2559">
        <v>0.14560000000000001</v>
      </c>
      <c r="M2492" s="2677">
        <v>327</v>
      </c>
      <c r="N2492" s="2677">
        <v>327</v>
      </c>
      <c r="O2492" s="2559">
        <v>0.14560000000000001</v>
      </c>
      <c r="P2492" s="2559">
        <v>0.14560000000000001</v>
      </c>
      <c r="Q2492" s="2559">
        <v>0.14560000000000001</v>
      </c>
      <c r="R2492" s="2559">
        <v>0.14560000000000001</v>
      </c>
      <c r="S2492" s="2614">
        <v>8.4</v>
      </c>
      <c r="T2492" s="2561" t="s">
        <v>1534</v>
      </c>
      <c r="U2492" s="2561" t="s">
        <v>1534</v>
      </c>
      <c r="V2492" s="2562" t="s">
        <v>1119</v>
      </c>
      <c r="W2492" s="2559">
        <v>2.8000000000000004E-2</v>
      </c>
      <c r="X2492" s="2559">
        <v>6.720000000000001E-2</v>
      </c>
      <c r="Y2492" s="2562" t="s">
        <v>1534</v>
      </c>
      <c r="Z2492" s="2562" t="s">
        <v>1534</v>
      </c>
      <c r="AA2492" s="2562" t="s">
        <v>1534</v>
      </c>
      <c r="AB2492" s="2562" t="s">
        <v>1534</v>
      </c>
      <c r="AC2492" s="2559">
        <v>6.720000000000001E-2</v>
      </c>
      <c r="AD2492" s="2558">
        <v>33.566400000000002</v>
      </c>
      <c r="AE2492" s="2562" t="s">
        <v>5523</v>
      </c>
      <c r="AF2492" s="2563">
        <v>3.6960000000000007E-2</v>
      </c>
      <c r="AG2492" s="2563">
        <v>0.11200000000000002</v>
      </c>
      <c r="AH2492" s="2615" t="s">
        <v>1534</v>
      </c>
      <c r="AI2492" s="2615" t="s">
        <v>1534</v>
      </c>
      <c r="AJ2492" s="2715" t="s">
        <v>1534</v>
      </c>
      <c r="AK2492" s="2574"/>
    </row>
    <row r="2493" spans="2:37" s="2875" customFormat="1" ht="13.5" thickBot="1" x14ac:dyDescent="0.25">
      <c r="B2493" s="4705" t="s">
        <v>5730</v>
      </c>
      <c r="C2493" s="4706"/>
      <c r="D2493" s="2604" t="s">
        <v>5731</v>
      </c>
      <c r="E2493" s="2605">
        <v>112.00000000000001</v>
      </c>
      <c r="F2493" s="2605">
        <v>63.504000000000012</v>
      </c>
      <c r="G2493" s="2608" t="s">
        <v>1534</v>
      </c>
      <c r="H2493" s="2608" t="s">
        <v>1534</v>
      </c>
      <c r="I2493" s="2608" t="s">
        <v>1534</v>
      </c>
      <c r="J2493" s="2808">
        <v>472</v>
      </c>
      <c r="K2493" s="2606">
        <v>0.13440000000000002</v>
      </c>
      <c r="L2493" s="2606">
        <v>0.13440000000000002</v>
      </c>
      <c r="M2493" s="2808">
        <v>472</v>
      </c>
      <c r="N2493" s="2808">
        <v>472</v>
      </c>
      <c r="O2493" s="2606">
        <v>0.13440000000000002</v>
      </c>
      <c r="P2493" s="2606">
        <v>0.13440000000000002</v>
      </c>
      <c r="Q2493" s="2606">
        <v>0.13440000000000002</v>
      </c>
      <c r="R2493" s="2606">
        <v>0.13440000000000002</v>
      </c>
      <c r="S2493" s="2801">
        <v>11.200000000000001</v>
      </c>
      <c r="T2493" s="2608" t="s">
        <v>1534</v>
      </c>
      <c r="U2493" s="2608" t="s">
        <v>1534</v>
      </c>
      <c r="V2493" s="2609" t="s">
        <v>5528</v>
      </c>
      <c r="W2493" s="2606">
        <v>2.8000000000000004E-2</v>
      </c>
      <c r="X2493" s="2606">
        <v>6.720000000000001E-2</v>
      </c>
      <c r="Y2493" s="2609" t="s">
        <v>1534</v>
      </c>
      <c r="Z2493" s="2609" t="s">
        <v>1534</v>
      </c>
      <c r="AA2493" s="2609" t="s">
        <v>1534</v>
      </c>
      <c r="AB2493" s="2609" t="s">
        <v>1534</v>
      </c>
      <c r="AC2493" s="2606">
        <v>6.720000000000001E-2</v>
      </c>
      <c r="AD2493" s="2605">
        <v>37.295999999999999</v>
      </c>
      <c r="AE2493" s="2609" t="s">
        <v>58</v>
      </c>
      <c r="AF2493" s="2610">
        <v>3.6960000000000007E-2</v>
      </c>
      <c r="AG2493" s="2610">
        <v>0.11200000000000002</v>
      </c>
      <c r="AH2493" s="2655" t="s">
        <v>1534</v>
      </c>
      <c r="AI2493" s="2655" t="s">
        <v>1534</v>
      </c>
      <c r="AJ2493" s="2802" t="s">
        <v>1534</v>
      </c>
      <c r="AK2493" s="2574"/>
    </row>
    <row r="2494" spans="2:37" s="2875" customFormat="1" x14ac:dyDescent="0.2">
      <c r="B2494" s="2575"/>
      <c r="C2494" s="2568"/>
      <c r="D2494" s="2568"/>
      <c r="E2494" s="2568"/>
      <c r="F2494" s="2568"/>
      <c r="G2494" s="2568"/>
      <c r="H2494" s="2568"/>
      <c r="I2494" s="2569"/>
      <c r="J2494" s="2569"/>
      <c r="K2494" s="2569"/>
      <c r="L2494" s="2569"/>
      <c r="M2494" s="2568"/>
      <c r="N2494" s="2569"/>
      <c r="O2494" s="2569"/>
      <c r="P2494" s="2569"/>
      <c r="Q2494" s="2569"/>
      <c r="R2494" s="2569"/>
      <c r="S2494" s="2568"/>
      <c r="T2494" s="2567"/>
      <c r="U2494" s="2567"/>
      <c r="V2494" s="2567"/>
      <c r="W2494" s="2567"/>
      <c r="X2494" s="2567"/>
      <c r="Y2494" s="2567"/>
      <c r="Z2494" s="2567"/>
      <c r="AA2494" s="2567"/>
      <c r="AB2494" s="2567"/>
      <c r="AC2494" s="2567"/>
      <c r="AD2494" s="2567"/>
      <c r="AE2494" s="2567"/>
      <c r="AF2494" s="2567"/>
      <c r="AG2494" s="2567"/>
      <c r="AH2494" s="2567"/>
      <c r="AI2494" s="2567"/>
      <c r="AJ2494" s="2567"/>
      <c r="AK2494" s="2574"/>
    </row>
    <row r="2495" spans="2:37" s="2875" customFormat="1" ht="14.25" x14ac:dyDescent="0.2">
      <c r="B2495" s="3834" t="s">
        <v>4996</v>
      </c>
      <c r="C2495" s="3835"/>
      <c r="D2495" s="3917" t="s">
        <v>10</v>
      </c>
      <c r="E2495" s="3917"/>
      <c r="F2495" s="3917"/>
      <c r="G2495" s="3917"/>
      <c r="H2495" s="2571"/>
      <c r="I2495" s="2571"/>
      <c r="J2495" s="2571"/>
      <c r="K2495" s="2571"/>
      <c r="L2495" s="2571"/>
      <c r="M2495" s="2571"/>
      <c r="N2495" s="2571"/>
      <c r="O2495" s="2571"/>
      <c r="P2495" s="2571"/>
      <c r="Q2495" s="2571"/>
      <c r="R2495" s="2571"/>
      <c r="S2495" s="2571"/>
      <c r="T2495" s="2567"/>
      <c r="U2495" s="2567"/>
      <c r="V2495" s="2567"/>
      <c r="W2495" s="2567"/>
      <c r="X2495" s="2567"/>
      <c r="Y2495" s="2567"/>
      <c r="Z2495" s="2567"/>
      <c r="AA2495" s="2567"/>
      <c r="AB2495" s="2567"/>
      <c r="AC2495" s="2567"/>
      <c r="AD2495" s="2567"/>
      <c r="AE2495" s="2567"/>
      <c r="AF2495" s="2567"/>
      <c r="AG2495" s="2567"/>
      <c r="AH2495" s="2567"/>
      <c r="AI2495" s="2567"/>
      <c r="AJ2495" s="2567"/>
      <c r="AK2495" s="2574"/>
    </row>
    <row r="2496" spans="2:37" s="2875" customFormat="1" ht="14.25" x14ac:dyDescent="0.2">
      <c r="B2496" s="3834" t="s">
        <v>4997</v>
      </c>
      <c r="C2496" s="3835"/>
      <c r="D2496" s="3917" t="s">
        <v>10</v>
      </c>
      <c r="E2496" s="3917"/>
      <c r="F2496" s="3917"/>
      <c r="G2496" s="3917"/>
      <c r="H2496" s="2571"/>
      <c r="I2496" s="2571"/>
      <c r="J2496" s="2571"/>
      <c r="K2496" s="2571"/>
      <c r="L2496" s="2571"/>
      <c r="M2496" s="2571"/>
      <c r="N2496" s="2571"/>
      <c r="O2496" s="2571"/>
      <c r="P2496" s="2571"/>
      <c r="Q2496" s="2571"/>
      <c r="R2496" s="2571"/>
      <c r="S2496" s="2571"/>
      <c r="T2496" s="2567"/>
      <c r="U2496" s="2567"/>
      <c r="V2496" s="2567"/>
      <c r="W2496" s="2567"/>
      <c r="X2496" s="2567"/>
      <c r="Y2496" s="2567"/>
      <c r="Z2496" s="2567"/>
      <c r="AA2496" s="2567"/>
      <c r="AB2496" s="2567"/>
      <c r="AC2496" s="2567"/>
      <c r="AD2496" s="2567"/>
      <c r="AE2496" s="2567"/>
      <c r="AF2496" s="2567"/>
      <c r="AG2496" s="2567"/>
      <c r="AH2496" s="2567"/>
      <c r="AI2496" s="2567"/>
      <c r="AJ2496" s="2567"/>
      <c r="AK2496" s="2574"/>
    </row>
    <row r="2497" spans="2:37" s="2875" customFormat="1" ht="15.75" thickBot="1" x14ac:dyDescent="0.25">
      <c r="B2497" s="3938"/>
      <c r="C2497" s="3939"/>
      <c r="D2497" s="3940"/>
      <c r="E2497" s="3940"/>
      <c r="F2497" s="3940"/>
      <c r="G2497" s="3940"/>
      <c r="H2497" s="2576"/>
      <c r="I2497" s="2576"/>
      <c r="J2497" s="2576"/>
      <c r="K2497" s="2576"/>
      <c r="L2497" s="2576"/>
      <c r="M2497" s="2576"/>
      <c r="N2497" s="2576"/>
      <c r="O2497" s="2576"/>
      <c r="P2497" s="2576"/>
      <c r="Q2497" s="2576"/>
      <c r="R2497" s="2576"/>
      <c r="S2497" s="2576"/>
      <c r="T2497" s="2577"/>
      <c r="U2497" s="2577"/>
      <c r="V2497" s="2577"/>
      <c r="W2497" s="2577"/>
      <c r="X2497" s="2577"/>
      <c r="Y2497" s="2577"/>
      <c r="Z2497" s="2577"/>
      <c r="AA2497" s="2577"/>
      <c r="AB2497" s="2577"/>
      <c r="AC2497" s="2577"/>
      <c r="AD2497" s="2577"/>
      <c r="AE2497" s="2577"/>
      <c r="AF2497" s="2577"/>
      <c r="AG2497" s="2577"/>
      <c r="AH2497" s="2577"/>
      <c r="AI2497" s="2577"/>
      <c r="AJ2497" s="2577"/>
      <c r="AK2497" s="2579"/>
    </row>
    <row r="2498" spans="2:37" s="2875" customFormat="1" x14ac:dyDescent="0.2">
      <c r="B2498" s="2777"/>
    </row>
    <row r="2499" spans="2:37" s="2875" customFormat="1" ht="13.5" thickBot="1" x14ac:dyDescent="0.25"/>
    <row r="2500" spans="2:37" s="2875" customFormat="1" ht="20.25" x14ac:dyDescent="0.2">
      <c r="B2500" s="3839" t="s">
        <v>5005</v>
      </c>
      <c r="C2500" s="3840"/>
      <c r="D2500" s="3840"/>
      <c r="E2500" s="3840"/>
      <c r="F2500" s="3840"/>
      <c r="G2500" s="3840"/>
      <c r="H2500" s="3840"/>
      <c r="I2500" s="3840"/>
      <c r="J2500" s="3840"/>
      <c r="K2500" s="3840"/>
      <c r="L2500" s="3840"/>
      <c r="M2500" s="3840"/>
      <c r="N2500" s="3840"/>
      <c r="O2500" s="3840"/>
      <c r="P2500" s="3840"/>
      <c r="Q2500" s="3840"/>
      <c r="R2500" s="3840"/>
      <c r="S2500" s="3840"/>
      <c r="T2500" s="3840"/>
      <c r="U2500" s="3840"/>
      <c r="V2500" s="3840"/>
      <c r="W2500" s="3840"/>
      <c r="X2500" s="3840"/>
      <c r="Y2500" s="3840"/>
      <c r="Z2500" s="3840"/>
      <c r="AA2500" s="3840"/>
      <c r="AB2500" s="3840"/>
      <c r="AC2500" s="3840"/>
      <c r="AD2500" s="3840"/>
      <c r="AE2500" s="3840"/>
      <c r="AF2500" s="3840"/>
      <c r="AG2500" s="3840"/>
      <c r="AH2500" s="3840"/>
      <c r="AI2500" s="3840"/>
      <c r="AJ2500" s="3840"/>
      <c r="AK2500" s="3841"/>
    </row>
    <row r="2501" spans="2:37" s="2875" customFormat="1" ht="13.5" customHeight="1" x14ac:dyDescent="0.2">
      <c r="B2501" s="2572"/>
      <c r="C2501" s="2949"/>
      <c r="D2501" s="2949"/>
      <c r="E2501" s="2949"/>
      <c r="F2501" s="2949"/>
      <c r="G2501" s="2573"/>
      <c r="H2501" s="2573"/>
      <c r="I2501" s="2573"/>
      <c r="J2501" s="2573"/>
      <c r="K2501" s="2573"/>
      <c r="L2501" s="2573"/>
      <c r="M2501" s="2573"/>
      <c r="N2501" s="2573"/>
      <c r="O2501" s="2573"/>
      <c r="P2501" s="2573"/>
      <c r="Q2501" s="2573"/>
      <c r="R2501" s="2573"/>
      <c r="S2501" s="2573"/>
      <c r="T2501" s="2573"/>
      <c r="U2501" s="2573"/>
      <c r="V2501" s="2573"/>
      <c r="W2501" s="2573"/>
      <c r="X2501" s="2573"/>
      <c r="Y2501" s="2573"/>
      <c r="Z2501" s="2573"/>
      <c r="AA2501" s="2573"/>
      <c r="AB2501" s="2573"/>
      <c r="AC2501" s="2573"/>
      <c r="AD2501" s="2573"/>
      <c r="AE2501" s="2573"/>
      <c r="AF2501" s="2573"/>
      <c r="AG2501" s="2573"/>
      <c r="AH2501" s="2573"/>
      <c r="AI2501" s="2573"/>
      <c r="AJ2501" s="2573"/>
      <c r="AK2501" s="2574"/>
    </row>
    <row r="2502" spans="2:37" s="2875" customFormat="1" ht="13.5" customHeight="1" x14ac:dyDescent="0.2">
      <c r="B2502" s="2572" t="s">
        <v>4992</v>
      </c>
      <c r="C2502" s="2949"/>
      <c r="D2502" s="3962" t="s">
        <v>5629</v>
      </c>
      <c r="E2502" s="3962"/>
      <c r="F2502" s="3962"/>
      <c r="G2502" s="2573"/>
      <c r="H2502" s="2573"/>
      <c r="I2502" s="2573"/>
      <c r="J2502" s="2573"/>
      <c r="K2502" s="2573"/>
      <c r="L2502" s="2573"/>
      <c r="M2502" s="2573"/>
      <c r="N2502" s="2573"/>
      <c r="O2502" s="2573"/>
      <c r="P2502" s="2573"/>
      <c r="Q2502" s="2573"/>
      <c r="R2502" s="2573"/>
      <c r="S2502" s="2573"/>
      <c r="T2502" s="2573"/>
      <c r="U2502" s="2573"/>
      <c r="V2502" s="2573"/>
      <c r="W2502" s="2573"/>
      <c r="X2502" s="2573"/>
      <c r="Y2502" s="2573"/>
      <c r="Z2502" s="2573"/>
      <c r="AA2502" s="2573"/>
      <c r="AB2502" s="2573"/>
      <c r="AC2502" s="2573"/>
      <c r="AD2502" s="2573"/>
      <c r="AE2502" s="2573"/>
      <c r="AF2502" s="2573"/>
      <c r="AG2502" s="2573"/>
      <c r="AH2502" s="2573"/>
      <c r="AI2502" s="2573"/>
      <c r="AJ2502" s="2573"/>
      <c r="AK2502" s="2574"/>
    </row>
    <row r="2503" spans="2:37" s="2875" customFormat="1" ht="13.5" thickBot="1" x14ac:dyDescent="0.25">
      <c r="B2503" s="3863" t="s">
        <v>5006</v>
      </c>
      <c r="C2503" s="3864"/>
      <c r="D2503" s="3843">
        <v>41515</v>
      </c>
      <c r="E2503" s="3843"/>
      <c r="F2503" s="2949"/>
      <c r="G2503" s="2573"/>
      <c r="H2503" s="2573"/>
      <c r="I2503" s="2573"/>
      <c r="J2503" s="2573"/>
      <c r="K2503" s="2573"/>
      <c r="L2503" s="2573"/>
      <c r="M2503" s="2573"/>
      <c r="N2503" s="2573"/>
      <c r="O2503" s="2573"/>
      <c r="P2503" s="2573"/>
      <c r="Q2503" s="2573"/>
      <c r="R2503" s="2573"/>
      <c r="S2503" s="2573"/>
      <c r="T2503" s="2573"/>
      <c r="U2503" s="2573"/>
      <c r="V2503" s="2573"/>
      <c r="W2503" s="2573"/>
      <c r="X2503" s="2573"/>
      <c r="Y2503" s="2573"/>
      <c r="Z2503" s="2573"/>
      <c r="AA2503" s="2573"/>
      <c r="AB2503" s="2573"/>
      <c r="AC2503" s="2573"/>
      <c r="AD2503" s="2573"/>
      <c r="AE2503" s="2573"/>
      <c r="AF2503" s="2573"/>
      <c r="AG2503" s="2573"/>
      <c r="AH2503" s="2573"/>
      <c r="AI2503" s="2573"/>
      <c r="AJ2503" s="2573"/>
      <c r="AK2503" s="2574"/>
    </row>
    <row r="2504" spans="2:37" s="2875" customFormat="1" ht="99" customHeight="1" thickBot="1" x14ac:dyDescent="0.25">
      <c r="B2504" s="3844" t="s">
        <v>5007</v>
      </c>
      <c r="C2504" s="3871"/>
      <c r="D2504" s="3963" t="s">
        <v>5630</v>
      </c>
      <c r="E2504" s="3964"/>
      <c r="F2504" s="3964"/>
      <c r="G2504" s="3964"/>
      <c r="H2504" s="3964"/>
      <c r="I2504" s="3964"/>
      <c r="J2504" s="3964"/>
      <c r="K2504" s="3965"/>
      <c r="L2504" s="2573"/>
      <c r="M2504" s="2573"/>
      <c r="N2504" s="2573"/>
      <c r="O2504" s="2573"/>
      <c r="P2504" s="2573"/>
      <c r="Q2504" s="2573"/>
      <c r="R2504" s="2573"/>
      <c r="S2504" s="2573"/>
      <c r="T2504" s="2573"/>
      <c r="U2504" s="2573"/>
      <c r="V2504" s="2573"/>
      <c r="W2504" s="2573"/>
      <c r="X2504" s="2573"/>
      <c r="Y2504" s="2573"/>
      <c r="Z2504" s="2573"/>
      <c r="AA2504" s="2573"/>
      <c r="AB2504" s="2573"/>
      <c r="AC2504" s="2573"/>
      <c r="AD2504" s="2573"/>
      <c r="AE2504" s="2573"/>
      <c r="AF2504" s="2573"/>
      <c r="AG2504" s="2573"/>
      <c r="AH2504" s="2573"/>
      <c r="AI2504" s="2573"/>
      <c r="AJ2504" s="2573"/>
      <c r="AK2504" s="2574"/>
    </row>
    <row r="2505" spans="2:37" s="2875" customFormat="1" ht="13.5" customHeight="1" thickBot="1" x14ac:dyDescent="0.25">
      <c r="B2505" s="3865"/>
      <c r="C2505" s="3849"/>
      <c r="D2505" s="3849"/>
      <c r="E2505" s="3849"/>
      <c r="F2505" s="3849"/>
      <c r="G2505" s="3849"/>
      <c r="H2505" s="3849"/>
      <c r="I2505" s="3849"/>
      <c r="J2505" s="3849"/>
      <c r="K2505" s="3849"/>
      <c r="L2505" s="3849"/>
      <c r="M2505" s="3849"/>
      <c r="N2505" s="3849"/>
      <c r="O2505" s="3849"/>
      <c r="P2505" s="3849"/>
      <c r="Q2505" s="3849"/>
      <c r="R2505" s="2573"/>
      <c r="S2505" s="2573"/>
      <c r="T2505" s="2573"/>
      <c r="U2505" s="2573"/>
      <c r="V2505" s="2573"/>
      <c r="W2505" s="2573"/>
      <c r="X2505" s="2573"/>
      <c r="Y2505" s="2573"/>
      <c r="Z2505" s="2573"/>
      <c r="AA2505" s="2573"/>
      <c r="AB2505" s="2573"/>
      <c r="AC2505" s="2573"/>
      <c r="AD2505" s="2573"/>
      <c r="AE2505" s="2573"/>
      <c r="AF2505" s="2573"/>
      <c r="AG2505" s="2573"/>
      <c r="AH2505" s="2573"/>
      <c r="AI2505" s="2573"/>
      <c r="AJ2505" s="2573"/>
      <c r="AK2505" s="2574"/>
    </row>
    <row r="2506" spans="2:37" s="2875" customFormat="1" ht="13.5" thickBot="1" x14ac:dyDescent="0.25">
      <c r="B2506" s="3827" t="s">
        <v>5008</v>
      </c>
      <c r="C2506" s="3827"/>
      <c r="D2506" s="3827" t="s">
        <v>4998</v>
      </c>
      <c r="E2506" s="3827" t="s">
        <v>5009</v>
      </c>
      <c r="F2506" s="3850" t="s">
        <v>224</v>
      </c>
      <c r="G2506" s="3850"/>
      <c r="H2506" s="3850"/>
      <c r="I2506" s="3850"/>
      <c r="J2506" s="3850"/>
      <c r="K2506" s="3850"/>
      <c r="L2506" s="3850"/>
      <c r="M2506" s="3850"/>
      <c r="N2506" s="3850"/>
      <c r="O2506" s="3850"/>
      <c r="P2506" s="3850"/>
      <c r="Q2506" s="3850"/>
      <c r="R2506" s="3850"/>
      <c r="S2506" s="3850" t="s">
        <v>340</v>
      </c>
      <c r="T2506" s="3850"/>
      <c r="U2506" s="3850"/>
      <c r="V2506" s="3850"/>
      <c r="W2506" s="3850"/>
      <c r="X2506" s="3850"/>
      <c r="Y2506" s="3850"/>
      <c r="Z2506" s="3850"/>
      <c r="AA2506" s="3850"/>
      <c r="AB2506" s="3850"/>
      <c r="AC2506" s="3850"/>
      <c r="AD2506" s="3850" t="s">
        <v>225</v>
      </c>
      <c r="AE2506" s="3850"/>
      <c r="AF2506" s="3850"/>
      <c r="AG2506" s="3850"/>
      <c r="AH2506" s="3851" t="s">
        <v>4993</v>
      </c>
      <c r="AI2506" s="3851"/>
      <c r="AJ2506" s="3851"/>
      <c r="AK2506" s="2574"/>
    </row>
    <row r="2507" spans="2:37" s="2875" customFormat="1" ht="13.5" thickBot="1" x14ac:dyDescent="0.25">
      <c r="B2507" s="3828"/>
      <c r="C2507" s="3828"/>
      <c r="D2507" s="3828"/>
      <c r="E2507" s="3828"/>
      <c r="F2507" s="3828" t="s">
        <v>5010</v>
      </c>
      <c r="G2507" s="3828" t="s">
        <v>5011</v>
      </c>
      <c r="H2507" s="3827" t="s">
        <v>5012</v>
      </c>
      <c r="I2507" s="3830" t="s">
        <v>5013</v>
      </c>
      <c r="J2507" s="3830" t="s">
        <v>5014</v>
      </c>
      <c r="K2507" s="3829" t="s">
        <v>5015</v>
      </c>
      <c r="L2507" s="3829" t="s">
        <v>5016</v>
      </c>
      <c r="M2507" s="3830" t="s">
        <v>5017</v>
      </c>
      <c r="N2507" s="3830"/>
      <c r="O2507" s="3829" t="s">
        <v>5018</v>
      </c>
      <c r="P2507" s="3829" t="s">
        <v>5019</v>
      </c>
      <c r="Q2507" s="3829" t="s">
        <v>5020</v>
      </c>
      <c r="R2507" s="3829" t="s">
        <v>5021</v>
      </c>
      <c r="S2507" s="3827" t="s">
        <v>5022</v>
      </c>
      <c r="T2507" s="3827" t="s">
        <v>5023</v>
      </c>
      <c r="U2507" s="3827" t="s">
        <v>5024</v>
      </c>
      <c r="V2507" s="3827" t="s">
        <v>5025</v>
      </c>
      <c r="W2507" s="3827" t="s">
        <v>5026</v>
      </c>
      <c r="X2507" s="3827" t="s">
        <v>5027</v>
      </c>
      <c r="Y2507" s="3827" t="s">
        <v>5028</v>
      </c>
      <c r="Z2507" s="3827" t="s">
        <v>5029</v>
      </c>
      <c r="AA2507" s="3827" t="s">
        <v>5030</v>
      </c>
      <c r="AB2507" s="3830" t="s">
        <v>5031</v>
      </c>
      <c r="AC2507" s="3830" t="s">
        <v>5032</v>
      </c>
      <c r="AD2507" s="3827" t="s">
        <v>5033</v>
      </c>
      <c r="AE2507" s="3827" t="s">
        <v>5034</v>
      </c>
      <c r="AF2507" s="3827" t="s">
        <v>5035</v>
      </c>
      <c r="AG2507" s="3827" t="s">
        <v>5036</v>
      </c>
      <c r="AH2507" s="3827" t="s">
        <v>1154</v>
      </c>
      <c r="AI2507" s="3827" t="s">
        <v>4994</v>
      </c>
      <c r="AJ2507" s="3827" t="s">
        <v>4995</v>
      </c>
      <c r="AK2507" s="2574"/>
    </row>
    <row r="2508" spans="2:37" s="2875" customFormat="1" ht="23.25" customHeight="1" thickBot="1" x14ac:dyDescent="0.25">
      <c r="B2508" s="3828"/>
      <c r="C2508" s="3828"/>
      <c r="D2508" s="3828"/>
      <c r="E2508" s="3828"/>
      <c r="F2508" s="3828"/>
      <c r="G2508" s="3828"/>
      <c r="H2508" s="3828"/>
      <c r="I2508" s="3829"/>
      <c r="J2508" s="3829"/>
      <c r="K2508" s="3829"/>
      <c r="L2508" s="3829"/>
      <c r="M2508" s="2946" t="s">
        <v>5037</v>
      </c>
      <c r="N2508" s="2947" t="s">
        <v>2798</v>
      </c>
      <c r="O2508" s="3829"/>
      <c r="P2508" s="3829"/>
      <c r="Q2508" s="3829"/>
      <c r="R2508" s="3829"/>
      <c r="S2508" s="3828"/>
      <c r="T2508" s="3828"/>
      <c r="U2508" s="3828"/>
      <c r="V2508" s="3828"/>
      <c r="W2508" s="3828"/>
      <c r="X2508" s="3828"/>
      <c r="Y2508" s="3828"/>
      <c r="Z2508" s="3828"/>
      <c r="AA2508" s="3828"/>
      <c r="AB2508" s="3829"/>
      <c r="AC2508" s="3829"/>
      <c r="AD2508" s="3828"/>
      <c r="AE2508" s="3828"/>
      <c r="AF2508" s="3828"/>
      <c r="AG2508" s="3828"/>
      <c r="AH2508" s="3828"/>
      <c r="AI2508" s="3828"/>
      <c r="AJ2508" s="3828"/>
      <c r="AK2508" s="2574"/>
    </row>
    <row r="2509" spans="2:37" s="2875" customFormat="1" x14ac:dyDescent="0.2">
      <c r="B2509" s="4711" t="s">
        <v>5631</v>
      </c>
      <c r="C2509" s="4712"/>
      <c r="D2509" s="2963" t="s">
        <v>5632</v>
      </c>
      <c r="E2509" s="2964">
        <v>29.99</v>
      </c>
      <c r="F2509" s="2583" t="s">
        <v>1534</v>
      </c>
      <c r="G2509" s="2583" t="s">
        <v>1534</v>
      </c>
      <c r="H2509" s="2583" t="s">
        <v>1534</v>
      </c>
      <c r="I2509" s="2583" t="s">
        <v>1534</v>
      </c>
      <c r="J2509" s="2583" t="s">
        <v>1534</v>
      </c>
      <c r="K2509" s="2583" t="s">
        <v>1534</v>
      </c>
      <c r="L2509" s="2583" t="s">
        <v>1534</v>
      </c>
      <c r="M2509" s="2583" t="s">
        <v>1534</v>
      </c>
      <c r="N2509" s="2583" t="s">
        <v>1534</v>
      </c>
      <c r="O2509" s="2583" t="s">
        <v>1534</v>
      </c>
      <c r="P2509" s="2583" t="s">
        <v>1534</v>
      </c>
      <c r="Q2509" s="2583" t="s">
        <v>1534</v>
      </c>
      <c r="R2509" s="2583" t="s">
        <v>1534</v>
      </c>
      <c r="S2509" s="2583" t="s">
        <v>1534</v>
      </c>
      <c r="T2509" s="2583" t="s">
        <v>1534</v>
      </c>
      <c r="U2509" s="2583" t="s">
        <v>1534</v>
      </c>
      <c r="V2509" s="2583" t="s">
        <v>1534</v>
      </c>
      <c r="W2509" s="2583" t="s">
        <v>1534</v>
      </c>
      <c r="X2509" s="2965">
        <v>0.06</v>
      </c>
      <c r="Y2509" s="2583" t="s">
        <v>1534</v>
      </c>
      <c r="Z2509" s="2583" t="s">
        <v>1534</v>
      </c>
      <c r="AA2509" s="2583">
        <v>50</v>
      </c>
      <c r="AB2509" s="2965">
        <v>0.06</v>
      </c>
      <c r="AC2509" s="2583" t="s">
        <v>1534</v>
      </c>
      <c r="AD2509" s="2966">
        <v>24.99</v>
      </c>
      <c r="AE2509" s="2967">
        <v>1000</v>
      </c>
      <c r="AF2509" s="2965">
        <f>AD2509/AE2509</f>
        <v>2.4989999999999998E-2</v>
      </c>
      <c r="AG2509" s="2965">
        <v>0.1</v>
      </c>
      <c r="AH2509" s="2968" t="s">
        <v>4529</v>
      </c>
      <c r="AI2509" s="2967">
        <v>100</v>
      </c>
      <c r="AJ2509" s="2969">
        <v>2.4900000000000002</v>
      </c>
      <c r="AK2509" s="2574"/>
    </row>
    <row r="2510" spans="2:37" s="2875" customFormat="1" x14ac:dyDescent="0.2">
      <c r="B2510" s="3955" t="s">
        <v>5633</v>
      </c>
      <c r="C2510" s="3956"/>
      <c r="D2510" s="2970" t="s">
        <v>5634</v>
      </c>
      <c r="E2510" s="2971">
        <v>34.989999999999995</v>
      </c>
      <c r="F2510" s="2647" t="s">
        <v>1534</v>
      </c>
      <c r="G2510" s="2647" t="s">
        <v>1534</v>
      </c>
      <c r="H2510" s="2647" t="s">
        <v>1534</v>
      </c>
      <c r="I2510" s="2647" t="s">
        <v>1534</v>
      </c>
      <c r="J2510" s="2647" t="s">
        <v>1534</v>
      </c>
      <c r="K2510" s="2647" t="s">
        <v>1534</v>
      </c>
      <c r="L2510" s="2647" t="s">
        <v>1534</v>
      </c>
      <c r="M2510" s="2647" t="s">
        <v>1534</v>
      </c>
      <c r="N2510" s="2647" t="s">
        <v>1534</v>
      </c>
      <c r="O2510" s="2647" t="s">
        <v>1534</v>
      </c>
      <c r="P2510" s="2647" t="s">
        <v>1534</v>
      </c>
      <c r="Q2510" s="2647" t="s">
        <v>1534</v>
      </c>
      <c r="R2510" s="2647" t="s">
        <v>1534</v>
      </c>
      <c r="S2510" s="2647" t="s">
        <v>1534</v>
      </c>
      <c r="T2510" s="2647" t="s">
        <v>1534</v>
      </c>
      <c r="U2510" s="2647" t="s">
        <v>1534</v>
      </c>
      <c r="V2510" s="2647" t="s">
        <v>1534</v>
      </c>
      <c r="W2510" s="2647" t="s">
        <v>1534</v>
      </c>
      <c r="X2510" s="2972">
        <v>0.06</v>
      </c>
      <c r="Y2510" s="2647" t="s">
        <v>1534</v>
      </c>
      <c r="Z2510" s="2647" t="s">
        <v>1534</v>
      </c>
      <c r="AA2510" s="2647">
        <v>50</v>
      </c>
      <c r="AB2510" s="2972">
        <v>0.06</v>
      </c>
      <c r="AC2510" s="2647" t="s">
        <v>1534</v>
      </c>
      <c r="AD2510" s="2973">
        <v>29.99</v>
      </c>
      <c r="AE2510" s="2974">
        <v>1500</v>
      </c>
      <c r="AF2510" s="2972">
        <f t="shared" ref="AF2510:AF2520" si="18">AD2510/AE2510</f>
        <v>1.9993333333333332E-2</v>
      </c>
      <c r="AG2510" s="2972">
        <v>0.1</v>
      </c>
      <c r="AH2510" s="2975" t="s">
        <v>4529</v>
      </c>
      <c r="AI2510" s="2974">
        <v>150</v>
      </c>
      <c r="AJ2510" s="2976">
        <v>2.99</v>
      </c>
      <c r="AK2510" s="2574"/>
    </row>
    <row r="2511" spans="2:37" s="2875" customFormat="1" x14ac:dyDescent="0.2">
      <c r="B2511" s="3955" t="s">
        <v>5635</v>
      </c>
      <c r="C2511" s="3956"/>
      <c r="D2511" s="2970" t="s">
        <v>5636</v>
      </c>
      <c r="E2511" s="2971">
        <v>44.99</v>
      </c>
      <c r="F2511" s="2647" t="s">
        <v>1534</v>
      </c>
      <c r="G2511" s="2647" t="s">
        <v>1534</v>
      </c>
      <c r="H2511" s="2647" t="s">
        <v>1534</v>
      </c>
      <c r="I2511" s="2647" t="s">
        <v>1534</v>
      </c>
      <c r="J2511" s="2647" t="s">
        <v>1534</v>
      </c>
      <c r="K2511" s="2647" t="s">
        <v>1534</v>
      </c>
      <c r="L2511" s="2647" t="s">
        <v>1534</v>
      </c>
      <c r="M2511" s="2647" t="s">
        <v>1534</v>
      </c>
      <c r="N2511" s="2647" t="s">
        <v>1534</v>
      </c>
      <c r="O2511" s="2647" t="s">
        <v>1534</v>
      </c>
      <c r="P2511" s="2647" t="s">
        <v>1534</v>
      </c>
      <c r="Q2511" s="2647" t="s">
        <v>1534</v>
      </c>
      <c r="R2511" s="2647" t="s">
        <v>1534</v>
      </c>
      <c r="S2511" s="2647" t="s">
        <v>1534</v>
      </c>
      <c r="T2511" s="2647" t="s">
        <v>1534</v>
      </c>
      <c r="U2511" s="2647" t="s">
        <v>1534</v>
      </c>
      <c r="V2511" s="2647" t="s">
        <v>1534</v>
      </c>
      <c r="W2511" s="2647" t="s">
        <v>1534</v>
      </c>
      <c r="X2511" s="2972">
        <v>0.06</v>
      </c>
      <c r="Y2511" s="2647" t="s">
        <v>1534</v>
      </c>
      <c r="Z2511" s="2647" t="s">
        <v>1534</v>
      </c>
      <c r="AA2511" s="2647">
        <v>50</v>
      </c>
      <c r="AB2511" s="2972">
        <v>0.06</v>
      </c>
      <c r="AC2511" s="2647" t="s">
        <v>1534</v>
      </c>
      <c r="AD2511" s="2973">
        <v>34.99</v>
      </c>
      <c r="AE2511" s="2974">
        <v>2000</v>
      </c>
      <c r="AF2511" s="2972">
        <f t="shared" si="18"/>
        <v>1.7495E-2</v>
      </c>
      <c r="AG2511" s="2972">
        <v>0.1</v>
      </c>
      <c r="AH2511" s="2975" t="s">
        <v>4529</v>
      </c>
      <c r="AI2511" s="2974">
        <v>200</v>
      </c>
      <c r="AJ2511" s="2976">
        <v>3.49</v>
      </c>
      <c r="AK2511" s="2574"/>
    </row>
    <row r="2512" spans="2:37" s="2875" customFormat="1" x14ac:dyDescent="0.2">
      <c r="B2512" s="3955" t="s">
        <v>5637</v>
      </c>
      <c r="C2512" s="3956"/>
      <c r="D2512" s="2970" t="s">
        <v>5638</v>
      </c>
      <c r="E2512" s="2971">
        <v>49.99</v>
      </c>
      <c r="F2512" s="2647" t="s">
        <v>1534</v>
      </c>
      <c r="G2512" s="2647" t="s">
        <v>1534</v>
      </c>
      <c r="H2512" s="2647" t="s">
        <v>1534</v>
      </c>
      <c r="I2512" s="2647" t="s">
        <v>1534</v>
      </c>
      <c r="J2512" s="2647" t="s">
        <v>1534</v>
      </c>
      <c r="K2512" s="2647" t="s">
        <v>1534</v>
      </c>
      <c r="L2512" s="2647" t="s">
        <v>1534</v>
      </c>
      <c r="M2512" s="2647" t="s">
        <v>1534</v>
      </c>
      <c r="N2512" s="2647" t="s">
        <v>1534</v>
      </c>
      <c r="O2512" s="2647" t="s">
        <v>1534</v>
      </c>
      <c r="P2512" s="2647" t="s">
        <v>1534</v>
      </c>
      <c r="Q2512" s="2647" t="s">
        <v>1534</v>
      </c>
      <c r="R2512" s="2647" t="s">
        <v>1534</v>
      </c>
      <c r="S2512" s="2647" t="s">
        <v>1534</v>
      </c>
      <c r="T2512" s="2647" t="s">
        <v>1534</v>
      </c>
      <c r="U2512" s="2647" t="s">
        <v>1534</v>
      </c>
      <c r="V2512" s="2647" t="s">
        <v>1534</v>
      </c>
      <c r="W2512" s="2647" t="s">
        <v>1534</v>
      </c>
      <c r="X2512" s="2972">
        <v>0.06</v>
      </c>
      <c r="Y2512" s="2647" t="s">
        <v>1534</v>
      </c>
      <c r="Z2512" s="2647" t="s">
        <v>1534</v>
      </c>
      <c r="AA2512" s="2647">
        <v>50</v>
      </c>
      <c r="AB2512" s="2972">
        <v>0.06</v>
      </c>
      <c r="AC2512" s="2647" t="s">
        <v>1534</v>
      </c>
      <c r="AD2512" s="2973">
        <v>39.99</v>
      </c>
      <c r="AE2512" s="2974">
        <v>3000</v>
      </c>
      <c r="AF2512" s="2972">
        <f t="shared" si="18"/>
        <v>1.333E-2</v>
      </c>
      <c r="AG2512" s="2972">
        <v>0.1</v>
      </c>
      <c r="AH2512" s="2975" t="s">
        <v>4529</v>
      </c>
      <c r="AI2512" s="2974">
        <v>300</v>
      </c>
      <c r="AJ2512" s="2976">
        <v>3.99</v>
      </c>
      <c r="AK2512" s="2574"/>
    </row>
    <row r="2513" spans="2:37" s="2875" customFormat="1" x14ac:dyDescent="0.2">
      <c r="B2513" s="3955" t="s">
        <v>5639</v>
      </c>
      <c r="C2513" s="3956"/>
      <c r="D2513" s="2970" t="s">
        <v>5640</v>
      </c>
      <c r="E2513" s="2971">
        <v>59.99</v>
      </c>
      <c r="F2513" s="2647" t="s">
        <v>1534</v>
      </c>
      <c r="G2513" s="2647" t="s">
        <v>1534</v>
      </c>
      <c r="H2513" s="2647" t="s">
        <v>1534</v>
      </c>
      <c r="I2513" s="2647" t="s">
        <v>1534</v>
      </c>
      <c r="J2513" s="2647" t="s">
        <v>1534</v>
      </c>
      <c r="K2513" s="2647" t="s">
        <v>1534</v>
      </c>
      <c r="L2513" s="2647" t="s">
        <v>1534</v>
      </c>
      <c r="M2513" s="2647" t="s">
        <v>1534</v>
      </c>
      <c r="N2513" s="2647" t="s">
        <v>1534</v>
      </c>
      <c r="O2513" s="2647" t="s">
        <v>1534</v>
      </c>
      <c r="P2513" s="2647" t="s">
        <v>1534</v>
      </c>
      <c r="Q2513" s="2647" t="s">
        <v>1534</v>
      </c>
      <c r="R2513" s="2647" t="s">
        <v>1534</v>
      </c>
      <c r="S2513" s="2647" t="s">
        <v>1534</v>
      </c>
      <c r="T2513" s="2647" t="s">
        <v>1534</v>
      </c>
      <c r="U2513" s="2647" t="s">
        <v>1534</v>
      </c>
      <c r="V2513" s="2647" t="s">
        <v>1534</v>
      </c>
      <c r="W2513" s="2647" t="s">
        <v>1534</v>
      </c>
      <c r="X2513" s="2972">
        <v>0.06</v>
      </c>
      <c r="Y2513" s="2647" t="s">
        <v>1534</v>
      </c>
      <c r="Z2513" s="2647" t="s">
        <v>1534</v>
      </c>
      <c r="AA2513" s="2647">
        <v>50</v>
      </c>
      <c r="AB2513" s="2972">
        <v>0.06</v>
      </c>
      <c r="AC2513" s="2647" t="s">
        <v>1534</v>
      </c>
      <c r="AD2513" s="2973">
        <v>49.99</v>
      </c>
      <c r="AE2513" s="2974">
        <v>5000</v>
      </c>
      <c r="AF2513" s="2972">
        <f t="shared" si="18"/>
        <v>9.9979999999999999E-3</v>
      </c>
      <c r="AG2513" s="2972">
        <v>0.1</v>
      </c>
      <c r="AH2513" s="2975" t="s">
        <v>4529</v>
      </c>
      <c r="AI2513" s="2974">
        <v>300</v>
      </c>
      <c r="AJ2513" s="2976">
        <v>3.99</v>
      </c>
      <c r="AK2513" s="2574"/>
    </row>
    <row r="2514" spans="2:37" s="2875" customFormat="1" x14ac:dyDescent="0.2">
      <c r="B2514" s="3955" t="s">
        <v>5641</v>
      </c>
      <c r="C2514" s="3956"/>
      <c r="D2514" s="2970" t="s">
        <v>5642</v>
      </c>
      <c r="E2514" s="2971">
        <v>69.990000000000009</v>
      </c>
      <c r="F2514" s="2647" t="s">
        <v>1534</v>
      </c>
      <c r="G2514" s="2647" t="s">
        <v>1534</v>
      </c>
      <c r="H2514" s="2647" t="s">
        <v>1534</v>
      </c>
      <c r="I2514" s="2647" t="s">
        <v>1534</v>
      </c>
      <c r="J2514" s="2647" t="s">
        <v>1534</v>
      </c>
      <c r="K2514" s="2647" t="s">
        <v>1534</v>
      </c>
      <c r="L2514" s="2647" t="s">
        <v>1534</v>
      </c>
      <c r="M2514" s="2647" t="s">
        <v>1534</v>
      </c>
      <c r="N2514" s="2647" t="s">
        <v>1534</v>
      </c>
      <c r="O2514" s="2647" t="s">
        <v>1534</v>
      </c>
      <c r="P2514" s="2647" t="s">
        <v>1534</v>
      </c>
      <c r="Q2514" s="2647" t="s">
        <v>1534</v>
      </c>
      <c r="R2514" s="2647" t="s">
        <v>1534</v>
      </c>
      <c r="S2514" s="2647" t="s">
        <v>1534</v>
      </c>
      <c r="T2514" s="2647" t="s">
        <v>1534</v>
      </c>
      <c r="U2514" s="2647" t="s">
        <v>1534</v>
      </c>
      <c r="V2514" s="2647" t="s">
        <v>1534</v>
      </c>
      <c r="W2514" s="2647" t="s">
        <v>1534</v>
      </c>
      <c r="X2514" s="2972">
        <v>0.06</v>
      </c>
      <c r="Y2514" s="2647" t="s">
        <v>1534</v>
      </c>
      <c r="Z2514" s="2647" t="s">
        <v>1534</v>
      </c>
      <c r="AA2514" s="2647">
        <v>50</v>
      </c>
      <c r="AB2514" s="2972">
        <v>0.06</v>
      </c>
      <c r="AC2514" s="2647" t="s">
        <v>1534</v>
      </c>
      <c r="AD2514" s="2973">
        <v>59.99</v>
      </c>
      <c r="AE2514" s="2974">
        <v>10000</v>
      </c>
      <c r="AF2514" s="2972">
        <f t="shared" si="18"/>
        <v>5.999E-3</v>
      </c>
      <c r="AG2514" s="2972">
        <v>0.1</v>
      </c>
      <c r="AH2514" s="2975" t="s">
        <v>4529</v>
      </c>
      <c r="AI2514" s="2974">
        <v>300</v>
      </c>
      <c r="AJ2514" s="2976">
        <v>3.99</v>
      </c>
      <c r="AK2514" s="2574"/>
    </row>
    <row r="2515" spans="2:37" s="2875" customFormat="1" x14ac:dyDescent="0.2">
      <c r="B2515" s="3955" t="s">
        <v>5643</v>
      </c>
      <c r="C2515" s="3956"/>
      <c r="D2515" s="2977" t="s">
        <v>5644</v>
      </c>
      <c r="E2515" s="2971">
        <v>39</v>
      </c>
      <c r="F2515" s="2647" t="s">
        <v>1534</v>
      </c>
      <c r="G2515" s="2647" t="s">
        <v>1534</v>
      </c>
      <c r="H2515" s="2647" t="s">
        <v>1534</v>
      </c>
      <c r="I2515" s="2647" t="s">
        <v>1534</v>
      </c>
      <c r="J2515" s="2647" t="s">
        <v>1534</v>
      </c>
      <c r="K2515" s="2647" t="s">
        <v>1534</v>
      </c>
      <c r="L2515" s="2647" t="s">
        <v>1534</v>
      </c>
      <c r="M2515" s="2647" t="s">
        <v>1534</v>
      </c>
      <c r="N2515" s="2647" t="s">
        <v>1534</v>
      </c>
      <c r="O2515" s="2647" t="s">
        <v>1534</v>
      </c>
      <c r="P2515" s="2647" t="s">
        <v>1534</v>
      </c>
      <c r="Q2515" s="2647" t="s">
        <v>1534</v>
      </c>
      <c r="R2515" s="2647" t="s">
        <v>1534</v>
      </c>
      <c r="S2515" s="2647" t="s">
        <v>1534</v>
      </c>
      <c r="T2515" s="2647" t="s">
        <v>1534</v>
      </c>
      <c r="U2515" s="2647" t="s">
        <v>1534</v>
      </c>
      <c r="V2515" s="2647" t="s">
        <v>1534</v>
      </c>
      <c r="W2515" s="2647" t="s">
        <v>1534</v>
      </c>
      <c r="X2515" s="2972">
        <v>0.06</v>
      </c>
      <c r="Y2515" s="2647" t="s">
        <v>1534</v>
      </c>
      <c r="Z2515" s="2647" t="s">
        <v>1534</v>
      </c>
      <c r="AA2515" s="2647" t="s">
        <v>1534</v>
      </c>
      <c r="AB2515" s="2972">
        <v>0.06</v>
      </c>
      <c r="AC2515" s="2647" t="s">
        <v>1534</v>
      </c>
      <c r="AD2515" s="2973">
        <v>29</v>
      </c>
      <c r="AE2515" s="2978">
        <v>2000</v>
      </c>
      <c r="AF2515" s="2972">
        <f t="shared" si="18"/>
        <v>1.4500000000000001E-2</v>
      </c>
      <c r="AG2515" s="2972">
        <v>0.1</v>
      </c>
      <c r="AH2515" s="2975" t="s">
        <v>4529</v>
      </c>
      <c r="AI2515" s="2978">
        <v>200</v>
      </c>
      <c r="AJ2515" s="2976">
        <v>3.49</v>
      </c>
      <c r="AK2515" s="2574"/>
    </row>
    <row r="2516" spans="2:37" s="2875" customFormat="1" x14ac:dyDescent="0.2">
      <c r="B2516" s="3955" t="s">
        <v>5645</v>
      </c>
      <c r="C2516" s="3956"/>
      <c r="D2516" s="2977" t="s">
        <v>5646</v>
      </c>
      <c r="E2516" s="2971">
        <v>49</v>
      </c>
      <c r="F2516" s="2647" t="s">
        <v>1534</v>
      </c>
      <c r="G2516" s="2647" t="s">
        <v>1534</v>
      </c>
      <c r="H2516" s="2647" t="s">
        <v>1534</v>
      </c>
      <c r="I2516" s="2647" t="s">
        <v>1534</v>
      </c>
      <c r="J2516" s="2647" t="s">
        <v>1534</v>
      </c>
      <c r="K2516" s="2647" t="s">
        <v>1534</v>
      </c>
      <c r="L2516" s="2647" t="s">
        <v>1534</v>
      </c>
      <c r="M2516" s="2647" t="s">
        <v>1534</v>
      </c>
      <c r="N2516" s="2647" t="s">
        <v>1534</v>
      </c>
      <c r="O2516" s="2647" t="s">
        <v>1534</v>
      </c>
      <c r="P2516" s="2647" t="s">
        <v>1534</v>
      </c>
      <c r="Q2516" s="2647" t="s">
        <v>1534</v>
      </c>
      <c r="R2516" s="2647" t="s">
        <v>1534</v>
      </c>
      <c r="S2516" s="2647" t="s">
        <v>1534</v>
      </c>
      <c r="T2516" s="2647" t="s">
        <v>1534</v>
      </c>
      <c r="U2516" s="2647" t="s">
        <v>1534</v>
      </c>
      <c r="V2516" s="2647" t="s">
        <v>1534</v>
      </c>
      <c r="W2516" s="2647" t="s">
        <v>1534</v>
      </c>
      <c r="X2516" s="2972">
        <v>0.06</v>
      </c>
      <c r="Y2516" s="2647" t="s">
        <v>1534</v>
      </c>
      <c r="Z2516" s="2647" t="s">
        <v>1534</v>
      </c>
      <c r="AA2516" s="2647" t="s">
        <v>1534</v>
      </c>
      <c r="AB2516" s="2972">
        <v>0.06</v>
      </c>
      <c r="AC2516" s="2647" t="s">
        <v>1534</v>
      </c>
      <c r="AD2516" s="2973">
        <v>39</v>
      </c>
      <c r="AE2516" s="2978">
        <v>3000</v>
      </c>
      <c r="AF2516" s="2972">
        <f t="shared" si="18"/>
        <v>1.2999999999999999E-2</v>
      </c>
      <c r="AG2516" s="2972">
        <v>0.1</v>
      </c>
      <c r="AH2516" s="2975" t="s">
        <v>4529</v>
      </c>
      <c r="AI2516" s="2978">
        <v>300</v>
      </c>
      <c r="AJ2516" s="2976">
        <v>3.99</v>
      </c>
      <c r="AK2516" s="2574"/>
    </row>
    <row r="2517" spans="2:37" s="2875" customFormat="1" x14ac:dyDescent="0.2">
      <c r="B2517" s="3955" t="s">
        <v>5647</v>
      </c>
      <c r="C2517" s="3956"/>
      <c r="D2517" s="2977" t="s">
        <v>5648</v>
      </c>
      <c r="E2517" s="2971">
        <v>69</v>
      </c>
      <c r="F2517" s="2647" t="s">
        <v>1534</v>
      </c>
      <c r="G2517" s="2647" t="s">
        <v>1534</v>
      </c>
      <c r="H2517" s="2647" t="s">
        <v>1534</v>
      </c>
      <c r="I2517" s="2647" t="s">
        <v>1534</v>
      </c>
      <c r="J2517" s="2647" t="s">
        <v>1534</v>
      </c>
      <c r="K2517" s="2647" t="s">
        <v>1534</v>
      </c>
      <c r="L2517" s="2647" t="s">
        <v>1534</v>
      </c>
      <c r="M2517" s="2647" t="s">
        <v>1534</v>
      </c>
      <c r="N2517" s="2647" t="s">
        <v>1534</v>
      </c>
      <c r="O2517" s="2647" t="s">
        <v>1534</v>
      </c>
      <c r="P2517" s="2647" t="s">
        <v>1534</v>
      </c>
      <c r="Q2517" s="2647" t="s">
        <v>1534</v>
      </c>
      <c r="R2517" s="2647" t="s">
        <v>1534</v>
      </c>
      <c r="S2517" s="2647" t="s">
        <v>1534</v>
      </c>
      <c r="T2517" s="2647" t="s">
        <v>1534</v>
      </c>
      <c r="U2517" s="2647" t="s">
        <v>1534</v>
      </c>
      <c r="V2517" s="2647" t="s">
        <v>1534</v>
      </c>
      <c r="W2517" s="2647" t="s">
        <v>1534</v>
      </c>
      <c r="X2517" s="2972">
        <v>0.06</v>
      </c>
      <c r="Y2517" s="2647" t="s">
        <v>1534</v>
      </c>
      <c r="Z2517" s="2647" t="s">
        <v>1534</v>
      </c>
      <c r="AA2517" s="2647" t="s">
        <v>1534</v>
      </c>
      <c r="AB2517" s="2972">
        <v>0.06</v>
      </c>
      <c r="AC2517" s="2647" t="s">
        <v>1534</v>
      </c>
      <c r="AD2517" s="2973">
        <v>59</v>
      </c>
      <c r="AE2517" s="2978">
        <v>10000</v>
      </c>
      <c r="AF2517" s="2972">
        <f t="shared" si="18"/>
        <v>5.8999999999999999E-3</v>
      </c>
      <c r="AG2517" s="2972">
        <v>0.1</v>
      </c>
      <c r="AH2517" s="2975" t="s">
        <v>4529</v>
      </c>
      <c r="AI2517" s="2978">
        <v>300</v>
      </c>
      <c r="AJ2517" s="2976">
        <v>3.99</v>
      </c>
      <c r="AK2517" s="2574"/>
    </row>
    <row r="2518" spans="2:37" s="2875" customFormat="1" x14ac:dyDescent="0.2">
      <c r="B2518" s="3955" t="s">
        <v>5649</v>
      </c>
      <c r="C2518" s="3956"/>
      <c r="D2518" s="2977" t="s">
        <v>5650</v>
      </c>
      <c r="E2518" s="2971">
        <v>19</v>
      </c>
      <c r="F2518" s="2647" t="s">
        <v>1534</v>
      </c>
      <c r="G2518" s="2647" t="s">
        <v>1534</v>
      </c>
      <c r="H2518" s="2647" t="s">
        <v>1534</v>
      </c>
      <c r="I2518" s="2647" t="s">
        <v>1534</v>
      </c>
      <c r="J2518" s="2647" t="s">
        <v>1534</v>
      </c>
      <c r="K2518" s="2647" t="s">
        <v>1534</v>
      </c>
      <c r="L2518" s="2647" t="s">
        <v>1534</v>
      </c>
      <c r="M2518" s="2647" t="s">
        <v>1534</v>
      </c>
      <c r="N2518" s="2647" t="s">
        <v>1534</v>
      </c>
      <c r="O2518" s="2647" t="s">
        <v>1534</v>
      </c>
      <c r="P2518" s="2647" t="s">
        <v>1534</v>
      </c>
      <c r="Q2518" s="2647" t="s">
        <v>1534</v>
      </c>
      <c r="R2518" s="2647" t="s">
        <v>1534</v>
      </c>
      <c r="S2518" s="2647" t="s">
        <v>1534</v>
      </c>
      <c r="T2518" s="2647" t="s">
        <v>1534</v>
      </c>
      <c r="U2518" s="2647" t="s">
        <v>1534</v>
      </c>
      <c r="V2518" s="2647" t="s">
        <v>1534</v>
      </c>
      <c r="W2518" s="2647" t="s">
        <v>1534</v>
      </c>
      <c r="X2518" s="2972">
        <v>0.06</v>
      </c>
      <c r="Y2518" s="2647" t="s">
        <v>1534</v>
      </c>
      <c r="Z2518" s="2647" t="s">
        <v>1534</v>
      </c>
      <c r="AA2518" s="2647" t="s">
        <v>1534</v>
      </c>
      <c r="AB2518" s="2972">
        <v>0.06</v>
      </c>
      <c r="AC2518" s="2647" t="s">
        <v>1534</v>
      </c>
      <c r="AD2518" s="2973">
        <v>19</v>
      </c>
      <c r="AE2518" s="2978">
        <v>1000</v>
      </c>
      <c r="AF2518" s="2972">
        <f t="shared" si="18"/>
        <v>1.9E-2</v>
      </c>
      <c r="AG2518" s="2972">
        <v>0.1</v>
      </c>
      <c r="AH2518" s="2975" t="s">
        <v>4529</v>
      </c>
      <c r="AI2518" s="2978">
        <v>100</v>
      </c>
      <c r="AJ2518" s="2976">
        <v>2.4900000000000002</v>
      </c>
      <c r="AK2518" s="2574"/>
    </row>
    <row r="2519" spans="2:37" s="2875" customFormat="1" x14ac:dyDescent="0.2">
      <c r="B2519" s="3955" t="s">
        <v>5651</v>
      </c>
      <c r="C2519" s="3956"/>
      <c r="D2519" s="2977" t="s">
        <v>5652</v>
      </c>
      <c r="E2519" s="2971">
        <v>29</v>
      </c>
      <c r="F2519" s="2647" t="s">
        <v>1534</v>
      </c>
      <c r="G2519" s="2647" t="s">
        <v>1534</v>
      </c>
      <c r="H2519" s="2647" t="s">
        <v>1534</v>
      </c>
      <c r="I2519" s="2647" t="s">
        <v>1534</v>
      </c>
      <c r="J2519" s="2647" t="s">
        <v>1534</v>
      </c>
      <c r="K2519" s="2647" t="s">
        <v>1534</v>
      </c>
      <c r="L2519" s="2647" t="s">
        <v>1534</v>
      </c>
      <c r="M2519" s="2647" t="s">
        <v>1534</v>
      </c>
      <c r="N2519" s="2647" t="s">
        <v>1534</v>
      </c>
      <c r="O2519" s="2647" t="s">
        <v>1534</v>
      </c>
      <c r="P2519" s="2647" t="s">
        <v>1534</v>
      </c>
      <c r="Q2519" s="2647" t="s">
        <v>1534</v>
      </c>
      <c r="R2519" s="2647" t="s">
        <v>1534</v>
      </c>
      <c r="S2519" s="2647" t="s">
        <v>1534</v>
      </c>
      <c r="T2519" s="2647" t="s">
        <v>1534</v>
      </c>
      <c r="U2519" s="2647" t="s">
        <v>1534</v>
      </c>
      <c r="V2519" s="2647" t="s">
        <v>1534</v>
      </c>
      <c r="W2519" s="2647" t="s">
        <v>1534</v>
      </c>
      <c r="X2519" s="2972">
        <v>0.06</v>
      </c>
      <c r="Y2519" s="2647" t="s">
        <v>1534</v>
      </c>
      <c r="Z2519" s="2647" t="s">
        <v>1534</v>
      </c>
      <c r="AA2519" s="2647" t="s">
        <v>1534</v>
      </c>
      <c r="AB2519" s="2972">
        <v>0.06</v>
      </c>
      <c r="AC2519" s="2647" t="s">
        <v>1534</v>
      </c>
      <c r="AD2519" s="2973">
        <v>29</v>
      </c>
      <c r="AE2519" s="2978">
        <v>2000</v>
      </c>
      <c r="AF2519" s="2972">
        <f t="shared" si="18"/>
        <v>1.4500000000000001E-2</v>
      </c>
      <c r="AG2519" s="2972">
        <v>0.1</v>
      </c>
      <c r="AH2519" s="2975" t="s">
        <v>4529</v>
      </c>
      <c r="AI2519" s="2978">
        <v>200</v>
      </c>
      <c r="AJ2519" s="2976">
        <v>3.49</v>
      </c>
      <c r="AK2519" s="2574"/>
    </row>
    <row r="2520" spans="2:37" s="2875" customFormat="1" x14ac:dyDescent="0.2">
      <c r="B2520" s="3955" t="s">
        <v>5653</v>
      </c>
      <c r="C2520" s="3956"/>
      <c r="D2520" s="2977" t="s">
        <v>5654</v>
      </c>
      <c r="E2520" s="2971">
        <v>39</v>
      </c>
      <c r="F2520" s="2647" t="s">
        <v>1534</v>
      </c>
      <c r="G2520" s="2647" t="s">
        <v>1534</v>
      </c>
      <c r="H2520" s="2647" t="s">
        <v>1534</v>
      </c>
      <c r="I2520" s="2647" t="s">
        <v>1534</v>
      </c>
      <c r="J2520" s="2647" t="s">
        <v>1534</v>
      </c>
      <c r="K2520" s="2647" t="s">
        <v>1534</v>
      </c>
      <c r="L2520" s="2647" t="s">
        <v>1534</v>
      </c>
      <c r="M2520" s="2647" t="s">
        <v>1534</v>
      </c>
      <c r="N2520" s="2647" t="s">
        <v>1534</v>
      </c>
      <c r="O2520" s="2647" t="s">
        <v>1534</v>
      </c>
      <c r="P2520" s="2647" t="s">
        <v>1534</v>
      </c>
      <c r="Q2520" s="2647" t="s">
        <v>1534</v>
      </c>
      <c r="R2520" s="2647" t="s">
        <v>1534</v>
      </c>
      <c r="S2520" s="2647" t="s">
        <v>1534</v>
      </c>
      <c r="T2520" s="2647" t="s">
        <v>1534</v>
      </c>
      <c r="U2520" s="2647" t="s">
        <v>1534</v>
      </c>
      <c r="V2520" s="2647" t="s">
        <v>1534</v>
      </c>
      <c r="W2520" s="2647" t="s">
        <v>1534</v>
      </c>
      <c r="X2520" s="2972">
        <v>0.06</v>
      </c>
      <c r="Y2520" s="2647" t="s">
        <v>1534</v>
      </c>
      <c r="Z2520" s="2647" t="s">
        <v>1534</v>
      </c>
      <c r="AA2520" s="2647" t="s">
        <v>1534</v>
      </c>
      <c r="AB2520" s="2972">
        <v>0.06</v>
      </c>
      <c r="AC2520" s="2647" t="s">
        <v>1534</v>
      </c>
      <c r="AD2520" s="2973">
        <v>39</v>
      </c>
      <c r="AE2520" s="2978">
        <v>3000</v>
      </c>
      <c r="AF2520" s="2972">
        <f t="shared" si="18"/>
        <v>1.2999999999999999E-2</v>
      </c>
      <c r="AG2520" s="2972">
        <v>0.1</v>
      </c>
      <c r="AH2520" s="2975" t="s">
        <v>4529</v>
      </c>
      <c r="AI2520" s="2978">
        <v>300</v>
      </c>
      <c r="AJ2520" s="2976">
        <v>3.99</v>
      </c>
      <c r="AK2520" s="2574"/>
    </row>
    <row r="2521" spans="2:37" s="2875" customFormat="1" ht="13.5" thickBot="1" x14ac:dyDescent="0.25">
      <c r="B2521" s="4709" t="s">
        <v>5655</v>
      </c>
      <c r="C2521" s="4710"/>
      <c r="D2521" s="3066" t="s">
        <v>5656</v>
      </c>
      <c r="E2521" s="3067">
        <v>59</v>
      </c>
      <c r="F2521" s="2653" t="s">
        <v>1534</v>
      </c>
      <c r="G2521" s="2653" t="s">
        <v>1534</v>
      </c>
      <c r="H2521" s="2653" t="s">
        <v>1534</v>
      </c>
      <c r="I2521" s="2653" t="s">
        <v>1534</v>
      </c>
      <c r="J2521" s="2653" t="s">
        <v>1534</v>
      </c>
      <c r="K2521" s="2653" t="s">
        <v>1534</v>
      </c>
      <c r="L2521" s="2653" t="s">
        <v>1534</v>
      </c>
      <c r="M2521" s="2653" t="s">
        <v>1534</v>
      </c>
      <c r="N2521" s="2653" t="s">
        <v>1534</v>
      </c>
      <c r="O2521" s="2653" t="s">
        <v>1534</v>
      </c>
      <c r="P2521" s="2653" t="s">
        <v>1534</v>
      </c>
      <c r="Q2521" s="2653" t="s">
        <v>1534</v>
      </c>
      <c r="R2521" s="2653" t="s">
        <v>1534</v>
      </c>
      <c r="S2521" s="2653" t="s">
        <v>1534</v>
      </c>
      <c r="T2521" s="2653" t="s">
        <v>1534</v>
      </c>
      <c r="U2521" s="2653" t="s">
        <v>1534</v>
      </c>
      <c r="V2521" s="2653" t="s">
        <v>1534</v>
      </c>
      <c r="W2521" s="2653" t="s">
        <v>1534</v>
      </c>
      <c r="X2521" s="3068">
        <v>0.06</v>
      </c>
      <c r="Y2521" s="2653" t="s">
        <v>1534</v>
      </c>
      <c r="Z2521" s="2653" t="s">
        <v>1534</v>
      </c>
      <c r="AA2521" s="2653" t="s">
        <v>1534</v>
      </c>
      <c r="AB2521" s="3068">
        <v>0.06</v>
      </c>
      <c r="AC2521" s="2653" t="s">
        <v>1534</v>
      </c>
      <c r="AD2521" s="3069">
        <v>59</v>
      </c>
      <c r="AE2521" s="3070">
        <v>10000</v>
      </c>
      <c r="AF2521" s="3068">
        <f>AD2521/AE2521</f>
        <v>5.8999999999999999E-3</v>
      </c>
      <c r="AG2521" s="3068">
        <v>0.1</v>
      </c>
      <c r="AH2521" s="3071" t="s">
        <v>4529</v>
      </c>
      <c r="AI2521" s="3070">
        <v>300</v>
      </c>
      <c r="AJ2521" s="3072">
        <v>3.99</v>
      </c>
      <c r="AK2521" s="2574"/>
    </row>
    <row r="2522" spans="2:37" s="2875" customFormat="1" x14ac:dyDescent="0.2">
      <c r="B2522" s="2575"/>
      <c r="C2522" s="2568"/>
      <c r="D2522" s="2568"/>
      <c r="E2522" s="2568"/>
      <c r="F2522" s="2568"/>
      <c r="G2522" s="2568"/>
      <c r="H2522" s="2568"/>
      <c r="I2522" s="2569"/>
      <c r="J2522" s="2569"/>
      <c r="K2522" s="2569"/>
      <c r="L2522" s="2569"/>
      <c r="M2522" s="2568"/>
      <c r="N2522" s="2569"/>
      <c r="O2522" s="2569"/>
      <c r="P2522" s="2569"/>
      <c r="Q2522" s="2569"/>
      <c r="R2522" s="2569"/>
      <c r="S2522" s="2568"/>
      <c r="T2522" s="2567"/>
      <c r="U2522" s="2567"/>
      <c r="V2522" s="2567"/>
      <c r="W2522" s="2567"/>
      <c r="X2522" s="2567"/>
      <c r="Y2522" s="2567"/>
      <c r="Z2522" s="2567"/>
      <c r="AA2522" s="2567"/>
      <c r="AB2522" s="2567"/>
      <c r="AC2522" s="2567"/>
      <c r="AD2522" s="2567"/>
      <c r="AE2522" s="2567"/>
      <c r="AF2522" s="2567"/>
      <c r="AG2522" s="2567"/>
      <c r="AH2522" s="2567"/>
      <c r="AI2522" s="2567"/>
      <c r="AJ2522" s="2567"/>
      <c r="AK2522" s="2574"/>
    </row>
    <row r="2523" spans="2:37" s="2875" customFormat="1" x14ac:dyDescent="0.2">
      <c r="B2523" s="3834" t="s">
        <v>4996</v>
      </c>
      <c r="C2523" s="3835"/>
      <c r="D2523" s="3836" t="s">
        <v>5047</v>
      </c>
      <c r="E2523" s="3836"/>
      <c r="F2523" s="3836"/>
      <c r="G2523" s="3836"/>
      <c r="H2523" s="2571"/>
      <c r="I2523" s="2571"/>
      <c r="J2523" s="2571"/>
      <c r="K2523" s="2571"/>
      <c r="L2523" s="2571"/>
      <c r="M2523" s="2571"/>
      <c r="N2523" s="2571"/>
      <c r="O2523" s="2571"/>
      <c r="P2523" s="2571"/>
      <c r="Q2523" s="2571"/>
      <c r="R2523" s="2571"/>
      <c r="S2523" s="2571"/>
      <c r="T2523" s="2567"/>
      <c r="U2523" s="2567"/>
      <c r="V2523" s="2567"/>
      <c r="W2523" s="2567"/>
      <c r="X2523" s="2567"/>
      <c r="Y2523" s="2567"/>
      <c r="Z2523" s="2567"/>
      <c r="AA2523" s="2567"/>
      <c r="AB2523" s="2567"/>
      <c r="AC2523" s="2567"/>
      <c r="AD2523" s="2567"/>
      <c r="AE2523" s="2567"/>
      <c r="AF2523" s="2567"/>
      <c r="AG2523" s="2567"/>
      <c r="AH2523" s="2567"/>
      <c r="AI2523" s="2567"/>
      <c r="AJ2523" s="2567"/>
      <c r="AK2523" s="2574"/>
    </row>
    <row r="2524" spans="2:37" s="2875" customFormat="1" x14ac:dyDescent="0.2">
      <c r="B2524" s="3834" t="s">
        <v>4997</v>
      </c>
      <c r="C2524" s="3835"/>
      <c r="D2524" s="3836" t="s">
        <v>1517</v>
      </c>
      <c r="E2524" s="3836"/>
      <c r="F2524" s="3836"/>
      <c r="G2524" s="3836"/>
      <c r="H2524" s="2571"/>
      <c r="I2524" s="2571"/>
      <c r="J2524" s="2571"/>
      <c r="K2524" s="2571"/>
      <c r="L2524" s="2571"/>
      <c r="M2524" s="2571"/>
      <c r="N2524" s="2571"/>
      <c r="O2524" s="2571"/>
      <c r="P2524" s="2571"/>
      <c r="Q2524" s="2571"/>
      <c r="R2524" s="2571"/>
      <c r="S2524" s="2571"/>
      <c r="T2524" s="2567"/>
      <c r="U2524" s="2567"/>
      <c r="V2524" s="2567"/>
      <c r="W2524" s="2567"/>
      <c r="X2524" s="2567"/>
      <c r="Y2524" s="2567"/>
      <c r="Z2524" s="2567"/>
      <c r="AA2524" s="2567"/>
      <c r="AB2524" s="2567"/>
      <c r="AC2524" s="2567"/>
      <c r="AD2524" s="2567"/>
      <c r="AE2524" s="2567"/>
      <c r="AF2524" s="2567"/>
      <c r="AG2524" s="2567"/>
      <c r="AH2524" s="2567"/>
      <c r="AI2524" s="2567"/>
      <c r="AJ2524" s="2567"/>
      <c r="AK2524" s="2574"/>
    </row>
    <row r="2525" spans="2:37" s="2875" customFormat="1" ht="15.75" thickBot="1" x14ac:dyDescent="0.25">
      <c r="B2525" s="3938"/>
      <c r="C2525" s="3939"/>
      <c r="D2525" s="3940"/>
      <c r="E2525" s="3940"/>
      <c r="F2525" s="3940"/>
      <c r="G2525" s="3940"/>
      <c r="H2525" s="2576"/>
      <c r="I2525" s="2576"/>
      <c r="J2525" s="2576"/>
      <c r="K2525" s="2576"/>
      <c r="L2525" s="2576"/>
      <c r="M2525" s="2576"/>
      <c r="N2525" s="2576"/>
      <c r="O2525" s="2576"/>
      <c r="P2525" s="2576"/>
      <c r="Q2525" s="2576"/>
      <c r="R2525" s="2576"/>
      <c r="S2525" s="2576"/>
      <c r="T2525" s="2577"/>
      <c r="U2525" s="2577"/>
      <c r="V2525" s="2577"/>
      <c r="W2525" s="2577"/>
      <c r="X2525" s="2577"/>
      <c r="Y2525" s="2577"/>
      <c r="Z2525" s="2577"/>
      <c r="AA2525" s="2577"/>
      <c r="AB2525" s="2577"/>
      <c r="AC2525" s="2577"/>
      <c r="AD2525" s="2577"/>
      <c r="AE2525" s="2577"/>
      <c r="AF2525" s="2577"/>
      <c r="AG2525" s="2577"/>
      <c r="AH2525" s="2577"/>
      <c r="AI2525" s="2577"/>
      <c r="AJ2525" s="2577"/>
      <c r="AK2525" s="2579"/>
    </row>
    <row r="2526" spans="2:37" s="2875" customFormat="1" x14ac:dyDescent="0.2">
      <c r="B2526" s="2777"/>
    </row>
    <row r="2527" spans="2:37" s="2875" customFormat="1" ht="13.5" thickBot="1" x14ac:dyDescent="0.25"/>
    <row r="2528" spans="2:37" s="2875" customFormat="1" ht="20.25" x14ac:dyDescent="0.2">
      <c r="B2528" s="3839" t="s">
        <v>5005</v>
      </c>
      <c r="C2528" s="3840"/>
      <c r="D2528" s="3840"/>
      <c r="E2528" s="3840"/>
      <c r="F2528" s="3840"/>
      <c r="G2528" s="3840"/>
      <c r="H2528" s="3840"/>
      <c r="I2528" s="3840"/>
      <c r="J2528" s="3840"/>
      <c r="K2528" s="3840"/>
      <c r="L2528" s="3840"/>
      <c r="M2528" s="3840"/>
      <c r="N2528" s="3840"/>
      <c r="O2528" s="3840"/>
      <c r="P2528" s="3840"/>
      <c r="Q2528" s="3840"/>
      <c r="R2528" s="3840"/>
      <c r="S2528" s="3840"/>
      <c r="T2528" s="3840"/>
      <c r="U2528" s="3840"/>
      <c r="V2528" s="3840"/>
      <c r="W2528" s="3840"/>
      <c r="X2528" s="3840"/>
      <c r="Y2528" s="3840"/>
      <c r="Z2528" s="3840"/>
      <c r="AA2528" s="3840"/>
      <c r="AB2528" s="3840"/>
      <c r="AC2528" s="3840"/>
      <c r="AD2528" s="3840"/>
      <c r="AE2528" s="3840"/>
      <c r="AF2528" s="3840"/>
      <c r="AG2528" s="3840"/>
      <c r="AH2528" s="3840"/>
      <c r="AI2528" s="3840"/>
      <c r="AJ2528" s="3840"/>
      <c r="AK2528" s="3841"/>
    </row>
    <row r="2529" spans="2:37" s="2875" customFormat="1" x14ac:dyDescent="0.2">
      <c r="B2529" s="2572"/>
      <c r="C2529" s="2949"/>
      <c r="D2529" s="2949"/>
      <c r="E2529" s="2949"/>
      <c r="F2529" s="2949"/>
      <c r="G2529" s="2573"/>
      <c r="H2529" s="2573"/>
      <c r="I2529" s="2573"/>
      <c r="J2529" s="2573"/>
      <c r="K2529" s="2573"/>
      <c r="L2529" s="2573"/>
      <c r="M2529" s="2573"/>
      <c r="N2529" s="2573"/>
      <c r="O2529" s="2573"/>
      <c r="P2529" s="2573"/>
      <c r="Q2529" s="2573"/>
      <c r="R2529" s="2573"/>
      <c r="S2529" s="2573"/>
      <c r="T2529" s="2573"/>
      <c r="U2529" s="2573"/>
      <c r="V2529" s="2573"/>
      <c r="W2529" s="2573"/>
      <c r="X2529" s="2573"/>
      <c r="Y2529" s="2573"/>
      <c r="Z2529" s="2573"/>
      <c r="AA2529" s="2573"/>
      <c r="AB2529" s="2573"/>
      <c r="AC2529" s="2573"/>
      <c r="AD2529" s="2573"/>
      <c r="AE2529" s="2573"/>
      <c r="AF2529" s="2573"/>
      <c r="AG2529" s="2573"/>
      <c r="AH2529" s="2573"/>
      <c r="AI2529" s="2573"/>
      <c r="AJ2529" s="2573"/>
      <c r="AK2529" s="2574"/>
    </row>
    <row r="2530" spans="2:37" s="2875" customFormat="1" x14ac:dyDescent="0.2">
      <c r="B2530" s="2572" t="s">
        <v>4992</v>
      </c>
      <c r="C2530" s="2949"/>
      <c r="D2530" s="3962" t="s">
        <v>5617</v>
      </c>
      <c r="E2530" s="3962"/>
      <c r="F2530" s="3962"/>
      <c r="G2530" s="2573"/>
      <c r="H2530" s="2573"/>
      <c r="I2530" s="2573"/>
      <c r="J2530" s="2573"/>
      <c r="K2530" s="2573"/>
      <c r="L2530" s="2573"/>
      <c r="M2530" s="2573"/>
      <c r="N2530" s="2573"/>
      <c r="O2530" s="2573"/>
      <c r="P2530" s="2573"/>
      <c r="Q2530" s="2573"/>
      <c r="R2530" s="2573"/>
      <c r="S2530" s="2573"/>
      <c r="T2530" s="2573"/>
      <c r="U2530" s="2573"/>
      <c r="V2530" s="2573"/>
      <c r="W2530" s="2573"/>
      <c r="X2530" s="2573"/>
      <c r="Y2530" s="2573"/>
      <c r="Z2530" s="2573"/>
      <c r="AA2530" s="2573"/>
      <c r="AB2530" s="2573"/>
      <c r="AC2530" s="2573"/>
      <c r="AD2530" s="2573"/>
      <c r="AE2530" s="2573"/>
      <c r="AF2530" s="2573"/>
      <c r="AG2530" s="2573"/>
      <c r="AH2530" s="2573"/>
      <c r="AI2530" s="2573"/>
      <c r="AJ2530" s="2573"/>
      <c r="AK2530" s="2574"/>
    </row>
    <row r="2531" spans="2:37" s="2875" customFormat="1" ht="13.5" thickBot="1" x14ac:dyDescent="0.25">
      <c r="B2531" s="3863" t="s">
        <v>5006</v>
      </c>
      <c r="C2531" s="3864"/>
      <c r="D2531" s="3843">
        <v>41515</v>
      </c>
      <c r="E2531" s="3843"/>
      <c r="F2531" s="2949"/>
      <c r="G2531" s="2573"/>
      <c r="H2531" s="2573"/>
      <c r="I2531" s="2573"/>
      <c r="J2531" s="2573"/>
      <c r="K2531" s="2573"/>
      <c r="L2531" s="2573"/>
      <c r="M2531" s="2573"/>
      <c r="N2531" s="2573"/>
      <c r="O2531" s="2573"/>
      <c r="P2531" s="2573"/>
      <c r="Q2531" s="2573"/>
      <c r="R2531" s="2573"/>
      <c r="S2531" s="2573"/>
      <c r="T2531" s="2573"/>
      <c r="U2531" s="2573"/>
      <c r="V2531" s="2573"/>
      <c r="W2531" s="2573"/>
      <c r="X2531" s="2573"/>
      <c r="Y2531" s="2573"/>
      <c r="Z2531" s="2573"/>
      <c r="AA2531" s="2573"/>
      <c r="AB2531" s="2573"/>
      <c r="AC2531" s="2573"/>
      <c r="AD2531" s="2573"/>
      <c r="AE2531" s="2573"/>
      <c r="AF2531" s="2573"/>
      <c r="AG2531" s="2573"/>
      <c r="AH2531" s="2573"/>
      <c r="AI2531" s="2573"/>
      <c r="AJ2531" s="2573"/>
      <c r="AK2531" s="2574"/>
    </row>
    <row r="2532" spans="2:37" s="2875" customFormat="1" ht="95.25" customHeight="1" thickBot="1" x14ac:dyDescent="0.25">
      <c r="B2532" s="3844" t="s">
        <v>5007</v>
      </c>
      <c r="C2532" s="3871"/>
      <c r="D2532" s="3963" t="s">
        <v>5618</v>
      </c>
      <c r="E2532" s="3964"/>
      <c r="F2532" s="3964"/>
      <c r="G2532" s="3964"/>
      <c r="H2532" s="3964"/>
      <c r="I2532" s="3964"/>
      <c r="J2532" s="3964"/>
      <c r="K2532" s="3965"/>
      <c r="L2532" s="2573"/>
      <c r="M2532" s="2573"/>
      <c r="N2532" s="2573"/>
      <c r="O2532" s="2573"/>
      <c r="P2532" s="2573"/>
      <c r="Q2532" s="2573"/>
      <c r="R2532" s="2573"/>
      <c r="S2532" s="2573"/>
      <c r="T2532" s="2573"/>
      <c r="U2532" s="2573"/>
      <c r="V2532" s="2573"/>
      <c r="W2532" s="2573"/>
      <c r="X2532" s="2573"/>
      <c r="Y2532" s="2573"/>
      <c r="Z2532" s="2573"/>
      <c r="AA2532" s="2573"/>
      <c r="AB2532" s="2573"/>
      <c r="AC2532" s="2573"/>
      <c r="AD2532" s="2573"/>
      <c r="AE2532" s="2573"/>
      <c r="AF2532" s="2573"/>
      <c r="AG2532" s="2573"/>
      <c r="AH2532" s="2573"/>
      <c r="AI2532" s="2573"/>
      <c r="AJ2532" s="2573"/>
      <c r="AK2532" s="2574"/>
    </row>
    <row r="2533" spans="2:37" s="2875" customFormat="1" ht="13.5" thickBot="1" x14ac:dyDescent="0.25">
      <c r="B2533" s="3865"/>
      <c r="C2533" s="3849"/>
      <c r="D2533" s="3849"/>
      <c r="E2533" s="3849"/>
      <c r="F2533" s="3849"/>
      <c r="G2533" s="3849"/>
      <c r="H2533" s="3849"/>
      <c r="I2533" s="3849"/>
      <c r="J2533" s="3849"/>
      <c r="K2533" s="3849"/>
      <c r="L2533" s="3849"/>
      <c r="M2533" s="3849"/>
      <c r="N2533" s="3849"/>
      <c r="O2533" s="3849"/>
      <c r="P2533" s="3849"/>
      <c r="Q2533" s="3849"/>
      <c r="R2533" s="2573"/>
      <c r="S2533" s="2573"/>
      <c r="T2533" s="2573"/>
      <c r="U2533" s="2573"/>
      <c r="V2533" s="2573"/>
      <c r="W2533" s="2573"/>
      <c r="X2533" s="2573"/>
      <c r="Y2533" s="2573"/>
      <c r="Z2533" s="2573"/>
      <c r="AA2533" s="2573"/>
      <c r="AB2533" s="2573"/>
      <c r="AC2533" s="2573"/>
      <c r="AD2533" s="2573"/>
      <c r="AE2533" s="2573"/>
      <c r="AF2533" s="2573"/>
      <c r="AG2533" s="2573"/>
      <c r="AH2533" s="2573"/>
      <c r="AI2533" s="2573"/>
      <c r="AJ2533" s="2573"/>
      <c r="AK2533" s="2574"/>
    </row>
    <row r="2534" spans="2:37" s="2875" customFormat="1" ht="13.5" thickBot="1" x14ac:dyDescent="0.25">
      <c r="B2534" s="3827" t="s">
        <v>5008</v>
      </c>
      <c r="C2534" s="3827"/>
      <c r="D2534" s="3827" t="s">
        <v>4998</v>
      </c>
      <c r="E2534" s="3827" t="s">
        <v>5009</v>
      </c>
      <c r="F2534" s="3850" t="s">
        <v>224</v>
      </c>
      <c r="G2534" s="3850"/>
      <c r="H2534" s="3850"/>
      <c r="I2534" s="3850"/>
      <c r="J2534" s="3850"/>
      <c r="K2534" s="3850"/>
      <c r="L2534" s="3850"/>
      <c r="M2534" s="3850"/>
      <c r="N2534" s="3850"/>
      <c r="O2534" s="3850"/>
      <c r="P2534" s="3850"/>
      <c r="Q2534" s="3850"/>
      <c r="R2534" s="3850"/>
      <c r="S2534" s="3850" t="s">
        <v>340</v>
      </c>
      <c r="T2534" s="3850"/>
      <c r="U2534" s="3850"/>
      <c r="V2534" s="3850"/>
      <c r="W2534" s="3850"/>
      <c r="X2534" s="3850"/>
      <c r="Y2534" s="3850"/>
      <c r="Z2534" s="3850"/>
      <c r="AA2534" s="3850"/>
      <c r="AB2534" s="3850"/>
      <c r="AC2534" s="3850"/>
      <c r="AD2534" s="3850" t="s">
        <v>225</v>
      </c>
      <c r="AE2534" s="3850"/>
      <c r="AF2534" s="3850"/>
      <c r="AG2534" s="3850"/>
      <c r="AH2534" s="3851" t="s">
        <v>4993</v>
      </c>
      <c r="AI2534" s="3851"/>
      <c r="AJ2534" s="3851"/>
      <c r="AK2534" s="2574"/>
    </row>
    <row r="2535" spans="2:37" s="2875" customFormat="1" ht="25.5" customHeight="1" thickBot="1" x14ac:dyDescent="0.25">
      <c r="B2535" s="3828"/>
      <c r="C2535" s="3828"/>
      <c r="D2535" s="3828"/>
      <c r="E2535" s="3828"/>
      <c r="F2535" s="3828" t="s">
        <v>5010</v>
      </c>
      <c r="G2535" s="3828" t="s">
        <v>5011</v>
      </c>
      <c r="H2535" s="3827" t="s">
        <v>5012</v>
      </c>
      <c r="I2535" s="3830" t="s">
        <v>5013</v>
      </c>
      <c r="J2535" s="3830" t="s">
        <v>5014</v>
      </c>
      <c r="K2535" s="3829" t="s">
        <v>5015</v>
      </c>
      <c r="L2535" s="3829" t="s">
        <v>5016</v>
      </c>
      <c r="M2535" s="3830" t="s">
        <v>5017</v>
      </c>
      <c r="N2535" s="3830"/>
      <c r="O2535" s="3829" t="s">
        <v>5018</v>
      </c>
      <c r="P2535" s="3829" t="s">
        <v>5019</v>
      </c>
      <c r="Q2535" s="3829" t="s">
        <v>5020</v>
      </c>
      <c r="R2535" s="3829" t="s">
        <v>5021</v>
      </c>
      <c r="S2535" s="3827" t="s">
        <v>5022</v>
      </c>
      <c r="T2535" s="3827" t="s">
        <v>5023</v>
      </c>
      <c r="U2535" s="3827" t="s">
        <v>5024</v>
      </c>
      <c r="V2535" s="3827" t="s">
        <v>5025</v>
      </c>
      <c r="W2535" s="3827" t="s">
        <v>5026</v>
      </c>
      <c r="X2535" s="3827" t="s">
        <v>5027</v>
      </c>
      <c r="Y2535" s="3827" t="s">
        <v>5028</v>
      </c>
      <c r="Z2535" s="3827" t="s">
        <v>5029</v>
      </c>
      <c r="AA2535" s="3827" t="s">
        <v>5030</v>
      </c>
      <c r="AB2535" s="3830" t="s">
        <v>5031</v>
      </c>
      <c r="AC2535" s="3830" t="s">
        <v>5032</v>
      </c>
      <c r="AD2535" s="3827" t="s">
        <v>5033</v>
      </c>
      <c r="AE2535" s="3827" t="s">
        <v>5034</v>
      </c>
      <c r="AF2535" s="3827" t="s">
        <v>5035</v>
      </c>
      <c r="AG2535" s="3827" t="s">
        <v>5036</v>
      </c>
      <c r="AH2535" s="3827" t="s">
        <v>1154</v>
      </c>
      <c r="AI2535" s="3827" t="s">
        <v>4994</v>
      </c>
      <c r="AJ2535" s="3827" t="s">
        <v>4995</v>
      </c>
      <c r="AK2535" s="2574"/>
    </row>
    <row r="2536" spans="2:37" s="2875" customFormat="1" ht="13.5" thickBot="1" x14ac:dyDescent="0.25">
      <c r="B2536" s="3828"/>
      <c r="C2536" s="3828"/>
      <c r="D2536" s="3828"/>
      <c r="E2536" s="3828"/>
      <c r="F2536" s="3828"/>
      <c r="G2536" s="3828"/>
      <c r="H2536" s="3828"/>
      <c r="I2536" s="3829"/>
      <c r="J2536" s="3829"/>
      <c r="K2536" s="3829"/>
      <c r="L2536" s="3829"/>
      <c r="M2536" s="2946" t="s">
        <v>5037</v>
      </c>
      <c r="N2536" s="2947" t="s">
        <v>2798</v>
      </c>
      <c r="O2536" s="3829"/>
      <c r="P2536" s="3829"/>
      <c r="Q2536" s="3829"/>
      <c r="R2536" s="3829"/>
      <c r="S2536" s="3828"/>
      <c r="T2536" s="3828"/>
      <c r="U2536" s="3828"/>
      <c r="V2536" s="3828"/>
      <c r="W2536" s="3828"/>
      <c r="X2536" s="3828"/>
      <c r="Y2536" s="3828"/>
      <c r="Z2536" s="3828"/>
      <c r="AA2536" s="3828"/>
      <c r="AB2536" s="3829"/>
      <c r="AC2536" s="3829"/>
      <c r="AD2536" s="3828"/>
      <c r="AE2536" s="3828"/>
      <c r="AF2536" s="3828"/>
      <c r="AG2536" s="3828"/>
      <c r="AH2536" s="3828"/>
      <c r="AI2536" s="3828"/>
      <c r="AJ2536" s="3828"/>
      <c r="AK2536" s="2574"/>
    </row>
    <row r="2537" spans="2:37" s="2875" customFormat="1" x14ac:dyDescent="0.2">
      <c r="B2537" s="3918" t="s">
        <v>5619</v>
      </c>
      <c r="C2537" s="3919"/>
      <c r="D2537" s="2580" t="s">
        <v>5620</v>
      </c>
      <c r="E2537" s="2581">
        <v>16.8</v>
      </c>
      <c r="F2537" s="2581">
        <v>16.8</v>
      </c>
      <c r="G2537" s="2602" t="s">
        <v>1534</v>
      </c>
      <c r="H2537" s="2602" t="s">
        <v>1534</v>
      </c>
      <c r="I2537" s="2602" t="s">
        <v>1534</v>
      </c>
      <c r="J2537" s="2803">
        <v>250</v>
      </c>
      <c r="K2537" s="2688">
        <v>6.720000000000001E-2</v>
      </c>
      <c r="L2537" s="2688">
        <v>6.720000000000001E-2</v>
      </c>
      <c r="M2537" s="2803">
        <v>107</v>
      </c>
      <c r="N2537" s="2803">
        <v>125</v>
      </c>
      <c r="O2537" s="2688">
        <v>0.15680000000000002</v>
      </c>
      <c r="P2537" s="2688">
        <v>0.13440000000000002</v>
      </c>
      <c r="Q2537" s="2688">
        <v>0.15680000000000002</v>
      </c>
      <c r="R2537" s="2688">
        <v>0.13440000000000002</v>
      </c>
      <c r="S2537" s="2602" t="s">
        <v>1534</v>
      </c>
      <c r="T2537" s="2602" t="s">
        <v>1534</v>
      </c>
      <c r="U2537" s="2602" t="s">
        <v>1534</v>
      </c>
      <c r="V2537" s="2602" t="s">
        <v>1534</v>
      </c>
      <c r="W2537" s="2602" t="s">
        <v>1534</v>
      </c>
      <c r="X2537" s="2688">
        <v>6.720000000000001E-2</v>
      </c>
      <c r="Y2537" s="2603" t="s">
        <v>1534</v>
      </c>
      <c r="Z2537" s="2603" t="s">
        <v>1534</v>
      </c>
      <c r="AA2537" s="2603" t="s">
        <v>1534</v>
      </c>
      <c r="AB2537" s="2603" t="s">
        <v>1534</v>
      </c>
      <c r="AC2537" s="2688">
        <v>6.720000000000001E-2</v>
      </c>
      <c r="AD2537" s="2602" t="s">
        <v>1534</v>
      </c>
      <c r="AE2537" s="2602" t="s">
        <v>1534</v>
      </c>
      <c r="AF2537" s="2602" t="s">
        <v>1534</v>
      </c>
      <c r="AG2537" s="2690">
        <f>0.5*1.12</f>
        <v>0.56000000000000005</v>
      </c>
      <c r="AH2537" s="2646" t="s">
        <v>1534</v>
      </c>
      <c r="AI2537" s="2646" t="s">
        <v>1534</v>
      </c>
      <c r="AJ2537" s="2710" t="s">
        <v>1534</v>
      </c>
      <c r="AK2537" s="2574"/>
    </row>
    <row r="2538" spans="2:37" s="2875" customFormat="1" x14ac:dyDescent="0.2">
      <c r="B2538" s="3924" t="s">
        <v>5621</v>
      </c>
      <c r="C2538" s="4700"/>
      <c r="D2538" s="2557" t="s">
        <v>5622</v>
      </c>
      <c r="E2538" s="2558">
        <v>20.160000000000004</v>
      </c>
      <c r="F2538" s="2558">
        <v>20.160000000000004</v>
      </c>
      <c r="G2538" s="2561" t="s">
        <v>1534</v>
      </c>
      <c r="H2538" s="2561" t="s">
        <v>1534</v>
      </c>
      <c r="I2538" s="2561" t="s">
        <v>1534</v>
      </c>
      <c r="J2538" s="2677">
        <v>300</v>
      </c>
      <c r="K2538" s="2559">
        <v>6.720000000000001E-2</v>
      </c>
      <c r="L2538" s="2559">
        <v>6.720000000000001E-2</v>
      </c>
      <c r="M2538" s="2677">
        <v>128</v>
      </c>
      <c r="N2538" s="2677">
        <v>150</v>
      </c>
      <c r="O2538" s="2559">
        <v>0.15680000000000002</v>
      </c>
      <c r="P2538" s="2559">
        <v>0.13440000000000002</v>
      </c>
      <c r="Q2538" s="2559">
        <v>0.15680000000000002</v>
      </c>
      <c r="R2538" s="2559">
        <v>0.13440000000000002</v>
      </c>
      <c r="S2538" s="2561" t="s">
        <v>1534</v>
      </c>
      <c r="T2538" s="2561" t="s">
        <v>1534</v>
      </c>
      <c r="U2538" s="2561" t="s">
        <v>1534</v>
      </c>
      <c r="V2538" s="2561" t="s">
        <v>1534</v>
      </c>
      <c r="W2538" s="2561" t="s">
        <v>1534</v>
      </c>
      <c r="X2538" s="2559">
        <v>6.720000000000001E-2</v>
      </c>
      <c r="Y2538" s="2562" t="s">
        <v>1534</v>
      </c>
      <c r="Z2538" s="2562" t="s">
        <v>1534</v>
      </c>
      <c r="AA2538" s="2562" t="s">
        <v>1534</v>
      </c>
      <c r="AB2538" s="2562" t="s">
        <v>1534</v>
      </c>
      <c r="AC2538" s="2559">
        <v>6.720000000000001E-2</v>
      </c>
      <c r="AD2538" s="2561" t="s">
        <v>1534</v>
      </c>
      <c r="AE2538" s="2561" t="s">
        <v>1534</v>
      </c>
      <c r="AF2538" s="2561" t="s">
        <v>1534</v>
      </c>
      <c r="AG2538" s="2563">
        <v>0.56000000000000005</v>
      </c>
      <c r="AH2538" s="2615" t="s">
        <v>1534</v>
      </c>
      <c r="AI2538" s="2615" t="s">
        <v>1534</v>
      </c>
      <c r="AJ2538" s="2715" t="s">
        <v>1534</v>
      </c>
      <c r="AK2538" s="2574"/>
    </row>
    <row r="2539" spans="2:37" s="2875" customFormat="1" x14ac:dyDescent="0.2">
      <c r="B2539" s="3924" t="s">
        <v>5623</v>
      </c>
      <c r="C2539" s="4700"/>
      <c r="D2539" s="2557" t="s">
        <v>5624</v>
      </c>
      <c r="E2539" s="2558">
        <v>22.400000000000002</v>
      </c>
      <c r="F2539" s="2558">
        <v>22.400000000000002</v>
      </c>
      <c r="G2539" s="2561" t="s">
        <v>1534</v>
      </c>
      <c r="H2539" s="2561" t="s">
        <v>1534</v>
      </c>
      <c r="I2539" s="2561" t="s">
        <v>1534</v>
      </c>
      <c r="J2539" s="2677">
        <v>333</v>
      </c>
      <c r="K2539" s="2559">
        <v>6.720000000000001E-2</v>
      </c>
      <c r="L2539" s="2559">
        <v>6.720000000000001E-2</v>
      </c>
      <c r="M2539" s="2677">
        <v>142</v>
      </c>
      <c r="N2539" s="2677">
        <v>166</v>
      </c>
      <c r="O2539" s="2559">
        <v>0.15680000000000002</v>
      </c>
      <c r="P2539" s="2559">
        <v>0.13440000000000002</v>
      </c>
      <c r="Q2539" s="2559">
        <v>0.15680000000000002</v>
      </c>
      <c r="R2539" s="2559">
        <v>0.13440000000000002</v>
      </c>
      <c r="S2539" s="2561" t="s">
        <v>1534</v>
      </c>
      <c r="T2539" s="2561" t="s">
        <v>1534</v>
      </c>
      <c r="U2539" s="2561" t="s">
        <v>1534</v>
      </c>
      <c r="V2539" s="2561" t="s">
        <v>1534</v>
      </c>
      <c r="W2539" s="2561" t="s">
        <v>1534</v>
      </c>
      <c r="X2539" s="2559">
        <v>6.720000000000001E-2</v>
      </c>
      <c r="Y2539" s="2562" t="s">
        <v>1534</v>
      </c>
      <c r="Z2539" s="2562" t="s">
        <v>1534</v>
      </c>
      <c r="AA2539" s="2562" t="s">
        <v>1534</v>
      </c>
      <c r="AB2539" s="2562" t="s">
        <v>1534</v>
      </c>
      <c r="AC2539" s="2559">
        <v>6.720000000000001E-2</v>
      </c>
      <c r="AD2539" s="2561" t="s">
        <v>1534</v>
      </c>
      <c r="AE2539" s="2561" t="s">
        <v>1534</v>
      </c>
      <c r="AF2539" s="2561" t="s">
        <v>1534</v>
      </c>
      <c r="AG2539" s="2563">
        <v>0.56000000000000005</v>
      </c>
      <c r="AH2539" s="2615" t="s">
        <v>1534</v>
      </c>
      <c r="AI2539" s="2615" t="s">
        <v>1534</v>
      </c>
      <c r="AJ2539" s="2715" t="s">
        <v>1534</v>
      </c>
      <c r="AK2539" s="2574"/>
    </row>
    <row r="2540" spans="2:37" s="2875" customFormat="1" x14ac:dyDescent="0.2">
      <c r="B2540" s="3924" t="s">
        <v>5625</v>
      </c>
      <c r="C2540" s="4700"/>
      <c r="D2540" s="2557" t="s">
        <v>5626</v>
      </c>
      <c r="E2540" s="2558">
        <v>28.000000000000004</v>
      </c>
      <c r="F2540" s="2558">
        <v>28.000000000000004</v>
      </c>
      <c r="G2540" s="2561" t="s">
        <v>1534</v>
      </c>
      <c r="H2540" s="2561" t="s">
        <v>1534</v>
      </c>
      <c r="I2540" s="2561" t="s">
        <v>1534</v>
      </c>
      <c r="J2540" s="2677">
        <v>416</v>
      </c>
      <c r="K2540" s="2559">
        <v>6.720000000000001E-2</v>
      </c>
      <c r="L2540" s="2559">
        <v>6.720000000000001E-2</v>
      </c>
      <c r="M2540" s="2677">
        <v>178</v>
      </c>
      <c r="N2540" s="2677">
        <v>208</v>
      </c>
      <c r="O2540" s="2559">
        <v>0.15680000000000002</v>
      </c>
      <c r="P2540" s="2559">
        <v>0.13440000000000002</v>
      </c>
      <c r="Q2540" s="2559">
        <v>0.15680000000000002</v>
      </c>
      <c r="R2540" s="2559">
        <v>0.13440000000000002</v>
      </c>
      <c r="S2540" s="2561" t="s">
        <v>1534</v>
      </c>
      <c r="T2540" s="2561" t="s">
        <v>1534</v>
      </c>
      <c r="U2540" s="2561" t="s">
        <v>1534</v>
      </c>
      <c r="V2540" s="2561" t="s">
        <v>1534</v>
      </c>
      <c r="W2540" s="2561" t="s">
        <v>1534</v>
      </c>
      <c r="X2540" s="2559">
        <v>6.720000000000001E-2</v>
      </c>
      <c r="Y2540" s="2562" t="s">
        <v>1534</v>
      </c>
      <c r="Z2540" s="2562" t="s">
        <v>1534</v>
      </c>
      <c r="AA2540" s="2562" t="s">
        <v>1534</v>
      </c>
      <c r="AB2540" s="2562" t="s">
        <v>1534</v>
      </c>
      <c r="AC2540" s="2559">
        <v>6.720000000000001E-2</v>
      </c>
      <c r="AD2540" s="2561" t="s">
        <v>1534</v>
      </c>
      <c r="AE2540" s="2561" t="s">
        <v>1534</v>
      </c>
      <c r="AF2540" s="2561" t="s">
        <v>1534</v>
      </c>
      <c r="AG2540" s="2563">
        <v>0.56000000000000005</v>
      </c>
      <c r="AH2540" s="2615" t="s">
        <v>1534</v>
      </c>
      <c r="AI2540" s="2615" t="s">
        <v>1534</v>
      </c>
      <c r="AJ2540" s="2715" t="s">
        <v>1534</v>
      </c>
      <c r="AK2540" s="2574"/>
    </row>
    <row r="2541" spans="2:37" s="2875" customFormat="1" ht="13.5" thickBot="1" x14ac:dyDescent="0.25">
      <c r="B2541" s="3922" t="s">
        <v>5627</v>
      </c>
      <c r="C2541" s="3923"/>
      <c r="D2541" s="2604" t="s">
        <v>5628</v>
      </c>
      <c r="E2541" s="2605">
        <v>33.6</v>
      </c>
      <c r="F2541" s="2605">
        <v>33.6</v>
      </c>
      <c r="G2541" s="2608" t="s">
        <v>1534</v>
      </c>
      <c r="H2541" s="2608" t="s">
        <v>1534</v>
      </c>
      <c r="I2541" s="2608" t="s">
        <v>1534</v>
      </c>
      <c r="J2541" s="2808">
        <v>500</v>
      </c>
      <c r="K2541" s="2606">
        <v>6.720000000000001E-2</v>
      </c>
      <c r="L2541" s="2606">
        <v>6.720000000000001E-2</v>
      </c>
      <c r="M2541" s="2808">
        <v>214</v>
      </c>
      <c r="N2541" s="2808">
        <v>250</v>
      </c>
      <c r="O2541" s="2606">
        <v>0.15680000000000002</v>
      </c>
      <c r="P2541" s="2606">
        <v>0.13440000000000002</v>
      </c>
      <c r="Q2541" s="2606">
        <v>0.15680000000000002</v>
      </c>
      <c r="R2541" s="2606">
        <v>0.13440000000000002</v>
      </c>
      <c r="S2541" s="2608" t="s">
        <v>1534</v>
      </c>
      <c r="T2541" s="2608" t="s">
        <v>1534</v>
      </c>
      <c r="U2541" s="2608" t="s">
        <v>1534</v>
      </c>
      <c r="V2541" s="2608" t="s">
        <v>1534</v>
      </c>
      <c r="W2541" s="2608" t="s">
        <v>1534</v>
      </c>
      <c r="X2541" s="2606">
        <v>6.720000000000001E-2</v>
      </c>
      <c r="Y2541" s="2609" t="s">
        <v>1534</v>
      </c>
      <c r="Z2541" s="2609" t="s">
        <v>1534</v>
      </c>
      <c r="AA2541" s="2609" t="s">
        <v>1534</v>
      </c>
      <c r="AB2541" s="2609" t="s">
        <v>1534</v>
      </c>
      <c r="AC2541" s="2606">
        <v>6.720000000000001E-2</v>
      </c>
      <c r="AD2541" s="2608" t="s">
        <v>1534</v>
      </c>
      <c r="AE2541" s="2608" t="s">
        <v>1534</v>
      </c>
      <c r="AF2541" s="2608" t="s">
        <v>1534</v>
      </c>
      <c r="AG2541" s="2610">
        <v>0.56000000000000005</v>
      </c>
      <c r="AH2541" s="2655" t="s">
        <v>1534</v>
      </c>
      <c r="AI2541" s="2655" t="s">
        <v>1534</v>
      </c>
      <c r="AJ2541" s="2802" t="s">
        <v>1534</v>
      </c>
      <c r="AK2541" s="2574"/>
    </row>
    <row r="2542" spans="2:37" s="2875" customFormat="1" x14ac:dyDescent="0.2">
      <c r="B2542" s="2575"/>
      <c r="C2542" s="2568"/>
      <c r="D2542" s="2568"/>
      <c r="E2542" s="2568"/>
      <c r="F2542" s="2568"/>
      <c r="G2542" s="2568"/>
      <c r="H2542" s="2568"/>
      <c r="I2542" s="2569"/>
      <c r="J2542" s="2569"/>
      <c r="K2542" s="2569"/>
      <c r="L2542" s="2569"/>
      <c r="M2542" s="2568"/>
      <c r="N2542" s="2569"/>
      <c r="O2542" s="2569"/>
      <c r="P2542" s="2569"/>
      <c r="Q2542" s="2569"/>
      <c r="R2542" s="2569"/>
      <c r="S2542" s="2568"/>
      <c r="T2542" s="2567"/>
      <c r="U2542" s="2567"/>
      <c r="V2542" s="2567"/>
      <c r="W2542" s="2567"/>
      <c r="X2542" s="2567"/>
      <c r="Y2542" s="2567"/>
      <c r="Z2542" s="2567"/>
      <c r="AA2542" s="2567"/>
      <c r="AB2542" s="2567"/>
      <c r="AC2542" s="2567"/>
      <c r="AD2542" s="2567"/>
      <c r="AE2542" s="2567"/>
      <c r="AF2542" s="2567"/>
      <c r="AG2542" s="2567"/>
      <c r="AH2542" s="2567"/>
      <c r="AI2542" s="2567"/>
      <c r="AJ2542" s="2567"/>
      <c r="AK2542" s="2574"/>
    </row>
    <row r="2543" spans="2:37" s="2875" customFormat="1" ht="14.25" x14ac:dyDescent="0.2">
      <c r="B2543" s="3834" t="s">
        <v>4996</v>
      </c>
      <c r="C2543" s="3835"/>
      <c r="D2543" s="3917" t="s">
        <v>10</v>
      </c>
      <c r="E2543" s="3917"/>
      <c r="F2543" s="3917"/>
      <c r="G2543" s="3917"/>
      <c r="H2543" s="2571"/>
      <c r="I2543" s="2571"/>
      <c r="J2543" s="2571"/>
      <c r="K2543" s="2571"/>
      <c r="L2543" s="2571"/>
      <c r="M2543" s="2571"/>
      <c r="N2543" s="2571"/>
      <c r="O2543" s="2571"/>
      <c r="P2543" s="2571"/>
      <c r="Q2543" s="2571"/>
      <c r="R2543" s="2571"/>
      <c r="S2543" s="2571"/>
      <c r="T2543" s="2567"/>
      <c r="U2543" s="2567"/>
      <c r="V2543" s="2567"/>
      <c r="W2543" s="2567"/>
      <c r="X2543" s="2567"/>
      <c r="Y2543" s="2567"/>
      <c r="Z2543" s="2567"/>
      <c r="AA2543" s="2567"/>
      <c r="AB2543" s="2567"/>
      <c r="AC2543" s="2567"/>
      <c r="AD2543" s="2567"/>
      <c r="AE2543" s="2567"/>
      <c r="AF2543" s="2567"/>
      <c r="AG2543" s="2567"/>
      <c r="AH2543" s="2567"/>
      <c r="AI2543" s="2567"/>
      <c r="AJ2543" s="2567"/>
      <c r="AK2543" s="2574"/>
    </row>
    <row r="2544" spans="2:37" s="2875" customFormat="1" ht="14.25" x14ac:dyDescent="0.2">
      <c r="B2544" s="3834" t="s">
        <v>4997</v>
      </c>
      <c r="C2544" s="3835"/>
      <c r="D2544" s="3917" t="s">
        <v>10</v>
      </c>
      <c r="E2544" s="3917"/>
      <c r="F2544" s="3917"/>
      <c r="G2544" s="3917"/>
      <c r="H2544" s="2571"/>
      <c r="I2544" s="2571"/>
      <c r="J2544" s="2571"/>
      <c r="K2544" s="2571"/>
      <c r="L2544" s="2571"/>
      <c r="M2544" s="2571"/>
      <c r="N2544" s="2571"/>
      <c r="O2544" s="2571"/>
      <c r="P2544" s="2571"/>
      <c r="Q2544" s="2571"/>
      <c r="R2544" s="2571"/>
      <c r="S2544" s="2571"/>
      <c r="T2544" s="2567"/>
      <c r="U2544" s="2567"/>
      <c r="V2544" s="2567"/>
      <c r="W2544" s="2567"/>
      <c r="X2544" s="2567"/>
      <c r="Y2544" s="2567"/>
      <c r="Z2544" s="2567"/>
      <c r="AA2544" s="2567"/>
      <c r="AB2544" s="2567"/>
      <c r="AC2544" s="2567"/>
      <c r="AD2544" s="2567"/>
      <c r="AE2544" s="2567"/>
      <c r="AF2544" s="2567"/>
      <c r="AG2544" s="2567"/>
      <c r="AH2544" s="2567"/>
      <c r="AI2544" s="2567"/>
      <c r="AJ2544" s="2567"/>
      <c r="AK2544" s="2574"/>
    </row>
    <row r="2545" spans="2:37" s="2875" customFormat="1" ht="15.75" thickBot="1" x14ac:dyDescent="0.25">
      <c r="B2545" s="3938"/>
      <c r="C2545" s="3939"/>
      <c r="D2545" s="3940"/>
      <c r="E2545" s="3940"/>
      <c r="F2545" s="3940"/>
      <c r="G2545" s="3940"/>
      <c r="H2545" s="2576"/>
      <c r="I2545" s="2576"/>
      <c r="J2545" s="2576"/>
      <c r="K2545" s="2576"/>
      <c r="L2545" s="2576"/>
      <c r="M2545" s="2576"/>
      <c r="N2545" s="2576"/>
      <c r="O2545" s="2576"/>
      <c r="P2545" s="2576"/>
      <c r="Q2545" s="2576"/>
      <c r="R2545" s="2576"/>
      <c r="S2545" s="2576"/>
      <c r="T2545" s="2577"/>
      <c r="U2545" s="2577"/>
      <c r="V2545" s="2577"/>
      <c r="W2545" s="2577"/>
      <c r="X2545" s="2577"/>
      <c r="Y2545" s="2577"/>
      <c r="Z2545" s="2577"/>
      <c r="AA2545" s="2577"/>
      <c r="AB2545" s="2577"/>
      <c r="AC2545" s="2577"/>
      <c r="AD2545" s="2577"/>
      <c r="AE2545" s="2577"/>
      <c r="AF2545" s="2577"/>
      <c r="AG2545" s="2577"/>
      <c r="AH2545" s="2577"/>
      <c r="AI2545" s="2577"/>
      <c r="AJ2545" s="2577"/>
      <c r="AK2545" s="2579"/>
    </row>
    <row r="2546" spans="2:37" s="2875" customFormat="1" x14ac:dyDescent="0.2">
      <c r="B2546" s="2777"/>
    </row>
    <row r="2547" spans="2:37" s="2875" customFormat="1" ht="13.5" thickBot="1" x14ac:dyDescent="0.25"/>
    <row r="2548" spans="2:37" s="2875" customFormat="1" ht="20.25" x14ac:dyDescent="0.2">
      <c r="B2548" s="3839" t="s">
        <v>5005</v>
      </c>
      <c r="C2548" s="3840"/>
      <c r="D2548" s="3840"/>
      <c r="E2548" s="3840"/>
      <c r="F2548" s="3840"/>
      <c r="G2548" s="3840"/>
      <c r="H2548" s="3840"/>
      <c r="I2548" s="3840"/>
      <c r="J2548" s="3840"/>
      <c r="K2548" s="3840"/>
      <c r="L2548" s="3840"/>
      <c r="M2548" s="3840"/>
      <c r="N2548" s="3840"/>
      <c r="O2548" s="3840"/>
      <c r="P2548" s="3840"/>
      <c r="Q2548" s="3840"/>
      <c r="R2548" s="3840"/>
      <c r="S2548" s="3840"/>
      <c r="T2548" s="3840"/>
      <c r="U2548" s="3840"/>
      <c r="V2548" s="3840"/>
      <c r="W2548" s="3840"/>
      <c r="X2548" s="3840"/>
      <c r="Y2548" s="3840"/>
      <c r="Z2548" s="3840"/>
      <c r="AA2548" s="3840"/>
      <c r="AB2548" s="3840"/>
      <c r="AC2548" s="3840"/>
      <c r="AD2548" s="3840"/>
      <c r="AE2548" s="3840"/>
      <c r="AF2548" s="3840"/>
      <c r="AG2548" s="3840"/>
      <c r="AH2548" s="3840"/>
      <c r="AI2548" s="3840"/>
      <c r="AJ2548" s="3840"/>
      <c r="AK2548" s="3841"/>
    </row>
    <row r="2549" spans="2:37" s="2875" customFormat="1" x14ac:dyDescent="0.2">
      <c r="B2549" s="2572"/>
      <c r="C2549" s="2949"/>
      <c r="D2549" s="2949"/>
      <c r="E2549" s="2949"/>
      <c r="F2549" s="2949"/>
      <c r="G2549" s="2573"/>
      <c r="H2549" s="2573"/>
      <c r="I2549" s="2573"/>
      <c r="J2549" s="2573"/>
      <c r="K2549" s="2573"/>
      <c r="L2549" s="2573"/>
      <c r="M2549" s="2573"/>
      <c r="N2549" s="2573"/>
      <c r="O2549" s="2573"/>
      <c r="P2549" s="2573"/>
      <c r="Q2549" s="2573"/>
      <c r="R2549" s="2573"/>
      <c r="S2549" s="2573"/>
      <c r="T2549" s="2573"/>
      <c r="U2549" s="2573"/>
      <c r="V2549" s="2573"/>
      <c r="W2549" s="2573"/>
      <c r="X2549" s="2573"/>
      <c r="Y2549" s="2573"/>
      <c r="Z2549" s="2573"/>
      <c r="AA2549" s="2573"/>
      <c r="AB2549" s="2573"/>
      <c r="AC2549" s="2573"/>
      <c r="AD2549" s="2573"/>
      <c r="AE2549" s="2573"/>
      <c r="AF2549" s="2573"/>
      <c r="AG2549" s="2573"/>
      <c r="AH2549" s="2573"/>
      <c r="AI2549" s="2573"/>
      <c r="AJ2549" s="2573"/>
      <c r="AK2549" s="2574"/>
    </row>
    <row r="2550" spans="2:37" s="2875" customFormat="1" x14ac:dyDescent="0.2">
      <c r="B2550" s="2572" t="s">
        <v>4992</v>
      </c>
      <c r="C2550" s="2949"/>
      <c r="D2550" s="3962" t="s">
        <v>5603</v>
      </c>
      <c r="E2550" s="3962"/>
      <c r="F2550" s="3962"/>
      <c r="G2550" s="2573"/>
      <c r="H2550" s="2573"/>
      <c r="I2550" s="2573"/>
      <c r="J2550" s="2573"/>
      <c r="K2550" s="2573"/>
      <c r="L2550" s="2573"/>
      <c r="M2550" s="2573"/>
      <c r="N2550" s="2573"/>
      <c r="O2550" s="2573"/>
      <c r="P2550" s="2573"/>
      <c r="Q2550" s="2573"/>
      <c r="R2550" s="2573"/>
      <c r="S2550" s="2573"/>
      <c r="T2550" s="2573"/>
      <c r="U2550" s="2573"/>
      <c r="V2550" s="2573"/>
      <c r="W2550" s="2573"/>
      <c r="X2550" s="2573"/>
      <c r="Y2550" s="2573"/>
      <c r="Z2550" s="2573"/>
      <c r="AA2550" s="2573"/>
      <c r="AB2550" s="2573"/>
      <c r="AC2550" s="2573"/>
      <c r="AD2550" s="2573"/>
      <c r="AE2550" s="2573"/>
      <c r="AF2550" s="2573"/>
      <c r="AG2550" s="2573"/>
      <c r="AH2550" s="2573"/>
      <c r="AI2550" s="2573"/>
      <c r="AJ2550" s="2573"/>
      <c r="AK2550" s="2574"/>
    </row>
    <row r="2551" spans="2:37" s="2875" customFormat="1" ht="13.5" thickBot="1" x14ac:dyDescent="0.25">
      <c r="B2551" s="3863" t="s">
        <v>5006</v>
      </c>
      <c r="C2551" s="3864"/>
      <c r="D2551" s="3843">
        <v>41515</v>
      </c>
      <c r="E2551" s="3843"/>
      <c r="F2551" s="2949"/>
      <c r="G2551" s="2573"/>
      <c r="H2551" s="2573"/>
      <c r="I2551" s="2573"/>
      <c r="J2551" s="2573"/>
      <c r="K2551" s="2573"/>
      <c r="L2551" s="2573"/>
      <c r="M2551" s="2573"/>
      <c r="N2551" s="2573"/>
      <c r="O2551" s="2573"/>
      <c r="P2551" s="2573"/>
      <c r="Q2551" s="2573"/>
      <c r="R2551" s="2573"/>
      <c r="S2551" s="2573"/>
      <c r="T2551" s="2573"/>
      <c r="U2551" s="2573"/>
      <c r="V2551" s="2573"/>
      <c r="W2551" s="2573"/>
      <c r="X2551" s="2573"/>
      <c r="Y2551" s="2573"/>
      <c r="Z2551" s="2573"/>
      <c r="AA2551" s="2573"/>
      <c r="AB2551" s="2573"/>
      <c r="AC2551" s="2573"/>
      <c r="AD2551" s="2573"/>
      <c r="AE2551" s="2573"/>
      <c r="AF2551" s="2573"/>
      <c r="AG2551" s="2573"/>
      <c r="AH2551" s="2573"/>
      <c r="AI2551" s="2573"/>
      <c r="AJ2551" s="2573"/>
      <c r="AK2551" s="2574"/>
    </row>
    <row r="2552" spans="2:37" s="2875" customFormat="1" ht="79.5" customHeight="1" thickBot="1" x14ac:dyDescent="0.25">
      <c r="B2552" s="3844" t="s">
        <v>5007</v>
      </c>
      <c r="C2552" s="3871"/>
      <c r="D2552" s="3963" t="s">
        <v>5845</v>
      </c>
      <c r="E2552" s="3964"/>
      <c r="F2552" s="3964"/>
      <c r="G2552" s="3964"/>
      <c r="H2552" s="3964"/>
      <c r="I2552" s="3964"/>
      <c r="J2552" s="3964"/>
      <c r="K2552" s="3965"/>
      <c r="L2552" s="2573"/>
      <c r="M2552" s="2573"/>
      <c r="N2552" s="2573"/>
      <c r="O2552" s="2573"/>
      <c r="P2552" s="2573"/>
      <c r="Q2552" s="2573"/>
      <c r="R2552" s="2573"/>
      <c r="S2552" s="2573"/>
      <c r="T2552" s="2573"/>
      <c r="U2552" s="2573"/>
      <c r="V2552" s="2573"/>
      <c r="W2552" s="2573"/>
      <c r="X2552" s="2573"/>
      <c r="Y2552" s="2573"/>
      <c r="Z2552" s="2573"/>
      <c r="AA2552" s="2573"/>
      <c r="AB2552" s="2573"/>
      <c r="AC2552" s="2573"/>
      <c r="AD2552" s="2573"/>
      <c r="AE2552" s="2573"/>
      <c r="AF2552" s="2573"/>
      <c r="AG2552" s="2573"/>
      <c r="AH2552" s="2573"/>
      <c r="AI2552" s="2573"/>
      <c r="AJ2552" s="2573"/>
      <c r="AK2552" s="2574"/>
    </row>
    <row r="2553" spans="2:37" s="2875" customFormat="1" ht="13.5" thickBot="1" x14ac:dyDescent="0.25">
      <c r="B2553" s="3865"/>
      <c r="C2553" s="3849"/>
      <c r="D2553" s="3849"/>
      <c r="E2553" s="3849"/>
      <c r="F2553" s="3849"/>
      <c r="G2553" s="3849"/>
      <c r="H2553" s="3849"/>
      <c r="I2553" s="3849"/>
      <c r="J2553" s="3849"/>
      <c r="K2553" s="3849"/>
      <c r="L2553" s="3849"/>
      <c r="M2553" s="3849"/>
      <c r="N2553" s="3849"/>
      <c r="O2553" s="3849"/>
      <c r="P2553" s="3849"/>
      <c r="Q2553" s="3849"/>
      <c r="R2553" s="2573"/>
      <c r="S2553" s="2573"/>
      <c r="T2553" s="2573"/>
      <c r="U2553" s="2573"/>
      <c r="V2553" s="2573"/>
      <c r="W2553" s="2573"/>
      <c r="X2553" s="2573"/>
      <c r="Y2553" s="2573"/>
      <c r="Z2553" s="2573"/>
      <c r="AA2553" s="2573"/>
      <c r="AB2553" s="2573"/>
      <c r="AC2553" s="2573"/>
      <c r="AD2553" s="2573"/>
      <c r="AE2553" s="2573"/>
      <c r="AF2553" s="2573"/>
      <c r="AG2553" s="2573"/>
      <c r="AH2553" s="2573"/>
      <c r="AI2553" s="2573"/>
      <c r="AJ2553" s="2573"/>
      <c r="AK2553" s="2574"/>
    </row>
    <row r="2554" spans="2:37" s="2875" customFormat="1" ht="13.5" thickBot="1" x14ac:dyDescent="0.25">
      <c r="B2554" s="3827" t="s">
        <v>5008</v>
      </c>
      <c r="C2554" s="3827"/>
      <c r="D2554" s="3827" t="s">
        <v>4998</v>
      </c>
      <c r="E2554" s="3827" t="s">
        <v>5009</v>
      </c>
      <c r="F2554" s="3850" t="s">
        <v>224</v>
      </c>
      <c r="G2554" s="3850"/>
      <c r="H2554" s="3850"/>
      <c r="I2554" s="3850"/>
      <c r="J2554" s="3850"/>
      <c r="K2554" s="3850"/>
      <c r="L2554" s="3850"/>
      <c r="M2554" s="3850"/>
      <c r="N2554" s="3850"/>
      <c r="O2554" s="3850"/>
      <c r="P2554" s="3850"/>
      <c r="Q2554" s="3850"/>
      <c r="R2554" s="3850"/>
      <c r="S2554" s="3850" t="s">
        <v>340</v>
      </c>
      <c r="T2554" s="3850"/>
      <c r="U2554" s="3850"/>
      <c r="V2554" s="3850"/>
      <c r="W2554" s="3850"/>
      <c r="X2554" s="3850"/>
      <c r="Y2554" s="3850"/>
      <c r="Z2554" s="3850"/>
      <c r="AA2554" s="3850"/>
      <c r="AB2554" s="3850"/>
      <c r="AC2554" s="3850"/>
      <c r="AD2554" s="3850" t="s">
        <v>225</v>
      </c>
      <c r="AE2554" s="3850"/>
      <c r="AF2554" s="3850"/>
      <c r="AG2554" s="3850"/>
      <c r="AH2554" s="3851" t="s">
        <v>4993</v>
      </c>
      <c r="AI2554" s="3851"/>
      <c r="AJ2554" s="3851"/>
      <c r="AK2554" s="2574"/>
    </row>
    <row r="2555" spans="2:37" s="2875" customFormat="1" ht="13.5" thickBot="1" x14ac:dyDescent="0.25">
      <c r="B2555" s="3828"/>
      <c r="C2555" s="3828"/>
      <c r="D2555" s="3828"/>
      <c r="E2555" s="3828"/>
      <c r="F2555" s="3828" t="s">
        <v>5010</v>
      </c>
      <c r="G2555" s="3828" t="s">
        <v>5011</v>
      </c>
      <c r="H2555" s="3827" t="s">
        <v>5012</v>
      </c>
      <c r="I2555" s="3830" t="s">
        <v>5013</v>
      </c>
      <c r="J2555" s="3830" t="s">
        <v>5014</v>
      </c>
      <c r="K2555" s="3829" t="s">
        <v>5015</v>
      </c>
      <c r="L2555" s="3829" t="s">
        <v>5016</v>
      </c>
      <c r="M2555" s="3830" t="s">
        <v>5017</v>
      </c>
      <c r="N2555" s="3830"/>
      <c r="O2555" s="3829" t="s">
        <v>5018</v>
      </c>
      <c r="P2555" s="3829" t="s">
        <v>5019</v>
      </c>
      <c r="Q2555" s="3829" t="s">
        <v>5020</v>
      </c>
      <c r="R2555" s="3829" t="s">
        <v>5021</v>
      </c>
      <c r="S2555" s="3827" t="s">
        <v>5022</v>
      </c>
      <c r="T2555" s="3827" t="s">
        <v>5023</v>
      </c>
      <c r="U2555" s="3827" t="s">
        <v>5024</v>
      </c>
      <c r="V2555" s="3827" t="s">
        <v>5025</v>
      </c>
      <c r="W2555" s="3827" t="s">
        <v>5026</v>
      </c>
      <c r="X2555" s="3827" t="s">
        <v>5027</v>
      </c>
      <c r="Y2555" s="3827" t="s">
        <v>5028</v>
      </c>
      <c r="Z2555" s="3827" t="s">
        <v>5029</v>
      </c>
      <c r="AA2555" s="3827" t="s">
        <v>5030</v>
      </c>
      <c r="AB2555" s="3830" t="s">
        <v>5031</v>
      </c>
      <c r="AC2555" s="3830" t="s">
        <v>5032</v>
      </c>
      <c r="AD2555" s="3827" t="s">
        <v>5033</v>
      </c>
      <c r="AE2555" s="3827" t="s">
        <v>5034</v>
      </c>
      <c r="AF2555" s="3827" t="s">
        <v>5035</v>
      </c>
      <c r="AG2555" s="3827" t="s">
        <v>5036</v>
      </c>
      <c r="AH2555" s="3827" t="s">
        <v>1154</v>
      </c>
      <c r="AI2555" s="3827" t="s">
        <v>4994</v>
      </c>
      <c r="AJ2555" s="3827" t="s">
        <v>4995</v>
      </c>
      <c r="AK2555" s="2574"/>
    </row>
    <row r="2556" spans="2:37" s="2875" customFormat="1" ht="13.5" thickBot="1" x14ac:dyDescent="0.25">
      <c r="B2556" s="3954"/>
      <c r="C2556" s="3954"/>
      <c r="D2556" s="3828"/>
      <c r="E2556" s="3828"/>
      <c r="F2556" s="3828"/>
      <c r="G2556" s="3828"/>
      <c r="H2556" s="3828"/>
      <c r="I2556" s="3829"/>
      <c r="J2556" s="3829"/>
      <c r="K2556" s="3829"/>
      <c r="L2556" s="3829"/>
      <c r="M2556" s="2946" t="s">
        <v>5037</v>
      </c>
      <c r="N2556" s="2947" t="s">
        <v>2798</v>
      </c>
      <c r="O2556" s="3829"/>
      <c r="P2556" s="3829"/>
      <c r="Q2556" s="3829"/>
      <c r="R2556" s="3829"/>
      <c r="S2556" s="3828"/>
      <c r="T2556" s="3828"/>
      <c r="U2556" s="3828"/>
      <c r="V2556" s="3828"/>
      <c r="W2556" s="3828"/>
      <c r="X2556" s="3828"/>
      <c r="Y2556" s="3828"/>
      <c r="Z2556" s="3828"/>
      <c r="AA2556" s="3828"/>
      <c r="AB2556" s="3829"/>
      <c r="AC2556" s="3829"/>
      <c r="AD2556" s="3828"/>
      <c r="AE2556" s="3828"/>
      <c r="AF2556" s="3828"/>
      <c r="AG2556" s="3828"/>
      <c r="AH2556" s="3828"/>
      <c r="AI2556" s="3828"/>
      <c r="AJ2556" s="3828"/>
      <c r="AK2556" s="2574"/>
    </row>
    <row r="2557" spans="2:37" s="2875" customFormat="1" x14ac:dyDescent="0.2">
      <c r="B2557" s="4701" t="s">
        <v>5604</v>
      </c>
      <c r="C2557" s="4702"/>
      <c r="D2557" s="2580" t="s">
        <v>5605</v>
      </c>
      <c r="E2557" s="2581">
        <v>39.188800000000008</v>
      </c>
      <c r="F2557" s="2581">
        <v>16.8</v>
      </c>
      <c r="G2557" s="2602" t="s">
        <v>1534</v>
      </c>
      <c r="H2557" s="2602" t="s">
        <v>1534</v>
      </c>
      <c r="I2557" s="2602" t="s">
        <v>1534</v>
      </c>
      <c r="J2557" s="2803">
        <v>250</v>
      </c>
      <c r="K2557" s="2688">
        <v>6.720000000000001E-2</v>
      </c>
      <c r="L2557" s="2688">
        <v>6.720000000000001E-2</v>
      </c>
      <c r="M2557" s="2803">
        <v>107</v>
      </c>
      <c r="N2557" s="2803">
        <v>125</v>
      </c>
      <c r="O2557" s="2688">
        <v>0.15680000000000002</v>
      </c>
      <c r="P2557" s="2688">
        <v>0.13440000000000002</v>
      </c>
      <c r="Q2557" s="2688">
        <v>0.15680000000000002</v>
      </c>
      <c r="R2557" s="2688">
        <v>0.13440000000000002</v>
      </c>
      <c r="S2557" s="2602" t="s">
        <v>1534</v>
      </c>
      <c r="T2557" s="2602" t="s">
        <v>1534</v>
      </c>
      <c r="U2557" s="2602" t="s">
        <v>1534</v>
      </c>
      <c r="V2557" s="2602" t="s">
        <v>1534</v>
      </c>
      <c r="W2557" s="2602" t="s">
        <v>1534</v>
      </c>
      <c r="X2557" s="2688">
        <v>6.720000000000001E-2</v>
      </c>
      <c r="Y2557" s="2603" t="s">
        <v>1534</v>
      </c>
      <c r="Z2557" s="2603" t="s">
        <v>1534</v>
      </c>
      <c r="AA2557" s="2603" t="s">
        <v>1534</v>
      </c>
      <c r="AB2557" s="2603" t="s">
        <v>1534</v>
      </c>
      <c r="AC2557" s="2688">
        <v>6.720000000000001E-2</v>
      </c>
      <c r="AD2557" s="2645">
        <f>19.99*1.12</f>
        <v>22.3888</v>
      </c>
      <c r="AE2557" s="2602" t="s">
        <v>5606</v>
      </c>
      <c r="AF2557" s="2602">
        <f>+AD2557/1500</f>
        <v>1.4925866666666666E-2</v>
      </c>
      <c r="AG2557" s="2690">
        <v>0.11200000000000002</v>
      </c>
      <c r="AH2557" s="2646" t="s">
        <v>1534</v>
      </c>
      <c r="AI2557" s="2646" t="s">
        <v>1534</v>
      </c>
      <c r="AJ2557" s="2710" t="s">
        <v>1534</v>
      </c>
      <c r="AK2557" s="2574"/>
    </row>
    <row r="2558" spans="2:37" s="2875" customFormat="1" x14ac:dyDescent="0.2">
      <c r="B2558" s="3924" t="s">
        <v>5607</v>
      </c>
      <c r="C2558" s="4700"/>
      <c r="D2558" s="2557" t="s">
        <v>5608</v>
      </c>
      <c r="E2558" s="2558">
        <v>39.188800000000008</v>
      </c>
      <c r="F2558" s="2558">
        <v>16.8</v>
      </c>
      <c r="G2558" s="2561" t="s">
        <v>1534</v>
      </c>
      <c r="H2558" s="2561" t="s">
        <v>1534</v>
      </c>
      <c r="I2558" s="2561" t="s">
        <v>1534</v>
      </c>
      <c r="J2558" s="2677">
        <v>250</v>
      </c>
      <c r="K2558" s="2559">
        <v>6.720000000000001E-2</v>
      </c>
      <c r="L2558" s="2559">
        <v>6.720000000000001E-2</v>
      </c>
      <c r="M2558" s="2677">
        <v>107</v>
      </c>
      <c r="N2558" s="2677">
        <v>125</v>
      </c>
      <c r="O2558" s="2559">
        <v>0.15680000000000002</v>
      </c>
      <c r="P2558" s="2559">
        <v>0.13440000000000002</v>
      </c>
      <c r="Q2558" s="2559">
        <v>0.15680000000000002</v>
      </c>
      <c r="R2558" s="2559">
        <v>0.13440000000000002</v>
      </c>
      <c r="S2558" s="2561" t="s">
        <v>1534</v>
      </c>
      <c r="T2558" s="2561" t="s">
        <v>1534</v>
      </c>
      <c r="U2558" s="2561" t="s">
        <v>1534</v>
      </c>
      <c r="V2558" s="2561" t="s">
        <v>1534</v>
      </c>
      <c r="W2558" s="2561" t="s">
        <v>1534</v>
      </c>
      <c r="X2558" s="2559">
        <v>6.720000000000001E-2</v>
      </c>
      <c r="Y2558" s="2562" t="s">
        <v>1534</v>
      </c>
      <c r="Z2558" s="2562" t="s">
        <v>1534</v>
      </c>
      <c r="AA2558" s="2562" t="s">
        <v>1534</v>
      </c>
      <c r="AB2558" s="2562" t="s">
        <v>1534</v>
      </c>
      <c r="AC2558" s="2559">
        <v>6.720000000000001E-2</v>
      </c>
      <c r="AD2558" s="2616">
        <v>22.3888</v>
      </c>
      <c r="AE2558" s="2561" t="s">
        <v>5606</v>
      </c>
      <c r="AF2558" s="2561">
        <v>1.4925866666666666E-2</v>
      </c>
      <c r="AG2558" s="2563">
        <v>0.11200000000000002</v>
      </c>
      <c r="AH2558" s="2615" t="s">
        <v>1534</v>
      </c>
      <c r="AI2558" s="2615" t="s">
        <v>1534</v>
      </c>
      <c r="AJ2558" s="2715" t="s">
        <v>1534</v>
      </c>
      <c r="AK2558" s="2574"/>
    </row>
    <row r="2559" spans="2:37" s="2875" customFormat="1" x14ac:dyDescent="0.2">
      <c r="B2559" s="3924" t="s">
        <v>5609</v>
      </c>
      <c r="C2559" s="4700"/>
      <c r="D2559" s="2557" t="s">
        <v>5610</v>
      </c>
      <c r="E2559" s="2558">
        <v>28.000000000000004</v>
      </c>
      <c r="F2559" s="2558">
        <v>5.6112000000000002</v>
      </c>
      <c r="G2559" s="2561" t="s">
        <v>1534</v>
      </c>
      <c r="H2559" s="2561" t="s">
        <v>1534</v>
      </c>
      <c r="I2559" s="2561" t="s">
        <v>1534</v>
      </c>
      <c r="J2559" s="2677">
        <v>83</v>
      </c>
      <c r="K2559" s="2559">
        <v>6.720000000000001E-2</v>
      </c>
      <c r="L2559" s="2559">
        <v>6.720000000000001E-2</v>
      </c>
      <c r="M2559" s="2677">
        <v>35</v>
      </c>
      <c r="N2559" s="2677">
        <v>41</v>
      </c>
      <c r="O2559" s="2559">
        <v>0.15680000000000002</v>
      </c>
      <c r="P2559" s="2559">
        <v>0.13440000000000002</v>
      </c>
      <c r="Q2559" s="2559">
        <v>0.15680000000000002</v>
      </c>
      <c r="R2559" s="2559">
        <v>0.13440000000000002</v>
      </c>
      <c r="S2559" s="2561" t="s">
        <v>1534</v>
      </c>
      <c r="T2559" s="2561" t="s">
        <v>1534</v>
      </c>
      <c r="U2559" s="2561" t="s">
        <v>1534</v>
      </c>
      <c r="V2559" s="2561" t="s">
        <v>1534</v>
      </c>
      <c r="W2559" s="2561" t="s">
        <v>1534</v>
      </c>
      <c r="X2559" s="2559">
        <v>6.720000000000001E-2</v>
      </c>
      <c r="Y2559" s="2562" t="s">
        <v>1534</v>
      </c>
      <c r="Z2559" s="2562" t="s">
        <v>1534</v>
      </c>
      <c r="AA2559" s="2562" t="s">
        <v>1534</v>
      </c>
      <c r="AB2559" s="2562" t="s">
        <v>1534</v>
      </c>
      <c r="AC2559" s="2559">
        <v>6.720000000000001E-2</v>
      </c>
      <c r="AD2559" s="2616">
        <v>22.3888</v>
      </c>
      <c r="AE2559" s="2561" t="s">
        <v>5606</v>
      </c>
      <c r="AF2559" s="2561">
        <v>1.4925866666666666E-2</v>
      </c>
      <c r="AG2559" s="2563">
        <v>0.11200000000000002</v>
      </c>
      <c r="AH2559" s="2615" t="s">
        <v>1534</v>
      </c>
      <c r="AI2559" s="2615" t="s">
        <v>1534</v>
      </c>
      <c r="AJ2559" s="2715" t="s">
        <v>1534</v>
      </c>
      <c r="AK2559" s="2574"/>
    </row>
    <row r="2560" spans="2:37" s="2875" customFormat="1" x14ac:dyDescent="0.2">
      <c r="B2560" s="3924" t="s">
        <v>5611</v>
      </c>
      <c r="C2560" s="4700"/>
      <c r="D2560" s="2557" t="s">
        <v>5612</v>
      </c>
      <c r="E2560" s="2558">
        <v>28.000000000000004</v>
      </c>
      <c r="F2560" s="2558">
        <v>5.6112000000000002</v>
      </c>
      <c r="G2560" s="2561" t="s">
        <v>1534</v>
      </c>
      <c r="H2560" s="2561" t="s">
        <v>1534</v>
      </c>
      <c r="I2560" s="2561" t="s">
        <v>1534</v>
      </c>
      <c r="J2560" s="2677">
        <v>83</v>
      </c>
      <c r="K2560" s="2559">
        <v>6.720000000000001E-2</v>
      </c>
      <c r="L2560" s="2559">
        <v>6.720000000000001E-2</v>
      </c>
      <c r="M2560" s="2677">
        <v>35</v>
      </c>
      <c r="N2560" s="2677">
        <v>41</v>
      </c>
      <c r="O2560" s="2559">
        <v>0.15680000000000002</v>
      </c>
      <c r="P2560" s="2559">
        <v>0.13440000000000002</v>
      </c>
      <c r="Q2560" s="2559">
        <v>0.15680000000000002</v>
      </c>
      <c r="R2560" s="2559">
        <v>0.13440000000000002</v>
      </c>
      <c r="S2560" s="2561" t="s">
        <v>1534</v>
      </c>
      <c r="T2560" s="2561" t="s">
        <v>1534</v>
      </c>
      <c r="U2560" s="2561" t="s">
        <v>1534</v>
      </c>
      <c r="V2560" s="2561" t="s">
        <v>1534</v>
      </c>
      <c r="W2560" s="2561" t="s">
        <v>1534</v>
      </c>
      <c r="X2560" s="2559">
        <v>6.720000000000001E-2</v>
      </c>
      <c r="Y2560" s="2562" t="s">
        <v>1534</v>
      </c>
      <c r="Z2560" s="2562" t="s">
        <v>1534</v>
      </c>
      <c r="AA2560" s="2562" t="s">
        <v>1534</v>
      </c>
      <c r="AB2560" s="2562" t="s">
        <v>1534</v>
      </c>
      <c r="AC2560" s="2559">
        <v>6.720000000000001E-2</v>
      </c>
      <c r="AD2560" s="2616">
        <v>22.3888</v>
      </c>
      <c r="AE2560" s="2561" t="s">
        <v>5606</v>
      </c>
      <c r="AF2560" s="2561">
        <v>1.4925866666666666E-2</v>
      </c>
      <c r="AG2560" s="2563">
        <v>0.11200000000000002</v>
      </c>
      <c r="AH2560" s="2615" t="s">
        <v>1534</v>
      </c>
      <c r="AI2560" s="2615" t="s">
        <v>1534</v>
      </c>
      <c r="AJ2560" s="2715" t="s">
        <v>1534</v>
      </c>
      <c r="AK2560" s="2574"/>
    </row>
    <row r="2561" spans="2:37" s="2875" customFormat="1" x14ac:dyDescent="0.2">
      <c r="B2561" s="3924" t="s">
        <v>5613</v>
      </c>
      <c r="C2561" s="4700"/>
      <c r="D2561" s="2557" t="s">
        <v>5614</v>
      </c>
      <c r="E2561" s="2558">
        <v>33.6</v>
      </c>
      <c r="F2561" s="2558">
        <v>11.211200000000002</v>
      </c>
      <c r="G2561" s="2561" t="s">
        <v>1534</v>
      </c>
      <c r="H2561" s="2561" t="s">
        <v>1534</v>
      </c>
      <c r="I2561" s="2561" t="s">
        <v>1534</v>
      </c>
      <c r="J2561" s="2677">
        <v>166</v>
      </c>
      <c r="K2561" s="2559">
        <v>6.720000000000001E-2</v>
      </c>
      <c r="L2561" s="2559">
        <v>6.720000000000001E-2</v>
      </c>
      <c r="M2561" s="2677">
        <v>71</v>
      </c>
      <c r="N2561" s="2677">
        <v>83</v>
      </c>
      <c r="O2561" s="2559">
        <v>0.15680000000000002</v>
      </c>
      <c r="P2561" s="2559">
        <v>0.13440000000000002</v>
      </c>
      <c r="Q2561" s="2559">
        <v>0.15680000000000002</v>
      </c>
      <c r="R2561" s="2559">
        <v>0.13440000000000002</v>
      </c>
      <c r="S2561" s="2561" t="s">
        <v>1534</v>
      </c>
      <c r="T2561" s="2561" t="s">
        <v>1534</v>
      </c>
      <c r="U2561" s="2561" t="s">
        <v>1534</v>
      </c>
      <c r="V2561" s="2561" t="s">
        <v>1534</v>
      </c>
      <c r="W2561" s="2561" t="s">
        <v>1534</v>
      </c>
      <c r="X2561" s="2559">
        <v>6.720000000000001E-2</v>
      </c>
      <c r="Y2561" s="2562" t="s">
        <v>1534</v>
      </c>
      <c r="Z2561" s="2562" t="s">
        <v>1534</v>
      </c>
      <c r="AA2561" s="2562" t="s">
        <v>1534</v>
      </c>
      <c r="AB2561" s="2562" t="s">
        <v>1534</v>
      </c>
      <c r="AC2561" s="2559">
        <v>6.720000000000001E-2</v>
      </c>
      <c r="AD2561" s="2616">
        <v>22.3888</v>
      </c>
      <c r="AE2561" s="2561" t="s">
        <v>5606</v>
      </c>
      <c r="AF2561" s="2561">
        <v>1.4925866666666666E-2</v>
      </c>
      <c r="AG2561" s="2563">
        <v>0.11200000000000002</v>
      </c>
      <c r="AH2561" s="2615" t="s">
        <v>1534</v>
      </c>
      <c r="AI2561" s="2615" t="s">
        <v>1534</v>
      </c>
      <c r="AJ2561" s="2715" t="s">
        <v>1534</v>
      </c>
      <c r="AK2561" s="2574"/>
    </row>
    <row r="2562" spans="2:37" s="2875" customFormat="1" ht="13.5" thickBot="1" x14ac:dyDescent="0.25">
      <c r="B2562" s="3922" t="s">
        <v>5615</v>
      </c>
      <c r="C2562" s="3923"/>
      <c r="D2562" s="2604" t="s">
        <v>5616</v>
      </c>
      <c r="E2562" s="2605">
        <v>33.6</v>
      </c>
      <c r="F2562" s="2605">
        <v>11.211200000000002</v>
      </c>
      <c r="G2562" s="2608" t="s">
        <v>1534</v>
      </c>
      <c r="H2562" s="2608" t="s">
        <v>1534</v>
      </c>
      <c r="I2562" s="2608" t="s">
        <v>1534</v>
      </c>
      <c r="J2562" s="2808">
        <v>166</v>
      </c>
      <c r="K2562" s="2606">
        <v>6.720000000000001E-2</v>
      </c>
      <c r="L2562" s="2606">
        <v>6.720000000000001E-2</v>
      </c>
      <c r="M2562" s="2808">
        <v>71</v>
      </c>
      <c r="N2562" s="2808">
        <v>83</v>
      </c>
      <c r="O2562" s="2606">
        <v>0.15680000000000002</v>
      </c>
      <c r="P2562" s="2606">
        <v>0.13440000000000002</v>
      </c>
      <c r="Q2562" s="2606">
        <v>0.15680000000000002</v>
      </c>
      <c r="R2562" s="2606">
        <v>0.13440000000000002</v>
      </c>
      <c r="S2562" s="2608" t="s">
        <v>1534</v>
      </c>
      <c r="T2562" s="2608" t="s">
        <v>1534</v>
      </c>
      <c r="U2562" s="2608" t="s">
        <v>1534</v>
      </c>
      <c r="V2562" s="2608" t="s">
        <v>1534</v>
      </c>
      <c r="W2562" s="2608" t="s">
        <v>1534</v>
      </c>
      <c r="X2562" s="2606">
        <v>6.720000000000001E-2</v>
      </c>
      <c r="Y2562" s="2609" t="s">
        <v>1534</v>
      </c>
      <c r="Z2562" s="2609" t="s">
        <v>1534</v>
      </c>
      <c r="AA2562" s="2609" t="s">
        <v>1534</v>
      </c>
      <c r="AB2562" s="2609" t="s">
        <v>1534</v>
      </c>
      <c r="AC2562" s="2606">
        <v>6.720000000000001E-2</v>
      </c>
      <c r="AD2562" s="2654">
        <v>22.3888</v>
      </c>
      <c r="AE2562" s="2608" t="s">
        <v>5606</v>
      </c>
      <c r="AF2562" s="2608">
        <v>1.4925866666666666E-2</v>
      </c>
      <c r="AG2562" s="2610">
        <v>0.11200000000000002</v>
      </c>
      <c r="AH2562" s="2655" t="s">
        <v>1534</v>
      </c>
      <c r="AI2562" s="2655" t="s">
        <v>1534</v>
      </c>
      <c r="AJ2562" s="2802" t="s">
        <v>1534</v>
      </c>
      <c r="AK2562" s="2574"/>
    </row>
    <row r="2563" spans="2:37" s="2875" customFormat="1" x14ac:dyDescent="0.2">
      <c r="B2563" s="2575"/>
      <c r="C2563" s="2568"/>
      <c r="D2563" s="2568"/>
      <c r="E2563" s="2568"/>
      <c r="F2563" s="2568"/>
      <c r="G2563" s="2568"/>
      <c r="H2563" s="2568"/>
      <c r="I2563" s="2569"/>
      <c r="J2563" s="2569"/>
      <c r="K2563" s="2569"/>
      <c r="L2563" s="2569"/>
      <c r="M2563" s="2568"/>
      <c r="N2563" s="2569"/>
      <c r="O2563" s="2569"/>
      <c r="P2563" s="2569"/>
      <c r="Q2563" s="2569"/>
      <c r="R2563" s="2569"/>
      <c r="S2563" s="2568"/>
      <c r="T2563" s="2567"/>
      <c r="U2563" s="2567"/>
      <c r="V2563" s="2567"/>
      <c r="W2563" s="2567"/>
      <c r="X2563" s="2567"/>
      <c r="Y2563" s="2567"/>
      <c r="Z2563" s="2567"/>
      <c r="AA2563" s="2567"/>
      <c r="AB2563" s="2567"/>
      <c r="AC2563" s="2567"/>
      <c r="AD2563" s="2567"/>
      <c r="AE2563" s="2567"/>
      <c r="AF2563" s="2567"/>
      <c r="AG2563" s="2567"/>
      <c r="AH2563" s="2567"/>
      <c r="AI2563" s="2567"/>
      <c r="AJ2563" s="2567"/>
      <c r="AK2563" s="2574"/>
    </row>
    <row r="2564" spans="2:37" s="2875" customFormat="1" ht="14.25" x14ac:dyDescent="0.2">
      <c r="B2564" s="3834" t="s">
        <v>4996</v>
      </c>
      <c r="C2564" s="3835"/>
      <c r="D2564" s="3917" t="s">
        <v>10</v>
      </c>
      <c r="E2564" s="3917"/>
      <c r="F2564" s="3917"/>
      <c r="G2564" s="3917"/>
      <c r="H2564" s="2571"/>
      <c r="I2564" s="2571"/>
      <c r="J2564" s="2571"/>
      <c r="K2564" s="2571"/>
      <c r="L2564" s="2571"/>
      <c r="M2564" s="2571"/>
      <c r="N2564" s="2571"/>
      <c r="O2564" s="2571"/>
      <c r="P2564" s="2571"/>
      <c r="Q2564" s="2571"/>
      <c r="R2564" s="2571"/>
      <c r="S2564" s="2571"/>
      <c r="T2564" s="2567"/>
      <c r="U2564" s="2567"/>
      <c r="V2564" s="2567"/>
      <c r="W2564" s="2567"/>
      <c r="X2564" s="2567"/>
      <c r="Y2564" s="2567"/>
      <c r="Z2564" s="2567"/>
      <c r="AA2564" s="2567"/>
      <c r="AB2564" s="2567"/>
      <c r="AC2564" s="2567"/>
      <c r="AD2564" s="2567"/>
      <c r="AE2564" s="2567"/>
      <c r="AF2564" s="2567"/>
      <c r="AG2564" s="2567"/>
      <c r="AH2564" s="2567"/>
      <c r="AI2564" s="2567"/>
      <c r="AJ2564" s="2567"/>
      <c r="AK2564" s="2574"/>
    </row>
    <row r="2565" spans="2:37" s="2875" customFormat="1" ht="14.25" x14ac:dyDescent="0.2">
      <c r="B2565" s="3834" t="s">
        <v>4997</v>
      </c>
      <c r="C2565" s="3835"/>
      <c r="D2565" s="3917" t="s">
        <v>10</v>
      </c>
      <c r="E2565" s="3917"/>
      <c r="F2565" s="3917"/>
      <c r="G2565" s="3917"/>
      <c r="H2565" s="2571"/>
      <c r="I2565" s="2571"/>
      <c r="J2565" s="2571"/>
      <c r="K2565" s="2571"/>
      <c r="L2565" s="2571"/>
      <c r="M2565" s="2571"/>
      <c r="N2565" s="2571"/>
      <c r="O2565" s="2571"/>
      <c r="P2565" s="2571"/>
      <c r="Q2565" s="2571"/>
      <c r="R2565" s="2571"/>
      <c r="S2565" s="2571"/>
      <c r="T2565" s="2567"/>
      <c r="U2565" s="2567"/>
      <c r="V2565" s="2567"/>
      <c r="W2565" s="2567"/>
      <c r="X2565" s="2567"/>
      <c r="Y2565" s="2567"/>
      <c r="Z2565" s="2567"/>
      <c r="AA2565" s="2567"/>
      <c r="AB2565" s="2567"/>
      <c r="AC2565" s="2567"/>
      <c r="AD2565" s="2567"/>
      <c r="AE2565" s="2567"/>
      <c r="AF2565" s="2567"/>
      <c r="AG2565" s="2567"/>
      <c r="AH2565" s="2567"/>
      <c r="AI2565" s="2567"/>
      <c r="AJ2565" s="2567"/>
      <c r="AK2565" s="2574"/>
    </row>
    <row r="2566" spans="2:37" s="2875" customFormat="1" ht="15.75" thickBot="1" x14ac:dyDescent="0.25">
      <c r="B2566" s="3938"/>
      <c r="C2566" s="3939"/>
      <c r="D2566" s="3940"/>
      <c r="E2566" s="3940"/>
      <c r="F2566" s="3940"/>
      <c r="G2566" s="3940"/>
      <c r="H2566" s="2576"/>
      <c r="I2566" s="2576"/>
      <c r="J2566" s="2576"/>
      <c r="K2566" s="2576"/>
      <c r="L2566" s="2576"/>
      <c r="M2566" s="2576"/>
      <c r="N2566" s="2576"/>
      <c r="O2566" s="2576"/>
      <c r="P2566" s="2576"/>
      <c r="Q2566" s="2576"/>
      <c r="R2566" s="2576"/>
      <c r="S2566" s="2576"/>
      <c r="T2566" s="2577"/>
      <c r="U2566" s="2577"/>
      <c r="V2566" s="2577"/>
      <c r="W2566" s="2577"/>
      <c r="X2566" s="2577"/>
      <c r="Y2566" s="2577"/>
      <c r="Z2566" s="2577"/>
      <c r="AA2566" s="2577"/>
      <c r="AB2566" s="2577"/>
      <c r="AC2566" s="2577"/>
      <c r="AD2566" s="2577"/>
      <c r="AE2566" s="2577"/>
      <c r="AF2566" s="2577"/>
      <c r="AG2566" s="2577"/>
      <c r="AH2566" s="2577"/>
      <c r="AI2566" s="2577"/>
      <c r="AJ2566" s="2577"/>
      <c r="AK2566" s="2579"/>
    </row>
    <row r="2567" spans="2:37" s="2875" customFormat="1" x14ac:dyDescent="0.2">
      <c r="B2567" s="2777"/>
    </row>
    <row r="2568" spans="2:37" s="2875" customFormat="1" ht="13.5" thickBot="1" x14ac:dyDescent="0.25"/>
    <row r="2569" spans="2:37" s="2875" customFormat="1" ht="20.25" x14ac:dyDescent="0.2">
      <c r="B2569" s="3839" t="s">
        <v>5005</v>
      </c>
      <c r="C2569" s="3840"/>
      <c r="D2569" s="3840"/>
      <c r="E2569" s="3840"/>
      <c r="F2569" s="3840"/>
      <c r="G2569" s="3840"/>
      <c r="H2569" s="3840"/>
      <c r="I2569" s="3840"/>
      <c r="J2569" s="3840"/>
      <c r="K2569" s="3840"/>
      <c r="L2569" s="3840"/>
      <c r="M2569" s="3840"/>
      <c r="N2569" s="3840"/>
      <c r="O2569" s="3840"/>
      <c r="P2569" s="3840"/>
      <c r="Q2569" s="3840"/>
      <c r="R2569" s="3840"/>
      <c r="S2569" s="3840"/>
      <c r="T2569" s="3840"/>
      <c r="U2569" s="3840"/>
      <c r="V2569" s="3840"/>
      <c r="W2569" s="3840"/>
      <c r="X2569" s="3840"/>
      <c r="Y2569" s="3840"/>
      <c r="Z2569" s="3840"/>
      <c r="AA2569" s="3840"/>
      <c r="AB2569" s="3840"/>
      <c r="AC2569" s="3840"/>
      <c r="AD2569" s="3840"/>
      <c r="AE2569" s="3840"/>
      <c r="AF2569" s="3840"/>
      <c r="AG2569" s="3840"/>
      <c r="AH2569" s="3840"/>
      <c r="AI2569" s="3840"/>
      <c r="AJ2569" s="3840"/>
      <c r="AK2569" s="3841"/>
    </row>
    <row r="2570" spans="2:37" s="2875" customFormat="1" x14ac:dyDescent="0.2">
      <c r="B2570" s="2572"/>
      <c r="C2570" s="2949"/>
      <c r="D2570" s="2949"/>
      <c r="E2570" s="2949"/>
      <c r="F2570" s="2949"/>
      <c r="G2570" s="2573"/>
      <c r="H2570" s="2573"/>
      <c r="I2570" s="2573"/>
      <c r="J2570" s="2573"/>
      <c r="K2570" s="2573"/>
      <c r="L2570" s="2573"/>
      <c r="M2570" s="2573"/>
      <c r="N2570" s="2573"/>
      <c r="O2570" s="2573"/>
      <c r="P2570" s="2573"/>
      <c r="Q2570" s="2573"/>
      <c r="R2570" s="2573"/>
      <c r="S2570" s="2573"/>
      <c r="T2570" s="2573"/>
      <c r="U2570" s="2573"/>
      <c r="V2570" s="2573"/>
      <c r="W2570" s="2573"/>
      <c r="X2570" s="2573"/>
      <c r="Y2570" s="2573"/>
      <c r="Z2570" s="2573"/>
      <c r="AA2570" s="2573"/>
      <c r="AB2570" s="2573"/>
      <c r="AC2570" s="2573"/>
      <c r="AD2570" s="2573"/>
      <c r="AE2570" s="2573"/>
      <c r="AF2570" s="2573"/>
      <c r="AG2570" s="2573"/>
      <c r="AH2570" s="2573"/>
      <c r="AI2570" s="2573"/>
      <c r="AJ2570" s="2573"/>
      <c r="AK2570" s="2574"/>
    </row>
    <row r="2571" spans="2:37" s="2875" customFormat="1" ht="12.75" customHeight="1" x14ac:dyDescent="0.2">
      <c r="B2571" s="2572" t="s">
        <v>4992</v>
      </c>
      <c r="C2571" s="2949"/>
      <c r="D2571" s="3962" t="s">
        <v>5599</v>
      </c>
      <c r="E2571" s="3962"/>
      <c r="F2571" s="3962"/>
      <c r="G2571" s="2573"/>
      <c r="H2571" s="2573"/>
      <c r="I2571" s="2573"/>
      <c r="J2571" s="2573"/>
      <c r="K2571" s="2573"/>
      <c r="L2571" s="2573"/>
      <c r="M2571" s="2573"/>
      <c r="N2571" s="2573"/>
      <c r="O2571" s="2573"/>
      <c r="P2571" s="2573"/>
      <c r="Q2571" s="2573"/>
      <c r="R2571" s="2573"/>
      <c r="S2571" s="2573"/>
      <c r="T2571" s="2573"/>
      <c r="U2571" s="2573"/>
      <c r="V2571" s="2573"/>
      <c r="W2571" s="2573"/>
      <c r="X2571" s="2573"/>
      <c r="Y2571" s="2573"/>
      <c r="Z2571" s="2573"/>
      <c r="AA2571" s="2573"/>
      <c r="AB2571" s="2573"/>
      <c r="AC2571" s="2573"/>
      <c r="AD2571" s="2573"/>
      <c r="AE2571" s="2573"/>
      <c r="AF2571" s="2573"/>
      <c r="AG2571" s="2573"/>
      <c r="AH2571" s="2573"/>
      <c r="AI2571" s="2573"/>
      <c r="AJ2571" s="2573"/>
      <c r="AK2571" s="2574"/>
    </row>
    <row r="2572" spans="2:37" s="2875" customFormat="1" ht="13.5" customHeight="1" thickBot="1" x14ac:dyDescent="0.25">
      <c r="B2572" s="3863" t="s">
        <v>5006</v>
      </c>
      <c r="C2572" s="3864"/>
      <c r="D2572" s="3843">
        <v>41502</v>
      </c>
      <c r="E2572" s="3843"/>
      <c r="F2572" s="2949"/>
      <c r="G2572" s="2573"/>
      <c r="H2572" s="2573"/>
      <c r="I2572" s="2573"/>
      <c r="J2572" s="2573"/>
      <c r="K2572" s="2573"/>
      <c r="L2572" s="2573"/>
      <c r="M2572" s="2573"/>
      <c r="N2572" s="2573"/>
      <c r="O2572" s="2573"/>
      <c r="P2572" s="2573"/>
      <c r="Q2572" s="2573"/>
      <c r="R2572" s="2573"/>
      <c r="S2572" s="2573"/>
      <c r="T2572" s="2573"/>
      <c r="U2572" s="2573"/>
      <c r="V2572" s="2573"/>
      <c r="W2572" s="2573"/>
      <c r="X2572" s="2573"/>
      <c r="Y2572" s="2573"/>
      <c r="Z2572" s="2573"/>
      <c r="AA2572" s="2573"/>
      <c r="AB2572" s="2573"/>
      <c r="AC2572" s="2573"/>
      <c r="AD2572" s="2573"/>
      <c r="AE2572" s="2573"/>
      <c r="AF2572" s="2573"/>
      <c r="AG2572" s="2573"/>
      <c r="AH2572" s="2573"/>
      <c r="AI2572" s="2573"/>
      <c r="AJ2572" s="2573"/>
      <c r="AK2572" s="2574"/>
    </row>
    <row r="2573" spans="2:37" s="2875" customFormat="1" ht="91.5" customHeight="1" thickBot="1" x14ac:dyDescent="0.25">
      <c r="B2573" s="3844" t="s">
        <v>5007</v>
      </c>
      <c r="C2573" s="3871"/>
      <c r="D2573" s="3963" t="s">
        <v>5600</v>
      </c>
      <c r="E2573" s="3964"/>
      <c r="F2573" s="3964"/>
      <c r="G2573" s="3964"/>
      <c r="H2573" s="3964"/>
      <c r="I2573" s="3964"/>
      <c r="J2573" s="3964"/>
      <c r="K2573" s="3965"/>
      <c r="L2573" s="2573"/>
      <c r="M2573" s="2573"/>
      <c r="N2573" s="2573"/>
      <c r="O2573" s="2573"/>
      <c r="P2573" s="2573"/>
      <c r="Q2573" s="2573"/>
      <c r="R2573" s="2573"/>
      <c r="S2573" s="2573"/>
      <c r="T2573" s="2573"/>
      <c r="U2573" s="2573"/>
      <c r="V2573" s="2573"/>
      <c r="W2573" s="2573"/>
      <c r="X2573" s="2573"/>
      <c r="Y2573" s="2573"/>
      <c r="Z2573" s="2573"/>
      <c r="AA2573" s="2573"/>
      <c r="AB2573" s="2573"/>
      <c r="AC2573" s="2573"/>
      <c r="AD2573" s="2573"/>
      <c r="AE2573" s="2573"/>
      <c r="AF2573" s="2573"/>
      <c r="AG2573" s="2573"/>
      <c r="AH2573" s="2573"/>
      <c r="AI2573" s="2573"/>
      <c r="AJ2573" s="2573"/>
      <c r="AK2573" s="2574"/>
    </row>
    <row r="2574" spans="2:37" s="2875" customFormat="1" ht="13.5" thickBot="1" x14ac:dyDescent="0.25">
      <c r="B2574" s="3865"/>
      <c r="C2574" s="3849"/>
      <c r="D2574" s="3849"/>
      <c r="E2574" s="3849"/>
      <c r="F2574" s="3849"/>
      <c r="G2574" s="3849"/>
      <c r="H2574" s="3849"/>
      <c r="I2574" s="3849"/>
      <c r="J2574" s="3849"/>
      <c r="K2574" s="3849"/>
      <c r="L2574" s="3849"/>
      <c r="M2574" s="3849"/>
      <c r="N2574" s="3849"/>
      <c r="O2574" s="3849"/>
      <c r="P2574" s="3849"/>
      <c r="Q2574" s="3849"/>
      <c r="R2574" s="2573"/>
      <c r="S2574" s="2573"/>
      <c r="T2574" s="2573"/>
      <c r="U2574" s="2573"/>
      <c r="V2574" s="2573"/>
      <c r="W2574" s="2573"/>
      <c r="X2574" s="2573"/>
      <c r="Y2574" s="2573"/>
      <c r="Z2574" s="2573"/>
      <c r="AA2574" s="2573"/>
      <c r="AB2574" s="2573"/>
      <c r="AC2574" s="2573"/>
      <c r="AD2574" s="2573"/>
      <c r="AE2574" s="2573"/>
      <c r="AF2574" s="2573"/>
      <c r="AG2574" s="2573"/>
      <c r="AH2574" s="2573"/>
      <c r="AI2574" s="2573"/>
      <c r="AJ2574" s="2573"/>
      <c r="AK2574" s="2574"/>
    </row>
    <row r="2575" spans="2:37" s="2875" customFormat="1" ht="13.5" customHeight="1" thickBot="1" x14ac:dyDescent="0.25">
      <c r="B2575" s="3827" t="s">
        <v>5008</v>
      </c>
      <c r="C2575" s="3827"/>
      <c r="D2575" s="3827" t="s">
        <v>4998</v>
      </c>
      <c r="E2575" s="3827" t="s">
        <v>5009</v>
      </c>
      <c r="F2575" s="3850" t="s">
        <v>224</v>
      </c>
      <c r="G2575" s="3850"/>
      <c r="H2575" s="3850"/>
      <c r="I2575" s="3850"/>
      <c r="J2575" s="3850"/>
      <c r="K2575" s="3850"/>
      <c r="L2575" s="3850"/>
      <c r="M2575" s="3850"/>
      <c r="N2575" s="3850"/>
      <c r="O2575" s="3850"/>
      <c r="P2575" s="3850"/>
      <c r="Q2575" s="3850"/>
      <c r="R2575" s="3850"/>
      <c r="S2575" s="3850" t="s">
        <v>340</v>
      </c>
      <c r="T2575" s="3850"/>
      <c r="U2575" s="3850"/>
      <c r="V2575" s="3850"/>
      <c r="W2575" s="3850"/>
      <c r="X2575" s="3850"/>
      <c r="Y2575" s="3850"/>
      <c r="Z2575" s="3850"/>
      <c r="AA2575" s="3850"/>
      <c r="AB2575" s="3850"/>
      <c r="AC2575" s="3850"/>
      <c r="AD2575" s="3850" t="s">
        <v>225</v>
      </c>
      <c r="AE2575" s="3850"/>
      <c r="AF2575" s="3850"/>
      <c r="AG2575" s="3850"/>
      <c r="AH2575" s="3851" t="s">
        <v>4993</v>
      </c>
      <c r="AI2575" s="3851"/>
      <c r="AJ2575" s="3851"/>
      <c r="AK2575" s="2574"/>
    </row>
    <row r="2576" spans="2:37" s="2875" customFormat="1" ht="21.75" customHeight="1" thickBot="1" x14ac:dyDescent="0.25">
      <c r="B2576" s="3828"/>
      <c r="C2576" s="3828"/>
      <c r="D2576" s="3828"/>
      <c r="E2576" s="3828"/>
      <c r="F2576" s="3828" t="s">
        <v>5010</v>
      </c>
      <c r="G2576" s="3828" t="s">
        <v>5011</v>
      </c>
      <c r="H2576" s="3827" t="s">
        <v>5012</v>
      </c>
      <c r="I2576" s="3830" t="s">
        <v>5013</v>
      </c>
      <c r="J2576" s="3830" t="s">
        <v>5014</v>
      </c>
      <c r="K2576" s="3829" t="s">
        <v>5015</v>
      </c>
      <c r="L2576" s="3829" t="s">
        <v>5016</v>
      </c>
      <c r="M2576" s="3830" t="s">
        <v>5017</v>
      </c>
      <c r="N2576" s="3830"/>
      <c r="O2576" s="3829" t="s">
        <v>5018</v>
      </c>
      <c r="P2576" s="3829" t="s">
        <v>5019</v>
      </c>
      <c r="Q2576" s="3829" t="s">
        <v>5020</v>
      </c>
      <c r="R2576" s="3829" t="s">
        <v>5021</v>
      </c>
      <c r="S2576" s="3827" t="s">
        <v>5022</v>
      </c>
      <c r="T2576" s="3827" t="s">
        <v>5023</v>
      </c>
      <c r="U2576" s="3827" t="s">
        <v>5024</v>
      </c>
      <c r="V2576" s="3827" t="s">
        <v>5025</v>
      </c>
      <c r="W2576" s="3827" t="s">
        <v>5026</v>
      </c>
      <c r="X2576" s="3827" t="s">
        <v>5027</v>
      </c>
      <c r="Y2576" s="3827" t="s">
        <v>5028</v>
      </c>
      <c r="Z2576" s="3827" t="s">
        <v>5029</v>
      </c>
      <c r="AA2576" s="3827" t="s">
        <v>5030</v>
      </c>
      <c r="AB2576" s="3830" t="s">
        <v>5031</v>
      </c>
      <c r="AC2576" s="3830" t="s">
        <v>5032</v>
      </c>
      <c r="AD2576" s="3827" t="s">
        <v>5033</v>
      </c>
      <c r="AE2576" s="3827" t="s">
        <v>5034</v>
      </c>
      <c r="AF2576" s="3827" t="s">
        <v>5035</v>
      </c>
      <c r="AG2576" s="3827" t="s">
        <v>5036</v>
      </c>
      <c r="AH2576" s="3827" t="s">
        <v>1154</v>
      </c>
      <c r="AI2576" s="3827" t="s">
        <v>4994</v>
      </c>
      <c r="AJ2576" s="3827" t="s">
        <v>4995</v>
      </c>
      <c r="AK2576" s="2574"/>
    </row>
    <row r="2577" spans="2:37" s="2875" customFormat="1" ht="24" customHeight="1" thickBot="1" x14ac:dyDescent="0.25">
      <c r="B2577" s="3828"/>
      <c r="C2577" s="3828"/>
      <c r="D2577" s="3828"/>
      <c r="E2577" s="3828"/>
      <c r="F2577" s="3828"/>
      <c r="G2577" s="3828"/>
      <c r="H2577" s="3828"/>
      <c r="I2577" s="3829"/>
      <c r="J2577" s="3829"/>
      <c r="K2577" s="3829"/>
      <c r="L2577" s="3829"/>
      <c r="M2577" s="2946" t="s">
        <v>5037</v>
      </c>
      <c r="N2577" s="2947" t="s">
        <v>2798</v>
      </c>
      <c r="O2577" s="3829"/>
      <c r="P2577" s="3829"/>
      <c r="Q2577" s="3829"/>
      <c r="R2577" s="3829"/>
      <c r="S2577" s="3828"/>
      <c r="T2577" s="3828"/>
      <c r="U2577" s="3828"/>
      <c r="V2577" s="3828"/>
      <c r="W2577" s="3828"/>
      <c r="X2577" s="3828"/>
      <c r="Y2577" s="3828"/>
      <c r="Z2577" s="3828"/>
      <c r="AA2577" s="3828"/>
      <c r="AB2577" s="3829"/>
      <c r="AC2577" s="3829"/>
      <c r="AD2577" s="3828"/>
      <c r="AE2577" s="3828"/>
      <c r="AF2577" s="3828"/>
      <c r="AG2577" s="3828"/>
      <c r="AH2577" s="3828"/>
      <c r="AI2577" s="3828"/>
      <c r="AJ2577" s="3828"/>
      <c r="AK2577" s="2574"/>
    </row>
    <row r="2578" spans="2:37" s="2875" customFormat="1" ht="45" x14ac:dyDescent="0.2">
      <c r="B2578" s="4696" t="s">
        <v>5601</v>
      </c>
      <c r="C2578" s="4697"/>
      <c r="D2578" s="2583" t="s">
        <v>1534</v>
      </c>
      <c r="E2578" s="2583" t="s">
        <v>1534</v>
      </c>
      <c r="F2578" s="2583" t="s">
        <v>1534</v>
      </c>
      <c r="G2578" s="2583" t="s">
        <v>1534</v>
      </c>
      <c r="H2578" s="2583" t="s">
        <v>1534</v>
      </c>
      <c r="I2578" s="2583" t="s">
        <v>1534</v>
      </c>
      <c r="J2578" s="2583" t="s">
        <v>1534</v>
      </c>
      <c r="K2578" s="2583" t="s">
        <v>1534</v>
      </c>
      <c r="L2578" s="2583" t="s">
        <v>1534</v>
      </c>
      <c r="M2578" s="2583" t="s">
        <v>1534</v>
      </c>
      <c r="N2578" s="2583" t="s">
        <v>1534</v>
      </c>
      <c r="O2578" s="2583" t="s">
        <v>1534</v>
      </c>
      <c r="P2578" s="2583" t="s">
        <v>1534</v>
      </c>
      <c r="Q2578" s="2583" t="s">
        <v>1534</v>
      </c>
      <c r="R2578" s="2583" t="s">
        <v>1534</v>
      </c>
      <c r="S2578" s="2583" t="s">
        <v>1534</v>
      </c>
      <c r="T2578" s="2583" t="s">
        <v>1534</v>
      </c>
      <c r="U2578" s="2583" t="s">
        <v>1534</v>
      </c>
      <c r="V2578" s="2583" t="s">
        <v>1534</v>
      </c>
      <c r="W2578" s="2583" t="s">
        <v>1534</v>
      </c>
      <c r="X2578" s="2583" t="s">
        <v>1534</v>
      </c>
      <c r="Y2578" s="2583" t="s">
        <v>1534</v>
      </c>
      <c r="Z2578" s="2583" t="s">
        <v>1534</v>
      </c>
      <c r="AA2578" s="2583" t="s">
        <v>1534</v>
      </c>
      <c r="AB2578" s="2583" t="s">
        <v>1534</v>
      </c>
      <c r="AC2578" s="2583" t="s">
        <v>1534</v>
      </c>
      <c r="AD2578" s="2583" t="s">
        <v>1534</v>
      </c>
      <c r="AE2578" s="2583" t="s">
        <v>1534</v>
      </c>
      <c r="AF2578" s="2583" t="s">
        <v>1534</v>
      </c>
      <c r="AG2578" s="2583" t="s">
        <v>1534</v>
      </c>
      <c r="AH2578" s="2961" t="s">
        <v>5601</v>
      </c>
      <c r="AI2578" s="2583" t="s">
        <v>340</v>
      </c>
      <c r="AJ2578" s="2928">
        <v>0.25</v>
      </c>
      <c r="AK2578" s="2574"/>
    </row>
    <row r="2579" spans="2:37" s="2875" customFormat="1" ht="90.75" thickBot="1" x14ac:dyDescent="0.25">
      <c r="B2579" s="4698" t="s">
        <v>5602</v>
      </c>
      <c r="C2579" s="4699"/>
      <c r="D2579" s="2817" t="s">
        <v>1534</v>
      </c>
      <c r="E2579" s="2817" t="s">
        <v>1534</v>
      </c>
      <c r="F2579" s="2817" t="s">
        <v>1534</v>
      </c>
      <c r="G2579" s="2817" t="s">
        <v>1534</v>
      </c>
      <c r="H2579" s="2817" t="s">
        <v>1534</v>
      </c>
      <c r="I2579" s="2817" t="s">
        <v>1534</v>
      </c>
      <c r="J2579" s="2817" t="s">
        <v>1534</v>
      </c>
      <c r="K2579" s="2817" t="s">
        <v>1534</v>
      </c>
      <c r="L2579" s="2817" t="s">
        <v>1534</v>
      </c>
      <c r="M2579" s="2817" t="s">
        <v>1534</v>
      </c>
      <c r="N2579" s="2817" t="s">
        <v>1534</v>
      </c>
      <c r="O2579" s="2817" t="s">
        <v>1534</v>
      </c>
      <c r="P2579" s="2817" t="s">
        <v>1534</v>
      </c>
      <c r="Q2579" s="2817" t="s">
        <v>1534</v>
      </c>
      <c r="R2579" s="2817" t="s">
        <v>1534</v>
      </c>
      <c r="S2579" s="2817" t="s">
        <v>1534</v>
      </c>
      <c r="T2579" s="2817" t="s">
        <v>1534</v>
      </c>
      <c r="U2579" s="2817" t="s">
        <v>1534</v>
      </c>
      <c r="V2579" s="2817" t="s">
        <v>1534</v>
      </c>
      <c r="W2579" s="2817" t="s">
        <v>1534</v>
      </c>
      <c r="X2579" s="2817" t="s">
        <v>1534</v>
      </c>
      <c r="Y2579" s="2817" t="s">
        <v>1534</v>
      </c>
      <c r="Z2579" s="2817" t="s">
        <v>1534</v>
      </c>
      <c r="AA2579" s="2817" t="s">
        <v>1534</v>
      </c>
      <c r="AB2579" s="2817" t="s">
        <v>1534</v>
      </c>
      <c r="AC2579" s="2817" t="s">
        <v>1534</v>
      </c>
      <c r="AD2579" s="2817" t="s">
        <v>1534</v>
      </c>
      <c r="AE2579" s="2817" t="s">
        <v>1534</v>
      </c>
      <c r="AF2579" s="2817" t="s">
        <v>1534</v>
      </c>
      <c r="AG2579" s="2817" t="s">
        <v>1534</v>
      </c>
      <c r="AH2579" s="2962" t="s">
        <v>5602</v>
      </c>
      <c r="AI2579" s="2655" t="s">
        <v>1534</v>
      </c>
      <c r="AJ2579" s="2802" t="s">
        <v>1534</v>
      </c>
      <c r="AK2579" s="2574"/>
    </row>
    <row r="2580" spans="2:37" s="2875" customFormat="1" x14ac:dyDescent="0.2">
      <c r="B2580" s="2575"/>
      <c r="C2580" s="2568"/>
      <c r="D2580" s="2568"/>
      <c r="E2580" s="2568"/>
      <c r="F2580" s="2568"/>
      <c r="G2580" s="2568"/>
      <c r="H2580" s="2568"/>
      <c r="I2580" s="2569"/>
      <c r="J2580" s="2569"/>
      <c r="K2580" s="2569"/>
      <c r="L2580" s="2569"/>
      <c r="M2580" s="2568"/>
      <c r="N2580" s="2569"/>
      <c r="O2580" s="2569"/>
      <c r="P2580" s="2569"/>
      <c r="Q2580" s="2569"/>
      <c r="R2580" s="2569"/>
      <c r="S2580" s="2568"/>
      <c r="T2580" s="2567"/>
      <c r="U2580" s="2567"/>
      <c r="V2580" s="2567"/>
      <c r="W2580" s="2567"/>
      <c r="X2580" s="2567"/>
      <c r="Y2580" s="2567"/>
      <c r="Z2580" s="2567"/>
      <c r="AA2580" s="2567"/>
      <c r="AB2580" s="2567"/>
      <c r="AC2580" s="2567"/>
      <c r="AD2580" s="2567"/>
      <c r="AE2580" s="2567"/>
      <c r="AF2580" s="2567"/>
      <c r="AG2580" s="2567"/>
      <c r="AH2580" s="2567"/>
      <c r="AI2580" s="2567"/>
      <c r="AJ2580" s="2567"/>
      <c r="AK2580" s="2574"/>
    </row>
    <row r="2581" spans="2:37" s="2875" customFormat="1" x14ac:dyDescent="0.2">
      <c r="B2581" s="3834" t="s">
        <v>4996</v>
      </c>
      <c r="C2581" s="3835"/>
      <c r="D2581" s="3836" t="s">
        <v>1534</v>
      </c>
      <c r="E2581" s="3836"/>
      <c r="F2581" s="3836"/>
      <c r="G2581" s="3836"/>
      <c r="H2581" s="2571"/>
      <c r="I2581" s="2571"/>
      <c r="J2581" s="2571"/>
      <c r="K2581" s="2571"/>
      <c r="L2581" s="2571"/>
      <c r="M2581" s="2571"/>
      <c r="N2581" s="2571"/>
      <c r="O2581" s="2571"/>
      <c r="P2581" s="2571"/>
      <c r="Q2581" s="2571"/>
      <c r="R2581" s="2571"/>
      <c r="S2581" s="2571"/>
      <c r="T2581" s="2567"/>
      <c r="U2581" s="2567"/>
      <c r="V2581" s="2567"/>
      <c r="W2581" s="2567"/>
      <c r="X2581" s="2567"/>
      <c r="Y2581" s="2567"/>
      <c r="Z2581" s="2567"/>
      <c r="AA2581" s="2567"/>
      <c r="AB2581" s="2567"/>
      <c r="AC2581" s="2567"/>
      <c r="AD2581" s="2567"/>
      <c r="AE2581" s="2567"/>
      <c r="AF2581" s="2567"/>
      <c r="AG2581" s="2567"/>
      <c r="AH2581" s="2567"/>
      <c r="AI2581" s="2567"/>
      <c r="AJ2581" s="2567"/>
      <c r="AK2581" s="2574"/>
    </row>
    <row r="2582" spans="2:37" s="2875" customFormat="1" x14ac:dyDescent="0.2">
      <c r="B2582" s="3834" t="s">
        <v>4997</v>
      </c>
      <c r="C2582" s="3835"/>
      <c r="D2582" s="3836" t="s">
        <v>1534</v>
      </c>
      <c r="E2582" s="3836"/>
      <c r="F2582" s="3836"/>
      <c r="G2582" s="3836"/>
      <c r="H2582" s="2571"/>
      <c r="I2582" s="2571"/>
      <c r="J2582" s="2571"/>
      <c r="K2582" s="2571"/>
      <c r="L2582" s="2571"/>
      <c r="M2582" s="2571"/>
      <c r="N2582" s="2571"/>
      <c r="O2582" s="2571"/>
      <c r="P2582" s="2571"/>
      <c r="Q2582" s="2571"/>
      <c r="R2582" s="2571"/>
      <c r="S2582" s="2571"/>
      <c r="T2582" s="2567"/>
      <c r="U2582" s="2567"/>
      <c r="V2582" s="2567"/>
      <c r="W2582" s="2567"/>
      <c r="X2582" s="2567"/>
      <c r="Y2582" s="2567"/>
      <c r="Z2582" s="2567"/>
      <c r="AA2582" s="2567"/>
      <c r="AB2582" s="2567"/>
      <c r="AC2582" s="2567"/>
      <c r="AD2582" s="2567"/>
      <c r="AE2582" s="2567"/>
      <c r="AF2582" s="2567"/>
      <c r="AG2582" s="2567"/>
      <c r="AH2582" s="2567"/>
      <c r="AI2582" s="2567"/>
      <c r="AJ2582" s="2567"/>
      <c r="AK2582" s="2574"/>
    </row>
    <row r="2583" spans="2:37" s="2875" customFormat="1" ht="15.75" thickBot="1" x14ac:dyDescent="0.25">
      <c r="B2583" s="3938"/>
      <c r="C2583" s="3939"/>
      <c r="D2583" s="3940"/>
      <c r="E2583" s="3940"/>
      <c r="F2583" s="3940"/>
      <c r="G2583" s="3940"/>
      <c r="H2583" s="2576"/>
      <c r="I2583" s="2576"/>
      <c r="J2583" s="2576"/>
      <c r="K2583" s="2576"/>
      <c r="L2583" s="2576"/>
      <c r="M2583" s="2576"/>
      <c r="N2583" s="2576"/>
      <c r="O2583" s="2576"/>
      <c r="P2583" s="2576"/>
      <c r="Q2583" s="2576"/>
      <c r="R2583" s="2576"/>
      <c r="S2583" s="2576"/>
      <c r="T2583" s="2577"/>
      <c r="U2583" s="2577"/>
      <c r="V2583" s="2577"/>
      <c r="W2583" s="2577"/>
      <c r="X2583" s="2577"/>
      <c r="Y2583" s="2577"/>
      <c r="Z2583" s="2577"/>
      <c r="AA2583" s="2577"/>
      <c r="AB2583" s="2577"/>
      <c r="AC2583" s="2577"/>
      <c r="AD2583" s="2577"/>
      <c r="AE2583" s="2577"/>
      <c r="AF2583" s="2577"/>
      <c r="AG2583" s="2577"/>
      <c r="AH2583" s="2577"/>
      <c r="AI2583" s="2577"/>
      <c r="AJ2583" s="2577"/>
      <c r="AK2583" s="2579"/>
    </row>
    <row r="2584" spans="2:37" s="2875" customFormat="1" x14ac:dyDescent="0.2">
      <c r="B2584" s="2777"/>
    </row>
    <row r="2585" spans="2:37" s="2875" customFormat="1" ht="13.5" thickBot="1" x14ac:dyDescent="0.25"/>
    <row r="2586" spans="2:37" s="2875" customFormat="1" ht="20.25" x14ac:dyDescent="0.2">
      <c r="B2586" s="3839" t="s">
        <v>5005</v>
      </c>
      <c r="C2586" s="3840"/>
      <c r="D2586" s="3840"/>
      <c r="E2586" s="3840"/>
      <c r="F2586" s="3840"/>
      <c r="G2586" s="3840"/>
      <c r="H2586" s="3840"/>
      <c r="I2586" s="3840"/>
      <c r="J2586" s="3840"/>
      <c r="K2586" s="3840"/>
      <c r="L2586" s="3840"/>
      <c r="M2586" s="3840"/>
      <c r="N2586" s="3840"/>
      <c r="O2586" s="3840"/>
      <c r="P2586" s="3840"/>
      <c r="Q2586" s="3840"/>
      <c r="R2586" s="3840"/>
      <c r="S2586" s="3840"/>
      <c r="T2586" s="3840"/>
      <c r="U2586" s="3840"/>
      <c r="V2586" s="3840"/>
      <c r="W2586" s="3840"/>
      <c r="X2586" s="3840"/>
      <c r="Y2586" s="3840"/>
      <c r="Z2586" s="3840"/>
      <c r="AA2586" s="3840"/>
      <c r="AB2586" s="3840"/>
      <c r="AC2586" s="3840"/>
      <c r="AD2586" s="3840"/>
      <c r="AE2586" s="3840"/>
      <c r="AF2586" s="3840"/>
      <c r="AG2586" s="3840"/>
      <c r="AH2586" s="3840"/>
      <c r="AI2586" s="3840"/>
      <c r="AJ2586" s="3840"/>
      <c r="AK2586" s="3841"/>
    </row>
    <row r="2587" spans="2:37" s="2875" customFormat="1" x14ac:dyDescent="0.2">
      <c r="B2587" s="2572"/>
      <c r="C2587" s="2949"/>
      <c r="D2587" s="2949"/>
      <c r="E2587" s="2949"/>
      <c r="F2587" s="2949"/>
      <c r="G2587" s="2573"/>
      <c r="H2587" s="2573"/>
      <c r="I2587" s="2573"/>
      <c r="J2587" s="2573"/>
      <c r="K2587" s="2573"/>
      <c r="L2587" s="2573"/>
      <c r="M2587" s="2573"/>
      <c r="N2587" s="2573"/>
      <c r="O2587" s="2573"/>
      <c r="P2587" s="2573"/>
      <c r="Q2587" s="2573"/>
      <c r="R2587" s="2573"/>
      <c r="S2587" s="2573"/>
      <c r="T2587" s="2573"/>
      <c r="U2587" s="2573"/>
      <c r="V2587" s="2573"/>
      <c r="W2587" s="2573"/>
      <c r="X2587" s="2573"/>
      <c r="Y2587" s="2573"/>
      <c r="Z2587" s="2573"/>
      <c r="AA2587" s="2573"/>
      <c r="AB2587" s="2573"/>
      <c r="AC2587" s="2573"/>
      <c r="AD2587" s="2573"/>
      <c r="AE2587" s="2573"/>
      <c r="AF2587" s="2573"/>
      <c r="AG2587" s="2573"/>
      <c r="AH2587" s="2573"/>
      <c r="AI2587" s="2573"/>
      <c r="AJ2587" s="2573"/>
      <c r="AK2587" s="2574"/>
    </row>
    <row r="2588" spans="2:37" s="2875" customFormat="1" x14ac:dyDescent="0.2">
      <c r="B2588" s="2572" t="s">
        <v>4992</v>
      </c>
      <c r="C2588" s="2949"/>
      <c r="D2588" s="3962" t="s">
        <v>5596</v>
      </c>
      <c r="E2588" s="3962"/>
      <c r="F2588" s="3962"/>
      <c r="G2588" s="2573"/>
      <c r="H2588" s="2573"/>
      <c r="I2588" s="2573"/>
      <c r="J2588" s="2573"/>
      <c r="K2588" s="2573"/>
      <c r="L2588" s="2573"/>
      <c r="M2588" s="2573"/>
      <c r="N2588" s="2573"/>
      <c r="O2588" s="2573"/>
      <c r="P2588" s="2573"/>
      <c r="Q2588" s="2573"/>
      <c r="R2588" s="2573"/>
      <c r="S2588" s="2573"/>
      <c r="T2588" s="2573"/>
      <c r="U2588" s="2573"/>
      <c r="V2588" s="2573"/>
      <c r="W2588" s="2573"/>
      <c r="X2588" s="2573"/>
      <c r="Y2588" s="2573"/>
      <c r="Z2588" s="2573"/>
      <c r="AA2588" s="2573"/>
      <c r="AB2588" s="2573"/>
      <c r="AC2588" s="2573"/>
      <c r="AD2588" s="2573"/>
      <c r="AE2588" s="2573"/>
      <c r="AF2588" s="2573"/>
      <c r="AG2588" s="2573"/>
      <c r="AH2588" s="2573"/>
      <c r="AI2588" s="2573"/>
      <c r="AJ2588" s="2573"/>
      <c r="AK2588" s="2574"/>
    </row>
    <row r="2589" spans="2:37" s="2875" customFormat="1" ht="13.5" thickBot="1" x14ac:dyDescent="0.25">
      <c r="B2589" s="3863" t="s">
        <v>5006</v>
      </c>
      <c r="C2589" s="3864"/>
      <c r="D2589" s="3843">
        <v>41502</v>
      </c>
      <c r="E2589" s="3843"/>
      <c r="F2589" s="2949"/>
      <c r="G2589" s="2573"/>
      <c r="H2589" s="2573"/>
      <c r="I2589" s="2573"/>
      <c r="J2589" s="2573"/>
      <c r="K2589" s="2573"/>
      <c r="L2589" s="2573"/>
      <c r="M2589" s="2573"/>
      <c r="N2589" s="2573"/>
      <c r="O2589" s="2573"/>
      <c r="P2589" s="2573"/>
      <c r="Q2589" s="2573"/>
      <c r="R2589" s="2573"/>
      <c r="S2589" s="2573"/>
      <c r="T2589" s="2573"/>
      <c r="U2589" s="2573"/>
      <c r="V2589" s="2573"/>
      <c r="W2589" s="2573"/>
      <c r="X2589" s="2573"/>
      <c r="Y2589" s="2573"/>
      <c r="Z2589" s="2573"/>
      <c r="AA2589" s="2573"/>
      <c r="AB2589" s="2573"/>
      <c r="AC2589" s="2573"/>
      <c r="AD2589" s="2573"/>
      <c r="AE2589" s="2573"/>
      <c r="AF2589" s="2573"/>
      <c r="AG2589" s="2573"/>
      <c r="AH2589" s="2573"/>
      <c r="AI2589" s="2573"/>
      <c r="AJ2589" s="2573"/>
      <c r="AK2589" s="2574"/>
    </row>
    <row r="2590" spans="2:37" s="2875" customFormat="1" ht="167.25" customHeight="1" thickBot="1" x14ac:dyDescent="0.25">
      <c r="B2590" s="3844" t="s">
        <v>5007</v>
      </c>
      <c r="C2590" s="3871"/>
      <c r="D2590" s="3963" t="s">
        <v>5597</v>
      </c>
      <c r="E2590" s="3964"/>
      <c r="F2590" s="3964"/>
      <c r="G2590" s="3964"/>
      <c r="H2590" s="3964"/>
      <c r="I2590" s="3964"/>
      <c r="J2590" s="3964"/>
      <c r="K2590" s="3965"/>
      <c r="L2590" s="2573"/>
      <c r="M2590" s="2573"/>
      <c r="N2590" s="2573"/>
      <c r="O2590" s="2573"/>
      <c r="P2590" s="2573"/>
      <c r="Q2590" s="2573"/>
      <c r="R2590" s="2573"/>
      <c r="S2590" s="2573"/>
      <c r="T2590" s="2573"/>
      <c r="U2590" s="2573"/>
      <c r="V2590" s="2573"/>
      <c r="W2590" s="2573"/>
      <c r="X2590" s="2573"/>
      <c r="Y2590" s="2573"/>
      <c r="Z2590" s="2573"/>
      <c r="AA2590" s="2573"/>
      <c r="AB2590" s="2573"/>
      <c r="AC2590" s="2573"/>
      <c r="AD2590" s="2573"/>
      <c r="AE2590" s="2573"/>
      <c r="AF2590" s="2573"/>
      <c r="AG2590" s="2573"/>
      <c r="AH2590" s="2573"/>
      <c r="AI2590" s="2573"/>
      <c r="AJ2590" s="2573"/>
      <c r="AK2590" s="2574"/>
    </row>
    <row r="2591" spans="2:37" s="2875" customFormat="1" ht="13.5" thickBot="1" x14ac:dyDescent="0.25">
      <c r="B2591" s="3865"/>
      <c r="C2591" s="3849"/>
      <c r="D2591" s="3849"/>
      <c r="E2591" s="3849"/>
      <c r="F2591" s="3849"/>
      <c r="G2591" s="3849"/>
      <c r="H2591" s="3849"/>
      <c r="I2591" s="3849"/>
      <c r="J2591" s="3849"/>
      <c r="K2591" s="3849"/>
      <c r="L2591" s="3849"/>
      <c r="M2591" s="3849"/>
      <c r="N2591" s="3849"/>
      <c r="O2591" s="3849"/>
      <c r="P2591" s="3849"/>
      <c r="Q2591" s="3849"/>
      <c r="R2591" s="2573"/>
      <c r="S2591" s="2573"/>
      <c r="T2591" s="2573"/>
      <c r="U2591" s="2573"/>
      <c r="V2591" s="2573"/>
      <c r="W2591" s="2573"/>
      <c r="X2591" s="2573"/>
      <c r="Y2591" s="2573"/>
      <c r="Z2591" s="2573"/>
      <c r="AA2591" s="2573"/>
      <c r="AB2591" s="2573"/>
      <c r="AC2591" s="2573"/>
      <c r="AD2591" s="2573"/>
      <c r="AE2591" s="2573"/>
      <c r="AF2591" s="2573"/>
      <c r="AG2591" s="2573"/>
      <c r="AH2591" s="2573"/>
      <c r="AI2591" s="2573"/>
      <c r="AJ2591" s="2573"/>
      <c r="AK2591" s="2574"/>
    </row>
    <row r="2592" spans="2:37" s="2875" customFormat="1" ht="13.5" thickBot="1" x14ac:dyDescent="0.25">
      <c r="B2592" s="3827" t="s">
        <v>5008</v>
      </c>
      <c r="C2592" s="3827"/>
      <c r="D2592" s="3827" t="s">
        <v>4998</v>
      </c>
      <c r="E2592" s="3827" t="s">
        <v>5009</v>
      </c>
      <c r="F2592" s="3850" t="s">
        <v>224</v>
      </c>
      <c r="G2592" s="3850"/>
      <c r="H2592" s="3850"/>
      <c r="I2592" s="3850"/>
      <c r="J2592" s="3850"/>
      <c r="K2592" s="3850"/>
      <c r="L2592" s="3850"/>
      <c r="M2592" s="3850"/>
      <c r="N2592" s="3850"/>
      <c r="O2592" s="3850"/>
      <c r="P2592" s="3850"/>
      <c r="Q2592" s="3850"/>
      <c r="R2592" s="3850"/>
      <c r="S2592" s="3850" t="s">
        <v>340</v>
      </c>
      <c r="T2592" s="3850"/>
      <c r="U2592" s="3850"/>
      <c r="V2592" s="3850"/>
      <c r="W2592" s="3850"/>
      <c r="X2592" s="3850"/>
      <c r="Y2592" s="3850"/>
      <c r="Z2592" s="3850"/>
      <c r="AA2592" s="3850"/>
      <c r="AB2592" s="3850"/>
      <c r="AC2592" s="3850"/>
      <c r="AD2592" s="3850" t="s">
        <v>225</v>
      </c>
      <c r="AE2592" s="3850"/>
      <c r="AF2592" s="3850"/>
      <c r="AG2592" s="3850"/>
      <c r="AH2592" s="3851" t="s">
        <v>4993</v>
      </c>
      <c r="AI2592" s="3851"/>
      <c r="AJ2592" s="3851"/>
      <c r="AK2592" s="2574"/>
    </row>
    <row r="2593" spans="2:37" s="2875" customFormat="1" ht="13.5" thickBot="1" x14ac:dyDescent="0.25">
      <c r="B2593" s="3828"/>
      <c r="C2593" s="3828"/>
      <c r="D2593" s="3828"/>
      <c r="E2593" s="3828"/>
      <c r="F2593" s="3828" t="s">
        <v>5010</v>
      </c>
      <c r="G2593" s="3828" t="s">
        <v>5011</v>
      </c>
      <c r="H2593" s="3827" t="s">
        <v>5012</v>
      </c>
      <c r="I2593" s="3830" t="s">
        <v>5013</v>
      </c>
      <c r="J2593" s="3830" t="s">
        <v>5014</v>
      </c>
      <c r="K2593" s="3829" t="s">
        <v>5015</v>
      </c>
      <c r="L2593" s="3829" t="s">
        <v>5016</v>
      </c>
      <c r="M2593" s="3830" t="s">
        <v>5017</v>
      </c>
      <c r="N2593" s="3830"/>
      <c r="O2593" s="3829" t="s">
        <v>5018</v>
      </c>
      <c r="P2593" s="3829" t="s">
        <v>5019</v>
      </c>
      <c r="Q2593" s="3829" t="s">
        <v>5020</v>
      </c>
      <c r="R2593" s="3829" t="s">
        <v>5021</v>
      </c>
      <c r="S2593" s="3827" t="s">
        <v>5022</v>
      </c>
      <c r="T2593" s="3827" t="s">
        <v>5023</v>
      </c>
      <c r="U2593" s="3827" t="s">
        <v>5024</v>
      </c>
      <c r="V2593" s="3827" t="s">
        <v>5025</v>
      </c>
      <c r="W2593" s="3827" t="s">
        <v>5026</v>
      </c>
      <c r="X2593" s="3827" t="s">
        <v>5027</v>
      </c>
      <c r="Y2593" s="3827" t="s">
        <v>5028</v>
      </c>
      <c r="Z2593" s="3827" t="s">
        <v>5029</v>
      </c>
      <c r="AA2593" s="3827" t="s">
        <v>5030</v>
      </c>
      <c r="AB2593" s="3830" t="s">
        <v>5031</v>
      </c>
      <c r="AC2593" s="3830" t="s">
        <v>5032</v>
      </c>
      <c r="AD2593" s="3827" t="s">
        <v>5033</v>
      </c>
      <c r="AE2593" s="3827" t="s">
        <v>5034</v>
      </c>
      <c r="AF2593" s="3827" t="s">
        <v>5035</v>
      </c>
      <c r="AG2593" s="3827" t="s">
        <v>5036</v>
      </c>
      <c r="AH2593" s="3827" t="s">
        <v>1154</v>
      </c>
      <c r="AI2593" s="3827" t="s">
        <v>4994</v>
      </c>
      <c r="AJ2593" s="3827" t="s">
        <v>4995</v>
      </c>
      <c r="AK2593" s="2574"/>
    </row>
    <row r="2594" spans="2:37" s="2875" customFormat="1" ht="31.5" customHeight="1" thickBot="1" x14ac:dyDescent="0.25">
      <c r="B2594" s="3828"/>
      <c r="C2594" s="3828"/>
      <c r="D2594" s="3828"/>
      <c r="E2594" s="3828"/>
      <c r="F2594" s="3828"/>
      <c r="G2594" s="3828"/>
      <c r="H2594" s="3828"/>
      <c r="I2594" s="3829"/>
      <c r="J2594" s="3829"/>
      <c r="K2594" s="3829"/>
      <c r="L2594" s="3829"/>
      <c r="M2594" s="2946" t="s">
        <v>5037</v>
      </c>
      <c r="N2594" s="2947" t="s">
        <v>2798</v>
      </c>
      <c r="O2594" s="3829"/>
      <c r="P2594" s="3829"/>
      <c r="Q2594" s="3829"/>
      <c r="R2594" s="3829"/>
      <c r="S2594" s="3828"/>
      <c r="T2594" s="3828"/>
      <c r="U2594" s="3828"/>
      <c r="V2594" s="3828"/>
      <c r="W2594" s="3828"/>
      <c r="X2594" s="3828"/>
      <c r="Y2594" s="3828"/>
      <c r="Z2594" s="3828"/>
      <c r="AA2594" s="3828"/>
      <c r="AB2594" s="3829"/>
      <c r="AC2594" s="3829"/>
      <c r="AD2594" s="3828"/>
      <c r="AE2594" s="3828"/>
      <c r="AF2594" s="3828"/>
      <c r="AG2594" s="3828"/>
      <c r="AH2594" s="3828"/>
      <c r="AI2594" s="3828"/>
      <c r="AJ2594" s="3828"/>
      <c r="AK2594" s="2574"/>
    </row>
    <row r="2595" spans="2:37" s="2875" customFormat="1" ht="25.5" x14ac:dyDescent="0.2">
      <c r="B2595" s="4688" t="s">
        <v>3124</v>
      </c>
      <c r="C2595" s="4689"/>
      <c r="D2595" s="2583" t="s">
        <v>1534</v>
      </c>
      <c r="E2595" s="2583" t="s">
        <v>1534</v>
      </c>
      <c r="F2595" s="2583" t="s">
        <v>1534</v>
      </c>
      <c r="G2595" s="2583" t="s">
        <v>1534</v>
      </c>
      <c r="H2595" s="2583" t="s">
        <v>1534</v>
      </c>
      <c r="I2595" s="2583" t="s">
        <v>1534</v>
      </c>
      <c r="J2595" s="2583" t="s">
        <v>1534</v>
      </c>
      <c r="K2595" s="2583" t="s">
        <v>1534</v>
      </c>
      <c r="L2595" s="2583" t="s">
        <v>1534</v>
      </c>
      <c r="M2595" s="2583" t="s">
        <v>1534</v>
      </c>
      <c r="N2595" s="2583" t="s">
        <v>1534</v>
      </c>
      <c r="O2595" s="2583" t="s">
        <v>1534</v>
      </c>
      <c r="P2595" s="2583" t="s">
        <v>1534</v>
      </c>
      <c r="Q2595" s="2583" t="s">
        <v>1534</v>
      </c>
      <c r="R2595" s="2583" t="s">
        <v>1534</v>
      </c>
      <c r="S2595" s="2583" t="s">
        <v>1534</v>
      </c>
      <c r="T2595" s="2583" t="s">
        <v>1534</v>
      </c>
      <c r="U2595" s="2583" t="s">
        <v>1534</v>
      </c>
      <c r="V2595" s="2583" t="s">
        <v>1534</v>
      </c>
      <c r="W2595" s="2583" t="s">
        <v>1534</v>
      </c>
      <c r="X2595" s="2583" t="s">
        <v>1534</v>
      </c>
      <c r="Y2595" s="2583" t="s">
        <v>1534</v>
      </c>
      <c r="Z2595" s="2583" t="s">
        <v>1534</v>
      </c>
      <c r="AA2595" s="2583" t="s">
        <v>1534</v>
      </c>
      <c r="AB2595" s="2583" t="s">
        <v>1534</v>
      </c>
      <c r="AC2595" s="2583" t="s">
        <v>1534</v>
      </c>
      <c r="AD2595" s="2583" t="s">
        <v>1534</v>
      </c>
      <c r="AE2595" s="2583" t="s">
        <v>1534</v>
      </c>
      <c r="AF2595" s="2583" t="s">
        <v>1534</v>
      </c>
      <c r="AG2595" s="2583" t="s">
        <v>1534</v>
      </c>
      <c r="AH2595" s="2583" t="s">
        <v>3124</v>
      </c>
      <c r="AI2595" s="2583" t="s">
        <v>5598</v>
      </c>
      <c r="AJ2595" s="2958">
        <v>1.49</v>
      </c>
      <c r="AK2595" s="2574"/>
    </row>
    <row r="2596" spans="2:37" s="2875" customFormat="1" ht="25.5" x14ac:dyDescent="0.2">
      <c r="B2596" s="4692" t="s">
        <v>3783</v>
      </c>
      <c r="C2596" s="4693"/>
      <c r="D2596" s="2714" t="s">
        <v>1534</v>
      </c>
      <c r="E2596" s="2714" t="s">
        <v>1534</v>
      </c>
      <c r="F2596" s="2714" t="s">
        <v>1534</v>
      </c>
      <c r="G2596" s="2714" t="s">
        <v>1534</v>
      </c>
      <c r="H2596" s="2714" t="s">
        <v>1534</v>
      </c>
      <c r="I2596" s="2714" t="s">
        <v>1534</v>
      </c>
      <c r="J2596" s="2714" t="s">
        <v>1534</v>
      </c>
      <c r="K2596" s="2714" t="s">
        <v>1534</v>
      </c>
      <c r="L2596" s="2714" t="s">
        <v>1534</v>
      </c>
      <c r="M2596" s="2714" t="s">
        <v>1534</v>
      </c>
      <c r="N2596" s="2714" t="s">
        <v>1534</v>
      </c>
      <c r="O2596" s="2714" t="s">
        <v>1534</v>
      </c>
      <c r="P2596" s="2714" t="s">
        <v>1534</v>
      </c>
      <c r="Q2596" s="2714" t="s">
        <v>1534</v>
      </c>
      <c r="R2596" s="2714" t="s">
        <v>1534</v>
      </c>
      <c r="S2596" s="2714" t="s">
        <v>1534</v>
      </c>
      <c r="T2596" s="2714" t="s">
        <v>1534</v>
      </c>
      <c r="U2596" s="2714" t="s">
        <v>1534</v>
      </c>
      <c r="V2596" s="2714" t="s">
        <v>1534</v>
      </c>
      <c r="W2596" s="2714" t="s">
        <v>1534</v>
      </c>
      <c r="X2596" s="2714" t="s">
        <v>1534</v>
      </c>
      <c r="Y2596" s="2714" t="s">
        <v>1534</v>
      </c>
      <c r="Z2596" s="2714" t="s">
        <v>1534</v>
      </c>
      <c r="AA2596" s="2714" t="s">
        <v>1534</v>
      </c>
      <c r="AB2596" s="2714" t="s">
        <v>1534</v>
      </c>
      <c r="AC2596" s="2714" t="s">
        <v>1534</v>
      </c>
      <c r="AD2596" s="2714" t="s">
        <v>1534</v>
      </c>
      <c r="AE2596" s="2714" t="s">
        <v>1534</v>
      </c>
      <c r="AF2596" s="2714" t="s">
        <v>1534</v>
      </c>
      <c r="AG2596" s="2714" t="s">
        <v>1534</v>
      </c>
      <c r="AH2596" s="2714" t="s">
        <v>3783</v>
      </c>
      <c r="AI2596" s="2714" t="s">
        <v>5598</v>
      </c>
      <c r="AJ2596" s="2959">
        <v>1.49</v>
      </c>
      <c r="AK2596" s="2574"/>
    </row>
    <row r="2597" spans="2:37" s="2875" customFormat="1" ht="25.5" x14ac:dyDescent="0.2">
      <c r="B2597" s="4694" t="s">
        <v>3122</v>
      </c>
      <c r="C2597" s="4695"/>
      <c r="D2597" s="2714" t="s">
        <v>1534</v>
      </c>
      <c r="E2597" s="2714" t="s">
        <v>1534</v>
      </c>
      <c r="F2597" s="2714" t="s">
        <v>1534</v>
      </c>
      <c r="G2597" s="2714" t="s">
        <v>1534</v>
      </c>
      <c r="H2597" s="2714" t="s">
        <v>1534</v>
      </c>
      <c r="I2597" s="2714" t="s">
        <v>1534</v>
      </c>
      <c r="J2597" s="2714" t="s">
        <v>1534</v>
      </c>
      <c r="K2597" s="2714" t="s">
        <v>1534</v>
      </c>
      <c r="L2597" s="2714" t="s">
        <v>1534</v>
      </c>
      <c r="M2597" s="2714" t="s">
        <v>1534</v>
      </c>
      <c r="N2597" s="2714" t="s">
        <v>1534</v>
      </c>
      <c r="O2597" s="2714" t="s">
        <v>1534</v>
      </c>
      <c r="P2597" s="2714" t="s">
        <v>1534</v>
      </c>
      <c r="Q2597" s="2714" t="s">
        <v>1534</v>
      </c>
      <c r="R2597" s="2714" t="s">
        <v>1534</v>
      </c>
      <c r="S2597" s="2714" t="s">
        <v>1534</v>
      </c>
      <c r="T2597" s="2714" t="s">
        <v>1534</v>
      </c>
      <c r="U2597" s="2714" t="s">
        <v>1534</v>
      </c>
      <c r="V2597" s="2714" t="s">
        <v>1534</v>
      </c>
      <c r="W2597" s="2714" t="s">
        <v>1534</v>
      </c>
      <c r="X2597" s="2714" t="s">
        <v>1534</v>
      </c>
      <c r="Y2597" s="2714" t="s">
        <v>1534</v>
      </c>
      <c r="Z2597" s="2714" t="s">
        <v>1534</v>
      </c>
      <c r="AA2597" s="2714" t="s">
        <v>1534</v>
      </c>
      <c r="AB2597" s="2714" t="s">
        <v>1534</v>
      </c>
      <c r="AC2597" s="2714" t="s">
        <v>1534</v>
      </c>
      <c r="AD2597" s="2714" t="s">
        <v>1534</v>
      </c>
      <c r="AE2597" s="2714" t="s">
        <v>1534</v>
      </c>
      <c r="AF2597" s="2714" t="s">
        <v>1534</v>
      </c>
      <c r="AG2597" s="2714" t="s">
        <v>1534</v>
      </c>
      <c r="AH2597" s="2714" t="s">
        <v>3122</v>
      </c>
      <c r="AI2597" s="2714" t="s">
        <v>5598</v>
      </c>
      <c r="AJ2597" s="2959">
        <v>1.49</v>
      </c>
      <c r="AK2597" s="2574"/>
    </row>
    <row r="2598" spans="2:37" s="2875" customFormat="1" ht="26.25" thickBot="1" x14ac:dyDescent="0.25">
      <c r="B2598" s="4690" t="s">
        <v>3087</v>
      </c>
      <c r="C2598" s="4691"/>
      <c r="D2598" s="2817" t="s">
        <v>1534</v>
      </c>
      <c r="E2598" s="2817" t="s">
        <v>1534</v>
      </c>
      <c r="F2598" s="2817" t="s">
        <v>1534</v>
      </c>
      <c r="G2598" s="2817" t="s">
        <v>1534</v>
      </c>
      <c r="H2598" s="2817" t="s">
        <v>1534</v>
      </c>
      <c r="I2598" s="2817" t="s">
        <v>1534</v>
      </c>
      <c r="J2598" s="2817" t="s">
        <v>1534</v>
      </c>
      <c r="K2598" s="2817" t="s">
        <v>1534</v>
      </c>
      <c r="L2598" s="2817" t="s">
        <v>1534</v>
      </c>
      <c r="M2598" s="2817" t="s">
        <v>1534</v>
      </c>
      <c r="N2598" s="2817" t="s">
        <v>1534</v>
      </c>
      <c r="O2598" s="2817" t="s">
        <v>1534</v>
      </c>
      <c r="P2598" s="2817" t="s">
        <v>1534</v>
      </c>
      <c r="Q2598" s="2817" t="s">
        <v>1534</v>
      </c>
      <c r="R2598" s="2817" t="s">
        <v>1534</v>
      </c>
      <c r="S2598" s="2817" t="s">
        <v>1534</v>
      </c>
      <c r="T2598" s="2817" t="s">
        <v>1534</v>
      </c>
      <c r="U2598" s="2817" t="s">
        <v>1534</v>
      </c>
      <c r="V2598" s="2817" t="s">
        <v>1534</v>
      </c>
      <c r="W2598" s="2817" t="s">
        <v>1534</v>
      </c>
      <c r="X2598" s="2817" t="s">
        <v>1534</v>
      </c>
      <c r="Y2598" s="2817" t="s">
        <v>1534</v>
      </c>
      <c r="Z2598" s="2817" t="s">
        <v>1534</v>
      </c>
      <c r="AA2598" s="2817" t="s">
        <v>1534</v>
      </c>
      <c r="AB2598" s="2817" t="s">
        <v>1534</v>
      </c>
      <c r="AC2598" s="2817" t="s">
        <v>1534</v>
      </c>
      <c r="AD2598" s="2817" t="s">
        <v>1534</v>
      </c>
      <c r="AE2598" s="2817" t="s">
        <v>1534</v>
      </c>
      <c r="AF2598" s="2817" t="s">
        <v>1534</v>
      </c>
      <c r="AG2598" s="2817" t="s">
        <v>1534</v>
      </c>
      <c r="AH2598" s="2817" t="s">
        <v>3087</v>
      </c>
      <c r="AI2598" s="2817" t="s">
        <v>5598</v>
      </c>
      <c r="AJ2598" s="2960">
        <v>1.49</v>
      </c>
      <c r="AK2598" s="2574"/>
    </row>
    <row r="2599" spans="2:37" s="2875" customFormat="1" x14ac:dyDescent="0.2">
      <c r="B2599" s="2575"/>
      <c r="C2599" s="2568"/>
      <c r="D2599" s="2568"/>
      <c r="E2599" s="2568"/>
      <c r="F2599" s="2568"/>
      <c r="G2599" s="2568"/>
      <c r="H2599" s="2568"/>
      <c r="I2599" s="2569"/>
      <c r="J2599" s="2569"/>
      <c r="K2599" s="2569"/>
      <c r="L2599" s="2569"/>
      <c r="M2599" s="2568"/>
      <c r="N2599" s="2569"/>
      <c r="O2599" s="2569"/>
      <c r="P2599" s="2569"/>
      <c r="Q2599" s="2569"/>
      <c r="R2599" s="2569"/>
      <c r="S2599" s="2568"/>
      <c r="T2599" s="2567"/>
      <c r="U2599" s="2567"/>
      <c r="V2599" s="2567"/>
      <c r="W2599" s="2567"/>
      <c r="X2599" s="2567"/>
      <c r="Y2599" s="2567"/>
      <c r="Z2599" s="2567"/>
      <c r="AA2599" s="2567"/>
      <c r="AB2599" s="2567"/>
      <c r="AC2599" s="2567"/>
      <c r="AD2599" s="2567"/>
      <c r="AE2599" s="2567"/>
      <c r="AF2599" s="2567"/>
      <c r="AG2599" s="2567"/>
      <c r="AH2599" s="2567"/>
      <c r="AI2599" s="2567"/>
      <c r="AJ2599" s="2567"/>
      <c r="AK2599" s="2574"/>
    </row>
    <row r="2600" spans="2:37" s="2875" customFormat="1" x14ac:dyDescent="0.2">
      <c r="B2600" s="3834" t="s">
        <v>4996</v>
      </c>
      <c r="C2600" s="3835"/>
      <c r="D2600" s="3836" t="s">
        <v>1534</v>
      </c>
      <c r="E2600" s="3836"/>
      <c r="F2600" s="3836"/>
      <c r="G2600" s="3836"/>
      <c r="H2600" s="2571"/>
      <c r="I2600" s="2571"/>
      <c r="J2600" s="2571"/>
      <c r="K2600" s="2571"/>
      <c r="L2600" s="2571"/>
      <c r="M2600" s="2571"/>
      <c r="N2600" s="2571"/>
      <c r="O2600" s="2571"/>
      <c r="P2600" s="2571"/>
      <c r="Q2600" s="2571"/>
      <c r="R2600" s="2571"/>
      <c r="S2600" s="2571"/>
      <c r="T2600" s="2567"/>
      <c r="U2600" s="2567"/>
      <c r="V2600" s="2567"/>
      <c r="W2600" s="2567"/>
      <c r="X2600" s="2567"/>
      <c r="Y2600" s="2567"/>
      <c r="Z2600" s="2567"/>
      <c r="AA2600" s="2567"/>
      <c r="AB2600" s="2567"/>
      <c r="AC2600" s="2567"/>
      <c r="AD2600" s="2567"/>
      <c r="AE2600" s="2567"/>
      <c r="AF2600" s="2567"/>
      <c r="AG2600" s="2567"/>
      <c r="AH2600" s="2567"/>
      <c r="AI2600" s="2567"/>
      <c r="AJ2600" s="2567"/>
      <c r="AK2600" s="2574"/>
    </row>
    <row r="2601" spans="2:37" s="2875" customFormat="1" x14ac:dyDescent="0.2">
      <c r="B2601" s="3834" t="s">
        <v>4997</v>
      </c>
      <c r="C2601" s="3835"/>
      <c r="D2601" s="3836" t="s">
        <v>1534</v>
      </c>
      <c r="E2601" s="3836"/>
      <c r="F2601" s="3836"/>
      <c r="G2601" s="3836"/>
      <c r="H2601" s="2571"/>
      <c r="I2601" s="2571"/>
      <c r="J2601" s="2571"/>
      <c r="K2601" s="2571"/>
      <c r="L2601" s="2571"/>
      <c r="M2601" s="2571"/>
      <c r="N2601" s="2571"/>
      <c r="O2601" s="2571"/>
      <c r="P2601" s="2571"/>
      <c r="Q2601" s="2571"/>
      <c r="R2601" s="2571"/>
      <c r="S2601" s="2571"/>
      <c r="T2601" s="2567"/>
      <c r="U2601" s="2567"/>
      <c r="V2601" s="2567"/>
      <c r="W2601" s="2567"/>
      <c r="X2601" s="2567"/>
      <c r="Y2601" s="2567"/>
      <c r="Z2601" s="2567"/>
      <c r="AA2601" s="2567"/>
      <c r="AB2601" s="2567"/>
      <c r="AC2601" s="2567"/>
      <c r="AD2601" s="2567"/>
      <c r="AE2601" s="2567"/>
      <c r="AF2601" s="2567"/>
      <c r="AG2601" s="2567"/>
      <c r="AH2601" s="2567"/>
      <c r="AI2601" s="2567"/>
      <c r="AJ2601" s="2567"/>
      <c r="AK2601" s="2574"/>
    </row>
    <row r="2602" spans="2:37" s="2875" customFormat="1" ht="15.75" thickBot="1" x14ac:dyDescent="0.25">
      <c r="B2602" s="3938"/>
      <c r="C2602" s="3939"/>
      <c r="D2602" s="3940"/>
      <c r="E2602" s="3940"/>
      <c r="F2602" s="3940"/>
      <c r="G2602" s="3940"/>
      <c r="H2602" s="2576"/>
      <c r="I2602" s="2576"/>
      <c r="J2602" s="2576"/>
      <c r="K2602" s="2576"/>
      <c r="L2602" s="2576"/>
      <c r="M2602" s="2576"/>
      <c r="N2602" s="2576"/>
      <c r="O2602" s="2576"/>
      <c r="P2602" s="2576"/>
      <c r="Q2602" s="2576"/>
      <c r="R2602" s="2576"/>
      <c r="S2602" s="2576"/>
      <c r="T2602" s="2577"/>
      <c r="U2602" s="2577"/>
      <c r="V2602" s="2577"/>
      <c r="W2602" s="2577"/>
      <c r="X2602" s="2577"/>
      <c r="Y2602" s="2577"/>
      <c r="Z2602" s="2577"/>
      <c r="AA2602" s="2577"/>
      <c r="AB2602" s="2577"/>
      <c r="AC2602" s="2577"/>
      <c r="AD2602" s="2577"/>
      <c r="AE2602" s="2577"/>
      <c r="AF2602" s="2577"/>
      <c r="AG2602" s="2577"/>
      <c r="AH2602" s="2577"/>
      <c r="AI2602" s="2577"/>
      <c r="AJ2602" s="2577"/>
      <c r="AK2602" s="2579"/>
    </row>
    <row r="2603" spans="2:37" s="2875" customFormat="1" x14ac:dyDescent="0.2">
      <c r="B2603" s="2777"/>
    </row>
    <row r="2604" spans="2:37" s="2875" customFormat="1" ht="13.5" customHeight="1" thickBot="1" x14ac:dyDescent="0.25"/>
    <row r="2605" spans="2:37" s="2875" customFormat="1" ht="13.5" customHeight="1" x14ac:dyDescent="0.2">
      <c r="B2605" s="3839" t="s">
        <v>5005</v>
      </c>
      <c r="C2605" s="3840"/>
      <c r="D2605" s="3840"/>
      <c r="E2605" s="3840"/>
      <c r="F2605" s="3840"/>
      <c r="G2605" s="3840"/>
      <c r="H2605" s="3840"/>
      <c r="I2605" s="3840"/>
      <c r="J2605" s="3840"/>
      <c r="K2605" s="3840"/>
      <c r="L2605" s="3840"/>
      <c r="M2605" s="3840"/>
      <c r="N2605" s="3840"/>
      <c r="O2605" s="3840"/>
      <c r="P2605" s="3840"/>
      <c r="Q2605" s="3840"/>
      <c r="R2605" s="3840"/>
      <c r="S2605" s="3840"/>
      <c r="T2605" s="3840"/>
      <c r="U2605" s="3840"/>
      <c r="V2605" s="3840"/>
      <c r="W2605" s="3840"/>
      <c r="X2605" s="3840"/>
      <c r="Y2605" s="3840"/>
      <c r="Z2605" s="3840"/>
      <c r="AA2605" s="3840"/>
      <c r="AB2605" s="3840"/>
      <c r="AC2605" s="3840"/>
      <c r="AD2605" s="3840"/>
      <c r="AE2605" s="3840"/>
      <c r="AF2605" s="3840"/>
      <c r="AG2605" s="3840"/>
      <c r="AH2605" s="3840"/>
      <c r="AI2605" s="3840"/>
      <c r="AJ2605" s="3840"/>
      <c r="AK2605" s="3841"/>
    </row>
    <row r="2606" spans="2:37" s="2875" customFormat="1" x14ac:dyDescent="0.2">
      <c r="B2606" s="2572"/>
      <c r="C2606" s="2949"/>
      <c r="D2606" s="2949"/>
      <c r="E2606" s="2949"/>
      <c r="F2606" s="2949"/>
      <c r="G2606" s="2573"/>
      <c r="H2606" s="2573"/>
      <c r="I2606" s="2573"/>
      <c r="J2606" s="2573"/>
      <c r="K2606" s="2573"/>
      <c r="L2606" s="2573"/>
      <c r="M2606" s="2573"/>
      <c r="N2606" s="2573"/>
      <c r="O2606" s="2573"/>
      <c r="P2606" s="2573"/>
      <c r="Q2606" s="2573"/>
      <c r="R2606" s="2573"/>
      <c r="S2606" s="2573"/>
      <c r="T2606" s="2573"/>
      <c r="U2606" s="2573"/>
      <c r="V2606" s="2573"/>
      <c r="W2606" s="2573"/>
      <c r="X2606" s="2573"/>
      <c r="Y2606" s="2573"/>
      <c r="Z2606" s="2573"/>
      <c r="AA2606" s="2573"/>
      <c r="AB2606" s="2573"/>
      <c r="AC2606" s="2573"/>
      <c r="AD2606" s="2573"/>
      <c r="AE2606" s="2573"/>
      <c r="AF2606" s="2573"/>
      <c r="AG2606" s="2573"/>
      <c r="AH2606" s="2573"/>
      <c r="AI2606" s="2573"/>
      <c r="AJ2606" s="2573"/>
      <c r="AK2606" s="2574"/>
    </row>
    <row r="2607" spans="2:37" s="2875" customFormat="1" ht="13.5" customHeight="1" x14ac:dyDescent="0.2">
      <c r="B2607" s="2572" t="s">
        <v>4992</v>
      </c>
      <c r="C2607" s="2949"/>
      <c r="D2607" s="3962" t="s">
        <v>5592</v>
      </c>
      <c r="E2607" s="3962"/>
      <c r="F2607" s="3962"/>
      <c r="G2607" s="2573"/>
      <c r="H2607" s="2573"/>
      <c r="I2607" s="2573"/>
      <c r="J2607" s="2573"/>
      <c r="K2607" s="2573"/>
      <c r="L2607" s="2573"/>
      <c r="M2607" s="2573"/>
      <c r="N2607" s="2573"/>
      <c r="O2607" s="2573"/>
      <c r="P2607" s="2573"/>
      <c r="Q2607" s="2573"/>
      <c r="R2607" s="2573"/>
      <c r="S2607" s="2573"/>
      <c r="T2607" s="2573"/>
      <c r="U2607" s="2573"/>
      <c r="V2607" s="2573"/>
      <c r="W2607" s="2573"/>
      <c r="X2607" s="2573"/>
      <c r="Y2607" s="2573"/>
      <c r="Z2607" s="2573"/>
      <c r="AA2607" s="2573"/>
      <c r="AB2607" s="2573"/>
      <c r="AC2607" s="2573"/>
      <c r="AD2607" s="2573"/>
      <c r="AE2607" s="2573"/>
      <c r="AF2607" s="2573"/>
      <c r="AG2607" s="2573"/>
      <c r="AH2607" s="2573"/>
      <c r="AI2607" s="2573"/>
      <c r="AJ2607" s="2573"/>
      <c r="AK2607" s="2574"/>
    </row>
    <row r="2608" spans="2:37" s="2875" customFormat="1" ht="13.5" customHeight="1" thickBot="1" x14ac:dyDescent="0.25">
      <c r="B2608" s="3863" t="s">
        <v>5006</v>
      </c>
      <c r="C2608" s="3864"/>
      <c r="D2608" s="3843">
        <v>41506</v>
      </c>
      <c r="E2608" s="3843"/>
      <c r="F2608" s="2949"/>
      <c r="G2608" s="2573"/>
      <c r="H2608" s="2573"/>
      <c r="I2608" s="2573"/>
      <c r="J2608" s="2573"/>
      <c r="K2608" s="2573"/>
      <c r="L2608" s="2573"/>
      <c r="M2608" s="2573"/>
      <c r="N2608" s="2573"/>
      <c r="O2608" s="2573"/>
      <c r="P2608" s="2573"/>
      <c r="Q2608" s="2573"/>
      <c r="R2608" s="2573"/>
      <c r="S2608" s="2573"/>
      <c r="T2608" s="2573"/>
      <c r="U2608" s="2573"/>
      <c r="V2608" s="2573"/>
      <c r="W2608" s="2573"/>
      <c r="X2608" s="2573"/>
      <c r="Y2608" s="2573"/>
      <c r="Z2608" s="2573"/>
      <c r="AA2608" s="2573"/>
      <c r="AB2608" s="2573"/>
      <c r="AC2608" s="2573"/>
      <c r="AD2608" s="2573"/>
      <c r="AE2608" s="2573"/>
      <c r="AF2608" s="2573"/>
      <c r="AG2608" s="2573"/>
      <c r="AH2608" s="2573"/>
      <c r="AI2608" s="2573"/>
      <c r="AJ2608" s="2573"/>
      <c r="AK2608" s="2574"/>
    </row>
    <row r="2609" spans="2:37" s="2875" customFormat="1" ht="168.75" customHeight="1" thickBot="1" x14ac:dyDescent="0.25">
      <c r="B2609" s="3844" t="s">
        <v>5007</v>
      </c>
      <c r="C2609" s="3871"/>
      <c r="D2609" s="3963" t="s">
        <v>5593</v>
      </c>
      <c r="E2609" s="3964"/>
      <c r="F2609" s="3964"/>
      <c r="G2609" s="3964"/>
      <c r="H2609" s="3964"/>
      <c r="I2609" s="3964"/>
      <c r="J2609" s="3964"/>
      <c r="K2609" s="3965"/>
      <c r="L2609" s="2573"/>
      <c r="M2609" s="2573"/>
      <c r="N2609" s="2573"/>
      <c r="O2609" s="2573"/>
      <c r="P2609" s="2573"/>
      <c r="Q2609" s="2573"/>
      <c r="R2609" s="2573"/>
      <c r="S2609" s="2573"/>
      <c r="T2609" s="2573"/>
      <c r="U2609" s="2573"/>
      <c r="V2609" s="2573"/>
      <c r="W2609" s="2573"/>
      <c r="X2609" s="2573"/>
      <c r="Y2609" s="2573"/>
      <c r="Z2609" s="2573"/>
      <c r="AA2609" s="2573"/>
      <c r="AB2609" s="2573"/>
      <c r="AC2609" s="2573"/>
      <c r="AD2609" s="2573"/>
      <c r="AE2609" s="2573"/>
      <c r="AF2609" s="2573"/>
      <c r="AG2609" s="2573"/>
      <c r="AH2609" s="2573"/>
      <c r="AI2609" s="2573"/>
      <c r="AJ2609" s="2573"/>
      <c r="AK2609" s="2574"/>
    </row>
    <row r="2610" spans="2:37" s="2875" customFormat="1" ht="13.5" thickBot="1" x14ac:dyDescent="0.25">
      <c r="B2610" s="3865"/>
      <c r="C2610" s="3849"/>
      <c r="D2610" s="3849"/>
      <c r="E2610" s="3849"/>
      <c r="F2610" s="3849"/>
      <c r="G2610" s="3849"/>
      <c r="H2610" s="3849"/>
      <c r="I2610" s="3849"/>
      <c r="J2610" s="3849"/>
      <c r="K2610" s="3849"/>
      <c r="L2610" s="3849"/>
      <c r="M2610" s="3849"/>
      <c r="N2610" s="3849"/>
      <c r="O2610" s="3849"/>
      <c r="P2610" s="3849"/>
      <c r="Q2610" s="3849"/>
      <c r="R2610" s="2573"/>
      <c r="S2610" s="2573"/>
      <c r="T2610" s="2573"/>
      <c r="U2610" s="2573"/>
      <c r="V2610" s="2573"/>
      <c r="W2610" s="2573"/>
      <c r="X2610" s="2573"/>
      <c r="Y2610" s="2573"/>
      <c r="Z2610" s="2573"/>
      <c r="AA2610" s="2573"/>
      <c r="AB2610" s="2573"/>
      <c r="AC2610" s="2573"/>
      <c r="AD2610" s="2573"/>
      <c r="AE2610" s="2573"/>
      <c r="AF2610" s="2573"/>
      <c r="AG2610" s="2573"/>
      <c r="AH2610" s="2573"/>
      <c r="AI2610" s="2573"/>
      <c r="AJ2610" s="2573"/>
      <c r="AK2610" s="2574"/>
    </row>
    <row r="2611" spans="2:37" s="2875" customFormat="1" ht="13.5" thickBot="1" x14ac:dyDescent="0.25">
      <c r="B2611" s="3827" t="s">
        <v>5008</v>
      </c>
      <c r="C2611" s="3827"/>
      <c r="D2611" s="3827" t="s">
        <v>4998</v>
      </c>
      <c r="E2611" s="3827" t="s">
        <v>5009</v>
      </c>
      <c r="F2611" s="3850" t="s">
        <v>224</v>
      </c>
      <c r="G2611" s="3850"/>
      <c r="H2611" s="3850"/>
      <c r="I2611" s="3850"/>
      <c r="J2611" s="3850"/>
      <c r="K2611" s="3850"/>
      <c r="L2611" s="3850"/>
      <c r="M2611" s="3850"/>
      <c r="N2611" s="3850"/>
      <c r="O2611" s="3850"/>
      <c r="P2611" s="3850"/>
      <c r="Q2611" s="3850"/>
      <c r="R2611" s="3850"/>
      <c r="S2611" s="3850" t="s">
        <v>340</v>
      </c>
      <c r="T2611" s="3850"/>
      <c r="U2611" s="3850"/>
      <c r="V2611" s="3850"/>
      <c r="W2611" s="3850"/>
      <c r="X2611" s="3850"/>
      <c r="Y2611" s="3850"/>
      <c r="Z2611" s="3850"/>
      <c r="AA2611" s="3850"/>
      <c r="AB2611" s="3850"/>
      <c r="AC2611" s="3850"/>
      <c r="AD2611" s="3850" t="s">
        <v>225</v>
      </c>
      <c r="AE2611" s="3850"/>
      <c r="AF2611" s="3850"/>
      <c r="AG2611" s="3850"/>
      <c r="AH2611" s="3851" t="s">
        <v>4993</v>
      </c>
      <c r="AI2611" s="3851"/>
      <c r="AJ2611" s="3851"/>
      <c r="AK2611" s="2574"/>
    </row>
    <row r="2612" spans="2:37" s="2875" customFormat="1" ht="13.5" thickBot="1" x14ac:dyDescent="0.25">
      <c r="B2612" s="3828"/>
      <c r="C2612" s="3828"/>
      <c r="D2612" s="3828"/>
      <c r="E2612" s="3828"/>
      <c r="F2612" s="3828" t="s">
        <v>5010</v>
      </c>
      <c r="G2612" s="3828" t="s">
        <v>5011</v>
      </c>
      <c r="H2612" s="3827" t="s">
        <v>5012</v>
      </c>
      <c r="I2612" s="3830" t="s">
        <v>5013</v>
      </c>
      <c r="J2612" s="3830" t="s">
        <v>5014</v>
      </c>
      <c r="K2612" s="3829" t="s">
        <v>5015</v>
      </c>
      <c r="L2612" s="3829" t="s">
        <v>5016</v>
      </c>
      <c r="M2612" s="3830" t="s">
        <v>5017</v>
      </c>
      <c r="N2612" s="3830"/>
      <c r="O2612" s="3829" t="s">
        <v>5018</v>
      </c>
      <c r="P2612" s="3829" t="s">
        <v>5019</v>
      </c>
      <c r="Q2612" s="3829" t="s">
        <v>5020</v>
      </c>
      <c r="R2612" s="3829" t="s">
        <v>5021</v>
      </c>
      <c r="S2612" s="3827" t="s">
        <v>5022</v>
      </c>
      <c r="T2612" s="3827" t="s">
        <v>5023</v>
      </c>
      <c r="U2612" s="3827" t="s">
        <v>5024</v>
      </c>
      <c r="V2612" s="3827" t="s">
        <v>5025</v>
      </c>
      <c r="W2612" s="3827" t="s">
        <v>5026</v>
      </c>
      <c r="X2612" s="3827" t="s">
        <v>5027</v>
      </c>
      <c r="Y2612" s="3827" t="s">
        <v>5028</v>
      </c>
      <c r="Z2612" s="3827" t="s">
        <v>5029</v>
      </c>
      <c r="AA2612" s="3827" t="s">
        <v>5030</v>
      </c>
      <c r="AB2612" s="3830" t="s">
        <v>5031</v>
      </c>
      <c r="AC2612" s="3830" t="s">
        <v>5032</v>
      </c>
      <c r="AD2612" s="3827" t="s">
        <v>5033</v>
      </c>
      <c r="AE2612" s="3827" t="s">
        <v>5034</v>
      </c>
      <c r="AF2612" s="3827" t="s">
        <v>5035</v>
      </c>
      <c r="AG2612" s="3827" t="s">
        <v>5036</v>
      </c>
      <c r="AH2612" s="3827" t="s">
        <v>1154</v>
      </c>
      <c r="AI2612" s="3827" t="s">
        <v>4994</v>
      </c>
      <c r="AJ2612" s="3827" t="s">
        <v>4995</v>
      </c>
      <c r="AK2612" s="2574"/>
    </row>
    <row r="2613" spans="2:37" s="2875" customFormat="1" ht="20.25" customHeight="1" thickBot="1" x14ac:dyDescent="0.25">
      <c r="B2613" s="3828"/>
      <c r="C2613" s="3828"/>
      <c r="D2613" s="3828"/>
      <c r="E2613" s="3828"/>
      <c r="F2613" s="3828"/>
      <c r="G2613" s="3828"/>
      <c r="H2613" s="3828"/>
      <c r="I2613" s="3829"/>
      <c r="J2613" s="3829"/>
      <c r="K2613" s="3829"/>
      <c r="L2613" s="3829"/>
      <c r="M2613" s="2946" t="s">
        <v>5037</v>
      </c>
      <c r="N2613" s="2947" t="s">
        <v>2798</v>
      </c>
      <c r="O2613" s="3829"/>
      <c r="P2613" s="3829"/>
      <c r="Q2613" s="3829"/>
      <c r="R2613" s="3829"/>
      <c r="S2613" s="3828"/>
      <c r="T2613" s="3828"/>
      <c r="U2613" s="3828"/>
      <c r="V2613" s="3828"/>
      <c r="W2613" s="3828"/>
      <c r="X2613" s="3828"/>
      <c r="Y2613" s="3828"/>
      <c r="Z2613" s="3828"/>
      <c r="AA2613" s="3828"/>
      <c r="AB2613" s="3829"/>
      <c r="AC2613" s="3829"/>
      <c r="AD2613" s="3828"/>
      <c r="AE2613" s="3828"/>
      <c r="AF2613" s="3828"/>
      <c r="AG2613" s="3828"/>
      <c r="AH2613" s="3828"/>
      <c r="AI2613" s="3828"/>
      <c r="AJ2613" s="3828"/>
      <c r="AK2613" s="2574"/>
    </row>
    <row r="2614" spans="2:37" s="2875" customFormat="1" ht="38.25" customHeight="1" thickBot="1" x14ac:dyDescent="0.25">
      <c r="B2614" s="4686" t="s">
        <v>5594</v>
      </c>
      <c r="C2614" s="4687"/>
      <c r="D2614" s="2601" t="s">
        <v>1534</v>
      </c>
      <c r="E2614" s="2601">
        <v>9.99</v>
      </c>
      <c r="F2614" s="2601" t="s">
        <v>1534</v>
      </c>
      <c r="G2614" s="2601" t="s">
        <v>1534</v>
      </c>
      <c r="H2614" s="2601" t="s">
        <v>1534</v>
      </c>
      <c r="I2614" s="2601" t="s">
        <v>1534</v>
      </c>
      <c r="J2614" s="2601" t="s">
        <v>1534</v>
      </c>
      <c r="K2614" s="2601" t="s">
        <v>1534</v>
      </c>
      <c r="L2614" s="2601" t="s">
        <v>1534</v>
      </c>
      <c r="M2614" s="2601" t="s">
        <v>1534</v>
      </c>
      <c r="N2614" s="2601" t="s">
        <v>1534</v>
      </c>
      <c r="O2614" s="2601" t="s">
        <v>1534</v>
      </c>
      <c r="P2614" s="2601" t="s">
        <v>1534</v>
      </c>
      <c r="Q2614" s="2601" t="s">
        <v>1534</v>
      </c>
      <c r="R2614" s="2601" t="s">
        <v>1534</v>
      </c>
      <c r="S2614" s="2601" t="s">
        <v>1534</v>
      </c>
      <c r="T2614" s="2601" t="s">
        <v>1534</v>
      </c>
      <c r="U2614" s="2601" t="s">
        <v>1534</v>
      </c>
      <c r="V2614" s="2601" t="s">
        <v>1534</v>
      </c>
      <c r="W2614" s="2601" t="s">
        <v>1534</v>
      </c>
      <c r="X2614" s="2601" t="s">
        <v>1534</v>
      </c>
      <c r="Y2614" s="2601" t="s">
        <v>1534</v>
      </c>
      <c r="Z2614" s="2601" t="s">
        <v>1534</v>
      </c>
      <c r="AA2614" s="2601" t="s">
        <v>1534</v>
      </c>
      <c r="AB2614" s="2601" t="s">
        <v>1534</v>
      </c>
      <c r="AC2614" s="2601" t="s">
        <v>1534</v>
      </c>
      <c r="AD2614" s="2953">
        <v>9.99</v>
      </c>
      <c r="AE2614" s="2954" t="s">
        <v>5002</v>
      </c>
      <c r="AF2614" s="2955" t="s">
        <v>1534</v>
      </c>
      <c r="AG2614" s="2955">
        <v>0.1</v>
      </c>
      <c r="AH2614" s="2956" t="s">
        <v>1534</v>
      </c>
      <c r="AI2614" s="2956" t="s">
        <v>1534</v>
      </c>
      <c r="AJ2614" s="2957" t="s">
        <v>1534</v>
      </c>
      <c r="AK2614" s="2574"/>
    </row>
    <row r="2615" spans="2:37" s="2875" customFormat="1" x14ac:dyDescent="0.2">
      <c r="B2615" s="2575"/>
      <c r="C2615" s="2568"/>
      <c r="D2615" s="2568"/>
      <c r="E2615" s="2568"/>
      <c r="F2615" s="2568"/>
      <c r="G2615" s="2568"/>
      <c r="H2615" s="2568"/>
      <c r="I2615" s="2569"/>
      <c r="J2615" s="2569"/>
      <c r="K2615" s="2569"/>
      <c r="L2615" s="2569"/>
      <c r="M2615" s="2568"/>
      <c r="N2615" s="2569"/>
      <c r="O2615" s="2569"/>
      <c r="P2615" s="2569"/>
      <c r="Q2615" s="2569"/>
      <c r="R2615" s="2569"/>
      <c r="S2615" s="2568"/>
      <c r="T2615" s="2567"/>
      <c r="U2615" s="2567"/>
      <c r="V2615" s="2567"/>
      <c r="W2615" s="2567"/>
      <c r="X2615" s="2567"/>
      <c r="Y2615" s="2567"/>
      <c r="Z2615" s="2567"/>
      <c r="AA2615" s="2567"/>
      <c r="AB2615" s="2567"/>
      <c r="AC2615" s="2567"/>
      <c r="AD2615" s="2567"/>
      <c r="AE2615" s="2567"/>
      <c r="AF2615" s="2567"/>
      <c r="AG2615" s="2567"/>
      <c r="AH2615" s="2567"/>
      <c r="AI2615" s="2567"/>
      <c r="AJ2615" s="2567"/>
      <c r="AK2615" s="2574"/>
    </row>
    <row r="2616" spans="2:37" s="2875" customFormat="1" x14ac:dyDescent="0.2">
      <c r="B2616" s="3834" t="s">
        <v>4996</v>
      </c>
      <c r="C2616" s="3835"/>
      <c r="D2616" s="3836" t="s">
        <v>1534</v>
      </c>
      <c r="E2616" s="3836"/>
      <c r="F2616" s="3836"/>
      <c r="G2616" s="3836"/>
      <c r="H2616" s="2571"/>
      <c r="I2616" s="2571"/>
      <c r="J2616" s="2571"/>
      <c r="K2616" s="2571"/>
      <c r="L2616" s="2571"/>
      <c r="M2616" s="2571"/>
      <c r="N2616" s="2571"/>
      <c r="O2616" s="2571"/>
      <c r="P2616" s="2571"/>
      <c r="Q2616" s="2571"/>
      <c r="R2616" s="2571"/>
      <c r="S2616" s="2571"/>
      <c r="T2616" s="2567"/>
      <c r="U2616" s="2567"/>
      <c r="V2616" s="2567"/>
      <c r="W2616" s="2567"/>
      <c r="X2616" s="2567"/>
      <c r="Y2616" s="2567"/>
      <c r="Z2616" s="2567"/>
      <c r="AA2616" s="2567"/>
      <c r="AB2616" s="2567"/>
      <c r="AC2616" s="2567"/>
      <c r="AD2616" s="2567"/>
      <c r="AE2616" s="2567"/>
      <c r="AF2616" s="2567"/>
      <c r="AG2616" s="2567"/>
      <c r="AH2616" s="2567"/>
      <c r="AI2616" s="2567"/>
      <c r="AJ2616" s="2567"/>
      <c r="AK2616" s="2574"/>
    </row>
    <row r="2617" spans="2:37" s="2875" customFormat="1" x14ac:dyDescent="0.2">
      <c r="B2617" s="3834" t="s">
        <v>4997</v>
      </c>
      <c r="C2617" s="3835"/>
      <c r="D2617" s="3836" t="s">
        <v>5595</v>
      </c>
      <c r="E2617" s="3836"/>
      <c r="F2617" s="3836"/>
      <c r="G2617" s="3836"/>
      <c r="H2617" s="2571"/>
      <c r="I2617" s="2571"/>
      <c r="J2617" s="2571"/>
      <c r="K2617" s="2571"/>
      <c r="L2617" s="2571"/>
      <c r="M2617" s="2571"/>
      <c r="N2617" s="2571"/>
      <c r="O2617" s="2571"/>
      <c r="P2617" s="2571"/>
      <c r="Q2617" s="2571"/>
      <c r="R2617" s="2571"/>
      <c r="S2617" s="2571"/>
      <c r="T2617" s="2567"/>
      <c r="U2617" s="2567"/>
      <c r="V2617" s="2567"/>
      <c r="W2617" s="2567"/>
      <c r="X2617" s="2567"/>
      <c r="Y2617" s="2567"/>
      <c r="Z2617" s="2567"/>
      <c r="AA2617" s="2567"/>
      <c r="AB2617" s="2567"/>
      <c r="AC2617" s="2567"/>
      <c r="AD2617" s="2567"/>
      <c r="AE2617" s="2567"/>
      <c r="AF2617" s="2567"/>
      <c r="AG2617" s="2567"/>
      <c r="AH2617" s="2567"/>
      <c r="AI2617" s="2567"/>
      <c r="AJ2617" s="2567"/>
      <c r="AK2617" s="2574"/>
    </row>
    <row r="2618" spans="2:37" s="2875" customFormat="1" ht="15.75" thickBot="1" x14ac:dyDescent="0.25">
      <c r="B2618" s="3938"/>
      <c r="C2618" s="3939"/>
      <c r="D2618" s="3940"/>
      <c r="E2618" s="3940"/>
      <c r="F2618" s="3940"/>
      <c r="G2618" s="3940"/>
      <c r="H2618" s="2576"/>
      <c r="I2618" s="2576"/>
      <c r="J2618" s="2576"/>
      <c r="K2618" s="2576"/>
      <c r="L2618" s="2576"/>
      <c r="M2618" s="2576"/>
      <c r="N2618" s="2576"/>
      <c r="O2618" s="2576"/>
      <c r="P2618" s="2576"/>
      <c r="Q2618" s="2576"/>
      <c r="R2618" s="2576"/>
      <c r="S2618" s="2576"/>
      <c r="T2618" s="2577"/>
      <c r="U2618" s="2577"/>
      <c r="V2618" s="2577"/>
      <c r="W2618" s="2577"/>
      <c r="X2618" s="2577"/>
      <c r="Y2618" s="2577"/>
      <c r="Z2618" s="2577"/>
      <c r="AA2618" s="2577"/>
      <c r="AB2618" s="2577"/>
      <c r="AC2618" s="2577"/>
      <c r="AD2618" s="2577"/>
      <c r="AE2618" s="2577"/>
      <c r="AF2618" s="2577"/>
      <c r="AG2618" s="2577"/>
      <c r="AH2618" s="2577"/>
      <c r="AI2618" s="2577"/>
      <c r="AJ2618" s="2577"/>
      <c r="AK2618" s="2579"/>
    </row>
    <row r="2619" spans="2:37" s="2875" customFormat="1" x14ac:dyDescent="0.2">
      <c r="B2619" s="2777"/>
    </row>
    <row r="2620" spans="2:37" s="2875" customFormat="1" ht="13.5" thickBot="1" x14ac:dyDescent="0.25"/>
    <row r="2621" spans="2:37" s="2875" customFormat="1" ht="12.75" customHeight="1" x14ac:dyDescent="0.2">
      <c r="B2621" s="3839" t="s">
        <v>5005</v>
      </c>
      <c r="C2621" s="3840"/>
      <c r="D2621" s="3840"/>
      <c r="E2621" s="3840"/>
      <c r="F2621" s="3840"/>
      <c r="G2621" s="3840"/>
      <c r="H2621" s="3840"/>
      <c r="I2621" s="3840"/>
      <c r="J2621" s="3840"/>
      <c r="K2621" s="3840"/>
      <c r="L2621" s="3840"/>
      <c r="M2621" s="3840"/>
      <c r="N2621" s="3840"/>
      <c r="O2621" s="3840"/>
      <c r="P2621" s="3840"/>
      <c r="Q2621" s="3840"/>
      <c r="R2621" s="3840"/>
      <c r="S2621" s="3840"/>
      <c r="T2621" s="3840"/>
      <c r="U2621" s="3840"/>
      <c r="V2621" s="3840"/>
      <c r="W2621" s="3840"/>
      <c r="X2621" s="3840"/>
      <c r="Y2621" s="3840"/>
      <c r="Z2621" s="3840"/>
      <c r="AA2621" s="3840"/>
      <c r="AB2621" s="3840"/>
      <c r="AC2621" s="3840"/>
      <c r="AD2621" s="3840"/>
      <c r="AE2621" s="3840"/>
      <c r="AF2621" s="3840"/>
      <c r="AG2621" s="3840"/>
      <c r="AH2621" s="3840"/>
      <c r="AI2621" s="3840"/>
      <c r="AJ2621" s="3840"/>
      <c r="AK2621" s="3841"/>
    </row>
    <row r="2622" spans="2:37" s="2875" customFormat="1" x14ac:dyDescent="0.2">
      <c r="B2622" s="2572"/>
      <c r="C2622" s="2913"/>
      <c r="D2622" s="2913"/>
      <c r="E2622" s="2913"/>
      <c r="F2622" s="2913"/>
      <c r="G2622" s="2573"/>
      <c r="H2622" s="2573"/>
      <c r="I2622" s="2573"/>
      <c r="J2622" s="2573"/>
      <c r="K2622" s="2573"/>
      <c r="L2622" s="2573"/>
      <c r="M2622" s="2573"/>
      <c r="N2622" s="2573"/>
      <c r="O2622" s="2573"/>
      <c r="P2622" s="2573"/>
      <c r="Q2622" s="2573"/>
      <c r="R2622" s="2573"/>
      <c r="S2622" s="2573"/>
      <c r="T2622" s="2573"/>
      <c r="U2622" s="2573"/>
      <c r="V2622" s="2573"/>
      <c r="W2622" s="2573"/>
      <c r="X2622" s="2573"/>
      <c r="Y2622" s="2573"/>
      <c r="Z2622" s="2573"/>
      <c r="AA2622" s="2573"/>
      <c r="AB2622" s="2573"/>
      <c r="AC2622" s="2573"/>
      <c r="AD2622" s="2573"/>
      <c r="AE2622" s="2573"/>
      <c r="AF2622" s="2573"/>
      <c r="AG2622" s="2573"/>
      <c r="AH2622" s="2573"/>
      <c r="AI2622" s="2573"/>
      <c r="AJ2622" s="2573"/>
      <c r="AK2622" s="2574"/>
    </row>
    <row r="2623" spans="2:37" s="2875" customFormat="1" ht="13.5" customHeight="1" x14ac:dyDescent="0.2">
      <c r="B2623" s="2572" t="s">
        <v>4992</v>
      </c>
      <c r="C2623" s="2913"/>
      <c r="D2623" s="3962" t="s">
        <v>5587</v>
      </c>
      <c r="E2623" s="3962"/>
      <c r="F2623" s="3962"/>
      <c r="G2623" s="2573"/>
      <c r="H2623" s="2573"/>
      <c r="I2623" s="2573"/>
      <c r="J2623" s="2573"/>
      <c r="K2623" s="2573"/>
      <c r="L2623" s="2573"/>
      <c r="M2623" s="2573"/>
      <c r="N2623" s="2573"/>
      <c r="O2623" s="2573"/>
      <c r="P2623" s="2573"/>
      <c r="Q2623" s="2573"/>
      <c r="R2623" s="2573"/>
      <c r="S2623" s="2573"/>
      <c r="T2623" s="2573"/>
      <c r="U2623" s="2573"/>
      <c r="V2623" s="2573"/>
      <c r="W2623" s="2573"/>
      <c r="X2623" s="2573"/>
      <c r="Y2623" s="2573"/>
      <c r="Z2623" s="2573"/>
      <c r="AA2623" s="2573"/>
      <c r="AB2623" s="2573"/>
      <c r="AC2623" s="2573"/>
      <c r="AD2623" s="2573"/>
      <c r="AE2623" s="2573"/>
      <c r="AF2623" s="2573"/>
      <c r="AG2623" s="2573"/>
      <c r="AH2623" s="2573"/>
      <c r="AI2623" s="2573"/>
      <c r="AJ2623" s="2573"/>
      <c r="AK2623" s="2574"/>
    </row>
    <row r="2624" spans="2:37" s="2875" customFormat="1" ht="13.5" customHeight="1" thickBot="1" x14ac:dyDescent="0.25">
      <c r="B2624" s="3863" t="s">
        <v>5006</v>
      </c>
      <c r="C2624" s="3864"/>
      <c r="D2624" s="3972">
        <v>41477</v>
      </c>
      <c r="E2624" s="3973"/>
      <c r="F2624" s="2913"/>
      <c r="G2624" s="2573"/>
      <c r="H2624" s="2573"/>
      <c r="I2624" s="2573"/>
      <c r="J2624" s="2573"/>
      <c r="K2624" s="2573"/>
      <c r="L2624" s="2573"/>
      <c r="M2624" s="2573"/>
      <c r="N2624" s="2573"/>
      <c r="O2624" s="2573"/>
      <c r="P2624" s="2573"/>
      <c r="Q2624" s="2573"/>
      <c r="R2624" s="2573"/>
      <c r="S2624" s="2573"/>
      <c r="T2624" s="2573"/>
      <c r="U2624" s="2573"/>
      <c r="V2624" s="2573"/>
      <c r="W2624" s="2573"/>
      <c r="X2624" s="2573"/>
      <c r="Y2624" s="2573"/>
      <c r="Z2624" s="2573"/>
      <c r="AA2624" s="2573"/>
      <c r="AB2624" s="2573"/>
      <c r="AC2624" s="2573"/>
      <c r="AD2624" s="2573"/>
      <c r="AE2624" s="2573"/>
      <c r="AF2624" s="2573"/>
      <c r="AG2624" s="2573"/>
      <c r="AH2624" s="2573"/>
      <c r="AI2624" s="2573"/>
      <c r="AJ2624" s="2573"/>
      <c r="AK2624" s="2574"/>
    </row>
    <row r="2625" spans="2:37" s="2875" customFormat="1" ht="51.75" customHeight="1" thickBot="1" x14ac:dyDescent="0.25">
      <c r="B2625" s="3844" t="s">
        <v>5007</v>
      </c>
      <c r="C2625" s="3871"/>
      <c r="D2625" s="3963" t="s">
        <v>5491</v>
      </c>
      <c r="E2625" s="3964"/>
      <c r="F2625" s="3964"/>
      <c r="G2625" s="3964"/>
      <c r="H2625" s="3964"/>
      <c r="I2625" s="3964"/>
      <c r="J2625" s="3964"/>
      <c r="K2625" s="3965"/>
      <c r="L2625" s="2573"/>
      <c r="M2625" s="2573"/>
      <c r="N2625" s="2573"/>
      <c r="O2625" s="2573"/>
      <c r="P2625" s="2573"/>
      <c r="Q2625" s="2573"/>
      <c r="R2625" s="2573"/>
      <c r="S2625" s="2573"/>
      <c r="T2625" s="2573"/>
      <c r="U2625" s="2573"/>
      <c r="V2625" s="2573"/>
      <c r="W2625" s="2573"/>
      <c r="X2625" s="2573"/>
      <c r="Y2625" s="2573"/>
      <c r="Z2625" s="2573"/>
      <c r="AA2625" s="2573"/>
      <c r="AB2625" s="2573"/>
      <c r="AC2625" s="2573"/>
      <c r="AD2625" s="2573"/>
      <c r="AE2625" s="2573"/>
      <c r="AF2625" s="2573"/>
      <c r="AG2625" s="2573"/>
      <c r="AH2625" s="2573"/>
      <c r="AI2625" s="2573"/>
      <c r="AJ2625" s="2573"/>
      <c r="AK2625" s="2574"/>
    </row>
    <row r="2626" spans="2:37" s="2875" customFormat="1" ht="13.5" thickBot="1" x14ac:dyDescent="0.25">
      <c r="B2626" s="3865"/>
      <c r="C2626" s="3849"/>
      <c r="D2626" s="3849"/>
      <c r="E2626" s="3849"/>
      <c r="F2626" s="3849"/>
      <c r="G2626" s="3849"/>
      <c r="H2626" s="3849"/>
      <c r="I2626" s="3849"/>
      <c r="J2626" s="3849"/>
      <c r="K2626" s="3849"/>
      <c r="L2626" s="3849"/>
      <c r="M2626" s="3849"/>
      <c r="N2626" s="3849"/>
      <c r="O2626" s="3849"/>
      <c r="P2626" s="3849"/>
      <c r="Q2626" s="3849"/>
      <c r="R2626" s="2573"/>
      <c r="S2626" s="2573"/>
      <c r="T2626" s="2573"/>
      <c r="U2626" s="2573"/>
      <c r="V2626" s="2573"/>
      <c r="W2626" s="2573"/>
      <c r="X2626" s="2573"/>
      <c r="Y2626" s="2573"/>
      <c r="Z2626" s="2573"/>
      <c r="AA2626" s="2573"/>
      <c r="AB2626" s="2573"/>
      <c r="AC2626" s="2573"/>
      <c r="AD2626" s="2573"/>
      <c r="AE2626" s="2573"/>
      <c r="AF2626" s="2573"/>
      <c r="AG2626" s="2573"/>
      <c r="AH2626" s="2573"/>
      <c r="AI2626" s="2573"/>
      <c r="AJ2626" s="2573"/>
      <c r="AK2626" s="2574"/>
    </row>
    <row r="2627" spans="2:37" s="2875" customFormat="1" ht="13.5" thickBot="1" x14ac:dyDescent="0.25">
      <c r="B2627" s="3827" t="s">
        <v>5008</v>
      </c>
      <c r="C2627" s="3827"/>
      <c r="D2627" s="3827" t="s">
        <v>4998</v>
      </c>
      <c r="E2627" s="3827" t="s">
        <v>5009</v>
      </c>
      <c r="F2627" s="3850" t="s">
        <v>224</v>
      </c>
      <c r="G2627" s="3850"/>
      <c r="H2627" s="3850"/>
      <c r="I2627" s="3850"/>
      <c r="J2627" s="3850"/>
      <c r="K2627" s="3850"/>
      <c r="L2627" s="3850"/>
      <c r="M2627" s="3850"/>
      <c r="N2627" s="3850"/>
      <c r="O2627" s="3850"/>
      <c r="P2627" s="3850"/>
      <c r="Q2627" s="3850"/>
      <c r="R2627" s="3850"/>
      <c r="S2627" s="3850" t="s">
        <v>340</v>
      </c>
      <c r="T2627" s="3850"/>
      <c r="U2627" s="3850"/>
      <c r="V2627" s="3850"/>
      <c r="W2627" s="3850"/>
      <c r="X2627" s="3850"/>
      <c r="Y2627" s="3850"/>
      <c r="Z2627" s="3850"/>
      <c r="AA2627" s="3850"/>
      <c r="AB2627" s="3850"/>
      <c r="AC2627" s="3850"/>
      <c r="AD2627" s="3850" t="s">
        <v>225</v>
      </c>
      <c r="AE2627" s="3850"/>
      <c r="AF2627" s="3850"/>
      <c r="AG2627" s="3850"/>
      <c r="AH2627" s="3851" t="s">
        <v>4993</v>
      </c>
      <c r="AI2627" s="3851"/>
      <c r="AJ2627" s="3851"/>
      <c r="AK2627" s="2574"/>
    </row>
    <row r="2628" spans="2:37" s="2875" customFormat="1" ht="22.5" customHeight="1" thickBot="1" x14ac:dyDescent="0.25">
      <c r="B2628" s="3828"/>
      <c r="C2628" s="3828"/>
      <c r="D2628" s="3828"/>
      <c r="E2628" s="3828"/>
      <c r="F2628" s="3828" t="s">
        <v>5010</v>
      </c>
      <c r="G2628" s="3828" t="s">
        <v>5011</v>
      </c>
      <c r="H2628" s="3827" t="s">
        <v>5012</v>
      </c>
      <c r="I2628" s="3830" t="s">
        <v>5013</v>
      </c>
      <c r="J2628" s="3830" t="s">
        <v>5014</v>
      </c>
      <c r="K2628" s="3829" t="s">
        <v>5015</v>
      </c>
      <c r="L2628" s="3829" t="s">
        <v>5016</v>
      </c>
      <c r="M2628" s="3830" t="s">
        <v>5017</v>
      </c>
      <c r="N2628" s="3830"/>
      <c r="O2628" s="3829" t="s">
        <v>5018</v>
      </c>
      <c r="P2628" s="3829" t="s">
        <v>5019</v>
      </c>
      <c r="Q2628" s="3829" t="s">
        <v>5020</v>
      </c>
      <c r="R2628" s="3829" t="s">
        <v>5021</v>
      </c>
      <c r="S2628" s="3827" t="s">
        <v>5022</v>
      </c>
      <c r="T2628" s="3827" t="s">
        <v>5023</v>
      </c>
      <c r="U2628" s="3827" t="s">
        <v>5024</v>
      </c>
      <c r="V2628" s="3827" t="s">
        <v>5025</v>
      </c>
      <c r="W2628" s="3827" t="s">
        <v>5026</v>
      </c>
      <c r="X2628" s="3827" t="s">
        <v>5027</v>
      </c>
      <c r="Y2628" s="3827" t="s">
        <v>5028</v>
      </c>
      <c r="Z2628" s="3827" t="s">
        <v>5029</v>
      </c>
      <c r="AA2628" s="3827" t="s">
        <v>5030</v>
      </c>
      <c r="AB2628" s="3830" t="s">
        <v>5031</v>
      </c>
      <c r="AC2628" s="3830" t="s">
        <v>5032</v>
      </c>
      <c r="AD2628" s="3827" t="s">
        <v>5033</v>
      </c>
      <c r="AE2628" s="3827" t="s">
        <v>5034</v>
      </c>
      <c r="AF2628" s="3827" t="s">
        <v>5035</v>
      </c>
      <c r="AG2628" s="3827" t="s">
        <v>5036</v>
      </c>
      <c r="AH2628" s="3827" t="s">
        <v>1154</v>
      </c>
      <c r="AI2628" s="3827" t="s">
        <v>4994</v>
      </c>
      <c r="AJ2628" s="3827" t="s">
        <v>4995</v>
      </c>
      <c r="AK2628" s="2574"/>
    </row>
    <row r="2629" spans="2:37" s="2875" customFormat="1" ht="39.75" customHeight="1" thickBot="1" x14ac:dyDescent="0.25">
      <c r="B2629" s="3828"/>
      <c r="C2629" s="3828"/>
      <c r="D2629" s="3828"/>
      <c r="E2629" s="3828"/>
      <c r="F2629" s="3828"/>
      <c r="G2629" s="3828"/>
      <c r="H2629" s="3828"/>
      <c r="I2629" s="3829"/>
      <c r="J2629" s="3829"/>
      <c r="K2629" s="3829"/>
      <c r="L2629" s="3829"/>
      <c r="M2629" s="2911" t="s">
        <v>5037</v>
      </c>
      <c r="N2629" s="2912" t="s">
        <v>2798</v>
      </c>
      <c r="O2629" s="3829"/>
      <c r="P2629" s="3829"/>
      <c r="Q2629" s="3829"/>
      <c r="R2629" s="3829"/>
      <c r="S2629" s="3828"/>
      <c r="T2629" s="3828"/>
      <c r="U2629" s="3828"/>
      <c r="V2629" s="3828"/>
      <c r="W2629" s="3828"/>
      <c r="X2629" s="3828"/>
      <c r="Y2629" s="3828"/>
      <c r="Z2629" s="3828"/>
      <c r="AA2629" s="3828"/>
      <c r="AB2629" s="3829"/>
      <c r="AC2629" s="3829"/>
      <c r="AD2629" s="3828"/>
      <c r="AE2629" s="3828"/>
      <c r="AF2629" s="3828"/>
      <c r="AG2629" s="3828"/>
      <c r="AH2629" s="3828"/>
      <c r="AI2629" s="3828"/>
      <c r="AJ2629" s="3828"/>
      <c r="AK2629" s="2574"/>
    </row>
    <row r="2630" spans="2:37" s="2875" customFormat="1" ht="13.5" thickBot="1" x14ac:dyDescent="0.25">
      <c r="B2630" s="3941" t="s">
        <v>5587</v>
      </c>
      <c r="C2630" s="3942"/>
      <c r="D2630" s="2598" t="s">
        <v>5588</v>
      </c>
      <c r="E2630" s="2599">
        <v>224.00000000000003</v>
      </c>
      <c r="F2630" s="2599">
        <v>224.00000000000003</v>
      </c>
      <c r="G2630" s="2982">
        <v>4.4800000000000006E-2</v>
      </c>
      <c r="H2630" s="3073">
        <v>5000</v>
      </c>
      <c r="I2630" s="2982" t="s">
        <v>1534</v>
      </c>
      <c r="J2630" s="3073">
        <v>4082</v>
      </c>
      <c r="K2630" s="2727">
        <v>5.4880000000000005E-2</v>
      </c>
      <c r="L2630" s="2727">
        <v>0.15680000000000002</v>
      </c>
      <c r="M2630" s="3073">
        <v>1333.3333333333335</v>
      </c>
      <c r="N2630" s="3073">
        <v>1333.3333333333335</v>
      </c>
      <c r="O2630" s="2727">
        <v>0.16800000000000001</v>
      </c>
      <c r="P2630" s="2727">
        <v>0.16800000000000001</v>
      </c>
      <c r="Q2630" s="2727">
        <v>0.16800000000000001</v>
      </c>
      <c r="R2630" s="2727">
        <v>0.16800000000000001</v>
      </c>
      <c r="S2630" s="2730">
        <v>0</v>
      </c>
      <c r="T2630" s="2982" t="s">
        <v>1534</v>
      </c>
      <c r="U2630" s="2982" t="s">
        <v>1534</v>
      </c>
      <c r="V2630" s="2732" t="s">
        <v>1136</v>
      </c>
      <c r="W2630" s="2727">
        <v>0</v>
      </c>
      <c r="X2630" s="2727">
        <v>6.720000000000001E-2</v>
      </c>
      <c r="Y2630" s="2732" t="s">
        <v>1534</v>
      </c>
      <c r="Z2630" s="2732" t="s">
        <v>1534</v>
      </c>
      <c r="AA2630" s="2732" t="s">
        <v>1534</v>
      </c>
      <c r="AB2630" s="2732" t="s">
        <v>1534</v>
      </c>
      <c r="AC2630" s="2727">
        <v>6.720000000000001E-2</v>
      </c>
      <c r="AD2630" s="2599" t="s">
        <v>1534</v>
      </c>
      <c r="AE2630" s="2732" t="s">
        <v>1534</v>
      </c>
      <c r="AF2630" s="3074" t="s">
        <v>1534</v>
      </c>
      <c r="AG2630" s="3074">
        <v>0.11200000000000002</v>
      </c>
      <c r="AH2630" s="2956" t="s">
        <v>1534</v>
      </c>
      <c r="AI2630" s="2956" t="s">
        <v>1534</v>
      </c>
      <c r="AJ2630" s="2957" t="s">
        <v>1534</v>
      </c>
      <c r="AK2630" s="2574"/>
    </row>
    <row r="2631" spans="2:37" s="2875" customFormat="1" x14ac:dyDescent="0.2">
      <c r="B2631" s="2575"/>
      <c r="C2631" s="2568"/>
      <c r="D2631" s="2568"/>
      <c r="E2631" s="2568"/>
      <c r="F2631" s="2568"/>
      <c r="G2631" s="2568"/>
      <c r="H2631" s="2568"/>
      <c r="I2631" s="2569"/>
      <c r="J2631" s="2569"/>
      <c r="K2631" s="2569"/>
      <c r="L2631" s="2569"/>
      <c r="M2631" s="2568"/>
      <c r="N2631" s="2569"/>
      <c r="O2631" s="2569"/>
      <c r="P2631" s="2569"/>
      <c r="Q2631" s="2569"/>
      <c r="R2631" s="2569"/>
      <c r="S2631" s="2568"/>
      <c r="T2631" s="2567"/>
      <c r="U2631" s="2567"/>
      <c r="V2631" s="2567"/>
      <c r="W2631" s="2567"/>
      <c r="X2631" s="2567"/>
      <c r="Y2631" s="2567"/>
      <c r="Z2631" s="2567"/>
      <c r="AA2631" s="2567"/>
      <c r="AB2631" s="2567"/>
      <c r="AC2631" s="2567"/>
      <c r="AD2631" s="2567"/>
      <c r="AE2631" s="2567"/>
      <c r="AF2631" s="2567"/>
      <c r="AG2631" s="2567"/>
      <c r="AH2631" s="2567"/>
      <c r="AI2631" s="2567"/>
      <c r="AJ2631" s="2567"/>
      <c r="AK2631" s="2574"/>
    </row>
    <row r="2632" spans="2:37" s="2875" customFormat="1" ht="14.25" x14ac:dyDescent="0.2">
      <c r="B2632" s="3834" t="s">
        <v>4996</v>
      </c>
      <c r="C2632" s="3835"/>
      <c r="D2632" s="3917" t="s">
        <v>10</v>
      </c>
      <c r="E2632" s="3917"/>
      <c r="F2632" s="3917"/>
      <c r="G2632" s="3917"/>
      <c r="H2632" s="2571"/>
      <c r="I2632" s="2571"/>
      <c r="J2632" s="2571"/>
      <c r="K2632" s="2571"/>
      <c r="L2632" s="2571"/>
      <c r="M2632" s="2571"/>
      <c r="N2632" s="2571"/>
      <c r="O2632" s="2571"/>
      <c r="P2632" s="2571"/>
      <c r="Q2632" s="2571"/>
      <c r="R2632" s="2571"/>
      <c r="S2632" s="2571"/>
      <c r="T2632" s="2567"/>
      <c r="U2632" s="2567"/>
      <c r="V2632" s="2567"/>
      <c r="W2632" s="2567"/>
      <c r="X2632" s="2567"/>
      <c r="Y2632" s="2567"/>
      <c r="Z2632" s="2567"/>
      <c r="AA2632" s="2567"/>
      <c r="AB2632" s="2567"/>
      <c r="AC2632" s="2567"/>
      <c r="AD2632" s="2567"/>
      <c r="AE2632" s="2567"/>
      <c r="AF2632" s="2567"/>
      <c r="AG2632" s="2567"/>
      <c r="AH2632" s="2567"/>
      <c r="AI2632" s="2567"/>
      <c r="AJ2632" s="2567"/>
      <c r="AK2632" s="2574"/>
    </row>
    <row r="2633" spans="2:37" s="2875" customFormat="1" ht="14.25" x14ac:dyDescent="0.2">
      <c r="B2633" s="3834" t="s">
        <v>4997</v>
      </c>
      <c r="C2633" s="3835"/>
      <c r="D2633" s="3917" t="s">
        <v>10</v>
      </c>
      <c r="E2633" s="3917"/>
      <c r="F2633" s="3917"/>
      <c r="G2633" s="3917"/>
      <c r="H2633" s="2571"/>
      <c r="I2633" s="2571"/>
      <c r="J2633" s="2571"/>
      <c r="K2633" s="2571"/>
      <c r="L2633" s="2571"/>
      <c r="M2633" s="2571"/>
      <c r="N2633" s="2571"/>
      <c r="O2633" s="2571"/>
      <c r="P2633" s="2571"/>
      <c r="Q2633" s="2571"/>
      <c r="R2633" s="2571"/>
      <c r="S2633" s="2571"/>
      <c r="T2633" s="2567"/>
      <c r="U2633" s="2567"/>
      <c r="V2633" s="2567"/>
      <c r="W2633" s="2567"/>
      <c r="X2633" s="2567"/>
      <c r="Y2633" s="2567"/>
      <c r="Z2633" s="2567"/>
      <c r="AA2633" s="2567"/>
      <c r="AB2633" s="2567"/>
      <c r="AC2633" s="2567"/>
      <c r="AD2633" s="2567"/>
      <c r="AE2633" s="2567"/>
      <c r="AF2633" s="2567"/>
      <c r="AG2633" s="2567"/>
      <c r="AH2633" s="2567"/>
      <c r="AI2633" s="2567"/>
      <c r="AJ2633" s="2567"/>
      <c r="AK2633" s="2574"/>
    </row>
    <row r="2634" spans="2:37" s="2875" customFormat="1" ht="15.75" thickBot="1" x14ac:dyDescent="0.25">
      <c r="B2634" s="3938"/>
      <c r="C2634" s="3939"/>
      <c r="D2634" s="3940"/>
      <c r="E2634" s="3940"/>
      <c r="F2634" s="3940"/>
      <c r="G2634" s="3940"/>
      <c r="H2634" s="2576"/>
      <c r="I2634" s="2576"/>
      <c r="J2634" s="2576"/>
      <c r="K2634" s="2576"/>
      <c r="L2634" s="2576"/>
      <c r="M2634" s="2576"/>
      <c r="N2634" s="2576"/>
      <c r="O2634" s="2576"/>
      <c r="P2634" s="2576"/>
      <c r="Q2634" s="2576"/>
      <c r="R2634" s="2576"/>
      <c r="S2634" s="2576"/>
      <c r="T2634" s="2577"/>
      <c r="U2634" s="2577"/>
      <c r="V2634" s="2577"/>
      <c r="W2634" s="2577"/>
      <c r="X2634" s="2577"/>
      <c r="Y2634" s="2577"/>
      <c r="Z2634" s="2577"/>
      <c r="AA2634" s="2577"/>
      <c r="AB2634" s="2577"/>
      <c r="AC2634" s="2577"/>
      <c r="AD2634" s="2577"/>
      <c r="AE2634" s="2577"/>
      <c r="AF2634" s="2577"/>
      <c r="AG2634" s="2577"/>
      <c r="AH2634" s="2577"/>
      <c r="AI2634" s="2577"/>
      <c r="AJ2634" s="2577"/>
      <c r="AK2634" s="2579"/>
    </row>
    <row r="2635" spans="2:37" s="2875" customFormat="1" x14ac:dyDescent="0.2">
      <c r="B2635" s="2777"/>
    </row>
    <row r="2636" spans="2:37" s="2875" customFormat="1" ht="13.5" thickBot="1" x14ac:dyDescent="0.25"/>
    <row r="2637" spans="2:37" s="2875" customFormat="1" ht="20.25" x14ac:dyDescent="0.2">
      <c r="B2637" s="3839" t="s">
        <v>5005</v>
      </c>
      <c r="C2637" s="3840"/>
      <c r="D2637" s="3840"/>
      <c r="E2637" s="3840"/>
      <c r="F2637" s="3840"/>
      <c r="G2637" s="3840"/>
      <c r="H2637" s="3840"/>
      <c r="I2637" s="3840"/>
      <c r="J2637" s="3840"/>
      <c r="K2637" s="3840"/>
      <c r="L2637" s="3840"/>
      <c r="M2637" s="3840"/>
      <c r="N2637" s="3840"/>
      <c r="O2637" s="3840"/>
      <c r="P2637" s="3840"/>
      <c r="Q2637" s="3840"/>
      <c r="R2637" s="3840"/>
      <c r="S2637" s="3840"/>
      <c r="T2637" s="3840"/>
      <c r="U2637" s="3840"/>
      <c r="V2637" s="3840"/>
      <c r="W2637" s="3840"/>
      <c r="X2637" s="3840"/>
      <c r="Y2637" s="3840"/>
      <c r="Z2637" s="3840"/>
      <c r="AA2637" s="3840"/>
      <c r="AB2637" s="3840"/>
      <c r="AC2637" s="3840"/>
      <c r="AD2637" s="3840"/>
      <c r="AE2637" s="3840"/>
      <c r="AF2637" s="3840"/>
      <c r="AG2637" s="3840"/>
      <c r="AH2637" s="3840"/>
      <c r="AI2637" s="3840"/>
      <c r="AJ2637" s="3840"/>
      <c r="AK2637" s="3841"/>
    </row>
    <row r="2638" spans="2:37" s="2875" customFormat="1" x14ac:dyDescent="0.2">
      <c r="B2638" s="2572"/>
      <c r="C2638" s="2913"/>
      <c r="D2638" s="2913"/>
      <c r="E2638" s="2913"/>
      <c r="F2638" s="2913"/>
      <c r="G2638" s="2573"/>
      <c r="H2638" s="2573"/>
      <c r="I2638" s="2573"/>
      <c r="J2638" s="2573"/>
      <c r="K2638" s="2573"/>
      <c r="L2638" s="2573"/>
      <c r="M2638" s="2573"/>
      <c r="N2638" s="2573"/>
      <c r="O2638" s="2573"/>
      <c r="P2638" s="2573"/>
      <c r="Q2638" s="2573"/>
      <c r="R2638" s="2573"/>
      <c r="S2638" s="2573"/>
      <c r="T2638" s="2573"/>
      <c r="U2638" s="2573"/>
      <c r="V2638" s="2573"/>
      <c r="W2638" s="2573"/>
      <c r="X2638" s="2573"/>
      <c r="Y2638" s="2573"/>
      <c r="Z2638" s="2573"/>
      <c r="AA2638" s="2573"/>
      <c r="AB2638" s="2573"/>
      <c r="AC2638" s="2573"/>
      <c r="AD2638" s="2573"/>
      <c r="AE2638" s="2573"/>
      <c r="AF2638" s="2573"/>
      <c r="AG2638" s="2573"/>
      <c r="AH2638" s="2573"/>
      <c r="AI2638" s="2573"/>
      <c r="AJ2638" s="2573"/>
      <c r="AK2638" s="2574"/>
    </row>
    <row r="2639" spans="2:37" s="2875" customFormat="1" x14ac:dyDescent="0.2">
      <c r="B2639" s="2572" t="s">
        <v>4992</v>
      </c>
      <c r="C2639" s="2913"/>
      <c r="D2639" s="3962" t="s">
        <v>5582</v>
      </c>
      <c r="E2639" s="3962"/>
      <c r="F2639" s="3962"/>
      <c r="G2639" s="2573"/>
      <c r="H2639" s="2573"/>
      <c r="I2639" s="2573"/>
      <c r="J2639" s="2573"/>
      <c r="K2639" s="2573"/>
      <c r="L2639" s="2573"/>
      <c r="M2639" s="2573"/>
      <c r="N2639" s="2573"/>
      <c r="O2639" s="2573"/>
      <c r="P2639" s="2573"/>
      <c r="Q2639" s="2573"/>
      <c r="R2639" s="2573"/>
      <c r="S2639" s="2573"/>
      <c r="T2639" s="2573"/>
      <c r="U2639" s="2573"/>
      <c r="V2639" s="2573"/>
      <c r="W2639" s="2573"/>
      <c r="X2639" s="2573"/>
      <c r="Y2639" s="2573"/>
      <c r="Z2639" s="2573"/>
      <c r="AA2639" s="2573"/>
      <c r="AB2639" s="2573"/>
      <c r="AC2639" s="2573"/>
      <c r="AD2639" s="2573"/>
      <c r="AE2639" s="2573"/>
      <c r="AF2639" s="2573"/>
      <c r="AG2639" s="2573"/>
      <c r="AH2639" s="2573"/>
      <c r="AI2639" s="2573"/>
      <c r="AJ2639" s="2573"/>
      <c r="AK2639" s="2574"/>
    </row>
    <row r="2640" spans="2:37" s="2875" customFormat="1" ht="13.5" thickBot="1" x14ac:dyDescent="0.25">
      <c r="B2640" s="3863" t="s">
        <v>5006</v>
      </c>
      <c r="C2640" s="3864"/>
      <c r="D2640" s="3972">
        <v>41459</v>
      </c>
      <c r="E2640" s="3973"/>
      <c r="F2640" s="2913"/>
      <c r="G2640" s="2573"/>
      <c r="H2640" s="2573"/>
      <c r="I2640" s="2573"/>
      <c r="J2640" s="2573"/>
      <c r="K2640" s="2573"/>
      <c r="L2640" s="2573"/>
      <c r="M2640" s="2573"/>
      <c r="N2640" s="2573"/>
      <c r="O2640" s="2573"/>
      <c r="P2640" s="2573"/>
      <c r="Q2640" s="2573"/>
      <c r="R2640" s="2573"/>
      <c r="S2640" s="2573"/>
      <c r="T2640" s="2573"/>
      <c r="U2640" s="2573"/>
      <c r="V2640" s="2573"/>
      <c r="W2640" s="2573"/>
      <c r="X2640" s="2573"/>
      <c r="Y2640" s="2573"/>
      <c r="Z2640" s="2573"/>
      <c r="AA2640" s="2573"/>
      <c r="AB2640" s="2573"/>
      <c r="AC2640" s="2573"/>
      <c r="AD2640" s="2573"/>
      <c r="AE2640" s="2573"/>
      <c r="AF2640" s="2573"/>
      <c r="AG2640" s="2573"/>
      <c r="AH2640" s="2573"/>
      <c r="AI2640" s="2573"/>
      <c r="AJ2640" s="2573"/>
      <c r="AK2640" s="2574"/>
    </row>
    <row r="2641" spans="2:38" s="2875" customFormat="1" ht="77.25" customHeight="1" thickBot="1" x14ac:dyDescent="0.25">
      <c r="B2641" s="3844" t="s">
        <v>5007</v>
      </c>
      <c r="C2641" s="3871"/>
      <c r="D2641" s="3963" t="s">
        <v>5583</v>
      </c>
      <c r="E2641" s="3964"/>
      <c r="F2641" s="3964"/>
      <c r="G2641" s="3964"/>
      <c r="H2641" s="3964"/>
      <c r="I2641" s="3964"/>
      <c r="J2641" s="3964"/>
      <c r="K2641" s="3965"/>
      <c r="L2641" s="2573"/>
      <c r="M2641" s="2573"/>
      <c r="N2641" s="2573"/>
      <c r="O2641" s="2573"/>
      <c r="P2641" s="2573"/>
      <c r="Q2641" s="2573"/>
      <c r="R2641" s="2573"/>
      <c r="S2641" s="2573"/>
      <c r="T2641" s="2573"/>
      <c r="U2641" s="2573"/>
      <c r="V2641" s="2573"/>
      <c r="W2641" s="2573"/>
      <c r="X2641" s="2573"/>
      <c r="Y2641" s="2573"/>
      <c r="Z2641" s="2573"/>
      <c r="AA2641" s="2573"/>
      <c r="AB2641" s="2573"/>
      <c r="AC2641" s="2573"/>
      <c r="AD2641" s="2573"/>
      <c r="AE2641" s="2573"/>
      <c r="AF2641" s="2573"/>
      <c r="AG2641" s="2573"/>
      <c r="AH2641" s="2573"/>
      <c r="AI2641" s="2573"/>
      <c r="AJ2641" s="2573"/>
      <c r="AK2641" s="2574"/>
    </row>
    <row r="2642" spans="2:38" s="2875" customFormat="1" ht="13.5" thickBot="1" x14ac:dyDescent="0.25">
      <c r="B2642" s="3865"/>
      <c r="C2642" s="3849"/>
      <c r="D2642" s="3849"/>
      <c r="E2642" s="3849"/>
      <c r="F2642" s="3849"/>
      <c r="G2642" s="3849"/>
      <c r="H2642" s="3849"/>
      <c r="I2642" s="3849"/>
      <c r="J2642" s="3849"/>
      <c r="K2642" s="3849"/>
      <c r="L2642" s="3849"/>
      <c r="M2642" s="3849"/>
      <c r="N2642" s="3849"/>
      <c r="O2642" s="3849"/>
      <c r="P2642" s="3849"/>
      <c r="Q2642" s="3849"/>
      <c r="R2642" s="2573"/>
      <c r="S2642" s="2573"/>
      <c r="T2642" s="2573"/>
      <c r="U2642" s="2573"/>
      <c r="V2642" s="2573"/>
      <c r="W2642" s="2573"/>
      <c r="X2642" s="2573"/>
      <c r="Y2642" s="2573"/>
      <c r="Z2642" s="2573"/>
      <c r="AA2642" s="2573"/>
      <c r="AB2642" s="2573"/>
      <c r="AC2642" s="2573"/>
      <c r="AD2642" s="2573"/>
      <c r="AE2642" s="2573"/>
      <c r="AF2642" s="2573"/>
      <c r="AG2642" s="2573"/>
      <c r="AH2642" s="2573"/>
      <c r="AI2642" s="2573"/>
      <c r="AJ2642" s="2573"/>
      <c r="AK2642" s="2574"/>
    </row>
    <row r="2643" spans="2:38" s="2875" customFormat="1" ht="13.5" thickBot="1" x14ac:dyDescent="0.25">
      <c r="B2643" s="3827" t="s">
        <v>5008</v>
      </c>
      <c r="C2643" s="3827"/>
      <c r="D2643" s="3827" t="s">
        <v>4998</v>
      </c>
      <c r="E2643" s="3827" t="s">
        <v>5009</v>
      </c>
      <c r="F2643" s="3850" t="s">
        <v>224</v>
      </c>
      <c r="G2643" s="3850"/>
      <c r="H2643" s="3850"/>
      <c r="I2643" s="3850"/>
      <c r="J2643" s="3850"/>
      <c r="K2643" s="3850"/>
      <c r="L2643" s="3850"/>
      <c r="M2643" s="3850"/>
      <c r="N2643" s="3850"/>
      <c r="O2643" s="3850"/>
      <c r="P2643" s="3850"/>
      <c r="Q2643" s="3850"/>
      <c r="R2643" s="3850"/>
      <c r="S2643" s="3850" t="s">
        <v>340</v>
      </c>
      <c r="T2643" s="3850"/>
      <c r="U2643" s="3850"/>
      <c r="V2643" s="3850"/>
      <c r="W2643" s="3850"/>
      <c r="X2643" s="3850"/>
      <c r="Y2643" s="3850"/>
      <c r="Z2643" s="3850"/>
      <c r="AA2643" s="3850"/>
      <c r="AB2643" s="3850"/>
      <c r="AC2643" s="3850"/>
      <c r="AD2643" s="3850" t="s">
        <v>225</v>
      </c>
      <c r="AE2643" s="3850"/>
      <c r="AF2643" s="3850"/>
      <c r="AG2643" s="3850"/>
      <c r="AH2643" s="3851" t="s">
        <v>4993</v>
      </c>
      <c r="AI2643" s="3851"/>
      <c r="AJ2643" s="3851"/>
      <c r="AK2643" s="2574"/>
    </row>
    <row r="2644" spans="2:38" s="2875" customFormat="1" ht="13.5" thickBot="1" x14ac:dyDescent="0.25">
      <c r="B2644" s="3828"/>
      <c r="C2644" s="3828"/>
      <c r="D2644" s="3828"/>
      <c r="E2644" s="3828"/>
      <c r="F2644" s="3828" t="s">
        <v>5010</v>
      </c>
      <c r="G2644" s="3828" t="s">
        <v>5011</v>
      </c>
      <c r="H2644" s="3827" t="s">
        <v>5012</v>
      </c>
      <c r="I2644" s="3830" t="s">
        <v>5013</v>
      </c>
      <c r="J2644" s="3830" t="s">
        <v>5014</v>
      </c>
      <c r="K2644" s="3829" t="s">
        <v>5015</v>
      </c>
      <c r="L2644" s="3829" t="s">
        <v>5016</v>
      </c>
      <c r="M2644" s="3830" t="s">
        <v>5017</v>
      </c>
      <c r="N2644" s="3830"/>
      <c r="O2644" s="3829" t="s">
        <v>5018</v>
      </c>
      <c r="P2644" s="3829" t="s">
        <v>5019</v>
      </c>
      <c r="Q2644" s="3829" t="s">
        <v>5020</v>
      </c>
      <c r="R2644" s="3829" t="s">
        <v>5021</v>
      </c>
      <c r="S2644" s="3827" t="s">
        <v>5022</v>
      </c>
      <c r="T2644" s="3827" t="s">
        <v>5023</v>
      </c>
      <c r="U2644" s="3827" t="s">
        <v>5024</v>
      </c>
      <c r="V2644" s="3827" t="s">
        <v>5025</v>
      </c>
      <c r="W2644" s="3827" t="s">
        <v>5026</v>
      </c>
      <c r="X2644" s="3827" t="s">
        <v>5027</v>
      </c>
      <c r="Y2644" s="3827" t="s">
        <v>5028</v>
      </c>
      <c r="Z2644" s="3827" t="s">
        <v>5029</v>
      </c>
      <c r="AA2644" s="3827" t="s">
        <v>5030</v>
      </c>
      <c r="AB2644" s="3830" t="s">
        <v>5031</v>
      </c>
      <c r="AC2644" s="3830" t="s">
        <v>5032</v>
      </c>
      <c r="AD2644" s="3827" t="s">
        <v>5033</v>
      </c>
      <c r="AE2644" s="3827" t="s">
        <v>5034</v>
      </c>
      <c r="AF2644" s="3827" t="s">
        <v>5035</v>
      </c>
      <c r="AG2644" s="3827" t="s">
        <v>5036</v>
      </c>
      <c r="AH2644" s="3827" t="s">
        <v>1154</v>
      </c>
      <c r="AI2644" s="3827" t="s">
        <v>4994</v>
      </c>
      <c r="AJ2644" s="3827" t="s">
        <v>4995</v>
      </c>
      <c r="AK2644" s="2574"/>
    </row>
    <row r="2645" spans="2:38" s="2875" customFormat="1" ht="13.5" thickBot="1" x14ac:dyDescent="0.25">
      <c r="B2645" s="3828"/>
      <c r="C2645" s="3828"/>
      <c r="D2645" s="3828"/>
      <c r="E2645" s="3828"/>
      <c r="F2645" s="3828"/>
      <c r="G2645" s="3828"/>
      <c r="H2645" s="3828"/>
      <c r="I2645" s="3829"/>
      <c r="J2645" s="3829"/>
      <c r="K2645" s="3829"/>
      <c r="L2645" s="3829"/>
      <c r="M2645" s="2911" t="s">
        <v>5037</v>
      </c>
      <c r="N2645" s="2912" t="s">
        <v>2798</v>
      </c>
      <c r="O2645" s="3829"/>
      <c r="P2645" s="3829"/>
      <c r="Q2645" s="3829"/>
      <c r="R2645" s="3829"/>
      <c r="S2645" s="3828"/>
      <c r="T2645" s="3828"/>
      <c r="U2645" s="3828"/>
      <c r="V2645" s="3828"/>
      <c r="W2645" s="3828"/>
      <c r="X2645" s="3828"/>
      <c r="Y2645" s="3828"/>
      <c r="Z2645" s="3828"/>
      <c r="AA2645" s="3828"/>
      <c r="AB2645" s="3829"/>
      <c r="AC2645" s="3829"/>
      <c r="AD2645" s="3828"/>
      <c r="AE2645" s="3828"/>
      <c r="AF2645" s="3828"/>
      <c r="AG2645" s="3828"/>
      <c r="AH2645" s="3828"/>
      <c r="AI2645" s="3828"/>
      <c r="AJ2645" s="3828"/>
      <c r="AK2645" s="2574"/>
    </row>
    <row r="2646" spans="2:38" s="2875" customFormat="1" x14ac:dyDescent="0.2">
      <c r="B2646" s="3988" t="s">
        <v>5584</v>
      </c>
      <c r="C2646" s="3989"/>
      <c r="D2646" s="2932" t="s">
        <v>1534</v>
      </c>
      <c r="E2646" s="2920" t="s">
        <v>1534</v>
      </c>
      <c r="F2646" s="2920" t="s">
        <v>1534</v>
      </c>
      <c r="G2646" s="2920" t="s">
        <v>1534</v>
      </c>
      <c r="H2646" s="2920" t="s">
        <v>1534</v>
      </c>
      <c r="I2646" s="2920" t="s">
        <v>1534</v>
      </c>
      <c r="J2646" s="2920" t="s">
        <v>1534</v>
      </c>
      <c r="K2646" s="2920" t="s">
        <v>1534</v>
      </c>
      <c r="L2646" s="2920" t="s">
        <v>1534</v>
      </c>
      <c r="M2646" s="2920" t="s">
        <v>1534</v>
      </c>
      <c r="N2646" s="2920" t="s">
        <v>1534</v>
      </c>
      <c r="O2646" s="2920" t="s">
        <v>1534</v>
      </c>
      <c r="P2646" s="2920" t="s">
        <v>1534</v>
      </c>
      <c r="Q2646" s="2920" t="s">
        <v>1534</v>
      </c>
      <c r="R2646" s="2920" t="s">
        <v>1534</v>
      </c>
      <c r="S2646" s="2920" t="s">
        <v>1534</v>
      </c>
      <c r="T2646" s="2920" t="s">
        <v>1534</v>
      </c>
      <c r="U2646" s="2920" t="s">
        <v>1534</v>
      </c>
      <c r="V2646" s="2920" t="s">
        <v>1534</v>
      </c>
      <c r="W2646" s="2920" t="s">
        <v>1534</v>
      </c>
      <c r="X2646" s="2920" t="s">
        <v>1534</v>
      </c>
      <c r="Y2646" s="2920" t="s">
        <v>1534</v>
      </c>
      <c r="Z2646" s="2920" t="s">
        <v>1534</v>
      </c>
      <c r="AA2646" s="2920" t="s">
        <v>1534</v>
      </c>
      <c r="AB2646" s="2920" t="s">
        <v>1534</v>
      </c>
      <c r="AC2646" s="2920" t="s">
        <v>1534</v>
      </c>
      <c r="AD2646" s="2933">
        <v>39</v>
      </c>
      <c r="AE2646" s="2934">
        <v>2000</v>
      </c>
      <c r="AF2646" s="2892">
        <f>AD2646/AE2646</f>
        <v>1.95E-2</v>
      </c>
      <c r="AG2646" s="2892">
        <v>0.1</v>
      </c>
      <c r="AH2646" s="2745" t="s">
        <v>5060</v>
      </c>
      <c r="AI2646" s="2939">
        <v>200</v>
      </c>
      <c r="AJ2646" s="2940">
        <v>3.49</v>
      </c>
      <c r="AK2646" s="2574"/>
      <c r="AL2646" s="2935"/>
    </row>
    <row r="2647" spans="2:38" s="2875" customFormat="1" x14ac:dyDescent="0.2">
      <c r="B2647" s="3988" t="s">
        <v>5585</v>
      </c>
      <c r="C2647" s="3989"/>
      <c r="D2647" s="2936" t="s">
        <v>1534</v>
      </c>
      <c r="E2647" s="2893" t="s">
        <v>1534</v>
      </c>
      <c r="F2647" s="2893" t="s">
        <v>1534</v>
      </c>
      <c r="G2647" s="2893" t="s">
        <v>1534</v>
      </c>
      <c r="H2647" s="2893" t="s">
        <v>1534</v>
      </c>
      <c r="I2647" s="2893" t="s">
        <v>1534</v>
      </c>
      <c r="J2647" s="2893" t="s">
        <v>1534</v>
      </c>
      <c r="K2647" s="2893" t="s">
        <v>1534</v>
      </c>
      <c r="L2647" s="2893" t="s">
        <v>1534</v>
      </c>
      <c r="M2647" s="2893" t="s">
        <v>1534</v>
      </c>
      <c r="N2647" s="2893" t="s">
        <v>1534</v>
      </c>
      <c r="O2647" s="2893" t="s">
        <v>1534</v>
      </c>
      <c r="P2647" s="2893" t="s">
        <v>1534</v>
      </c>
      <c r="Q2647" s="2893" t="s">
        <v>1534</v>
      </c>
      <c r="R2647" s="2893" t="s">
        <v>1534</v>
      </c>
      <c r="S2647" s="2893" t="s">
        <v>1534</v>
      </c>
      <c r="T2647" s="2893" t="s">
        <v>1534</v>
      </c>
      <c r="U2647" s="2893" t="s">
        <v>1534</v>
      </c>
      <c r="V2647" s="2893" t="s">
        <v>1534</v>
      </c>
      <c r="W2647" s="2893" t="s">
        <v>1534</v>
      </c>
      <c r="X2647" s="2893" t="s">
        <v>1534</v>
      </c>
      <c r="Y2647" s="2893" t="s">
        <v>1534</v>
      </c>
      <c r="Z2647" s="2893" t="s">
        <v>1534</v>
      </c>
      <c r="AA2647" s="2893" t="s">
        <v>1534</v>
      </c>
      <c r="AB2647" s="2893" t="s">
        <v>1534</v>
      </c>
      <c r="AC2647" s="2893" t="s">
        <v>1534</v>
      </c>
      <c r="AD2647" s="2937">
        <v>49</v>
      </c>
      <c r="AE2647" s="2938">
        <v>3000</v>
      </c>
      <c r="AF2647" s="2900">
        <f>AD2647/AE2647</f>
        <v>1.6333333333333332E-2</v>
      </c>
      <c r="AG2647" s="2900">
        <v>0.1</v>
      </c>
      <c r="AH2647" s="2749" t="s">
        <v>5060</v>
      </c>
      <c r="AI2647" s="2941">
        <v>300</v>
      </c>
      <c r="AJ2647" s="2942">
        <v>3.99</v>
      </c>
      <c r="AK2647" s="2574"/>
      <c r="AL2647" s="2935"/>
    </row>
    <row r="2648" spans="2:38" s="2875" customFormat="1" ht="13.5" thickBot="1" x14ac:dyDescent="0.25">
      <c r="B2648" s="3986" t="s">
        <v>5586</v>
      </c>
      <c r="C2648" s="3987"/>
      <c r="D2648" s="3075" t="s">
        <v>1534</v>
      </c>
      <c r="E2648" s="2901" t="s">
        <v>1534</v>
      </c>
      <c r="F2648" s="2901" t="s">
        <v>1534</v>
      </c>
      <c r="G2648" s="2901" t="s">
        <v>1534</v>
      </c>
      <c r="H2648" s="2901" t="s">
        <v>1534</v>
      </c>
      <c r="I2648" s="2901" t="s">
        <v>1534</v>
      </c>
      <c r="J2648" s="2901" t="s">
        <v>1534</v>
      </c>
      <c r="K2648" s="2901" t="s">
        <v>1534</v>
      </c>
      <c r="L2648" s="2901" t="s">
        <v>1534</v>
      </c>
      <c r="M2648" s="2901" t="s">
        <v>1534</v>
      </c>
      <c r="N2648" s="2901" t="s">
        <v>1534</v>
      </c>
      <c r="O2648" s="2901" t="s">
        <v>1534</v>
      </c>
      <c r="P2648" s="2901" t="s">
        <v>1534</v>
      </c>
      <c r="Q2648" s="2901" t="s">
        <v>1534</v>
      </c>
      <c r="R2648" s="2901" t="s">
        <v>1534</v>
      </c>
      <c r="S2648" s="2901" t="s">
        <v>1534</v>
      </c>
      <c r="T2648" s="2901" t="s">
        <v>1534</v>
      </c>
      <c r="U2648" s="2901" t="s">
        <v>1534</v>
      </c>
      <c r="V2648" s="2901" t="s">
        <v>1534</v>
      </c>
      <c r="W2648" s="2901" t="s">
        <v>1534</v>
      </c>
      <c r="X2648" s="2901" t="s">
        <v>1534</v>
      </c>
      <c r="Y2648" s="2901" t="s">
        <v>1534</v>
      </c>
      <c r="Z2648" s="2901" t="s">
        <v>1534</v>
      </c>
      <c r="AA2648" s="2901" t="s">
        <v>1534</v>
      </c>
      <c r="AB2648" s="2901" t="s">
        <v>1534</v>
      </c>
      <c r="AC2648" s="2901" t="s">
        <v>1534</v>
      </c>
      <c r="AD2648" s="3076">
        <v>69</v>
      </c>
      <c r="AE2648" s="3077">
        <v>10000</v>
      </c>
      <c r="AF2648" s="2908">
        <f>AD2648/AE2648</f>
        <v>6.8999999999999999E-3</v>
      </c>
      <c r="AG2648" s="2908">
        <v>0.1</v>
      </c>
      <c r="AH2648" s="2759" t="s">
        <v>5060</v>
      </c>
      <c r="AI2648" s="3078">
        <v>300</v>
      </c>
      <c r="AJ2648" s="3079">
        <v>3.99</v>
      </c>
      <c r="AK2648" s="2574"/>
      <c r="AL2648" s="2935"/>
    </row>
    <row r="2649" spans="2:38" s="2875" customFormat="1" x14ac:dyDescent="0.2">
      <c r="B2649" s="2575"/>
      <c r="C2649" s="2568"/>
      <c r="D2649" s="2568"/>
      <c r="E2649" s="2568"/>
      <c r="F2649" s="2568"/>
      <c r="G2649" s="2568"/>
      <c r="H2649" s="2568"/>
      <c r="I2649" s="2569"/>
      <c r="J2649" s="2569"/>
      <c r="K2649" s="2569"/>
      <c r="L2649" s="2569"/>
      <c r="M2649" s="2568"/>
      <c r="N2649" s="2569"/>
      <c r="O2649" s="2569"/>
      <c r="P2649" s="2569"/>
      <c r="Q2649" s="2569"/>
      <c r="R2649" s="2569"/>
      <c r="S2649" s="2568"/>
      <c r="T2649" s="2567"/>
      <c r="U2649" s="2567"/>
      <c r="V2649" s="2567"/>
      <c r="W2649" s="2567"/>
      <c r="X2649" s="2567"/>
      <c r="Y2649" s="2567"/>
      <c r="Z2649" s="2567"/>
      <c r="AA2649" s="2567"/>
      <c r="AB2649" s="2567"/>
      <c r="AC2649" s="2567"/>
      <c r="AD2649" s="2567"/>
      <c r="AE2649" s="2567"/>
      <c r="AF2649" s="2567"/>
      <c r="AG2649" s="2567"/>
      <c r="AH2649" s="2567"/>
      <c r="AI2649" s="2567"/>
      <c r="AJ2649" s="2567"/>
      <c r="AK2649" s="2574"/>
    </row>
    <row r="2650" spans="2:38" s="2875" customFormat="1" x14ac:dyDescent="0.2">
      <c r="B2650" s="3834" t="s">
        <v>4996</v>
      </c>
      <c r="C2650" s="3835"/>
      <c r="D2650" s="3836" t="s">
        <v>5047</v>
      </c>
      <c r="E2650" s="3836"/>
      <c r="F2650" s="3836"/>
      <c r="G2650" s="3836"/>
      <c r="H2650" s="2571"/>
      <c r="I2650" s="2571"/>
      <c r="J2650" s="2571"/>
      <c r="K2650" s="2571"/>
      <c r="L2650" s="2571"/>
      <c r="M2650" s="2571"/>
      <c r="N2650" s="2571"/>
      <c r="O2650" s="2571"/>
      <c r="P2650" s="2571"/>
      <c r="Q2650" s="2571"/>
      <c r="R2650" s="2571"/>
      <c r="S2650" s="2571"/>
      <c r="T2650" s="2567"/>
      <c r="U2650" s="2567"/>
      <c r="V2650" s="2567"/>
      <c r="W2650" s="2567"/>
      <c r="X2650" s="2567"/>
      <c r="Y2650" s="2567"/>
      <c r="Z2650" s="2567"/>
      <c r="AA2650" s="2567"/>
      <c r="AB2650" s="2567"/>
      <c r="AC2650" s="2567"/>
      <c r="AD2650" s="2567"/>
      <c r="AE2650" s="2567"/>
      <c r="AF2650" s="2567"/>
      <c r="AG2650" s="2567"/>
      <c r="AH2650" s="2567"/>
      <c r="AI2650" s="2567"/>
      <c r="AJ2650" s="2567"/>
      <c r="AK2650" s="2574"/>
    </row>
    <row r="2651" spans="2:38" s="2875" customFormat="1" x14ac:dyDescent="0.2">
      <c r="B2651" s="3834" t="s">
        <v>4997</v>
      </c>
      <c r="C2651" s="3835"/>
      <c r="D2651" s="3836" t="s">
        <v>1517</v>
      </c>
      <c r="E2651" s="3836"/>
      <c r="F2651" s="3836"/>
      <c r="G2651" s="3836"/>
      <c r="H2651" s="2571"/>
      <c r="I2651" s="2571"/>
      <c r="J2651" s="2571"/>
      <c r="K2651" s="2571"/>
      <c r="L2651" s="2571"/>
      <c r="M2651" s="2571"/>
      <c r="N2651" s="2571"/>
      <c r="O2651" s="2571"/>
      <c r="P2651" s="2571"/>
      <c r="Q2651" s="2571"/>
      <c r="R2651" s="2571"/>
      <c r="S2651" s="2571"/>
      <c r="T2651" s="2567"/>
      <c r="U2651" s="2567"/>
      <c r="V2651" s="2567"/>
      <c r="W2651" s="2567"/>
      <c r="X2651" s="2567"/>
      <c r="Y2651" s="2567"/>
      <c r="Z2651" s="2567"/>
      <c r="AA2651" s="2567"/>
      <c r="AB2651" s="2567"/>
      <c r="AC2651" s="2567"/>
      <c r="AD2651" s="2567"/>
      <c r="AE2651" s="2567"/>
      <c r="AF2651" s="2567"/>
      <c r="AG2651" s="2567"/>
      <c r="AH2651" s="2567"/>
      <c r="AI2651" s="2567"/>
      <c r="AJ2651" s="2567"/>
      <c r="AK2651" s="2574"/>
    </row>
    <row r="2652" spans="2:38" s="2875" customFormat="1" ht="15.75" thickBot="1" x14ac:dyDescent="0.25">
      <c r="B2652" s="3938"/>
      <c r="C2652" s="3939"/>
      <c r="D2652" s="3940"/>
      <c r="E2652" s="3940"/>
      <c r="F2652" s="3940"/>
      <c r="G2652" s="3940"/>
      <c r="H2652" s="2576"/>
      <c r="I2652" s="2576"/>
      <c r="J2652" s="2576"/>
      <c r="K2652" s="2576"/>
      <c r="L2652" s="2576"/>
      <c r="M2652" s="2576"/>
      <c r="N2652" s="2576"/>
      <c r="O2652" s="2576"/>
      <c r="P2652" s="2576"/>
      <c r="Q2652" s="2576"/>
      <c r="R2652" s="2576"/>
      <c r="S2652" s="2576"/>
      <c r="T2652" s="2577"/>
      <c r="U2652" s="2577"/>
      <c r="V2652" s="2577"/>
      <c r="W2652" s="2577"/>
      <c r="X2652" s="2577"/>
      <c r="Y2652" s="2577"/>
      <c r="Z2652" s="2577"/>
      <c r="AA2652" s="2577"/>
      <c r="AB2652" s="2577"/>
      <c r="AC2652" s="2577"/>
      <c r="AD2652" s="2577"/>
      <c r="AE2652" s="2577"/>
      <c r="AF2652" s="2577"/>
      <c r="AG2652" s="2577"/>
      <c r="AH2652" s="2577"/>
      <c r="AI2652" s="2577"/>
      <c r="AJ2652" s="2577"/>
      <c r="AK2652" s="2579"/>
    </row>
    <row r="2653" spans="2:38" s="2875" customFormat="1" x14ac:dyDescent="0.2">
      <c r="B2653" s="2777"/>
    </row>
    <row r="2654" spans="2:38" s="2875" customFormat="1" ht="13.5" thickBot="1" x14ac:dyDescent="0.25"/>
    <row r="2655" spans="2:38" s="2875" customFormat="1" ht="20.25" x14ac:dyDescent="0.2">
      <c r="B2655" s="3839" t="s">
        <v>5005</v>
      </c>
      <c r="C2655" s="3840"/>
      <c r="D2655" s="3840"/>
      <c r="E2655" s="3840"/>
      <c r="F2655" s="3840"/>
      <c r="G2655" s="3840"/>
      <c r="H2655" s="3840"/>
      <c r="I2655" s="3840"/>
      <c r="J2655" s="3840"/>
      <c r="K2655" s="3840"/>
      <c r="L2655" s="3840"/>
      <c r="M2655" s="3840"/>
      <c r="N2655" s="3840"/>
      <c r="O2655" s="3840"/>
      <c r="P2655" s="3840"/>
      <c r="Q2655" s="3840"/>
      <c r="R2655" s="3840"/>
      <c r="S2655" s="3840"/>
      <c r="T2655" s="3840"/>
      <c r="U2655" s="3840"/>
      <c r="V2655" s="3840"/>
      <c r="W2655" s="3840"/>
      <c r="X2655" s="3840"/>
      <c r="Y2655" s="3840"/>
      <c r="Z2655" s="3840"/>
      <c r="AA2655" s="3840"/>
      <c r="AB2655" s="3840"/>
      <c r="AC2655" s="3840"/>
      <c r="AD2655" s="3840"/>
      <c r="AE2655" s="3840"/>
      <c r="AF2655" s="3840"/>
      <c r="AG2655" s="3840"/>
      <c r="AH2655" s="3840"/>
      <c r="AI2655" s="3840"/>
      <c r="AJ2655" s="3840"/>
      <c r="AK2655" s="3841"/>
    </row>
    <row r="2656" spans="2:38" s="2875" customFormat="1" x14ac:dyDescent="0.2">
      <c r="B2656" s="2572"/>
      <c r="C2656" s="2913"/>
      <c r="D2656" s="2913"/>
      <c r="E2656" s="2913"/>
      <c r="F2656" s="2913"/>
      <c r="G2656" s="2573"/>
      <c r="H2656" s="2573"/>
      <c r="I2656" s="2573"/>
      <c r="J2656" s="2573"/>
      <c r="K2656" s="2573"/>
      <c r="L2656" s="2573"/>
      <c r="M2656" s="2573"/>
      <c r="N2656" s="2573"/>
      <c r="O2656" s="2573"/>
      <c r="P2656" s="2573"/>
      <c r="Q2656" s="2573"/>
      <c r="R2656" s="2573"/>
      <c r="S2656" s="2573"/>
      <c r="T2656" s="2573"/>
      <c r="U2656" s="2573"/>
      <c r="V2656" s="2573"/>
      <c r="W2656" s="2573"/>
      <c r="X2656" s="2573"/>
      <c r="Y2656" s="2573"/>
      <c r="Z2656" s="2573"/>
      <c r="AA2656" s="2573"/>
      <c r="AB2656" s="2573"/>
      <c r="AC2656" s="2573"/>
      <c r="AD2656" s="2573"/>
      <c r="AE2656" s="2573"/>
      <c r="AF2656" s="2573"/>
      <c r="AG2656" s="2573"/>
      <c r="AH2656" s="2573"/>
      <c r="AI2656" s="2573"/>
      <c r="AJ2656" s="2573"/>
      <c r="AK2656" s="2574"/>
    </row>
    <row r="2657" spans="2:37" s="2875" customFormat="1" x14ac:dyDescent="0.2">
      <c r="B2657" s="2572" t="s">
        <v>4992</v>
      </c>
      <c r="C2657" s="2913"/>
      <c r="D2657" s="3962" t="s">
        <v>5567</v>
      </c>
      <c r="E2657" s="3962"/>
      <c r="F2657" s="3962"/>
      <c r="G2657" s="2573"/>
      <c r="H2657" s="2573"/>
      <c r="I2657" s="2573"/>
      <c r="J2657" s="2573"/>
      <c r="K2657" s="2573"/>
      <c r="L2657" s="2573"/>
      <c r="M2657" s="2573"/>
      <c r="N2657" s="2573"/>
      <c r="O2657" s="2573"/>
      <c r="P2657" s="2573"/>
      <c r="Q2657" s="2573"/>
      <c r="R2657" s="2573"/>
      <c r="S2657" s="2573"/>
      <c r="T2657" s="2573"/>
      <c r="U2657" s="2573"/>
      <c r="V2657" s="2573"/>
      <c r="W2657" s="2573"/>
      <c r="X2657" s="2573"/>
      <c r="Y2657" s="2573"/>
      <c r="Z2657" s="2573"/>
      <c r="AA2657" s="2573"/>
      <c r="AB2657" s="2573"/>
      <c r="AC2657" s="2573"/>
      <c r="AD2657" s="2573"/>
      <c r="AE2657" s="2573"/>
      <c r="AF2657" s="2573"/>
      <c r="AG2657" s="2573"/>
      <c r="AH2657" s="2573"/>
      <c r="AI2657" s="2573"/>
      <c r="AJ2657" s="2573"/>
      <c r="AK2657" s="2574"/>
    </row>
    <row r="2658" spans="2:37" s="2875" customFormat="1" x14ac:dyDescent="0.2">
      <c r="B2658" s="3863" t="s">
        <v>5006</v>
      </c>
      <c r="C2658" s="3864"/>
      <c r="D2658" s="3972">
        <v>41485</v>
      </c>
      <c r="E2658" s="3973"/>
      <c r="F2658" s="2913"/>
      <c r="G2658" s="2573"/>
      <c r="H2658" s="2573"/>
      <c r="I2658" s="2573"/>
      <c r="J2658" s="2573"/>
      <c r="K2658" s="2573"/>
      <c r="L2658" s="2573"/>
      <c r="M2658" s="2573"/>
      <c r="N2658" s="2573"/>
      <c r="O2658" s="2573"/>
      <c r="P2658" s="2573"/>
      <c r="Q2658" s="2573"/>
      <c r="R2658" s="2573"/>
      <c r="S2658" s="2573"/>
      <c r="T2658" s="2573"/>
      <c r="U2658" s="2573"/>
      <c r="V2658" s="2573"/>
      <c r="W2658" s="2573"/>
      <c r="X2658" s="2573"/>
      <c r="Y2658" s="2573"/>
      <c r="Z2658" s="2573"/>
      <c r="AA2658" s="2573"/>
      <c r="AB2658" s="2573"/>
      <c r="AC2658" s="2573"/>
      <c r="AD2658" s="2573"/>
      <c r="AE2658" s="2573"/>
      <c r="AF2658" s="2573"/>
      <c r="AG2658" s="2573"/>
      <c r="AH2658" s="2573"/>
      <c r="AI2658" s="2573"/>
      <c r="AJ2658" s="2573"/>
      <c r="AK2658" s="2574"/>
    </row>
    <row r="2659" spans="2:37" s="2875" customFormat="1" ht="115.5" customHeight="1" x14ac:dyDescent="0.2">
      <c r="B2659" s="3844" t="s">
        <v>5007</v>
      </c>
      <c r="C2659" s="3871"/>
      <c r="D2659" s="3864" t="s">
        <v>5568</v>
      </c>
      <c r="E2659" s="3864"/>
      <c r="F2659" s="3864"/>
      <c r="G2659" s="3864"/>
      <c r="H2659" s="3864"/>
      <c r="I2659" s="3864"/>
      <c r="J2659" s="3864"/>
      <c r="K2659" s="3864"/>
      <c r="L2659" s="2573"/>
      <c r="M2659" s="2573"/>
      <c r="N2659" s="2573"/>
      <c r="O2659" s="2573"/>
      <c r="P2659" s="2573"/>
      <c r="Q2659" s="2573"/>
      <c r="R2659" s="2573"/>
      <c r="S2659" s="2573"/>
      <c r="T2659" s="2573"/>
      <c r="U2659" s="2573"/>
      <c r="V2659" s="2573"/>
      <c r="W2659" s="2573"/>
      <c r="X2659" s="2573"/>
      <c r="Y2659" s="2573"/>
      <c r="Z2659" s="2573"/>
      <c r="AA2659" s="2573"/>
      <c r="AB2659" s="2573"/>
      <c r="AC2659" s="2573"/>
      <c r="AD2659" s="2573"/>
      <c r="AE2659" s="2573"/>
      <c r="AF2659" s="2573"/>
      <c r="AG2659" s="2573"/>
      <c r="AH2659" s="2573"/>
      <c r="AI2659" s="2573"/>
      <c r="AJ2659" s="2573"/>
      <c r="AK2659" s="2574"/>
    </row>
    <row r="2660" spans="2:37" s="2875" customFormat="1" ht="13.5" thickBot="1" x14ac:dyDescent="0.25">
      <c r="B2660" s="3865"/>
      <c r="C2660" s="3849"/>
      <c r="D2660" s="3849"/>
      <c r="E2660" s="3849"/>
      <c r="F2660" s="3849"/>
      <c r="G2660" s="3849"/>
      <c r="H2660" s="3849"/>
      <c r="I2660" s="3849"/>
      <c r="J2660" s="3849"/>
      <c r="K2660" s="3849"/>
      <c r="L2660" s="3849"/>
      <c r="M2660" s="3849"/>
      <c r="N2660" s="3849"/>
      <c r="O2660" s="3849"/>
      <c r="P2660" s="3849"/>
      <c r="Q2660" s="3849"/>
      <c r="R2660" s="2573"/>
      <c r="S2660" s="2573"/>
      <c r="T2660" s="2573"/>
      <c r="U2660" s="2573"/>
      <c r="V2660" s="2573"/>
      <c r="W2660" s="2573"/>
      <c r="X2660" s="2573"/>
      <c r="Y2660" s="2573"/>
      <c r="Z2660" s="2573"/>
      <c r="AA2660" s="2573"/>
      <c r="AB2660" s="2573"/>
      <c r="AC2660" s="2573"/>
      <c r="AD2660" s="2573"/>
      <c r="AE2660" s="2573"/>
      <c r="AF2660" s="2573"/>
      <c r="AG2660" s="2573"/>
      <c r="AH2660" s="2573"/>
      <c r="AI2660" s="2573"/>
      <c r="AJ2660" s="2573"/>
      <c r="AK2660" s="2574"/>
    </row>
    <row r="2661" spans="2:37" s="2875" customFormat="1" ht="13.5" thickBot="1" x14ac:dyDescent="0.25">
      <c r="B2661" s="3827" t="s">
        <v>5008</v>
      </c>
      <c r="C2661" s="3827"/>
      <c r="D2661" s="3827" t="s">
        <v>4998</v>
      </c>
      <c r="E2661" s="3827" t="s">
        <v>5009</v>
      </c>
      <c r="F2661" s="3850" t="s">
        <v>224</v>
      </c>
      <c r="G2661" s="3850"/>
      <c r="H2661" s="3850"/>
      <c r="I2661" s="3850"/>
      <c r="J2661" s="3850"/>
      <c r="K2661" s="3850"/>
      <c r="L2661" s="3850"/>
      <c r="M2661" s="3850"/>
      <c r="N2661" s="3850"/>
      <c r="O2661" s="3850"/>
      <c r="P2661" s="3850"/>
      <c r="Q2661" s="3850"/>
      <c r="R2661" s="3850"/>
      <c r="S2661" s="3850" t="s">
        <v>340</v>
      </c>
      <c r="T2661" s="3850"/>
      <c r="U2661" s="3850"/>
      <c r="V2661" s="3850"/>
      <c r="W2661" s="3850"/>
      <c r="X2661" s="3850"/>
      <c r="Y2661" s="3850"/>
      <c r="Z2661" s="3850"/>
      <c r="AA2661" s="3850"/>
      <c r="AB2661" s="3850"/>
      <c r="AC2661" s="3850"/>
      <c r="AD2661" s="3850" t="s">
        <v>225</v>
      </c>
      <c r="AE2661" s="3850"/>
      <c r="AF2661" s="3850"/>
      <c r="AG2661" s="3850"/>
      <c r="AH2661" s="3851" t="s">
        <v>4993</v>
      </c>
      <c r="AI2661" s="3851"/>
      <c r="AJ2661" s="3851"/>
      <c r="AK2661" s="2574"/>
    </row>
    <row r="2662" spans="2:37" s="2875" customFormat="1" ht="26.25" customHeight="1" thickBot="1" x14ac:dyDescent="0.25">
      <c r="B2662" s="3828"/>
      <c r="C2662" s="3828"/>
      <c r="D2662" s="3828"/>
      <c r="E2662" s="3828"/>
      <c r="F2662" s="3828" t="s">
        <v>5010</v>
      </c>
      <c r="G2662" s="3828" t="s">
        <v>5011</v>
      </c>
      <c r="H2662" s="3827" t="s">
        <v>5012</v>
      </c>
      <c r="I2662" s="3830" t="s">
        <v>5013</v>
      </c>
      <c r="J2662" s="3830" t="s">
        <v>5014</v>
      </c>
      <c r="K2662" s="3829" t="s">
        <v>5015</v>
      </c>
      <c r="L2662" s="3829" t="s">
        <v>5016</v>
      </c>
      <c r="M2662" s="3830" t="s">
        <v>5017</v>
      </c>
      <c r="N2662" s="3830"/>
      <c r="O2662" s="3829" t="s">
        <v>5018</v>
      </c>
      <c r="P2662" s="3829" t="s">
        <v>5019</v>
      </c>
      <c r="Q2662" s="3829" t="s">
        <v>5020</v>
      </c>
      <c r="R2662" s="3829" t="s">
        <v>5021</v>
      </c>
      <c r="S2662" s="3827" t="s">
        <v>5022</v>
      </c>
      <c r="T2662" s="3827" t="s">
        <v>5023</v>
      </c>
      <c r="U2662" s="3827" t="s">
        <v>5024</v>
      </c>
      <c r="V2662" s="3827" t="s">
        <v>5025</v>
      </c>
      <c r="W2662" s="3827" t="s">
        <v>5026</v>
      </c>
      <c r="X2662" s="3827" t="s">
        <v>5027</v>
      </c>
      <c r="Y2662" s="3827" t="s">
        <v>5028</v>
      </c>
      <c r="Z2662" s="3827" t="s">
        <v>5029</v>
      </c>
      <c r="AA2662" s="3827" t="s">
        <v>5030</v>
      </c>
      <c r="AB2662" s="3830" t="s">
        <v>5031</v>
      </c>
      <c r="AC2662" s="3830" t="s">
        <v>5032</v>
      </c>
      <c r="AD2662" s="3827" t="s">
        <v>5033</v>
      </c>
      <c r="AE2662" s="3827" t="s">
        <v>5034</v>
      </c>
      <c r="AF2662" s="3827" t="s">
        <v>5035</v>
      </c>
      <c r="AG2662" s="3827" t="s">
        <v>5036</v>
      </c>
      <c r="AH2662" s="3827" t="s">
        <v>1154</v>
      </c>
      <c r="AI2662" s="3827" t="s">
        <v>4994</v>
      </c>
      <c r="AJ2662" s="3827" t="s">
        <v>4995</v>
      </c>
      <c r="AK2662" s="2574"/>
    </row>
    <row r="2663" spans="2:37" s="2875" customFormat="1" ht="25.5" customHeight="1" thickBot="1" x14ac:dyDescent="0.25">
      <c r="B2663" s="3828"/>
      <c r="C2663" s="3828"/>
      <c r="D2663" s="3828"/>
      <c r="E2663" s="3828"/>
      <c r="F2663" s="3828"/>
      <c r="G2663" s="3828"/>
      <c r="H2663" s="3828"/>
      <c r="I2663" s="3829"/>
      <c r="J2663" s="3829"/>
      <c r="K2663" s="3829"/>
      <c r="L2663" s="3829"/>
      <c r="M2663" s="2911" t="s">
        <v>5037</v>
      </c>
      <c r="N2663" s="2912" t="s">
        <v>2798</v>
      </c>
      <c r="O2663" s="3829"/>
      <c r="P2663" s="3829"/>
      <c r="Q2663" s="3829"/>
      <c r="R2663" s="3829"/>
      <c r="S2663" s="3828"/>
      <c r="T2663" s="3828"/>
      <c r="U2663" s="3828"/>
      <c r="V2663" s="3828"/>
      <c r="W2663" s="3828"/>
      <c r="X2663" s="3828"/>
      <c r="Y2663" s="3828"/>
      <c r="Z2663" s="3828"/>
      <c r="AA2663" s="3828"/>
      <c r="AB2663" s="3829"/>
      <c r="AC2663" s="3829"/>
      <c r="AD2663" s="3828"/>
      <c r="AE2663" s="3828"/>
      <c r="AF2663" s="3828"/>
      <c r="AG2663" s="3828"/>
      <c r="AH2663" s="3828"/>
      <c r="AI2663" s="3828"/>
      <c r="AJ2663" s="3828"/>
      <c r="AK2663" s="2574"/>
    </row>
    <row r="2664" spans="2:37" s="2875" customFormat="1" x14ac:dyDescent="0.2">
      <c r="B2664" s="3990" t="s">
        <v>5569</v>
      </c>
      <c r="C2664" s="3991"/>
      <c r="D2664" s="2583" t="s">
        <v>1534</v>
      </c>
      <c r="E2664" s="2764" t="s">
        <v>5570</v>
      </c>
      <c r="F2664" s="2583" t="s">
        <v>1534</v>
      </c>
      <c r="G2664" s="2583" t="s">
        <v>1534</v>
      </c>
      <c r="H2664" s="2583" t="s">
        <v>1534</v>
      </c>
      <c r="I2664" s="2583" t="s">
        <v>1534</v>
      </c>
      <c r="J2664" s="2583" t="s">
        <v>1534</v>
      </c>
      <c r="K2664" s="2583" t="s">
        <v>1534</v>
      </c>
      <c r="L2664" s="2583" t="s">
        <v>1534</v>
      </c>
      <c r="M2664" s="2583" t="s">
        <v>1534</v>
      </c>
      <c r="N2664" s="2583" t="s">
        <v>1534</v>
      </c>
      <c r="O2664" s="2583" t="s">
        <v>1534</v>
      </c>
      <c r="P2664" s="2583" t="s">
        <v>1534</v>
      </c>
      <c r="Q2664" s="2583" t="s">
        <v>1534</v>
      </c>
      <c r="R2664" s="2583" t="s">
        <v>1534</v>
      </c>
      <c r="S2664" s="2583" t="s">
        <v>1534</v>
      </c>
      <c r="T2664" s="2583" t="s">
        <v>1534</v>
      </c>
      <c r="U2664" s="2583" t="s">
        <v>1534</v>
      </c>
      <c r="V2664" s="2583" t="s">
        <v>1534</v>
      </c>
      <c r="W2664" s="2583" t="s">
        <v>1534</v>
      </c>
      <c r="X2664" s="2583" t="s">
        <v>1417</v>
      </c>
      <c r="Y2664" s="2583" t="s">
        <v>1534</v>
      </c>
      <c r="Z2664" s="2583" t="s">
        <v>1417</v>
      </c>
      <c r="AA2664" s="2583" t="s">
        <v>1534</v>
      </c>
      <c r="AB2664" s="2583" t="s">
        <v>1534</v>
      </c>
      <c r="AC2664" s="2583" t="s">
        <v>1534</v>
      </c>
      <c r="AD2664" s="2764">
        <v>29</v>
      </c>
      <c r="AE2664" s="2925">
        <v>2</v>
      </c>
      <c r="AF2664" s="2602">
        <f>AE2664/29</f>
        <v>6.8965517241379309E-2</v>
      </c>
      <c r="AG2664" s="2645">
        <v>0.1</v>
      </c>
      <c r="AH2664" s="2583" t="s">
        <v>1534</v>
      </c>
      <c r="AI2664" s="2583" t="s">
        <v>1534</v>
      </c>
      <c r="AJ2664" s="2928" t="s">
        <v>1534</v>
      </c>
      <c r="AK2664" s="2574"/>
    </row>
    <row r="2665" spans="2:37" s="2875" customFormat="1" x14ac:dyDescent="0.2">
      <c r="B2665" s="3978" t="s">
        <v>5571</v>
      </c>
      <c r="C2665" s="3979"/>
      <c r="D2665" s="2647" t="s">
        <v>1534</v>
      </c>
      <c r="E2665" s="2926" t="s">
        <v>5572</v>
      </c>
      <c r="F2665" s="2647" t="s">
        <v>1534</v>
      </c>
      <c r="G2665" s="2647" t="s">
        <v>1534</v>
      </c>
      <c r="H2665" s="2647" t="s">
        <v>1534</v>
      </c>
      <c r="I2665" s="2647" t="s">
        <v>1534</v>
      </c>
      <c r="J2665" s="2647" t="s">
        <v>1534</v>
      </c>
      <c r="K2665" s="2647" t="s">
        <v>1534</v>
      </c>
      <c r="L2665" s="2647" t="s">
        <v>1534</v>
      </c>
      <c r="M2665" s="2647" t="s">
        <v>1534</v>
      </c>
      <c r="N2665" s="2647" t="s">
        <v>1534</v>
      </c>
      <c r="O2665" s="2647" t="s">
        <v>1534</v>
      </c>
      <c r="P2665" s="2647" t="s">
        <v>1534</v>
      </c>
      <c r="Q2665" s="2647" t="s">
        <v>1534</v>
      </c>
      <c r="R2665" s="2647" t="s">
        <v>1534</v>
      </c>
      <c r="S2665" s="2647" t="s">
        <v>1534</v>
      </c>
      <c r="T2665" s="2647" t="s">
        <v>1534</v>
      </c>
      <c r="U2665" s="2647" t="s">
        <v>1534</v>
      </c>
      <c r="V2665" s="2647" t="s">
        <v>1534</v>
      </c>
      <c r="W2665" s="2647" t="s">
        <v>1534</v>
      </c>
      <c r="X2665" s="2647" t="s">
        <v>1417</v>
      </c>
      <c r="Y2665" s="2647" t="s">
        <v>1534</v>
      </c>
      <c r="Z2665" s="2647" t="s">
        <v>1417</v>
      </c>
      <c r="AA2665" s="2647" t="s">
        <v>1534</v>
      </c>
      <c r="AB2665" s="2647" t="s">
        <v>1534</v>
      </c>
      <c r="AC2665" s="2647" t="s">
        <v>1534</v>
      </c>
      <c r="AD2665" s="2926">
        <v>39</v>
      </c>
      <c r="AE2665" s="2927">
        <v>3</v>
      </c>
      <c r="AF2665" s="2561">
        <f>AE2665/39</f>
        <v>7.6923076923076927E-2</v>
      </c>
      <c r="AG2665" s="2616">
        <v>0.1</v>
      </c>
      <c r="AH2665" s="2647" t="s">
        <v>1534</v>
      </c>
      <c r="AI2665" s="2647" t="s">
        <v>1534</v>
      </c>
      <c r="AJ2665" s="2929" t="s">
        <v>1534</v>
      </c>
      <c r="AK2665" s="2574"/>
    </row>
    <row r="2666" spans="2:37" s="2875" customFormat="1" x14ac:dyDescent="0.2">
      <c r="B2666" s="3978" t="s">
        <v>5573</v>
      </c>
      <c r="C2666" s="3979"/>
      <c r="D2666" s="2647" t="s">
        <v>1534</v>
      </c>
      <c r="E2666" s="2615">
        <v>24.99</v>
      </c>
      <c r="F2666" s="2647" t="s">
        <v>1534</v>
      </c>
      <c r="G2666" s="2647" t="s">
        <v>1534</v>
      </c>
      <c r="H2666" s="2647" t="s">
        <v>1534</v>
      </c>
      <c r="I2666" s="2647" t="s">
        <v>1534</v>
      </c>
      <c r="J2666" s="2647" t="s">
        <v>1534</v>
      </c>
      <c r="K2666" s="2647" t="s">
        <v>1534</v>
      </c>
      <c r="L2666" s="2647" t="s">
        <v>1534</v>
      </c>
      <c r="M2666" s="2647" t="s">
        <v>1534</v>
      </c>
      <c r="N2666" s="2647" t="s">
        <v>1534</v>
      </c>
      <c r="O2666" s="2647" t="s">
        <v>1534</v>
      </c>
      <c r="P2666" s="2647" t="s">
        <v>1534</v>
      </c>
      <c r="Q2666" s="2647" t="s">
        <v>1534</v>
      </c>
      <c r="R2666" s="2647" t="s">
        <v>1534</v>
      </c>
      <c r="S2666" s="2647" t="s">
        <v>1534</v>
      </c>
      <c r="T2666" s="2647" t="s">
        <v>1534</v>
      </c>
      <c r="U2666" s="2647" t="s">
        <v>1534</v>
      </c>
      <c r="V2666" s="2647" t="s">
        <v>1534</v>
      </c>
      <c r="W2666" s="2647" t="s">
        <v>1534</v>
      </c>
      <c r="X2666" s="2647">
        <v>0.06</v>
      </c>
      <c r="Y2666" s="2647" t="s">
        <v>1534</v>
      </c>
      <c r="Z2666" s="2647">
        <v>0.06</v>
      </c>
      <c r="AA2666" s="2647" t="s">
        <v>1534</v>
      </c>
      <c r="AB2666" s="2647" t="s">
        <v>1534</v>
      </c>
      <c r="AC2666" s="2647" t="s">
        <v>1534</v>
      </c>
      <c r="AD2666" s="2615">
        <v>24.99</v>
      </c>
      <c r="AE2666" s="2927">
        <v>1</v>
      </c>
      <c r="AF2666" s="2561">
        <f>AE2666/24.99</f>
        <v>4.0016006402561026E-2</v>
      </c>
      <c r="AG2666" s="2616">
        <v>0.1</v>
      </c>
      <c r="AH2666" s="2647" t="s">
        <v>1534</v>
      </c>
      <c r="AI2666" s="2647" t="s">
        <v>1534</v>
      </c>
      <c r="AJ2666" s="2929" t="s">
        <v>1534</v>
      </c>
      <c r="AK2666" s="2574"/>
    </row>
    <row r="2667" spans="2:37" s="2875" customFormat="1" x14ac:dyDescent="0.2">
      <c r="B2667" s="3978" t="s">
        <v>5574</v>
      </c>
      <c r="C2667" s="3979"/>
      <c r="D2667" s="2647" t="s">
        <v>1534</v>
      </c>
      <c r="E2667" s="2615" t="s">
        <v>5575</v>
      </c>
      <c r="F2667" s="2647" t="s">
        <v>1534</v>
      </c>
      <c r="G2667" s="2647" t="s">
        <v>1534</v>
      </c>
      <c r="H2667" s="2647" t="s">
        <v>1534</v>
      </c>
      <c r="I2667" s="2647" t="s">
        <v>1534</v>
      </c>
      <c r="J2667" s="2647" t="s">
        <v>1534</v>
      </c>
      <c r="K2667" s="2647" t="s">
        <v>1534</v>
      </c>
      <c r="L2667" s="2647" t="s">
        <v>1534</v>
      </c>
      <c r="M2667" s="2647" t="s">
        <v>1534</v>
      </c>
      <c r="N2667" s="2647" t="s">
        <v>1534</v>
      </c>
      <c r="O2667" s="2647" t="s">
        <v>1534</v>
      </c>
      <c r="P2667" s="2647" t="s">
        <v>1534</v>
      </c>
      <c r="Q2667" s="2647" t="s">
        <v>1534</v>
      </c>
      <c r="R2667" s="2647" t="s">
        <v>1534</v>
      </c>
      <c r="S2667" s="2647" t="s">
        <v>1534</v>
      </c>
      <c r="T2667" s="2647" t="s">
        <v>1534</v>
      </c>
      <c r="U2667" s="2647" t="s">
        <v>1534</v>
      </c>
      <c r="V2667" s="2647" t="s">
        <v>1534</v>
      </c>
      <c r="W2667" s="2647" t="s">
        <v>1534</v>
      </c>
      <c r="X2667" s="2647">
        <v>0.06</v>
      </c>
      <c r="Y2667" s="2647" t="s">
        <v>1534</v>
      </c>
      <c r="Z2667" s="2647">
        <v>0.06</v>
      </c>
      <c r="AA2667" s="2647" t="s">
        <v>1534</v>
      </c>
      <c r="AB2667" s="2647" t="s">
        <v>1534</v>
      </c>
      <c r="AC2667" s="2647" t="s">
        <v>1534</v>
      </c>
      <c r="AD2667" s="2615">
        <v>24.99</v>
      </c>
      <c r="AE2667" s="2927">
        <v>1</v>
      </c>
      <c r="AF2667" s="2561">
        <f t="shared" ref="AF2667" si="19">AE2667/24.99</f>
        <v>4.0016006402561026E-2</v>
      </c>
      <c r="AG2667" s="2616">
        <v>0.1</v>
      </c>
      <c r="AH2667" s="2615" t="s">
        <v>5576</v>
      </c>
      <c r="AI2667" s="2615">
        <v>100</v>
      </c>
      <c r="AJ2667" s="2649">
        <v>2.4900000000000002</v>
      </c>
      <c r="AK2667" s="2574"/>
    </row>
    <row r="2668" spans="2:37" s="2875" customFormat="1" x14ac:dyDescent="0.2">
      <c r="B2668" s="3978" t="s">
        <v>5577</v>
      </c>
      <c r="C2668" s="3979"/>
      <c r="D2668" s="2647" t="s">
        <v>1534</v>
      </c>
      <c r="E2668" s="2615">
        <v>34.99</v>
      </c>
      <c r="F2668" s="2647" t="s">
        <v>1534</v>
      </c>
      <c r="G2668" s="2647" t="s">
        <v>1534</v>
      </c>
      <c r="H2668" s="2647" t="s">
        <v>1534</v>
      </c>
      <c r="I2668" s="2647" t="s">
        <v>1534</v>
      </c>
      <c r="J2668" s="2647" t="s">
        <v>1534</v>
      </c>
      <c r="K2668" s="2647" t="s">
        <v>1534</v>
      </c>
      <c r="L2668" s="2647" t="s">
        <v>1534</v>
      </c>
      <c r="M2668" s="2647" t="s">
        <v>1534</v>
      </c>
      <c r="N2668" s="2647" t="s">
        <v>1534</v>
      </c>
      <c r="O2668" s="2647" t="s">
        <v>1534</v>
      </c>
      <c r="P2668" s="2647" t="s">
        <v>1534</v>
      </c>
      <c r="Q2668" s="2647" t="s">
        <v>1534</v>
      </c>
      <c r="R2668" s="2647" t="s">
        <v>1534</v>
      </c>
      <c r="S2668" s="2647" t="s">
        <v>1534</v>
      </c>
      <c r="T2668" s="2647" t="s">
        <v>1534</v>
      </c>
      <c r="U2668" s="2647" t="s">
        <v>1534</v>
      </c>
      <c r="V2668" s="2647" t="s">
        <v>1534</v>
      </c>
      <c r="W2668" s="2647" t="s">
        <v>1534</v>
      </c>
      <c r="X2668" s="2647">
        <v>0.06</v>
      </c>
      <c r="Y2668" s="2647" t="s">
        <v>1534</v>
      </c>
      <c r="Z2668" s="2647">
        <v>0.06</v>
      </c>
      <c r="AA2668" s="2647" t="s">
        <v>1534</v>
      </c>
      <c r="AB2668" s="2647" t="s">
        <v>1534</v>
      </c>
      <c r="AC2668" s="2647" t="s">
        <v>1534</v>
      </c>
      <c r="AD2668" s="2615">
        <v>34.99</v>
      </c>
      <c r="AE2668" s="2927">
        <v>2</v>
      </c>
      <c r="AF2668" s="2561">
        <f>AE2668/34.99</f>
        <v>5.7159188339525574E-2</v>
      </c>
      <c r="AG2668" s="2616">
        <v>0.1</v>
      </c>
      <c r="AH2668" s="2647" t="s">
        <v>1534</v>
      </c>
      <c r="AI2668" s="2647" t="s">
        <v>1534</v>
      </c>
      <c r="AJ2668" s="2929" t="s">
        <v>1534</v>
      </c>
      <c r="AK2668" s="2574"/>
    </row>
    <row r="2669" spans="2:37" s="2875" customFormat="1" x14ac:dyDescent="0.2">
      <c r="B2669" s="3978" t="s">
        <v>5578</v>
      </c>
      <c r="C2669" s="3979"/>
      <c r="D2669" s="2647" t="s">
        <v>1534</v>
      </c>
      <c r="E2669" s="2615" t="s">
        <v>5579</v>
      </c>
      <c r="F2669" s="2647" t="s">
        <v>1534</v>
      </c>
      <c r="G2669" s="2647" t="s">
        <v>1534</v>
      </c>
      <c r="H2669" s="2647" t="s">
        <v>1534</v>
      </c>
      <c r="I2669" s="2647" t="s">
        <v>1534</v>
      </c>
      <c r="J2669" s="2647" t="s">
        <v>1534</v>
      </c>
      <c r="K2669" s="2647" t="s">
        <v>1534</v>
      </c>
      <c r="L2669" s="2647" t="s">
        <v>1534</v>
      </c>
      <c r="M2669" s="2647" t="s">
        <v>1534</v>
      </c>
      <c r="N2669" s="2647" t="s">
        <v>1534</v>
      </c>
      <c r="O2669" s="2647" t="s">
        <v>1534</v>
      </c>
      <c r="P2669" s="2647" t="s">
        <v>1534</v>
      </c>
      <c r="Q2669" s="2647" t="s">
        <v>1534</v>
      </c>
      <c r="R2669" s="2647" t="s">
        <v>1534</v>
      </c>
      <c r="S2669" s="2647" t="s">
        <v>1534</v>
      </c>
      <c r="T2669" s="2647" t="s">
        <v>1534</v>
      </c>
      <c r="U2669" s="2647" t="s">
        <v>1534</v>
      </c>
      <c r="V2669" s="2647" t="s">
        <v>1534</v>
      </c>
      <c r="W2669" s="2647" t="s">
        <v>1534</v>
      </c>
      <c r="X2669" s="2647">
        <v>0.06</v>
      </c>
      <c r="Y2669" s="2647" t="s">
        <v>1534</v>
      </c>
      <c r="Z2669" s="2647">
        <v>0.06</v>
      </c>
      <c r="AA2669" s="2647" t="s">
        <v>1534</v>
      </c>
      <c r="AB2669" s="2647" t="s">
        <v>1534</v>
      </c>
      <c r="AC2669" s="2647" t="s">
        <v>1534</v>
      </c>
      <c r="AD2669" s="2615">
        <v>34.99</v>
      </c>
      <c r="AE2669" s="2927">
        <v>2</v>
      </c>
      <c r="AF2669" s="2561">
        <f>AE2669/34.99</f>
        <v>5.7159188339525574E-2</v>
      </c>
      <c r="AG2669" s="2616">
        <v>0.1</v>
      </c>
      <c r="AH2669" s="2615" t="s">
        <v>5576</v>
      </c>
      <c r="AI2669" s="2615">
        <v>200</v>
      </c>
      <c r="AJ2669" s="2649">
        <v>3.49</v>
      </c>
      <c r="AK2669" s="2574"/>
    </row>
    <row r="2670" spans="2:37" s="2875" customFormat="1" x14ac:dyDescent="0.2">
      <c r="B2670" s="3978" t="s">
        <v>5580</v>
      </c>
      <c r="C2670" s="3979"/>
      <c r="D2670" s="2647" t="s">
        <v>1534</v>
      </c>
      <c r="E2670" s="2615" t="s">
        <v>5575</v>
      </c>
      <c r="F2670" s="2647" t="s">
        <v>1534</v>
      </c>
      <c r="G2670" s="2647" t="s">
        <v>1534</v>
      </c>
      <c r="H2670" s="2647" t="s">
        <v>1534</v>
      </c>
      <c r="I2670" s="2647" t="s">
        <v>1534</v>
      </c>
      <c r="J2670" s="2647" t="s">
        <v>1534</v>
      </c>
      <c r="K2670" s="2647" t="s">
        <v>1534</v>
      </c>
      <c r="L2670" s="2647" t="s">
        <v>1534</v>
      </c>
      <c r="M2670" s="2647" t="s">
        <v>1534</v>
      </c>
      <c r="N2670" s="2647" t="s">
        <v>1534</v>
      </c>
      <c r="O2670" s="2647" t="s">
        <v>1534</v>
      </c>
      <c r="P2670" s="2647" t="s">
        <v>1534</v>
      </c>
      <c r="Q2670" s="2647" t="s">
        <v>1534</v>
      </c>
      <c r="R2670" s="2647" t="s">
        <v>1534</v>
      </c>
      <c r="S2670" s="2647" t="s">
        <v>1534</v>
      </c>
      <c r="T2670" s="2647" t="s">
        <v>1534</v>
      </c>
      <c r="U2670" s="2647" t="s">
        <v>1534</v>
      </c>
      <c r="V2670" s="2647" t="s">
        <v>1534</v>
      </c>
      <c r="W2670" s="2647" t="s">
        <v>1534</v>
      </c>
      <c r="X2670" s="2647">
        <v>0.06</v>
      </c>
      <c r="Y2670" s="2647" t="s">
        <v>1534</v>
      </c>
      <c r="Z2670" s="2647">
        <v>0.06</v>
      </c>
      <c r="AA2670" s="2647" t="s">
        <v>1534</v>
      </c>
      <c r="AB2670" s="2647" t="s">
        <v>1534</v>
      </c>
      <c r="AC2670" s="2647" t="s">
        <v>1534</v>
      </c>
      <c r="AD2670" s="2615">
        <v>24.99</v>
      </c>
      <c r="AE2670" s="2927">
        <v>1</v>
      </c>
      <c r="AF2670" s="2561">
        <f t="shared" ref="AF2670:AF2671" si="20">AE2670/24.99</f>
        <v>4.0016006402561026E-2</v>
      </c>
      <c r="AG2670" s="2616">
        <v>0.1</v>
      </c>
      <c r="AH2670" s="2615" t="s">
        <v>5576</v>
      </c>
      <c r="AI2670" s="2615">
        <v>100</v>
      </c>
      <c r="AJ2670" s="2649">
        <v>2.4900000000000002</v>
      </c>
      <c r="AK2670" s="2574"/>
    </row>
    <row r="2671" spans="2:37" s="2875" customFormat="1" ht="13.5" thickBot="1" x14ac:dyDescent="0.25">
      <c r="B2671" s="3994" t="s">
        <v>5581</v>
      </c>
      <c r="C2671" s="3995"/>
      <c r="D2671" s="2653" t="s">
        <v>1534</v>
      </c>
      <c r="E2671" s="2655">
        <v>24.99</v>
      </c>
      <c r="F2671" s="2653" t="s">
        <v>1534</v>
      </c>
      <c r="G2671" s="2653" t="s">
        <v>1534</v>
      </c>
      <c r="H2671" s="2653" t="s">
        <v>1534</v>
      </c>
      <c r="I2671" s="2653" t="s">
        <v>1534</v>
      </c>
      <c r="J2671" s="2653" t="s">
        <v>1534</v>
      </c>
      <c r="K2671" s="2653" t="s">
        <v>1534</v>
      </c>
      <c r="L2671" s="2653" t="s">
        <v>1534</v>
      </c>
      <c r="M2671" s="2653" t="s">
        <v>1534</v>
      </c>
      <c r="N2671" s="2653" t="s">
        <v>1534</v>
      </c>
      <c r="O2671" s="2653" t="s">
        <v>1534</v>
      </c>
      <c r="P2671" s="2653" t="s">
        <v>1534</v>
      </c>
      <c r="Q2671" s="2653" t="s">
        <v>1534</v>
      </c>
      <c r="R2671" s="2653" t="s">
        <v>1534</v>
      </c>
      <c r="S2671" s="2653" t="s">
        <v>1534</v>
      </c>
      <c r="T2671" s="2653" t="s">
        <v>1534</v>
      </c>
      <c r="U2671" s="2653" t="s">
        <v>1534</v>
      </c>
      <c r="V2671" s="2653" t="s">
        <v>1534</v>
      </c>
      <c r="W2671" s="2653" t="s">
        <v>1534</v>
      </c>
      <c r="X2671" s="2653">
        <v>0.06</v>
      </c>
      <c r="Y2671" s="2653" t="s">
        <v>1534</v>
      </c>
      <c r="Z2671" s="2653">
        <v>0.06</v>
      </c>
      <c r="AA2671" s="2653" t="s">
        <v>1534</v>
      </c>
      <c r="AB2671" s="2653" t="s">
        <v>1534</v>
      </c>
      <c r="AC2671" s="2653" t="s">
        <v>1534</v>
      </c>
      <c r="AD2671" s="2655">
        <v>24.99</v>
      </c>
      <c r="AE2671" s="2930">
        <v>1</v>
      </c>
      <c r="AF2671" s="2608">
        <f t="shared" si="20"/>
        <v>4.0016006402561026E-2</v>
      </c>
      <c r="AG2671" s="2654">
        <v>0.1</v>
      </c>
      <c r="AH2671" s="2653" t="s">
        <v>1534</v>
      </c>
      <c r="AI2671" s="2653" t="s">
        <v>1534</v>
      </c>
      <c r="AJ2671" s="2931" t="s">
        <v>1534</v>
      </c>
      <c r="AK2671" s="2574"/>
    </row>
    <row r="2672" spans="2:37" s="2875" customFormat="1" x14ac:dyDescent="0.2">
      <c r="B2672" s="2575"/>
      <c r="C2672" s="2568"/>
      <c r="D2672" s="2568"/>
      <c r="E2672" s="2568"/>
      <c r="F2672" s="2568"/>
      <c r="G2672" s="2568"/>
      <c r="H2672" s="2568"/>
      <c r="I2672" s="2569"/>
      <c r="J2672" s="2569"/>
      <c r="K2672" s="2569"/>
      <c r="L2672" s="2569"/>
      <c r="M2672" s="2568"/>
      <c r="N2672" s="2569"/>
      <c r="O2672" s="2569"/>
      <c r="P2672" s="2569"/>
      <c r="Q2672" s="2569"/>
      <c r="R2672" s="2569"/>
      <c r="S2672" s="2568"/>
      <c r="T2672" s="2567"/>
      <c r="U2672" s="2567"/>
      <c r="V2672" s="2567"/>
      <c r="W2672" s="2567"/>
      <c r="X2672" s="2567"/>
      <c r="Y2672" s="2567"/>
      <c r="Z2672" s="2567"/>
      <c r="AA2672" s="2567"/>
      <c r="AB2672" s="2567"/>
      <c r="AC2672" s="2567"/>
      <c r="AD2672" s="2567"/>
      <c r="AE2672" s="2567"/>
      <c r="AF2672" s="2567"/>
      <c r="AG2672" s="2567"/>
      <c r="AH2672" s="2567"/>
      <c r="AI2672" s="2567"/>
      <c r="AJ2672" s="2567"/>
      <c r="AK2672" s="2574"/>
    </row>
    <row r="2673" spans="2:37" s="2875" customFormat="1" x14ac:dyDescent="0.2">
      <c r="B2673" s="3834" t="s">
        <v>4996</v>
      </c>
      <c r="C2673" s="3835"/>
      <c r="D2673" s="3836" t="s">
        <v>1534</v>
      </c>
      <c r="E2673" s="3836"/>
      <c r="F2673" s="3836"/>
      <c r="G2673" s="3836"/>
      <c r="H2673" s="2571"/>
      <c r="I2673" s="2571"/>
      <c r="J2673" s="2571"/>
      <c r="K2673" s="2571"/>
      <c r="L2673" s="2571"/>
      <c r="M2673" s="2571"/>
      <c r="N2673" s="2571"/>
      <c r="O2673" s="2571"/>
      <c r="P2673" s="2571"/>
      <c r="Q2673" s="2571"/>
      <c r="R2673" s="2571"/>
      <c r="S2673" s="2571"/>
      <c r="T2673" s="2567"/>
      <c r="U2673" s="2567"/>
      <c r="V2673" s="2567"/>
      <c r="W2673" s="2567"/>
      <c r="X2673" s="2567"/>
      <c r="Y2673" s="2567"/>
      <c r="Z2673" s="2567"/>
      <c r="AA2673" s="2567"/>
      <c r="AB2673" s="2567"/>
      <c r="AC2673" s="2567"/>
      <c r="AD2673" s="2567"/>
      <c r="AE2673" s="2567"/>
      <c r="AF2673" s="2567"/>
      <c r="AG2673" s="2567"/>
      <c r="AH2673" s="2567"/>
      <c r="AI2673" s="2567"/>
      <c r="AJ2673" s="2567"/>
      <c r="AK2673" s="2574"/>
    </row>
    <row r="2674" spans="2:37" s="2875" customFormat="1" x14ac:dyDescent="0.2">
      <c r="B2674" s="3834" t="s">
        <v>4997</v>
      </c>
      <c r="C2674" s="3835"/>
      <c r="D2674" s="3836" t="s">
        <v>6</v>
      </c>
      <c r="E2674" s="3836"/>
      <c r="F2674" s="3836"/>
      <c r="G2674" s="3836"/>
      <c r="H2674" s="2571"/>
      <c r="I2674" s="2571"/>
      <c r="J2674" s="2571"/>
      <c r="K2674" s="2571"/>
      <c r="L2674" s="2571"/>
      <c r="M2674" s="2571"/>
      <c r="N2674" s="2571"/>
      <c r="O2674" s="2571"/>
      <c r="P2674" s="2571"/>
      <c r="Q2674" s="2571"/>
      <c r="R2674" s="2571"/>
      <c r="S2674" s="2571"/>
      <c r="T2674" s="2567"/>
      <c r="U2674" s="2567"/>
      <c r="V2674" s="2567"/>
      <c r="W2674" s="2567"/>
      <c r="X2674" s="2567"/>
      <c r="Y2674" s="2567"/>
      <c r="Z2674" s="2567"/>
      <c r="AA2674" s="2567"/>
      <c r="AB2674" s="2567"/>
      <c r="AC2674" s="2567"/>
      <c r="AD2674" s="2567"/>
      <c r="AE2674" s="2567"/>
      <c r="AF2674" s="2567"/>
      <c r="AG2674" s="2567"/>
      <c r="AH2674" s="2567"/>
      <c r="AI2674" s="2567"/>
      <c r="AJ2674" s="2567"/>
      <c r="AK2674" s="2574"/>
    </row>
    <row r="2675" spans="2:37" s="2875" customFormat="1" ht="15.75" thickBot="1" x14ac:dyDescent="0.25">
      <c r="B2675" s="3938"/>
      <c r="C2675" s="3939"/>
      <c r="D2675" s="3940"/>
      <c r="E2675" s="3940"/>
      <c r="F2675" s="3940"/>
      <c r="G2675" s="3940"/>
      <c r="H2675" s="2576"/>
      <c r="I2675" s="2576"/>
      <c r="J2675" s="2576"/>
      <c r="K2675" s="2576"/>
      <c r="L2675" s="2576"/>
      <c r="M2675" s="2576"/>
      <c r="N2675" s="2576"/>
      <c r="O2675" s="2576"/>
      <c r="P2675" s="2576"/>
      <c r="Q2675" s="2576"/>
      <c r="R2675" s="2576"/>
      <c r="S2675" s="2576"/>
      <c r="T2675" s="2577"/>
      <c r="U2675" s="2577"/>
      <c r="V2675" s="2577"/>
      <c r="W2675" s="2577"/>
      <c r="X2675" s="2577"/>
      <c r="Y2675" s="2577"/>
      <c r="Z2675" s="2577"/>
      <c r="AA2675" s="2577"/>
      <c r="AB2675" s="2577"/>
      <c r="AC2675" s="2577"/>
      <c r="AD2675" s="2577"/>
      <c r="AE2675" s="2577"/>
      <c r="AF2675" s="2577"/>
      <c r="AG2675" s="2577"/>
      <c r="AH2675" s="2577"/>
      <c r="AI2675" s="2577"/>
      <c r="AJ2675" s="2577"/>
      <c r="AK2675" s="2579"/>
    </row>
    <row r="2676" spans="2:37" s="2875" customFormat="1" x14ac:dyDescent="0.2">
      <c r="B2676" s="2777"/>
    </row>
    <row r="2677" spans="2:37" s="2875" customFormat="1" ht="13.5" thickBot="1" x14ac:dyDescent="0.25"/>
    <row r="2678" spans="2:37" s="2875" customFormat="1" ht="20.25" x14ac:dyDescent="0.2">
      <c r="B2678" s="3839" t="s">
        <v>5005</v>
      </c>
      <c r="C2678" s="3840"/>
      <c r="D2678" s="3840"/>
      <c r="E2678" s="3840"/>
      <c r="F2678" s="3840"/>
      <c r="G2678" s="3840"/>
      <c r="H2678" s="3840"/>
      <c r="I2678" s="3840"/>
      <c r="J2678" s="3840"/>
      <c r="K2678" s="3840"/>
      <c r="L2678" s="3840"/>
      <c r="M2678" s="3840"/>
      <c r="N2678" s="3840"/>
      <c r="O2678" s="3840"/>
      <c r="P2678" s="3840"/>
      <c r="Q2678" s="3840"/>
      <c r="R2678" s="3840"/>
      <c r="S2678" s="3840"/>
      <c r="T2678" s="3840"/>
      <c r="U2678" s="3840"/>
      <c r="V2678" s="3840"/>
      <c r="W2678" s="3840"/>
      <c r="X2678" s="3840"/>
      <c r="Y2678" s="3840"/>
      <c r="Z2678" s="3840"/>
      <c r="AA2678" s="3840"/>
      <c r="AB2678" s="3840"/>
      <c r="AC2678" s="3840"/>
      <c r="AD2678" s="3840"/>
      <c r="AE2678" s="3840"/>
      <c r="AF2678" s="3840"/>
      <c r="AG2678" s="3840"/>
      <c r="AH2678" s="3840"/>
      <c r="AI2678" s="3840"/>
      <c r="AJ2678" s="3840"/>
      <c r="AK2678" s="3841"/>
    </row>
    <row r="2679" spans="2:37" s="2875" customFormat="1" x14ac:dyDescent="0.2">
      <c r="B2679" s="2572"/>
      <c r="C2679" s="2913"/>
      <c r="D2679" s="2913"/>
      <c r="E2679" s="2913"/>
      <c r="F2679" s="2913"/>
      <c r="G2679" s="2573"/>
      <c r="H2679" s="2573"/>
      <c r="I2679" s="2573"/>
      <c r="J2679" s="2573"/>
      <c r="K2679" s="2573"/>
      <c r="L2679" s="2573"/>
      <c r="M2679" s="2573"/>
      <c r="N2679" s="2573"/>
      <c r="O2679" s="2573"/>
      <c r="P2679" s="2573"/>
      <c r="Q2679" s="2573"/>
      <c r="R2679" s="2573"/>
      <c r="S2679" s="2573"/>
      <c r="T2679" s="2573"/>
      <c r="U2679" s="2573"/>
      <c r="V2679" s="2573"/>
      <c r="W2679" s="2573"/>
      <c r="X2679" s="2573"/>
      <c r="Y2679" s="2573"/>
      <c r="Z2679" s="2573"/>
      <c r="AA2679" s="2573"/>
      <c r="AB2679" s="2573"/>
      <c r="AC2679" s="2573"/>
      <c r="AD2679" s="2573"/>
      <c r="AE2679" s="2573"/>
      <c r="AF2679" s="2573"/>
      <c r="AG2679" s="2573"/>
      <c r="AH2679" s="2573"/>
      <c r="AI2679" s="2573"/>
      <c r="AJ2679" s="2573"/>
      <c r="AK2679" s="2574"/>
    </row>
    <row r="2680" spans="2:37" s="2875" customFormat="1" x14ac:dyDescent="0.2">
      <c r="B2680" s="2572" t="s">
        <v>4992</v>
      </c>
      <c r="C2680" s="2913"/>
      <c r="D2680" s="3962" t="s">
        <v>5531</v>
      </c>
      <c r="E2680" s="3962"/>
      <c r="F2680" s="3962"/>
      <c r="G2680" s="2573"/>
      <c r="H2680" s="2573"/>
      <c r="I2680" s="2573"/>
      <c r="J2680" s="2573"/>
      <c r="K2680" s="2573"/>
      <c r="L2680" s="2573"/>
      <c r="M2680" s="2573"/>
      <c r="N2680" s="2573"/>
      <c r="O2680" s="2573"/>
      <c r="P2680" s="2573"/>
      <c r="Q2680" s="2573"/>
      <c r="R2680" s="2573"/>
      <c r="S2680" s="2573"/>
      <c r="T2680" s="2573"/>
      <c r="U2680" s="2573"/>
      <c r="V2680" s="2573"/>
      <c r="W2680" s="2573"/>
      <c r="X2680" s="2573"/>
      <c r="Y2680" s="2573"/>
      <c r="Z2680" s="2573"/>
      <c r="AA2680" s="2573"/>
      <c r="AB2680" s="2573"/>
      <c r="AC2680" s="2573"/>
      <c r="AD2680" s="2573"/>
      <c r="AE2680" s="2573"/>
      <c r="AF2680" s="2573"/>
      <c r="AG2680" s="2573"/>
      <c r="AH2680" s="2573"/>
      <c r="AI2680" s="2573"/>
      <c r="AJ2680" s="2573"/>
      <c r="AK2680" s="2574"/>
    </row>
    <row r="2681" spans="2:37" s="2875" customFormat="1" ht="13.5" thickBot="1" x14ac:dyDescent="0.25">
      <c r="B2681" s="3863" t="s">
        <v>5006</v>
      </c>
      <c r="C2681" s="3864"/>
      <c r="D2681" s="3972">
        <v>41456</v>
      </c>
      <c r="E2681" s="3973"/>
      <c r="F2681" s="2913"/>
      <c r="G2681" s="2573"/>
      <c r="H2681" s="2573"/>
      <c r="I2681" s="2573"/>
      <c r="J2681" s="2573"/>
      <c r="K2681" s="2573"/>
      <c r="L2681" s="2573"/>
      <c r="M2681" s="2573"/>
      <c r="N2681" s="2573"/>
      <c r="O2681" s="2573"/>
      <c r="P2681" s="2573"/>
      <c r="Q2681" s="2573"/>
      <c r="R2681" s="2573"/>
      <c r="S2681" s="2573"/>
      <c r="T2681" s="2573"/>
      <c r="U2681" s="2573"/>
      <c r="V2681" s="2573"/>
      <c r="W2681" s="2573"/>
      <c r="X2681" s="2573"/>
      <c r="Y2681" s="2573"/>
      <c r="Z2681" s="2573"/>
      <c r="AA2681" s="2573"/>
      <c r="AB2681" s="2573"/>
      <c r="AC2681" s="2573"/>
      <c r="AD2681" s="2573"/>
      <c r="AE2681" s="2573"/>
      <c r="AF2681" s="2573"/>
      <c r="AG2681" s="2573"/>
      <c r="AH2681" s="2573"/>
      <c r="AI2681" s="2573"/>
      <c r="AJ2681" s="2573"/>
      <c r="AK2681" s="2574"/>
    </row>
    <row r="2682" spans="2:37" s="2875" customFormat="1" ht="40.5" customHeight="1" thickBot="1" x14ac:dyDescent="0.25">
      <c r="B2682" s="3844" t="s">
        <v>5007</v>
      </c>
      <c r="C2682" s="3871"/>
      <c r="D2682" s="3963" t="s">
        <v>5511</v>
      </c>
      <c r="E2682" s="3964"/>
      <c r="F2682" s="3964"/>
      <c r="G2682" s="3964"/>
      <c r="H2682" s="3964"/>
      <c r="I2682" s="3964"/>
      <c r="J2682" s="3964"/>
      <c r="K2682" s="3965"/>
      <c r="L2682" s="2573"/>
      <c r="M2682" s="2573"/>
      <c r="N2682" s="2573"/>
      <c r="O2682" s="2573"/>
      <c r="P2682" s="2573"/>
      <c r="Q2682" s="2573"/>
      <c r="R2682" s="2573"/>
      <c r="S2682" s="2573"/>
      <c r="T2682" s="2573"/>
      <c r="U2682" s="2573"/>
      <c r="V2682" s="2573"/>
      <c r="W2682" s="2573"/>
      <c r="X2682" s="2573"/>
      <c r="Y2682" s="2573"/>
      <c r="Z2682" s="2573"/>
      <c r="AA2682" s="2573"/>
      <c r="AB2682" s="2573"/>
      <c r="AC2682" s="2573"/>
      <c r="AD2682" s="2573"/>
      <c r="AE2682" s="2573"/>
      <c r="AF2682" s="2573"/>
      <c r="AG2682" s="2573"/>
      <c r="AH2682" s="2573"/>
      <c r="AI2682" s="2573"/>
      <c r="AJ2682" s="2573"/>
      <c r="AK2682" s="2574"/>
    </row>
    <row r="2683" spans="2:37" s="2875" customFormat="1" ht="13.5" thickBot="1" x14ac:dyDescent="0.25">
      <c r="B2683" s="3865"/>
      <c r="C2683" s="3849"/>
      <c r="D2683" s="3849"/>
      <c r="E2683" s="3849"/>
      <c r="F2683" s="3849"/>
      <c r="G2683" s="3849"/>
      <c r="H2683" s="3849"/>
      <c r="I2683" s="3849"/>
      <c r="J2683" s="3849"/>
      <c r="K2683" s="3849"/>
      <c r="L2683" s="3849"/>
      <c r="M2683" s="3849"/>
      <c r="N2683" s="3849"/>
      <c r="O2683" s="3849"/>
      <c r="P2683" s="3849"/>
      <c r="Q2683" s="3849"/>
      <c r="R2683" s="2573"/>
      <c r="S2683" s="2573"/>
      <c r="T2683" s="2573"/>
      <c r="U2683" s="2573"/>
      <c r="V2683" s="2573"/>
      <c r="W2683" s="2573"/>
      <c r="X2683" s="2573"/>
      <c r="Y2683" s="2573"/>
      <c r="Z2683" s="2573"/>
      <c r="AA2683" s="2573"/>
      <c r="AB2683" s="2573"/>
      <c r="AC2683" s="2573"/>
      <c r="AD2683" s="2573"/>
      <c r="AE2683" s="2573"/>
      <c r="AF2683" s="2573"/>
      <c r="AG2683" s="2573"/>
      <c r="AH2683" s="2573"/>
      <c r="AI2683" s="2573"/>
      <c r="AJ2683" s="2573"/>
      <c r="AK2683" s="2574"/>
    </row>
    <row r="2684" spans="2:37" s="2875" customFormat="1" ht="13.5" thickBot="1" x14ac:dyDescent="0.25">
      <c r="B2684" s="3827" t="s">
        <v>5008</v>
      </c>
      <c r="C2684" s="3827"/>
      <c r="D2684" s="3827" t="s">
        <v>4998</v>
      </c>
      <c r="E2684" s="3827" t="s">
        <v>5009</v>
      </c>
      <c r="F2684" s="3850" t="s">
        <v>224</v>
      </c>
      <c r="G2684" s="3850"/>
      <c r="H2684" s="3850"/>
      <c r="I2684" s="3850"/>
      <c r="J2684" s="3850"/>
      <c r="K2684" s="3850"/>
      <c r="L2684" s="3850"/>
      <c r="M2684" s="3850"/>
      <c r="N2684" s="3850"/>
      <c r="O2684" s="3850"/>
      <c r="P2684" s="3850"/>
      <c r="Q2684" s="3850"/>
      <c r="R2684" s="3850"/>
      <c r="S2684" s="3850" t="s">
        <v>340</v>
      </c>
      <c r="T2684" s="3850"/>
      <c r="U2684" s="3850"/>
      <c r="V2684" s="3850"/>
      <c r="W2684" s="3850"/>
      <c r="X2684" s="3850"/>
      <c r="Y2684" s="3850"/>
      <c r="Z2684" s="3850"/>
      <c r="AA2684" s="3850"/>
      <c r="AB2684" s="3850"/>
      <c r="AC2684" s="3850"/>
      <c r="AD2684" s="3850" t="s">
        <v>225</v>
      </c>
      <c r="AE2684" s="3850"/>
      <c r="AF2684" s="3850"/>
      <c r="AG2684" s="3850"/>
      <c r="AH2684" s="3851" t="s">
        <v>4993</v>
      </c>
      <c r="AI2684" s="3851"/>
      <c r="AJ2684" s="3851"/>
      <c r="AK2684" s="2574"/>
    </row>
    <row r="2685" spans="2:37" s="2875" customFormat="1" ht="23.25" customHeight="1" thickBot="1" x14ac:dyDescent="0.25">
      <c r="B2685" s="3828"/>
      <c r="C2685" s="3828"/>
      <c r="D2685" s="3828"/>
      <c r="E2685" s="3828"/>
      <c r="F2685" s="3828" t="s">
        <v>5010</v>
      </c>
      <c r="G2685" s="3828" t="s">
        <v>5011</v>
      </c>
      <c r="H2685" s="3827" t="s">
        <v>5012</v>
      </c>
      <c r="I2685" s="3830" t="s">
        <v>5013</v>
      </c>
      <c r="J2685" s="3830" t="s">
        <v>5014</v>
      </c>
      <c r="K2685" s="3829" t="s">
        <v>5015</v>
      </c>
      <c r="L2685" s="3829" t="s">
        <v>5016</v>
      </c>
      <c r="M2685" s="3830" t="s">
        <v>5017</v>
      </c>
      <c r="N2685" s="3830"/>
      <c r="O2685" s="3829" t="s">
        <v>5018</v>
      </c>
      <c r="P2685" s="3829" t="s">
        <v>5019</v>
      </c>
      <c r="Q2685" s="3829" t="s">
        <v>5020</v>
      </c>
      <c r="R2685" s="3829" t="s">
        <v>5021</v>
      </c>
      <c r="S2685" s="3827" t="s">
        <v>5022</v>
      </c>
      <c r="T2685" s="3827" t="s">
        <v>5023</v>
      </c>
      <c r="U2685" s="3827" t="s">
        <v>5024</v>
      </c>
      <c r="V2685" s="3827" t="s">
        <v>5025</v>
      </c>
      <c r="W2685" s="3827" t="s">
        <v>5026</v>
      </c>
      <c r="X2685" s="3827" t="s">
        <v>5027</v>
      </c>
      <c r="Y2685" s="3827" t="s">
        <v>5028</v>
      </c>
      <c r="Z2685" s="3827" t="s">
        <v>5029</v>
      </c>
      <c r="AA2685" s="3827" t="s">
        <v>5030</v>
      </c>
      <c r="AB2685" s="3830" t="s">
        <v>5031</v>
      </c>
      <c r="AC2685" s="3830" t="s">
        <v>5032</v>
      </c>
      <c r="AD2685" s="3827" t="s">
        <v>5033</v>
      </c>
      <c r="AE2685" s="3827" t="s">
        <v>5034</v>
      </c>
      <c r="AF2685" s="3827" t="s">
        <v>5035</v>
      </c>
      <c r="AG2685" s="3827" t="s">
        <v>5036</v>
      </c>
      <c r="AH2685" s="3827" t="s">
        <v>1154</v>
      </c>
      <c r="AI2685" s="3827" t="s">
        <v>4994</v>
      </c>
      <c r="AJ2685" s="3827" t="s">
        <v>4995</v>
      </c>
      <c r="AK2685" s="2574"/>
    </row>
    <row r="2686" spans="2:37" s="2875" customFormat="1" ht="42.75" customHeight="1" thickBot="1" x14ac:dyDescent="0.25">
      <c r="B2686" s="3828"/>
      <c r="C2686" s="3828"/>
      <c r="D2686" s="3828"/>
      <c r="E2686" s="3828"/>
      <c r="F2686" s="3828"/>
      <c r="G2686" s="3828"/>
      <c r="H2686" s="3828"/>
      <c r="I2686" s="3829"/>
      <c r="J2686" s="3829"/>
      <c r="K2686" s="3829"/>
      <c r="L2686" s="3829"/>
      <c r="M2686" s="2911" t="s">
        <v>5037</v>
      </c>
      <c r="N2686" s="2912" t="s">
        <v>2798</v>
      </c>
      <c r="O2686" s="3829"/>
      <c r="P2686" s="3829"/>
      <c r="Q2686" s="3829"/>
      <c r="R2686" s="3829"/>
      <c r="S2686" s="3828"/>
      <c r="T2686" s="3828"/>
      <c r="U2686" s="3828"/>
      <c r="V2686" s="3828"/>
      <c r="W2686" s="3828"/>
      <c r="X2686" s="3828"/>
      <c r="Y2686" s="3828"/>
      <c r="Z2686" s="3828"/>
      <c r="AA2686" s="3828"/>
      <c r="AB2686" s="3829"/>
      <c r="AC2686" s="3829"/>
      <c r="AD2686" s="3828"/>
      <c r="AE2686" s="3828"/>
      <c r="AF2686" s="3828"/>
      <c r="AG2686" s="3828"/>
      <c r="AH2686" s="3828"/>
      <c r="AI2686" s="3828"/>
      <c r="AJ2686" s="3828"/>
      <c r="AK2686" s="2574"/>
    </row>
    <row r="2687" spans="2:37" s="2875" customFormat="1" ht="51.75" thickTop="1" x14ac:dyDescent="0.2">
      <c r="B2687" s="3992" t="s">
        <v>5532</v>
      </c>
      <c r="C2687" s="3993"/>
      <c r="D2687" s="2799" t="s">
        <v>5533</v>
      </c>
      <c r="E2687" s="2581">
        <v>33.6</v>
      </c>
      <c r="F2687" s="2581">
        <v>10.102399999999999</v>
      </c>
      <c r="G2687" s="2602" t="s">
        <v>1534</v>
      </c>
      <c r="H2687" s="2602" t="s">
        <v>1534</v>
      </c>
      <c r="I2687" s="2602" t="s">
        <v>1534</v>
      </c>
      <c r="J2687" s="2803">
        <v>60</v>
      </c>
      <c r="K2687" s="2688">
        <v>0.16800000000000001</v>
      </c>
      <c r="L2687" s="2688">
        <v>0.16800000000000001</v>
      </c>
      <c r="M2687" s="2803">
        <v>60</v>
      </c>
      <c r="N2687" s="2803">
        <v>60</v>
      </c>
      <c r="O2687" s="2688">
        <v>0.16800000000000001</v>
      </c>
      <c r="P2687" s="2688">
        <v>0.16800000000000001</v>
      </c>
      <c r="Q2687" s="2688">
        <v>0.16800000000000001</v>
      </c>
      <c r="R2687" s="2688">
        <v>0.16800000000000001</v>
      </c>
      <c r="S2687" s="2700">
        <v>1.1200000000000001</v>
      </c>
      <c r="T2687" s="2602" t="s">
        <v>1534</v>
      </c>
      <c r="U2687" s="2602" t="s">
        <v>1534</v>
      </c>
      <c r="V2687" s="2603" t="s">
        <v>5534</v>
      </c>
      <c r="W2687" s="2688">
        <v>2.8000000000000004E-2</v>
      </c>
      <c r="X2687" s="2688">
        <v>6.720000000000001E-2</v>
      </c>
      <c r="Y2687" s="2603" t="s">
        <v>1534</v>
      </c>
      <c r="Z2687" s="2603" t="s">
        <v>1534</v>
      </c>
      <c r="AA2687" s="2603" t="s">
        <v>1534</v>
      </c>
      <c r="AB2687" s="2603" t="s">
        <v>1534</v>
      </c>
      <c r="AC2687" s="2688">
        <v>6.720000000000001E-2</v>
      </c>
      <c r="AD2687" s="2581">
        <v>11.188800000000001</v>
      </c>
      <c r="AE2687" s="2603" t="s">
        <v>49</v>
      </c>
      <c r="AF2687" s="2690">
        <v>3.6960000000000007E-2</v>
      </c>
      <c r="AG2687" s="2690">
        <v>0.11200000000000002</v>
      </c>
      <c r="AH2687" s="2646" t="s">
        <v>5053</v>
      </c>
      <c r="AI2687" s="2646" t="s">
        <v>5054</v>
      </c>
      <c r="AJ2687" s="2811">
        <f>9.99*1.12</f>
        <v>11.188800000000001</v>
      </c>
      <c r="AK2687" s="2574"/>
    </row>
    <row r="2688" spans="2:37" s="2875" customFormat="1" x14ac:dyDescent="0.2">
      <c r="B2688" s="3976" t="s">
        <v>5535</v>
      </c>
      <c r="C2688" s="3977"/>
      <c r="D2688" s="2857" t="s">
        <v>5536</v>
      </c>
      <c r="E2688" s="2558">
        <v>33.6</v>
      </c>
      <c r="F2688" s="2558">
        <v>17.561600000000002</v>
      </c>
      <c r="G2688" s="2561" t="s">
        <v>1534</v>
      </c>
      <c r="H2688" s="2561" t="s">
        <v>1534</v>
      </c>
      <c r="I2688" s="2561" t="s">
        <v>1534</v>
      </c>
      <c r="J2688" s="2677">
        <v>104</v>
      </c>
      <c r="K2688" s="2559">
        <v>0.16800000000000001</v>
      </c>
      <c r="L2688" s="2559">
        <v>0.16800000000000001</v>
      </c>
      <c r="M2688" s="2677">
        <v>104</v>
      </c>
      <c r="N2688" s="2677">
        <v>104</v>
      </c>
      <c r="O2688" s="2559">
        <v>0.16800000000000001</v>
      </c>
      <c r="P2688" s="2559">
        <v>0.16800000000000001</v>
      </c>
      <c r="Q2688" s="2559">
        <v>0.16800000000000001</v>
      </c>
      <c r="R2688" s="2559">
        <v>0.16800000000000001</v>
      </c>
      <c r="S2688" s="2614">
        <v>1.1200000000000001</v>
      </c>
      <c r="T2688" s="2561" t="s">
        <v>1534</v>
      </c>
      <c r="U2688" s="2561" t="s">
        <v>1534</v>
      </c>
      <c r="V2688" s="2562" t="s">
        <v>5534</v>
      </c>
      <c r="W2688" s="2559">
        <v>2.8000000000000004E-2</v>
      </c>
      <c r="X2688" s="2559">
        <v>6.720000000000001E-2</v>
      </c>
      <c r="Y2688" s="2562" t="s">
        <v>1534</v>
      </c>
      <c r="Z2688" s="2562" t="s">
        <v>1534</v>
      </c>
      <c r="AA2688" s="2562" t="s">
        <v>1534</v>
      </c>
      <c r="AB2688" s="2562" t="s">
        <v>1534</v>
      </c>
      <c r="AC2688" s="2559">
        <v>6.720000000000001E-2</v>
      </c>
      <c r="AD2688" s="2558">
        <v>14.918400000000002</v>
      </c>
      <c r="AE2688" s="2562" t="s">
        <v>51</v>
      </c>
      <c r="AF2688" s="2563">
        <v>3.6960000000000007E-2</v>
      </c>
      <c r="AG2688" s="2563">
        <v>0.11200000000000002</v>
      </c>
      <c r="AH2688" s="2615" t="s">
        <v>1534</v>
      </c>
      <c r="AI2688" s="2615" t="s">
        <v>1534</v>
      </c>
      <c r="AJ2688" s="2649" t="s">
        <v>1534</v>
      </c>
      <c r="AK2688" s="2574"/>
    </row>
    <row r="2689" spans="2:37" s="2875" customFormat="1" ht="51" x14ac:dyDescent="0.2">
      <c r="B2689" s="3976" t="s">
        <v>5537</v>
      </c>
      <c r="C2689" s="3977"/>
      <c r="D2689" s="2857" t="s">
        <v>5538</v>
      </c>
      <c r="E2689" s="2558">
        <v>39.200000000000003</v>
      </c>
      <c r="F2689" s="2558">
        <v>11.412800000000001</v>
      </c>
      <c r="G2689" s="2561" t="s">
        <v>1534</v>
      </c>
      <c r="H2689" s="2561" t="s">
        <v>1534</v>
      </c>
      <c r="I2689" s="2561" t="s">
        <v>1534</v>
      </c>
      <c r="J2689" s="2677">
        <v>67</v>
      </c>
      <c r="K2689" s="2559">
        <v>0.16800000000000001</v>
      </c>
      <c r="L2689" s="2559">
        <v>0.16800000000000001</v>
      </c>
      <c r="M2689" s="2677">
        <v>67</v>
      </c>
      <c r="N2689" s="2677">
        <v>67</v>
      </c>
      <c r="O2689" s="2559">
        <v>0.16800000000000001</v>
      </c>
      <c r="P2689" s="2559">
        <v>0.16800000000000001</v>
      </c>
      <c r="Q2689" s="2559">
        <v>0.16800000000000001</v>
      </c>
      <c r="R2689" s="2559">
        <v>0.16800000000000001</v>
      </c>
      <c r="S2689" s="2614">
        <v>1.6800000000000002</v>
      </c>
      <c r="T2689" s="2561" t="s">
        <v>1534</v>
      </c>
      <c r="U2689" s="2561" t="s">
        <v>1534</v>
      </c>
      <c r="V2689" s="2562" t="s">
        <v>5539</v>
      </c>
      <c r="W2689" s="2559">
        <v>2.8000000000000004E-2</v>
      </c>
      <c r="X2689" s="2559">
        <v>6.720000000000001E-2</v>
      </c>
      <c r="Y2689" s="2562" t="s">
        <v>1534</v>
      </c>
      <c r="Z2689" s="2562" t="s">
        <v>1534</v>
      </c>
      <c r="AA2689" s="2562" t="s">
        <v>1534</v>
      </c>
      <c r="AB2689" s="2562" t="s">
        <v>1534</v>
      </c>
      <c r="AC2689" s="2559">
        <v>6.720000000000001E-2</v>
      </c>
      <c r="AD2689" s="2558">
        <v>14.918400000000004</v>
      </c>
      <c r="AE2689" s="2562" t="s">
        <v>51</v>
      </c>
      <c r="AF2689" s="2563">
        <v>3.6960000000000007E-2</v>
      </c>
      <c r="AG2689" s="2563">
        <v>0.11200000000000002</v>
      </c>
      <c r="AH2689" s="2615" t="s">
        <v>5053</v>
      </c>
      <c r="AI2689" s="2615" t="s">
        <v>5054</v>
      </c>
      <c r="AJ2689" s="2812">
        <v>11.188800000000001</v>
      </c>
      <c r="AK2689" s="2574"/>
    </row>
    <row r="2690" spans="2:37" s="2875" customFormat="1" x14ac:dyDescent="0.2">
      <c r="B2690" s="3976" t="s">
        <v>5540</v>
      </c>
      <c r="C2690" s="3977"/>
      <c r="D2690" s="2857" t="s">
        <v>5541</v>
      </c>
      <c r="E2690" s="2558">
        <v>39.200000000000003</v>
      </c>
      <c r="F2690" s="2558">
        <v>22.601600000000001</v>
      </c>
      <c r="G2690" s="2561" t="s">
        <v>1534</v>
      </c>
      <c r="H2690" s="2561" t="s">
        <v>1534</v>
      </c>
      <c r="I2690" s="2561" t="s">
        <v>1534</v>
      </c>
      <c r="J2690" s="2677">
        <v>134</v>
      </c>
      <c r="K2690" s="2559">
        <v>0.16800000000000001</v>
      </c>
      <c r="L2690" s="2559">
        <v>0.16800000000000001</v>
      </c>
      <c r="M2690" s="2677">
        <v>134</v>
      </c>
      <c r="N2690" s="2677">
        <v>134</v>
      </c>
      <c r="O2690" s="2559">
        <v>0.16800000000000001</v>
      </c>
      <c r="P2690" s="2559">
        <v>0.16800000000000001</v>
      </c>
      <c r="Q2690" s="2559">
        <v>0.16800000000000001</v>
      </c>
      <c r="R2690" s="2559">
        <v>0.16800000000000001</v>
      </c>
      <c r="S2690" s="2614">
        <v>1.6800000000000002</v>
      </c>
      <c r="T2690" s="2561" t="s">
        <v>1534</v>
      </c>
      <c r="U2690" s="2561" t="s">
        <v>1534</v>
      </c>
      <c r="V2690" s="2562" t="s">
        <v>5539</v>
      </c>
      <c r="W2690" s="2559">
        <v>2.8000000000000004E-2</v>
      </c>
      <c r="X2690" s="2559">
        <v>6.720000000000001E-2</v>
      </c>
      <c r="Y2690" s="2562" t="s">
        <v>1534</v>
      </c>
      <c r="Z2690" s="2562" t="s">
        <v>1534</v>
      </c>
      <c r="AA2690" s="2562" t="s">
        <v>1534</v>
      </c>
      <c r="AB2690" s="2562" t="s">
        <v>1534</v>
      </c>
      <c r="AC2690" s="2559">
        <v>6.720000000000001E-2</v>
      </c>
      <c r="AD2690" s="2558">
        <v>14.918400000000004</v>
      </c>
      <c r="AE2690" s="2562" t="s">
        <v>51</v>
      </c>
      <c r="AF2690" s="2563">
        <v>3.6960000000000007E-2</v>
      </c>
      <c r="AG2690" s="2563">
        <v>0.11200000000000002</v>
      </c>
      <c r="AH2690" s="2615" t="s">
        <v>1534</v>
      </c>
      <c r="AI2690" s="2615" t="s">
        <v>1534</v>
      </c>
      <c r="AJ2690" s="2649" t="s">
        <v>1534</v>
      </c>
      <c r="AK2690" s="2574"/>
    </row>
    <row r="2691" spans="2:37" s="2875" customFormat="1" ht="51" x14ac:dyDescent="0.2">
      <c r="B2691" s="3976" t="s">
        <v>5542</v>
      </c>
      <c r="C2691" s="3977"/>
      <c r="D2691" s="2857" t="s">
        <v>5543</v>
      </c>
      <c r="E2691" s="2558">
        <v>44.800000000000004</v>
      </c>
      <c r="F2691" s="2558">
        <v>12.723200000000002</v>
      </c>
      <c r="G2691" s="2561" t="s">
        <v>1534</v>
      </c>
      <c r="H2691" s="2561" t="s">
        <v>1534</v>
      </c>
      <c r="I2691" s="2561" t="s">
        <v>1534</v>
      </c>
      <c r="J2691" s="2677">
        <v>75</v>
      </c>
      <c r="K2691" s="2559">
        <v>0.16800000000000001</v>
      </c>
      <c r="L2691" s="2559">
        <v>0.16800000000000001</v>
      </c>
      <c r="M2691" s="2677">
        <v>75</v>
      </c>
      <c r="N2691" s="2677">
        <v>75</v>
      </c>
      <c r="O2691" s="2559">
        <v>0.16800000000000001</v>
      </c>
      <c r="P2691" s="2559">
        <v>0.16800000000000001</v>
      </c>
      <c r="Q2691" s="2559">
        <v>0.16800000000000001</v>
      </c>
      <c r="R2691" s="2559">
        <v>0.16800000000000001</v>
      </c>
      <c r="S2691" s="2614">
        <v>2.2400000000000002</v>
      </c>
      <c r="T2691" s="2561" t="s">
        <v>1534</v>
      </c>
      <c r="U2691" s="2561" t="s">
        <v>1534</v>
      </c>
      <c r="V2691" s="2562" t="s">
        <v>5544</v>
      </c>
      <c r="W2691" s="2559">
        <v>2.8000000000000004E-2</v>
      </c>
      <c r="X2691" s="2559">
        <v>6.720000000000001E-2</v>
      </c>
      <c r="Y2691" s="2562" t="s">
        <v>1534</v>
      </c>
      <c r="Z2691" s="2562" t="s">
        <v>1534</v>
      </c>
      <c r="AA2691" s="2562" t="s">
        <v>1534</v>
      </c>
      <c r="AB2691" s="2562" t="s">
        <v>1534</v>
      </c>
      <c r="AC2691" s="2559">
        <v>6.720000000000001E-2</v>
      </c>
      <c r="AD2691" s="2558">
        <v>18.648</v>
      </c>
      <c r="AE2691" s="2562" t="s">
        <v>406</v>
      </c>
      <c r="AF2691" s="2563">
        <v>3.6960000000000007E-2</v>
      </c>
      <c r="AG2691" s="2563">
        <v>0.11200000000000002</v>
      </c>
      <c r="AH2691" s="2615" t="s">
        <v>5053</v>
      </c>
      <c r="AI2691" s="2615" t="s">
        <v>5054</v>
      </c>
      <c r="AJ2691" s="2715">
        <v>11.188800000000001</v>
      </c>
      <c r="AK2691" s="2574"/>
    </row>
    <row r="2692" spans="2:37" s="2875" customFormat="1" x14ac:dyDescent="0.2">
      <c r="B2692" s="3976" t="s">
        <v>5545</v>
      </c>
      <c r="C2692" s="3977"/>
      <c r="D2692" s="2857" t="s">
        <v>5546</v>
      </c>
      <c r="E2692" s="2558">
        <v>44.800000000000004</v>
      </c>
      <c r="F2692" s="2558">
        <v>23.912000000000003</v>
      </c>
      <c r="G2692" s="2561" t="s">
        <v>1534</v>
      </c>
      <c r="H2692" s="2561" t="s">
        <v>1534</v>
      </c>
      <c r="I2692" s="2561" t="s">
        <v>1534</v>
      </c>
      <c r="J2692" s="2677">
        <v>142</v>
      </c>
      <c r="K2692" s="2559">
        <v>0.16800000000000001</v>
      </c>
      <c r="L2692" s="2559">
        <v>0.16800000000000001</v>
      </c>
      <c r="M2692" s="2677">
        <v>142</v>
      </c>
      <c r="N2692" s="2677">
        <v>142</v>
      </c>
      <c r="O2692" s="2559">
        <v>0.16800000000000001</v>
      </c>
      <c r="P2692" s="2559">
        <v>0.16800000000000001</v>
      </c>
      <c r="Q2692" s="2559">
        <v>0.16800000000000001</v>
      </c>
      <c r="R2692" s="2559">
        <v>0.16800000000000001</v>
      </c>
      <c r="S2692" s="2614">
        <v>2.2400000000000002</v>
      </c>
      <c r="T2692" s="2561" t="s">
        <v>1534</v>
      </c>
      <c r="U2692" s="2561" t="s">
        <v>1534</v>
      </c>
      <c r="V2692" s="2562" t="s">
        <v>5544</v>
      </c>
      <c r="W2692" s="2559">
        <v>2.8000000000000004E-2</v>
      </c>
      <c r="X2692" s="2559">
        <v>6.720000000000001E-2</v>
      </c>
      <c r="Y2692" s="2562" t="s">
        <v>1534</v>
      </c>
      <c r="Z2692" s="2562" t="s">
        <v>1534</v>
      </c>
      <c r="AA2692" s="2562" t="s">
        <v>1534</v>
      </c>
      <c r="AB2692" s="2562" t="s">
        <v>1534</v>
      </c>
      <c r="AC2692" s="2559">
        <v>6.720000000000001E-2</v>
      </c>
      <c r="AD2692" s="2558">
        <v>18.648</v>
      </c>
      <c r="AE2692" s="2562" t="s">
        <v>406</v>
      </c>
      <c r="AF2692" s="2563">
        <v>3.6960000000000007E-2</v>
      </c>
      <c r="AG2692" s="2563">
        <v>0.11200000000000002</v>
      </c>
      <c r="AH2692" s="2615" t="s">
        <v>1534</v>
      </c>
      <c r="AI2692" s="2615" t="s">
        <v>1534</v>
      </c>
      <c r="AJ2692" s="2649" t="s">
        <v>1534</v>
      </c>
      <c r="AK2692" s="2574"/>
    </row>
    <row r="2693" spans="2:37" s="2875" customFormat="1" ht="51" x14ac:dyDescent="0.2">
      <c r="B2693" s="3976" t="s">
        <v>5547</v>
      </c>
      <c r="C2693" s="3977"/>
      <c r="D2693" s="2857" t="s">
        <v>5548</v>
      </c>
      <c r="E2693" s="2558">
        <v>56.000000000000007</v>
      </c>
      <c r="F2693" s="2558">
        <v>19.633600000000005</v>
      </c>
      <c r="G2693" s="2561" t="s">
        <v>1534</v>
      </c>
      <c r="H2693" s="2561" t="s">
        <v>1534</v>
      </c>
      <c r="I2693" s="2561" t="s">
        <v>1534</v>
      </c>
      <c r="J2693" s="2560">
        <v>116</v>
      </c>
      <c r="K2693" s="2559">
        <v>0.16800000000000001</v>
      </c>
      <c r="L2693" s="2559">
        <v>0.16800000000000001</v>
      </c>
      <c r="M2693" s="2560">
        <v>116</v>
      </c>
      <c r="N2693" s="2560">
        <v>116</v>
      </c>
      <c r="O2693" s="2559">
        <v>0.16800000000000001</v>
      </c>
      <c r="P2693" s="2559">
        <v>0.16800000000000001</v>
      </c>
      <c r="Q2693" s="2559">
        <v>0.16800000000000001</v>
      </c>
      <c r="R2693" s="2559">
        <v>0.16800000000000001</v>
      </c>
      <c r="S2693" s="2614">
        <v>2.8000000000000003</v>
      </c>
      <c r="T2693" s="2561" t="s">
        <v>1534</v>
      </c>
      <c r="U2693" s="2561" t="s">
        <v>1534</v>
      </c>
      <c r="V2693" s="2562" t="s">
        <v>1133</v>
      </c>
      <c r="W2693" s="2559">
        <v>2.8000000000000004E-2</v>
      </c>
      <c r="X2693" s="2559">
        <v>6.720000000000001E-2</v>
      </c>
      <c r="Y2693" s="2562" t="s">
        <v>1534</v>
      </c>
      <c r="Z2693" s="2562" t="s">
        <v>1534</v>
      </c>
      <c r="AA2693" s="2562" t="s">
        <v>1534</v>
      </c>
      <c r="AB2693" s="2562" t="s">
        <v>1534</v>
      </c>
      <c r="AC2693" s="2559">
        <v>6.720000000000001E-2</v>
      </c>
      <c r="AD2693" s="2558">
        <v>22.377600000000001</v>
      </c>
      <c r="AE2693" s="2562" t="s">
        <v>5098</v>
      </c>
      <c r="AF2693" s="2563">
        <v>3.6960000000000007E-2</v>
      </c>
      <c r="AG2693" s="2563">
        <v>0.11200000000000002</v>
      </c>
      <c r="AH2693" s="2615" t="s">
        <v>5053</v>
      </c>
      <c r="AI2693" s="2615" t="s">
        <v>5054</v>
      </c>
      <c r="AJ2693" s="2715">
        <v>11.188800000000001</v>
      </c>
      <c r="AK2693" s="2574"/>
    </row>
    <row r="2694" spans="2:37" s="2875" customFormat="1" x14ac:dyDescent="0.2">
      <c r="B2694" s="3976" t="s">
        <v>5549</v>
      </c>
      <c r="C2694" s="3977"/>
      <c r="D2694" s="2857" t="s">
        <v>5550</v>
      </c>
      <c r="E2694" s="2558">
        <v>56.000000000000007</v>
      </c>
      <c r="F2694" s="2558">
        <v>30.822400000000002</v>
      </c>
      <c r="G2694" s="2561" t="s">
        <v>1534</v>
      </c>
      <c r="H2694" s="2561" t="s">
        <v>1534</v>
      </c>
      <c r="I2694" s="2561" t="s">
        <v>1534</v>
      </c>
      <c r="J2694" s="2560">
        <v>183</v>
      </c>
      <c r="K2694" s="2559">
        <v>0.16800000000000001</v>
      </c>
      <c r="L2694" s="2559">
        <v>0.16800000000000001</v>
      </c>
      <c r="M2694" s="2560">
        <v>183</v>
      </c>
      <c r="N2694" s="2560">
        <v>183</v>
      </c>
      <c r="O2694" s="2559">
        <v>0.16800000000000001</v>
      </c>
      <c r="P2694" s="2559">
        <v>0.16800000000000001</v>
      </c>
      <c r="Q2694" s="2559">
        <v>0.16800000000000001</v>
      </c>
      <c r="R2694" s="2559">
        <v>0.16800000000000001</v>
      </c>
      <c r="S2694" s="2614">
        <v>2.8000000000000003</v>
      </c>
      <c r="T2694" s="2561" t="s">
        <v>1534</v>
      </c>
      <c r="U2694" s="2561" t="s">
        <v>1534</v>
      </c>
      <c r="V2694" s="2562" t="s">
        <v>1133</v>
      </c>
      <c r="W2694" s="2559">
        <v>2.8000000000000004E-2</v>
      </c>
      <c r="X2694" s="2559">
        <v>6.720000000000001E-2</v>
      </c>
      <c r="Y2694" s="2562" t="s">
        <v>1534</v>
      </c>
      <c r="Z2694" s="2562" t="s">
        <v>1534</v>
      </c>
      <c r="AA2694" s="2562" t="s">
        <v>1534</v>
      </c>
      <c r="AB2694" s="2562" t="s">
        <v>1534</v>
      </c>
      <c r="AC2694" s="2559">
        <v>6.720000000000001E-2</v>
      </c>
      <c r="AD2694" s="2558">
        <v>22.377600000000001</v>
      </c>
      <c r="AE2694" s="2562" t="s">
        <v>5098</v>
      </c>
      <c r="AF2694" s="2563">
        <v>3.6960000000000007E-2</v>
      </c>
      <c r="AG2694" s="2563">
        <v>0.11200000000000002</v>
      </c>
      <c r="AH2694" s="2615" t="s">
        <v>1534</v>
      </c>
      <c r="AI2694" s="2615" t="s">
        <v>1534</v>
      </c>
      <c r="AJ2694" s="2649" t="s">
        <v>1534</v>
      </c>
      <c r="AK2694" s="2574"/>
    </row>
    <row r="2695" spans="2:37" s="2875" customFormat="1" ht="51" x14ac:dyDescent="0.2">
      <c r="B2695" s="3976" t="s">
        <v>5551</v>
      </c>
      <c r="C2695" s="3977"/>
      <c r="D2695" s="2857" t="s">
        <v>5552</v>
      </c>
      <c r="E2695" s="2558">
        <v>67.2</v>
      </c>
      <c r="F2695" s="2558">
        <v>24.303999999999998</v>
      </c>
      <c r="G2695" s="2561" t="s">
        <v>1534</v>
      </c>
      <c r="H2695" s="2561" t="s">
        <v>1534</v>
      </c>
      <c r="I2695" s="2561" t="s">
        <v>1534</v>
      </c>
      <c r="J2695" s="2560">
        <v>155</v>
      </c>
      <c r="K2695" s="2559">
        <v>0.15680000000000002</v>
      </c>
      <c r="L2695" s="2559">
        <v>0.15680000000000002</v>
      </c>
      <c r="M2695" s="2560">
        <v>155</v>
      </c>
      <c r="N2695" s="2560">
        <v>155</v>
      </c>
      <c r="O2695" s="2559">
        <v>0.15680000000000002</v>
      </c>
      <c r="P2695" s="2559">
        <v>0.15680000000000002</v>
      </c>
      <c r="Q2695" s="2559">
        <v>0.15680000000000002</v>
      </c>
      <c r="R2695" s="2559">
        <v>0.15680000000000002</v>
      </c>
      <c r="S2695" s="2614">
        <v>5.6000000000000005</v>
      </c>
      <c r="T2695" s="2561" t="s">
        <v>1534</v>
      </c>
      <c r="U2695" s="2561" t="s">
        <v>1534</v>
      </c>
      <c r="V2695" s="2562" t="s">
        <v>1135</v>
      </c>
      <c r="W2695" s="2559">
        <v>2.8000000000000004E-2</v>
      </c>
      <c r="X2695" s="2559">
        <v>6.720000000000001E-2</v>
      </c>
      <c r="Y2695" s="2562" t="s">
        <v>1534</v>
      </c>
      <c r="Z2695" s="2562" t="s">
        <v>1534</v>
      </c>
      <c r="AA2695" s="2562" t="s">
        <v>1534</v>
      </c>
      <c r="AB2695" s="2562" t="s">
        <v>1534</v>
      </c>
      <c r="AC2695" s="2559">
        <v>6.720000000000001E-2</v>
      </c>
      <c r="AD2695" s="2558">
        <v>26.107200000000002</v>
      </c>
      <c r="AE2695" s="2562" t="s">
        <v>5514</v>
      </c>
      <c r="AF2695" s="2563">
        <v>3.6960000000000007E-2</v>
      </c>
      <c r="AG2695" s="2563">
        <v>0.11200000000000002</v>
      </c>
      <c r="AH2695" s="2615" t="s">
        <v>5053</v>
      </c>
      <c r="AI2695" s="2615" t="s">
        <v>5054</v>
      </c>
      <c r="AJ2695" s="2649">
        <v>11.188800000000001</v>
      </c>
      <c r="AK2695" s="2574"/>
    </row>
    <row r="2696" spans="2:37" s="2875" customFormat="1" x14ac:dyDescent="0.2">
      <c r="B2696" s="3976" t="s">
        <v>5553</v>
      </c>
      <c r="C2696" s="3977"/>
      <c r="D2696" s="2857" t="s">
        <v>5554</v>
      </c>
      <c r="E2696" s="2558">
        <v>67.2</v>
      </c>
      <c r="F2696" s="2558">
        <v>35.492800000000003</v>
      </c>
      <c r="G2696" s="2561" t="s">
        <v>1534</v>
      </c>
      <c r="H2696" s="2561" t="s">
        <v>1534</v>
      </c>
      <c r="I2696" s="2561" t="s">
        <v>1534</v>
      </c>
      <c r="J2696" s="2560">
        <v>226</v>
      </c>
      <c r="K2696" s="2559">
        <v>0.15680000000000002</v>
      </c>
      <c r="L2696" s="2559">
        <v>0.15680000000000002</v>
      </c>
      <c r="M2696" s="2560">
        <v>226</v>
      </c>
      <c r="N2696" s="2560">
        <v>226</v>
      </c>
      <c r="O2696" s="2559">
        <v>0.15680000000000002</v>
      </c>
      <c r="P2696" s="2559">
        <v>0.15680000000000002</v>
      </c>
      <c r="Q2696" s="2559">
        <v>0.15680000000000002</v>
      </c>
      <c r="R2696" s="2559">
        <v>0.15680000000000002</v>
      </c>
      <c r="S2696" s="2614">
        <v>5.6000000000000005</v>
      </c>
      <c r="T2696" s="2561" t="s">
        <v>1534</v>
      </c>
      <c r="U2696" s="2561" t="s">
        <v>1534</v>
      </c>
      <c r="V2696" s="2562" t="s">
        <v>1135</v>
      </c>
      <c r="W2696" s="2559">
        <v>2.8000000000000004E-2</v>
      </c>
      <c r="X2696" s="2559">
        <v>6.720000000000001E-2</v>
      </c>
      <c r="Y2696" s="2562" t="s">
        <v>1534</v>
      </c>
      <c r="Z2696" s="2562" t="s">
        <v>1534</v>
      </c>
      <c r="AA2696" s="2562" t="s">
        <v>1534</v>
      </c>
      <c r="AB2696" s="2562" t="s">
        <v>1534</v>
      </c>
      <c r="AC2696" s="2559">
        <v>6.720000000000001E-2</v>
      </c>
      <c r="AD2696" s="2558">
        <v>26.107200000000002</v>
      </c>
      <c r="AE2696" s="2562" t="s">
        <v>5514</v>
      </c>
      <c r="AF2696" s="2563">
        <v>3.6960000000000007E-2</v>
      </c>
      <c r="AG2696" s="2563">
        <v>0.11200000000000002</v>
      </c>
      <c r="AH2696" s="2615" t="s">
        <v>1534</v>
      </c>
      <c r="AI2696" s="2615" t="s">
        <v>1534</v>
      </c>
      <c r="AJ2696" s="2649" t="s">
        <v>1534</v>
      </c>
      <c r="AK2696" s="2574"/>
    </row>
    <row r="2697" spans="2:37" s="2875" customFormat="1" ht="51" x14ac:dyDescent="0.2">
      <c r="B2697" s="3976" t="s">
        <v>5555</v>
      </c>
      <c r="C2697" s="3977"/>
      <c r="D2697" s="2857" t="s">
        <v>5556</v>
      </c>
      <c r="E2697" s="2558">
        <v>78.400000000000006</v>
      </c>
      <c r="F2697" s="2558">
        <v>31.7744</v>
      </c>
      <c r="G2697" s="2561" t="s">
        <v>1534</v>
      </c>
      <c r="H2697" s="2561" t="s">
        <v>1534</v>
      </c>
      <c r="I2697" s="2561" t="s">
        <v>1534</v>
      </c>
      <c r="J2697" s="2560">
        <v>202</v>
      </c>
      <c r="K2697" s="2559">
        <v>0.15680000000000002</v>
      </c>
      <c r="L2697" s="2559">
        <v>0.15680000000000002</v>
      </c>
      <c r="M2697" s="2560">
        <v>202</v>
      </c>
      <c r="N2697" s="2560">
        <v>202</v>
      </c>
      <c r="O2697" s="2559">
        <v>0.15680000000000002</v>
      </c>
      <c r="P2697" s="2559">
        <v>0.15680000000000002</v>
      </c>
      <c r="Q2697" s="2559">
        <v>0.15680000000000002</v>
      </c>
      <c r="R2697" s="2559">
        <v>0.15680000000000002</v>
      </c>
      <c r="S2697" s="2614">
        <v>5.6000000000000005</v>
      </c>
      <c r="T2697" s="2561" t="s">
        <v>1534</v>
      </c>
      <c r="U2697" s="2561" t="s">
        <v>1534</v>
      </c>
      <c r="V2697" s="2562" t="s">
        <v>1135</v>
      </c>
      <c r="W2697" s="2559">
        <v>2.8000000000000004E-2</v>
      </c>
      <c r="X2697" s="2559">
        <v>6.720000000000001E-2</v>
      </c>
      <c r="Y2697" s="2562" t="s">
        <v>1534</v>
      </c>
      <c r="Z2697" s="2562" t="s">
        <v>1534</v>
      </c>
      <c r="AA2697" s="2562" t="s">
        <v>1534</v>
      </c>
      <c r="AB2697" s="2562" t="s">
        <v>1534</v>
      </c>
      <c r="AC2697" s="2559">
        <v>6.720000000000001E-2</v>
      </c>
      <c r="AD2697" s="2558">
        <v>29.836800000000004</v>
      </c>
      <c r="AE2697" s="2562" t="s">
        <v>56</v>
      </c>
      <c r="AF2697" s="2563">
        <v>3.6960000000000007E-2</v>
      </c>
      <c r="AG2697" s="2563">
        <v>0.11200000000000002</v>
      </c>
      <c r="AH2697" s="2615" t="s">
        <v>5053</v>
      </c>
      <c r="AI2697" s="2615" t="s">
        <v>5054</v>
      </c>
      <c r="AJ2697" s="2812">
        <v>11.188800000000001</v>
      </c>
      <c r="AK2697" s="2574"/>
    </row>
    <row r="2698" spans="2:37" s="2875" customFormat="1" x14ac:dyDescent="0.2">
      <c r="B2698" s="3976" t="s">
        <v>5557</v>
      </c>
      <c r="C2698" s="3977"/>
      <c r="D2698" s="2857" t="s">
        <v>5558</v>
      </c>
      <c r="E2698" s="2558">
        <v>78.400000000000006</v>
      </c>
      <c r="F2698" s="2558">
        <v>42.963200000000001</v>
      </c>
      <c r="G2698" s="2561" t="s">
        <v>1534</v>
      </c>
      <c r="H2698" s="2561" t="s">
        <v>1534</v>
      </c>
      <c r="I2698" s="2561" t="s">
        <v>1534</v>
      </c>
      <c r="J2698" s="2560">
        <v>274</v>
      </c>
      <c r="K2698" s="2559">
        <v>0.15680000000000002</v>
      </c>
      <c r="L2698" s="2559">
        <v>0.15680000000000002</v>
      </c>
      <c r="M2698" s="2560">
        <v>274</v>
      </c>
      <c r="N2698" s="2560">
        <v>274</v>
      </c>
      <c r="O2698" s="2559">
        <v>0.15680000000000002</v>
      </c>
      <c r="P2698" s="2559">
        <v>0.15680000000000002</v>
      </c>
      <c r="Q2698" s="2559">
        <v>0.15680000000000002</v>
      </c>
      <c r="R2698" s="2559">
        <v>0.15680000000000002</v>
      </c>
      <c r="S2698" s="2614">
        <v>5.6000000000000005</v>
      </c>
      <c r="T2698" s="2561" t="s">
        <v>1534</v>
      </c>
      <c r="U2698" s="2561" t="s">
        <v>1534</v>
      </c>
      <c r="V2698" s="2562" t="s">
        <v>1135</v>
      </c>
      <c r="W2698" s="2559">
        <v>2.8000000000000004E-2</v>
      </c>
      <c r="X2698" s="2559">
        <v>6.720000000000001E-2</v>
      </c>
      <c r="Y2698" s="2562" t="s">
        <v>1534</v>
      </c>
      <c r="Z2698" s="2562" t="s">
        <v>1534</v>
      </c>
      <c r="AA2698" s="2562" t="s">
        <v>1534</v>
      </c>
      <c r="AB2698" s="2562" t="s">
        <v>1534</v>
      </c>
      <c r="AC2698" s="2559">
        <v>6.720000000000001E-2</v>
      </c>
      <c r="AD2698" s="2558">
        <v>29.836800000000004</v>
      </c>
      <c r="AE2698" s="2562" t="s">
        <v>56</v>
      </c>
      <c r="AF2698" s="2563">
        <v>3.6960000000000007E-2</v>
      </c>
      <c r="AG2698" s="2563">
        <v>0.11200000000000002</v>
      </c>
      <c r="AH2698" s="2615" t="s">
        <v>1534</v>
      </c>
      <c r="AI2698" s="2615" t="s">
        <v>1534</v>
      </c>
      <c r="AJ2698" s="2649" t="s">
        <v>1534</v>
      </c>
      <c r="AK2698" s="2574"/>
    </row>
    <row r="2699" spans="2:37" s="2875" customFormat="1" ht="51" x14ac:dyDescent="0.2">
      <c r="B2699" s="3976" t="s">
        <v>5559</v>
      </c>
      <c r="C2699" s="3977"/>
      <c r="D2699" s="2857" t="s">
        <v>5560</v>
      </c>
      <c r="E2699" s="2558">
        <v>89.600000000000009</v>
      </c>
      <c r="F2699" s="2558">
        <v>36.444800000000001</v>
      </c>
      <c r="G2699" s="2561" t="s">
        <v>1534</v>
      </c>
      <c r="H2699" s="2561" t="s">
        <v>1534</v>
      </c>
      <c r="I2699" s="2561" t="s">
        <v>1534</v>
      </c>
      <c r="J2699" s="2560">
        <v>250</v>
      </c>
      <c r="K2699" s="2559">
        <v>0.14560000000000001</v>
      </c>
      <c r="L2699" s="2559">
        <v>0.14560000000000001</v>
      </c>
      <c r="M2699" s="2560">
        <v>250</v>
      </c>
      <c r="N2699" s="2560">
        <v>250</v>
      </c>
      <c r="O2699" s="2559">
        <v>0.14560000000000001</v>
      </c>
      <c r="P2699" s="2559">
        <v>0.14560000000000001</v>
      </c>
      <c r="Q2699" s="2559">
        <v>0.14560000000000001</v>
      </c>
      <c r="R2699" s="2559">
        <v>0.14560000000000001</v>
      </c>
      <c r="S2699" s="2614">
        <v>8.4</v>
      </c>
      <c r="T2699" s="2561" t="s">
        <v>1534</v>
      </c>
      <c r="U2699" s="2561" t="s">
        <v>1534</v>
      </c>
      <c r="V2699" s="2562" t="s">
        <v>1119</v>
      </c>
      <c r="W2699" s="2559">
        <v>2.8000000000000004E-2</v>
      </c>
      <c r="X2699" s="2559">
        <v>6.720000000000001E-2</v>
      </c>
      <c r="Y2699" s="2562" t="s">
        <v>1534</v>
      </c>
      <c r="Z2699" s="2562" t="s">
        <v>1534</v>
      </c>
      <c r="AA2699" s="2562" t="s">
        <v>1534</v>
      </c>
      <c r="AB2699" s="2562" t="s">
        <v>1534</v>
      </c>
      <c r="AC2699" s="2559">
        <v>6.720000000000001E-2</v>
      </c>
      <c r="AD2699" s="2558">
        <v>33.566400000000002</v>
      </c>
      <c r="AE2699" s="2562" t="s">
        <v>5523</v>
      </c>
      <c r="AF2699" s="2563">
        <v>3.6960000000000007E-2</v>
      </c>
      <c r="AG2699" s="2563">
        <v>0.11200000000000002</v>
      </c>
      <c r="AH2699" s="2615" t="s">
        <v>5053</v>
      </c>
      <c r="AI2699" s="2615" t="s">
        <v>5054</v>
      </c>
      <c r="AJ2699" s="2812">
        <v>11.188800000000001</v>
      </c>
      <c r="AK2699" s="2574"/>
    </row>
    <row r="2700" spans="2:37" s="2875" customFormat="1" x14ac:dyDescent="0.2">
      <c r="B2700" s="3976" t="s">
        <v>5561</v>
      </c>
      <c r="C2700" s="3977"/>
      <c r="D2700" s="2857" t="s">
        <v>5562</v>
      </c>
      <c r="E2700" s="2558">
        <v>89.600000000000009</v>
      </c>
      <c r="F2700" s="2558">
        <v>47.633600000000008</v>
      </c>
      <c r="G2700" s="2561" t="s">
        <v>1534</v>
      </c>
      <c r="H2700" s="2561" t="s">
        <v>1534</v>
      </c>
      <c r="I2700" s="2561" t="s">
        <v>1534</v>
      </c>
      <c r="J2700" s="2560">
        <v>327</v>
      </c>
      <c r="K2700" s="2559">
        <v>0.14560000000000001</v>
      </c>
      <c r="L2700" s="2559">
        <v>0.14560000000000001</v>
      </c>
      <c r="M2700" s="2560">
        <v>327</v>
      </c>
      <c r="N2700" s="2560">
        <v>327</v>
      </c>
      <c r="O2700" s="2559">
        <v>0.14560000000000001</v>
      </c>
      <c r="P2700" s="2559">
        <v>0.14560000000000001</v>
      </c>
      <c r="Q2700" s="2559">
        <v>0.14560000000000001</v>
      </c>
      <c r="R2700" s="2559">
        <v>0.14560000000000001</v>
      </c>
      <c r="S2700" s="2614">
        <v>8.4</v>
      </c>
      <c r="T2700" s="2561" t="s">
        <v>1534</v>
      </c>
      <c r="U2700" s="2561" t="s">
        <v>1534</v>
      </c>
      <c r="V2700" s="2562" t="s">
        <v>1119</v>
      </c>
      <c r="W2700" s="2559">
        <v>2.8000000000000004E-2</v>
      </c>
      <c r="X2700" s="2559">
        <v>6.720000000000001E-2</v>
      </c>
      <c r="Y2700" s="2562" t="s">
        <v>1534</v>
      </c>
      <c r="Z2700" s="2562" t="s">
        <v>1534</v>
      </c>
      <c r="AA2700" s="2562" t="s">
        <v>1534</v>
      </c>
      <c r="AB2700" s="2562" t="s">
        <v>1534</v>
      </c>
      <c r="AC2700" s="2559">
        <v>6.720000000000001E-2</v>
      </c>
      <c r="AD2700" s="2558">
        <v>33.566400000000002</v>
      </c>
      <c r="AE2700" s="2562" t="s">
        <v>5523</v>
      </c>
      <c r="AF2700" s="2563">
        <v>3.6960000000000007E-2</v>
      </c>
      <c r="AG2700" s="2563">
        <v>0.11200000000000002</v>
      </c>
      <c r="AH2700" s="2615" t="s">
        <v>1534</v>
      </c>
      <c r="AI2700" s="2615" t="s">
        <v>1534</v>
      </c>
      <c r="AJ2700" s="2649" t="s">
        <v>1534</v>
      </c>
      <c r="AK2700" s="2574"/>
    </row>
    <row r="2701" spans="2:37" s="2875" customFormat="1" ht="51" x14ac:dyDescent="0.2">
      <c r="B2701" s="3976" t="s">
        <v>5563</v>
      </c>
      <c r="C2701" s="3977"/>
      <c r="D2701" s="2857" t="s">
        <v>5564</v>
      </c>
      <c r="E2701" s="2558">
        <v>112.00000000000001</v>
      </c>
      <c r="F2701" s="2558">
        <v>52.315200000000004</v>
      </c>
      <c r="G2701" s="2561" t="s">
        <v>1534</v>
      </c>
      <c r="H2701" s="2561" t="s">
        <v>1534</v>
      </c>
      <c r="I2701" s="2561" t="s">
        <v>1534</v>
      </c>
      <c r="J2701" s="2560">
        <v>389</v>
      </c>
      <c r="K2701" s="2559">
        <v>0.13440000000000002</v>
      </c>
      <c r="L2701" s="2559">
        <v>0.13440000000000002</v>
      </c>
      <c r="M2701" s="2560">
        <v>389</v>
      </c>
      <c r="N2701" s="2560">
        <v>389</v>
      </c>
      <c r="O2701" s="2559">
        <v>0.13440000000000002</v>
      </c>
      <c r="P2701" s="2559">
        <v>0.13440000000000002</v>
      </c>
      <c r="Q2701" s="2559">
        <v>0.13440000000000002</v>
      </c>
      <c r="R2701" s="2559">
        <v>0.13440000000000002</v>
      </c>
      <c r="S2701" s="2614">
        <v>11.200000000000001</v>
      </c>
      <c r="T2701" s="2561" t="s">
        <v>1534</v>
      </c>
      <c r="U2701" s="2561" t="s">
        <v>1534</v>
      </c>
      <c r="V2701" s="2562" t="s">
        <v>5528</v>
      </c>
      <c r="W2701" s="2559">
        <v>2.8000000000000004E-2</v>
      </c>
      <c r="X2701" s="2559">
        <v>6.720000000000001E-2</v>
      </c>
      <c r="Y2701" s="2562" t="s">
        <v>1534</v>
      </c>
      <c r="Z2701" s="2562" t="s">
        <v>1534</v>
      </c>
      <c r="AA2701" s="2562" t="s">
        <v>1534</v>
      </c>
      <c r="AB2701" s="2562" t="s">
        <v>1534</v>
      </c>
      <c r="AC2701" s="2559">
        <v>6.720000000000001E-2</v>
      </c>
      <c r="AD2701" s="2558">
        <v>37.295999999999999</v>
      </c>
      <c r="AE2701" s="2562" t="s">
        <v>58</v>
      </c>
      <c r="AF2701" s="2563">
        <v>3.6960000000000007E-2</v>
      </c>
      <c r="AG2701" s="2563">
        <v>0.11200000000000002</v>
      </c>
      <c r="AH2701" s="2615" t="s">
        <v>5053</v>
      </c>
      <c r="AI2701" s="2615" t="s">
        <v>5054</v>
      </c>
      <c r="AJ2701" s="2812">
        <v>11.188800000000001</v>
      </c>
      <c r="AK2701" s="2574"/>
    </row>
    <row r="2702" spans="2:37" s="2875" customFormat="1" ht="19.5" customHeight="1" thickBot="1" x14ac:dyDescent="0.25">
      <c r="B2702" s="3982" t="s">
        <v>5565</v>
      </c>
      <c r="C2702" s="3983"/>
      <c r="D2702" s="2800" t="s">
        <v>5566</v>
      </c>
      <c r="E2702" s="2605">
        <v>112.00000000000001</v>
      </c>
      <c r="F2702" s="2605">
        <v>63.504000000000012</v>
      </c>
      <c r="G2702" s="2608" t="s">
        <v>1534</v>
      </c>
      <c r="H2702" s="2608" t="s">
        <v>1534</v>
      </c>
      <c r="I2702" s="2608" t="s">
        <v>1534</v>
      </c>
      <c r="J2702" s="2607">
        <v>472</v>
      </c>
      <c r="K2702" s="2606">
        <v>0.13440000000000002</v>
      </c>
      <c r="L2702" s="2606">
        <v>0.13440000000000002</v>
      </c>
      <c r="M2702" s="2607">
        <v>472</v>
      </c>
      <c r="N2702" s="2607">
        <v>472</v>
      </c>
      <c r="O2702" s="2606">
        <v>0.13440000000000002</v>
      </c>
      <c r="P2702" s="2606">
        <v>0.13440000000000002</v>
      </c>
      <c r="Q2702" s="2606">
        <v>0.13440000000000002</v>
      </c>
      <c r="R2702" s="2606">
        <v>0.13440000000000002</v>
      </c>
      <c r="S2702" s="2801">
        <v>11.200000000000001</v>
      </c>
      <c r="T2702" s="2608" t="s">
        <v>1534</v>
      </c>
      <c r="U2702" s="2608" t="s">
        <v>1534</v>
      </c>
      <c r="V2702" s="2609" t="s">
        <v>5528</v>
      </c>
      <c r="W2702" s="2606">
        <v>2.8000000000000004E-2</v>
      </c>
      <c r="X2702" s="2606">
        <v>6.720000000000001E-2</v>
      </c>
      <c r="Y2702" s="2609" t="s">
        <v>1534</v>
      </c>
      <c r="Z2702" s="2609" t="s">
        <v>1534</v>
      </c>
      <c r="AA2702" s="2609" t="s">
        <v>1534</v>
      </c>
      <c r="AB2702" s="2609" t="s">
        <v>1534</v>
      </c>
      <c r="AC2702" s="2606">
        <v>6.720000000000001E-2</v>
      </c>
      <c r="AD2702" s="2605">
        <v>37.295999999999999</v>
      </c>
      <c r="AE2702" s="2609" t="s">
        <v>58</v>
      </c>
      <c r="AF2702" s="2610">
        <v>3.6960000000000007E-2</v>
      </c>
      <c r="AG2702" s="2610">
        <v>0.11200000000000002</v>
      </c>
      <c r="AH2702" s="2655" t="s">
        <v>1534</v>
      </c>
      <c r="AI2702" s="2655" t="s">
        <v>1534</v>
      </c>
      <c r="AJ2702" s="2656" t="s">
        <v>1534</v>
      </c>
      <c r="AK2702" s="2574"/>
    </row>
    <row r="2703" spans="2:37" s="2875" customFormat="1" x14ac:dyDescent="0.2">
      <c r="B2703" s="2575"/>
      <c r="C2703" s="2568"/>
      <c r="D2703" s="2568"/>
      <c r="E2703" s="2568"/>
      <c r="F2703" s="2568"/>
      <c r="G2703" s="2568"/>
      <c r="H2703" s="2568"/>
      <c r="I2703" s="2569"/>
      <c r="J2703" s="2569"/>
      <c r="K2703" s="2569"/>
      <c r="L2703" s="2569"/>
      <c r="M2703" s="2568"/>
      <c r="N2703" s="2569"/>
      <c r="O2703" s="2569"/>
      <c r="P2703" s="2569"/>
      <c r="Q2703" s="2569"/>
      <c r="R2703" s="2569"/>
      <c r="S2703" s="2568"/>
      <c r="T2703" s="2567"/>
      <c r="U2703" s="2567"/>
      <c r="V2703" s="2567"/>
      <c r="W2703" s="2567"/>
      <c r="X2703" s="2567"/>
      <c r="Y2703" s="2567"/>
      <c r="Z2703" s="2567"/>
      <c r="AA2703" s="2567"/>
      <c r="AB2703" s="2567"/>
      <c r="AC2703" s="2567"/>
      <c r="AD2703" s="2567"/>
      <c r="AE2703" s="2567"/>
      <c r="AF2703" s="2567"/>
      <c r="AG2703" s="2567"/>
      <c r="AH2703" s="2567"/>
      <c r="AI2703" s="2567"/>
      <c r="AJ2703" s="2567"/>
      <c r="AK2703" s="2574"/>
    </row>
    <row r="2704" spans="2:37" s="2875" customFormat="1" ht="14.25" x14ac:dyDescent="0.2">
      <c r="B2704" s="3834" t="s">
        <v>4996</v>
      </c>
      <c r="C2704" s="3835"/>
      <c r="D2704" s="3917" t="s">
        <v>10</v>
      </c>
      <c r="E2704" s="3917"/>
      <c r="F2704" s="3917"/>
      <c r="G2704" s="3917"/>
      <c r="H2704" s="2571"/>
      <c r="I2704" s="2571"/>
      <c r="J2704" s="2571"/>
      <c r="K2704" s="2571"/>
      <c r="L2704" s="2571"/>
      <c r="M2704" s="2571"/>
      <c r="N2704" s="2571"/>
      <c r="O2704" s="2571"/>
      <c r="P2704" s="2571"/>
      <c r="Q2704" s="2571"/>
      <c r="R2704" s="2571"/>
      <c r="S2704" s="2571"/>
      <c r="T2704" s="2567"/>
      <c r="U2704" s="2567"/>
      <c r="V2704" s="2567"/>
      <c r="W2704" s="2567"/>
      <c r="X2704" s="2567"/>
      <c r="Y2704" s="2567"/>
      <c r="Z2704" s="2567"/>
      <c r="AA2704" s="2567"/>
      <c r="AB2704" s="2567"/>
      <c r="AC2704" s="2567"/>
      <c r="AD2704" s="2567"/>
      <c r="AE2704" s="2567"/>
      <c r="AF2704" s="2567"/>
      <c r="AG2704" s="2567"/>
      <c r="AH2704" s="2567"/>
      <c r="AI2704" s="2567"/>
      <c r="AJ2704" s="2567"/>
      <c r="AK2704" s="2574"/>
    </row>
    <row r="2705" spans="2:37" s="2875" customFormat="1" ht="14.25" x14ac:dyDescent="0.2">
      <c r="B2705" s="3834" t="s">
        <v>4997</v>
      </c>
      <c r="C2705" s="3835"/>
      <c r="D2705" s="3917" t="s">
        <v>10</v>
      </c>
      <c r="E2705" s="3917"/>
      <c r="F2705" s="3917"/>
      <c r="G2705" s="3917"/>
      <c r="H2705" s="2571"/>
      <c r="I2705" s="2571"/>
      <c r="J2705" s="2571"/>
      <c r="K2705" s="2571"/>
      <c r="L2705" s="2571"/>
      <c r="M2705" s="2571"/>
      <c r="N2705" s="2571"/>
      <c r="O2705" s="2571"/>
      <c r="P2705" s="2571"/>
      <c r="Q2705" s="2571"/>
      <c r="R2705" s="2571"/>
      <c r="S2705" s="2571"/>
      <c r="T2705" s="2567"/>
      <c r="U2705" s="2567"/>
      <c r="V2705" s="2567"/>
      <c r="W2705" s="2567"/>
      <c r="X2705" s="2567"/>
      <c r="Y2705" s="2567"/>
      <c r="Z2705" s="2567"/>
      <c r="AA2705" s="2567"/>
      <c r="AB2705" s="2567"/>
      <c r="AC2705" s="2567"/>
      <c r="AD2705" s="2567"/>
      <c r="AE2705" s="2567"/>
      <c r="AF2705" s="2567"/>
      <c r="AG2705" s="2567"/>
      <c r="AH2705" s="2567"/>
      <c r="AI2705" s="2567"/>
      <c r="AJ2705" s="2567"/>
      <c r="AK2705" s="2574"/>
    </row>
    <row r="2706" spans="2:37" s="2875" customFormat="1" ht="15.75" thickBot="1" x14ac:dyDescent="0.25">
      <c r="B2706" s="3938"/>
      <c r="C2706" s="3939"/>
      <c r="D2706" s="3940"/>
      <c r="E2706" s="3940"/>
      <c r="F2706" s="3940"/>
      <c r="G2706" s="3940"/>
      <c r="H2706" s="2576"/>
      <c r="I2706" s="2576"/>
      <c r="J2706" s="2576"/>
      <c r="K2706" s="2576"/>
      <c r="L2706" s="2576"/>
      <c r="M2706" s="2576"/>
      <c r="N2706" s="2576"/>
      <c r="O2706" s="2576"/>
      <c r="P2706" s="2576"/>
      <c r="Q2706" s="2576"/>
      <c r="R2706" s="2576"/>
      <c r="S2706" s="2576"/>
      <c r="T2706" s="2577"/>
      <c r="U2706" s="2577"/>
      <c r="V2706" s="2577"/>
      <c r="W2706" s="2577"/>
      <c r="X2706" s="2577"/>
      <c r="Y2706" s="2577"/>
      <c r="Z2706" s="2577"/>
      <c r="AA2706" s="2577"/>
      <c r="AB2706" s="2577"/>
      <c r="AC2706" s="2577"/>
      <c r="AD2706" s="2577"/>
      <c r="AE2706" s="2577"/>
      <c r="AF2706" s="2577"/>
      <c r="AG2706" s="2577"/>
      <c r="AH2706" s="2577"/>
      <c r="AI2706" s="2577"/>
      <c r="AJ2706" s="2577"/>
      <c r="AK2706" s="2579"/>
    </row>
    <row r="2707" spans="2:37" s="2875" customFormat="1" x14ac:dyDescent="0.2">
      <c r="B2707" s="2777"/>
    </row>
    <row r="2708" spans="2:37" s="2875" customFormat="1" ht="13.5" thickBot="1" x14ac:dyDescent="0.25"/>
    <row r="2709" spans="2:37" s="2875" customFormat="1" ht="20.25" x14ac:dyDescent="0.2">
      <c r="B2709" s="3839" t="s">
        <v>5005</v>
      </c>
      <c r="C2709" s="3840"/>
      <c r="D2709" s="3840"/>
      <c r="E2709" s="3840"/>
      <c r="F2709" s="3840"/>
      <c r="G2709" s="3840"/>
      <c r="H2709" s="3840"/>
      <c r="I2709" s="3840"/>
      <c r="J2709" s="3840"/>
      <c r="K2709" s="3840"/>
      <c r="L2709" s="3840"/>
      <c r="M2709" s="3840"/>
      <c r="N2709" s="3840"/>
      <c r="O2709" s="3840"/>
      <c r="P2709" s="3840"/>
      <c r="Q2709" s="3840"/>
      <c r="R2709" s="3840"/>
      <c r="S2709" s="3840"/>
      <c r="T2709" s="3840"/>
      <c r="U2709" s="3840"/>
      <c r="V2709" s="3840"/>
      <c r="W2709" s="3840"/>
      <c r="X2709" s="3840"/>
      <c r="Y2709" s="3840"/>
      <c r="Z2709" s="3840"/>
      <c r="AA2709" s="3840"/>
      <c r="AB2709" s="3840"/>
      <c r="AC2709" s="3840"/>
      <c r="AD2709" s="3840"/>
      <c r="AE2709" s="3840"/>
      <c r="AF2709" s="3840"/>
      <c r="AG2709" s="3840"/>
      <c r="AH2709" s="3840"/>
      <c r="AI2709" s="3840"/>
      <c r="AJ2709" s="3840"/>
      <c r="AK2709" s="3841"/>
    </row>
    <row r="2710" spans="2:37" s="2875" customFormat="1" x14ac:dyDescent="0.2">
      <c r="B2710" s="2572"/>
      <c r="C2710" s="2913"/>
      <c r="D2710" s="2913"/>
      <c r="E2710" s="2913"/>
      <c r="F2710" s="2913"/>
      <c r="G2710" s="2573"/>
      <c r="H2710" s="2573"/>
      <c r="I2710" s="2573"/>
      <c r="J2710" s="2573"/>
      <c r="K2710" s="2573"/>
      <c r="L2710" s="2573"/>
      <c r="M2710" s="2573"/>
      <c r="N2710" s="2573"/>
      <c r="O2710" s="2573"/>
      <c r="P2710" s="2573"/>
      <c r="Q2710" s="2573"/>
      <c r="R2710" s="2573"/>
      <c r="S2710" s="2573"/>
      <c r="T2710" s="2573"/>
      <c r="U2710" s="2573"/>
      <c r="V2710" s="2573"/>
      <c r="W2710" s="2573"/>
      <c r="X2710" s="2573"/>
      <c r="Y2710" s="2573"/>
      <c r="Z2710" s="2573"/>
      <c r="AA2710" s="2573"/>
      <c r="AB2710" s="2573"/>
      <c r="AC2710" s="2573"/>
      <c r="AD2710" s="2573"/>
      <c r="AE2710" s="2573"/>
      <c r="AF2710" s="2573"/>
      <c r="AG2710" s="2573"/>
      <c r="AH2710" s="2573"/>
      <c r="AI2710" s="2573"/>
      <c r="AJ2710" s="2573"/>
      <c r="AK2710" s="2574"/>
    </row>
    <row r="2711" spans="2:37" s="2875" customFormat="1" x14ac:dyDescent="0.2">
      <c r="B2711" s="2572" t="s">
        <v>4992</v>
      </c>
      <c r="C2711" s="2913"/>
      <c r="D2711" s="3962" t="s">
        <v>5510</v>
      </c>
      <c r="E2711" s="3962"/>
      <c r="F2711" s="3962"/>
      <c r="G2711" s="2573"/>
      <c r="H2711" s="2573"/>
      <c r="I2711" s="2573"/>
      <c r="J2711" s="2573"/>
      <c r="K2711" s="2573"/>
      <c r="L2711" s="2573"/>
      <c r="M2711" s="2573"/>
      <c r="N2711" s="2573"/>
      <c r="O2711" s="2573"/>
      <c r="P2711" s="2573"/>
      <c r="Q2711" s="2573"/>
      <c r="R2711" s="2573"/>
      <c r="S2711" s="2573"/>
      <c r="T2711" s="2573"/>
      <c r="U2711" s="2573"/>
      <c r="V2711" s="2573"/>
      <c r="W2711" s="2573"/>
      <c r="X2711" s="2573"/>
      <c r="Y2711" s="2573"/>
      <c r="Z2711" s="2573"/>
      <c r="AA2711" s="2573"/>
      <c r="AB2711" s="2573"/>
      <c r="AC2711" s="2573"/>
      <c r="AD2711" s="2573"/>
      <c r="AE2711" s="2573"/>
      <c r="AF2711" s="2573"/>
      <c r="AG2711" s="2573"/>
      <c r="AH2711" s="2573"/>
      <c r="AI2711" s="2573"/>
      <c r="AJ2711" s="2573"/>
      <c r="AK2711" s="2574"/>
    </row>
    <row r="2712" spans="2:37" s="2875" customFormat="1" ht="13.5" thickBot="1" x14ac:dyDescent="0.25">
      <c r="B2712" s="3863" t="s">
        <v>5006</v>
      </c>
      <c r="C2712" s="3864"/>
      <c r="D2712" s="3972">
        <v>41456</v>
      </c>
      <c r="E2712" s="3973"/>
      <c r="F2712" s="2913"/>
      <c r="G2712" s="2573"/>
      <c r="H2712" s="2573"/>
      <c r="I2712" s="2573"/>
      <c r="J2712" s="2573"/>
      <c r="K2712" s="2573"/>
      <c r="L2712" s="2573"/>
      <c r="M2712" s="2573"/>
      <c r="N2712" s="2573"/>
      <c r="O2712" s="2573"/>
      <c r="P2712" s="2573"/>
      <c r="Q2712" s="2573"/>
      <c r="R2712" s="2573"/>
      <c r="S2712" s="2573"/>
      <c r="T2712" s="2573"/>
      <c r="U2712" s="2573"/>
      <c r="V2712" s="2573"/>
      <c r="W2712" s="2573"/>
      <c r="X2712" s="2573"/>
      <c r="Y2712" s="2573"/>
      <c r="Z2712" s="2573"/>
      <c r="AA2712" s="2573"/>
      <c r="AB2712" s="2573"/>
      <c r="AC2712" s="2573"/>
      <c r="AD2712" s="2573"/>
      <c r="AE2712" s="2573"/>
      <c r="AF2712" s="2573"/>
      <c r="AG2712" s="2573"/>
      <c r="AH2712" s="2573"/>
      <c r="AI2712" s="2573"/>
      <c r="AJ2712" s="2573"/>
      <c r="AK2712" s="2574"/>
    </row>
    <row r="2713" spans="2:37" s="2875" customFormat="1" ht="39.75" customHeight="1" thickBot="1" x14ac:dyDescent="0.25">
      <c r="B2713" s="3844" t="s">
        <v>5007</v>
      </c>
      <c r="C2713" s="3871"/>
      <c r="D2713" s="3963" t="s">
        <v>5511</v>
      </c>
      <c r="E2713" s="3964"/>
      <c r="F2713" s="3964"/>
      <c r="G2713" s="3964"/>
      <c r="H2713" s="3964"/>
      <c r="I2713" s="3964"/>
      <c r="J2713" s="3964"/>
      <c r="K2713" s="3965"/>
      <c r="L2713" s="2573"/>
      <c r="M2713" s="2573"/>
      <c r="N2713" s="2573"/>
      <c r="O2713" s="2573"/>
      <c r="P2713" s="2573"/>
      <c r="Q2713" s="2573"/>
      <c r="R2713" s="2573"/>
      <c r="S2713" s="2573"/>
      <c r="T2713" s="2573"/>
      <c r="U2713" s="2573"/>
      <c r="V2713" s="2573"/>
      <c r="W2713" s="2573"/>
      <c r="X2713" s="2573"/>
      <c r="Y2713" s="2573"/>
      <c r="Z2713" s="2573"/>
      <c r="AA2713" s="2573"/>
      <c r="AB2713" s="2573"/>
      <c r="AC2713" s="2573"/>
      <c r="AD2713" s="2573"/>
      <c r="AE2713" s="2573"/>
      <c r="AF2713" s="2573"/>
      <c r="AG2713" s="2573"/>
      <c r="AH2713" s="2573"/>
      <c r="AI2713" s="2573"/>
      <c r="AJ2713" s="2573"/>
      <c r="AK2713" s="2574"/>
    </row>
    <row r="2714" spans="2:37" s="2875" customFormat="1" ht="12.75" customHeight="1" thickBot="1" x14ac:dyDescent="0.25">
      <c r="B2714" s="3865"/>
      <c r="C2714" s="3849"/>
      <c r="D2714" s="3849"/>
      <c r="E2714" s="3849"/>
      <c r="F2714" s="3849"/>
      <c r="G2714" s="3849"/>
      <c r="H2714" s="3849"/>
      <c r="I2714" s="3849"/>
      <c r="J2714" s="3849"/>
      <c r="K2714" s="3849"/>
      <c r="L2714" s="3849"/>
      <c r="M2714" s="3849"/>
      <c r="N2714" s="3849"/>
      <c r="O2714" s="3849"/>
      <c r="P2714" s="3849"/>
      <c r="Q2714" s="3849"/>
      <c r="R2714" s="2573"/>
      <c r="S2714" s="2573"/>
      <c r="T2714" s="2573"/>
      <c r="U2714" s="2573"/>
      <c r="V2714" s="2573"/>
      <c r="W2714" s="2573"/>
      <c r="X2714" s="2573"/>
      <c r="Y2714" s="2573"/>
      <c r="Z2714" s="2573"/>
      <c r="AA2714" s="2573"/>
      <c r="AB2714" s="2573"/>
      <c r="AC2714" s="2573"/>
      <c r="AD2714" s="2573"/>
      <c r="AE2714" s="2573"/>
      <c r="AF2714" s="2573"/>
      <c r="AG2714" s="2573"/>
      <c r="AH2714" s="2573"/>
      <c r="AI2714" s="2573"/>
      <c r="AJ2714" s="2573"/>
      <c r="AK2714" s="2574"/>
    </row>
    <row r="2715" spans="2:37" s="2875" customFormat="1" ht="22.5" customHeight="1" thickBot="1" x14ac:dyDescent="0.25">
      <c r="B2715" s="3827" t="s">
        <v>5008</v>
      </c>
      <c r="C2715" s="3827"/>
      <c r="D2715" s="3827" t="s">
        <v>4998</v>
      </c>
      <c r="E2715" s="3827" t="s">
        <v>5009</v>
      </c>
      <c r="F2715" s="3850" t="s">
        <v>224</v>
      </c>
      <c r="G2715" s="3850"/>
      <c r="H2715" s="3850"/>
      <c r="I2715" s="3850"/>
      <c r="J2715" s="3850"/>
      <c r="K2715" s="3850"/>
      <c r="L2715" s="3850"/>
      <c r="M2715" s="3850"/>
      <c r="N2715" s="3850"/>
      <c r="O2715" s="3850"/>
      <c r="P2715" s="3850"/>
      <c r="Q2715" s="3850"/>
      <c r="R2715" s="3850"/>
      <c r="S2715" s="3850" t="s">
        <v>340</v>
      </c>
      <c r="T2715" s="3850"/>
      <c r="U2715" s="3850"/>
      <c r="V2715" s="3850"/>
      <c r="W2715" s="3850"/>
      <c r="X2715" s="3850"/>
      <c r="Y2715" s="3850"/>
      <c r="Z2715" s="3850"/>
      <c r="AA2715" s="3850"/>
      <c r="AB2715" s="3850"/>
      <c r="AC2715" s="3850"/>
      <c r="AD2715" s="3850" t="s">
        <v>225</v>
      </c>
      <c r="AE2715" s="3850"/>
      <c r="AF2715" s="3850"/>
      <c r="AG2715" s="3850"/>
      <c r="AH2715" s="3851" t="s">
        <v>4993</v>
      </c>
      <c r="AI2715" s="3851"/>
      <c r="AJ2715" s="3851"/>
      <c r="AK2715" s="2574"/>
    </row>
    <row r="2716" spans="2:37" s="2875" customFormat="1" ht="29.25" customHeight="1" thickBot="1" x14ac:dyDescent="0.25">
      <c r="B2716" s="3828"/>
      <c r="C2716" s="3828"/>
      <c r="D2716" s="3828"/>
      <c r="E2716" s="3828"/>
      <c r="F2716" s="3828" t="s">
        <v>5010</v>
      </c>
      <c r="G2716" s="3828" t="s">
        <v>5011</v>
      </c>
      <c r="H2716" s="3827" t="s">
        <v>5012</v>
      </c>
      <c r="I2716" s="3830" t="s">
        <v>5013</v>
      </c>
      <c r="J2716" s="3830" t="s">
        <v>5014</v>
      </c>
      <c r="K2716" s="3829" t="s">
        <v>5015</v>
      </c>
      <c r="L2716" s="3829" t="s">
        <v>5016</v>
      </c>
      <c r="M2716" s="3830" t="s">
        <v>5017</v>
      </c>
      <c r="N2716" s="3830"/>
      <c r="O2716" s="3829" t="s">
        <v>5018</v>
      </c>
      <c r="P2716" s="3829" t="s">
        <v>5019</v>
      </c>
      <c r="Q2716" s="3829" t="s">
        <v>5020</v>
      </c>
      <c r="R2716" s="3829" t="s">
        <v>5021</v>
      </c>
      <c r="S2716" s="3827" t="s">
        <v>5022</v>
      </c>
      <c r="T2716" s="3827" t="s">
        <v>5023</v>
      </c>
      <c r="U2716" s="3827" t="s">
        <v>5024</v>
      </c>
      <c r="V2716" s="3827" t="s">
        <v>5025</v>
      </c>
      <c r="W2716" s="3827" t="s">
        <v>5026</v>
      </c>
      <c r="X2716" s="3827" t="s">
        <v>5027</v>
      </c>
      <c r="Y2716" s="3827" t="s">
        <v>5028</v>
      </c>
      <c r="Z2716" s="3827" t="s">
        <v>5029</v>
      </c>
      <c r="AA2716" s="3827" t="s">
        <v>5030</v>
      </c>
      <c r="AB2716" s="3830" t="s">
        <v>5031</v>
      </c>
      <c r="AC2716" s="3830" t="s">
        <v>5032</v>
      </c>
      <c r="AD2716" s="3827" t="s">
        <v>5033</v>
      </c>
      <c r="AE2716" s="3827" t="s">
        <v>5034</v>
      </c>
      <c r="AF2716" s="3827" t="s">
        <v>5035</v>
      </c>
      <c r="AG2716" s="3827" t="s">
        <v>5036</v>
      </c>
      <c r="AH2716" s="3827" t="s">
        <v>1154</v>
      </c>
      <c r="AI2716" s="3827" t="s">
        <v>4994</v>
      </c>
      <c r="AJ2716" s="3827" t="s">
        <v>4995</v>
      </c>
      <c r="AK2716" s="2574"/>
    </row>
    <row r="2717" spans="2:37" s="2875" customFormat="1" ht="30" customHeight="1" thickBot="1" x14ac:dyDescent="0.25">
      <c r="B2717" s="3828"/>
      <c r="C2717" s="3828"/>
      <c r="D2717" s="3828"/>
      <c r="E2717" s="3828"/>
      <c r="F2717" s="3828"/>
      <c r="G2717" s="3828"/>
      <c r="H2717" s="3828"/>
      <c r="I2717" s="3829"/>
      <c r="J2717" s="3829"/>
      <c r="K2717" s="3829"/>
      <c r="L2717" s="3829"/>
      <c r="M2717" s="2911" t="s">
        <v>5037</v>
      </c>
      <c r="N2717" s="2912" t="s">
        <v>2798</v>
      </c>
      <c r="O2717" s="3829"/>
      <c r="P2717" s="3829"/>
      <c r="Q2717" s="3829"/>
      <c r="R2717" s="3829"/>
      <c r="S2717" s="3828"/>
      <c r="T2717" s="3828"/>
      <c r="U2717" s="3828"/>
      <c r="V2717" s="3828"/>
      <c r="W2717" s="3828"/>
      <c r="X2717" s="3828"/>
      <c r="Y2717" s="3828"/>
      <c r="Z2717" s="3828"/>
      <c r="AA2717" s="3828"/>
      <c r="AB2717" s="3829"/>
      <c r="AC2717" s="3829"/>
      <c r="AD2717" s="3828"/>
      <c r="AE2717" s="3828"/>
      <c r="AF2717" s="3828"/>
      <c r="AG2717" s="3828"/>
      <c r="AH2717" s="3828"/>
      <c r="AI2717" s="3828"/>
      <c r="AJ2717" s="3828"/>
      <c r="AK2717" s="2574"/>
    </row>
    <row r="2718" spans="2:37" s="2875" customFormat="1" ht="51" x14ac:dyDescent="0.2">
      <c r="B2718" s="3980" t="s">
        <v>5512</v>
      </c>
      <c r="C2718" s="3981"/>
      <c r="D2718" s="2580" t="s">
        <v>5513</v>
      </c>
      <c r="E2718" s="2581">
        <v>67.2</v>
      </c>
      <c r="F2718" s="2581">
        <v>24.303999999999998</v>
      </c>
      <c r="G2718" s="2602" t="s">
        <v>1534</v>
      </c>
      <c r="H2718" s="2602" t="s">
        <v>1534</v>
      </c>
      <c r="I2718" s="2602" t="s">
        <v>1534</v>
      </c>
      <c r="J2718" s="2689">
        <v>155</v>
      </c>
      <c r="K2718" s="2688">
        <v>0.15680000000000002</v>
      </c>
      <c r="L2718" s="2688">
        <v>0.15680000000000002</v>
      </c>
      <c r="M2718" s="2689">
        <v>155</v>
      </c>
      <c r="N2718" s="2689">
        <v>155</v>
      </c>
      <c r="O2718" s="2688">
        <v>0.15680000000000002</v>
      </c>
      <c r="P2718" s="2688">
        <v>0.15680000000000002</v>
      </c>
      <c r="Q2718" s="2688">
        <v>0.15680000000000002</v>
      </c>
      <c r="R2718" s="2688">
        <v>0.15680000000000002</v>
      </c>
      <c r="S2718" s="2700">
        <v>5.6000000000000005</v>
      </c>
      <c r="T2718" s="2602" t="s">
        <v>1534</v>
      </c>
      <c r="U2718" s="2602" t="s">
        <v>1534</v>
      </c>
      <c r="V2718" s="2603" t="s">
        <v>1135</v>
      </c>
      <c r="W2718" s="2688">
        <v>2.8000000000000004E-2</v>
      </c>
      <c r="X2718" s="2688">
        <v>6.720000000000001E-2</v>
      </c>
      <c r="Y2718" s="2603" t="s">
        <v>1534</v>
      </c>
      <c r="Z2718" s="2603" t="s">
        <v>1534</v>
      </c>
      <c r="AA2718" s="2603" t="s">
        <v>1534</v>
      </c>
      <c r="AB2718" s="2603" t="s">
        <v>1534</v>
      </c>
      <c r="AC2718" s="2688">
        <v>6.720000000000001E-2</v>
      </c>
      <c r="AD2718" s="2581">
        <v>26.107200000000002</v>
      </c>
      <c r="AE2718" s="2603" t="s">
        <v>5514</v>
      </c>
      <c r="AF2718" s="2690">
        <v>3.6960000000000007E-2</v>
      </c>
      <c r="AG2718" s="2690">
        <v>0.11200000000000002</v>
      </c>
      <c r="AH2718" s="2646" t="s">
        <v>5053</v>
      </c>
      <c r="AI2718" s="2646" t="s">
        <v>5054</v>
      </c>
      <c r="AJ2718" s="2648">
        <v>11.188800000000001</v>
      </c>
      <c r="AK2718" s="2574"/>
    </row>
    <row r="2719" spans="2:37" s="2875" customFormat="1" x14ac:dyDescent="0.2">
      <c r="B2719" s="3914" t="s">
        <v>5515</v>
      </c>
      <c r="C2719" s="3915"/>
      <c r="D2719" s="2557" t="s">
        <v>5516</v>
      </c>
      <c r="E2719" s="2558">
        <v>67.2</v>
      </c>
      <c r="F2719" s="2558">
        <v>35.492800000000003</v>
      </c>
      <c r="G2719" s="2561" t="s">
        <v>1534</v>
      </c>
      <c r="H2719" s="2561" t="s">
        <v>1534</v>
      </c>
      <c r="I2719" s="2561" t="s">
        <v>1534</v>
      </c>
      <c r="J2719" s="2560">
        <v>226</v>
      </c>
      <c r="K2719" s="2559">
        <v>0.15680000000000002</v>
      </c>
      <c r="L2719" s="2559">
        <v>0.15680000000000002</v>
      </c>
      <c r="M2719" s="2560">
        <v>226</v>
      </c>
      <c r="N2719" s="2560">
        <v>226</v>
      </c>
      <c r="O2719" s="2559">
        <v>0.15680000000000002</v>
      </c>
      <c r="P2719" s="2559">
        <v>0.15680000000000002</v>
      </c>
      <c r="Q2719" s="2559">
        <v>0.15680000000000002</v>
      </c>
      <c r="R2719" s="2559">
        <v>0.15680000000000002</v>
      </c>
      <c r="S2719" s="2614">
        <v>5.6000000000000005</v>
      </c>
      <c r="T2719" s="2561" t="s">
        <v>1534</v>
      </c>
      <c r="U2719" s="2561" t="s">
        <v>1534</v>
      </c>
      <c r="V2719" s="2562" t="s">
        <v>1135</v>
      </c>
      <c r="W2719" s="2559">
        <v>2.8000000000000004E-2</v>
      </c>
      <c r="X2719" s="2559">
        <v>6.720000000000001E-2</v>
      </c>
      <c r="Y2719" s="2562" t="s">
        <v>1534</v>
      </c>
      <c r="Z2719" s="2562" t="s">
        <v>1534</v>
      </c>
      <c r="AA2719" s="2562" t="s">
        <v>1534</v>
      </c>
      <c r="AB2719" s="2562" t="s">
        <v>1534</v>
      </c>
      <c r="AC2719" s="2559">
        <v>6.720000000000001E-2</v>
      </c>
      <c r="AD2719" s="2558">
        <v>26.107200000000002</v>
      </c>
      <c r="AE2719" s="2562" t="s">
        <v>5514</v>
      </c>
      <c r="AF2719" s="2563">
        <v>3.6960000000000007E-2</v>
      </c>
      <c r="AG2719" s="2563">
        <v>0.11200000000000002</v>
      </c>
      <c r="AH2719" s="2615" t="s">
        <v>1534</v>
      </c>
      <c r="AI2719" s="2615" t="s">
        <v>1534</v>
      </c>
      <c r="AJ2719" s="2649" t="s">
        <v>1534</v>
      </c>
      <c r="AK2719" s="2574"/>
    </row>
    <row r="2720" spans="2:37" s="2875" customFormat="1" ht="51" x14ac:dyDescent="0.2">
      <c r="B2720" s="3914" t="s">
        <v>5517</v>
      </c>
      <c r="C2720" s="3915"/>
      <c r="D2720" s="2557" t="s">
        <v>5518</v>
      </c>
      <c r="E2720" s="2558">
        <v>78.400000000000006</v>
      </c>
      <c r="F2720" s="2558">
        <v>31.7744</v>
      </c>
      <c r="G2720" s="2561" t="s">
        <v>1534</v>
      </c>
      <c r="H2720" s="2561" t="s">
        <v>1534</v>
      </c>
      <c r="I2720" s="2561" t="s">
        <v>1534</v>
      </c>
      <c r="J2720" s="2560">
        <v>202</v>
      </c>
      <c r="K2720" s="2559">
        <v>0.15680000000000002</v>
      </c>
      <c r="L2720" s="2559">
        <v>0.15680000000000002</v>
      </c>
      <c r="M2720" s="2560">
        <v>202</v>
      </c>
      <c r="N2720" s="2560">
        <v>202</v>
      </c>
      <c r="O2720" s="2559">
        <v>0.15680000000000002</v>
      </c>
      <c r="P2720" s="2559">
        <v>0.15680000000000002</v>
      </c>
      <c r="Q2720" s="2559">
        <v>0.15680000000000002</v>
      </c>
      <c r="R2720" s="2559">
        <v>0.15680000000000002</v>
      </c>
      <c r="S2720" s="2614">
        <v>5.6000000000000005</v>
      </c>
      <c r="T2720" s="2561" t="s">
        <v>1534</v>
      </c>
      <c r="U2720" s="2561" t="s">
        <v>1534</v>
      </c>
      <c r="V2720" s="2562" t="s">
        <v>1135</v>
      </c>
      <c r="W2720" s="2559">
        <v>2.8000000000000004E-2</v>
      </c>
      <c r="X2720" s="2559">
        <v>6.720000000000001E-2</v>
      </c>
      <c r="Y2720" s="2562" t="s">
        <v>1534</v>
      </c>
      <c r="Z2720" s="2562" t="s">
        <v>1534</v>
      </c>
      <c r="AA2720" s="2562" t="s">
        <v>1534</v>
      </c>
      <c r="AB2720" s="2562" t="s">
        <v>1534</v>
      </c>
      <c r="AC2720" s="2559">
        <v>6.720000000000001E-2</v>
      </c>
      <c r="AD2720" s="2558">
        <v>29.836800000000004</v>
      </c>
      <c r="AE2720" s="2562" t="s">
        <v>56</v>
      </c>
      <c r="AF2720" s="2563">
        <v>3.6960000000000007E-2</v>
      </c>
      <c r="AG2720" s="2563">
        <v>0.11200000000000002</v>
      </c>
      <c r="AH2720" s="2615" t="s">
        <v>5053</v>
      </c>
      <c r="AI2720" s="2615" t="s">
        <v>5054</v>
      </c>
      <c r="AJ2720" s="2812">
        <v>11.188800000000001</v>
      </c>
      <c r="AK2720" s="2574"/>
    </row>
    <row r="2721" spans="2:37" s="2875" customFormat="1" x14ac:dyDescent="0.2">
      <c r="B2721" s="3914" t="s">
        <v>5519</v>
      </c>
      <c r="C2721" s="3915"/>
      <c r="D2721" s="2557" t="s">
        <v>5520</v>
      </c>
      <c r="E2721" s="2558">
        <v>78.400000000000006</v>
      </c>
      <c r="F2721" s="2558">
        <v>42.963200000000001</v>
      </c>
      <c r="G2721" s="2561" t="s">
        <v>1534</v>
      </c>
      <c r="H2721" s="2561" t="s">
        <v>1534</v>
      </c>
      <c r="I2721" s="2561" t="s">
        <v>1534</v>
      </c>
      <c r="J2721" s="2560">
        <v>274</v>
      </c>
      <c r="K2721" s="2559">
        <v>0.15680000000000002</v>
      </c>
      <c r="L2721" s="2559">
        <v>0.15680000000000002</v>
      </c>
      <c r="M2721" s="2560">
        <v>274</v>
      </c>
      <c r="N2721" s="2560">
        <v>274</v>
      </c>
      <c r="O2721" s="2559">
        <v>0.15680000000000002</v>
      </c>
      <c r="P2721" s="2559">
        <v>0.15680000000000002</v>
      </c>
      <c r="Q2721" s="2559">
        <v>0.15680000000000002</v>
      </c>
      <c r="R2721" s="2559">
        <v>0.15680000000000002</v>
      </c>
      <c r="S2721" s="2614">
        <v>5.6000000000000005</v>
      </c>
      <c r="T2721" s="2561" t="s">
        <v>1534</v>
      </c>
      <c r="U2721" s="2561" t="s">
        <v>1534</v>
      </c>
      <c r="V2721" s="2562" t="s">
        <v>1135</v>
      </c>
      <c r="W2721" s="2559">
        <v>2.8000000000000004E-2</v>
      </c>
      <c r="X2721" s="2559">
        <v>6.720000000000001E-2</v>
      </c>
      <c r="Y2721" s="2562" t="s">
        <v>1534</v>
      </c>
      <c r="Z2721" s="2562" t="s">
        <v>1534</v>
      </c>
      <c r="AA2721" s="2562" t="s">
        <v>1534</v>
      </c>
      <c r="AB2721" s="2562" t="s">
        <v>1534</v>
      </c>
      <c r="AC2721" s="2559">
        <v>6.720000000000001E-2</v>
      </c>
      <c r="AD2721" s="2558">
        <v>29.836800000000004</v>
      </c>
      <c r="AE2721" s="2562" t="s">
        <v>56</v>
      </c>
      <c r="AF2721" s="2563">
        <v>3.6960000000000007E-2</v>
      </c>
      <c r="AG2721" s="2563">
        <v>0.11200000000000002</v>
      </c>
      <c r="AH2721" s="2615" t="s">
        <v>1534</v>
      </c>
      <c r="AI2721" s="2615" t="s">
        <v>1534</v>
      </c>
      <c r="AJ2721" s="2649" t="s">
        <v>1534</v>
      </c>
      <c r="AK2721" s="2574"/>
    </row>
    <row r="2722" spans="2:37" s="2875" customFormat="1" ht="51" x14ac:dyDescent="0.2">
      <c r="B2722" s="3914" t="s">
        <v>5521</v>
      </c>
      <c r="C2722" s="3915"/>
      <c r="D2722" s="2557" t="s">
        <v>5522</v>
      </c>
      <c r="E2722" s="2558">
        <v>89.600000000000009</v>
      </c>
      <c r="F2722" s="2558">
        <v>36.444800000000001</v>
      </c>
      <c r="G2722" s="2561" t="s">
        <v>1534</v>
      </c>
      <c r="H2722" s="2561" t="s">
        <v>1534</v>
      </c>
      <c r="I2722" s="2561" t="s">
        <v>1534</v>
      </c>
      <c r="J2722" s="2560">
        <v>250</v>
      </c>
      <c r="K2722" s="2559">
        <v>0.14560000000000001</v>
      </c>
      <c r="L2722" s="2559">
        <v>0.14560000000000001</v>
      </c>
      <c r="M2722" s="2560">
        <v>250</v>
      </c>
      <c r="N2722" s="2560">
        <v>250</v>
      </c>
      <c r="O2722" s="2559">
        <v>0.14560000000000001</v>
      </c>
      <c r="P2722" s="2559">
        <v>0.14560000000000001</v>
      </c>
      <c r="Q2722" s="2559">
        <v>0.14560000000000001</v>
      </c>
      <c r="R2722" s="2559">
        <v>0.14560000000000001</v>
      </c>
      <c r="S2722" s="2614">
        <v>8.4</v>
      </c>
      <c r="T2722" s="2561" t="s">
        <v>1534</v>
      </c>
      <c r="U2722" s="2561" t="s">
        <v>1534</v>
      </c>
      <c r="V2722" s="2562" t="s">
        <v>1119</v>
      </c>
      <c r="W2722" s="2559">
        <v>2.8000000000000004E-2</v>
      </c>
      <c r="X2722" s="2559">
        <v>6.720000000000001E-2</v>
      </c>
      <c r="Y2722" s="2562" t="s">
        <v>1534</v>
      </c>
      <c r="Z2722" s="2562" t="s">
        <v>1534</v>
      </c>
      <c r="AA2722" s="2562" t="s">
        <v>1534</v>
      </c>
      <c r="AB2722" s="2562" t="s">
        <v>1534</v>
      </c>
      <c r="AC2722" s="2559">
        <v>6.720000000000001E-2</v>
      </c>
      <c r="AD2722" s="2558">
        <v>33.566400000000002</v>
      </c>
      <c r="AE2722" s="2562" t="s">
        <v>5523</v>
      </c>
      <c r="AF2722" s="2563">
        <v>3.6960000000000007E-2</v>
      </c>
      <c r="AG2722" s="2563">
        <v>0.11200000000000002</v>
      </c>
      <c r="AH2722" s="2615" t="s">
        <v>5053</v>
      </c>
      <c r="AI2722" s="2615" t="s">
        <v>5054</v>
      </c>
      <c r="AJ2722" s="2812">
        <v>11.188800000000001</v>
      </c>
      <c r="AK2722" s="2574"/>
    </row>
    <row r="2723" spans="2:37" s="2875" customFormat="1" x14ac:dyDescent="0.2">
      <c r="B2723" s="3914" t="s">
        <v>5524</v>
      </c>
      <c r="C2723" s="3915"/>
      <c r="D2723" s="2557" t="s">
        <v>5525</v>
      </c>
      <c r="E2723" s="2558">
        <v>89.600000000000009</v>
      </c>
      <c r="F2723" s="2558">
        <v>47.633600000000008</v>
      </c>
      <c r="G2723" s="2561" t="s">
        <v>1534</v>
      </c>
      <c r="H2723" s="2561" t="s">
        <v>1534</v>
      </c>
      <c r="I2723" s="2561" t="s">
        <v>1534</v>
      </c>
      <c r="J2723" s="2560">
        <v>327</v>
      </c>
      <c r="K2723" s="2559">
        <v>0.14560000000000001</v>
      </c>
      <c r="L2723" s="2559">
        <v>0.14560000000000001</v>
      </c>
      <c r="M2723" s="2560">
        <v>327</v>
      </c>
      <c r="N2723" s="2560">
        <v>327</v>
      </c>
      <c r="O2723" s="2559">
        <v>0.14560000000000001</v>
      </c>
      <c r="P2723" s="2559">
        <v>0.14560000000000001</v>
      </c>
      <c r="Q2723" s="2559">
        <v>0.14560000000000001</v>
      </c>
      <c r="R2723" s="2559">
        <v>0.14560000000000001</v>
      </c>
      <c r="S2723" s="2614">
        <v>8.4</v>
      </c>
      <c r="T2723" s="2561" t="s">
        <v>1534</v>
      </c>
      <c r="U2723" s="2561" t="s">
        <v>1534</v>
      </c>
      <c r="V2723" s="2562" t="s">
        <v>1119</v>
      </c>
      <c r="W2723" s="2559">
        <v>2.8000000000000004E-2</v>
      </c>
      <c r="X2723" s="2559">
        <v>6.720000000000001E-2</v>
      </c>
      <c r="Y2723" s="2562" t="s">
        <v>1534</v>
      </c>
      <c r="Z2723" s="2562" t="s">
        <v>1534</v>
      </c>
      <c r="AA2723" s="2562" t="s">
        <v>1534</v>
      </c>
      <c r="AB2723" s="2562" t="s">
        <v>1534</v>
      </c>
      <c r="AC2723" s="2559">
        <v>6.720000000000001E-2</v>
      </c>
      <c r="AD2723" s="2558">
        <v>33.566400000000002</v>
      </c>
      <c r="AE2723" s="2562" t="s">
        <v>5523</v>
      </c>
      <c r="AF2723" s="2563">
        <v>3.6960000000000007E-2</v>
      </c>
      <c r="AG2723" s="2563">
        <v>0.11200000000000002</v>
      </c>
      <c r="AH2723" s="2615" t="s">
        <v>1534</v>
      </c>
      <c r="AI2723" s="2615" t="s">
        <v>1534</v>
      </c>
      <c r="AJ2723" s="2649" t="s">
        <v>1534</v>
      </c>
      <c r="AK2723" s="2574"/>
    </row>
    <row r="2724" spans="2:37" s="2875" customFormat="1" ht="51" x14ac:dyDescent="0.2">
      <c r="B2724" s="3914" t="s">
        <v>5526</v>
      </c>
      <c r="C2724" s="3915"/>
      <c r="D2724" s="2557" t="s">
        <v>5527</v>
      </c>
      <c r="E2724" s="2558">
        <v>112.00000000000001</v>
      </c>
      <c r="F2724" s="2558">
        <v>52.315200000000004</v>
      </c>
      <c r="G2724" s="2561" t="s">
        <v>1534</v>
      </c>
      <c r="H2724" s="2561" t="s">
        <v>1534</v>
      </c>
      <c r="I2724" s="2561" t="s">
        <v>1534</v>
      </c>
      <c r="J2724" s="2560">
        <v>389</v>
      </c>
      <c r="K2724" s="2559">
        <v>0.13440000000000002</v>
      </c>
      <c r="L2724" s="2559">
        <v>0.13440000000000002</v>
      </c>
      <c r="M2724" s="2560">
        <v>389</v>
      </c>
      <c r="N2724" s="2560">
        <v>389</v>
      </c>
      <c r="O2724" s="2559">
        <v>0.13440000000000002</v>
      </c>
      <c r="P2724" s="2559">
        <v>0.13440000000000002</v>
      </c>
      <c r="Q2724" s="2559">
        <v>0.13440000000000002</v>
      </c>
      <c r="R2724" s="2559">
        <v>0.13440000000000002</v>
      </c>
      <c r="S2724" s="2614">
        <v>11.200000000000001</v>
      </c>
      <c r="T2724" s="2561" t="s">
        <v>1534</v>
      </c>
      <c r="U2724" s="2561" t="s">
        <v>1534</v>
      </c>
      <c r="V2724" s="2562" t="s">
        <v>5528</v>
      </c>
      <c r="W2724" s="2559">
        <v>2.8000000000000004E-2</v>
      </c>
      <c r="X2724" s="2559">
        <v>6.720000000000001E-2</v>
      </c>
      <c r="Y2724" s="2562" t="s">
        <v>1534</v>
      </c>
      <c r="Z2724" s="2562" t="s">
        <v>1534</v>
      </c>
      <c r="AA2724" s="2562" t="s">
        <v>1534</v>
      </c>
      <c r="AB2724" s="2562" t="s">
        <v>1534</v>
      </c>
      <c r="AC2724" s="2559">
        <v>6.720000000000001E-2</v>
      </c>
      <c r="AD2724" s="2558">
        <v>37.295999999999999</v>
      </c>
      <c r="AE2724" s="2562" t="s">
        <v>58</v>
      </c>
      <c r="AF2724" s="2563">
        <v>3.6960000000000007E-2</v>
      </c>
      <c r="AG2724" s="2563">
        <v>0.11200000000000002</v>
      </c>
      <c r="AH2724" s="2615" t="s">
        <v>5053</v>
      </c>
      <c r="AI2724" s="2615" t="s">
        <v>5054</v>
      </c>
      <c r="AJ2724" s="2812">
        <v>11.188800000000001</v>
      </c>
      <c r="AK2724" s="2574"/>
    </row>
    <row r="2725" spans="2:37" s="2875" customFormat="1" ht="13.5" thickBot="1" x14ac:dyDescent="0.25">
      <c r="B2725" s="3909" t="s">
        <v>5529</v>
      </c>
      <c r="C2725" s="3910"/>
      <c r="D2725" s="2604" t="s">
        <v>5530</v>
      </c>
      <c r="E2725" s="2605">
        <v>112.00000000000001</v>
      </c>
      <c r="F2725" s="2605">
        <v>63.504000000000012</v>
      </c>
      <c r="G2725" s="2608" t="s">
        <v>1534</v>
      </c>
      <c r="H2725" s="2608" t="s">
        <v>1534</v>
      </c>
      <c r="I2725" s="2608" t="s">
        <v>1534</v>
      </c>
      <c r="J2725" s="2607">
        <v>472</v>
      </c>
      <c r="K2725" s="2606">
        <v>0.13440000000000002</v>
      </c>
      <c r="L2725" s="2606">
        <v>0.13440000000000002</v>
      </c>
      <c r="M2725" s="2607">
        <v>472</v>
      </c>
      <c r="N2725" s="2607">
        <v>472</v>
      </c>
      <c r="O2725" s="2606">
        <v>0.13440000000000002</v>
      </c>
      <c r="P2725" s="2606">
        <v>0.13440000000000002</v>
      </c>
      <c r="Q2725" s="2606">
        <v>0.13440000000000002</v>
      </c>
      <c r="R2725" s="2606">
        <v>0.13440000000000002</v>
      </c>
      <c r="S2725" s="2801">
        <v>11.200000000000001</v>
      </c>
      <c r="T2725" s="2608" t="s">
        <v>1534</v>
      </c>
      <c r="U2725" s="2608" t="s">
        <v>1534</v>
      </c>
      <c r="V2725" s="2609" t="s">
        <v>5528</v>
      </c>
      <c r="W2725" s="2606">
        <v>2.8000000000000004E-2</v>
      </c>
      <c r="X2725" s="2606">
        <v>6.720000000000001E-2</v>
      </c>
      <c r="Y2725" s="2609" t="s">
        <v>1534</v>
      </c>
      <c r="Z2725" s="2609" t="s">
        <v>1534</v>
      </c>
      <c r="AA2725" s="2609" t="s">
        <v>1534</v>
      </c>
      <c r="AB2725" s="2609" t="s">
        <v>1534</v>
      </c>
      <c r="AC2725" s="2606">
        <v>6.720000000000001E-2</v>
      </c>
      <c r="AD2725" s="2605">
        <v>37.295999999999999</v>
      </c>
      <c r="AE2725" s="2609" t="s">
        <v>58</v>
      </c>
      <c r="AF2725" s="2610">
        <v>3.6960000000000007E-2</v>
      </c>
      <c r="AG2725" s="2610">
        <v>0.11200000000000002</v>
      </c>
      <c r="AH2725" s="2655" t="s">
        <v>1534</v>
      </c>
      <c r="AI2725" s="2655" t="s">
        <v>1534</v>
      </c>
      <c r="AJ2725" s="2656" t="s">
        <v>1534</v>
      </c>
      <c r="AK2725" s="2574"/>
    </row>
    <row r="2726" spans="2:37" s="2875" customFormat="1" x14ac:dyDescent="0.2">
      <c r="B2726" s="2575"/>
      <c r="C2726" s="2568"/>
      <c r="D2726" s="2568"/>
      <c r="E2726" s="2568"/>
      <c r="F2726" s="2568"/>
      <c r="G2726" s="2568"/>
      <c r="H2726" s="2568"/>
      <c r="I2726" s="2569"/>
      <c r="J2726" s="2569"/>
      <c r="K2726" s="2569"/>
      <c r="L2726" s="2569"/>
      <c r="M2726" s="2568"/>
      <c r="N2726" s="2569"/>
      <c r="O2726" s="2569"/>
      <c r="P2726" s="2569"/>
      <c r="Q2726" s="2569"/>
      <c r="R2726" s="2569"/>
      <c r="S2726" s="2568"/>
      <c r="T2726" s="2567"/>
      <c r="U2726" s="2567"/>
      <c r="V2726" s="2567"/>
      <c r="W2726" s="2567"/>
      <c r="X2726" s="2567"/>
      <c r="Y2726" s="2567"/>
      <c r="Z2726" s="2567"/>
      <c r="AA2726" s="2567"/>
      <c r="AB2726" s="2567"/>
      <c r="AC2726" s="2567"/>
      <c r="AD2726" s="2567"/>
      <c r="AE2726" s="2567"/>
      <c r="AF2726" s="2567"/>
      <c r="AG2726" s="2567"/>
      <c r="AH2726" s="2567"/>
      <c r="AI2726" s="2567"/>
      <c r="AJ2726" s="2567"/>
      <c r="AK2726" s="2574"/>
    </row>
    <row r="2727" spans="2:37" s="2875" customFormat="1" ht="14.25" x14ac:dyDescent="0.2">
      <c r="B2727" s="3834" t="s">
        <v>4996</v>
      </c>
      <c r="C2727" s="3835"/>
      <c r="D2727" s="3917" t="s">
        <v>10</v>
      </c>
      <c r="E2727" s="3917"/>
      <c r="F2727" s="3917"/>
      <c r="G2727" s="3917"/>
      <c r="H2727" s="2571"/>
      <c r="I2727" s="2571"/>
      <c r="J2727" s="2571"/>
      <c r="K2727" s="2571"/>
      <c r="L2727" s="2571"/>
      <c r="M2727" s="2571"/>
      <c r="N2727" s="2571"/>
      <c r="O2727" s="2571"/>
      <c r="P2727" s="2571"/>
      <c r="Q2727" s="2571"/>
      <c r="R2727" s="2571"/>
      <c r="S2727" s="2571"/>
      <c r="T2727" s="2567"/>
      <c r="U2727" s="2567"/>
      <c r="V2727" s="2567"/>
      <c r="W2727" s="2567"/>
      <c r="X2727" s="2567"/>
      <c r="Y2727" s="2567"/>
      <c r="Z2727" s="2567"/>
      <c r="AA2727" s="2567"/>
      <c r="AB2727" s="2567"/>
      <c r="AC2727" s="2567"/>
      <c r="AD2727" s="2567"/>
      <c r="AE2727" s="2567"/>
      <c r="AF2727" s="2567"/>
      <c r="AG2727" s="2567"/>
      <c r="AH2727" s="2567"/>
      <c r="AI2727" s="2567"/>
      <c r="AJ2727" s="2567"/>
      <c r="AK2727" s="2574"/>
    </row>
    <row r="2728" spans="2:37" s="2875" customFormat="1" ht="14.25" x14ac:dyDescent="0.2">
      <c r="B2728" s="3834" t="s">
        <v>4997</v>
      </c>
      <c r="C2728" s="3835"/>
      <c r="D2728" s="3917" t="s">
        <v>10</v>
      </c>
      <c r="E2728" s="3917"/>
      <c r="F2728" s="3917"/>
      <c r="G2728" s="3917"/>
      <c r="H2728" s="2571"/>
      <c r="I2728" s="2571"/>
      <c r="J2728" s="2571"/>
      <c r="K2728" s="2571"/>
      <c r="L2728" s="2571"/>
      <c r="M2728" s="2571"/>
      <c r="N2728" s="2571"/>
      <c r="O2728" s="2571"/>
      <c r="P2728" s="2571"/>
      <c r="Q2728" s="2571"/>
      <c r="R2728" s="2571"/>
      <c r="S2728" s="2571"/>
      <c r="T2728" s="2567"/>
      <c r="U2728" s="2567"/>
      <c r="V2728" s="2567"/>
      <c r="W2728" s="2567"/>
      <c r="X2728" s="2567"/>
      <c r="Y2728" s="2567"/>
      <c r="Z2728" s="2567"/>
      <c r="AA2728" s="2567"/>
      <c r="AB2728" s="2567"/>
      <c r="AC2728" s="2567"/>
      <c r="AD2728" s="2567"/>
      <c r="AE2728" s="2567"/>
      <c r="AF2728" s="2567"/>
      <c r="AG2728" s="2567"/>
      <c r="AH2728" s="2567"/>
      <c r="AI2728" s="2567"/>
      <c r="AJ2728" s="2567"/>
      <c r="AK2728" s="2574"/>
    </row>
    <row r="2729" spans="2:37" s="2875" customFormat="1" ht="15.75" thickBot="1" x14ac:dyDescent="0.25">
      <c r="B2729" s="3938"/>
      <c r="C2729" s="3939"/>
      <c r="D2729" s="3940"/>
      <c r="E2729" s="3940"/>
      <c r="F2729" s="3940"/>
      <c r="G2729" s="3940"/>
      <c r="H2729" s="2576"/>
      <c r="I2729" s="2576"/>
      <c r="J2729" s="2576"/>
      <c r="K2729" s="2576"/>
      <c r="L2729" s="2576"/>
      <c r="M2729" s="2576"/>
      <c r="N2729" s="2576"/>
      <c r="O2729" s="2576"/>
      <c r="P2729" s="2576"/>
      <c r="Q2729" s="2576"/>
      <c r="R2729" s="2576"/>
      <c r="S2729" s="2576"/>
      <c r="T2729" s="2577"/>
      <c r="U2729" s="2577"/>
      <c r="V2729" s="2577"/>
      <c r="W2729" s="2577"/>
      <c r="X2729" s="2577"/>
      <c r="Y2729" s="2577"/>
      <c r="Z2729" s="2577"/>
      <c r="AA2729" s="2577"/>
      <c r="AB2729" s="2577"/>
      <c r="AC2729" s="2577"/>
      <c r="AD2729" s="2577"/>
      <c r="AE2729" s="2577"/>
      <c r="AF2729" s="2577"/>
      <c r="AG2729" s="2577"/>
      <c r="AH2729" s="2577"/>
      <c r="AI2729" s="2577"/>
      <c r="AJ2729" s="2577"/>
      <c r="AK2729" s="2579"/>
    </row>
    <row r="2730" spans="2:37" s="2875" customFormat="1" x14ac:dyDescent="0.2">
      <c r="B2730" s="2777">
        <f>+B2707</f>
        <v>0</v>
      </c>
    </row>
    <row r="2731" spans="2:37" s="2875" customFormat="1" ht="13.5" thickBot="1" x14ac:dyDescent="0.25"/>
    <row r="2732" spans="2:37" s="2875" customFormat="1" ht="20.25" x14ac:dyDescent="0.2">
      <c r="B2732" s="3839" t="s">
        <v>5005</v>
      </c>
      <c r="C2732" s="3840"/>
      <c r="D2732" s="3840"/>
      <c r="E2732" s="3840"/>
      <c r="F2732" s="3840"/>
      <c r="G2732" s="3840"/>
      <c r="H2732" s="3840"/>
      <c r="I2732" s="3840"/>
      <c r="J2732" s="3840"/>
      <c r="K2732" s="3840"/>
      <c r="L2732" s="3840"/>
      <c r="M2732" s="3840"/>
      <c r="N2732" s="3840"/>
      <c r="O2732" s="3840"/>
      <c r="P2732" s="3840"/>
      <c r="Q2732" s="3840"/>
      <c r="R2732" s="3840"/>
      <c r="S2732" s="3840"/>
      <c r="T2732" s="3840"/>
      <c r="U2732" s="3840"/>
      <c r="V2732" s="3840"/>
      <c r="W2732" s="3840"/>
      <c r="X2732" s="3840"/>
      <c r="Y2732" s="3840"/>
      <c r="Z2732" s="3840"/>
      <c r="AA2732" s="3840"/>
      <c r="AB2732" s="3840"/>
      <c r="AC2732" s="3840"/>
      <c r="AD2732" s="3840"/>
      <c r="AE2732" s="3840"/>
      <c r="AF2732" s="3840"/>
      <c r="AG2732" s="3840"/>
      <c r="AH2732" s="3840"/>
      <c r="AI2732" s="3840"/>
      <c r="AJ2732" s="3840"/>
      <c r="AK2732" s="3841"/>
    </row>
    <row r="2733" spans="2:37" s="2875" customFormat="1" x14ac:dyDescent="0.2">
      <c r="B2733" s="2572"/>
      <c r="C2733" s="2913"/>
      <c r="D2733" s="2913"/>
      <c r="E2733" s="2913"/>
      <c r="F2733" s="2913"/>
      <c r="G2733" s="2573"/>
      <c r="H2733" s="2573"/>
      <c r="I2733" s="2573"/>
      <c r="J2733" s="2573"/>
      <c r="K2733" s="2573"/>
      <c r="L2733" s="2573"/>
      <c r="M2733" s="2573"/>
      <c r="N2733" s="2573"/>
      <c r="O2733" s="2573"/>
      <c r="P2733" s="2573"/>
      <c r="Q2733" s="2573"/>
      <c r="R2733" s="2573"/>
      <c r="S2733" s="2573"/>
      <c r="T2733" s="2573"/>
      <c r="U2733" s="2573"/>
      <c r="V2733" s="2573"/>
      <c r="W2733" s="2573"/>
      <c r="X2733" s="2573"/>
      <c r="Y2733" s="2573"/>
      <c r="Z2733" s="2573"/>
      <c r="AA2733" s="2573"/>
      <c r="AB2733" s="2573"/>
      <c r="AC2733" s="2573"/>
      <c r="AD2733" s="2573"/>
      <c r="AE2733" s="2573"/>
      <c r="AF2733" s="2573"/>
      <c r="AG2733" s="2573"/>
      <c r="AH2733" s="2573"/>
      <c r="AI2733" s="2573"/>
      <c r="AJ2733" s="2573"/>
      <c r="AK2733" s="2574"/>
    </row>
    <row r="2734" spans="2:37" s="2875" customFormat="1" x14ac:dyDescent="0.2">
      <c r="B2734" s="2572" t="s">
        <v>4992</v>
      </c>
      <c r="C2734" s="2913"/>
      <c r="D2734" s="3962" t="s">
        <v>5505</v>
      </c>
      <c r="E2734" s="3962"/>
      <c r="F2734" s="3962"/>
      <c r="G2734" s="2573"/>
      <c r="H2734" s="2573"/>
      <c r="I2734" s="2573"/>
      <c r="J2734" s="2573"/>
      <c r="K2734" s="2573"/>
      <c r="L2734" s="2573"/>
      <c r="M2734" s="2573"/>
      <c r="N2734" s="2573"/>
      <c r="O2734" s="2573"/>
      <c r="P2734" s="2573"/>
      <c r="Q2734" s="2573"/>
      <c r="R2734" s="2573"/>
      <c r="S2734" s="2573"/>
      <c r="T2734" s="2573"/>
      <c r="U2734" s="2573"/>
      <c r="V2734" s="2573"/>
      <c r="W2734" s="2573"/>
      <c r="X2734" s="2573"/>
      <c r="Y2734" s="2573"/>
      <c r="Z2734" s="2573"/>
      <c r="AA2734" s="2573"/>
      <c r="AB2734" s="2573"/>
      <c r="AC2734" s="2573"/>
      <c r="AD2734" s="2573"/>
      <c r="AE2734" s="2573"/>
      <c r="AF2734" s="2573"/>
      <c r="AG2734" s="2573"/>
      <c r="AH2734" s="2573"/>
      <c r="AI2734" s="2573"/>
      <c r="AJ2734" s="2573"/>
      <c r="AK2734" s="2574"/>
    </row>
    <row r="2735" spans="2:37" s="2875" customFormat="1" ht="13.5" thickBot="1" x14ac:dyDescent="0.25">
      <c r="B2735" s="3863" t="s">
        <v>5006</v>
      </c>
      <c r="C2735" s="3864"/>
      <c r="D2735" s="3972">
        <v>41459</v>
      </c>
      <c r="E2735" s="3973"/>
      <c r="F2735" s="2913"/>
      <c r="G2735" s="2573"/>
      <c r="H2735" s="2573"/>
      <c r="I2735" s="2573"/>
      <c r="J2735" s="2573"/>
      <c r="K2735" s="2573"/>
      <c r="L2735" s="2573"/>
      <c r="M2735" s="2573"/>
      <c r="N2735" s="2573"/>
      <c r="O2735" s="2573"/>
      <c r="P2735" s="2573"/>
      <c r="Q2735" s="2573"/>
      <c r="R2735" s="2573"/>
      <c r="S2735" s="2573"/>
      <c r="T2735" s="2573"/>
      <c r="U2735" s="2573"/>
      <c r="V2735" s="2573"/>
      <c r="W2735" s="2573"/>
      <c r="X2735" s="2573"/>
      <c r="Y2735" s="2573"/>
      <c r="Z2735" s="2573"/>
      <c r="AA2735" s="2573"/>
      <c r="AB2735" s="2573"/>
      <c r="AC2735" s="2573"/>
      <c r="AD2735" s="2573"/>
      <c r="AE2735" s="2573"/>
      <c r="AF2735" s="2573"/>
      <c r="AG2735" s="2573"/>
      <c r="AH2735" s="2573"/>
      <c r="AI2735" s="2573"/>
      <c r="AJ2735" s="2573"/>
      <c r="AK2735" s="2574"/>
    </row>
    <row r="2736" spans="2:37" s="2875" customFormat="1" ht="79.5" customHeight="1" thickBot="1" x14ac:dyDescent="0.25">
      <c r="B2736" s="3844" t="s">
        <v>5007</v>
      </c>
      <c r="C2736" s="3871"/>
      <c r="D2736" s="3963" t="s">
        <v>5886</v>
      </c>
      <c r="E2736" s="3964"/>
      <c r="F2736" s="3964"/>
      <c r="G2736" s="3964"/>
      <c r="H2736" s="3964"/>
      <c r="I2736" s="3964"/>
      <c r="J2736" s="3964"/>
      <c r="K2736" s="3965"/>
      <c r="L2736" s="2573"/>
      <c r="M2736" s="2573"/>
      <c r="N2736" s="2573"/>
      <c r="O2736" s="2573"/>
      <c r="P2736" s="2573"/>
      <c r="Q2736" s="2573"/>
      <c r="R2736" s="2573"/>
      <c r="S2736" s="2573"/>
      <c r="T2736" s="2573"/>
      <c r="U2736" s="2573"/>
      <c r="V2736" s="2573"/>
      <c r="W2736" s="2573"/>
      <c r="X2736" s="2573"/>
      <c r="Y2736" s="2573"/>
      <c r="Z2736" s="2573"/>
      <c r="AA2736" s="2573"/>
      <c r="AB2736" s="2573"/>
      <c r="AC2736" s="2573"/>
      <c r="AD2736" s="2573"/>
      <c r="AE2736" s="2573"/>
      <c r="AF2736" s="2573"/>
      <c r="AG2736" s="2573"/>
      <c r="AH2736" s="2573"/>
      <c r="AI2736" s="2573"/>
      <c r="AJ2736" s="2573"/>
      <c r="AK2736" s="2574"/>
    </row>
    <row r="2737" spans="2:37" s="2875" customFormat="1" ht="13.5" thickBot="1" x14ac:dyDescent="0.25">
      <c r="B2737" s="3865"/>
      <c r="C2737" s="3849"/>
      <c r="D2737" s="3849"/>
      <c r="E2737" s="3849"/>
      <c r="F2737" s="3849"/>
      <c r="G2737" s="3849"/>
      <c r="H2737" s="3849"/>
      <c r="I2737" s="3849"/>
      <c r="J2737" s="3849"/>
      <c r="K2737" s="3849"/>
      <c r="L2737" s="3849"/>
      <c r="M2737" s="3849"/>
      <c r="N2737" s="3849"/>
      <c r="O2737" s="3849"/>
      <c r="P2737" s="3849"/>
      <c r="Q2737" s="3849"/>
      <c r="R2737" s="2573"/>
      <c r="S2737" s="2573"/>
      <c r="T2737" s="2573"/>
      <c r="U2737" s="2573"/>
      <c r="V2737" s="2573"/>
      <c r="W2737" s="2573"/>
      <c r="X2737" s="2573"/>
      <c r="Y2737" s="2573"/>
      <c r="Z2737" s="2573"/>
      <c r="AA2737" s="2573"/>
      <c r="AB2737" s="2573"/>
      <c r="AC2737" s="2573"/>
      <c r="AD2737" s="2573"/>
      <c r="AE2737" s="2573"/>
      <c r="AF2737" s="2573"/>
      <c r="AG2737" s="2573"/>
      <c r="AH2737" s="2573"/>
      <c r="AI2737" s="2573"/>
      <c r="AJ2737" s="2573"/>
      <c r="AK2737" s="2574"/>
    </row>
    <row r="2738" spans="2:37" s="2875" customFormat="1" ht="13.5" thickBot="1" x14ac:dyDescent="0.25">
      <c r="B2738" s="3827" t="s">
        <v>5008</v>
      </c>
      <c r="C2738" s="3827"/>
      <c r="D2738" s="3827" t="s">
        <v>4998</v>
      </c>
      <c r="E2738" s="3827" t="s">
        <v>5009</v>
      </c>
      <c r="F2738" s="3850" t="s">
        <v>224</v>
      </c>
      <c r="G2738" s="3850"/>
      <c r="H2738" s="3850"/>
      <c r="I2738" s="3850"/>
      <c r="J2738" s="3850"/>
      <c r="K2738" s="3850"/>
      <c r="L2738" s="3850"/>
      <c r="M2738" s="3850"/>
      <c r="N2738" s="3850"/>
      <c r="O2738" s="3850"/>
      <c r="P2738" s="3850"/>
      <c r="Q2738" s="3850"/>
      <c r="R2738" s="3850"/>
      <c r="S2738" s="3850" t="s">
        <v>340</v>
      </c>
      <c r="T2738" s="3850"/>
      <c r="U2738" s="3850"/>
      <c r="V2738" s="3850"/>
      <c r="W2738" s="3850"/>
      <c r="X2738" s="3850"/>
      <c r="Y2738" s="3850"/>
      <c r="Z2738" s="3850"/>
      <c r="AA2738" s="3850"/>
      <c r="AB2738" s="3850"/>
      <c r="AC2738" s="3850"/>
      <c r="AD2738" s="3850" t="s">
        <v>225</v>
      </c>
      <c r="AE2738" s="3850"/>
      <c r="AF2738" s="3850"/>
      <c r="AG2738" s="3850"/>
      <c r="AH2738" s="3851" t="s">
        <v>4993</v>
      </c>
      <c r="AI2738" s="3851"/>
      <c r="AJ2738" s="3851"/>
      <c r="AK2738" s="2574"/>
    </row>
    <row r="2739" spans="2:37" s="2875" customFormat="1" ht="13.5" thickBot="1" x14ac:dyDescent="0.25">
      <c r="B2739" s="3828"/>
      <c r="C2739" s="3828"/>
      <c r="D2739" s="3828"/>
      <c r="E2739" s="3828"/>
      <c r="F2739" s="3828" t="s">
        <v>5010</v>
      </c>
      <c r="G2739" s="3828" t="s">
        <v>5011</v>
      </c>
      <c r="H2739" s="3827" t="s">
        <v>5012</v>
      </c>
      <c r="I2739" s="3830" t="s">
        <v>5013</v>
      </c>
      <c r="J2739" s="3830" t="s">
        <v>5014</v>
      </c>
      <c r="K2739" s="3829" t="s">
        <v>5015</v>
      </c>
      <c r="L2739" s="3829" t="s">
        <v>5016</v>
      </c>
      <c r="M2739" s="3830" t="s">
        <v>5017</v>
      </c>
      <c r="N2739" s="3830"/>
      <c r="O2739" s="3829" t="s">
        <v>5018</v>
      </c>
      <c r="P2739" s="3829" t="s">
        <v>5019</v>
      </c>
      <c r="Q2739" s="3829" t="s">
        <v>5020</v>
      </c>
      <c r="R2739" s="3829" t="s">
        <v>5021</v>
      </c>
      <c r="S2739" s="3827" t="s">
        <v>5022</v>
      </c>
      <c r="T2739" s="3827" t="s">
        <v>5023</v>
      </c>
      <c r="U2739" s="3827" t="s">
        <v>5024</v>
      </c>
      <c r="V2739" s="3827" t="s">
        <v>5025</v>
      </c>
      <c r="W2739" s="3827" t="s">
        <v>5026</v>
      </c>
      <c r="X2739" s="3827" t="s">
        <v>5027</v>
      </c>
      <c r="Y2739" s="3827" t="s">
        <v>5028</v>
      </c>
      <c r="Z2739" s="3827" t="s">
        <v>5029</v>
      </c>
      <c r="AA2739" s="3827" t="s">
        <v>5030</v>
      </c>
      <c r="AB2739" s="3830" t="s">
        <v>5031</v>
      </c>
      <c r="AC2739" s="3830" t="s">
        <v>5032</v>
      </c>
      <c r="AD2739" s="3827" t="s">
        <v>5033</v>
      </c>
      <c r="AE2739" s="3827" t="s">
        <v>5034</v>
      </c>
      <c r="AF2739" s="3827" t="s">
        <v>5035</v>
      </c>
      <c r="AG2739" s="3827" t="s">
        <v>5036</v>
      </c>
      <c r="AH2739" s="3827" t="s">
        <v>1154</v>
      </c>
      <c r="AI2739" s="3827" t="s">
        <v>4994</v>
      </c>
      <c r="AJ2739" s="3827" t="s">
        <v>4995</v>
      </c>
      <c r="AK2739" s="2574"/>
    </row>
    <row r="2740" spans="2:37" s="2875" customFormat="1" ht="45.75" customHeight="1" thickBot="1" x14ac:dyDescent="0.25">
      <c r="B2740" s="3828"/>
      <c r="C2740" s="3828"/>
      <c r="D2740" s="3828"/>
      <c r="E2740" s="3954"/>
      <c r="F2740" s="3828"/>
      <c r="G2740" s="3828"/>
      <c r="H2740" s="3828"/>
      <c r="I2740" s="3829"/>
      <c r="J2740" s="3829"/>
      <c r="K2740" s="3829"/>
      <c r="L2740" s="3829"/>
      <c r="M2740" s="2911" t="s">
        <v>5037</v>
      </c>
      <c r="N2740" s="2912" t="s">
        <v>2798</v>
      </c>
      <c r="O2740" s="3829"/>
      <c r="P2740" s="3829"/>
      <c r="Q2740" s="3829"/>
      <c r="R2740" s="3829"/>
      <c r="S2740" s="3828"/>
      <c r="T2740" s="3828"/>
      <c r="U2740" s="3828"/>
      <c r="V2740" s="3828"/>
      <c r="W2740" s="3828"/>
      <c r="X2740" s="3828"/>
      <c r="Y2740" s="3828"/>
      <c r="Z2740" s="3828"/>
      <c r="AA2740" s="3828"/>
      <c r="AB2740" s="3829"/>
      <c r="AC2740" s="3829"/>
      <c r="AD2740" s="3828"/>
      <c r="AE2740" s="3828"/>
      <c r="AF2740" s="3828"/>
      <c r="AG2740" s="3828"/>
      <c r="AH2740" s="3828"/>
      <c r="AI2740" s="3828"/>
      <c r="AJ2740" s="3828"/>
      <c r="AK2740" s="2574"/>
    </row>
    <row r="2741" spans="2:37" s="2875" customFormat="1" x14ac:dyDescent="0.2">
      <c r="B2741" s="3996" t="s">
        <v>5506</v>
      </c>
      <c r="C2741" s="3997"/>
      <c r="D2741" s="2920" t="s">
        <v>1534</v>
      </c>
      <c r="E2741" s="3228">
        <f>+AD2741</f>
        <v>19</v>
      </c>
      <c r="F2741" s="2920" t="s">
        <v>1534</v>
      </c>
      <c r="G2741" s="2920" t="s">
        <v>1534</v>
      </c>
      <c r="H2741" s="2920" t="s">
        <v>1534</v>
      </c>
      <c r="I2741" s="2920" t="s">
        <v>1534</v>
      </c>
      <c r="J2741" s="2920" t="s">
        <v>1534</v>
      </c>
      <c r="K2741" s="2920" t="s">
        <v>1534</v>
      </c>
      <c r="L2741" s="2920" t="s">
        <v>1534</v>
      </c>
      <c r="M2741" s="2920" t="s">
        <v>1534</v>
      </c>
      <c r="N2741" s="2920" t="s">
        <v>1534</v>
      </c>
      <c r="O2741" s="2920" t="s">
        <v>1534</v>
      </c>
      <c r="P2741" s="2920" t="s">
        <v>1534</v>
      </c>
      <c r="Q2741" s="2920" t="s">
        <v>1534</v>
      </c>
      <c r="R2741" s="2920" t="s">
        <v>1534</v>
      </c>
      <c r="S2741" s="2920" t="s">
        <v>1534</v>
      </c>
      <c r="T2741" s="2920" t="s">
        <v>1534</v>
      </c>
      <c r="U2741" s="2920" t="s">
        <v>1534</v>
      </c>
      <c r="V2741" s="2920" t="s">
        <v>1534</v>
      </c>
      <c r="W2741" s="2920" t="s">
        <v>1534</v>
      </c>
      <c r="X2741" s="2920" t="s">
        <v>1534</v>
      </c>
      <c r="Y2741" s="2920" t="s">
        <v>1534</v>
      </c>
      <c r="Z2741" s="2920" t="s">
        <v>1534</v>
      </c>
      <c r="AA2741" s="2920" t="s">
        <v>1534</v>
      </c>
      <c r="AB2741" s="2920" t="s">
        <v>1534</v>
      </c>
      <c r="AC2741" s="2920" t="s">
        <v>1534</v>
      </c>
      <c r="AD2741" s="2921">
        <v>19</v>
      </c>
      <c r="AE2741" s="2922">
        <v>1000</v>
      </c>
      <c r="AF2741" s="2892">
        <f>AD2741/AE2741</f>
        <v>1.9E-2</v>
      </c>
      <c r="AG2741" s="2892">
        <v>0.1</v>
      </c>
      <c r="AH2741" s="2745" t="s">
        <v>5060</v>
      </c>
      <c r="AI2741" s="2922">
        <v>100</v>
      </c>
      <c r="AJ2741" s="2923">
        <v>2.4900000000000002</v>
      </c>
      <c r="AK2741" s="2574"/>
    </row>
    <row r="2742" spans="2:37" s="2875" customFormat="1" x14ac:dyDescent="0.2">
      <c r="B2742" s="3984" t="s">
        <v>5507</v>
      </c>
      <c r="C2742" s="3985"/>
      <c r="D2742" s="2893" t="s">
        <v>1534</v>
      </c>
      <c r="E2742" s="3227">
        <f t="shared" ref="E2742:E2744" si="21">+AD2742</f>
        <v>29</v>
      </c>
      <c r="F2742" s="2893" t="s">
        <v>1534</v>
      </c>
      <c r="G2742" s="2893" t="s">
        <v>1534</v>
      </c>
      <c r="H2742" s="2893" t="s">
        <v>1534</v>
      </c>
      <c r="I2742" s="2893" t="s">
        <v>1534</v>
      </c>
      <c r="J2742" s="2893" t="s">
        <v>1534</v>
      </c>
      <c r="K2742" s="2893" t="s">
        <v>1534</v>
      </c>
      <c r="L2742" s="2893" t="s">
        <v>1534</v>
      </c>
      <c r="M2742" s="2893" t="s">
        <v>1534</v>
      </c>
      <c r="N2742" s="2893" t="s">
        <v>1534</v>
      </c>
      <c r="O2742" s="2893" t="s">
        <v>1534</v>
      </c>
      <c r="P2742" s="2893" t="s">
        <v>1534</v>
      </c>
      <c r="Q2742" s="2893" t="s">
        <v>1534</v>
      </c>
      <c r="R2742" s="2893" t="s">
        <v>1534</v>
      </c>
      <c r="S2742" s="2893" t="s">
        <v>1534</v>
      </c>
      <c r="T2742" s="2893" t="s">
        <v>1534</v>
      </c>
      <c r="U2742" s="2893" t="s">
        <v>1534</v>
      </c>
      <c r="V2742" s="2893" t="s">
        <v>1534</v>
      </c>
      <c r="W2742" s="2893" t="s">
        <v>1534</v>
      </c>
      <c r="X2742" s="2893" t="s">
        <v>1534</v>
      </c>
      <c r="Y2742" s="2893" t="s">
        <v>1534</v>
      </c>
      <c r="Z2742" s="2893" t="s">
        <v>1534</v>
      </c>
      <c r="AA2742" s="2893" t="s">
        <v>1534</v>
      </c>
      <c r="AB2742" s="2893" t="s">
        <v>1534</v>
      </c>
      <c r="AC2742" s="2893" t="s">
        <v>1534</v>
      </c>
      <c r="AD2742" s="2918">
        <v>29</v>
      </c>
      <c r="AE2742" s="2919">
        <v>2000</v>
      </c>
      <c r="AF2742" s="2900">
        <f>AD2742/AE2742</f>
        <v>1.4500000000000001E-2</v>
      </c>
      <c r="AG2742" s="2900">
        <v>0.1</v>
      </c>
      <c r="AH2742" s="2749" t="s">
        <v>5060</v>
      </c>
      <c r="AI2742" s="2919">
        <v>200</v>
      </c>
      <c r="AJ2742" s="2924">
        <v>3.49</v>
      </c>
      <c r="AK2742" s="2574"/>
    </row>
    <row r="2743" spans="2:37" s="2875" customFormat="1" x14ac:dyDescent="0.2">
      <c r="B2743" s="3984" t="s">
        <v>5508</v>
      </c>
      <c r="C2743" s="3985"/>
      <c r="D2743" s="2893" t="s">
        <v>1534</v>
      </c>
      <c r="E2743" s="3227">
        <f t="shared" si="21"/>
        <v>39</v>
      </c>
      <c r="F2743" s="2893" t="s">
        <v>1534</v>
      </c>
      <c r="G2743" s="2893" t="s">
        <v>1534</v>
      </c>
      <c r="H2743" s="2893" t="s">
        <v>1534</v>
      </c>
      <c r="I2743" s="2893" t="s">
        <v>1534</v>
      </c>
      <c r="J2743" s="2893" t="s">
        <v>1534</v>
      </c>
      <c r="K2743" s="2893" t="s">
        <v>1534</v>
      </c>
      <c r="L2743" s="2893" t="s">
        <v>1534</v>
      </c>
      <c r="M2743" s="2893" t="s">
        <v>1534</v>
      </c>
      <c r="N2743" s="2893" t="s">
        <v>1534</v>
      </c>
      <c r="O2743" s="2893" t="s">
        <v>1534</v>
      </c>
      <c r="P2743" s="2893" t="s">
        <v>1534</v>
      </c>
      <c r="Q2743" s="2893" t="s">
        <v>1534</v>
      </c>
      <c r="R2743" s="2893" t="s">
        <v>1534</v>
      </c>
      <c r="S2743" s="2893" t="s">
        <v>1534</v>
      </c>
      <c r="T2743" s="2893" t="s">
        <v>1534</v>
      </c>
      <c r="U2743" s="2893" t="s">
        <v>1534</v>
      </c>
      <c r="V2743" s="2893" t="s">
        <v>1534</v>
      </c>
      <c r="W2743" s="2893" t="s">
        <v>1534</v>
      </c>
      <c r="X2743" s="2893" t="s">
        <v>1534</v>
      </c>
      <c r="Y2743" s="2893" t="s">
        <v>1534</v>
      </c>
      <c r="Z2743" s="2893" t="s">
        <v>1534</v>
      </c>
      <c r="AA2743" s="2893" t="s">
        <v>1534</v>
      </c>
      <c r="AB2743" s="2893" t="s">
        <v>1534</v>
      </c>
      <c r="AC2743" s="2893" t="s">
        <v>1534</v>
      </c>
      <c r="AD2743" s="2918">
        <v>39</v>
      </c>
      <c r="AE2743" s="2919">
        <v>3000</v>
      </c>
      <c r="AF2743" s="2900">
        <f>AD2743/AE2743</f>
        <v>1.2999999999999999E-2</v>
      </c>
      <c r="AG2743" s="2900">
        <v>0.1</v>
      </c>
      <c r="AH2743" s="2749" t="s">
        <v>5060</v>
      </c>
      <c r="AI2743" s="2919">
        <v>300</v>
      </c>
      <c r="AJ2743" s="2924">
        <v>3.99</v>
      </c>
      <c r="AK2743" s="2574"/>
    </row>
    <row r="2744" spans="2:37" s="2875" customFormat="1" ht="13.5" thickBot="1" x14ac:dyDescent="0.25">
      <c r="B2744" s="3998" t="s">
        <v>5509</v>
      </c>
      <c r="C2744" s="3999"/>
      <c r="D2744" s="2901" t="s">
        <v>1534</v>
      </c>
      <c r="E2744" s="3229">
        <f t="shared" si="21"/>
        <v>59</v>
      </c>
      <c r="F2744" s="2901" t="s">
        <v>1534</v>
      </c>
      <c r="G2744" s="2901" t="s">
        <v>1534</v>
      </c>
      <c r="H2744" s="2901" t="s">
        <v>1534</v>
      </c>
      <c r="I2744" s="2901" t="s">
        <v>1534</v>
      </c>
      <c r="J2744" s="2901" t="s">
        <v>1534</v>
      </c>
      <c r="K2744" s="2901" t="s">
        <v>1534</v>
      </c>
      <c r="L2744" s="2901" t="s">
        <v>1534</v>
      </c>
      <c r="M2744" s="2901" t="s">
        <v>1534</v>
      </c>
      <c r="N2744" s="2901" t="s">
        <v>1534</v>
      </c>
      <c r="O2744" s="2901" t="s">
        <v>1534</v>
      </c>
      <c r="P2744" s="2901" t="s">
        <v>1534</v>
      </c>
      <c r="Q2744" s="2901" t="s">
        <v>1534</v>
      </c>
      <c r="R2744" s="2901" t="s">
        <v>1534</v>
      </c>
      <c r="S2744" s="2901" t="s">
        <v>1534</v>
      </c>
      <c r="T2744" s="2901" t="s">
        <v>1534</v>
      </c>
      <c r="U2744" s="2901" t="s">
        <v>1534</v>
      </c>
      <c r="V2744" s="2901" t="s">
        <v>1534</v>
      </c>
      <c r="W2744" s="2901" t="s">
        <v>1534</v>
      </c>
      <c r="X2744" s="2901" t="s">
        <v>1534</v>
      </c>
      <c r="Y2744" s="2901" t="s">
        <v>1534</v>
      </c>
      <c r="Z2744" s="2901" t="s">
        <v>1534</v>
      </c>
      <c r="AA2744" s="2901" t="s">
        <v>1534</v>
      </c>
      <c r="AB2744" s="2901" t="s">
        <v>1534</v>
      </c>
      <c r="AC2744" s="2901" t="s">
        <v>1534</v>
      </c>
      <c r="AD2744" s="3080">
        <v>59</v>
      </c>
      <c r="AE2744" s="3081">
        <v>10000</v>
      </c>
      <c r="AF2744" s="2908">
        <f>AD2744/AE2744</f>
        <v>5.8999999999999999E-3</v>
      </c>
      <c r="AG2744" s="2908">
        <v>0.1</v>
      </c>
      <c r="AH2744" s="2759" t="s">
        <v>5060</v>
      </c>
      <c r="AI2744" s="3081">
        <v>300</v>
      </c>
      <c r="AJ2744" s="3082">
        <v>3.99</v>
      </c>
      <c r="AK2744" s="2574"/>
    </row>
    <row r="2745" spans="2:37" s="2875" customFormat="1" x14ac:dyDescent="0.2">
      <c r="B2745" s="2575"/>
      <c r="C2745" s="2568"/>
      <c r="D2745" s="2568"/>
      <c r="E2745" s="2568"/>
      <c r="F2745" s="2568"/>
      <c r="G2745" s="2568"/>
      <c r="H2745" s="2568"/>
      <c r="I2745" s="2569"/>
      <c r="J2745" s="2569"/>
      <c r="K2745" s="2569"/>
      <c r="L2745" s="2569"/>
      <c r="M2745" s="2568"/>
      <c r="N2745" s="2569"/>
      <c r="O2745" s="2569"/>
      <c r="P2745" s="2569"/>
      <c r="Q2745" s="2569"/>
      <c r="R2745" s="2569"/>
      <c r="S2745" s="2568"/>
      <c r="T2745" s="2567"/>
      <c r="U2745" s="2567"/>
      <c r="V2745" s="2567"/>
      <c r="W2745" s="2567"/>
      <c r="X2745" s="2567"/>
      <c r="Y2745" s="2567"/>
      <c r="Z2745" s="2567"/>
      <c r="AA2745" s="2567"/>
      <c r="AB2745" s="2567"/>
      <c r="AC2745" s="2567"/>
      <c r="AD2745" s="2567"/>
      <c r="AE2745" s="2567"/>
      <c r="AF2745" s="2567"/>
      <c r="AG2745" s="2567"/>
      <c r="AH2745" s="2567"/>
      <c r="AI2745" s="2567"/>
      <c r="AJ2745" s="2567"/>
      <c r="AK2745" s="2574"/>
    </row>
    <row r="2746" spans="2:37" s="2875" customFormat="1" x14ac:dyDescent="0.2">
      <c r="B2746" s="3834" t="s">
        <v>4996</v>
      </c>
      <c r="C2746" s="3835"/>
      <c r="D2746" s="3836" t="s">
        <v>5047</v>
      </c>
      <c r="E2746" s="3836"/>
      <c r="F2746" s="3836"/>
      <c r="G2746" s="3836"/>
      <c r="H2746" s="2571"/>
      <c r="I2746" s="2571"/>
      <c r="J2746" s="2571"/>
      <c r="K2746" s="2571"/>
      <c r="L2746" s="2571"/>
      <c r="M2746" s="2571"/>
      <c r="N2746" s="2571"/>
      <c r="O2746" s="2571"/>
      <c r="P2746" s="2571"/>
      <c r="Q2746" s="2571"/>
      <c r="R2746" s="2571"/>
      <c r="S2746" s="2571"/>
      <c r="T2746" s="2567"/>
      <c r="U2746" s="2567"/>
      <c r="V2746" s="2567"/>
      <c r="W2746" s="2567"/>
      <c r="X2746" s="2567"/>
      <c r="Y2746" s="2567"/>
      <c r="Z2746" s="2567"/>
      <c r="AA2746" s="2567"/>
      <c r="AB2746" s="2567"/>
      <c r="AC2746" s="2567"/>
      <c r="AD2746" s="2567"/>
      <c r="AE2746" s="2567"/>
      <c r="AF2746" s="2567"/>
      <c r="AG2746" s="2567"/>
      <c r="AH2746" s="2567"/>
      <c r="AI2746" s="2567"/>
      <c r="AJ2746" s="2567"/>
      <c r="AK2746" s="2574"/>
    </row>
    <row r="2747" spans="2:37" s="2875" customFormat="1" x14ac:dyDescent="0.2">
      <c r="B2747" s="3834" t="s">
        <v>4997</v>
      </c>
      <c r="C2747" s="3835"/>
      <c r="D2747" s="3836" t="s">
        <v>1517</v>
      </c>
      <c r="E2747" s="3836"/>
      <c r="F2747" s="3836"/>
      <c r="G2747" s="3836"/>
      <c r="H2747" s="2571"/>
      <c r="I2747" s="2571"/>
      <c r="J2747" s="2571"/>
      <c r="K2747" s="2571"/>
      <c r="L2747" s="2571"/>
      <c r="M2747" s="2571"/>
      <c r="N2747" s="2571"/>
      <c r="O2747" s="2571"/>
      <c r="P2747" s="2571"/>
      <c r="Q2747" s="2571"/>
      <c r="R2747" s="2571"/>
      <c r="S2747" s="2571"/>
      <c r="T2747" s="2567"/>
      <c r="U2747" s="2567"/>
      <c r="V2747" s="2567"/>
      <c r="W2747" s="2567"/>
      <c r="X2747" s="2567"/>
      <c r="Y2747" s="2567"/>
      <c r="Z2747" s="2567"/>
      <c r="AA2747" s="2567"/>
      <c r="AB2747" s="2567"/>
      <c r="AC2747" s="2567"/>
      <c r="AD2747" s="2567"/>
      <c r="AE2747" s="2567"/>
      <c r="AF2747" s="2567"/>
      <c r="AG2747" s="2567"/>
      <c r="AH2747" s="2567"/>
      <c r="AI2747" s="2567"/>
      <c r="AJ2747" s="2567"/>
      <c r="AK2747" s="2574"/>
    </row>
    <row r="2748" spans="2:37" s="2875" customFormat="1" ht="15.75" thickBot="1" x14ac:dyDescent="0.25">
      <c r="B2748" s="3938"/>
      <c r="C2748" s="3939"/>
      <c r="D2748" s="3940"/>
      <c r="E2748" s="3940"/>
      <c r="F2748" s="3940"/>
      <c r="G2748" s="3940"/>
      <c r="H2748" s="2576"/>
      <c r="I2748" s="2576"/>
      <c r="J2748" s="2576"/>
      <c r="K2748" s="2576"/>
      <c r="L2748" s="2576"/>
      <c r="M2748" s="2576"/>
      <c r="N2748" s="2576"/>
      <c r="O2748" s="2576"/>
      <c r="P2748" s="2576"/>
      <c r="Q2748" s="2576"/>
      <c r="R2748" s="2576"/>
      <c r="S2748" s="2576"/>
      <c r="T2748" s="2577"/>
      <c r="U2748" s="2577"/>
      <c r="V2748" s="2577"/>
      <c r="W2748" s="2577"/>
      <c r="X2748" s="2577"/>
      <c r="Y2748" s="2577"/>
      <c r="Z2748" s="2577"/>
      <c r="AA2748" s="2577"/>
      <c r="AB2748" s="2577"/>
      <c r="AC2748" s="2577"/>
      <c r="AD2748" s="2577"/>
      <c r="AE2748" s="2577"/>
      <c r="AF2748" s="2577"/>
      <c r="AG2748" s="2577"/>
      <c r="AH2748" s="2577"/>
      <c r="AI2748" s="2577"/>
      <c r="AJ2748" s="2577"/>
      <c r="AK2748" s="2579"/>
    </row>
    <row r="2749" spans="2:37" s="2875" customFormat="1" x14ac:dyDescent="0.2">
      <c r="B2749" s="2777"/>
    </row>
    <row r="2750" spans="2:37" s="2875" customFormat="1" ht="13.5" thickBot="1" x14ac:dyDescent="0.25"/>
    <row r="2751" spans="2:37" s="2875" customFormat="1" ht="20.25" x14ac:dyDescent="0.2">
      <c r="B2751" s="3839" t="s">
        <v>5005</v>
      </c>
      <c r="C2751" s="3840"/>
      <c r="D2751" s="3840"/>
      <c r="E2751" s="3840"/>
      <c r="F2751" s="3840"/>
      <c r="G2751" s="3840"/>
      <c r="H2751" s="3840"/>
      <c r="I2751" s="3840"/>
      <c r="J2751" s="3840"/>
      <c r="K2751" s="3840"/>
      <c r="L2751" s="3840"/>
      <c r="M2751" s="3840"/>
      <c r="N2751" s="3840"/>
      <c r="O2751" s="3840"/>
      <c r="P2751" s="3840"/>
      <c r="Q2751" s="3840"/>
      <c r="R2751" s="3840"/>
      <c r="S2751" s="3840"/>
      <c r="T2751" s="3840"/>
      <c r="U2751" s="3840"/>
      <c r="V2751" s="3840"/>
      <c r="W2751" s="3840"/>
      <c r="X2751" s="3840"/>
      <c r="Y2751" s="3840"/>
      <c r="Z2751" s="3840"/>
      <c r="AA2751" s="3840"/>
      <c r="AB2751" s="3840"/>
      <c r="AC2751" s="3840"/>
      <c r="AD2751" s="3840"/>
      <c r="AE2751" s="3840"/>
      <c r="AF2751" s="3840"/>
      <c r="AG2751" s="3840"/>
      <c r="AH2751" s="3840"/>
      <c r="AI2751" s="3840"/>
      <c r="AJ2751" s="3840"/>
      <c r="AK2751" s="3841"/>
    </row>
    <row r="2752" spans="2:37" s="2875" customFormat="1" ht="12.75" customHeight="1" x14ac:dyDescent="0.2">
      <c r="B2752" s="2572"/>
      <c r="C2752" s="2913"/>
      <c r="D2752" s="2913"/>
      <c r="E2752" s="2913"/>
      <c r="F2752" s="2913"/>
      <c r="G2752" s="2573"/>
      <c r="H2752" s="2573"/>
      <c r="I2752" s="2573"/>
      <c r="J2752" s="2573"/>
      <c r="K2752" s="2573"/>
      <c r="L2752" s="2573"/>
      <c r="M2752" s="2573"/>
      <c r="N2752" s="2573"/>
      <c r="O2752" s="2573"/>
      <c r="P2752" s="2573"/>
      <c r="Q2752" s="2573"/>
      <c r="R2752" s="2573"/>
      <c r="S2752" s="2573"/>
      <c r="T2752" s="2573"/>
      <c r="U2752" s="2573"/>
      <c r="V2752" s="2573"/>
      <c r="W2752" s="2573"/>
      <c r="X2752" s="2573"/>
      <c r="Y2752" s="2573"/>
      <c r="Z2752" s="2573"/>
      <c r="AA2752" s="2573"/>
      <c r="AB2752" s="2573"/>
      <c r="AC2752" s="2573"/>
      <c r="AD2752" s="2573"/>
      <c r="AE2752" s="2573"/>
      <c r="AF2752" s="2573"/>
      <c r="AG2752" s="2573"/>
      <c r="AH2752" s="2573"/>
      <c r="AI2752" s="2573"/>
      <c r="AJ2752" s="2573"/>
      <c r="AK2752" s="2574"/>
    </row>
    <row r="2753" spans="2:37" s="2875" customFormat="1" ht="12.75" customHeight="1" x14ac:dyDescent="0.2">
      <c r="B2753" s="2572" t="s">
        <v>4992</v>
      </c>
      <c r="C2753" s="2913"/>
      <c r="D2753" s="3962" t="s">
        <v>5501</v>
      </c>
      <c r="E2753" s="3962"/>
      <c r="F2753" s="3962"/>
      <c r="G2753" s="2573"/>
      <c r="H2753" s="2573"/>
      <c r="I2753" s="2573"/>
      <c r="J2753" s="2573"/>
      <c r="K2753" s="2573"/>
      <c r="L2753" s="2573"/>
      <c r="M2753" s="2573"/>
      <c r="N2753" s="2573"/>
      <c r="O2753" s="2573"/>
      <c r="P2753" s="2573"/>
      <c r="Q2753" s="2573"/>
      <c r="R2753" s="2573"/>
      <c r="S2753" s="2573"/>
      <c r="T2753" s="2573"/>
      <c r="U2753" s="2573"/>
      <c r="V2753" s="2573"/>
      <c r="W2753" s="2573"/>
      <c r="X2753" s="2573"/>
      <c r="Y2753" s="2573"/>
      <c r="Z2753" s="2573"/>
      <c r="AA2753" s="2573"/>
      <c r="AB2753" s="2573"/>
      <c r="AC2753" s="2573"/>
      <c r="AD2753" s="2573"/>
      <c r="AE2753" s="2573"/>
      <c r="AF2753" s="2573"/>
      <c r="AG2753" s="2573"/>
      <c r="AH2753" s="2573"/>
      <c r="AI2753" s="2573"/>
      <c r="AJ2753" s="2573"/>
      <c r="AK2753" s="2574"/>
    </row>
    <row r="2754" spans="2:37" s="2875" customFormat="1" ht="13.5" thickBot="1" x14ac:dyDescent="0.25">
      <c r="B2754" s="3863" t="s">
        <v>5006</v>
      </c>
      <c r="C2754" s="3864"/>
      <c r="D2754" s="3972">
        <v>41457</v>
      </c>
      <c r="E2754" s="3973"/>
      <c r="F2754" s="2913"/>
      <c r="G2754" s="2573"/>
      <c r="H2754" s="2573"/>
      <c r="I2754" s="2573"/>
      <c r="J2754" s="2573"/>
      <c r="K2754" s="2573"/>
      <c r="L2754" s="2573"/>
      <c r="M2754" s="2573"/>
      <c r="N2754" s="2573"/>
      <c r="O2754" s="2573"/>
      <c r="P2754" s="2573"/>
      <c r="Q2754" s="2573"/>
      <c r="R2754" s="2573"/>
      <c r="S2754" s="2573"/>
      <c r="T2754" s="2573"/>
      <c r="U2754" s="2573"/>
      <c r="V2754" s="2573"/>
      <c r="W2754" s="2573"/>
      <c r="X2754" s="2573"/>
      <c r="Y2754" s="2573"/>
      <c r="Z2754" s="2573"/>
      <c r="AA2754" s="2573"/>
      <c r="AB2754" s="2573"/>
      <c r="AC2754" s="2573"/>
      <c r="AD2754" s="2573"/>
      <c r="AE2754" s="2573"/>
      <c r="AF2754" s="2573"/>
      <c r="AG2754" s="2573"/>
      <c r="AH2754" s="2573"/>
      <c r="AI2754" s="2573"/>
      <c r="AJ2754" s="2573"/>
      <c r="AK2754" s="2574"/>
    </row>
    <row r="2755" spans="2:37" s="2875" customFormat="1" ht="119.25" customHeight="1" thickBot="1" x14ac:dyDescent="0.25">
      <c r="B2755" s="3844" t="s">
        <v>5007</v>
      </c>
      <c r="C2755" s="3871"/>
      <c r="D2755" s="3963" t="s">
        <v>5499</v>
      </c>
      <c r="E2755" s="3964"/>
      <c r="F2755" s="3964"/>
      <c r="G2755" s="3964"/>
      <c r="H2755" s="3964"/>
      <c r="I2755" s="3964"/>
      <c r="J2755" s="3964"/>
      <c r="K2755" s="3965"/>
      <c r="L2755" s="2573"/>
      <c r="M2755" s="2573"/>
      <c r="N2755" s="2573"/>
      <c r="O2755" s="2573"/>
      <c r="P2755" s="2573"/>
      <c r="Q2755" s="2573"/>
      <c r="R2755" s="2573"/>
      <c r="S2755" s="2573"/>
      <c r="T2755" s="2573"/>
      <c r="U2755" s="2573"/>
      <c r="V2755" s="2573"/>
      <c r="W2755" s="2573"/>
      <c r="X2755" s="2573"/>
      <c r="Y2755" s="2573"/>
      <c r="Z2755" s="2573"/>
      <c r="AA2755" s="2573"/>
      <c r="AB2755" s="2573"/>
      <c r="AC2755" s="2573"/>
      <c r="AD2755" s="2573"/>
      <c r="AE2755" s="2573"/>
      <c r="AF2755" s="2573"/>
      <c r="AG2755" s="2573"/>
      <c r="AH2755" s="2573"/>
      <c r="AI2755" s="2573"/>
      <c r="AJ2755" s="2573"/>
      <c r="AK2755" s="2574"/>
    </row>
    <row r="2756" spans="2:37" s="2875" customFormat="1" ht="13.5" customHeight="1" thickBot="1" x14ac:dyDescent="0.25">
      <c r="B2756" s="3865"/>
      <c r="C2756" s="3849"/>
      <c r="D2756" s="3849"/>
      <c r="E2756" s="3849"/>
      <c r="F2756" s="3849"/>
      <c r="G2756" s="3849"/>
      <c r="H2756" s="3849"/>
      <c r="I2756" s="3849"/>
      <c r="J2756" s="3849"/>
      <c r="K2756" s="3849"/>
      <c r="L2756" s="3849"/>
      <c r="M2756" s="3849"/>
      <c r="N2756" s="3849"/>
      <c r="O2756" s="3849"/>
      <c r="P2756" s="3849"/>
      <c r="Q2756" s="3849"/>
      <c r="R2756" s="2573"/>
      <c r="S2756" s="2573"/>
      <c r="T2756" s="2573"/>
      <c r="U2756" s="2573"/>
      <c r="V2756" s="2573"/>
      <c r="W2756" s="2573"/>
      <c r="X2756" s="2573"/>
      <c r="Y2756" s="2573"/>
      <c r="Z2756" s="2573"/>
      <c r="AA2756" s="2573"/>
      <c r="AB2756" s="2573"/>
      <c r="AC2756" s="2573"/>
      <c r="AD2756" s="2573"/>
      <c r="AE2756" s="2573"/>
      <c r="AF2756" s="2573"/>
      <c r="AG2756" s="2573"/>
      <c r="AH2756" s="2573"/>
      <c r="AI2756" s="2573"/>
      <c r="AJ2756" s="2573"/>
      <c r="AK2756" s="2574"/>
    </row>
    <row r="2757" spans="2:37" s="2875" customFormat="1" ht="13.5" thickBot="1" x14ac:dyDescent="0.25">
      <c r="B2757" s="3827" t="s">
        <v>5008</v>
      </c>
      <c r="C2757" s="3827"/>
      <c r="D2757" s="3827" t="s">
        <v>4998</v>
      </c>
      <c r="E2757" s="3827" t="s">
        <v>5009</v>
      </c>
      <c r="F2757" s="3850" t="s">
        <v>224</v>
      </c>
      <c r="G2757" s="3850"/>
      <c r="H2757" s="3850"/>
      <c r="I2757" s="3850"/>
      <c r="J2757" s="3850"/>
      <c r="K2757" s="3850"/>
      <c r="L2757" s="3850"/>
      <c r="M2757" s="3850"/>
      <c r="N2757" s="3850"/>
      <c r="O2757" s="3850"/>
      <c r="P2757" s="3850"/>
      <c r="Q2757" s="3850"/>
      <c r="R2757" s="3850"/>
      <c r="S2757" s="3850" t="s">
        <v>340</v>
      </c>
      <c r="T2757" s="3850"/>
      <c r="U2757" s="3850"/>
      <c r="V2757" s="3850"/>
      <c r="W2757" s="3850"/>
      <c r="X2757" s="3850"/>
      <c r="Y2757" s="3850"/>
      <c r="Z2757" s="3850"/>
      <c r="AA2757" s="3850"/>
      <c r="AB2757" s="3850"/>
      <c r="AC2757" s="3850"/>
      <c r="AD2757" s="3850" t="s">
        <v>225</v>
      </c>
      <c r="AE2757" s="3850"/>
      <c r="AF2757" s="3850"/>
      <c r="AG2757" s="3850"/>
      <c r="AH2757" s="3851" t="s">
        <v>4993</v>
      </c>
      <c r="AI2757" s="3851"/>
      <c r="AJ2757" s="3851"/>
      <c r="AK2757" s="2574"/>
    </row>
    <row r="2758" spans="2:37" s="2875" customFormat="1" ht="13.5" thickBot="1" x14ac:dyDescent="0.25">
      <c r="B2758" s="3828"/>
      <c r="C2758" s="3828"/>
      <c r="D2758" s="3828"/>
      <c r="E2758" s="3828"/>
      <c r="F2758" s="3828" t="s">
        <v>5010</v>
      </c>
      <c r="G2758" s="3828" t="s">
        <v>5011</v>
      </c>
      <c r="H2758" s="3827" t="s">
        <v>5012</v>
      </c>
      <c r="I2758" s="3830" t="s">
        <v>5013</v>
      </c>
      <c r="J2758" s="3830" t="s">
        <v>5014</v>
      </c>
      <c r="K2758" s="3829" t="s">
        <v>5015</v>
      </c>
      <c r="L2758" s="3829" t="s">
        <v>5016</v>
      </c>
      <c r="M2758" s="3830" t="s">
        <v>5017</v>
      </c>
      <c r="N2758" s="3830"/>
      <c r="O2758" s="3829" t="s">
        <v>5018</v>
      </c>
      <c r="P2758" s="3829" t="s">
        <v>5019</v>
      </c>
      <c r="Q2758" s="3829" t="s">
        <v>5020</v>
      </c>
      <c r="R2758" s="3829" t="s">
        <v>5021</v>
      </c>
      <c r="S2758" s="3827" t="s">
        <v>5022</v>
      </c>
      <c r="T2758" s="3827" t="s">
        <v>5023</v>
      </c>
      <c r="U2758" s="3827" t="s">
        <v>5024</v>
      </c>
      <c r="V2758" s="3827" t="s">
        <v>5025</v>
      </c>
      <c r="W2758" s="3827" t="s">
        <v>5026</v>
      </c>
      <c r="X2758" s="3827" t="s">
        <v>5027</v>
      </c>
      <c r="Y2758" s="3827" t="s">
        <v>5028</v>
      </c>
      <c r="Z2758" s="3827" t="s">
        <v>5029</v>
      </c>
      <c r="AA2758" s="3827" t="s">
        <v>5030</v>
      </c>
      <c r="AB2758" s="3830" t="s">
        <v>5031</v>
      </c>
      <c r="AC2758" s="3830" t="s">
        <v>5032</v>
      </c>
      <c r="AD2758" s="3827" t="s">
        <v>5033</v>
      </c>
      <c r="AE2758" s="3827" t="s">
        <v>5034</v>
      </c>
      <c r="AF2758" s="3827" t="s">
        <v>5035</v>
      </c>
      <c r="AG2758" s="3827" t="s">
        <v>5036</v>
      </c>
      <c r="AH2758" s="3827" t="s">
        <v>1154</v>
      </c>
      <c r="AI2758" s="3827" t="s">
        <v>4994</v>
      </c>
      <c r="AJ2758" s="3827" t="s">
        <v>4995</v>
      </c>
      <c r="AK2758" s="2574"/>
    </row>
    <row r="2759" spans="2:37" s="2875" customFormat="1" ht="13.5" thickBot="1" x14ac:dyDescent="0.25">
      <c r="B2759" s="3828"/>
      <c r="C2759" s="3828"/>
      <c r="D2759" s="3828"/>
      <c r="E2759" s="3828"/>
      <c r="F2759" s="3828"/>
      <c r="G2759" s="3828"/>
      <c r="H2759" s="3828"/>
      <c r="I2759" s="3829"/>
      <c r="J2759" s="3829"/>
      <c r="K2759" s="3829"/>
      <c r="L2759" s="3829"/>
      <c r="M2759" s="2911" t="s">
        <v>5037</v>
      </c>
      <c r="N2759" s="2912" t="s">
        <v>2798</v>
      </c>
      <c r="O2759" s="3829"/>
      <c r="P2759" s="3829"/>
      <c r="Q2759" s="3829"/>
      <c r="R2759" s="3829"/>
      <c r="S2759" s="3828"/>
      <c r="T2759" s="3828"/>
      <c r="U2759" s="3828"/>
      <c r="V2759" s="3828"/>
      <c r="W2759" s="3828"/>
      <c r="X2759" s="3828"/>
      <c r="Y2759" s="3828"/>
      <c r="Z2759" s="3828"/>
      <c r="AA2759" s="3828"/>
      <c r="AB2759" s="3829"/>
      <c r="AC2759" s="3829"/>
      <c r="AD2759" s="3828"/>
      <c r="AE2759" s="3828"/>
      <c r="AF2759" s="3828"/>
      <c r="AG2759" s="3828"/>
      <c r="AH2759" s="3828"/>
      <c r="AI2759" s="3828"/>
      <c r="AJ2759" s="3828"/>
      <c r="AK2759" s="2574"/>
    </row>
    <row r="2760" spans="2:37" s="2875" customFormat="1" ht="26.25" thickBot="1" x14ac:dyDescent="0.25">
      <c r="B2760" s="4000" t="s">
        <v>5502</v>
      </c>
      <c r="C2760" s="4001"/>
      <c r="D2760" s="2778"/>
      <c r="E2760" s="2581">
        <v>3.99</v>
      </c>
      <c r="F2760" s="2718"/>
      <c r="G2760" s="2672"/>
      <c r="H2760" s="2719"/>
      <c r="I2760" s="2719"/>
      <c r="J2760" s="2719"/>
      <c r="K2760" s="2672"/>
      <c r="L2760" s="2672"/>
      <c r="M2760" s="2720"/>
      <c r="N2760" s="2721"/>
      <c r="O2760" s="2672"/>
      <c r="P2760" s="2672"/>
      <c r="Q2760" s="2672"/>
      <c r="R2760" s="2672"/>
      <c r="S2760" s="2700"/>
      <c r="T2760" s="2672"/>
      <c r="U2760" s="2722"/>
      <c r="V2760" s="2722"/>
      <c r="W2760" s="2672"/>
      <c r="X2760" s="2672"/>
      <c r="Y2760" s="2722"/>
      <c r="Z2760" s="2722"/>
      <c r="AA2760" s="2722"/>
      <c r="AB2760" s="2672"/>
      <c r="AC2760" s="2672"/>
      <c r="AD2760" s="2718"/>
      <c r="AE2760" s="2741"/>
      <c r="AF2760" s="2775"/>
      <c r="AG2760" s="2775"/>
      <c r="AH2760" s="2716" t="s">
        <v>5495</v>
      </c>
      <c r="AI2760" s="2779">
        <v>1</v>
      </c>
      <c r="AJ2760" s="2916">
        <v>3.99</v>
      </c>
      <c r="AK2760" s="2574"/>
    </row>
    <row r="2761" spans="2:37" s="2875" customFormat="1" ht="39" thickBot="1" x14ac:dyDescent="0.25">
      <c r="B2761" s="3914" t="s">
        <v>5503</v>
      </c>
      <c r="C2761" s="3915"/>
      <c r="D2761" s="2780"/>
      <c r="E2761" s="2558">
        <v>5.99</v>
      </c>
      <c r="F2761" s="2692"/>
      <c r="G2761" s="2671"/>
      <c r="H2761" s="2781"/>
      <c r="I2761" s="2781"/>
      <c r="J2761" s="2781"/>
      <c r="K2761" s="2671"/>
      <c r="L2761" s="2671"/>
      <c r="M2761" s="2691"/>
      <c r="N2761" s="2782"/>
      <c r="O2761" s="2671"/>
      <c r="P2761" s="2671"/>
      <c r="Q2761" s="2671"/>
      <c r="R2761" s="2671"/>
      <c r="S2761" s="2614"/>
      <c r="T2761" s="2671"/>
      <c r="U2761" s="2783"/>
      <c r="V2761" s="2783"/>
      <c r="W2761" s="2671"/>
      <c r="X2761" s="2671"/>
      <c r="Y2761" s="2783"/>
      <c r="Z2761" s="2783"/>
      <c r="AA2761" s="2783"/>
      <c r="AB2761" s="2671"/>
      <c r="AC2761" s="2671"/>
      <c r="AD2761" s="2692"/>
      <c r="AE2761" s="2742"/>
      <c r="AF2761" s="2776"/>
      <c r="AG2761" s="2776"/>
      <c r="AH2761" s="2716" t="s">
        <v>5496</v>
      </c>
      <c r="AI2761" s="2784">
        <v>1</v>
      </c>
      <c r="AJ2761" s="2917">
        <v>5.99</v>
      </c>
      <c r="AK2761" s="2574"/>
    </row>
    <row r="2762" spans="2:37" s="2875" customFormat="1" ht="26.25" thickBot="1" x14ac:dyDescent="0.25">
      <c r="B2762" s="3909" t="s">
        <v>5504</v>
      </c>
      <c r="C2762" s="3910"/>
      <c r="D2762" s="3083"/>
      <c r="E2762" s="2605">
        <v>8.99</v>
      </c>
      <c r="F2762" s="2694"/>
      <c r="G2762" s="3084"/>
      <c r="H2762" s="3085"/>
      <c r="I2762" s="3085"/>
      <c r="J2762" s="3085"/>
      <c r="K2762" s="3084"/>
      <c r="L2762" s="3084"/>
      <c r="M2762" s="2693"/>
      <c r="N2762" s="3086"/>
      <c r="O2762" s="3084"/>
      <c r="P2762" s="3084"/>
      <c r="Q2762" s="3084"/>
      <c r="R2762" s="3084"/>
      <c r="S2762" s="2801"/>
      <c r="T2762" s="3084"/>
      <c r="U2762" s="3087"/>
      <c r="V2762" s="3087"/>
      <c r="W2762" s="3084"/>
      <c r="X2762" s="3084"/>
      <c r="Y2762" s="3087"/>
      <c r="Z2762" s="3087"/>
      <c r="AA2762" s="3087"/>
      <c r="AB2762" s="3084"/>
      <c r="AC2762" s="3084"/>
      <c r="AD2762" s="2694"/>
      <c r="AE2762" s="3088"/>
      <c r="AF2762" s="3089"/>
      <c r="AG2762" s="3089"/>
      <c r="AH2762" s="2733" t="s">
        <v>5497</v>
      </c>
      <c r="AI2762" s="3090">
        <v>1</v>
      </c>
      <c r="AJ2762" s="3091">
        <v>8.99</v>
      </c>
      <c r="AK2762" s="2574"/>
    </row>
    <row r="2763" spans="2:37" s="2875" customFormat="1" x14ac:dyDescent="0.2">
      <c r="B2763" s="2575"/>
      <c r="C2763" s="2568"/>
      <c r="D2763" s="2568"/>
      <c r="E2763" s="2568"/>
      <c r="F2763" s="2568"/>
      <c r="G2763" s="2568"/>
      <c r="H2763" s="2568"/>
      <c r="I2763" s="2569"/>
      <c r="J2763" s="2569"/>
      <c r="K2763" s="2569"/>
      <c r="L2763" s="2569"/>
      <c r="M2763" s="2568"/>
      <c r="N2763" s="2569"/>
      <c r="O2763" s="2569"/>
      <c r="P2763" s="2569"/>
      <c r="Q2763" s="2569"/>
      <c r="R2763" s="2569"/>
      <c r="S2763" s="2568"/>
      <c r="T2763" s="2567"/>
      <c r="U2763" s="2567"/>
      <c r="V2763" s="2567"/>
      <c r="W2763" s="2567"/>
      <c r="X2763" s="2567"/>
      <c r="Y2763" s="2567"/>
      <c r="Z2763" s="2567"/>
      <c r="AA2763" s="2567"/>
      <c r="AB2763" s="2567"/>
      <c r="AC2763" s="2567"/>
      <c r="AD2763" s="2567"/>
      <c r="AE2763" s="2567"/>
      <c r="AF2763" s="2567"/>
      <c r="AG2763" s="2567"/>
      <c r="AH2763" s="2567"/>
      <c r="AI2763" s="2567"/>
      <c r="AJ2763" s="2567"/>
      <c r="AK2763" s="2574"/>
    </row>
    <row r="2764" spans="2:37" s="2875" customFormat="1" x14ac:dyDescent="0.2">
      <c r="B2764" s="3834" t="s">
        <v>4996</v>
      </c>
      <c r="C2764" s="3835"/>
      <c r="D2764" s="3836" t="s">
        <v>1534</v>
      </c>
      <c r="E2764" s="3836"/>
      <c r="F2764" s="3836"/>
      <c r="G2764" s="3836"/>
      <c r="H2764" s="2571"/>
      <c r="I2764" s="2571"/>
      <c r="J2764" s="2571"/>
      <c r="K2764" s="2571"/>
      <c r="L2764" s="2571"/>
      <c r="M2764" s="2571"/>
      <c r="N2764" s="2571"/>
      <c r="O2764" s="2571"/>
      <c r="P2764" s="2571"/>
      <c r="Q2764" s="2571"/>
      <c r="R2764" s="2571"/>
      <c r="S2764" s="2571"/>
      <c r="T2764" s="2567"/>
      <c r="U2764" s="2567"/>
      <c r="V2764" s="2567"/>
      <c r="W2764" s="2567"/>
      <c r="X2764" s="2567"/>
      <c r="Y2764" s="2567"/>
      <c r="Z2764" s="2567"/>
      <c r="AA2764" s="2567"/>
      <c r="AB2764" s="2567"/>
      <c r="AC2764" s="2567"/>
      <c r="AD2764" s="2567"/>
      <c r="AE2764" s="2567"/>
      <c r="AF2764" s="2567"/>
      <c r="AG2764" s="2567"/>
      <c r="AH2764" s="2567"/>
      <c r="AI2764" s="2567"/>
      <c r="AJ2764" s="2567"/>
      <c r="AK2764" s="2574"/>
    </row>
    <row r="2765" spans="2:37" s="2875" customFormat="1" x14ac:dyDescent="0.2">
      <c r="B2765" s="3834" t="s">
        <v>4997</v>
      </c>
      <c r="C2765" s="3835"/>
      <c r="D2765" s="3836" t="s">
        <v>5498</v>
      </c>
      <c r="E2765" s="3836"/>
      <c r="F2765" s="3836"/>
      <c r="G2765" s="3836"/>
      <c r="H2765" s="2571"/>
      <c r="I2765" s="2571"/>
      <c r="J2765" s="2571"/>
      <c r="K2765" s="2571"/>
      <c r="L2765" s="2571"/>
      <c r="M2765" s="2571"/>
      <c r="N2765" s="2571"/>
      <c r="O2765" s="2571"/>
      <c r="P2765" s="2571"/>
      <c r="Q2765" s="2571"/>
      <c r="R2765" s="2571"/>
      <c r="S2765" s="2571"/>
      <c r="T2765" s="2567"/>
      <c r="U2765" s="2567"/>
      <c r="V2765" s="2567"/>
      <c r="W2765" s="2567"/>
      <c r="X2765" s="2567"/>
      <c r="Y2765" s="2567"/>
      <c r="Z2765" s="2567"/>
      <c r="AA2765" s="2567"/>
      <c r="AB2765" s="2567"/>
      <c r="AC2765" s="2567"/>
      <c r="AD2765" s="2567"/>
      <c r="AE2765" s="2567"/>
      <c r="AF2765" s="2567"/>
      <c r="AG2765" s="2567"/>
      <c r="AH2765" s="2567"/>
      <c r="AI2765" s="2567"/>
      <c r="AJ2765" s="2567"/>
      <c r="AK2765" s="2574"/>
    </row>
    <row r="2766" spans="2:37" s="2875" customFormat="1" ht="15.75" thickBot="1" x14ac:dyDescent="0.25">
      <c r="B2766" s="3938"/>
      <c r="C2766" s="3939"/>
      <c r="D2766" s="3940"/>
      <c r="E2766" s="3940"/>
      <c r="F2766" s="3940"/>
      <c r="G2766" s="3940"/>
      <c r="H2766" s="2576"/>
      <c r="I2766" s="2576"/>
      <c r="J2766" s="2576"/>
      <c r="K2766" s="2576"/>
      <c r="L2766" s="2576"/>
      <c r="M2766" s="2576"/>
      <c r="N2766" s="2576"/>
      <c r="O2766" s="2576"/>
      <c r="P2766" s="2576"/>
      <c r="Q2766" s="2576"/>
      <c r="R2766" s="2576"/>
      <c r="S2766" s="2576"/>
      <c r="T2766" s="2577"/>
      <c r="U2766" s="2577"/>
      <c r="V2766" s="2577"/>
      <c r="W2766" s="2577"/>
      <c r="X2766" s="2577"/>
      <c r="Y2766" s="2577"/>
      <c r="Z2766" s="2577"/>
      <c r="AA2766" s="2577"/>
      <c r="AB2766" s="2577"/>
      <c r="AC2766" s="2577"/>
      <c r="AD2766" s="2577"/>
      <c r="AE2766" s="2577"/>
      <c r="AF2766" s="2577"/>
      <c r="AG2766" s="2577"/>
      <c r="AH2766" s="2577"/>
      <c r="AI2766" s="2577"/>
      <c r="AJ2766" s="2577"/>
      <c r="AK2766" s="2579"/>
    </row>
    <row r="2767" spans="2:37" s="2875" customFormat="1" x14ac:dyDescent="0.2">
      <c r="B2767" s="2777"/>
    </row>
    <row r="2768" spans="2:37" s="2875" customFormat="1" ht="13.5" thickBot="1" x14ac:dyDescent="0.25"/>
    <row r="2769" spans="2:37" s="2875" customFormat="1" ht="12.75" customHeight="1" x14ac:dyDescent="0.2">
      <c r="B2769" s="3839" t="s">
        <v>5005</v>
      </c>
      <c r="C2769" s="3840"/>
      <c r="D2769" s="3840"/>
      <c r="E2769" s="3840"/>
      <c r="F2769" s="3840"/>
      <c r="G2769" s="3840"/>
      <c r="H2769" s="3840"/>
      <c r="I2769" s="3840"/>
      <c r="J2769" s="3840"/>
      <c r="K2769" s="3840"/>
      <c r="L2769" s="3840"/>
      <c r="M2769" s="3840"/>
      <c r="N2769" s="3840"/>
      <c r="O2769" s="3840"/>
      <c r="P2769" s="3840"/>
      <c r="Q2769" s="3840"/>
      <c r="R2769" s="3840"/>
      <c r="S2769" s="3840"/>
      <c r="T2769" s="3840"/>
      <c r="U2769" s="3840"/>
      <c r="V2769" s="3840"/>
      <c r="W2769" s="3840"/>
      <c r="X2769" s="3840"/>
      <c r="Y2769" s="3840"/>
      <c r="Z2769" s="3840"/>
      <c r="AA2769" s="3840"/>
      <c r="AB2769" s="3840"/>
      <c r="AC2769" s="3840"/>
      <c r="AD2769" s="3840"/>
      <c r="AE2769" s="3840"/>
      <c r="AF2769" s="3840"/>
      <c r="AG2769" s="3840"/>
      <c r="AH2769" s="3840"/>
      <c r="AI2769" s="3840"/>
      <c r="AJ2769" s="3840"/>
      <c r="AK2769" s="3841"/>
    </row>
    <row r="2770" spans="2:37" s="2875" customFormat="1" ht="12.75" customHeight="1" x14ac:dyDescent="0.2">
      <c r="B2770" s="2572"/>
      <c r="C2770" s="2913"/>
      <c r="D2770" s="2913"/>
      <c r="E2770" s="2913"/>
      <c r="F2770" s="2913"/>
      <c r="G2770" s="2573"/>
      <c r="H2770" s="2573"/>
      <c r="I2770" s="2573"/>
      <c r="J2770" s="2573"/>
      <c r="K2770" s="2573"/>
      <c r="L2770" s="2573"/>
      <c r="M2770" s="2573"/>
      <c r="N2770" s="2573"/>
      <c r="O2770" s="2573"/>
      <c r="P2770" s="2573"/>
      <c r="Q2770" s="2573"/>
      <c r="R2770" s="2573"/>
      <c r="S2770" s="2573"/>
      <c r="T2770" s="2573"/>
      <c r="U2770" s="2573"/>
      <c r="V2770" s="2573"/>
      <c r="W2770" s="2573"/>
      <c r="X2770" s="2573"/>
      <c r="Y2770" s="2573"/>
      <c r="Z2770" s="2573"/>
      <c r="AA2770" s="2573"/>
      <c r="AB2770" s="2573"/>
      <c r="AC2770" s="2573"/>
      <c r="AD2770" s="2573"/>
      <c r="AE2770" s="2573"/>
      <c r="AF2770" s="2573"/>
      <c r="AG2770" s="2573"/>
      <c r="AH2770" s="2573"/>
      <c r="AI2770" s="2573"/>
      <c r="AJ2770" s="2573"/>
      <c r="AK2770" s="2574"/>
    </row>
    <row r="2771" spans="2:37" s="2875" customFormat="1" x14ac:dyDescent="0.2">
      <c r="B2771" s="2572" t="s">
        <v>4992</v>
      </c>
      <c r="C2771" s="2913"/>
      <c r="D2771" s="3962" t="s">
        <v>5500</v>
      </c>
      <c r="E2771" s="3962"/>
      <c r="F2771" s="3962"/>
      <c r="G2771" s="2573"/>
      <c r="H2771" s="2573"/>
      <c r="I2771" s="2573"/>
      <c r="J2771" s="2573"/>
      <c r="K2771" s="2573"/>
      <c r="L2771" s="2573"/>
      <c r="M2771" s="2573"/>
      <c r="N2771" s="2573"/>
      <c r="O2771" s="2573"/>
      <c r="P2771" s="2573"/>
      <c r="Q2771" s="2573"/>
      <c r="R2771" s="2573"/>
      <c r="S2771" s="2573"/>
      <c r="T2771" s="2573"/>
      <c r="U2771" s="2573"/>
      <c r="V2771" s="2573"/>
      <c r="W2771" s="2573"/>
      <c r="X2771" s="2573"/>
      <c r="Y2771" s="2573"/>
      <c r="Z2771" s="2573"/>
      <c r="AA2771" s="2573"/>
      <c r="AB2771" s="2573"/>
      <c r="AC2771" s="2573"/>
      <c r="AD2771" s="2573"/>
      <c r="AE2771" s="2573"/>
      <c r="AF2771" s="2573"/>
      <c r="AG2771" s="2573"/>
      <c r="AH2771" s="2573"/>
      <c r="AI2771" s="2573"/>
      <c r="AJ2771" s="2573"/>
      <c r="AK2771" s="2574"/>
    </row>
    <row r="2772" spans="2:37" s="2875" customFormat="1" ht="13.5" customHeight="1" thickBot="1" x14ac:dyDescent="0.25">
      <c r="B2772" s="3863" t="s">
        <v>5006</v>
      </c>
      <c r="C2772" s="3864"/>
      <c r="D2772" s="3972">
        <v>41457</v>
      </c>
      <c r="E2772" s="3973"/>
      <c r="F2772" s="2913"/>
      <c r="G2772" s="2573"/>
      <c r="H2772" s="2573"/>
      <c r="I2772" s="2573"/>
      <c r="J2772" s="2573"/>
      <c r="K2772" s="2573"/>
      <c r="L2772" s="2573"/>
      <c r="M2772" s="2573"/>
      <c r="N2772" s="2573"/>
      <c r="O2772" s="2573"/>
      <c r="P2772" s="2573"/>
      <c r="Q2772" s="2573"/>
      <c r="R2772" s="2573"/>
      <c r="S2772" s="2573"/>
      <c r="T2772" s="2573"/>
      <c r="U2772" s="2573"/>
      <c r="V2772" s="2573"/>
      <c r="W2772" s="2573"/>
      <c r="X2772" s="2573"/>
      <c r="Y2772" s="2573"/>
      <c r="Z2772" s="2573"/>
      <c r="AA2772" s="2573"/>
      <c r="AB2772" s="2573"/>
      <c r="AC2772" s="2573"/>
      <c r="AD2772" s="2573"/>
      <c r="AE2772" s="2573"/>
      <c r="AF2772" s="2573"/>
      <c r="AG2772" s="2573"/>
      <c r="AH2772" s="2573"/>
      <c r="AI2772" s="2573"/>
      <c r="AJ2772" s="2573"/>
      <c r="AK2772" s="2574"/>
    </row>
    <row r="2773" spans="2:37" s="2875" customFormat="1" ht="121.5" customHeight="1" thickBot="1" x14ac:dyDescent="0.25">
      <c r="B2773" s="3844" t="s">
        <v>5007</v>
      </c>
      <c r="C2773" s="3871"/>
      <c r="D2773" s="3963" t="s">
        <v>5493</v>
      </c>
      <c r="E2773" s="3964"/>
      <c r="F2773" s="3964"/>
      <c r="G2773" s="3964"/>
      <c r="H2773" s="3964"/>
      <c r="I2773" s="3964"/>
      <c r="J2773" s="3964"/>
      <c r="K2773" s="3965"/>
      <c r="L2773" s="2573"/>
      <c r="M2773" s="2573"/>
      <c r="N2773" s="2573"/>
      <c r="O2773" s="2573"/>
      <c r="P2773" s="2573"/>
      <c r="Q2773" s="2573"/>
      <c r="R2773" s="2573"/>
      <c r="S2773" s="2573"/>
      <c r="T2773" s="2573"/>
      <c r="U2773" s="2573"/>
      <c r="V2773" s="2573"/>
      <c r="W2773" s="2573"/>
      <c r="X2773" s="2573"/>
      <c r="Y2773" s="2573"/>
      <c r="Z2773" s="2573"/>
      <c r="AA2773" s="2573"/>
      <c r="AB2773" s="2573"/>
      <c r="AC2773" s="2573"/>
      <c r="AD2773" s="2573"/>
      <c r="AE2773" s="2573"/>
      <c r="AF2773" s="2573"/>
      <c r="AG2773" s="2573"/>
      <c r="AH2773" s="2573"/>
      <c r="AI2773" s="2573"/>
      <c r="AJ2773" s="2573"/>
      <c r="AK2773" s="2574"/>
    </row>
    <row r="2774" spans="2:37" s="2875" customFormat="1" ht="12.75" customHeight="1" thickBot="1" x14ac:dyDescent="0.25">
      <c r="B2774" s="3865"/>
      <c r="C2774" s="3849"/>
      <c r="D2774" s="3849"/>
      <c r="E2774" s="3849"/>
      <c r="F2774" s="3849"/>
      <c r="G2774" s="3849"/>
      <c r="H2774" s="3849"/>
      <c r="I2774" s="3849"/>
      <c r="J2774" s="3849"/>
      <c r="K2774" s="3849"/>
      <c r="L2774" s="3849"/>
      <c r="M2774" s="3849"/>
      <c r="N2774" s="3849"/>
      <c r="O2774" s="3849"/>
      <c r="P2774" s="3849"/>
      <c r="Q2774" s="3849"/>
      <c r="R2774" s="2573"/>
      <c r="S2774" s="2573"/>
      <c r="T2774" s="2573"/>
      <c r="U2774" s="2573"/>
      <c r="V2774" s="2573"/>
      <c r="W2774" s="2573"/>
      <c r="X2774" s="2573"/>
      <c r="Y2774" s="2573"/>
      <c r="Z2774" s="2573"/>
      <c r="AA2774" s="2573"/>
      <c r="AB2774" s="2573"/>
      <c r="AC2774" s="2573"/>
      <c r="AD2774" s="2573"/>
      <c r="AE2774" s="2573"/>
      <c r="AF2774" s="2573"/>
      <c r="AG2774" s="2573"/>
      <c r="AH2774" s="2573"/>
      <c r="AI2774" s="2573"/>
      <c r="AJ2774" s="2573"/>
      <c r="AK2774" s="2574"/>
    </row>
    <row r="2775" spans="2:37" s="2875" customFormat="1" ht="13.5" thickBot="1" x14ac:dyDescent="0.25">
      <c r="B2775" s="3827" t="s">
        <v>5008</v>
      </c>
      <c r="C2775" s="3827"/>
      <c r="D2775" s="3827" t="s">
        <v>4998</v>
      </c>
      <c r="E2775" s="3827" t="s">
        <v>5009</v>
      </c>
      <c r="F2775" s="3850" t="s">
        <v>224</v>
      </c>
      <c r="G2775" s="3850"/>
      <c r="H2775" s="3850"/>
      <c r="I2775" s="3850"/>
      <c r="J2775" s="3850"/>
      <c r="K2775" s="3850"/>
      <c r="L2775" s="3850"/>
      <c r="M2775" s="3850"/>
      <c r="N2775" s="3850"/>
      <c r="O2775" s="3850"/>
      <c r="P2775" s="3850"/>
      <c r="Q2775" s="3850"/>
      <c r="R2775" s="3850"/>
      <c r="S2775" s="3850" t="s">
        <v>340</v>
      </c>
      <c r="T2775" s="3850"/>
      <c r="U2775" s="3850"/>
      <c r="V2775" s="3850"/>
      <c r="W2775" s="3850"/>
      <c r="X2775" s="3850"/>
      <c r="Y2775" s="3850"/>
      <c r="Z2775" s="3850"/>
      <c r="AA2775" s="3850"/>
      <c r="AB2775" s="3850"/>
      <c r="AC2775" s="3850"/>
      <c r="AD2775" s="3850" t="s">
        <v>225</v>
      </c>
      <c r="AE2775" s="3850"/>
      <c r="AF2775" s="3850"/>
      <c r="AG2775" s="3850"/>
      <c r="AH2775" s="3851" t="s">
        <v>4993</v>
      </c>
      <c r="AI2775" s="3851"/>
      <c r="AJ2775" s="3851"/>
      <c r="AK2775" s="2574"/>
    </row>
    <row r="2776" spans="2:37" s="2875" customFormat="1" ht="13.5" customHeight="1" thickBot="1" x14ac:dyDescent="0.25">
      <c r="B2776" s="3828"/>
      <c r="C2776" s="3828"/>
      <c r="D2776" s="3828"/>
      <c r="E2776" s="3828"/>
      <c r="F2776" s="3828" t="s">
        <v>5010</v>
      </c>
      <c r="G2776" s="3828" t="s">
        <v>5011</v>
      </c>
      <c r="H2776" s="3827" t="s">
        <v>5012</v>
      </c>
      <c r="I2776" s="3830" t="s">
        <v>5013</v>
      </c>
      <c r="J2776" s="3830" t="s">
        <v>5014</v>
      </c>
      <c r="K2776" s="3829" t="s">
        <v>5015</v>
      </c>
      <c r="L2776" s="3829" t="s">
        <v>5016</v>
      </c>
      <c r="M2776" s="3830" t="s">
        <v>5017</v>
      </c>
      <c r="N2776" s="3830"/>
      <c r="O2776" s="3829" t="s">
        <v>5018</v>
      </c>
      <c r="P2776" s="3829" t="s">
        <v>5019</v>
      </c>
      <c r="Q2776" s="3829" t="s">
        <v>5020</v>
      </c>
      <c r="R2776" s="3829" t="s">
        <v>5021</v>
      </c>
      <c r="S2776" s="3827" t="s">
        <v>5022</v>
      </c>
      <c r="T2776" s="3827" t="s">
        <v>5023</v>
      </c>
      <c r="U2776" s="3827" t="s">
        <v>5024</v>
      </c>
      <c r="V2776" s="3827" t="s">
        <v>5025</v>
      </c>
      <c r="W2776" s="3827" t="s">
        <v>5026</v>
      </c>
      <c r="X2776" s="3827" t="s">
        <v>5027</v>
      </c>
      <c r="Y2776" s="3827" t="s">
        <v>5028</v>
      </c>
      <c r="Z2776" s="3827" t="s">
        <v>5029</v>
      </c>
      <c r="AA2776" s="3827" t="s">
        <v>5030</v>
      </c>
      <c r="AB2776" s="3830" t="s">
        <v>5031</v>
      </c>
      <c r="AC2776" s="3830" t="s">
        <v>5032</v>
      </c>
      <c r="AD2776" s="3827" t="s">
        <v>5033</v>
      </c>
      <c r="AE2776" s="3827" t="s">
        <v>5034</v>
      </c>
      <c r="AF2776" s="3827" t="s">
        <v>5035</v>
      </c>
      <c r="AG2776" s="3827" t="s">
        <v>5036</v>
      </c>
      <c r="AH2776" s="3827" t="s">
        <v>1154</v>
      </c>
      <c r="AI2776" s="3827" t="s">
        <v>4994</v>
      </c>
      <c r="AJ2776" s="3827" t="s">
        <v>4995</v>
      </c>
      <c r="AK2776" s="2574"/>
    </row>
    <row r="2777" spans="2:37" s="2875" customFormat="1" ht="13.5" customHeight="1" thickBot="1" x14ac:dyDescent="0.25">
      <c r="B2777" s="3828"/>
      <c r="C2777" s="3828"/>
      <c r="D2777" s="3828"/>
      <c r="E2777" s="3828"/>
      <c r="F2777" s="3828"/>
      <c r="G2777" s="3828"/>
      <c r="H2777" s="3828"/>
      <c r="I2777" s="3829"/>
      <c r="J2777" s="3829"/>
      <c r="K2777" s="3829"/>
      <c r="L2777" s="3829"/>
      <c r="M2777" s="2911" t="s">
        <v>5037</v>
      </c>
      <c r="N2777" s="2912" t="s">
        <v>2798</v>
      </c>
      <c r="O2777" s="3829"/>
      <c r="P2777" s="3829"/>
      <c r="Q2777" s="3829"/>
      <c r="R2777" s="3829"/>
      <c r="S2777" s="3828"/>
      <c r="T2777" s="3828"/>
      <c r="U2777" s="3828"/>
      <c r="V2777" s="3828"/>
      <c r="W2777" s="3828"/>
      <c r="X2777" s="3828"/>
      <c r="Y2777" s="3828"/>
      <c r="Z2777" s="3828"/>
      <c r="AA2777" s="3828"/>
      <c r="AB2777" s="3829"/>
      <c r="AC2777" s="3829"/>
      <c r="AD2777" s="3828"/>
      <c r="AE2777" s="3828"/>
      <c r="AF2777" s="3828"/>
      <c r="AG2777" s="3828"/>
      <c r="AH2777" s="3828"/>
      <c r="AI2777" s="3828"/>
      <c r="AJ2777" s="3828"/>
      <c r="AK2777" s="2574"/>
    </row>
    <row r="2778" spans="2:37" s="2875" customFormat="1" ht="26.25" thickBot="1" x14ac:dyDescent="0.25">
      <c r="B2778" s="4000" t="s">
        <v>5494</v>
      </c>
      <c r="C2778" s="4001"/>
      <c r="D2778" s="2778"/>
      <c r="E2778" s="2581">
        <v>3.99</v>
      </c>
      <c r="F2778" s="2718"/>
      <c r="G2778" s="2672"/>
      <c r="H2778" s="2719"/>
      <c r="I2778" s="2719"/>
      <c r="J2778" s="2719"/>
      <c r="K2778" s="2672"/>
      <c r="L2778" s="2672"/>
      <c r="M2778" s="2720"/>
      <c r="N2778" s="2721"/>
      <c r="O2778" s="2672"/>
      <c r="P2778" s="2672"/>
      <c r="Q2778" s="2672"/>
      <c r="R2778" s="2672"/>
      <c r="S2778" s="2700"/>
      <c r="T2778" s="2672"/>
      <c r="U2778" s="2722"/>
      <c r="V2778" s="2722"/>
      <c r="W2778" s="2672"/>
      <c r="X2778" s="2672"/>
      <c r="Y2778" s="2722"/>
      <c r="Z2778" s="2722"/>
      <c r="AA2778" s="2722"/>
      <c r="AB2778" s="2672"/>
      <c r="AC2778" s="2672"/>
      <c r="AD2778" s="2718"/>
      <c r="AE2778" s="2741"/>
      <c r="AF2778" s="2775"/>
      <c r="AG2778" s="2775"/>
      <c r="AH2778" s="2716" t="s">
        <v>5495</v>
      </c>
      <c r="AI2778" s="2779">
        <v>1</v>
      </c>
      <c r="AJ2778" s="2916">
        <v>3.99</v>
      </c>
      <c r="AK2778" s="2574"/>
    </row>
    <row r="2779" spans="2:37" s="2875" customFormat="1" ht="39" thickBot="1" x14ac:dyDescent="0.25">
      <c r="B2779" s="3914" t="s">
        <v>5496</v>
      </c>
      <c r="C2779" s="3915"/>
      <c r="D2779" s="2780"/>
      <c r="E2779" s="2558">
        <v>5.99</v>
      </c>
      <c r="F2779" s="2692"/>
      <c r="G2779" s="2671"/>
      <c r="H2779" s="2781"/>
      <c r="I2779" s="2781"/>
      <c r="J2779" s="2781"/>
      <c r="K2779" s="2671"/>
      <c r="L2779" s="2671"/>
      <c r="M2779" s="2691"/>
      <c r="N2779" s="2782"/>
      <c r="O2779" s="2671"/>
      <c r="P2779" s="2671"/>
      <c r="Q2779" s="2671"/>
      <c r="R2779" s="2671"/>
      <c r="S2779" s="2614"/>
      <c r="T2779" s="2671"/>
      <c r="U2779" s="2783"/>
      <c r="V2779" s="2783"/>
      <c r="W2779" s="2671"/>
      <c r="X2779" s="2671"/>
      <c r="Y2779" s="2783"/>
      <c r="Z2779" s="2783"/>
      <c r="AA2779" s="2783"/>
      <c r="AB2779" s="2671"/>
      <c r="AC2779" s="2671"/>
      <c r="AD2779" s="2692"/>
      <c r="AE2779" s="2742"/>
      <c r="AF2779" s="2776"/>
      <c r="AG2779" s="2776"/>
      <c r="AH2779" s="2716" t="s">
        <v>5496</v>
      </c>
      <c r="AI2779" s="2784">
        <v>1</v>
      </c>
      <c r="AJ2779" s="2917">
        <v>5.99</v>
      </c>
      <c r="AK2779" s="2574"/>
    </row>
    <row r="2780" spans="2:37" s="2875" customFormat="1" ht="26.25" thickBot="1" x14ac:dyDescent="0.25">
      <c r="B2780" s="3909" t="s">
        <v>5497</v>
      </c>
      <c r="C2780" s="3910"/>
      <c r="D2780" s="3083"/>
      <c r="E2780" s="2605">
        <v>8.99</v>
      </c>
      <c r="F2780" s="2694"/>
      <c r="G2780" s="3084"/>
      <c r="H2780" s="3085"/>
      <c r="I2780" s="3085"/>
      <c r="J2780" s="3085"/>
      <c r="K2780" s="3084"/>
      <c r="L2780" s="3084"/>
      <c r="M2780" s="2693"/>
      <c r="N2780" s="3086"/>
      <c r="O2780" s="3084"/>
      <c r="P2780" s="3084"/>
      <c r="Q2780" s="3084"/>
      <c r="R2780" s="3084"/>
      <c r="S2780" s="2801"/>
      <c r="T2780" s="3084"/>
      <c r="U2780" s="3087"/>
      <c r="V2780" s="3087"/>
      <c r="W2780" s="3084"/>
      <c r="X2780" s="3084"/>
      <c r="Y2780" s="3087"/>
      <c r="Z2780" s="3087"/>
      <c r="AA2780" s="3087"/>
      <c r="AB2780" s="3084"/>
      <c r="AC2780" s="3084"/>
      <c r="AD2780" s="2694"/>
      <c r="AE2780" s="3088"/>
      <c r="AF2780" s="3089"/>
      <c r="AG2780" s="3089"/>
      <c r="AH2780" s="2733" t="s">
        <v>5497</v>
      </c>
      <c r="AI2780" s="3090">
        <v>1</v>
      </c>
      <c r="AJ2780" s="3091">
        <v>8.99</v>
      </c>
      <c r="AK2780" s="2574"/>
    </row>
    <row r="2781" spans="2:37" s="2875" customFormat="1" x14ac:dyDescent="0.2">
      <c r="B2781" s="2575"/>
      <c r="C2781" s="2568"/>
      <c r="D2781" s="2568"/>
      <c r="E2781" s="2568"/>
      <c r="F2781" s="2568"/>
      <c r="G2781" s="2568"/>
      <c r="H2781" s="2568"/>
      <c r="I2781" s="2569"/>
      <c r="J2781" s="2569"/>
      <c r="K2781" s="2569"/>
      <c r="L2781" s="2569"/>
      <c r="M2781" s="2568"/>
      <c r="N2781" s="2569"/>
      <c r="O2781" s="2569"/>
      <c r="P2781" s="2569"/>
      <c r="Q2781" s="2569"/>
      <c r="R2781" s="2569"/>
      <c r="S2781" s="2568"/>
      <c r="T2781" s="2567"/>
      <c r="U2781" s="2567"/>
      <c r="V2781" s="2567"/>
      <c r="W2781" s="2567"/>
      <c r="X2781" s="2567"/>
      <c r="Y2781" s="2567"/>
      <c r="Z2781" s="2567"/>
      <c r="AA2781" s="2567"/>
      <c r="AB2781" s="2567"/>
      <c r="AC2781" s="2567"/>
      <c r="AD2781" s="2567"/>
      <c r="AE2781" s="2567"/>
      <c r="AF2781" s="2567"/>
      <c r="AG2781" s="2567"/>
      <c r="AH2781" s="2567"/>
      <c r="AI2781" s="2567"/>
      <c r="AJ2781" s="2567"/>
      <c r="AK2781" s="2574"/>
    </row>
    <row r="2782" spans="2:37" s="2875" customFormat="1" x14ac:dyDescent="0.2">
      <c r="B2782" s="3834" t="s">
        <v>4996</v>
      </c>
      <c r="C2782" s="3835"/>
      <c r="D2782" s="3836" t="s">
        <v>1534</v>
      </c>
      <c r="E2782" s="3836"/>
      <c r="F2782" s="3836"/>
      <c r="G2782" s="3836"/>
      <c r="H2782" s="2571"/>
      <c r="I2782" s="2571"/>
      <c r="J2782" s="2571"/>
      <c r="K2782" s="2571"/>
      <c r="L2782" s="2571"/>
      <c r="M2782" s="2571"/>
      <c r="N2782" s="2571"/>
      <c r="O2782" s="2571"/>
      <c r="P2782" s="2571"/>
      <c r="Q2782" s="2571"/>
      <c r="R2782" s="2571"/>
      <c r="S2782" s="2571"/>
      <c r="T2782" s="2567"/>
      <c r="U2782" s="2567"/>
      <c r="V2782" s="2567"/>
      <c r="W2782" s="2567"/>
      <c r="X2782" s="2567"/>
      <c r="Y2782" s="2567"/>
      <c r="Z2782" s="2567"/>
      <c r="AA2782" s="2567"/>
      <c r="AB2782" s="2567"/>
      <c r="AC2782" s="2567"/>
      <c r="AD2782" s="2567"/>
      <c r="AE2782" s="2567"/>
      <c r="AF2782" s="2567"/>
      <c r="AG2782" s="2567"/>
      <c r="AH2782" s="2567"/>
      <c r="AI2782" s="2567"/>
      <c r="AJ2782" s="2567"/>
      <c r="AK2782" s="2574"/>
    </row>
    <row r="2783" spans="2:37" s="2875" customFormat="1" x14ac:dyDescent="0.2">
      <c r="B2783" s="3834" t="s">
        <v>4997</v>
      </c>
      <c r="C2783" s="3835"/>
      <c r="D2783" s="3836" t="s">
        <v>5498</v>
      </c>
      <c r="E2783" s="3836"/>
      <c r="F2783" s="3836"/>
      <c r="G2783" s="3836"/>
      <c r="H2783" s="2571"/>
      <c r="I2783" s="2571"/>
      <c r="J2783" s="2571"/>
      <c r="K2783" s="2571"/>
      <c r="L2783" s="2571"/>
      <c r="M2783" s="2571"/>
      <c r="N2783" s="2571"/>
      <c r="O2783" s="2571"/>
      <c r="P2783" s="2571"/>
      <c r="Q2783" s="2571"/>
      <c r="R2783" s="2571"/>
      <c r="S2783" s="2571"/>
      <c r="T2783" s="2567"/>
      <c r="U2783" s="2567"/>
      <c r="V2783" s="2567"/>
      <c r="W2783" s="2567"/>
      <c r="X2783" s="2567"/>
      <c r="Y2783" s="2567"/>
      <c r="Z2783" s="2567"/>
      <c r="AA2783" s="2567"/>
      <c r="AB2783" s="2567"/>
      <c r="AC2783" s="2567"/>
      <c r="AD2783" s="2567"/>
      <c r="AE2783" s="2567"/>
      <c r="AF2783" s="2567"/>
      <c r="AG2783" s="2567"/>
      <c r="AH2783" s="2567"/>
      <c r="AI2783" s="2567"/>
      <c r="AJ2783" s="2567"/>
      <c r="AK2783" s="2574"/>
    </row>
    <row r="2784" spans="2:37" s="2875" customFormat="1" ht="15.75" thickBot="1" x14ac:dyDescent="0.25">
      <c r="B2784" s="3938"/>
      <c r="C2784" s="3939"/>
      <c r="D2784" s="3940"/>
      <c r="E2784" s="3940"/>
      <c r="F2784" s="3940"/>
      <c r="G2784" s="3940"/>
      <c r="H2784" s="2576"/>
      <c r="I2784" s="2576"/>
      <c r="J2784" s="2576"/>
      <c r="K2784" s="2576"/>
      <c r="L2784" s="2576"/>
      <c r="M2784" s="2576"/>
      <c r="N2784" s="2576"/>
      <c r="O2784" s="2576"/>
      <c r="P2784" s="2576"/>
      <c r="Q2784" s="2576"/>
      <c r="R2784" s="2576"/>
      <c r="S2784" s="2576"/>
      <c r="T2784" s="2577"/>
      <c r="U2784" s="2577"/>
      <c r="V2784" s="2577"/>
      <c r="W2784" s="2577"/>
      <c r="X2784" s="2577"/>
      <c r="Y2784" s="2577"/>
      <c r="Z2784" s="2577"/>
      <c r="AA2784" s="2577"/>
      <c r="AB2784" s="2577"/>
      <c r="AC2784" s="2577"/>
      <c r="AD2784" s="2577"/>
      <c r="AE2784" s="2577"/>
      <c r="AF2784" s="2577"/>
      <c r="AG2784" s="2577"/>
      <c r="AH2784" s="2577"/>
      <c r="AI2784" s="2577"/>
      <c r="AJ2784" s="2577"/>
      <c r="AK2784" s="2579"/>
    </row>
    <row r="2785" spans="2:37" s="2875" customFormat="1" x14ac:dyDescent="0.2">
      <c r="B2785" s="2777"/>
    </row>
    <row r="2786" spans="2:37" s="2875" customFormat="1" ht="13.5" thickBot="1" x14ac:dyDescent="0.25"/>
    <row r="2787" spans="2:37" s="2875" customFormat="1" ht="12.75" customHeight="1" x14ac:dyDescent="0.2">
      <c r="B2787" s="3839" t="s">
        <v>5005</v>
      </c>
      <c r="C2787" s="3840"/>
      <c r="D2787" s="3840"/>
      <c r="E2787" s="3840"/>
      <c r="F2787" s="3840"/>
      <c r="G2787" s="3840"/>
      <c r="H2787" s="3840"/>
      <c r="I2787" s="3840"/>
      <c r="J2787" s="3840"/>
      <c r="K2787" s="3840"/>
      <c r="L2787" s="3840"/>
      <c r="M2787" s="3840"/>
      <c r="N2787" s="3840"/>
      <c r="O2787" s="3840"/>
      <c r="P2787" s="3840"/>
      <c r="Q2787" s="3840"/>
      <c r="R2787" s="3840"/>
      <c r="S2787" s="3840"/>
      <c r="T2787" s="3840"/>
      <c r="U2787" s="3840"/>
      <c r="V2787" s="3840"/>
      <c r="W2787" s="3840"/>
      <c r="X2787" s="3840"/>
      <c r="Y2787" s="3840"/>
      <c r="Z2787" s="3840"/>
      <c r="AA2787" s="3840"/>
      <c r="AB2787" s="3840"/>
      <c r="AC2787" s="3840"/>
      <c r="AD2787" s="3840"/>
      <c r="AE2787" s="3840"/>
      <c r="AF2787" s="3840"/>
      <c r="AG2787" s="3840"/>
      <c r="AH2787" s="3840"/>
      <c r="AI2787" s="3840"/>
      <c r="AJ2787" s="3840"/>
      <c r="AK2787" s="3841"/>
    </row>
    <row r="2788" spans="2:37" s="2875" customFormat="1" ht="12.75" customHeight="1" x14ac:dyDescent="0.2">
      <c r="B2788" s="2572"/>
      <c r="C2788" s="2913"/>
      <c r="D2788" s="2913"/>
      <c r="E2788" s="2913"/>
      <c r="F2788" s="2913"/>
      <c r="G2788" s="2573"/>
      <c r="H2788" s="2573"/>
      <c r="I2788" s="2573"/>
      <c r="J2788" s="2573"/>
      <c r="K2788" s="2573"/>
      <c r="L2788" s="2573"/>
      <c r="M2788" s="2573"/>
      <c r="N2788" s="2573"/>
      <c r="O2788" s="2573"/>
      <c r="P2788" s="2573"/>
      <c r="Q2788" s="2573"/>
      <c r="R2788" s="2573"/>
      <c r="S2788" s="2573"/>
      <c r="T2788" s="2573"/>
      <c r="U2788" s="2573"/>
      <c r="V2788" s="2573"/>
      <c r="W2788" s="2573"/>
      <c r="X2788" s="2573"/>
      <c r="Y2788" s="2573"/>
      <c r="Z2788" s="2573"/>
      <c r="AA2788" s="2573"/>
      <c r="AB2788" s="2573"/>
      <c r="AC2788" s="2573"/>
      <c r="AD2788" s="2573"/>
      <c r="AE2788" s="2573"/>
      <c r="AF2788" s="2573"/>
      <c r="AG2788" s="2573"/>
      <c r="AH2788" s="2573"/>
      <c r="AI2788" s="2573"/>
      <c r="AJ2788" s="2573"/>
      <c r="AK2788" s="2574"/>
    </row>
    <row r="2789" spans="2:37" s="2875" customFormat="1" x14ac:dyDescent="0.2">
      <c r="B2789" s="2572" t="s">
        <v>4992</v>
      </c>
      <c r="C2789" s="2913"/>
      <c r="D2789" s="4003" t="s">
        <v>5490</v>
      </c>
      <c r="E2789" s="4003"/>
      <c r="F2789" s="4003"/>
      <c r="G2789" s="2573"/>
      <c r="H2789" s="2573"/>
      <c r="I2789" s="2573"/>
      <c r="J2789" s="2573"/>
      <c r="K2789" s="2573"/>
      <c r="L2789" s="2573"/>
      <c r="M2789" s="2573"/>
      <c r="N2789" s="2573"/>
      <c r="O2789" s="2573"/>
      <c r="P2789" s="2573"/>
      <c r="Q2789" s="2573"/>
      <c r="R2789" s="2573"/>
      <c r="S2789" s="2573"/>
      <c r="T2789" s="2573"/>
      <c r="U2789" s="2573"/>
      <c r="V2789" s="2573"/>
      <c r="W2789" s="2573"/>
      <c r="X2789" s="2573"/>
      <c r="Y2789" s="2573"/>
      <c r="Z2789" s="2573"/>
      <c r="AA2789" s="2573"/>
      <c r="AB2789" s="2573"/>
      <c r="AC2789" s="2573"/>
      <c r="AD2789" s="2573"/>
      <c r="AE2789" s="2573"/>
      <c r="AF2789" s="2573"/>
      <c r="AG2789" s="2573"/>
      <c r="AH2789" s="2573"/>
      <c r="AI2789" s="2573"/>
      <c r="AJ2789" s="2573"/>
      <c r="AK2789" s="2574"/>
    </row>
    <row r="2790" spans="2:37" s="2875" customFormat="1" ht="13.5" customHeight="1" thickBot="1" x14ac:dyDescent="0.25">
      <c r="B2790" s="3863" t="s">
        <v>5006</v>
      </c>
      <c r="C2790" s="3864"/>
      <c r="D2790" s="4004">
        <v>41477</v>
      </c>
      <c r="E2790" s="3864"/>
      <c r="F2790" s="2913"/>
      <c r="G2790" s="2573"/>
      <c r="H2790" s="2573"/>
      <c r="I2790" s="2573"/>
      <c r="J2790" s="2573"/>
      <c r="K2790" s="2573"/>
      <c r="L2790" s="2573"/>
      <c r="M2790" s="2573"/>
      <c r="N2790" s="2573"/>
      <c r="O2790" s="2573"/>
      <c r="P2790" s="2573"/>
      <c r="Q2790" s="2573"/>
      <c r="R2790" s="2573"/>
      <c r="S2790" s="2573"/>
      <c r="T2790" s="2573"/>
      <c r="U2790" s="2573"/>
      <c r="V2790" s="2573"/>
      <c r="W2790" s="2573"/>
      <c r="X2790" s="2573"/>
      <c r="Y2790" s="2573"/>
      <c r="Z2790" s="2573"/>
      <c r="AA2790" s="2573"/>
      <c r="AB2790" s="2573"/>
      <c r="AC2790" s="2573"/>
      <c r="AD2790" s="2573"/>
      <c r="AE2790" s="2573"/>
      <c r="AF2790" s="2573"/>
      <c r="AG2790" s="2573"/>
      <c r="AH2790" s="2573"/>
      <c r="AI2790" s="2573"/>
      <c r="AJ2790" s="2573"/>
      <c r="AK2790" s="2574"/>
    </row>
    <row r="2791" spans="2:37" s="2875" customFormat="1" ht="13.5" customHeight="1" thickBot="1" x14ac:dyDescent="0.25">
      <c r="B2791" s="3844" t="s">
        <v>5007</v>
      </c>
      <c r="C2791" s="3871"/>
      <c r="D2791" s="3963" t="s">
        <v>5491</v>
      </c>
      <c r="E2791" s="3964"/>
      <c r="F2791" s="3964"/>
      <c r="G2791" s="3964"/>
      <c r="H2791" s="3964"/>
      <c r="I2791" s="3964"/>
      <c r="J2791" s="3964"/>
      <c r="K2791" s="3965"/>
      <c r="L2791" s="2573"/>
      <c r="M2791" s="2573"/>
      <c r="N2791" s="2573"/>
      <c r="O2791" s="2573"/>
      <c r="P2791" s="2573"/>
      <c r="Q2791" s="2573"/>
      <c r="R2791" s="2573"/>
      <c r="S2791" s="2573"/>
      <c r="T2791" s="2573"/>
      <c r="U2791" s="2573"/>
      <c r="V2791" s="2573"/>
      <c r="W2791" s="2573"/>
      <c r="X2791" s="2573"/>
      <c r="Y2791" s="2573"/>
      <c r="Z2791" s="2573"/>
      <c r="AA2791" s="2573"/>
      <c r="AB2791" s="2573"/>
      <c r="AC2791" s="2573"/>
      <c r="AD2791" s="2573"/>
      <c r="AE2791" s="2573"/>
      <c r="AF2791" s="2573"/>
      <c r="AG2791" s="2573"/>
      <c r="AH2791" s="2573"/>
      <c r="AI2791" s="2573"/>
      <c r="AJ2791" s="2573"/>
      <c r="AK2791" s="2574"/>
    </row>
    <row r="2792" spans="2:37" s="2875" customFormat="1" ht="13.5" thickBot="1" x14ac:dyDescent="0.25">
      <c r="B2792" s="3865"/>
      <c r="C2792" s="3849"/>
      <c r="D2792" s="3849"/>
      <c r="E2792" s="3849"/>
      <c r="F2792" s="3849"/>
      <c r="G2792" s="3849"/>
      <c r="H2792" s="3849"/>
      <c r="I2792" s="3849"/>
      <c r="J2792" s="3849"/>
      <c r="K2792" s="3849"/>
      <c r="L2792" s="3849"/>
      <c r="M2792" s="3849"/>
      <c r="N2792" s="3849"/>
      <c r="O2792" s="3849"/>
      <c r="P2792" s="3849"/>
      <c r="Q2792" s="3849"/>
      <c r="R2792" s="2573"/>
      <c r="S2792" s="2573"/>
      <c r="T2792" s="2573"/>
      <c r="U2792" s="2573"/>
      <c r="V2792" s="2573"/>
      <c r="W2792" s="2573"/>
      <c r="X2792" s="2573"/>
      <c r="Y2792" s="2573"/>
      <c r="Z2792" s="2573"/>
      <c r="AA2792" s="2573"/>
      <c r="AB2792" s="2573"/>
      <c r="AC2792" s="2573"/>
      <c r="AD2792" s="2573"/>
      <c r="AE2792" s="2573"/>
      <c r="AF2792" s="2573"/>
      <c r="AG2792" s="2573"/>
      <c r="AH2792" s="2573"/>
      <c r="AI2792" s="2573"/>
      <c r="AJ2792" s="2573"/>
      <c r="AK2792" s="2574"/>
    </row>
    <row r="2793" spans="2:37" s="2875" customFormat="1" ht="13.5" thickBot="1" x14ac:dyDescent="0.25">
      <c r="B2793" s="3827" t="s">
        <v>5008</v>
      </c>
      <c r="C2793" s="3827"/>
      <c r="D2793" s="3827" t="s">
        <v>4998</v>
      </c>
      <c r="E2793" s="3827" t="s">
        <v>5009</v>
      </c>
      <c r="F2793" s="3850" t="s">
        <v>224</v>
      </c>
      <c r="G2793" s="3850"/>
      <c r="H2793" s="3850"/>
      <c r="I2793" s="3850"/>
      <c r="J2793" s="3850"/>
      <c r="K2793" s="3850"/>
      <c r="L2793" s="3850"/>
      <c r="M2793" s="3850"/>
      <c r="N2793" s="3850"/>
      <c r="O2793" s="3850"/>
      <c r="P2793" s="3850"/>
      <c r="Q2793" s="3850"/>
      <c r="R2793" s="3850"/>
      <c r="S2793" s="3850" t="s">
        <v>340</v>
      </c>
      <c r="T2793" s="3850"/>
      <c r="U2793" s="3850"/>
      <c r="V2793" s="3850"/>
      <c r="W2793" s="3850"/>
      <c r="X2793" s="3850"/>
      <c r="Y2793" s="3850"/>
      <c r="Z2793" s="3850"/>
      <c r="AA2793" s="3850"/>
      <c r="AB2793" s="3850"/>
      <c r="AC2793" s="3850"/>
      <c r="AD2793" s="3850" t="s">
        <v>225</v>
      </c>
      <c r="AE2793" s="3850"/>
      <c r="AF2793" s="3850"/>
      <c r="AG2793" s="3850"/>
      <c r="AH2793" s="3851" t="s">
        <v>4993</v>
      </c>
      <c r="AI2793" s="3851"/>
      <c r="AJ2793" s="3851"/>
      <c r="AK2793" s="2574"/>
    </row>
    <row r="2794" spans="2:37" s="2875" customFormat="1" ht="13.5" thickBot="1" x14ac:dyDescent="0.25">
      <c r="B2794" s="3828"/>
      <c r="C2794" s="3828"/>
      <c r="D2794" s="3828"/>
      <c r="E2794" s="3828"/>
      <c r="F2794" s="3828" t="s">
        <v>5010</v>
      </c>
      <c r="G2794" s="3828" t="s">
        <v>5011</v>
      </c>
      <c r="H2794" s="3827" t="s">
        <v>5012</v>
      </c>
      <c r="I2794" s="3830" t="s">
        <v>5013</v>
      </c>
      <c r="J2794" s="3830" t="s">
        <v>5014</v>
      </c>
      <c r="K2794" s="3829" t="s">
        <v>5015</v>
      </c>
      <c r="L2794" s="3829" t="s">
        <v>5016</v>
      </c>
      <c r="M2794" s="3830" t="s">
        <v>5017</v>
      </c>
      <c r="N2794" s="3830"/>
      <c r="O2794" s="3829" t="s">
        <v>5018</v>
      </c>
      <c r="P2794" s="3829" t="s">
        <v>5019</v>
      </c>
      <c r="Q2794" s="3829" t="s">
        <v>5020</v>
      </c>
      <c r="R2794" s="3829" t="s">
        <v>5021</v>
      </c>
      <c r="S2794" s="3827" t="s">
        <v>5022</v>
      </c>
      <c r="T2794" s="3827" t="s">
        <v>5023</v>
      </c>
      <c r="U2794" s="3827" t="s">
        <v>5024</v>
      </c>
      <c r="V2794" s="3827" t="s">
        <v>5025</v>
      </c>
      <c r="W2794" s="3827" t="s">
        <v>5026</v>
      </c>
      <c r="X2794" s="3827" t="s">
        <v>5027</v>
      </c>
      <c r="Y2794" s="3827" t="s">
        <v>5028</v>
      </c>
      <c r="Z2794" s="3827" t="s">
        <v>5029</v>
      </c>
      <c r="AA2794" s="3827" t="s">
        <v>5030</v>
      </c>
      <c r="AB2794" s="3830" t="s">
        <v>5031</v>
      </c>
      <c r="AC2794" s="3830" t="s">
        <v>5032</v>
      </c>
      <c r="AD2794" s="3827" t="s">
        <v>5033</v>
      </c>
      <c r="AE2794" s="3827" t="s">
        <v>5034</v>
      </c>
      <c r="AF2794" s="3827" t="s">
        <v>5035</v>
      </c>
      <c r="AG2794" s="3827" t="s">
        <v>5036</v>
      </c>
      <c r="AH2794" s="3827" t="s">
        <v>1154</v>
      </c>
      <c r="AI2794" s="3827" t="s">
        <v>4994</v>
      </c>
      <c r="AJ2794" s="3827" t="s">
        <v>4995</v>
      </c>
      <c r="AK2794" s="2574"/>
    </row>
    <row r="2795" spans="2:37" s="2875" customFormat="1" ht="21.75" customHeight="1" thickBot="1" x14ac:dyDescent="0.25">
      <c r="B2795" s="3954"/>
      <c r="C2795" s="3954"/>
      <c r="D2795" s="3954"/>
      <c r="E2795" s="3954"/>
      <c r="F2795" s="3954"/>
      <c r="G2795" s="3954"/>
      <c r="H2795" s="3954"/>
      <c r="I2795" s="4002"/>
      <c r="J2795" s="4002"/>
      <c r="K2795" s="4002"/>
      <c r="L2795" s="4002"/>
      <c r="M2795" s="2914" t="s">
        <v>5037</v>
      </c>
      <c r="N2795" s="2915" t="s">
        <v>2798</v>
      </c>
      <c r="O2795" s="4002"/>
      <c r="P2795" s="4002"/>
      <c r="Q2795" s="4002"/>
      <c r="R2795" s="4002"/>
      <c r="S2795" s="3954"/>
      <c r="T2795" s="3954"/>
      <c r="U2795" s="3954"/>
      <c r="V2795" s="3954"/>
      <c r="W2795" s="3954"/>
      <c r="X2795" s="3954"/>
      <c r="Y2795" s="3954"/>
      <c r="Z2795" s="3954"/>
      <c r="AA2795" s="3954"/>
      <c r="AB2795" s="4002"/>
      <c r="AC2795" s="4002"/>
      <c r="AD2795" s="3954"/>
      <c r="AE2795" s="3954"/>
      <c r="AF2795" s="3954"/>
      <c r="AG2795" s="3954"/>
      <c r="AH2795" s="3954"/>
      <c r="AI2795" s="3954"/>
      <c r="AJ2795" s="3954"/>
      <c r="AK2795" s="2574"/>
    </row>
    <row r="2796" spans="2:37" s="2875" customFormat="1" ht="13.5" thickBot="1" x14ac:dyDescent="0.25">
      <c r="B2796" s="4005" t="s">
        <v>5490</v>
      </c>
      <c r="C2796" s="4005"/>
      <c r="D2796" s="3092" t="s">
        <v>5492</v>
      </c>
      <c r="E2796" s="3093">
        <v>224.00000000000003</v>
      </c>
      <c r="F2796" s="3093">
        <v>224.00000000000003</v>
      </c>
      <c r="G2796" s="3094">
        <v>4.4800000000000006E-2</v>
      </c>
      <c r="H2796" s="3095">
        <v>5000</v>
      </c>
      <c r="I2796" s="3094" t="s">
        <v>1534</v>
      </c>
      <c r="J2796" s="3095">
        <v>4082</v>
      </c>
      <c r="K2796" s="3096">
        <v>5.4880000000000005E-2</v>
      </c>
      <c r="L2796" s="3096">
        <v>0.15680000000000002</v>
      </c>
      <c r="M2796" s="3095">
        <v>1333.3333333333335</v>
      </c>
      <c r="N2796" s="3095">
        <v>1333.3333333333335</v>
      </c>
      <c r="O2796" s="3096">
        <v>0.16800000000000001</v>
      </c>
      <c r="P2796" s="3096">
        <v>0.16800000000000001</v>
      </c>
      <c r="Q2796" s="3096">
        <v>0.16800000000000001</v>
      </c>
      <c r="R2796" s="3096">
        <v>0.16800000000000001</v>
      </c>
      <c r="S2796" s="3097">
        <v>0</v>
      </c>
      <c r="T2796" s="3094" t="s">
        <v>1534</v>
      </c>
      <c r="U2796" s="3094" t="s">
        <v>1534</v>
      </c>
      <c r="V2796" s="3098" t="s">
        <v>1136</v>
      </c>
      <c r="W2796" s="3096">
        <v>0</v>
      </c>
      <c r="X2796" s="3096">
        <v>6.720000000000001E-2</v>
      </c>
      <c r="Y2796" s="3098" t="s">
        <v>1534</v>
      </c>
      <c r="Z2796" s="3098" t="s">
        <v>1534</v>
      </c>
      <c r="AA2796" s="3098" t="s">
        <v>1534</v>
      </c>
      <c r="AB2796" s="3098" t="s">
        <v>1534</v>
      </c>
      <c r="AC2796" s="3096">
        <v>6.720000000000001E-2</v>
      </c>
      <c r="AD2796" s="3093" t="s">
        <v>1534</v>
      </c>
      <c r="AE2796" s="3098" t="s">
        <v>1534</v>
      </c>
      <c r="AF2796" s="3099" t="s">
        <v>1534</v>
      </c>
      <c r="AG2796" s="3099">
        <v>0.11200000000000002</v>
      </c>
      <c r="AH2796" s="3100" t="s">
        <v>1534</v>
      </c>
      <c r="AI2796" s="3100" t="s">
        <v>1534</v>
      </c>
      <c r="AJ2796" s="3100" t="s">
        <v>1534</v>
      </c>
      <c r="AK2796" s="2574"/>
    </row>
    <row r="2797" spans="2:37" s="2875" customFormat="1" x14ac:dyDescent="0.2">
      <c r="B2797" s="2575"/>
      <c r="C2797" s="2568"/>
      <c r="D2797" s="2568"/>
      <c r="E2797" s="2568"/>
      <c r="F2797" s="2568"/>
      <c r="G2797" s="2568"/>
      <c r="H2797" s="2568"/>
      <c r="I2797" s="2569"/>
      <c r="J2797" s="2569"/>
      <c r="K2797" s="2569"/>
      <c r="L2797" s="2569"/>
      <c r="M2797" s="2568"/>
      <c r="N2797" s="2569"/>
      <c r="O2797" s="2569"/>
      <c r="P2797" s="2569"/>
      <c r="Q2797" s="2569"/>
      <c r="R2797" s="2569"/>
      <c r="S2797" s="2568"/>
      <c r="T2797" s="2567"/>
      <c r="U2797" s="2567"/>
      <c r="V2797" s="2567"/>
      <c r="W2797" s="2567"/>
      <c r="X2797" s="2567"/>
      <c r="Y2797" s="2567"/>
      <c r="Z2797" s="2567"/>
      <c r="AA2797" s="2567"/>
      <c r="AB2797" s="2567"/>
      <c r="AC2797" s="2567"/>
      <c r="AD2797" s="2567"/>
      <c r="AE2797" s="2567"/>
      <c r="AF2797" s="2567"/>
      <c r="AG2797" s="2567"/>
      <c r="AH2797" s="2567"/>
      <c r="AI2797" s="2567"/>
      <c r="AJ2797" s="2567"/>
      <c r="AK2797" s="2574"/>
    </row>
    <row r="2798" spans="2:37" s="2875" customFormat="1" ht="14.25" x14ac:dyDescent="0.2">
      <c r="B2798" s="3834" t="s">
        <v>4996</v>
      </c>
      <c r="C2798" s="3835"/>
      <c r="D2798" s="3917" t="s">
        <v>10</v>
      </c>
      <c r="E2798" s="3917"/>
      <c r="F2798" s="3917"/>
      <c r="G2798" s="3917"/>
      <c r="H2798" s="2571"/>
      <c r="I2798" s="2571"/>
      <c r="J2798" s="2571"/>
      <c r="K2798" s="2571"/>
      <c r="L2798" s="2571"/>
      <c r="M2798" s="2571"/>
      <c r="N2798" s="2571"/>
      <c r="O2798" s="2571"/>
      <c r="P2798" s="2571"/>
      <c r="Q2798" s="2571"/>
      <c r="R2798" s="2571"/>
      <c r="S2798" s="2571"/>
      <c r="T2798" s="2567"/>
      <c r="U2798" s="2567"/>
      <c r="V2798" s="2567"/>
      <c r="W2798" s="2567"/>
      <c r="X2798" s="2567"/>
      <c r="Y2798" s="2567"/>
      <c r="Z2798" s="2567"/>
      <c r="AA2798" s="2567"/>
      <c r="AB2798" s="2567"/>
      <c r="AC2798" s="2567"/>
      <c r="AD2798" s="2567"/>
      <c r="AE2798" s="2567"/>
      <c r="AF2798" s="2567"/>
      <c r="AG2798" s="2567"/>
      <c r="AH2798" s="2567"/>
      <c r="AI2798" s="2567"/>
      <c r="AJ2798" s="2567"/>
      <c r="AK2798" s="2574"/>
    </row>
    <row r="2799" spans="2:37" s="2875" customFormat="1" ht="14.25" x14ac:dyDescent="0.2">
      <c r="B2799" s="3834" t="s">
        <v>4997</v>
      </c>
      <c r="C2799" s="3835"/>
      <c r="D2799" s="3917" t="s">
        <v>10</v>
      </c>
      <c r="E2799" s="3917"/>
      <c r="F2799" s="3917"/>
      <c r="G2799" s="3917"/>
      <c r="H2799" s="2571"/>
      <c r="I2799" s="2571"/>
      <c r="J2799" s="2571"/>
      <c r="K2799" s="2571"/>
      <c r="L2799" s="2571"/>
      <c r="M2799" s="2571"/>
      <c r="N2799" s="2571"/>
      <c r="O2799" s="2571"/>
      <c r="P2799" s="2571"/>
      <c r="Q2799" s="2571"/>
      <c r="R2799" s="2571"/>
      <c r="S2799" s="2571"/>
      <c r="T2799" s="2567"/>
      <c r="U2799" s="2567"/>
      <c r="V2799" s="2567"/>
      <c r="W2799" s="2567"/>
      <c r="X2799" s="2567"/>
      <c r="Y2799" s="2567"/>
      <c r="Z2799" s="2567"/>
      <c r="AA2799" s="2567"/>
      <c r="AB2799" s="2567"/>
      <c r="AC2799" s="2567"/>
      <c r="AD2799" s="2567"/>
      <c r="AE2799" s="2567"/>
      <c r="AF2799" s="2567"/>
      <c r="AG2799" s="2567"/>
      <c r="AH2799" s="2567"/>
      <c r="AI2799" s="2567"/>
      <c r="AJ2799" s="2567"/>
      <c r="AK2799" s="2574"/>
    </row>
    <row r="2800" spans="2:37" s="2875" customFormat="1" ht="15.75" thickBot="1" x14ac:dyDescent="0.25">
      <c r="B2800" s="3938"/>
      <c r="C2800" s="3939"/>
      <c r="D2800" s="3940"/>
      <c r="E2800" s="3940"/>
      <c r="F2800" s="3940"/>
      <c r="G2800" s="3940"/>
      <c r="H2800" s="2576"/>
      <c r="I2800" s="2576"/>
      <c r="J2800" s="2576"/>
      <c r="K2800" s="2576"/>
      <c r="L2800" s="2576"/>
      <c r="M2800" s="2576"/>
      <c r="N2800" s="2576"/>
      <c r="O2800" s="2576"/>
      <c r="P2800" s="2576"/>
      <c r="Q2800" s="2576"/>
      <c r="R2800" s="2576"/>
      <c r="S2800" s="2576"/>
      <c r="T2800" s="2577"/>
      <c r="U2800" s="2577"/>
      <c r="V2800" s="2577"/>
      <c r="W2800" s="2577"/>
      <c r="X2800" s="2577"/>
      <c r="Y2800" s="2577"/>
      <c r="Z2800" s="2577"/>
      <c r="AA2800" s="2577"/>
      <c r="AB2800" s="2577"/>
      <c r="AC2800" s="2577"/>
      <c r="AD2800" s="2577"/>
      <c r="AE2800" s="2577"/>
      <c r="AF2800" s="2577"/>
      <c r="AG2800" s="2577"/>
      <c r="AH2800" s="2577"/>
      <c r="AI2800" s="2577"/>
      <c r="AJ2800" s="2577"/>
      <c r="AK2800" s="2579"/>
    </row>
    <row r="2801" spans="2:37" s="2875" customFormat="1" x14ac:dyDescent="0.2">
      <c r="B2801" s="2777"/>
    </row>
    <row r="2802" spans="2:37" s="2556" customFormat="1" ht="17.25" customHeight="1" thickBot="1" x14ac:dyDescent="0.25">
      <c r="B2802" s="2555"/>
      <c r="C2802" s="2555"/>
      <c r="D2802" s="2555"/>
      <c r="E2802" s="2555"/>
      <c r="F2802" s="2555"/>
    </row>
    <row r="2803" spans="2:37" s="2556" customFormat="1" ht="17.25" customHeight="1" x14ac:dyDescent="0.2">
      <c r="B2803" s="3839" t="s">
        <v>5005</v>
      </c>
      <c r="C2803" s="3840"/>
      <c r="D2803" s="3840"/>
      <c r="E2803" s="3840"/>
      <c r="F2803" s="3840"/>
      <c r="G2803" s="3840"/>
      <c r="H2803" s="3840"/>
      <c r="I2803" s="3840"/>
      <c r="J2803" s="3840"/>
      <c r="K2803" s="3840"/>
      <c r="L2803" s="3840"/>
      <c r="M2803" s="3840"/>
      <c r="N2803" s="3840"/>
      <c r="O2803" s="3840"/>
      <c r="P2803" s="3840"/>
      <c r="Q2803" s="3840"/>
      <c r="R2803" s="3840"/>
      <c r="S2803" s="3840"/>
      <c r="T2803" s="3840"/>
      <c r="U2803" s="3840"/>
      <c r="V2803" s="3840"/>
      <c r="W2803" s="3840"/>
      <c r="X2803" s="3840"/>
      <c r="Y2803" s="3840"/>
      <c r="Z2803" s="3840"/>
      <c r="AA2803" s="3840"/>
      <c r="AB2803" s="3840"/>
      <c r="AC2803" s="3840"/>
      <c r="AD2803" s="3840"/>
      <c r="AE2803" s="3840"/>
      <c r="AF2803" s="3840"/>
      <c r="AG2803" s="3840"/>
      <c r="AH2803" s="3840"/>
      <c r="AI2803" s="3840"/>
      <c r="AJ2803" s="3840"/>
      <c r="AK2803" s="3841"/>
    </row>
    <row r="2804" spans="2:37" s="2556" customFormat="1" ht="17.25" customHeight="1" x14ac:dyDescent="0.2">
      <c r="B2804" s="2572"/>
      <c r="C2804" s="2555"/>
      <c r="D2804" s="2555"/>
      <c r="E2804" s="2555"/>
      <c r="F2804" s="2555"/>
      <c r="G2804" s="2573"/>
      <c r="H2804" s="2573"/>
      <c r="I2804" s="2573"/>
      <c r="J2804" s="2573"/>
      <c r="K2804" s="2573"/>
      <c r="L2804" s="2573"/>
      <c r="M2804" s="2573"/>
      <c r="N2804" s="2573"/>
      <c r="O2804" s="2573"/>
      <c r="P2804" s="2573"/>
      <c r="Q2804" s="2573"/>
      <c r="R2804" s="2573"/>
      <c r="S2804" s="2573"/>
      <c r="T2804" s="2573"/>
      <c r="U2804" s="2573"/>
      <c r="V2804" s="2573"/>
      <c r="W2804" s="2573"/>
      <c r="X2804" s="2573"/>
      <c r="Y2804" s="2573"/>
      <c r="Z2804" s="2573"/>
      <c r="AA2804" s="2573"/>
      <c r="AB2804" s="2573"/>
      <c r="AC2804" s="2573"/>
      <c r="AD2804" s="2573"/>
      <c r="AE2804" s="2573"/>
      <c r="AF2804" s="2573"/>
      <c r="AG2804" s="2573"/>
      <c r="AH2804" s="2573"/>
      <c r="AI2804" s="2573"/>
      <c r="AJ2804" s="2573"/>
      <c r="AK2804" s="2574"/>
    </row>
    <row r="2805" spans="2:37" s="2556" customFormat="1" ht="18.75" customHeight="1" x14ac:dyDescent="0.2">
      <c r="B2805" s="2572" t="s">
        <v>4992</v>
      </c>
      <c r="C2805" s="2555"/>
      <c r="D2805" s="3962" t="s">
        <v>5057</v>
      </c>
      <c r="E2805" s="3962"/>
      <c r="F2805" s="3962"/>
      <c r="G2805" s="2573"/>
      <c r="H2805" s="2573"/>
      <c r="I2805" s="2573"/>
      <c r="J2805" s="2573"/>
      <c r="K2805" s="2573"/>
      <c r="L2805" s="2573"/>
      <c r="M2805" s="2573"/>
      <c r="N2805" s="2573"/>
      <c r="O2805" s="2573"/>
      <c r="P2805" s="2573"/>
      <c r="Q2805" s="2573"/>
      <c r="R2805" s="2573"/>
      <c r="S2805" s="2573"/>
      <c r="T2805" s="2573"/>
      <c r="U2805" s="2573"/>
      <c r="V2805" s="2573"/>
      <c r="W2805" s="2573"/>
      <c r="X2805" s="2573"/>
      <c r="Y2805" s="2573"/>
      <c r="Z2805" s="2573"/>
      <c r="AA2805" s="2573"/>
      <c r="AB2805" s="2573"/>
      <c r="AC2805" s="2573"/>
      <c r="AD2805" s="2573"/>
      <c r="AE2805" s="2573"/>
      <c r="AF2805" s="2573"/>
      <c r="AG2805" s="2573"/>
      <c r="AH2805" s="2573"/>
      <c r="AI2805" s="2573"/>
      <c r="AJ2805" s="2573"/>
      <c r="AK2805" s="2574"/>
    </row>
    <row r="2806" spans="2:37" s="2556" customFormat="1" ht="35.25" customHeight="1" thickBot="1" x14ac:dyDescent="0.25">
      <c r="B2806" s="3863" t="s">
        <v>5006</v>
      </c>
      <c r="C2806" s="3864"/>
      <c r="D2806" s="3972">
        <v>41450</v>
      </c>
      <c r="E2806" s="3973"/>
      <c r="F2806" s="2555"/>
      <c r="G2806" s="2573"/>
      <c r="H2806" s="2573"/>
      <c r="I2806" s="2573"/>
      <c r="J2806" s="2573"/>
      <c r="K2806" s="2573"/>
      <c r="L2806" s="2573"/>
      <c r="M2806" s="2573"/>
      <c r="N2806" s="2573"/>
      <c r="O2806" s="2573"/>
      <c r="P2806" s="2573"/>
      <c r="Q2806" s="2573"/>
      <c r="R2806" s="2573"/>
      <c r="S2806" s="2573"/>
      <c r="T2806" s="2573"/>
      <c r="U2806" s="2573"/>
      <c r="V2806" s="2573"/>
      <c r="W2806" s="2573"/>
      <c r="X2806" s="2573"/>
      <c r="Y2806" s="2573"/>
      <c r="Z2806" s="2573"/>
      <c r="AA2806" s="2573"/>
      <c r="AB2806" s="2573"/>
      <c r="AC2806" s="2573"/>
      <c r="AD2806" s="2573"/>
      <c r="AE2806" s="2573"/>
      <c r="AF2806" s="2573"/>
      <c r="AG2806" s="2573"/>
      <c r="AH2806" s="2573"/>
      <c r="AI2806" s="2573"/>
      <c r="AJ2806" s="2573"/>
      <c r="AK2806" s="2574"/>
    </row>
    <row r="2807" spans="2:37" s="2556" customFormat="1" ht="57.75" customHeight="1" thickBot="1" x14ac:dyDescent="0.25">
      <c r="B2807" s="3865" t="s">
        <v>5007</v>
      </c>
      <c r="C2807" s="3849"/>
      <c r="D2807" s="3963" t="s">
        <v>5064</v>
      </c>
      <c r="E2807" s="3964"/>
      <c r="F2807" s="3964"/>
      <c r="G2807" s="3964"/>
      <c r="H2807" s="3964"/>
      <c r="I2807" s="3964"/>
      <c r="J2807" s="3964"/>
      <c r="K2807" s="3964"/>
      <c r="L2807" s="3964"/>
      <c r="M2807" s="3964"/>
      <c r="N2807" s="3964"/>
      <c r="O2807" s="3964"/>
      <c r="P2807" s="3964"/>
      <c r="Q2807" s="3964"/>
      <c r="R2807" s="3964"/>
      <c r="S2807" s="3964"/>
      <c r="T2807" s="3964"/>
      <c r="U2807" s="3964"/>
      <c r="V2807" s="3964"/>
      <c r="W2807" s="3964"/>
      <c r="X2807" s="3964"/>
      <c r="Y2807" s="3965"/>
      <c r="Z2807" s="2573"/>
      <c r="AA2807" s="2573"/>
      <c r="AB2807" s="2573"/>
      <c r="AC2807" s="2573"/>
      <c r="AD2807" s="2573"/>
      <c r="AE2807" s="2573"/>
      <c r="AF2807" s="2573"/>
      <c r="AG2807" s="2573"/>
      <c r="AH2807" s="2573"/>
      <c r="AI2807" s="2573"/>
      <c r="AJ2807" s="2573"/>
      <c r="AK2807" s="2574"/>
    </row>
    <row r="2808" spans="2:37" s="2556" customFormat="1" ht="17.25" customHeight="1" thickBot="1" x14ac:dyDescent="0.25">
      <c r="B2808" s="3827" t="s">
        <v>5008</v>
      </c>
      <c r="C2808" s="3827"/>
      <c r="D2808" s="3827" t="s">
        <v>4998</v>
      </c>
      <c r="E2808" s="3827" t="s">
        <v>5009</v>
      </c>
      <c r="F2808" s="3850" t="s">
        <v>224</v>
      </c>
      <c r="G2808" s="3850"/>
      <c r="H2808" s="3850"/>
      <c r="I2808" s="3850"/>
      <c r="J2808" s="3850"/>
      <c r="K2808" s="3850"/>
      <c r="L2808" s="3850"/>
      <c r="M2808" s="3850"/>
      <c r="N2808" s="3850"/>
      <c r="O2808" s="3850"/>
      <c r="P2808" s="3850"/>
      <c r="Q2808" s="3850"/>
      <c r="R2808" s="3850"/>
      <c r="S2808" s="3850" t="s">
        <v>340</v>
      </c>
      <c r="T2808" s="3850"/>
      <c r="U2808" s="3850"/>
      <c r="V2808" s="3850"/>
      <c r="W2808" s="3850"/>
      <c r="X2808" s="3850"/>
      <c r="Y2808" s="3850"/>
      <c r="Z2808" s="3850"/>
      <c r="AA2808" s="3850"/>
      <c r="AB2808" s="3850"/>
      <c r="AC2808" s="3850"/>
      <c r="AD2808" s="3850" t="s">
        <v>225</v>
      </c>
      <c r="AE2808" s="3850"/>
      <c r="AF2808" s="3850"/>
      <c r="AG2808" s="3850"/>
      <c r="AH2808" s="3851" t="s">
        <v>4993</v>
      </c>
      <c r="AI2808" s="3851"/>
      <c r="AJ2808" s="3851"/>
      <c r="AK2808" s="2574"/>
    </row>
    <row r="2809" spans="2:37" s="2556" customFormat="1" ht="23.25" customHeight="1" thickBot="1" x14ac:dyDescent="0.25">
      <c r="B2809" s="3828"/>
      <c r="C2809" s="3828"/>
      <c r="D2809" s="3828"/>
      <c r="E2809" s="3828"/>
      <c r="F2809" s="3828" t="s">
        <v>5010</v>
      </c>
      <c r="G2809" s="3828" t="s">
        <v>5011</v>
      </c>
      <c r="H2809" s="3827" t="s">
        <v>5012</v>
      </c>
      <c r="I2809" s="3830" t="s">
        <v>5013</v>
      </c>
      <c r="J2809" s="3830" t="s">
        <v>5014</v>
      </c>
      <c r="K2809" s="3829" t="s">
        <v>5015</v>
      </c>
      <c r="L2809" s="3829" t="s">
        <v>5016</v>
      </c>
      <c r="M2809" s="3830" t="s">
        <v>5017</v>
      </c>
      <c r="N2809" s="3830"/>
      <c r="O2809" s="3829" t="s">
        <v>5018</v>
      </c>
      <c r="P2809" s="3829" t="s">
        <v>5019</v>
      </c>
      <c r="Q2809" s="3829" t="s">
        <v>5020</v>
      </c>
      <c r="R2809" s="3829" t="s">
        <v>5021</v>
      </c>
      <c r="S2809" s="3827" t="s">
        <v>5022</v>
      </c>
      <c r="T2809" s="3827" t="s">
        <v>5023</v>
      </c>
      <c r="U2809" s="3827" t="s">
        <v>5024</v>
      </c>
      <c r="V2809" s="3827" t="s">
        <v>5025</v>
      </c>
      <c r="W2809" s="3827" t="s">
        <v>5026</v>
      </c>
      <c r="X2809" s="3827" t="s">
        <v>5027</v>
      </c>
      <c r="Y2809" s="3827" t="s">
        <v>5028</v>
      </c>
      <c r="Z2809" s="3827" t="s">
        <v>5029</v>
      </c>
      <c r="AA2809" s="3827" t="s">
        <v>5030</v>
      </c>
      <c r="AB2809" s="3830" t="s">
        <v>5031</v>
      </c>
      <c r="AC2809" s="3830" t="s">
        <v>5032</v>
      </c>
      <c r="AD2809" s="3827" t="s">
        <v>5033</v>
      </c>
      <c r="AE2809" s="3827" t="s">
        <v>5034</v>
      </c>
      <c r="AF2809" s="3827" t="s">
        <v>5035</v>
      </c>
      <c r="AG2809" s="3827" t="s">
        <v>5036</v>
      </c>
      <c r="AH2809" s="3827" t="s">
        <v>1154</v>
      </c>
      <c r="AI2809" s="3827" t="s">
        <v>4994</v>
      </c>
      <c r="AJ2809" s="3827" t="s">
        <v>4995</v>
      </c>
      <c r="AK2809" s="2574"/>
    </row>
    <row r="2810" spans="2:37" s="2556" customFormat="1" ht="17.25" customHeight="1" thickBot="1" x14ac:dyDescent="0.25">
      <c r="B2810" s="3828"/>
      <c r="C2810" s="3828"/>
      <c r="D2810" s="3828"/>
      <c r="E2810" s="3828"/>
      <c r="F2810" s="3828"/>
      <c r="G2810" s="3828"/>
      <c r="H2810" s="3828"/>
      <c r="I2810" s="3829"/>
      <c r="J2810" s="3829"/>
      <c r="K2810" s="3829"/>
      <c r="L2810" s="3829"/>
      <c r="M2810" s="2565" t="s">
        <v>5037</v>
      </c>
      <c r="N2810" s="2566" t="s">
        <v>2798</v>
      </c>
      <c r="O2810" s="3829"/>
      <c r="P2810" s="3829"/>
      <c r="Q2810" s="3829"/>
      <c r="R2810" s="3829"/>
      <c r="S2810" s="3828"/>
      <c r="T2810" s="3828"/>
      <c r="U2810" s="3828"/>
      <c r="V2810" s="3828"/>
      <c r="W2810" s="3828"/>
      <c r="X2810" s="3828"/>
      <c r="Y2810" s="3828"/>
      <c r="Z2810" s="3828"/>
      <c r="AA2810" s="3828"/>
      <c r="AB2810" s="3829"/>
      <c r="AC2810" s="3829"/>
      <c r="AD2810" s="3828"/>
      <c r="AE2810" s="3828"/>
      <c r="AF2810" s="3828"/>
      <c r="AG2810" s="3828"/>
      <c r="AH2810" s="3828"/>
      <c r="AI2810" s="3828"/>
      <c r="AJ2810" s="3828"/>
      <c r="AK2810" s="2574"/>
    </row>
    <row r="2811" spans="2:37" s="2556" customFormat="1" ht="17.25" customHeight="1" x14ac:dyDescent="0.2">
      <c r="B2811" s="3980" t="s">
        <v>5065</v>
      </c>
      <c r="C2811" s="3981"/>
      <c r="D2811" s="2580" t="s">
        <v>1534</v>
      </c>
      <c r="E2811" s="2581">
        <f>+AD2811</f>
        <v>29.99</v>
      </c>
      <c r="F2811" s="2581" t="s">
        <v>1534</v>
      </c>
      <c r="G2811" s="2580" t="s">
        <v>1534</v>
      </c>
      <c r="H2811" s="2581" t="s">
        <v>1534</v>
      </c>
      <c r="I2811" s="2581" t="s">
        <v>1534</v>
      </c>
      <c r="J2811" s="2580" t="s">
        <v>1534</v>
      </c>
      <c r="K2811" s="2581" t="s">
        <v>1534</v>
      </c>
      <c r="L2811" s="2581" t="s">
        <v>1534</v>
      </c>
      <c r="M2811" s="2580" t="s">
        <v>1534</v>
      </c>
      <c r="N2811" s="2581" t="s">
        <v>1534</v>
      </c>
      <c r="O2811" s="2580" t="s">
        <v>1534</v>
      </c>
      <c r="P2811" s="2581" t="s">
        <v>1534</v>
      </c>
      <c r="Q2811" s="2581" t="s">
        <v>1534</v>
      </c>
      <c r="R2811" s="2580" t="s">
        <v>1534</v>
      </c>
      <c r="S2811" s="2581" t="s">
        <v>1534</v>
      </c>
      <c r="T2811" s="2580" t="s">
        <v>1534</v>
      </c>
      <c r="U2811" s="2581" t="s">
        <v>1534</v>
      </c>
      <c r="V2811" s="2581" t="s">
        <v>1534</v>
      </c>
      <c r="W2811" s="2580" t="s">
        <v>1534</v>
      </c>
      <c r="X2811" s="2581" t="s">
        <v>1534</v>
      </c>
      <c r="Y2811" s="2580" t="s">
        <v>1534</v>
      </c>
      <c r="Z2811" s="2581" t="s">
        <v>1534</v>
      </c>
      <c r="AA2811" s="2581" t="s">
        <v>1534</v>
      </c>
      <c r="AB2811" s="2580" t="s">
        <v>1534</v>
      </c>
      <c r="AC2811" s="2581" t="s">
        <v>1534</v>
      </c>
      <c r="AD2811" s="2581">
        <v>29.99</v>
      </c>
      <c r="AE2811" s="2595">
        <v>1000</v>
      </c>
      <c r="AF2811" s="2596">
        <f>AD2811/AE2811</f>
        <v>2.9989999999999999E-2</v>
      </c>
      <c r="AG2811" s="2596">
        <v>0.1</v>
      </c>
      <c r="AH2811" s="2581" t="s">
        <v>5060</v>
      </c>
      <c r="AI2811" s="2580">
        <v>100</v>
      </c>
      <c r="AJ2811" s="2597">
        <v>2.4900000000000002</v>
      </c>
      <c r="AK2811" s="2574"/>
    </row>
    <row r="2812" spans="2:37" s="2556" customFormat="1" ht="17.25" customHeight="1" x14ac:dyDescent="0.2">
      <c r="B2812" s="3914" t="s">
        <v>5066</v>
      </c>
      <c r="C2812" s="3915"/>
      <c r="D2812" s="2557" t="s">
        <v>1534</v>
      </c>
      <c r="E2812" s="2558">
        <f t="shared" ref="E2812:E2814" si="22">+AD2812</f>
        <v>44.99</v>
      </c>
      <c r="F2812" s="2558" t="s">
        <v>1534</v>
      </c>
      <c r="G2812" s="2557" t="s">
        <v>1534</v>
      </c>
      <c r="H2812" s="2558" t="s">
        <v>1534</v>
      </c>
      <c r="I2812" s="2558" t="s">
        <v>1534</v>
      </c>
      <c r="J2812" s="2557" t="s">
        <v>1534</v>
      </c>
      <c r="K2812" s="2558" t="s">
        <v>1534</v>
      </c>
      <c r="L2812" s="2558" t="s">
        <v>1534</v>
      </c>
      <c r="M2812" s="2557" t="s">
        <v>1534</v>
      </c>
      <c r="N2812" s="2558" t="s">
        <v>1534</v>
      </c>
      <c r="O2812" s="2557" t="s">
        <v>1534</v>
      </c>
      <c r="P2812" s="2558" t="s">
        <v>1534</v>
      </c>
      <c r="Q2812" s="2558" t="s">
        <v>1534</v>
      </c>
      <c r="R2812" s="2557" t="s">
        <v>1534</v>
      </c>
      <c r="S2812" s="2558" t="s">
        <v>1534</v>
      </c>
      <c r="T2812" s="2557" t="s">
        <v>1534</v>
      </c>
      <c r="U2812" s="2558" t="s">
        <v>1534</v>
      </c>
      <c r="V2812" s="2558" t="s">
        <v>1534</v>
      </c>
      <c r="W2812" s="2557" t="s">
        <v>1534</v>
      </c>
      <c r="X2812" s="2558" t="s">
        <v>1534</v>
      </c>
      <c r="Y2812" s="2557" t="s">
        <v>1534</v>
      </c>
      <c r="Z2812" s="2558" t="s">
        <v>1534</v>
      </c>
      <c r="AA2812" s="2558" t="s">
        <v>1534</v>
      </c>
      <c r="AB2812" s="2557" t="s">
        <v>1534</v>
      </c>
      <c r="AC2812" s="2558" t="s">
        <v>1534</v>
      </c>
      <c r="AD2812" s="2558">
        <v>44.99</v>
      </c>
      <c r="AE2812" s="2584">
        <v>2000</v>
      </c>
      <c r="AF2812" s="2585">
        <f>AD2812/AE2812</f>
        <v>2.2495000000000001E-2</v>
      </c>
      <c r="AG2812" s="2585">
        <v>0.1</v>
      </c>
      <c r="AH2812" s="2558" t="s">
        <v>5060</v>
      </c>
      <c r="AI2812" s="2557">
        <v>200</v>
      </c>
      <c r="AJ2812" s="2617">
        <v>3.49</v>
      </c>
      <c r="AK2812" s="2574"/>
    </row>
    <row r="2813" spans="2:37" s="2556" customFormat="1" ht="17.25" customHeight="1" x14ac:dyDescent="0.2">
      <c r="B2813" s="3914" t="s">
        <v>5067</v>
      </c>
      <c r="C2813" s="3915"/>
      <c r="D2813" s="2557" t="s">
        <v>1534</v>
      </c>
      <c r="E2813" s="2558">
        <f t="shared" si="22"/>
        <v>59.99</v>
      </c>
      <c r="F2813" s="2558" t="s">
        <v>1534</v>
      </c>
      <c r="G2813" s="2557" t="s">
        <v>1534</v>
      </c>
      <c r="H2813" s="2558" t="s">
        <v>1534</v>
      </c>
      <c r="I2813" s="2558" t="s">
        <v>1534</v>
      </c>
      <c r="J2813" s="2557" t="s">
        <v>1534</v>
      </c>
      <c r="K2813" s="2558" t="s">
        <v>1534</v>
      </c>
      <c r="L2813" s="2558" t="s">
        <v>1534</v>
      </c>
      <c r="M2813" s="2557" t="s">
        <v>1534</v>
      </c>
      <c r="N2813" s="2558" t="s">
        <v>1534</v>
      </c>
      <c r="O2813" s="2557" t="s">
        <v>1534</v>
      </c>
      <c r="P2813" s="2558" t="s">
        <v>1534</v>
      </c>
      <c r="Q2813" s="2558" t="s">
        <v>1534</v>
      </c>
      <c r="R2813" s="2557" t="s">
        <v>1534</v>
      </c>
      <c r="S2813" s="2558" t="s">
        <v>1534</v>
      </c>
      <c r="T2813" s="2557" t="s">
        <v>1534</v>
      </c>
      <c r="U2813" s="2558" t="s">
        <v>1534</v>
      </c>
      <c r="V2813" s="2558" t="s">
        <v>1534</v>
      </c>
      <c r="W2813" s="2557" t="s">
        <v>1534</v>
      </c>
      <c r="X2813" s="2558" t="s">
        <v>1534</v>
      </c>
      <c r="Y2813" s="2557" t="s">
        <v>1534</v>
      </c>
      <c r="Z2813" s="2558" t="s">
        <v>1534</v>
      </c>
      <c r="AA2813" s="2558" t="s">
        <v>1534</v>
      </c>
      <c r="AB2813" s="2557" t="s">
        <v>1534</v>
      </c>
      <c r="AC2813" s="2558" t="s">
        <v>1534</v>
      </c>
      <c r="AD2813" s="2558">
        <v>59.99</v>
      </c>
      <c r="AE2813" s="2584">
        <v>10000</v>
      </c>
      <c r="AF2813" s="2585">
        <f>AD2813/AE2813</f>
        <v>5.999E-3</v>
      </c>
      <c r="AG2813" s="2585">
        <v>0.1</v>
      </c>
      <c r="AH2813" s="2558" t="s">
        <v>5060</v>
      </c>
      <c r="AI2813" s="2557">
        <v>300</v>
      </c>
      <c r="AJ2813" s="2617">
        <v>3.99</v>
      </c>
      <c r="AK2813" s="2574"/>
    </row>
    <row r="2814" spans="2:37" s="2556" customFormat="1" ht="17.25" customHeight="1" thickBot="1" x14ac:dyDescent="0.25">
      <c r="B2814" s="3909" t="s">
        <v>5068</v>
      </c>
      <c r="C2814" s="3910"/>
      <c r="D2814" s="2604" t="s">
        <v>1534</v>
      </c>
      <c r="E2814" s="2605">
        <f t="shared" si="22"/>
        <v>49.99</v>
      </c>
      <c r="F2814" s="2605" t="s">
        <v>1534</v>
      </c>
      <c r="G2814" s="2604" t="s">
        <v>1534</v>
      </c>
      <c r="H2814" s="2605" t="s">
        <v>1534</v>
      </c>
      <c r="I2814" s="2605" t="s">
        <v>1534</v>
      </c>
      <c r="J2814" s="2604" t="s">
        <v>1534</v>
      </c>
      <c r="K2814" s="2605" t="s">
        <v>1534</v>
      </c>
      <c r="L2814" s="2605" t="s">
        <v>1534</v>
      </c>
      <c r="M2814" s="2604" t="s">
        <v>1534</v>
      </c>
      <c r="N2814" s="2605" t="s">
        <v>1534</v>
      </c>
      <c r="O2814" s="2605" t="s">
        <v>1534</v>
      </c>
      <c r="P2814" s="2604" t="s">
        <v>1534</v>
      </c>
      <c r="Q2814" s="2605" t="s">
        <v>1534</v>
      </c>
      <c r="R2814" s="2605" t="s">
        <v>1534</v>
      </c>
      <c r="S2814" s="2604" t="s">
        <v>1534</v>
      </c>
      <c r="T2814" s="2605" t="s">
        <v>1534</v>
      </c>
      <c r="U2814" s="2605" t="s">
        <v>1534</v>
      </c>
      <c r="V2814" s="2605" t="s">
        <v>1534</v>
      </c>
      <c r="W2814" s="2605" t="s">
        <v>1534</v>
      </c>
      <c r="X2814" s="2605" t="s">
        <v>1534</v>
      </c>
      <c r="Y2814" s="2605" t="s">
        <v>1534</v>
      </c>
      <c r="Z2814" s="2605" t="s">
        <v>1534</v>
      </c>
      <c r="AA2814" s="2605" t="s">
        <v>1534</v>
      </c>
      <c r="AB2814" s="2605" t="s">
        <v>1534</v>
      </c>
      <c r="AC2814" s="2605" t="s">
        <v>1534</v>
      </c>
      <c r="AD2814" s="2605">
        <v>49.99</v>
      </c>
      <c r="AE2814" s="2626">
        <v>5000</v>
      </c>
      <c r="AF2814" s="2627">
        <f>AD2814/AE2814</f>
        <v>9.9979999999999999E-3</v>
      </c>
      <c r="AG2814" s="2627">
        <v>0.1</v>
      </c>
      <c r="AH2814" s="2605" t="s">
        <v>5060</v>
      </c>
      <c r="AI2814" s="2628">
        <v>300</v>
      </c>
      <c r="AJ2814" s="2629">
        <v>3.99</v>
      </c>
      <c r="AK2814" s="2574"/>
    </row>
    <row r="2815" spans="2:37" s="2556" customFormat="1" ht="17.25" customHeight="1" x14ac:dyDescent="0.2">
      <c r="B2815" s="2575"/>
      <c r="C2815" s="2568"/>
      <c r="D2815" s="2568"/>
      <c r="E2815" s="2568"/>
      <c r="F2815" s="2568"/>
      <c r="G2815" s="2568"/>
      <c r="H2815" s="2568"/>
      <c r="I2815" s="2569"/>
      <c r="J2815" s="2569"/>
      <c r="K2815" s="2569"/>
      <c r="L2815" s="2569"/>
      <c r="M2815" s="2568"/>
      <c r="N2815" s="2569"/>
      <c r="O2815" s="2569"/>
      <c r="P2815" s="2569"/>
      <c r="Q2815" s="2569"/>
      <c r="R2815" s="2569"/>
      <c r="S2815" s="2568"/>
      <c r="T2815" s="2567"/>
      <c r="U2815" s="2567"/>
      <c r="V2815" s="2567"/>
      <c r="W2815" s="2567"/>
      <c r="X2815" s="2567"/>
      <c r="Y2815" s="2567"/>
      <c r="Z2815" s="2567"/>
      <c r="AA2815" s="2567"/>
      <c r="AB2815" s="2567"/>
      <c r="AC2815" s="2567"/>
      <c r="AD2815" s="2567"/>
      <c r="AE2815" s="2567"/>
      <c r="AF2815" s="2567"/>
      <c r="AG2815" s="2567"/>
      <c r="AH2815" s="2567"/>
      <c r="AI2815" s="2567"/>
      <c r="AJ2815" s="2570"/>
      <c r="AK2815" s="2574"/>
    </row>
    <row r="2816" spans="2:37" s="2556" customFormat="1" ht="17.25" customHeight="1" x14ac:dyDescent="0.2">
      <c r="B2816" s="3834" t="s">
        <v>4996</v>
      </c>
      <c r="C2816" s="3835"/>
      <c r="D2816" s="3836" t="s">
        <v>5047</v>
      </c>
      <c r="E2816" s="3836"/>
      <c r="F2816" s="3836"/>
      <c r="G2816" s="3836"/>
      <c r="H2816" s="2571"/>
      <c r="I2816" s="2571"/>
      <c r="J2816" s="2571"/>
      <c r="K2816" s="2571"/>
      <c r="L2816" s="2571"/>
      <c r="M2816" s="2571"/>
      <c r="N2816" s="2571"/>
      <c r="O2816" s="2571"/>
      <c r="P2816" s="2571"/>
      <c r="Q2816" s="2571"/>
      <c r="R2816" s="2571"/>
      <c r="S2816" s="2571"/>
      <c r="T2816" s="2567"/>
      <c r="U2816" s="2567"/>
      <c r="V2816" s="2567"/>
      <c r="W2816" s="2567"/>
      <c r="X2816" s="2567"/>
      <c r="Y2816" s="2567"/>
      <c r="Z2816" s="2567"/>
      <c r="AA2816" s="2567"/>
      <c r="AB2816" s="2567"/>
      <c r="AC2816" s="2567"/>
      <c r="AD2816" s="2567"/>
      <c r="AE2816" s="2567"/>
      <c r="AF2816" s="2567"/>
      <c r="AG2816" s="2567"/>
      <c r="AH2816" s="2567"/>
      <c r="AI2816" s="2567"/>
      <c r="AJ2816" s="2570"/>
      <c r="AK2816" s="2574"/>
    </row>
    <row r="2817" spans="2:37" s="2556" customFormat="1" ht="17.25" customHeight="1" thickBot="1" x14ac:dyDescent="0.25">
      <c r="B2817" s="3938" t="s">
        <v>4997</v>
      </c>
      <c r="C2817" s="3939"/>
      <c r="D2817" s="4015" t="s">
        <v>1517</v>
      </c>
      <c r="E2817" s="4015"/>
      <c r="F2817" s="4015"/>
      <c r="G2817" s="4015"/>
      <c r="H2817" s="2576"/>
      <c r="I2817" s="2576"/>
      <c r="J2817" s="2576"/>
      <c r="K2817" s="2576"/>
      <c r="L2817" s="2576"/>
      <c r="M2817" s="2576"/>
      <c r="N2817" s="2576"/>
      <c r="O2817" s="2576"/>
      <c r="P2817" s="2576"/>
      <c r="Q2817" s="2576"/>
      <c r="R2817" s="2576"/>
      <c r="S2817" s="2576"/>
      <c r="T2817" s="2577"/>
      <c r="U2817" s="2577"/>
      <c r="V2817" s="2577"/>
      <c r="W2817" s="2577"/>
      <c r="X2817" s="2577"/>
      <c r="Y2817" s="2577"/>
      <c r="Z2817" s="2577"/>
      <c r="AA2817" s="2577"/>
      <c r="AB2817" s="2577"/>
      <c r="AC2817" s="2577"/>
      <c r="AD2817" s="2577"/>
      <c r="AE2817" s="2577"/>
      <c r="AF2817" s="2577"/>
      <c r="AG2817" s="2577"/>
      <c r="AH2817" s="2577"/>
      <c r="AI2817" s="2577"/>
      <c r="AJ2817" s="2578"/>
      <c r="AK2817" s="2579"/>
    </row>
    <row r="2818" spans="2:37" s="2556" customFormat="1" ht="17.25" customHeight="1" x14ac:dyDescent="0.2">
      <c r="B2818" s="2555"/>
      <c r="C2818" s="2555"/>
      <c r="D2818" s="2555"/>
      <c r="E2818" s="2555"/>
      <c r="F2818" s="2555"/>
    </row>
    <row r="2819" spans="2:37" s="2556" customFormat="1" ht="17.25" customHeight="1" thickBot="1" x14ac:dyDescent="0.25">
      <c r="B2819" s="2555"/>
      <c r="C2819" s="2555"/>
      <c r="D2819" s="2555"/>
      <c r="E2819" s="2555"/>
      <c r="F2819" s="2555"/>
    </row>
    <row r="2820" spans="2:37" s="2556" customFormat="1" ht="17.25" customHeight="1" x14ac:dyDescent="0.2">
      <c r="B2820" s="3839" t="s">
        <v>5005</v>
      </c>
      <c r="C2820" s="3840"/>
      <c r="D2820" s="3840"/>
      <c r="E2820" s="3840"/>
      <c r="F2820" s="3840"/>
      <c r="G2820" s="3840"/>
      <c r="H2820" s="3840"/>
      <c r="I2820" s="3840"/>
      <c r="J2820" s="3840"/>
      <c r="K2820" s="3840"/>
      <c r="L2820" s="3840"/>
      <c r="M2820" s="3840"/>
      <c r="N2820" s="3840"/>
      <c r="O2820" s="3840"/>
      <c r="P2820" s="3840"/>
      <c r="Q2820" s="3840"/>
      <c r="R2820" s="3840"/>
      <c r="S2820" s="3840"/>
      <c r="T2820" s="3840"/>
      <c r="U2820" s="3840"/>
      <c r="V2820" s="3840"/>
      <c r="W2820" s="3840"/>
      <c r="X2820" s="3840"/>
      <c r="Y2820" s="3840"/>
      <c r="Z2820" s="3840"/>
      <c r="AA2820" s="3840"/>
      <c r="AB2820" s="3840"/>
      <c r="AC2820" s="3840"/>
      <c r="AD2820" s="3840"/>
      <c r="AE2820" s="3840"/>
      <c r="AF2820" s="3840"/>
      <c r="AG2820" s="3840"/>
      <c r="AH2820" s="3840"/>
      <c r="AI2820" s="3840"/>
      <c r="AJ2820" s="3840"/>
      <c r="AK2820" s="3841"/>
    </row>
    <row r="2821" spans="2:37" s="2556" customFormat="1" ht="17.25" customHeight="1" x14ac:dyDescent="0.2">
      <c r="B2821" s="2572"/>
      <c r="C2821" s="2555"/>
      <c r="D2821" s="2555"/>
      <c r="E2821" s="2555"/>
      <c r="F2821" s="2555"/>
      <c r="G2821" s="2573"/>
      <c r="H2821" s="2573"/>
      <c r="I2821" s="2573"/>
      <c r="J2821" s="2573"/>
      <c r="K2821" s="2573"/>
      <c r="L2821" s="2573"/>
      <c r="M2821" s="2573"/>
      <c r="N2821" s="2573"/>
      <c r="O2821" s="2573"/>
      <c r="P2821" s="2573"/>
      <c r="Q2821" s="2573"/>
      <c r="R2821" s="2573"/>
      <c r="S2821" s="2573"/>
      <c r="T2821" s="2573"/>
      <c r="U2821" s="2573"/>
      <c r="V2821" s="2573"/>
      <c r="W2821" s="2573"/>
      <c r="X2821" s="2573"/>
      <c r="Y2821" s="2573"/>
      <c r="Z2821" s="2573"/>
      <c r="AA2821" s="2573"/>
      <c r="AB2821" s="2573"/>
      <c r="AC2821" s="2573"/>
      <c r="AD2821" s="2573"/>
      <c r="AE2821" s="2573"/>
      <c r="AF2821" s="2573"/>
      <c r="AG2821" s="2573"/>
      <c r="AH2821" s="2573"/>
      <c r="AI2821" s="2573"/>
      <c r="AJ2821" s="2573"/>
      <c r="AK2821" s="2574"/>
    </row>
    <row r="2822" spans="2:37" s="2556" customFormat="1" ht="17.25" customHeight="1" x14ac:dyDescent="0.2">
      <c r="B2822" s="2572" t="s">
        <v>4992</v>
      </c>
      <c r="C2822" s="2555"/>
      <c r="D2822" s="3962" t="s">
        <v>5057</v>
      </c>
      <c r="E2822" s="3962"/>
      <c r="F2822" s="3962"/>
      <c r="G2822" s="2573"/>
      <c r="H2822" s="2573"/>
      <c r="I2822" s="2573"/>
      <c r="J2822" s="2573"/>
      <c r="K2822" s="2573"/>
      <c r="L2822" s="2573"/>
      <c r="M2822" s="2573"/>
      <c r="N2822" s="2573"/>
      <c r="O2822" s="2573"/>
      <c r="P2822" s="2573"/>
      <c r="Q2822" s="2573"/>
      <c r="R2822" s="2573"/>
      <c r="S2822" s="2573"/>
      <c r="T2822" s="2573"/>
      <c r="U2822" s="2573"/>
      <c r="V2822" s="2573"/>
      <c r="W2822" s="2573"/>
      <c r="X2822" s="2573"/>
      <c r="Y2822" s="2573"/>
      <c r="Z2822" s="2573"/>
      <c r="AA2822" s="2573"/>
      <c r="AB2822" s="2573"/>
      <c r="AC2822" s="2573"/>
      <c r="AD2822" s="2573"/>
      <c r="AE2822" s="2573"/>
      <c r="AF2822" s="2573"/>
      <c r="AG2822" s="2573"/>
      <c r="AH2822" s="2573"/>
      <c r="AI2822" s="2573"/>
      <c r="AJ2822" s="2573"/>
      <c r="AK2822" s="2574"/>
    </row>
    <row r="2823" spans="2:37" s="2556" customFormat="1" ht="17.25" customHeight="1" thickBot="1" x14ac:dyDescent="0.25">
      <c r="B2823" s="3863" t="s">
        <v>5006</v>
      </c>
      <c r="C2823" s="3864"/>
      <c r="D2823" s="3972">
        <v>41444</v>
      </c>
      <c r="E2823" s="3973"/>
      <c r="F2823" s="2555"/>
      <c r="G2823" s="2573"/>
      <c r="H2823" s="2573"/>
      <c r="I2823" s="2573"/>
      <c r="J2823" s="2573"/>
      <c r="K2823" s="2573"/>
      <c r="L2823" s="2573"/>
      <c r="M2823" s="2573"/>
      <c r="N2823" s="2573"/>
      <c r="O2823" s="2573"/>
      <c r="P2823" s="2573"/>
      <c r="Q2823" s="2573"/>
      <c r="R2823" s="2573"/>
      <c r="S2823" s="2573"/>
      <c r="T2823" s="2573"/>
      <c r="U2823" s="2573"/>
      <c r="V2823" s="2573"/>
      <c r="W2823" s="2573"/>
      <c r="X2823" s="2573"/>
      <c r="Y2823" s="2573"/>
      <c r="Z2823" s="2573"/>
      <c r="AA2823" s="2573"/>
      <c r="AB2823" s="2573"/>
      <c r="AC2823" s="2573"/>
      <c r="AD2823" s="2573"/>
      <c r="AE2823" s="2573"/>
      <c r="AF2823" s="2573"/>
      <c r="AG2823" s="2573"/>
      <c r="AH2823" s="2573"/>
      <c r="AI2823" s="2573"/>
      <c r="AJ2823" s="2573"/>
      <c r="AK2823" s="2574"/>
    </row>
    <row r="2824" spans="2:37" s="2556" customFormat="1" ht="99" customHeight="1" thickBot="1" x14ac:dyDescent="0.25">
      <c r="B2824" s="3865" t="s">
        <v>5007</v>
      </c>
      <c r="C2824" s="3849"/>
      <c r="D2824" s="3963" t="s">
        <v>5058</v>
      </c>
      <c r="E2824" s="3964"/>
      <c r="F2824" s="3964"/>
      <c r="G2824" s="3964"/>
      <c r="H2824" s="3964"/>
      <c r="I2824" s="3964"/>
      <c r="J2824" s="3964"/>
      <c r="K2824" s="3964"/>
      <c r="L2824" s="3964"/>
      <c r="M2824" s="3964"/>
      <c r="N2824" s="3964"/>
      <c r="O2824" s="3964"/>
      <c r="P2824" s="3964"/>
      <c r="Q2824" s="3964"/>
      <c r="R2824" s="3964"/>
      <c r="S2824" s="3964"/>
      <c r="T2824" s="3964"/>
      <c r="U2824" s="3964"/>
      <c r="V2824" s="3964"/>
      <c r="W2824" s="3964"/>
      <c r="X2824" s="3964"/>
      <c r="Y2824" s="3965"/>
      <c r="Z2824" s="2573"/>
      <c r="AA2824" s="2573"/>
      <c r="AB2824" s="2573"/>
      <c r="AC2824" s="2573"/>
      <c r="AD2824" s="2573"/>
      <c r="AE2824" s="2573"/>
      <c r="AF2824" s="2573"/>
      <c r="AG2824" s="2573"/>
      <c r="AH2824" s="2573"/>
      <c r="AI2824" s="2573"/>
      <c r="AJ2824" s="2573"/>
      <c r="AK2824" s="2574"/>
    </row>
    <row r="2825" spans="2:37" s="2556" customFormat="1" ht="17.25" customHeight="1" thickBot="1" x14ac:dyDescent="0.25">
      <c r="B2825" s="3827" t="s">
        <v>5008</v>
      </c>
      <c r="C2825" s="3827"/>
      <c r="D2825" s="3827" t="s">
        <v>4998</v>
      </c>
      <c r="E2825" s="3827" t="s">
        <v>5009</v>
      </c>
      <c r="F2825" s="3850" t="s">
        <v>224</v>
      </c>
      <c r="G2825" s="3850"/>
      <c r="H2825" s="3850"/>
      <c r="I2825" s="3850"/>
      <c r="J2825" s="3850"/>
      <c r="K2825" s="3850"/>
      <c r="L2825" s="3850"/>
      <c r="M2825" s="3850"/>
      <c r="N2825" s="3850"/>
      <c r="O2825" s="3850"/>
      <c r="P2825" s="3850"/>
      <c r="Q2825" s="3850"/>
      <c r="R2825" s="3850"/>
      <c r="S2825" s="3850" t="s">
        <v>340</v>
      </c>
      <c r="T2825" s="3850"/>
      <c r="U2825" s="3850"/>
      <c r="V2825" s="3850"/>
      <c r="W2825" s="3850"/>
      <c r="X2825" s="3850"/>
      <c r="Y2825" s="3850"/>
      <c r="Z2825" s="3850"/>
      <c r="AA2825" s="3850"/>
      <c r="AB2825" s="3850"/>
      <c r="AC2825" s="3850"/>
      <c r="AD2825" s="3850" t="s">
        <v>225</v>
      </c>
      <c r="AE2825" s="3850"/>
      <c r="AF2825" s="3850"/>
      <c r="AG2825" s="3850"/>
      <c r="AH2825" s="3851" t="s">
        <v>4993</v>
      </c>
      <c r="AI2825" s="3851"/>
      <c r="AJ2825" s="3851"/>
      <c r="AK2825" s="2574"/>
    </row>
    <row r="2826" spans="2:37" s="2556" customFormat="1" ht="17.25" customHeight="1" thickBot="1" x14ac:dyDescent="0.25">
      <c r="B2826" s="3828"/>
      <c r="C2826" s="3828"/>
      <c r="D2826" s="3828"/>
      <c r="E2826" s="3828"/>
      <c r="F2826" s="3828" t="s">
        <v>5010</v>
      </c>
      <c r="G2826" s="3828" t="s">
        <v>5011</v>
      </c>
      <c r="H2826" s="3827" t="s">
        <v>5012</v>
      </c>
      <c r="I2826" s="3830" t="s">
        <v>5013</v>
      </c>
      <c r="J2826" s="3830" t="s">
        <v>5014</v>
      </c>
      <c r="K2826" s="3829" t="s">
        <v>5015</v>
      </c>
      <c r="L2826" s="3829" t="s">
        <v>5016</v>
      </c>
      <c r="M2826" s="3830" t="s">
        <v>5017</v>
      </c>
      <c r="N2826" s="3830"/>
      <c r="O2826" s="3829" t="s">
        <v>5018</v>
      </c>
      <c r="P2826" s="3829" t="s">
        <v>5019</v>
      </c>
      <c r="Q2826" s="3829" t="s">
        <v>5020</v>
      </c>
      <c r="R2826" s="3829" t="s">
        <v>5021</v>
      </c>
      <c r="S2826" s="3827" t="s">
        <v>5022</v>
      </c>
      <c r="T2826" s="3827" t="s">
        <v>5023</v>
      </c>
      <c r="U2826" s="3827" t="s">
        <v>5024</v>
      </c>
      <c r="V2826" s="3827" t="s">
        <v>5025</v>
      </c>
      <c r="W2826" s="3827" t="s">
        <v>5026</v>
      </c>
      <c r="X2826" s="3827" t="s">
        <v>5027</v>
      </c>
      <c r="Y2826" s="3827" t="s">
        <v>5028</v>
      </c>
      <c r="Z2826" s="3827" t="s">
        <v>5029</v>
      </c>
      <c r="AA2826" s="3827" t="s">
        <v>5030</v>
      </c>
      <c r="AB2826" s="3830" t="s">
        <v>5031</v>
      </c>
      <c r="AC2826" s="3830" t="s">
        <v>5032</v>
      </c>
      <c r="AD2826" s="3827" t="s">
        <v>5033</v>
      </c>
      <c r="AE2826" s="3827" t="s">
        <v>5034</v>
      </c>
      <c r="AF2826" s="3827" t="s">
        <v>5035</v>
      </c>
      <c r="AG2826" s="3827" t="s">
        <v>5036</v>
      </c>
      <c r="AH2826" s="3827" t="s">
        <v>1154</v>
      </c>
      <c r="AI2826" s="3827" t="s">
        <v>4994</v>
      </c>
      <c r="AJ2826" s="3827" t="s">
        <v>4995</v>
      </c>
      <c r="AK2826" s="2574"/>
    </row>
    <row r="2827" spans="2:37" s="2556" customFormat="1" ht="17.25" customHeight="1" thickBot="1" x14ac:dyDescent="0.25">
      <c r="B2827" s="3828"/>
      <c r="C2827" s="3828"/>
      <c r="D2827" s="3828"/>
      <c r="E2827" s="3954"/>
      <c r="F2827" s="3828"/>
      <c r="G2827" s="3828"/>
      <c r="H2827" s="3828"/>
      <c r="I2827" s="3829"/>
      <c r="J2827" s="3829"/>
      <c r="K2827" s="3829"/>
      <c r="L2827" s="3829"/>
      <c r="M2827" s="2565" t="s">
        <v>5037</v>
      </c>
      <c r="N2827" s="2566" t="s">
        <v>2798</v>
      </c>
      <c r="O2827" s="3829"/>
      <c r="P2827" s="3829"/>
      <c r="Q2827" s="3829"/>
      <c r="R2827" s="3829"/>
      <c r="S2827" s="3828"/>
      <c r="T2827" s="3828"/>
      <c r="U2827" s="3828"/>
      <c r="V2827" s="3828"/>
      <c r="W2827" s="3828"/>
      <c r="X2827" s="3828"/>
      <c r="Y2827" s="3828"/>
      <c r="Z2827" s="3828"/>
      <c r="AA2827" s="3828"/>
      <c r="AB2827" s="3829"/>
      <c r="AC2827" s="3829"/>
      <c r="AD2827" s="3828"/>
      <c r="AE2827" s="3828"/>
      <c r="AF2827" s="3828"/>
      <c r="AG2827" s="3828"/>
      <c r="AH2827" s="3828"/>
      <c r="AI2827" s="3828"/>
      <c r="AJ2827" s="3828"/>
      <c r="AK2827" s="2574"/>
    </row>
    <row r="2828" spans="2:37" s="2556" customFormat="1" ht="17.25" customHeight="1" x14ac:dyDescent="0.2">
      <c r="B2828" s="3980" t="s">
        <v>5059</v>
      </c>
      <c r="C2828" s="3981"/>
      <c r="D2828" s="2580" t="s">
        <v>1534</v>
      </c>
      <c r="E2828" s="2590">
        <f>+AD2828</f>
        <v>29.99</v>
      </c>
      <c r="F2828" s="2581" t="s">
        <v>1534</v>
      </c>
      <c r="G2828" s="2580" t="s">
        <v>1534</v>
      </c>
      <c r="H2828" s="2581" t="s">
        <v>1534</v>
      </c>
      <c r="I2828" s="2581" t="s">
        <v>1534</v>
      </c>
      <c r="J2828" s="2580" t="s">
        <v>1534</v>
      </c>
      <c r="K2828" s="2581" t="s">
        <v>1534</v>
      </c>
      <c r="L2828" s="2581" t="s">
        <v>1534</v>
      </c>
      <c r="M2828" s="2580" t="s">
        <v>1534</v>
      </c>
      <c r="N2828" s="2581" t="s">
        <v>1534</v>
      </c>
      <c r="O2828" s="2580" t="s">
        <v>1534</v>
      </c>
      <c r="P2828" s="2581" t="s">
        <v>1534</v>
      </c>
      <c r="Q2828" s="2581" t="s">
        <v>1534</v>
      </c>
      <c r="R2828" s="2580" t="s">
        <v>1534</v>
      </c>
      <c r="S2828" s="2581" t="s">
        <v>1534</v>
      </c>
      <c r="T2828" s="2580" t="s">
        <v>1534</v>
      </c>
      <c r="U2828" s="2581" t="s">
        <v>1534</v>
      </c>
      <c r="V2828" s="2581" t="s">
        <v>1534</v>
      </c>
      <c r="W2828" s="2580" t="s">
        <v>1534</v>
      </c>
      <c r="X2828" s="2581" t="s">
        <v>1534</v>
      </c>
      <c r="Y2828" s="2580" t="s">
        <v>1534</v>
      </c>
      <c r="Z2828" s="2581" t="s">
        <v>1534</v>
      </c>
      <c r="AA2828" s="2581" t="s">
        <v>1534</v>
      </c>
      <c r="AB2828" s="2580" t="s">
        <v>1534</v>
      </c>
      <c r="AC2828" s="2581" t="s">
        <v>1534</v>
      </c>
      <c r="AD2828" s="2581">
        <v>29.99</v>
      </c>
      <c r="AE2828" s="2595">
        <v>1000</v>
      </c>
      <c r="AF2828" s="2596">
        <f>AD2828/AE2828</f>
        <v>2.9989999999999999E-2</v>
      </c>
      <c r="AG2828" s="2596">
        <v>0.1</v>
      </c>
      <c r="AH2828" s="2581" t="s">
        <v>5060</v>
      </c>
      <c r="AI2828" s="2580">
        <v>100</v>
      </c>
      <c r="AJ2828" s="2597">
        <v>2.4900000000000002</v>
      </c>
      <c r="AK2828" s="2574"/>
    </row>
    <row r="2829" spans="2:37" s="2556" customFormat="1" ht="17.25" customHeight="1" x14ac:dyDescent="0.2">
      <c r="B2829" s="3914" t="s">
        <v>5061</v>
      </c>
      <c r="C2829" s="3915"/>
      <c r="D2829" s="2557" t="s">
        <v>1534</v>
      </c>
      <c r="E2829" s="2590">
        <f t="shared" ref="E2829:E2831" si="23">+AD2829</f>
        <v>44.99</v>
      </c>
      <c r="F2829" s="2558" t="s">
        <v>1534</v>
      </c>
      <c r="G2829" s="2557" t="s">
        <v>1534</v>
      </c>
      <c r="H2829" s="2558" t="s">
        <v>1534</v>
      </c>
      <c r="I2829" s="2558" t="s">
        <v>1534</v>
      </c>
      <c r="J2829" s="2557" t="s">
        <v>1534</v>
      </c>
      <c r="K2829" s="2558" t="s">
        <v>1534</v>
      </c>
      <c r="L2829" s="2558" t="s">
        <v>1534</v>
      </c>
      <c r="M2829" s="2557" t="s">
        <v>1534</v>
      </c>
      <c r="N2829" s="2558" t="s">
        <v>1534</v>
      </c>
      <c r="O2829" s="2557" t="s">
        <v>1534</v>
      </c>
      <c r="P2829" s="2558" t="s">
        <v>1534</v>
      </c>
      <c r="Q2829" s="2558" t="s">
        <v>1534</v>
      </c>
      <c r="R2829" s="2557" t="s">
        <v>1534</v>
      </c>
      <c r="S2829" s="2558" t="s">
        <v>1534</v>
      </c>
      <c r="T2829" s="2557" t="s">
        <v>1534</v>
      </c>
      <c r="U2829" s="2558" t="s">
        <v>1534</v>
      </c>
      <c r="V2829" s="2558" t="s">
        <v>1534</v>
      </c>
      <c r="W2829" s="2557" t="s">
        <v>1534</v>
      </c>
      <c r="X2829" s="2558" t="s">
        <v>1534</v>
      </c>
      <c r="Y2829" s="2557" t="s">
        <v>1534</v>
      </c>
      <c r="Z2829" s="2558" t="s">
        <v>1534</v>
      </c>
      <c r="AA2829" s="2558" t="s">
        <v>1534</v>
      </c>
      <c r="AB2829" s="2557" t="s">
        <v>1534</v>
      </c>
      <c r="AC2829" s="2558" t="s">
        <v>1534</v>
      </c>
      <c r="AD2829" s="2558">
        <v>44.99</v>
      </c>
      <c r="AE2829" s="2584">
        <v>2000</v>
      </c>
      <c r="AF2829" s="2585">
        <f>AD2829/AE2829</f>
        <v>2.2495000000000001E-2</v>
      </c>
      <c r="AG2829" s="2585">
        <v>0.1</v>
      </c>
      <c r="AH2829" s="2558" t="s">
        <v>5060</v>
      </c>
      <c r="AI2829" s="2557">
        <v>200</v>
      </c>
      <c r="AJ2829" s="2617">
        <v>3.49</v>
      </c>
      <c r="AK2829" s="2574"/>
    </row>
    <row r="2830" spans="2:37" s="2556" customFormat="1" ht="17.25" customHeight="1" x14ac:dyDescent="0.2">
      <c r="B2830" s="3914" t="s">
        <v>5062</v>
      </c>
      <c r="C2830" s="3915"/>
      <c r="D2830" s="2557" t="s">
        <v>1534</v>
      </c>
      <c r="E2830" s="2558">
        <f t="shared" si="23"/>
        <v>59.99</v>
      </c>
      <c r="F2830" s="2558" t="s">
        <v>1534</v>
      </c>
      <c r="G2830" s="2557" t="s">
        <v>1534</v>
      </c>
      <c r="H2830" s="2558" t="s">
        <v>1534</v>
      </c>
      <c r="I2830" s="2558" t="s">
        <v>1534</v>
      </c>
      <c r="J2830" s="2557" t="s">
        <v>1534</v>
      </c>
      <c r="K2830" s="2558" t="s">
        <v>1534</v>
      </c>
      <c r="L2830" s="2558" t="s">
        <v>1534</v>
      </c>
      <c r="M2830" s="2557" t="s">
        <v>1534</v>
      </c>
      <c r="N2830" s="2558" t="s">
        <v>1534</v>
      </c>
      <c r="O2830" s="2557" t="s">
        <v>1534</v>
      </c>
      <c r="P2830" s="2558" t="s">
        <v>1534</v>
      </c>
      <c r="Q2830" s="2558" t="s">
        <v>1534</v>
      </c>
      <c r="R2830" s="2557" t="s">
        <v>1534</v>
      </c>
      <c r="S2830" s="2558" t="s">
        <v>1534</v>
      </c>
      <c r="T2830" s="2557" t="s">
        <v>1534</v>
      </c>
      <c r="U2830" s="2558" t="s">
        <v>1534</v>
      </c>
      <c r="V2830" s="2558" t="s">
        <v>1534</v>
      </c>
      <c r="W2830" s="2557" t="s">
        <v>1534</v>
      </c>
      <c r="X2830" s="2558" t="s">
        <v>1534</v>
      </c>
      <c r="Y2830" s="2557" t="s">
        <v>1534</v>
      </c>
      <c r="Z2830" s="2558" t="s">
        <v>1534</v>
      </c>
      <c r="AA2830" s="2558" t="s">
        <v>1534</v>
      </c>
      <c r="AB2830" s="2557" t="s">
        <v>1534</v>
      </c>
      <c r="AC2830" s="2558" t="s">
        <v>1534</v>
      </c>
      <c r="AD2830" s="2558">
        <v>59.99</v>
      </c>
      <c r="AE2830" s="2584">
        <v>10000</v>
      </c>
      <c r="AF2830" s="2585">
        <f>AD2830/AE2830</f>
        <v>5.999E-3</v>
      </c>
      <c r="AG2830" s="2585">
        <v>0.1</v>
      </c>
      <c r="AH2830" s="2558" t="s">
        <v>5060</v>
      </c>
      <c r="AI2830" s="2557">
        <v>300</v>
      </c>
      <c r="AJ2830" s="2617">
        <v>3.99</v>
      </c>
      <c r="AK2830" s="2574"/>
    </row>
    <row r="2831" spans="2:37" s="2556" customFormat="1" ht="17.25" customHeight="1" thickBot="1" x14ac:dyDescent="0.25">
      <c r="B2831" s="3909" t="s">
        <v>5063</v>
      </c>
      <c r="C2831" s="3910"/>
      <c r="D2831" s="2604" t="s">
        <v>1534</v>
      </c>
      <c r="E2831" s="2605">
        <f t="shared" si="23"/>
        <v>49.99</v>
      </c>
      <c r="F2831" s="2605" t="s">
        <v>1534</v>
      </c>
      <c r="G2831" s="2604" t="s">
        <v>1534</v>
      </c>
      <c r="H2831" s="2605" t="s">
        <v>1534</v>
      </c>
      <c r="I2831" s="2605" t="s">
        <v>1534</v>
      </c>
      <c r="J2831" s="2604" t="s">
        <v>1534</v>
      </c>
      <c r="K2831" s="2605" t="s">
        <v>1534</v>
      </c>
      <c r="L2831" s="2605" t="s">
        <v>1534</v>
      </c>
      <c r="M2831" s="2604" t="s">
        <v>1534</v>
      </c>
      <c r="N2831" s="2605" t="s">
        <v>1534</v>
      </c>
      <c r="O2831" s="2605" t="s">
        <v>1534</v>
      </c>
      <c r="P2831" s="2604" t="s">
        <v>1534</v>
      </c>
      <c r="Q2831" s="2605" t="s">
        <v>1534</v>
      </c>
      <c r="R2831" s="2605" t="s">
        <v>1534</v>
      </c>
      <c r="S2831" s="2604" t="s">
        <v>1534</v>
      </c>
      <c r="T2831" s="2605" t="s">
        <v>1534</v>
      </c>
      <c r="U2831" s="2605" t="s">
        <v>1534</v>
      </c>
      <c r="V2831" s="2605" t="s">
        <v>1534</v>
      </c>
      <c r="W2831" s="2605" t="s">
        <v>1534</v>
      </c>
      <c r="X2831" s="2605" t="s">
        <v>1534</v>
      </c>
      <c r="Y2831" s="2605" t="s">
        <v>1534</v>
      </c>
      <c r="Z2831" s="2605" t="s">
        <v>1534</v>
      </c>
      <c r="AA2831" s="2605" t="s">
        <v>1534</v>
      </c>
      <c r="AB2831" s="2605" t="s">
        <v>1534</v>
      </c>
      <c r="AC2831" s="2605" t="s">
        <v>1534</v>
      </c>
      <c r="AD2831" s="2605">
        <v>49.99</v>
      </c>
      <c r="AE2831" s="2626">
        <v>5000</v>
      </c>
      <c r="AF2831" s="2627">
        <f>AD2831/AE2831</f>
        <v>9.9979999999999999E-3</v>
      </c>
      <c r="AG2831" s="2627">
        <v>0.1</v>
      </c>
      <c r="AH2831" s="2605" t="s">
        <v>5060</v>
      </c>
      <c r="AI2831" s="2628">
        <v>300</v>
      </c>
      <c r="AJ2831" s="2629">
        <v>3.99</v>
      </c>
      <c r="AK2831" s="2574"/>
    </row>
    <row r="2832" spans="2:37" s="2556" customFormat="1" ht="17.25" customHeight="1" x14ac:dyDescent="0.2">
      <c r="B2832" s="2575"/>
      <c r="C2832" s="2567"/>
      <c r="D2832" s="2618"/>
      <c r="E2832" s="2619"/>
      <c r="F2832" s="2619"/>
      <c r="G2832" s="2618"/>
      <c r="H2832" s="2620"/>
      <c r="I2832" s="2620"/>
      <c r="J2832" s="2621"/>
      <c r="K2832" s="2620"/>
      <c r="L2832" s="2620"/>
      <c r="M2832" s="2621"/>
      <c r="N2832" s="2620"/>
      <c r="O2832" s="2620"/>
      <c r="P2832" s="2621"/>
      <c r="Q2832" s="2620"/>
      <c r="R2832" s="2620"/>
      <c r="S2832" s="2621"/>
      <c r="T2832" s="2620"/>
      <c r="U2832" s="2620"/>
      <c r="V2832" s="2620"/>
      <c r="W2832" s="2620"/>
      <c r="X2832" s="2620"/>
      <c r="Y2832" s="2620"/>
      <c r="Z2832" s="2620"/>
      <c r="AA2832" s="2620"/>
      <c r="AB2832" s="2620"/>
      <c r="AC2832" s="2620"/>
      <c r="AD2832" s="2620"/>
      <c r="AE2832" s="2622"/>
      <c r="AF2832" s="2623"/>
      <c r="AG2832" s="2623"/>
      <c r="AH2832" s="2620"/>
      <c r="AI2832" s="2624"/>
      <c r="AJ2832" s="2625"/>
      <c r="AK2832" s="2574"/>
    </row>
    <row r="2833" spans="2:37" s="2556" customFormat="1" ht="17.25" customHeight="1" x14ac:dyDescent="0.2">
      <c r="B2833" s="3834" t="s">
        <v>4996</v>
      </c>
      <c r="C2833" s="3835"/>
      <c r="D2833" s="3836" t="s">
        <v>5047</v>
      </c>
      <c r="E2833" s="3836"/>
      <c r="F2833" s="3836"/>
      <c r="G2833" s="3836"/>
      <c r="H2833" s="2571"/>
      <c r="I2833" s="2571"/>
      <c r="J2833" s="2571"/>
      <c r="K2833" s="2571"/>
      <c r="L2833" s="2571"/>
      <c r="M2833" s="2571"/>
      <c r="N2833" s="2571"/>
      <c r="O2833" s="2571"/>
      <c r="P2833" s="2571"/>
      <c r="Q2833" s="2571"/>
      <c r="R2833" s="2571"/>
      <c r="S2833" s="2571"/>
      <c r="T2833" s="2567"/>
      <c r="U2833" s="2567"/>
      <c r="V2833" s="2567"/>
      <c r="W2833" s="2567"/>
      <c r="X2833" s="2567"/>
      <c r="Y2833" s="2567"/>
      <c r="Z2833" s="2567"/>
      <c r="AA2833" s="2567"/>
      <c r="AB2833" s="2567"/>
      <c r="AC2833" s="2567"/>
      <c r="AD2833" s="2567"/>
      <c r="AE2833" s="2567"/>
      <c r="AF2833" s="2567"/>
      <c r="AG2833" s="2567"/>
      <c r="AH2833" s="2567"/>
      <c r="AI2833" s="2567"/>
      <c r="AJ2833" s="2570"/>
      <c r="AK2833" s="2574"/>
    </row>
    <row r="2834" spans="2:37" s="2556" customFormat="1" ht="17.25" customHeight="1" thickBot="1" x14ac:dyDescent="0.25">
      <c r="B2834" s="3938" t="s">
        <v>4997</v>
      </c>
      <c r="C2834" s="3939"/>
      <c r="D2834" s="4015" t="s">
        <v>1517</v>
      </c>
      <c r="E2834" s="4015"/>
      <c r="F2834" s="4015"/>
      <c r="G2834" s="4015"/>
      <c r="H2834" s="2576"/>
      <c r="I2834" s="2576"/>
      <c r="J2834" s="2576"/>
      <c r="K2834" s="2576"/>
      <c r="L2834" s="2576"/>
      <c r="M2834" s="2576"/>
      <c r="N2834" s="2576"/>
      <c r="O2834" s="2576"/>
      <c r="P2834" s="2576"/>
      <c r="Q2834" s="2576"/>
      <c r="R2834" s="2576"/>
      <c r="S2834" s="2576"/>
      <c r="T2834" s="2577"/>
      <c r="U2834" s="2577"/>
      <c r="V2834" s="2577"/>
      <c r="W2834" s="2577"/>
      <c r="X2834" s="2577"/>
      <c r="Y2834" s="2577"/>
      <c r="Z2834" s="2577"/>
      <c r="AA2834" s="2577"/>
      <c r="AB2834" s="2577"/>
      <c r="AC2834" s="2577"/>
      <c r="AD2834" s="2577"/>
      <c r="AE2834" s="2577"/>
      <c r="AF2834" s="2577"/>
      <c r="AG2834" s="2577"/>
      <c r="AH2834" s="2577"/>
      <c r="AI2834" s="2577"/>
      <c r="AJ2834" s="2578"/>
      <c r="AK2834" s="2579"/>
    </row>
    <row r="2835" spans="2:37" s="2556" customFormat="1" ht="17.25" customHeight="1" x14ac:dyDescent="0.2">
      <c r="B2835" s="2555"/>
      <c r="C2835" s="2555"/>
      <c r="D2835" s="2555"/>
      <c r="E2835" s="2555"/>
      <c r="F2835" s="2555"/>
    </row>
    <row r="2836" spans="2:37" s="2556" customFormat="1" ht="17.25" customHeight="1" thickBot="1" x14ac:dyDescent="0.25">
      <c r="B2836" s="2555"/>
      <c r="C2836" s="2555"/>
      <c r="D2836" s="2555"/>
      <c r="E2836" s="2555"/>
      <c r="F2836" s="2555"/>
    </row>
    <row r="2837" spans="2:37" s="2556" customFormat="1" ht="17.25" customHeight="1" x14ac:dyDescent="0.2">
      <c r="B2837" s="3839" t="s">
        <v>5005</v>
      </c>
      <c r="C2837" s="3840"/>
      <c r="D2837" s="3840"/>
      <c r="E2837" s="3840"/>
      <c r="F2837" s="3840"/>
      <c r="G2837" s="3840"/>
      <c r="H2837" s="3840"/>
      <c r="I2837" s="3840"/>
      <c r="J2837" s="3840"/>
      <c r="K2837" s="3840"/>
      <c r="L2837" s="3840"/>
      <c r="M2837" s="3840"/>
      <c r="N2837" s="3840"/>
      <c r="O2837" s="3840"/>
      <c r="P2837" s="3840"/>
      <c r="Q2837" s="3840"/>
      <c r="R2837" s="3840"/>
      <c r="S2837" s="3840"/>
      <c r="T2837" s="3840"/>
      <c r="U2837" s="3840"/>
      <c r="V2837" s="3840"/>
      <c r="W2837" s="3840"/>
      <c r="X2837" s="3840"/>
      <c r="Y2837" s="3840"/>
      <c r="Z2837" s="3840"/>
      <c r="AA2837" s="3840"/>
      <c r="AB2837" s="3840"/>
      <c r="AC2837" s="3840"/>
      <c r="AD2837" s="3840"/>
      <c r="AE2837" s="3840"/>
      <c r="AF2837" s="3840"/>
      <c r="AG2837" s="3840"/>
      <c r="AH2837" s="3840"/>
      <c r="AI2837" s="3840"/>
      <c r="AJ2837" s="3840"/>
      <c r="AK2837" s="3841"/>
    </row>
    <row r="2838" spans="2:37" s="2556" customFormat="1" ht="17.25" customHeight="1" x14ac:dyDescent="0.2">
      <c r="B2838" s="2572"/>
      <c r="C2838" s="2555"/>
      <c r="D2838" s="2555"/>
      <c r="E2838" s="2555"/>
      <c r="F2838" s="2555"/>
      <c r="G2838" s="2573"/>
      <c r="H2838" s="2573"/>
      <c r="I2838" s="2573"/>
      <c r="J2838" s="2573"/>
      <c r="K2838" s="2573"/>
      <c r="L2838" s="2573"/>
      <c r="M2838" s="2573"/>
      <c r="N2838" s="2573"/>
      <c r="O2838" s="2573"/>
      <c r="P2838" s="2573"/>
      <c r="Q2838" s="2573"/>
      <c r="R2838" s="2573"/>
      <c r="S2838" s="2573"/>
      <c r="T2838" s="2573"/>
      <c r="U2838" s="2573"/>
      <c r="V2838" s="2573"/>
      <c r="W2838" s="2573"/>
      <c r="X2838" s="2573"/>
      <c r="Y2838" s="2573"/>
      <c r="Z2838" s="2573"/>
      <c r="AA2838" s="2573"/>
      <c r="AB2838" s="2573"/>
      <c r="AC2838" s="2573"/>
      <c r="AD2838" s="2573"/>
      <c r="AE2838" s="2573"/>
      <c r="AF2838" s="2573"/>
      <c r="AG2838" s="2573"/>
      <c r="AH2838" s="2573"/>
      <c r="AI2838" s="2573"/>
      <c r="AJ2838" s="2573"/>
      <c r="AK2838" s="2574"/>
    </row>
    <row r="2839" spans="2:37" s="2556" customFormat="1" ht="17.25" customHeight="1" x14ac:dyDescent="0.2">
      <c r="B2839" s="2572" t="s">
        <v>4992</v>
      </c>
      <c r="C2839" s="2555"/>
      <c r="D2839" s="3962" t="s">
        <v>5048</v>
      </c>
      <c r="E2839" s="3962"/>
      <c r="F2839" s="3962"/>
      <c r="G2839" s="2573"/>
      <c r="H2839" s="2573"/>
      <c r="I2839" s="2573"/>
      <c r="J2839" s="2573"/>
      <c r="K2839" s="2573"/>
      <c r="L2839" s="2573"/>
      <c r="M2839" s="2573"/>
      <c r="N2839" s="2573"/>
      <c r="O2839" s="2573"/>
      <c r="P2839" s="2573"/>
      <c r="Q2839" s="2573"/>
      <c r="R2839" s="2573"/>
      <c r="S2839" s="2573"/>
      <c r="T2839" s="2573"/>
      <c r="U2839" s="2573"/>
      <c r="V2839" s="2573"/>
      <c r="W2839" s="2573"/>
      <c r="X2839" s="2573"/>
      <c r="Y2839" s="2573"/>
      <c r="Z2839" s="2573"/>
      <c r="AA2839" s="2573"/>
      <c r="AB2839" s="2573"/>
      <c r="AC2839" s="2573"/>
      <c r="AD2839" s="2573"/>
      <c r="AE2839" s="2573"/>
      <c r="AF2839" s="2573"/>
      <c r="AG2839" s="2573"/>
      <c r="AH2839" s="2573"/>
      <c r="AI2839" s="2573"/>
      <c r="AJ2839" s="2573"/>
      <c r="AK2839" s="2574"/>
    </row>
    <row r="2840" spans="2:37" s="2556" customFormat="1" ht="17.25" customHeight="1" thickBot="1" x14ac:dyDescent="0.25">
      <c r="B2840" s="3863" t="s">
        <v>5006</v>
      </c>
      <c r="C2840" s="3864"/>
      <c r="D2840" s="3972">
        <v>41426</v>
      </c>
      <c r="E2840" s="3973"/>
      <c r="F2840" s="2555"/>
      <c r="G2840" s="2573"/>
      <c r="H2840" s="2573"/>
      <c r="I2840" s="2573"/>
      <c r="J2840" s="2573"/>
      <c r="K2840" s="2573"/>
      <c r="L2840" s="2573"/>
      <c r="M2840" s="2573"/>
      <c r="N2840" s="2573"/>
      <c r="O2840" s="2573"/>
      <c r="P2840" s="2573"/>
      <c r="Q2840" s="2573"/>
      <c r="R2840" s="2573"/>
      <c r="S2840" s="2573"/>
      <c r="T2840" s="2573"/>
      <c r="U2840" s="2573"/>
      <c r="V2840" s="2573"/>
      <c r="W2840" s="2573"/>
      <c r="X2840" s="2573"/>
      <c r="Y2840" s="2573"/>
      <c r="Z2840" s="2573"/>
      <c r="AA2840" s="2573"/>
      <c r="AB2840" s="2573"/>
      <c r="AC2840" s="2573"/>
      <c r="AD2840" s="2573"/>
      <c r="AE2840" s="2573"/>
      <c r="AF2840" s="2573"/>
      <c r="AG2840" s="2573"/>
      <c r="AH2840" s="2573"/>
      <c r="AI2840" s="2573"/>
      <c r="AJ2840" s="2573"/>
      <c r="AK2840" s="2574"/>
    </row>
    <row r="2841" spans="2:37" s="2556" customFormat="1" ht="57.75" customHeight="1" thickBot="1" x14ac:dyDescent="0.25">
      <c r="B2841" s="3865" t="s">
        <v>5007</v>
      </c>
      <c r="C2841" s="3849"/>
      <c r="D2841" s="3963" t="s">
        <v>5049</v>
      </c>
      <c r="E2841" s="3964"/>
      <c r="F2841" s="3964"/>
      <c r="G2841" s="3964"/>
      <c r="H2841" s="3964"/>
      <c r="I2841" s="3964"/>
      <c r="J2841" s="3964"/>
      <c r="K2841" s="3964"/>
      <c r="L2841" s="3964"/>
      <c r="M2841" s="3964"/>
      <c r="N2841" s="3964"/>
      <c r="O2841" s="3964"/>
      <c r="P2841" s="3964"/>
      <c r="Q2841" s="3964"/>
      <c r="R2841" s="3964"/>
      <c r="S2841" s="3964"/>
      <c r="T2841" s="3964"/>
      <c r="U2841" s="3964"/>
      <c r="V2841" s="3964"/>
      <c r="W2841" s="3964"/>
      <c r="X2841" s="3964"/>
      <c r="Y2841" s="3965"/>
      <c r="Z2841" s="2573"/>
      <c r="AA2841" s="2573"/>
      <c r="AB2841" s="2573"/>
      <c r="AC2841" s="2573"/>
      <c r="AD2841" s="2573"/>
      <c r="AE2841" s="2573"/>
      <c r="AF2841" s="2573"/>
      <c r="AG2841" s="2573"/>
      <c r="AH2841" s="2573"/>
      <c r="AI2841" s="2573"/>
      <c r="AJ2841" s="2573"/>
      <c r="AK2841" s="2574"/>
    </row>
    <row r="2842" spans="2:37" s="2556" customFormat="1" ht="17.25" customHeight="1" thickBot="1" x14ac:dyDescent="0.25">
      <c r="B2842" s="3827" t="s">
        <v>5008</v>
      </c>
      <c r="C2842" s="3827"/>
      <c r="D2842" s="3827" t="s">
        <v>4998</v>
      </c>
      <c r="E2842" s="3827" t="s">
        <v>5009</v>
      </c>
      <c r="F2842" s="3850" t="s">
        <v>224</v>
      </c>
      <c r="G2842" s="3850"/>
      <c r="H2842" s="3850"/>
      <c r="I2842" s="3850"/>
      <c r="J2842" s="3850"/>
      <c r="K2842" s="3850"/>
      <c r="L2842" s="3850"/>
      <c r="M2842" s="3850"/>
      <c r="N2842" s="3850"/>
      <c r="O2842" s="3850"/>
      <c r="P2842" s="3850"/>
      <c r="Q2842" s="3850"/>
      <c r="R2842" s="3850"/>
      <c r="S2842" s="3850" t="s">
        <v>340</v>
      </c>
      <c r="T2842" s="3850"/>
      <c r="U2842" s="3850"/>
      <c r="V2842" s="3850"/>
      <c r="W2842" s="3850"/>
      <c r="X2842" s="3850"/>
      <c r="Y2842" s="3850"/>
      <c r="Z2842" s="3850"/>
      <c r="AA2842" s="3850"/>
      <c r="AB2842" s="3850"/>
      <c r="AC2842" s="3850"/>
      <c r="AD2842" s="3850" t="s">
        <v>225</v>
      </c>
      <c r="AE2842" s="3850"/>
      <c r="AF2842" s="3850"/>
      <c r="AG2842" s="3850"/>
      <c r="AH2842" s="3851" t="s">
        <v>4993</v>
      </c>
      <c r="AI2842" s="3851"/>
      <c r="AJ2842" s="3851"/>
      <c r="AK2842" s="2574"/>
    </row>
    <row r="2843" spans="2:37" s="2556" customFormat="1" ht="17.25" customHeight="1" thickBot="1" x14ac:dyDescent="0.25">
      <c r="B2843" s="3828"/>
      <c r="C2843" s="3828"/>
      <c r="D2843" s="3828"/>
      <c r="E2843" s="3828"/>
      <c r="F2843" s="3828" t="s">
        <v>5010</v>
      </c>
      <c r="G2843" s="3828" t="s">
        <v>5011</v>
      </c>
      <c r="H2843" s="3827" t="s">
        <v>5012</v>
      </c>
      <c r="I2843" s="3830" t="s">
        <v>5013</v>
      </c>
      <c r="J2843" s="3830" t="s">
        <v>5014</v>
      </c>
      <c r="K2843" s="3829" t="s">
        <v>5015</v>
      </c>
      <c r="L2843" s="3829" t="s">
        <v>5016</v>
      </c>
      <c r="M2843" s="3830" t="s">
        <v>5017</v>
      </c>
      <c r="N2843" s="3830"/>
      <c r="O2843" s="3829" t="s">
        <v>5018</v>
      </c>
      <c r="P2843" s="3829" t="s">
        <v>5019</v>
      </c>
      <c r="Q2843" s="3829" t="s">
        <v>5020</v>
      </c>
      <c r="R2843" s="3829" t="s">
        <v>5021</v>
      </c>
      <c r="S2843" s="3827" t="s">
        <v>5022</v>
      </c>
      <c r="T2843" s="3827" t="s">
        <v>5023</v>
      </c>
      <c r="U2843" s="3827" t="s">
        <v>5024</v>
      </c>
      <c r="V2843" s="3827" t="s">
        <v>5025</v>
      </c>
      <c r="W2843" s="3827" t="s">
        <v>5026</v>
      </c>
      <c r="X2843" s="3827" t="s">
        <v>5027</v>
      </c>
      <c r="Y2843" s="3827" t="s">
        <v>5028</v>
      </c>
      <c r="Z2843" s="3827" t="s">
        <v>5029</v>
      </c>
      <c r="AA2843" s="3827" t="s">
        <v>5030</v>
      </c>
      <c r="AB2843" s="3830" t="s">
        <v>5031</v>
      </c>
      <c r="AC2843" s="3830" t="s">
        <v>5032</v>
      </c>
      <c r="AD2843" s="3827" t="s">
        <v>5033</v>
      </c>
      <c r="AE2843" s="3827" t="s">
        <v>5034</v>
      </c>
      <c r="AF2843" s="3827" t="s">
        <v>5035</v>
      </c>
      <c r="AG2843" s="3827" t="s">
        <v>5036</v>
      </c>
      <c r="AH2843" s="3827" t="s">
        <v>1154</v>
      </c>
      <c r="AI2843" s="3827" t="s">
        <v>4994</v>
      </c>
      <c r="AJ2843" s="3827" t="s">
        <v>4995</v>
      </c>
      <c r="AK2843" s="2574"/>
    </row>
    <row r="2844" spans="2:37" s="2556" customFormat="1" ht="30" customHeight="1" x14ac:dyDescent="0.2">
      <c r="B2844" s="3828"/>
      <c r="C2844" s="3828"/>
      <c r="D2844" s="3828"/>
      <c r="E2844" s="3828"/>
      <c r="F2844" s="3828"/>
      <c r="G2844" s="3828"/>
      <c r="H2844" s="3828"/>
      <c r="I2844" s="3829"/>
      <c r="J2844" s="3829"/>
      <c r="K2844" s="3829"/>
      <c r="L2844" s="3829"/>
      <c r="M2844" s="2565" t="s">
        <v>5037</v>
      </c>
      <c r="N2844" s="2566" t="s">
        <v>2798</v>
      </c>
      <c r="O2844" s="3829"/>
      <c r="P2844" s="3829"/>
      <c r="Q2844" s="3829"/>
      <c r="R2844" s="3829"/>
      <c r="S2844" s="3828"/>
      <c r="T2844" s="3828"/>
      <c r="U2844" s="3828"/>
      <c r="V2844" s="3828"/>
      <c r="W2844" s="3828"/>
      <c r="X2844" s="3828"/>
      <c r="Y2844" s="3828"/>
      <c r="Z2844" s="3828"/>
      <c r="AA2844" s="3828"/>
      <c r="AB2844" s="3829"/>
      <c r="AC2844" s="3829"/>
      <c r="AD2844" s="3828"/>
      <c r="AE2844" s="3828"/>
      <c r="AF2844" s="3828"/>
      <c r="AG2844" s="3828"/>
      <c r="AH2844" s="3828"/>
      <c r="AI2844" s="3828"/>
      <c r="AJ2844" s="3828"/>
      <c r="AK2844" s="2574"/>
    </row>
    <row r="2845" spans="2:37" s="2556" customFormat="1" ht="17.25" customHeight="1" x14ac:dyDescent="0.2">
      <c r="B2845" s="3915" t="s">
        <v>5050</v>
      </c>
      <c r="C2845" s="3915"/>
      <c r="D2845" s="2612" t="s">
        <v>5051</v>
      </c>
      <c r="E2845" s="2558">
        <f>25*1.12</f>
        <v>28.000000000000004</v>
      </c>
      <c r="F2845" s="2558">
        <f>4.52*1.12</f>
        <v>5.0624000000000002</v>
      </c>
      <c r="G2845" s="2561" t="s">
        <v>1534</v>
      </c>
      <c r="H2845" s="2561" t="s">
        <v>1534</v>
      </c>
      <c r="I2845" s="2561" t="s">
        <v>1534</v>
      </c>
      <c r="J2845" s="2613" t="s">
        <v>5052</v>
      </c>
      <c r="K2845" s="2559">
        <v>0.16800000000000001</v>
      </c>
      <c r="L2845" s="2559">
        <v>0.16800000000000001</v>
      </c>
      <c r="M2845" s="2613" t="s">
        <v>5052</v>
      </c>
      <c r="N2845" s="2613" t="s">
        <v>5052</v>
      </c>
      <c r="O2845" s="2559">
        <v>0.16800000000000001</v>
      </c>
      <c r="P2845" s="2559">
        <v>0.16800000000000001</v>
      </c>
      <c r="Q2845" s="2559">
        <v>0.16800000000000001</v>
      </c>
      <c r="R2845" s="2559">
        <v>0.16800000000000001</v>
      </c>
      <c r="S2845" s="2614">
        <v>0.56000000000000005</v>
      </c>
      <c r="T2845" s="2561" t="s">
        <v>1534</v>
      </c>
      <c r="U2845" s="2561" t="s">
        <v>1534</v>
      </c>
      <c r="V2845" s="2562" t="s">
        <v>1136</v>
      </c>
      <c r="W2845" s="2559">
        <v>2.8000000000000004E-2</v>
      </c>
      <c r="X2845" s="2559">
        <v>6.720000000000001E-2</v>
      </c>
      <c r="Y2845" s="2562" t="s">
        <v>1534</v>
      </c>
      <c r="Z2845" s="2562" t="s">
        <v>1534</v>
      </c>
      <c r="AA2845" s="2562" t="s">
        <v>1534</v>
      </c>
      <c r="AB2845" s="2562" t="s">
        <v>1534</v>
      </c>
      <c r="AC2845" s="2559">
        <v>6.720000000000001E-2</v>
      </c>
      <c r="AD2845" s="2558">
        <v>11.188800000000001</v>
      </c>
      <c r="AE2845" s="2562" t="s">
        <v>49</v>
      </c>
      <c r="AF2845" s="2563">
        <v>3.6960000000000007E-2</v>
      </c>
      <c r="AG2845" s="2563">
        <v>0.11200000000000002</v>
      </c>
      <c r="AH2845" s="2615" t="s">
        <v>5053</v>
      </c>
      <c r="AI2845" s="2615" t="s">
        <v>5054</v>
      </c>
      <c r="AJ2845" s="2616">
        <f>9.99*1.12</f>
        <v>11.188800000000001</v>
      </c>
      <c r="AK2845" s="2574"/>
    </row>
    <row r="2846" spans="2:37" s="2556" customFormat="1" ht="17.25" customHeight="1" thickBot="1" x14ac:dyDescent="0.25">
      <c r="B2846" s="3910" t="s">
        <v>5055</v>
      </c>
      <c r="C2846" s="3910"/>
      <c r="D2846" s="3101" t="s">
        <v>5056</v>
      </c>
      <c r="E2846" s="2605">
        <f>25*1.12</f>
        <v>28.000000000000004</v>
      </c>
      <c r="F2846" s="2605">
        <f>4.52*1.12</f>
        <v>5.0624000000000002</v>
      </c>
      <c r="G2846" s="2608" t="s">
        <v>1534</v>
      </c>
      <c r="H2846" s="2608" t="s">
        <v>1534</v>
      </c>
      <c r="I2846" s="2608" t="s">
        <v>1534</v>
      </c>
      <c r="J2846" s="2673" t="s">
        <v>5052</v>
      </c>
      <c r="K2846" s="2606">
        <v>0.16800000000000001</v>
      </c>
      <c r="L2846" s="2606">
        <v>0.16800000000000001</v>
      </c>
      <c r="M2846" s="2673" t="s">
        <v>5052</v>
      </c>
      <c r="N2846" s="2673" t="s">
        <v>5052</v>
      </c>
      <c r="O2846" s="2606">
        <v>0.16800000000000001</v>
      </c>
      <c r="P2846" s="2606">
        <v>0.16800000000000001</v>
      </c>
      <c r="Q2846" s="2606">
        <v>0.16800000000000001</v>
      </c>
      <c r="R2846" s="2606">
        <v>0.16800000000000001</v>
      </c>
      <c r="S2846" s="2801">
        <v>0.56000000000000005</v>
      </c>
      <c r="T2846" s="2608" t="s">
        <v>1534</v>
      </c>
      <c r="U2846" s="2608" t="s">
        <v>1534</v>
      </c>
      <c r="V2846" s="2609" t="s">
        <v>1136</v>
      </c>
      <c r="W2846" s="2606">
        <v>2.8000000000000004E-2</v>
      </c>
      <c r="X2846" s="2606">
        <v>6.720000000000001E-2</v>
      </c>
      <c r="Y2846" s="2609" t="s">
        <v>1534</v>
      </c>
      <c r="Z2846" s="2609" t="s">
        <v>1534</v>
      </c>
      <c r="AA2846" s="2609" t="s">
        <v>1534</v>
      </c>
      <c r="AB2846" s="2609" t="s">
        <v>1534</v>
      </c>
      <c r="AC2846" s="2606">
        <v>6.720000000000001E-2</v>
      </c>
      <c r="AD2846" s="2605">
        <v>11.188800000000001</v>
      </c>
      <c r="AE2846" s="2609" t="s">
        <v>51</v>
      </c>
      <c r="AF2846" s="2610">
        <v>3.6960000000000007E-2</v>
      </c>
      <c r="AG2846" s="2610">
        <v>0.11200000000000002</v>
      </c>
      <c r="AH2846" s="2655" t="s">
        <v>5053</v>
      </c>
      <c r="AI2846" s="2655" t="s">
        <v>5054</v>
      </c>
      <c r="AJ2846" s="2654">
        <v>11.188800000000001</v>
      </c>
      <c r="AK2846" s="2574"/>
    </row>
    <row r="2847" spans="2:37" s="2556" customFormat="1" ht="17.25" customHeight="1" x14ac:dyDescent="0.2">
      <c r="B2847" s="2575"/>
      <c r="C2847" s="2568"/>
      <c r="D2847" s="2568"/>
      <c r="E2847" s="2568"/>
      <c r="F2847" s="2568"/>
      <c r="G2847" s="2568"/>
      <c r="H2847" s="2568"/>
      <c r="I2847" s="2569"/>
      <c r="J2847" s="2569"/>
      <c r="K2847" s="2569"/>
      <c r="L2847" s="2569"/>
      <c r="M2847" s="2568"/>
      <c r="N2847" s="2569"/>
      <c r="O2847" s="2569"/>
      <c r="P2847" s="2569"/>
      <c r="Q2847" s="2569"/>
      <c r="R2847" s="2569"/>
      <c r="S2847" s="2568"/>
      <c r="T2847" s="2567"/>
      <c r="U2847" s="2567"/>
      <c r="V2847" s="2567"/>
      <c r="W2847" s="2567"/>
      <c r="X2847" s="2567"/>
      <c r="Y2847" s="2567"/>
      <c r="Z2847" s="2567"/>
      <c r="AA2847" s="2567"/>
      <c r="AB2847" s="2567"/>
      <c r="AC2847" s="2567"/>
      <c r="AD2847" s="2567"/>
      <c r="AE2847" s="2567"/>
      <c r="AF2847" s="2567"/>
      <c r="AG2847" s="2567"/>
      <c r="AH2847" s="2567"/>
      <c r="AI2847" s="2567"/>
      <c r="AJ2847" s="2570"/>
      <c r="AK2847" s="2574"/>
    </row>
    <row r="2848" spans="2:37" s="2556" customFormat="1" ht="17.25" customHeight="1" x14ac:dyDescent="0.2">
      <c r="B2848" s="3834" t="s">
        <v>4996</v>
      </c>
      <c r="C2848" s="3835"/>
      <c r="D2848" s="3917" t="s">
        <v>10</v>
      </c>
      <c r="E2848" s="3917"/>
      <c r="F2848" s="3917"/>
      <c r="G2848" s="3917"/>
      <c r="H2848" s="2571"/>
      <c r="I2848" s="2571"/>
      <c r="J2848" s="2571"/>
      <c r="K2848" s="2571"/>
      <c r="L2848" s="2571"/>
      <c r="M2848" s="2571"/>
      <c r="N2848" s="2571"/>
      <c r="O2848" s="2571"/>
      <c r="P2848" s="2571"/>
      <c r="Q2848" s="2571"/>
      <c r="R2848" s="2571"/>
      <c r="S2848" s="2571"/>
      <c r="T2848" s="2567"/>
      <c r="U2848" s="2567"/>
      <c r="V2848" s="2567"/>
      <c r="W2848" s="2567"/>
      <c r="X2848" s="2567"/>
      <c r="Y2848" s="2567"/>
      <c r="Z2848" s="2567"/>
      <c r="AA2848" s="2567"/>
      <c r="AB2848" s="2567"/>
      <c r="AC2848" s="2567"/>
      <c r="AD2848" s="2567"/>
      <c r="AE2848" s="2567"/>
      <c r="AF2848" s="2567"/>
      <c r="AG2848" s="2567"/>
      <c r="AH2848" s="2567"/>
      <c r="AI2848" s="2567"/>
      <c r="AJ2848" s="2570"/>
      <c r="AK2848" s="2574"/>
    </row>
    <row r="2849" spans="2:37" s="2556" customFormat="1" ht="17.25" customHeight="1" thickBot="1" x14ac:dyDescent="0.25">
      <c r="B2849" s="3938" t="s">
        <v>4997</v>
      </c>
      <c r="C2849" s="3939"/>
      <c r="D2849" s="4016" t="s">
        <v>10</v>
      </c>
      <c r="E2849" s="4016"/>
      <c r="F2849" s="4016"/>
      <c r="G2849" s="4016"/>
      <c r="H2849" s="2576"/>
      <c r="I2849" s="2576"/>
      <c r="J2849" s="2576"/>
      <c r="K2849" s="2576"/>
      <c r="L2849" s="2576"/>
      <c r="M2849" s="2576"/>
      <c r="N2849" s="2576"/>
      <c r="O2849" s="2576"/>
      <c r="P2849" s="2576"/>
      <c r="Q2849" s="2576"/>
      <c r="R2849" s="2576"/>
      <c r="S2849" s="2576"/>
      <c r="T2849" s="2577"/>
      <c r="U2849" s="2577"/>
      <c r="V2849" s="2577"/>
      <c r="W2849" s="2577"/>
      <c r="X2849" s="2577"/>
      <c r="Y2849" s="2577"/>
      <c r="Z2849" s="2577"/>
      <c r="AA2849" s="2577"/>
      <c r="AB2849" s="2577"/>
      <c r="AC2849" s="2577"/>
      <c r="AD2849" s="2577"/>
      <c r="AE2849" s="2577"/>
      <c r="AF2849" s="2577"/>
      <c r="AG2849" s="2577"/>
      <c r="AH2849" s="2577"/>
      <c r="AI2849" s="2577"/>
      <c r="AJ2849" s="2578"/>
      <c r="AK2849" s="2579"/>
    </row>
    <row r="2850" spans="2:37" s="2556" customFormat="1" ht="17.25" customHeight="1" x14ac:dyDescent="0.2">
      <c r="B2850" s="2555"/>
      <c r="C2850" s="2555"/>
      <c r="D2850" s="2555"/>
      <c r="E2850" s="2555"/>
      <c r="F2850" s="2555"/>
    </row>
    <row r="2851" spans="2:37" s="2556" customFormat="1" ht="17.25" customHeight="1" thickBot="1" x14ac:dyDescent="0.25">
      <c r="B2851" s="2555"/>
      <c r="C2851" s="2555"/>
      <c r="D2851" s="2555"/>
      <c r="E2851" s="2555"/>
      <c r="F2851" s="2555"/>
    </row>
    <row r="2852" spans="2:37" s="2556" customFormat="1" ht="17.25" customHeight="1" x14ac:dyDescent="0.2">
      <c r="B2852" s="3839" t="s">
        <v>5005</v>
      </c>
      <c r="C2852" s="3840"/>
      <c r="D2852" s="3840"/>
      <c r="E2852" s="3840"/>
      <c r="F2852" s="3840"/>
      <c r="G2852" s="3840"/>
      <c r="H2852" s="3840"/>
      <c r="I2852" s="3840"/>
      <c r="J2852" s="3840"/>
      <c r="K2852" s="3840"/>
      <c r="L2852" s="3840"/>
      <c r="M2852" s="3840"/>
      <c r="N2852" s="3840"/>
      <c r="O2852" s="3840"/>
      <c r="P2852" s="3840"/>
      <c r="Q2852" s="3840"/>
      <c r="R2852" s="3840"/>
      <c r="S2852" s="3840"/>
      <c r="T2852" s="3840"/>
      <c r="U2852" s="3840"/>
      <c r="V2852" s="3840"/>
      <c r="W2852" s="3840"/>
      <c r="X2852" s="3840"/>
      <c r="Y2852" s="3840"/>
      <c r="Z2852" s="3840"/>
      <c r="AA2852" s="3840"/>
      <c r="AB2852" s="3840"/>
      <c r="AC2852" s="3840"/>
      <c r="AD2852" s="3840"/>
      <c r="AE2852" s="3840"/>
      <c r="AF2852" s="3840"/>
      <c r="AG2852" s="3840"/>
      <c r="AH2852" s="3840"/>
      <c r="AI2852" s="3840"/>
      <c r="AJ2852" s="3840"/>
      <c r="AK2852" s="3841"/>
    </row>
    <row r="2853" spans="2:37" s="2556" customFormat="1" ht="17.25" customHeight="1" x14ac:dyDescent="0.2">
      <c r="B2853" s="2572"/>
      <c r="C2853" s="2555"/>
      <c r="D2853" s="2555"/>
      <c r="E2853" s="2555"/>
      <c r="F2853" s="2555"/>
      <c r="G2853" s="2573"/>
      <c r="H2853" s="2573"/>
      <c r="I2853" s="2573"/>
      <c r="J2853" s="2573"/>
      <c r="K2853" s="2573"/>
      <c r="L2853" s="2573"/>
      <c r="M2853" s="2573"/>
      <c r="N2853" s="2573"/>
      <c r="O2853" s="2573"/>
      <c r="P2853" s="2573"/>
      <c r="Q2853" s="2573"/>
      <c r="R2853" s="2573"/>
      <c r="S2853" s="2573"/>
      <c r="T2853" s="2573"/>
      <c r="U2853" s="2573"/>
      <c r="V2853" s="2573"/>
      <c r="W2853" s="2573"/>
      <c r="X2853" s="2573"/>
      <c r="Y2853" s="2573"/>
      <c r="Z2853" s="2573"/>
      <c r="AA2853" s="2573"/>
      <c r="AB2853" s="2573"/>
      <c r="AC2853" s="2573"/>
      <c r="AD2853" s="2573"/>
      <c r="AE2853" s="2573"/>
      <c r="AF2853" s="2573"/>
      <c r="AG2853" s="2573"/>
      <c r="AH2853" s="2573"/>
      <c r="AI2853" s="2573"/>
      <c r="AJ2853" s="2573"/>
      <c r="AK2853" s="2574"/>
    </row>
    <row r="2854" spans="2:37" s="2556" customFormat="1" ht="17.25" customHeight="1" x14ac:dyDescent="0.2">
      <c r="B2854" s="2572" t="s">
        <v>4992</v>
      </c>
      <c r="C2854" s="2555"/>
      <c r="D2854" s="3962" t="s">
        <v>5042</v>
      </c>
      <c r="E2854" s="3962"/>
      <c r="F2854" s="3962"/>
      <c r="G2854" s="2573"/>
      <c r="H2854" s="2573"/>
      <c r="I2854" s="2573"/>
      <c r="J2854" s="2573"/>
      <c r="K2854" s="2573"/>
      <c r="L2854" s="2573"/>
      <c r="M2854" s="2573"/>
      <c r="N2854" s="2573"/>
      <c r="O2854" s="2573"/>
      <c r="P2854" s="2573"/>
      <c r="Q2854" s="2573"/>
      <c r="R2854" s="2573"/>
      <c r="S2854" s="2573"/>
      <c r="T2854" s="2573"/>
      <c r="U2854" s="2573"/>
      <c r="V2854" s="2573"/>
      <c r="W2854" s="2573"/>
      <c r="X2854" s="2573"/>
      <c r="Y2854" s="2573"/>
      <c r="Z2854" s="2573"/>
      <c r="AA2854" s="2573"/>
      <c r="AB2854" s="2573"/>
      <c r="AC2854" s="2573"/>
      <c r="AD2854" s="2573"/>
      <c r="AE2854" s="2573"/>
      <c r="AF2854" s="2573"/>
      <c r="AG2854" s="2573"/>
      <c r="AH2854" s="2573"/>
      <c r="AI2854" s="2573"/>
      <c r="AJ2854" s="2573"/>
      <c r="AK2854" s="2574"/>
    </row>
    <row r="2855" spans="2:37" s="2556" customFormat="1" ht="30.75" customHeight="1" thickBot="1" x14ac:dyDescent="0.25">
      <c r="B2855" s="3863" t="s">
        <v>5006</v>
      </c>
      <c r="C2855" s="3864"/>
      <c r="D2855" s="3972">
        <v>41446</v>
      </c>
      <c r="E2855" s="3973"/>
      <c r="F2855" s="2555"/>
      <c r="G2855" s="2573"/>
      <c r="H2855" s="2573"/>
      <c r="I2855" s="2573"/>
      <c r="J2855" s="2573"/>
      <c r="K2855" s="2573"/>
      <c r="L2855" s="2573"/>
      <c r="M2855" s="2573"/>
      <c r="N2855" s="2573"/>
      <c r="O2855" s="2573"/>
      <c r="P2855" s="2573"/>
      <c r="Q2855" s="2573"/>
      <c r="R2855" s="2573"/>
      <c r="S2855" s="2573"/>
      <c r="T2855" s="2573"/>
      <c r="U2855" s="2573"/>
      <c r="V2855" s="2573"/>
      <c r="W2855" s="2573"/>
      <c r="X2855" s="2573"/>
      <c r="Y2855" s="2573"/>
      <c r="Z2855" s="2573"/>
      <c r="AA2855" s="2573"/>
      <c r="AB2855" s="2573"/>
      <c r="AC2855" s="2573"/>
      <c r="AD2855" s="2573"/>
      <c r="AE2855" s="2573"/>
      <c r="AF2855" s="2573"/>
      <c r="AG2855" s="2573"/>
      <c r="AH2855" s="2573"/>
      <c r="AI2855" s="2573"/>
      <c r="AJ2855" s="2573"/>
      <c r="AK2855" s="2574"/>
    </row>
    <row r="2856" spans="2:37" s="2556" customFormat="1" ht="56.25" customHeight="1" thickBot="1" x14ac:dyDescent="0.25">
      <c r="B2856" s="3865" t="s">
        <v>5007</v>
      </c>
      <c r="C2856" s="3849"/>
      <c r="D2856" s="3963" t="s">
        <v>5043</v>
      </c>
      <c r="E2856" s="3964"/>
      <c r="F2856" s="3964"/>
      <c r="G2856" s="3964"/>
      <c r="H2856" s="3964"/>
      <c r="I2856" s="3964"/>
      <c r="J2856" s="3964"/>
      <c r="K2856" s="3964"/>
      <c r="L2856" s="3964"/>
      <c r="M2856" s="3964"/>
      <c r="N2856" s="3964"/>
      <c r="O2856" s="3964"/>
      <c r="P2856" s="3964"/>
      <c r="Q2856" s="3965"/>
      <c r="R2856" s="2573"/>
      <c r="S2856" s="2573"/>
      <c r="T2856" s="2573"/>
      <c r="U2856" s="2573"/>
      <c r="V2856" s="2573"/>
      <c r="W2856" s="2573"/>
      <c r="X2856" s="2573"/>
      <c r="Y2856" s="2573"/>
      <c r="Z2856" s="2573"/>
      <c r="AA2856" s="2573"/>
      <c r="AB2856" s="2573"/>
      <c r="AC2856" s="2573"/>
      <c r="AD2856" s="2573"/>
      <c r="AE2856" s="2573"/>
      <c r="AF2856" s="2573"/>
      <c r="AG2856" s="2573"/>
      <c r="AH2856" s="2573"/>
      <c r="AI2856" s="2573"/>
      <c r="AJ2856" s="2573"/>
      <c r="AK2856" s="2574"/>
    </row>
    <row r="2857" spans="2:37" s="2556" customFormat="1" ht="17.25" customHeight="1" thickBot="1" x14ac:dyDescent="0.25">
      <c r="B2857" s="3827" t="s">
        <v>5008</v>
      </c>
      <c r="C2857" s="3827"/>
      <c r="D2857" s="3827" t="s">
        <v>4998</v>
      </c>
      <c r="E2857" s="3827" t="s">
        <v>5009</v>
      </c>
      <c r="F2857" s="3850" t="s">
        <v>224</v>
      </c>
      <c r="G2857" s="3850"/>
      <c r="H2857" s="3850"/>
      <c r="I2857" s="3850"/>
      <c r="J2857" s="3850"/>
      <c r="K2857" s="3850"/>
      <c r="L2857" s="3850"/>
      <c r="M2857" s="3850"/>
      <c r="N2857" s="3850"/>
      <c r="O2857" s="3850"/>
      <c r="P2857" s="3850"/>
      <c r="Q2857" s="3850"/>
      <c r="R2857" s="3850"/>
      <c r="S2857" s="3850" t="s">
        <v>340</v>
      </c>
      <c r="T2857" s="3850"/>
      <c r="U2857" s="3850"/>
      <c r="V2857" s="3850"/>
      <c r="W2857" s="3850"/>
      <c r="X2857" s="3850"/>
      <c r="Y2857" s="3850"/>
      <c r="Z2857" s="3850"/>
      <c r="AA2857" s="3850"/>
      <c r="AB2857" s="3850"/>
      <c r="AC2857" s="3850"/>
      <c r="AD2857" s="3850" t="s">
        <v>225</v>
      </c>
      <c r="AE2857" s="3850"/>
      <c r="AF2857" s="3850"/>
      <c r="AG2857" s="3850"/>
      <c r="AH2857" s="3851" t="s">
        <v>4993</v>
      </c>
      <c r="AI2857" s="3851"/>
      <c r="AJ2857" s="3851"/>
      <c r="AK2857" s="2574"/>
    </row>
    <row r="2858" spans="2:37" s="2556" customFormat="1" ht="17.25" customHeight="1" thickBot="1" x14ac:dyDescent="0.25">
      <c r="B2858" s="3828"/>
      <c r="C2858" s="3828"/>
      <c r="D2858" s="3828"/>
      <c r="E2858" s="3828"/>
      <c r="F2858" s="3828" t="s">
        <v>5010</v>
      </c>
      <c r="G2858" s="3828" t="s">
        <v>5011</v>
      </c>
      <c r="H2858" s="3827" t="s">
        <v>5012</v>
      </c>
      <c r="I2858" s="3830" t="s">
        <v>5013</v>
      </c>
      <c r="J2858" s="3830" t="s">
        <v>5014</v>
      </c>
      <c r="K2858" s="3829" t="s">
        <v>5015</v>
      </c>
      <c r="L2858" s="3829" t="s">
        <v>5016</v>
      </c>
      <c r="M2858" s="3830" t="s">
        <v>5017</v>
      </c>
      <c r="N2858" s="3830"/>
      <c r="O2858" s="3829" t="s">
        <v>5018</v>
      </c>
      <c r="P2858" s="3829" t="s">
        <v>5019</v>
      </c>
      <c r="Q2858" s="3829" t="s">
        <v>5020</v>
      </c>
      <c r="R2858" s="3829" t="s">
        <v>5021</v>
      </c>
      <c r="S2858" s="3827" t="s">
        <v>5022</v>
      </c>
      <c r="T2858" s="3827" t="s">
        <v>5023</v>
      </c>
      <c r="U2858" s="3827" t="s">
        <v>5024</v>
      </c>
      <c r="V2858" s="3827" t="s">
        <v>5025</v>
      </c>
      <c r="W2858" s="3827" t="s">
        <v>5026</v>
      </c>
      <c r="X2858" s="3827" t="s">
        <v>5027</v>
      </c>
      <c r="Y2858" s="3827" t="s">
        <v>5028</v>
      </c>
      <c r="Z2858" s="3827" t="s">
        <v>5029</v>
      </c>
      <c r="AA2858" s="3827" t="s">
        <v>5030</v>
      </c>
      <c r="AB2858" s="3830" t="s">
        <v>5031</v>
      </c>
      <c r="AC2858" s="3830" t="s">
        <v>5032</v>
      </c>
      <c r="AD2858" s="3827" t="s">
        <v>5033</v>
      </c>
      <c r="AE2858" s="3827" t="s">
        <v>5034</v>
      </c>
      <c r="AF2858" s="3827" t="s">
        <v>5035</v>
      </c>
      <c r="AG2858" s="3827" t="s">
        <v>5036</v>
      </c>
      <c r="AH2858" s="3827" t="s">
        <v>1154</v>
      </c>
      <c r="AI2858" s="3827" t="s">
        <v>4994</v>
      </c>
      <c r="AJ2858" s="3827" t="s">
        <v>4995</v>
      </c>
      <c r="AK2858" s="2574"/>
    </row>
    <row r="2859" spans="2:37" s="2556" customFormat="1" ht="17.25" customHeight="1" thickBot="1" x14ac:dyDescent="0.25">
      <c r="B2859" s="3828"/>
      <c r="C2859" s="3828"/>
      <c r="D2859" s="3828"/>
      <c r="E2859" s="3954"/>
      <c r="F2859" s="3828"/>
      <c r="G2859" s="3828"/>
      <c r="H2859" s="3828"/>
      <c r="I2859" s="3829"/>
      <c r="J2859" s="3829"/>
      <c r="K2859" s="3829"/>
      <c r="L2859" s="3829"/>
      <c r="M2859" s="2565" t="s">
        <v>5037</v>
      </c>
      <c r="N2859" s="2566" t="s">
        <v>2798</v>
      </c>
      <c r="O2859" s="3829"/>
      <c r="P2859" s="3829"/>
      <c r="Q2859" s="3829"/>
      <c r="R2859" s="3829"/>
      <c r="S2859" s="3828"/>
      <c r="T2859" s="3828"/>
      <c r="U2859" s="3828"/>
      <c r="V2859" s="3828"/>
      <c r="W2859" s="3828"/>
      <c r="X2859" s="3828"/>
      <c r="Y2859" s="3828"/>
      <c r="Z2859" s="3828"/>
      <c r="AA2859" s="3828"/>
      <c r="AB2859" s="3829"/>
      <c r="AC2859" s="3829"/>
      <c r="AD2859" s="3828"/>
      <c r="AE2859" s="3828"/>
      <c r="AF2859" s="3828"/>
      <c r="AG2859" s="3828"/>
      <c r="AH2859" s="3828"/>
      <c r="AI2859" s="3828"/>
      <c r="AJ2859" s="3828"/>
      <c r="AK2859" s="2574"/>
    </row>
    <row r="2860" spans="2:37" s="2556" customFormat="1" ht="17.25" customHeight="1" x14ac:dyDescent="0.2">
      <c r="B2860" s="3980" t="s">
        <v>5044</v>
      </c>
      <c r="C2860" s="3981"/>
      <c r="D2860" s="2580" t="s">
        <v>1534</v>
      </c>
      <c r="E2860" s="2590">
        <f>+AD2860</f>
        <v>29.99</v>
      </c>
      <c r="F2860" s="2581" t="s">
        <v>1534</v>
      </c>
      <c r="G2860" s="2580" t="s">
        <v>1534</v>
      </c>
      <c r="H2860" s="2581" t="s">
        <v>1534</v>
      </c>
      <c r="I2860" s="2581" t="s">
        <v>1534</v>
      </c>
      <c r="J2860" s="2580" t="s">
        <v>1534</v>
      </c>
      <c r="K2860" s="2581" t="s">
        <v>1534</v>
      </c>
      <c r="L2860" s="2581" t="s">
        <v>1534</v>
      </c>
      <c r="M2860" s="2580" t="s">
        <v>1534</v>
      </c>
      <c r="N2860" s="2581" t="s">
        <v>1534</v>
      </c>
      <c r="O2860" s="2580" t="s">
        <v>1534</v>
      </c>
      <c r="P2860" s="2581" t="s">
        <v>1534</v>
      </c>
      <c r="Q2860" s="2581" t="s">
        <v>1534</v>
      </c>
      <c r="R2860" s="2580" t="s">
        <v>1534</v>
      </c>
      <c r="S2860" s="2581" t="s">
        <v>1534</v>
      </c>
      <c r="T2860" s="2580" t="s">
        <v>1534</v>
      </c>
      <c r="U2860" s="2581" t="s">
        <v>1534</v>
      </c>
      <c r="V2860" s="2582">
        <v>50</v>
      </c>
      <c r="W2860" s="2580" t="s">
        <v>1534</v>
      </c>
      <c r="X2860" s="2583">
        <v>0.06</v>
      </c>
      <c r="Y2860" s="2580" t="s">
        <v>1534</v>
      </c>
      <c r="Z2860" s="2581" t="s">
        <v>1534</v>
      </c>
      <c r="AA2860" s="2581" t="s">
        <v>1534</v>
      </c>
      <c r="AB2860" s="2581" t="s">
        <v>1534</v>
      </c>
      <c r="AC2860" s="2581">
        <v>0.06</v>
      </c>
      <c r="AD2860" s="2581">
        <v>29.99</v>
      </c>
      <c r="AE2860" s="2595">
        <v>1000</v>
      </c>
      <c r="AF2860" s="2596">
        <f>AD2860/AE2860</f>
        <v>2.9989999999999999E-2</v>
      </c>
      <c r="AG2860" s="2596">
        <v>0.1</v>
      </c>
      <c r="AH2860" s="2581" t="s">
        <v>1534</v>
      </c>
      <c r="AI2860" s="2580" t="s">
        <v>1534</v>
      </c>
      <c r="AJ2860" s="2597" t="s">
        <v>1534</v>
      </c>
      <c r="AK2860" s="2574"/>
    </row>
    <row r="2861" spans="2:37" s="2556" customFormat="1" ht="17.25" customHeight="1" x14ac:dyDescent="0.2">
      <c r="B2861" s="3914" t="s">
        <v>5045</v>
      </c>
      <c r="C2861" s="3915"/>
      <c r="D2861" s="2557" t="s">
        <v>1534</v>
      </c>
      <c r="E2861" s="2558">
        <f t="shared" ref="E2861:E2862" si="24">+AD2861</f>
        <v>44.99</v>
      </c>
      <c r="F2861" s="2558" t="s">
        <v>1534</v>
      </c>
      <c r="G2861" s="2557" t="s">
        <v>1534</v>
      </c>
      <c r="H2861" s="2558" t="s">
        <v>1534</v>
      </c>
      <c r="I2861" s="2558" t="s">
        <v>1534</v>
      </c>
      <c r="J2861" s="2557" t="s">
        <v>1534</v>
      </c>
      <c r="K2861" s="2558" t="s">
        <v>1534</v>
      </c>
      <c r="L2861" s="2558" t="s">
        <v>1534</v>
      </c>
      <c r="M2861" s="2557" t="s">
        <v>1534</v>
      </c>
      <c r="N2861" s="2558" t="s">
        <v>1534</v>
      </c>
      <c r="O2861" s="2557" t="s">
        <v>1534</v>
      </c>
      <c r="P2861" s="2558" t="s">
        <v>1534</v>
      </c>
      <c r="Q2861" s="2558" t="s">
        <v>1534</v>
      </c>
      <c r="R2861" s="2557" t="s">
        <v>1534</v>
      </c>
      <c r="S2861" s="2558" t="s">
        <v>1534</v>
      </c>
      <c r="T2861" s="2557" t="s">
        <v>1534</v>
      </c>
      <c r="U2861" s="2558" t="s">
        <v>1534</v>
      </c>
      <c r="V2861" s="2705">
        <v>50</v>
      </c>
      <c r="W2861" s="2557" t="s">
        <v>1534</v>
      </c>
      <c r="X2861" s="2647">
        <v>0.06</v>
      </c>
      <c r="Y2861" s="2557" t="s">
        <v>1534</v>
      </c>
      <c r="Z2861" s="2558" t="s">
        <v>1534</v>
      </c>
      <c r="AA2861" s="2558" t="s">
        <v>1534</v>
      </c>
      <c r="AB2861" s="2558" t="s">
        <v>1534</v>
      </c>
      <c r="AC2861" s="2558">
        <v>0.06</v>
      </c>
      <c r="AD2861" s="2558">
        <v>44.99</v>
      </c>
      <c r="AE2861" s="2584">
        <v>2000</v>
      </c>
      <c r="AF2861" s="2585">
        <f>AD2861/AE2861</f>
        <v>2.2495000000000001E-2</v>
      </c>
      <c r="AG2861" s="2585">
        <v>0.1</v>
      </c>
      <c r="AH2861" s="2558" t="s">
        <v>1534</v>
      </c>
      <c r="AI2861" s="2557" t="s">
        <v>1534</v>
      </c>
      <c r="AJ2861" s="2617" t="s">
        <v>1534</v>
      </c>
      <c r="AK2861" s="2574"/>
    </row>
    <row r="2862" spans="2:37" s="2556" customFormat="1" ht="17.25" customHeight="1" thickBot="1" x14ac:dyDescent="0.25">
      <c r="B2862" s="3909" t="s">
        <v>5046</v>
      </c>
      <c r="C2862" s="3910"/>
      <c r="D2862" s="2604" t="s">
        <v>1534</v>
      </c>
      <c r="E2862" s="2605">
        <f t="shared" si="24"/>
        <v>59.99</v>
      </c>
      <c r="F2862" s="2605" t="s">
        <v>1534</v>
      </c>
      <c r="G2862" s="2604" t="s">
        <v>1534</v>
      </c>
      <c r="H2862" s="2605" t="s">
        <v>1534</v>
      </c>
      <c r="I2862" s="2605" t="s">
        <v>1534</v>
      </c>
      <c r="J2862" s="2604" t="s">
        <v>1534</v>
      </c>
      <c r="K2862" s="2605" t="s">
        <v>1534</v>
      </c>
      <c r="L2862" s="2605" t="s">
        <v>1534</v>
      </c>
      <c r="M2862" s="2604" t="s">
        <v>1534</v>
      </c>
      <c r="N2862" s="2605" t="s">
        <v>1534</v>
      </c>
      <c r="O2862" s="2604" t="s">
        <v>1534</v>
      </c>
      <c r="P2862" s="2605" t="s">
        <v>1534</v>
      </c>
      <c r="Q2862" s="2605" t="s">
        <v>1534</v>
      </c>
      <c r="R2862" s="2604" t="s">
        <v>1534</v>
      </c>
      <c r="S2862" s="2605" t="s">
        <v>1534</v>
      </c>
      <c r="T2862" s="2604" t="s">
        <v>1534</v>
      </c>
      <c r="U2862" s="2605" t="s">
        <v>1534</v>
      </c>
      <c r="V2862" s="3102">
        <v>50</v>
      </c>
      <c r="W2862" s="2604" t="s">
        <v>1534</v>
      </c>
      <c r="X2862" s="2653">
        <v>0.06</v>
      </c>
      <c r="Y2862" s="2604" t="s">
        <v>1534</v>
      </c>
      <c r="Z2862" s="2605" t="s">
        <v>1534</v>
      </c>
      <c r="AA2862" s="2605" t="s">
        <v>1534</v>
      </c>
      <c r="AB2862" s="2605" t="s">
        <v>1534</v>
      </c>
      <c r="AC2862" s="2605">
        <v>0.06</v>
      </c>
      <c r="AD2862" s="2605">
        <v>59.99</v>
      </c>
      <c r="AE2862" s="2626">
        <v>10000</v>
      </c>
      <c r="AF2862" s="2627">
        <v>5.0000000000000001E-3</v>
      </c>
      <c r="AG2862" s="2627">
        <v>0.1</v>
      </c>
      <c r="AH2862" s="2605" t="s">
        <v>1534</v>
      </c>
      <c r="AI2862" s="2604" t="s">
        <v>1534</v>
      </c>
      <c r="AJ2862" s="2629" t="s">
        <v>1534</v>
      </c>
      <c r="AK2862" s="2574"/>
    </row>
    <row r="2863" spans="2:37" s="2556" customFormat="1" ht="17.25" customHeight="1" x14ac:dyDescent="0.2">
      <c r="B2863" s="2575"/>
      <c r="C2863" s="2568"/>
      <c r="D2863" s="2568"/>
      <c r="E2863" s="2568"/>
      <c r="F2863" s="2568"/>
      <c r="G2863" s="2568"/>
      <c r="H2863" s="2568"/>
      <c r="I2863" s="2569"/>
      <c r="J2863" s="2569"/>
      <c r="K2863" s="2569"/>
      <c r="L2863" s="2569"/>
      <c r="M2863" s="2568"/>
      <c r="N2863" s="2569"/>
      <c r="O2863" s="2569"/>
      <c r="P2863" s="2569"/>
      <c r="Q2863" s="2569"/>
      <c r="R2863" s="2569"/>
      <c r="S2863" s="2568"/>
      <c r="T2863" s="2567"/>
      <c r="U2863" s="2567"/>
      <c r="V2863" s="2567"/>
      <c r="W2863" s="2567"/>
      <c r="X2863" s="2567"/>
      <c r="Y2863" s="2567"/>
      <c r="Z2863" s="2567"/>
      <c r="AA2863" s="2567"/>
      <c r="AB2863" s="2567"/>
      <c r="AC2863" s="2567"/>
      <c r="AD2863" s="2567"/>
      <c r="AE2863" s="2567"/>
      <c r="AF2863" s="2567"/>
      <c r="AG2863" s="2567"/>
      <c r="AH2863" s="2567"/>
      <c r="AI2863" s="2567"/>
      <c r="AJ2863" s="2570"/>
      <c r="AK2863" s="2574"/>
    </row>
    <row r="2864" spans="2:37" s="2556" customFormat="1" ht="17.25" customHeight="1" x14ac:dyDescent="0.2">
      <c r="B2864" s="3834" t="s">
        <v>4996</v>
      </c>
      <c r="C2864" s="3835"/>
      <c r="D2864" s="3836" t="s">
        <v>5047</v>
      </c>
      <c r="E2864" s="3836"/>
      <c r="F2864" s="3836"/>
      <c r="G2864" s="3836"/>
      <c r="H2864" s="2571"/>
      <c r="I2864" s="2571"/>
      <c r="J2864" s="2571"/>
      <c r="K2864" s="2571"/>
      <c r="L2864" s="2571"/>
      <c r="M2864" s="2571"/>
      <c r="N2864" s="2571"/>
      <c r="O2864" s="2571"/>
      <c r="P2864" s="2571"/>
      <c r="Q2864" s="2571"/>
      <c r="R2864" s="2571"/>
      <c r="S2864" s="2571"/>
      <c r="T2864" s="2567"/>
      <c r="U2864" s="2567"/>
      <c r="V2864" s="2567"/>
      <c r="W2864" s="2567"/>
      <c r="X2864" s="2567"/>
      <c r="Y2864" s="2567"/>
      <c r="Z2864" s="2567"/>
      <c r="AA2864" s="2567"/>
      <c r="AB2864" s="2567"/>
      <c r="AC2864" s="2567"/>
      <c r="AD2864" s="2567"/>
      <c r="AE2864" s="2567"/>
      <c r="AF2864" s="2567"/>
      <c r="AG2864" s="2567"/>
      <c r="AH2864" s="2567"/>
      <c r="AI2864" s="2567"/>
      <c r="AJ2864" s="2570"/>
      <c r="AK2864" s="2574"/>
    </row>
    <row r="2865" spans="2:37" s="2556" customFormat="1" ht="17.25" customHeight="1" thickBot="1" x14ac:dyDescent="0.25">
      <c r="B2865" s="3938" t="s">
        <v>4997</v>
      </c>
      <c r="C2865" s="3939"/>
      <c r="D2865" s="4015" t="s">
        <v>1517</v>
      </c>
      <c r="E2865" s="4015"/>
      <c r="F2865" s="4015"/>
      <c r="G2865" s="4015"/>
      <c r="H2865" s="2576"/>
      <c r="I2865" s="2576"/>
      <c r="J2865" s="2576"/>
      <c r="K2865" s="2576"/>
      <c r="L2865" s="2576"/>
      <c r="M2865" s="2576"/>
      <c r="N2865" s="2576"/>
      <c r="O2865" s="2576"/>
      <c r="P2865" s="2576"/>
      <c r="Q2865" s="2576"/>
      <c r="R2865" s="2576"/>
      <c r="S2865" s="2576"/>
      <c r="T2865" s="2577"/>
      <c r="U2865" s="2577"/>
      <c r="V2865" s="2577"/>
      <c r="W2865" s="2577"/>
      <c r="X2865" s="2577"/>
      <c r="Y2865" s="2577"/>
      <c r="Z2865" s="2577"/>
      <c r="AA2865" s="2577"/>
      <c r="AB2865" s="2577"/>
      <c r="AC2865" s="2577"/>
      <c r="AD2865" s="2577"/>
      <c r="AE2865" s="2577"/>
      <c r="AF2865" s="2577"/>
      <c r="AG2865" s="2577"/>
      <c r="AH2865" s="2577"/>
      <c r="AI2865" s="2577"/>
      <c r="AJ2865" s="2578"/>
      <c r="AK2865" s="2579"/>
    </row>
    <row r="2866" spans="2:37" s="2556" customFormat="1" ht="17.25" customHeight="1" x14ac:dyDescent="0.2">
      <c r="B2866" s="2555"/>
      <c r="C2866" s="2555"/>
      <c r="D2866" s="2555"/>
      <c r="E2866" s="2555"/>
      <c r="F2866" s="2555"/>
    </row>
    <row r="2867" spans="2:37" s="2556" customFormat="1" ht="15" customHeight="1" thickBot="1" x14ac:dyDescent="0.25">
      <c r="B2867" s="2555"/>
      <c r="C2867" s="2555"/>
      <c r="D2867" s="2555"/>
      <c r="E2867" s="2555"/>
      <c r="F2867" s="2555"/>
    </row>
    <row r="2868" spans="2:37" s="2556" customFormat="1" ht="25.5" customHeight="1" x14ac:dyDescent="0.2">
      <c r="B2868" s="3839" t="s">
        <v>5005</v>
      </c>
      <c r="C2868" s="3840"/>
      <c r="D2868" s="3840"/>
      <c r="E2868" s="3840"/>
      <c r="F2868" s="3840"/>
      <c r="G2868" s="3840"/>
      <c r="H2868" s="3840"/>
      <c r="I2868" s="3840"/>
      <c r="J2868" s="3840"/>
      <c r="K2868" s="3840"/>
      <c r="L2868" s="3840"/>
      <c r="M2868" s="3840"/>
      <c r="N2868" s="3840"/>
      <c r="O2868" s="3840"/>
      <c r="P2868" s="3840"/>
      <c r="Q2868" s="3840"/>
      <c r="R2868" s="3840"/>
      <c r="S2868" s="3840"/>
      <c r="T2868" s="3840"/>
      <c r="U2868" s="3840"/>
      <c r="V2868" s="3840"/>
      <c r="W2868" s="3840"/>
      <c r="X2868" s="3840"/>
      <c r="Y2868" s="3840"/>
      <c r="Z2868" s="3840"/>
      <c r="AA2868" s="3840"/>
      <c r="AB2868" s="3840"/>
      <c r="AC2868" s="3840"/>
      <c r="AD2868" s="3840"/>
      <c r="AE2868" s="3840"/>
      <c r="AF2868" s="3840"/>
      <c r="AG2868" s="3840"/>
      <c r="AH2868" s="3840"/>
      <c r="AI2868" s="3840"/>
      <c r="AJ2868" s="3840"/>
      <c r="AK2868" s="3841"/>
    </row>
    <row r="2869" spans="2:37" s="2556" customFormat="1" ht="17.25" customHeight="1" x14ac:dyDescent="0.2">
      <c r="B2869" s="2572"/>
      <c r="C2869" s="2555"/>
      <c r="D2869" s="2555"/>
      <c r="E2869" s="2555"/>
      <c r="F2869" s="2555"/>
      <c r="G2869" s="2573"/>
      <c r="H2869" s="2573"/>
      <c r="I2869" s="2573"/>
      <c r="J2869" s="2573"/>
      <c r="K2869" s="2573"/>
      <c r="L2869" s="2573"/>
      <c r="M2869" s="2573"/>
      <c r="N2869" s="2573"/>
      <c r="O2869" s="2573"/>
      <c r="P2869" s="2573"/>
      <c r="Q2869" s="2573"/>
      <c r="R2869" s="2573"/>
      <c r="S2869" s="2573"/>
      <c r="T2869" s="2573"/>
      <c r="U2869" s="2573"/>
      <c r="V2869" s="2573"/>
      <c r="W2869" s="2573"/>
      <c r="X2869" s="2573"/>
      <c r="Y2869" s="2573"/>
      <c r="Z2869" s="2573"/>
      <c r="AA2869" s="2573"/>
      <c r="AB2869" s="2573"/>
      <c r="AC2869" s="2573"/>
      <c r="AD2869" s="2573"/>
      <c r="AE2869" s="2573"/>
      <c r="AF2869" s="2573"/>
      <c r="AG2869" s="2573"/>
      <c r="AH2869" s="2573"/>
      <c r="AI2869" s="2573"/>
      <c r="AJ2869" s="2573"/>
      <c r="AK2869" s="2574"/>
    </row>
    <row r="2870" spans="2:37" s="2556" customFormat="1" ht="17.25" customHeight="1" x14ac:dyDescent="0.2">
      <c r="B2870" s="2572" t="s">
        <v>4992</v>
      </c>
      <c r="C2870" s="2555"/>
      <c r="D2870" s="3962" t="s">
        <v>4999</v>
      </c>
      <c r="E2870" s="3962"/>
      <c r="F2870" s="3962"/>
      <c r="G2870" s="3962"/>
      <c r="H2870" s="2573"/>
      <c r="I2870" s="2573"/>
      <c r="J2870" s="2573"/>
      <c r="K2870" s="2573"/>
      <c r="L2870" s="2573"/>
      <c r="M2870" s="2573"/>
      <c r="N2870" s="2573"/>
      <c r="O2870" s="2573"/>
      <c r="P2870" s="2573"/>
      <c r="Q2870" s="2573"/>
      <c r="R2870" s="2573"/>
      <c r="S2870" s="2573"/>
      <c r="T2870" s="2573"/>
      <c r="U2870" s="2573"/>
      <c r="V2870" s="2573"/>
      <c r="W2870" s="2573"/>
      <c r="X2870" s="2573"/>
      <c r="Y2870" s="2573"/>
      <c r="Z2870" s="2573"/>
      <c r="AA2870" s="2573"/>
      <c r="AB2870" s="2573"/>
      <c r="AC2870" s="2573"/>
      <c r="AD2870" s="2573"/>
      <c r="AE2870" s="2573"/>
      <c r="AF2870" s="2573"/>
      <c r="AG2870" s="2573"/>
      <c r="AH2870" s="2573"/>
      <c r="AI2870" s="2573"/>
      <c r="AJ2870" s="2573"/>
      <c r="AK2870" s="2574"/>
    </row>
    <row r="2871" spans="2:37" s="2556" customFormat="1" ht="18.75" customHeight="1" thickBot="1" x14ac:dyDescent="0.25">
      <c r="B2871" s="3863" t="s">
        <v>5006</v>
      </c>
      <c r="C2871" s="3864"/>
      <c r="D2871" s="3972">
        <v>41426</v>
      </c>
      <c r="E2871" s="3973"/>
      <c r="F2871" s="2555"/>
      <c r="G2871" s="2573"/>
      <c r="H2871" s="2573"/>
      <c r="I2871" s="2573"/>
      <c r="J2871" s="2573"/>
      <c r="K2871" s="2573"/>
      <c r="L2871" s="2573"/>
      <c r="M2871" s="2573"/>
      <c r="N2871" s="2573"/>
      <c r="O2871" s="2573"/>
      <c r="P2871" s="2573"/>
      <c r="Q2871" s="2573"/>
      <c r="R2871" s="2573"/>
      <c r="S2871" s="2573"/>
      <c r="T2871" s="2573"/>
      <c r="U2871" s="2573"/>
      <c r="V2871" s="2573"/>
      <c r="W2871" s="2573"/>
      <c r="X2871" s="2573"/>
      <c r="Y2871" s="2573"/>
      <c r="Z2871" s="2573"/>
      <c r="AA2871" s="2573"/>
      <c r="AB2871" s="2573"/>
      <c r="AC2871" s="2573"/>
      <c r="AD2871" s="2573"/>
      <c r="AE2871" s="2573"/>
      <c r="AF2871" s="2573"/>
      <c r="AG2871" s="2573"/>
      <c r="AH2871" s="2573"/>
      <c r="AI2871" s="2573"/>
      <c r="AJ2871" s="2573"/>
      <c r="AK2871" s="2574"/>
    </row>
    <row r="2872" spans="2:37" s="2556" customFormat="1" ht="54" customHeight="1" thickBot="1" x14ac:dyDescent="0.25">
      <c r="B2872" s="4017" t="s">
        <v>5007</v>
      </c>
      <c r="C2872" s="4018"/>
      <c r="D2872" s="3963" t="s">
        <v>5041</v>
      </c>
      <c r="E2872" s="3964"/>
      <c r="F2872" s="3964"/>
      <c r="G2872" s="3964"/>
      <c r="H2872" s="3964"/>
      <c r="I2872" s="3964"/>
      <c r="J2872" s="3964"/>
      <c r="K2872" s="3964"/>
      <c r="L2872" s="3964"/>
      <c r="M2872" s="3964"/>
      <c r="N2872" s="3964"/>
      <c r="O2872" s="3964"/>
      <c r="P2872" s="3964"/>
      <c r="Q2872" s="3964"/>
      <c r="R2872" s="3964"/>
      <c r="S2872" s="3964"/>
      <c r="T2872" s="3964"/>
      <c r="U2872" s="3964"/>
      <c r="V2872" s="3964"/>
      <c r="W2872" s="3964"/>
      <c r="X2872" s="3965"/>
      <c r="Y2872" s="2573"/>
      <c r="Z2872" s="2573"/>
      <c r="AA2872" s="2573"/>
      <c r="AB2872" s="2573"/>
      <c r="AC2872" s="2573"/>
      <c r="AD2872" s="2573"/>
      <c r="AE2872" s="2573"/>
      <c r="AF2872" s="2573"/>
      <c r="AG2872" s="2573"/>
      <c r="AH2872" s="2573"/>
      <c r="AI2872" s="2573"/>
      <c r="AJ2872" s="2573"/>
      <c r="AK2872" s="2574"/>
    </row>
    <row r="2873" spans="2:37" s="2556" customFormat="1" ht="17.25" customHeight="1" thickBot="1" x14ac:dyDescent="0.25">
      <c r="B2873" s="3827" t="s">
        <v>5008</v>
      </c>
      <c r="C2873" s="3827"/>
      <c r="D2873" s="3827" t="s">
        <v>4998</v>
      </c>
      <c r="E2873" s="3827" t="s">
        <v>5009</v>
      </c>
      <c r="F2873" s="3850" t="s">
        <v>224</v>
      </c>
      <c r="G2873" s="3850"/>
      <c r="H2873" s="3850"/>
      <c r="I2873" s="3850"/>
      <c r="J2873" s="3850"/>
      <c r="K2873" s="3850"/>
      <c r="L2873" s="3850"/>
      <c r="M2873" s="3850"/>
      <c r="N2873" s="3850"/>
      <c r="O2873" s="3850"/>
      <c r="P2873" s="3850"/>
      <c r="Q2873" s="3850"/>
      <c r="R2873" s="3850"/>
      <c r="S2873" s="3850" t="s">
        <v>340</v>
      </c>
      <c r="T2873" s="3850"/>
      <c r="U2873" s="3850"/>
      <c r="V2873" s="3850"/>
      <c r="W2873" s="3850"/>
      <c r="X2873" s="3850"/>
      <c r="Y2873" s="3850"/>
      <c r="Z2873" s="3850"/>
      <c r="AA2873" s="3850"/>
      <c r="AB2873" s="3850"/>
      <c r="AC2873" s="3850"/>
      <c r="AD2873" s="3850" t="s">
        <v>225</v>
      </c>
      <c r="AE2873" s="3850"/>
      <c r="AF2873" s="3850"/>
      <c r="AG2873" s="3850"/>
      <c r="AH2873" s="3851" t="s">
        <v>4993</v>
      </c>
      <c r="AI2873" s="3851"/>
      <c r="AJ2873" s="3851"/>
      <c r="AK2873" s="2574"/>
    </row>
    <row r="2874" spans="2:37" s="2556" customFormat="1" ht="17.25" customHeight="1" thickBot="1" x14ac:dyDescent="0.25">
      <c r="B2874" s="3828"/>
      <c r="C2874" s="3828"/>
      <c r="D2874" s="3828"/>
      <c r="E2874" s="3828"/>
      <c r="F2874" s="3828" t="s">
        <v>5010</v>
      </c>
      <c r="G2874" s="3828" t="s">
        <v>5011</v>
      </c>
      <c r="H2874" s="3827" t="s">
        <v>5012</v>
      </c>
      <c r="I2874" s="3830" t="s">
        <v>5013</v>
      </c>
      <c r="J2874" s="3830" t="s">
        <v>5014</v>
      </c>
      <c r="K2874" s="3829" t="s">
        <v>5015</v>
      </c>
      <c r="L2874" s="3829" t="s">
        <v>5016</v>
      </c>
      <c r="M2874" s="3830" t="s">
        <v>5017</v>
      </c>
      <c r="N2874" s="3830"/>
      <c r="O2874" s="3829" t="s">
        <v>5018</v>
      </c>
      <c r="P2874" s="3829" t="s">
        <v>5019</v>
      </c>
      <c r="Q2874" s="3829" t="s">
        <v>5020</v>
      </c>
      <c r="R2874" s="3829" t="s">
        <v>5021</v>
      </c>
      <c r="S2874" s="3827" t="s">
        <v>5022</v>
      </c>
      <c r="T2874" s="3827" t="s">
        <v>5023</v>
      </c>
      <c r="U2874" s="3827" t="s">
        <v>5024</v>
      </c>
      <c r="V2874" s="3827" t="s">
        <v>5025</v>
      </c>
      <c r="W2874" s="3827" t="s">
        <v>5026</v>
      </c>
      <c r="X2874" s="3827" t="s">
        <v>5027</v>
      </c>
      <c r="Y2874" s="3827" t="s">
        <v>5028</v>
      </c>
      <c r="Z2874" s="3827" t="s">
        <v>5029</v>
      </c>
      <c r="AA2874" s="3827" t="s">
        <v>5030</v>
      </c>
      <c r="AB2874" s="3830" t="s">
        <v>5031</v>
      </c>
      <c r="AC2874" s="3830" t="s">
        <v>5032</v>
      </c>
      <c r="AD2874" s="3827" t="s">
        <v>5033</v>
      </c>
      <c r="AE2874" s="3827" t="s">
        <v>5034</v>
      </c>
      <c r="AF2874" s="3827" t="s">
        <v>5035</v>
      </c>
      <c r="AG2874" s="3827" t="s">
        <v>5036</v>
      </c>
      <c r="AH2874" s="3827" t="s">
        <v>1154</v>
      </c>
      <c r="AI2874" s="3827" t="s">
        <v>4994</v>
      </c>
      <c r="AJ2874" s="3827" t="s">
        <v>4995</v>
      </c>
      <c r="AK2874" s="2574"/>
    </row>
    <row r="2875" spans="2:37" s="2556" customFormat="1" ht="17.25" customHeight="1" thickBot="1" x14ac:dyDescent="0.25">
      <c r="B2875" s="3954"/>
      <c r="C2875" s="3954"/>
      <c r="D2875" s="3954"/>
      <c r="E2875" s="3954"/>
      <c r="F2875" s="3954"/>
      <c r="G2875" s="3954"/>
      <c r="H2875" s="3954"/>
      <c r="I2875" s="4002"/>
      <c r="J2875" s="4002"/>
      <c r="K2875" s="4002"/>
      <c r="L2875" s="4002"/>
      <c r="M2875" s="2593" t="s">
        <v>5037</v>
      </c>
      <c r="N2875" s="2594" t="s">
        <v>2798</v>
      </c>
      <c r="O2875" s="4002"/>
      <c r="P2875" s="4002"/>
      <c r="Q2875" s="4002"/>
      <c r="R2875" s="4002"/>
      <c r="S2875" s="3828"/>
      <c r="T2875" s="3828"/>
      <c r="U2875" s="3828"/>
      <c r="V2875" s="3828"/>
      <c r="W2875" s="3828"/>
      <c r="X2875" s="3828"/>
      <c r="Y2875" s="3828"/>
      <c r="Z2875" s="3828"/>
      <c r="AA2875" s="3828"/>
      <c r="AB2875" s="3829"/>
      <c r="AC2875" s="3829"/>
      <c r="AD2875" s="3828"/>
      <c r="AE2875" s="3828"/>
      <c r="AF2875" s="3828"/>
      <c r="AG2875" s="3828"/>
      <c r="AH2875" s="3828"/>
      <c r="AI2875" s="3828"/>
      <c r="AJ2875" s="3828"/>
      <c r="AK2875" s="2574"/>
    </row>
    <row r="2876" spans="2:37" s="2556" customFormat="1" ht="17.25" customHeight="1" x14ac:dyDescent="0.2">
      <c r="B2876" s="4012" t="s">
        <v>5038</v>
      </c>
      <c r="C2876" s="4013"/>
      <c r="D2876" s="2589" t="s">
        <v>5000</v>
      </c>
      <c r="E2876" s="2590">
        <v>20.160000000000004</v>
      </c>
      <c r="F2876" s="2590">
        <f>8.01*1.12</f>
        <v>8.9712000000000014</v>
      </c>
      <c r="G2876" s="2591" t="s">
        <v>1534</v>
      </c>
      <c r="H2876" s="2591" t="s">
        <v>1534</v>
      </c>
      <c r="I2876" s="2591" t="s">
        <v>1534</v>
      </c>
      <c r="J2876" s="2592">
        <v>53</v>
      </c>
      <c r="K2876" s="2591">
        <v>0.16800000000000001</v>
      </c>
      <c r="L2876" s="2591">
        <v>0.16800000000000001</v>
      </c>
      <c r="M2876" s="2592">
        <v>53</v>
      </c>
      <c r="N2876" s="2592">
        <v>53</v>
      </c>
      <c r="O2876" s="2591">
        <v>0.16800000000000001</v>
      </c>
      <c r="P2876" s="2591">
        <v>0.16800000000000001</v>
      </c>
      <c r="Q2876" s="2591">
        <v>0.16800000000000001</v>
      </c>
      <c r="R2876" s="2591">
        <v>0.16800000000000001</v>
      </c>
      <c r="S2876" s="2561" t="s">
        <v>1534</v>
      </c>
      <c r="T2876" s="2561" t="s">
        <v>1534</v>
      </c>
      <c r="U2876" s="2561" t="s">
        <v>1534</v>
      </c>
      <c r="V2876" s="2561" t="s">
        <v>1534</v>
      </c>
      <c r="W2876" s="2561" t="s">
        <v>1534</v>
      </c>
      <c r="X2876" s="2559">
        <v>6.720000000000001E-2</v>
      </c>
      <c r="Y2876" s="2562" t="s">
        <v>1534</v>
      </c>
      <c r="Z2876" s="2562" t="s">
        <v>1534</v>
      </c>
      <c r="AA2876" s="2562" t="s">
        <v>1534</v>
      </c>
      <c r="AB2876" s="2562" t="s">
        <v>1534</v>
      </c>
      <c r="AC2876" s="2559">
        <v>6.720000000000001E-2</v>
      </c>
      <c r="AD2876" s="2562" t="s">
        <v>1534</v>
      </c>
      <c r="AE2876" s="2562" t="s">
        <v>1534</v>
      </c>
      <c r="AF2876" s="2562" t="s">
        <v>1534</v>
      </c>
      <c r="AG2876" s="2563">
        <v>0.11200000000000002</v>
      </c>
      <c r="AH2876" s="2562" t="s">
        <v>5001</v>
      </c>
      <c r="AI2876" s="2562" t="s">
        <v>5002</v>
      </c>
      <c r="AJ2876" s="2564">
        <f>9.99*1.12</f>
        <v>11.188800000000001</v>
      </c>
      <c r="AK2876" s="2574"/>
    </row>
    <row r="2877" spans="2:37" s="2556" customFormat="1" ht="17.25" customHeight="1" x14ac:dyDescent="0.2">
      <c r="B2877" s="3914" t="s">
        <v>5039</v>
      </c>
      <c r="C2877" s="3915"/>
      <c r="D2877" s="2557" t="s">
        <v>5003</v>
      </c>
      <c r="E2877" s="2558">
        <v>22.400000000000002</v>
      </c>
      <c r="F2877" s="2558">
        <f>10.01*1.12</f>
        <v>11.211200000000002</v>
      </c>
      <c r="G2877" s="2559" t="s">
        <v>1534</v>
      </c>
      <c r="H2877" s="2559" t="s">
        <v>1534</v>
      </c>
      <c r="I2877" s="2559" t="s">
        <v>1534</v>
      </c>
      <c r="J2877" s="2560">
        <v>67</v>
      </c>
      <c r="K2877" s="2559">
        <v>0.16800000000000001</v>
      </c>
      <c r="L2877" s="2559">
        <v>0.16800000000000001</v>
      </c>
      <c r="M2877" s="2560">
        <v>67</v>
      </c>
      <c r="N2877" s="2560">
        <v>67</v>
      </c>
      <c r="O2877" s="2559">
        <v>0.16800000000000001</v>
      </c>
      <c r="P2877" s="2559">
        <v>0.16800000000000001</v>
      </c>
      <c r="Q2877" s="2559">
        <v>0.16800000000000001</v>
      </c>
      <c r="R2877" s="2559">
        <v>0.16800000000000001</v>
      </c>
      <c r="S2877" s="2561" t="s">
        <v>1534</v>
      </c>
      <c r="T2877" s="2561" t="s">
        <v>1534</v>
      </c>
      <c r="U2877" s="2561" t="s">
        <v>1534</v>
      </c>
      <c r="V2877" s="2561" t="s">
        <v>1534</v>
      </c>
      <c r="W2877" s="2561" t="s">
        <v>1534</v>
      </c>
      <c r="X2877" s="2559">
        <v>6.720000000000001E-2</v>
      </c>
      <c r="Y2877" s="2562" t="s">
        <v>1534</v>
      </c>
      <c r="Z2877" s="2562" t="s">
        <v>1534</v>
      </c>
      <c r="AA2877" s="2562" t="s">
        <v>1534</v>
      </c>
      <c r="AB2877" s="2562" t="s">
        <v>1534</v>
      </c>
      <c r="AC2877" s="2559">
        <v>6.720000000000001E-2</v>
      </c>
      <c r="AD2877" s="2562" t="s">
        <v>1534</v>
      </c>
      <c r="AE2877" s="2562" t="s">
        <v>1534</v>
      </c>
      <c r="AF2877" s="2562" t="s">
        <v>1534</v>
      </c>
      <c r="AG2877" s="2563">
        <v>0.11200000000000002</v>
      </c>
      <c r="AH2877" s="2562" t="s">
        <v>5001</v>
      </c>
      <c r="AI2877" s="2562" t="s">
        <v>5002</v>
      </c>
      <c r="AJ2877" s="2564">
        <f t="shared" ref="AJ2877:AJ2878" si="25">9.99*1.12</f>
        <v>11.188800000000001</v>
      </c>
      <c r="AK2877" s="2574"/>
    </row>
    <row r="2878" spans="2:37" s="2556" customFormat="1" ht="17.25" customHeight="1" thickBot="1" x14ac:dyDescent="0.25">
      <c r="B2878" s="3909" t="s">
        <v>5040</v>
      </c>
      <c r="C2878" s="3910"/>
      <c r="D2878" s="2604" t="s">
        <v>5004</v>
      </c>
      <c r="E2878" s="2605">
        <v>24.64</v>
      </c>
      <c r="F2878" s="2605">
        <f>12.01*1.12</f>
        <v>13.451200000000002</v>
      </c>
      <c r="G2878" s="2606" t="s">
        <v>1534</v>
      </c>
      <c r="H2878" s="2606" t="s">
        <v>1534</v>
      </c>
      <c r="I2878" s="2606" t="s">
        <v>1534</v>
      </c>
      <c r="J2878" s="2607">
        <v>80</v>
      </c>
      <c r="K2878" s="2606">
        <v>0.16800000000000001</v>
      </c>
      <c r="L2878" s="2606">
        <v>0.16800000000000001</v>
      </c>
      <c r="M2878" s="2607">
        <v>80</v>
      </c>
      <c r="N2878" s="2607">
        <v>80</v>
      </c>
      <c r="O2878" s="2606">
        <v>0.16800000000000001</v>
      </c>
      <c r="P2878" s="2606">
        <v>0.16800000000000001</v>
      </c>
      <c r="Q2878" s="2606">
        <v>0.16800000000000001</v>
      </c>
      <c r="R2878" s="2606">
        <v>0.16800000000000001</v>
      </c>
      <c r="S2878" s="2608" t="s">
        <v>1534</v>
      </c>
      <c r="T2878" s="2608" t="s">
        <v>1534</v>
      </c>
      <c r="U2878" s="2608" t="s">
        <v>1534</v>
      </c>
      <c r="V2878" s="2608" t="s">
        <v>1534</v>
      </c>
      <c r="W2878" s="2608" t="s">
        <v>1534</v>
      </c>
      <c r="X2878" s="2606">
        <v>6.720000000000001E-2</v>
      </c>
      <c r="Y2878" s="2609" t="s">
        <v>1534</v>
      </c>
      <c r="Z2878" s="2609" t="s">
        <v>1534</v>
      </c>
      <c r="AA2878" s="2609" t="s">
        <v>1534</v>
      </c>
      <c r="AB2878" s="2609" t="s">
        <v>1534</v>
      </c>
      <c r="AC2878" s="2606">
        <v>6.720000000000001E-2</v>
      </c>
      <c r="AD2878" s="2609" t="s">
        <v>1534</v>
      </c>
      <c r="AE2878" s="2609" t="s">
        <v>1534</v>
      </c>
      <c r="AF2878" s="2609" t="s">
        <v>1534</v>
      </c>
      <c r="AG2878" s="2610">
        <v>0.11200000000000002</v>
      </c>
      <c r="AH2878" s="2609" t="s">
        <v>5001</v>
      </c>
      <c r="AI2878" s="2609" t="s">
        <v>5002</v>
      </c>
      <c r="AJ2878" s="3103">
        <f t="shared" si="25"/>
        <v>11.188800000000001</v>
      </c>
      <c r="AK2878" s="2574"/>
    </row>
    <row r="2879" spans="2:37" s="2556" customFormat="1" ht="17.25" customHeight="1" x14ac:dyDescent="0.2">
      <c r="B2879" s="2575"/>
      <c r="C2879" s="2568"/>
      <c r="D2879" s="2568"/>
      <c r="E2879" s="2568"/>
      <c r="F2879" s="2568"/>
      <c r="G2879" s="2568"/>
      <c r="H2879" s="2568"/>
      <c r="I2879" s="2569"/>
      <c r="J2879" s="2569"/>
      <c r="K2879" s="2569"/>
      <c r="L2879" s="2569"/>
      <c r="M2879" s="2568"/>
      <c r="N2879" s="2569"/>
      <c r="O2879" s="2569"/>
      <c r="P2879" s="2569"/>
      <c r="Q2879" s="2569"/>
      <c r="R2879" s="2569"/>
      <c r="S2879" s="2568"/>
      <c r="T2879" s="2567"/>
      <c r="U2879" s="2567"/>
      <c r="V2879" s="2567"/>
      <c r="W2879" s="2567"/>
      <c r="X2879" s="2567"/>
      <c r="Y2879" s="2567"/>
      <c r="Z2879" s="2567"/>
      <c r="AA2879" s="2567"/>
      <c r="AB2879" s="2567"/>
      <c r="AC2879" s="2567"/>
      <c r="AD2879" s="2567"/>
      <c r="AE2879" s="2567"/>
      <c r="AF2879" s="2567"/>
      <c r="AG2879" s="2567"/>
      <c r="AH2879" s="2567"/>
      <c r="AI2879" s="2567"/>
      <c r="AJ2879" s="2570"/>
      <c r="AK2879" s="2574"/>
    </row>
    <row r="2880" spans="2:37" s="2556" customFormat="1" ht="17.25" customHeight="1" x14ac:dyDescent="0.2">
      <c r="B2880" s="3834" t="s">
        <v>4996</v>
      </c>
      <c r="C2880" s="3835"/>
      <c r="D2880" s="3917" t="s">
        <v>10</v>
      </c>
      <c r="E2880" s="3917"/>
      <c r="F2880" s="3917"/>
      <c r="G2880" s="3917"/>
      <c r="H2880" s="2571"/>
      <c r="I2880" s="2571"/>
      <c r="J2880" s="2571"/>
      <c r="K2880" s="2571"/>
      <c r="L2880" s="2571"/>
      <c r="M2880" s="2571"/>
      <c r="N2880" s="2571"/>
      <c r="O2880" s="2571"/>
      <c r="P2880" s="2571"/>
      <c r="Q2880" s="2571"/>
      <c r="R2880" s="2571"/>
      <c r="S2880" s="2571"/>
      <c r="T2880" s="2567"/>
      <c r="U2880" s="2567"/>
      <c r="V2880" s="2567"/>
      <c r="W2880" s="2567"/>
      <c r="X2880" s="2567"/>
      <c r="Y2880" s="2567"/>
      <c r="Z2880" s="2567"/>
      <c r="AA2880" s="2567"/>
      <c r="AB2880" s="2567"/>
      <c r="AC2880" s="2567"/>
      <c r="AD2880" s="2567"/>
      <c r="AE2880" s="2567"/>
      <c r="AF2880" s="2567"/>
      <c r="AG2880" s="2567"/>
      <c r="AH2880" s="2567"/>
      <c r="AI2880" s="2567"/>
      <c r="AJ2880" s="2570"/>
      <c r="AK2880" s="2574"/>
    </row>
    <row r="2881" spans="2:37" s="2556" customFormat="1" ht="17.25" customHeight="1" thickBot="1" x14ac:dyDescent="0.25">
      <c r="B2881" s="3938" t="s">
        <v>4997</v>
      </c>
      <c r="C2881" s="3939"/>
      <c r="D2881" s="4016" t="s">
        <v>10</v>
      </c>
      <c r="E2881" s="4016"/>
      <c r="F2881" s="4016"/>
      <c r="G2881" s="4016"/>
      <c r="H2881" s="2576"/>
      <c r="I2881" s="2576"/>
      <c r="J2881" s="2576"/>
      <c r="K2881" s="2576"/>
      <c r="L2881" s="2576"/>
      <c r="M2881" s="2576"/>
      <c r="N2881" s="2576"/>
      <c r="O2881" s="2576"/>
      <c r="P2881" s="2576"/>
      <c r="Q2881" s="2576"/>
      <c r="R2881" s="2576"/>
      <c r="S2881" s="2576"/>
      <c r="T2881" s="2577"/>
      <c r="U2881" s="2577"/>
      <c r="V2881" s="2577"/>
      <c r="W2881" s="2577"/>
      <c r="X2881" s="2577"/>
      <c r="Y2881" s="2577"/>
      <c r="Z2881" s="2577"/>
      <c r="AA2881" s="2577"/>
      <c r="AB2881" s="2577"/>
      <c r="AC2881" s="2577"/>
      <c r="AD2881" s="2577"/>
      <c r="AE2881" s="2577"/>
      <c r="AF2881" s="2577"/>
      <c r="AG2881" s="2577"/>
      <c r="AH2881" s="2577"/>
      <c r="AI2881" s="2577"/>
      <c r="AJ2881" s="2578"/>
      <c r="AK2881" s="2579"/>
    </row>
    <row r="2882" spans="2:37" s="2556" customFormat="1" ht="17.25" customHeight="1" x14ac:dyDescent="0.2">
      <c r="B2882" s="2555"/>
      <c r="C2882" s="2555"/>
      <c r="D2882" s="2555"/>
      <c r="E2882" s="2555"/>
      <c r="F2882" s="2555"/>
    </row>
    <row r="2883" spans="2:37" s="2777" customFormat="1" ht="17.25" customHeight="1" thickBot="1" x14ac:dyDescent="0.25">
      <c r="B2883" s="3864"/>
      <c r="C2883" s="3864"/>
      <c r="D2883" s="2681"/>
      <c r="E2883" s="2681"/>
      <c r="F2883" s="2681"/>
    </row>
    <row r="2884" spans="2:37" s="2777" customFormat="1" ht="17.25" customHeight="1" x14ac:dyDescent="0.2">
      <c r="B2884" s="3839" t="s">
        <v>5005</v>
      </c>
      <c r="C2884" s="3840"/>
      <c r="D2884" s="3840"/>
      <c r="E2884" s="3840"/>
      <c r="F2884" s="3840"/>
      <c r="G2884" s="3840"/>
      <c r="H2884" s="3840"/>
      <c r="I2884" s="3840"/>
      <c r="J2884" s="3840"/>
      <c r="K2884" s="3840"/>
      <c r="L2884" s="3840"/>
      <c r="M2884" s="3840"/>
      <c r="N2884" s="3840"/>
      <c r="O2884" s="3840"/>
      <c r="P2884" s="3840"/>
      <c r="Q2884" s="3840"/>
      <c r="R2884" s="3840"/>
      <c r="S2884" s="3840"/>
      <c r="T2884" s="3840"/>
      <c r="U2884" s="3840"/>
      <c r="V2884" s="3840"/>
      <c r="W2884" s="3840"/>
      <c r="X2884" s="3840"/>
      <c r="Y2884" s="3840"/>
      <c r="Z2884" s="3840"/>
      <c r="AA2884" s="3840"/>
      <c r="AB2884" s="3840"/>
      <c r="AC2884" s="3840"/>
      <c r="AD2884" s="3840"/>
      <c r="AE2884" s="3840"/>
      <c r="AF2884" s="3840"/>
      <c r="AG2884" s="3840"/>
      <c r="AH2884" s="3840"/>
      <c r="AI2884" s="3840"/>
      <c r="AJ2884" s="3840"/>
      <c r="AK2884" s="3841"/>
    </row>
    <row r="2885" spans="2:37" s="2777" customFormat="1" ht="17.25" customHeight="1" x14ac:dyDescent="0.2">
      <c r="B2885" s="2572"/>
      <c r="C2885" s="2661"/>
      <c r="D2885" s="2661"/>
      <c r="E2885" s="2661"/>
      <c r="F2885" s="2661"/>
      <c r="G2885" s="2573"/>
      <c r="H2885" s="2573"/>
      <c r="I2885" s="2573"/>
      <c r="J2885" s="2573"/>
      <c r="K2885" s="2573"/>
      <c r="L2885" s="2573"/>
      <c r="M2885" s="2573"/>
      <c r="N2885" s="2573"/>
      <c r="O2885" s="2573"/>
      <c r="P2885" s="2573"/>
      <c r="Q2885" s="2573"/>
      <c r="R2885" s="2573"/>
      <c r="S2885" s="2573"/>
      <c r="T2885" s="2573"/>
      <c r="U2885" s="2573"/>
      <c r="V2885" s="2573"/>
      <c r="W2885" s="2573"/>
      <c r="X2885" s="2573"/>
      <c r="Y2885" s="2573"/>
      <c r="Z2885" s="2573"/>
      <c r="AA2885" s="2573"/>
      <c r="AB2885" s="2573"/>
      <c r="AC2885" s="2573"/>
      <c r="AD2885" s="2573"/>
      <c r="AE2885" s="2573"/>
      <c r="AF2885" s="2573"/>
      <c r="AG2885" s="2573"/>
      <c r="AH2885" s="2573"/>
      <c r="AI2885" s="2573"/>
      <c r="AJ2885" s="2573"/>
      <c r="AK2885" s="2574"/>
    </row>
    <row r="2886" spans="2:37" s="2777" customFormat="1" ht="17.25" customHeight="1" x14ac:dyDescent="0.2">
      <c r="B2886" s="2572" t="s">
        <v>4992</v>
      </c>
      <c r="C2886" s="2661"/>
      <c r="D2886" s="3962" t="s">
        <v>5964</v>
      </c>
      <c r="E2886" s="3962"/>
      <c r="F2886" s="3962"/>
      <c r="G2886" s="2573"/>
      <c r="H2886" s="2573"/>
      <c r="I2886" s="2573"/>
      <c r="J2886" s="2573"/>
      <c r="K2886" s="2573"/>
      <c r="L2886" s="2573"/>
      <c r="M2886" s="2573"/>
      <c r="N2886" s="2573"/>
      <c r="O2886" s="2573"/>
      <c r="P2886" s="2573"/>
      <c r="Q2886" s="2573"/>
      <c r="R2886" s="2573"/>
      <c r="S2886" s="2573"/>
      <c r="T2886" s="2573"/>
      <c r="U2886" s="2573"/>
      <c r="V2886" s="2573"/>
      <c r="W2886" s="2573"/>
      <c r="X2886" s="2573"/>
      <c r="Y2886" s="2573"/>
      <c r="Z2886" s="2573"/>
      <c r="AA2886" s="2573"/>
      <c r="AB2886" s="2573"/>
      <c r="AC2886" s="2573"/>
      <c r="AD2886" s="2573"/>
      <c r="AE2886" s="2573"/>
      <c r="AF2886" s="2573"/>
      <c r="AG2886" s="2573"/>
      <c r="AH2886" s="2573"/>
      <c r="AI2886" s="2573"/>
      <c r="AJ2886" s="2573"/>
      <c r="AK2886" s="2574"/>
    </row>
    <row r="2887" spans="2:37" s="2777" customFormat="1" ht="17.25" customHeight="1" thickBot="1" x14ac:dyDescent="0.25">
      <c r="B2887" s="3863" t="s">
        <v>5006</v>
      </c>
      <c r="C2887" s="3864"/>
      <c r="D2887" s="3972">
        <v>41401</v>
      </c>
      <c r="E2887" s="3973"/>
      <c r="F2887" s="2661"/>
      <c r="G2887" s="2573"/>
      <c r="H2887" s="2573"/>
      <c r="I2887" s="2573"/>
      <c r="J2887" s="2573"/>
      <c r="K2887" s="2573"/>
      <c r="L2887" s="2573"/>
      <c r="M2887" s="2573"/>
      <c r="N2887" s="2573"/>
      <c r="O2887" s="2573"/>
      <c r="P2887" s="2573"/>
      <c r="Q2887" s="2573"/>
      <c r="R2887" s="2573"/>
      <c r="S2887" s="2573"/>
      <c r="T2887" s="2573"/>
      <c r="U2887" s="2573"/>
      <c r="V2887" s="2573"/>
      <c r="W2887" s="2573"/>
      <c r="X2887" s="2573"/>
      <c r="Y2887" s="2573"/>
      <c r="Z2887" s="2573"/>
      <c r="AA2887" s="2573"/>
      <c r="AB2887" s="2573"/>
      <c r="AC2887" s="2573"/>
      <c r="AD2887" s="2573"/>
      <c r="AE2887" s="2573"/>
      <c r="AF2887" s="2573"/>
      <c r="AG2887" s="2573"/>
      <c r="AH2887" s="2573"/>
      <c r="AI2887" s="2573"/>
      <c r="AJ2887" s="2573"/>
      <c r="AK2887" s="2574"/>
    </row>
    <row r="2888" spans="2:37" s="2777" customFormat="1" ht="73.5" customHeight="1" thickBot="1" x14ac:dyDescent="0.25">
      <c r="B2888" s="3844" t="s">
        <v>5007</v>
      </c>
      <c r="C2888" s="3871"/>
      <c r="D2888" s="3963" t="s">
        <v>5207</v>
      </c>
      <c r="E2888" s="3964"/>
      <c r="F2888" s="3964"/>
      <c r="G2888" s="3964"/>
      <c r="H2888" s="3964"/>
      <c r="I2888" s="3964"/>
      <c r="J2888" s="3964"/>
      <c r="K2888" s="3965"/>
      <c r="L2888" s="2573"/>
      <c r="M2888" s="2573"/>
      <c r="N2888" s="2573"/>
      <c r="O2888" s="2573"/>
      <c r="P2888" s="2573"/>
      <c r="Q2888" s="2573"/>
      <c r="R2888" s="2573"/>
      <c r="S2888" s="2573"/>
      <c r="T2888" s="2573"/>
      <c r="U2888" s="2573"/>
      <c r="V2888" s="2573"/>
      <c r="W2888" s="2573"/>
      <c r="X2888" s="2573"/>
      <c r="Y2888" s="2573"/>
      <c r="Z2888" s="2573"/>
      <c r="AA2888" s="2573"/>
      <c r="AB2888" s="2573"/>
      <c r="AC2888" s="2573"/>
      <c r="AD2888" s="2573"/>
      <c r="AE2888" s="2573"/>
      <c r="AF2888" s="2573"/>
      <c r="AG2888" s="2573"/>
      <c r="AH2888" s="2573"/>
      <c r="AI2888" s="2573"/>
      <c r="AJ2888" s="2573"/>
      <c r="AK2888" s="2574"/>
    </row>
    <row r="2889" spans="2:37" s="2777" customFormat="1" ht="17.25" customHeight="1" thickBot="1" x14ac:dyDescent="0.25">
      <c r="B2889" s="3865"/>
      <c r="C2889" s="3849"/>
      <c r="D2889" s="3849"/>
      <c r="E2889" s="3849"/>
      <c r="F2889" s="3849"/>
      <c r="G2889" s="3849"/>
      <c r="H2889" s="3849"/>
      <c r="I2889" s="3849"/>
      <c r="J2889" s="3849"/>
      <c r="K2889" s="3849"/>
      <c r="L2889" s="3849"/>
      <c r="M2889" s="3849"/>
      <c r="N2889" s="3849"/>
      <c r="O2889" s="3849"/>
      <c r="P2889" s="3849"/>
      <c r="Q2889" s="3849"/>
      <c r="R2889" s="2573"/>
      <c r="S2889" s="2573"/>
      <c r="T2889" s="2573"/>
      <c r="U2889" s="2573"/>
      <c r="V2889" s="2573"/>
      <c r="W2889" s="2573"/>
      <c r="X2889" s="2573"/>
      <c r="Y2889" s="2573"/>
      <c r="Z2889" s="2573"/>
      <c r="AA2889" s="2573"/>
      <c r="AB2889" s="2573"/>
      <c r="AC2889" s="2573"/>
      <c r="AD2889" s="2573"/>
      <c r="AE2889" s="2573"/>
      <c r="AF2889" s="2573"/>
      <c r="AG2889" s="2573"/>
      <c r="AH2889" s="2573"/>
      <c r="AI2889" s="2573"/>
      <c r="AJ2889" s="2573"/>
      <c r="AK2889" s="2574"/>
    </row>
    <row r="2890" spans="2:37" s="2777" customFormat="1" ht="17.25" customHeight="1" thickBot="1" x14ac:dyDescent="0.25">
      <c r="B2890" s="3827" t="s">
        <v>5008</v>
      </c>
      <c r="C2890" s="3827"/>
      <c r="D2890" s="3827" t="s">
        <v>4998</v>
      </c>
      <c r="E2890" s="3827" t="s">
        <v>5009</v>
      </c>
      <c r="F2890" s="3850" t="s">
        <v>224</v>
      </c>
      <c r="G2890" s="3850"/>
      <c r="H2890" s="3850"/>
      <c r="I2890" s="3850"/>
      <c r="J2890" s="3850"/>
      <c r="K2890" s="3850"/>
      <c r="L2890" s="3850"/>
      <c r="M2890" s="3850"/>
      <c r="N2890" s="3850"/>
      <c r="O2890" s="3850"/>
      <c r="P2890" s="3850"/>
      <c r="Q2890" s="3850"/>
      <c r="R2890" s="3850"/>
      <c r="S2890" s="3850" t="s">
        <v>340</v>
      </c>
      <c r="T2890" s="3850"/>
      <c r="U2890" s="3850"/>
      <c r="V2890" s="3850"/>
      <c r="W2890" s="3850"/>
      <c r="X2890" s="3850"/>
      <c r="Y2890" s="3850"/>
      <c r="Z2890" s="3850"/>
      <c r="AA2890" s="3850"/>
      <c r="AB2890" s="3850"/>
      <c r="AC2890" s="3850"/>
      <c r="AD2890" s="3850" t="s">
        <v>225</v>
      </c>
      <c r="AE2890" s="3850"/>
      <c r="AF2890" s="3850"/>
      <c r="AG2890" s="3850"/>
      <c r="AH2890" s="3851" t="s">
        <v>4993</v>
      </c>
      <c r="AI2890" s="3851"/>
      <c r="AJ2890" s="3851"/>
      <c r="AK2890" s="2574"/>
    </row>
    <row r="2891" spans="2:37" s="2777" customFormat="1" ht="17.25" customHeight="1" thickBot="1" x14ac:dyDescent="0.25">
      <c r="B2891" s="3828"/>
      <c r="C2891" s="3828"/>
      <c r="D2891" s="3828"/>
      <c r="E2891" s="3828"/>
      <c r="F2891" s="3828" t="s">
        <v>5010</v>
      </c>
      <c r="G2891" s="3828" t="s">
        <v>5011</v>
      </c>
      <c r="H2891" s="3827" t="s">
        <v>5012</v>
      </c>
      <c r="I2891" s="3830" t="s">
        <v>5013</v>
      </c>
      <c r="J2891" s="3830" t="s">
        <v>5014</v>
      </c>
      <c r="K2891" s="3829" t="s">
        <v>5015</v>
      </c>
      <c r="L2891" s="3829" t="s">
        <v>5016</v>
      </c>
      <c r="M2891" s="3830" t="s">
        <v>5017</v>
      </c>
      <c r="N2891" s="3830"/>
      <c r="O2891" s="3829" t="s">
        <v>5018</v>
      </c>
      <c r="P2891" s="3829" t="s">
        <v>5019</v>
      </c>
      <c r="Q2891" s="3829" t="s">
        <v>5020</v>
      </c>
      <c r="R2891" s="3829" t="s">
        <v>5021</v>
      </c>
      <c r="S2891" s="3827" t="s">
        <v>5022</v>
      </c>
      <c r="T2891" s="3827" t="s">
        <v>5023</v>
      </c>
      <c r="U2891" s="3827" t="s">
        <v>5024</v>
      </c>
      <c r="V2891" s="3827" t="s">
        <v>5025</v>
      </c>
      <c r="W2891" s="3827" t="s">
        <v>5026</v>
      </c>
      <c r="X2891" s="3827" t="s">
        <v>5027</v>
      </c>
      <c r="Y2891" s="3827" t="s">
        <v>5028</v>
      </c>
      <c r="Z2891" s="3827" t="s">
        <v>5029</v>
      </c>
      <c r="AA2891" s="3827" t="s">
        <v>5030</v>
      </c>
      <c r="AB2891" s="3830" t="s">
        <v>5031</v>
      </c>
      <c r="AC2891" s="3830" t="s">
        <v>5032</v>
      </c>
      <c r="AD2891" s="3827" t="s">
        <v>5033</v>
      </c>
      <c r="AE2891" s="3827" t="s">
        <v>5034</v>
      </c>
      <c r="AF2891" s="3827" t="s">
        <v>5035</v>
      </c>
      <c r="AG2891" s="3827" t="s">
        <v>5036</v>
      </c>
      <c r="AH2891" s="3827" t="s">
        <v>1154</v>
      </c>
      <c r="AI2891" s="3827" t="s">
        <v>4994</v>
      </c>
      <c r="AJ2891" s="3827" t="s">
        <v>4995</v>
      </c>
      <c r="AK2891" s="2574"/>
    </row>
    <row r="2892" spans="2:37" s="2777" customFormat="1" ht="17.25" customHeight="1" thickBot="1" x14ac:dyDescent="0.25">
      <c r="B2892" s="3828"/>
      <c r="C2892" s="3828"/>
      <c r="D2892" s="3828"/>
      <c r="E2892" s="3828"/>
      <c r="F2892" s="3828"/>
      <c r="G2892" s="3828"/>
      <c r="H2892" s="3828"/>
      <c r="I2892" s="3829"/>
      <c r="J2892" s="3829"/>
      <c r="K2892" s="3829"/>
      <c r="L2892" s="3829"/>
      <c r="M2892" s="2658" t="s">
        <v>5037</v>
      </c>
      <c r="N2892" s="2657" t="s">
        <v>2798</v>
      </c>
      <c r="O2892" s="3829"/>
      <c r="P2892" s="3829"/>
      <c r="Q2892" s="3829"/>
      <c r="R2892" s="3829"/>
      <c r="S2892" s="3828"/>
      <c r="T2892" s="3828"/>
      <c r="U2892" s="3828"/>
      <c r="V2892" s="3828"/>
      <c r="W2892" s="3828"/>
      <c r="X2892" s="3828"/>
      <c r="Y2892" s="3828"/>
      <c r="Z2892" s="3828"/>
      <c r="AA2892" s="3828"/>
      <c r="AB2892" s="3829"/>
      <c r="AC2892" s="3829"/>
      <c r="AD2892" s="3828"/>
      <c r="AE2892" s="3828"/>
      <c r="AF2892" s="3828"/>
      <c r="AG2892" s="3828"/>
      <c r="AH2892" s="3828"/>
      <c r="AI2892" s="3828"/>
      <c r="AJ2892" s="3828"/>
      <c r="AK2892" s="2574"/>
    </row>
    <row r="2893" spans="2:37" s="2777" customFormat="1" ht="17.25" customHeight="1" x14ac:dyDescent="0.2">
      <c r="B2893" s="3980" t="s">
        <v>5208</v>
      </c>
      <c r="C2893" s="3981"/>
      <c r="D2893" s="2778">
        <v>50000592</v>
      </c>
      <c r="E2893" s="2718"/>
      <c r="F2893" s="2718"/>
      <c r="G2893" s="2672"/>
      <c r="H2893" s="2719"/>
      <c r="I2893" s="2719"/>
      <c r="J2893" s="2719"/>
      <c r="K2893" s="2672"/>
      <c r="L2893" s="2672"/>
      <c r="M2893" s="2720"/>
      <c r="N2893" s="2721"/>
      <c r="O2893" s="2672"/>
      <c r="P2893" s="2672"/>
      <c r="Q2893" s="2672"/>
      <c r="R2893" s="2672"/>
      <c r="S2893" s="2700"/>
      <c r="T2893" s="2672"/>
      <c r="U2893" s="2722"/>
      <c r="V2893" s="2722"/>
      <c r="W2893" s="2672"/>
      <c r="X2893" s="2672"/>
      <c r="Y2893" s="2722"/>
      <c r="Z2893" s="2722"/>
      <c r="AA2893" s="2722"/>
      <c r="AB2893" s="2672"/>
      <c r="AC2893" s="2672"/>
      <c r="AD2893" s="2718"/>
      <c r="AE2893" s="2741"/>
      <c r="AF2893" s="2775"/>
      <c r="AG2893" s="2775"/>
      <c r="AH2893" s="2716" t="s">
        <v>5209</v>
      </c>
      <c r="AI2893" s="2779">
        <v>1</v>
      </c>
      <c r="AJ2893" s="2702">
        <v>1</v>
      </c>
      <c r="AK2893" s="2574"/>
    </row>
    <row r="2894" spans="2:37" s="2777" customFormat="1" ht="17.25" customHeight="1" x14ac:dyDescent="0.2">
      <c r="B2894" s="4008" t="s">
        <v>5210</v>
      </c>
      <c r="C2894" s="4009"/>
      <c r="D2894" s="2780">
        <v>50000593</v>
      </c>
      <c r="E2894" s="2692"/>
      <c r="F2894" s="2692"/>
      <c r="G2894" s="2671"/>
      <c r="H2894" s="2781"/>
      <c r="I2894" s="2781"/>
      <c r="J2894" s="2781"/>
      <c r="K2894" s="2671"/>
      <c r="L2894" s="2671"/>
      <c r="M2894" s="2691"/>
      <c r="N2894" s="2782"/>
      <c r="O2894" s="2671"/>
      <c r="P2894" s="2671"/>
      <c r="Q2894" s="2671"/>
      <c r="R2894" s="2671"/>
      <c r="S2894" s="2614"/>
      <c r="T2894" s="2671"/>
      <c r="U2894" s="2783"/>
      <c r="V2894" s="2783"/>
      <c r="W2894" s="2671"/>
      <c r="X2894" s="2671"/>
      <c r="Y2894" s="2783"/>
      <c r="Z2894" s="2783"/>
      <c r="AA2894" s="2783"/>
      <c r="AB2894" s="2671"/>
      <c r="AC2894" s="2671"/>
      <c r="AD2894" s="2692"/>
      <c r="AE2894" s="2742"/>
      <c r="AF2894" s="2776"/>
      <c r="AG2894" s="2776"/>
      <c r="AH2894" s="2717" t="s">
        <v>5209</v>
      </c>
      <c r="AI2894" s="2784">
        <v>1</v>
      </c>
      <c r="AJ2894" s="2707">
        <v>1.5</v>
      </c>
      <c r="AK2894" s="2574"/>
    </row>
    <row r="2895" spans="2:37" s="2777" customFormat="1" ht="17.25" customHeight="1" x14ac:dyDescent="0.2">
      <c r="B2895" s="3914" t="s">
        <v>5211</v>
      </c>
      <c r="C2895" s="3915"/>
      <c r="D2895" s="2780">
        <v>50000590</v>
      </c>
      <c r="E2895" s="2692"/>
      <c r="F2895" s="2692"/>
      <c r="G2895" s="2671"/>
      <c r="H2895" s="2781"/>
      <c r="I2895" s="2781"/>
      <c r="J2895" s="2781"/>
      <c r="K2895" s="2671"/>
      <c r="L2895" s="2671"/>
      <c r="M2895" s="2691"/>
      <c r="N2895" s="2782"/>
      <c r="O2895" s="2671"/>
      <c r="P2895" s="2671"/>
      <c r="Q2895" s="2671"/>
      <c r="R2895" s="2671"/>
      <c r="S2895" s="2614"/>
      <c r="T2895" s="2671"/>
      <c r="U2895" s="2783"/>
      <c r="V2895" s="2783"/>
      <c r="W2895" s="2671"/>
      <c r="X2895" s="2671"/>
      <c r="Y2895" s="2783"/>
      <c r="Z2895" s="2783"/>
      <c r="AA2895" s="2783"/>
      <c r="AB2895" s="2671"/>
      <c r="AC2895" s="2671"/>
      <c r="AD2895" s="2692"/>
      <c r="AE2895" s="2742"/>
      <c r="AF2895" s="2776"/>
      <c r="AG2895" s="2776"/>
      <c r="AH2895" s="2717" t="s">
        <v>5209</v>
      </c>
      <c r="AI2895" s="2717">
        <v>1</v>
      </c>
      <c r="AJ2895" s="2707">
        <v>1</v>
      </c>
      <c r="AK2895" s="2574"/>
    </row>
    <row r="2896" spans="2:37" s="2777" customFormat="1" ht="17.25" customHeight="1" x14ac:dyDescent="0.2">
      <c r="B2896" s="3914" t="s">
        <v>5212</v>
      </c>
      <c r="C2896" s="3915"/>
      <c r="D2896" s="2780">
        <v>50000591</v>
      </c>
      <c r="E2896" s="2692"/>
      <c r="F2896" s="2692"/>
      <c r="G2896" s="2671"/>
      <c r="H2896" s="2781"/>
      <c r="I2896" s="2781"/>
      <c r="J2896" s="2781"/>
      <c r="K2896" s="2671"/>
      <c r="L2896" s="2671"/>
      <c r="M2896" s="2691"/>
      <c r="N2896" s="2782"/>
      <c r="O2896" s="2671"/>
      <c r="P2896" s="2671"/>
      <c r="Q2896" s="2671"/>
      <c r="R2896" s="2671"/>
      <c r="S2896" s="2614"/>
      <c r="T2896" s="2671"/>
      <c r="U2896" s="2783"/>
      <c r="V2896" s="2783"/>
      <c r="W2896" s="2671"/>
      <c r="X2896" s="2671"/>
      <c r="Y2896" s="2783"/>
      <c r="Z2896" s="2783"/>
      <c r="AA2896" s="2783"/>
      <c r="AB2896" s="2671"/>
      <c r="AC2896" s="2671"/>
      <c r="AD2896" s="2692"/>
      <c r="AE2896" s="2742"/>
      <c r="AF2896" s="2776"/>
      <c r="AG2896" s="2776"/>
      <c r="AH2896" s="2717" t="s">
        <v>5209</v>
      </c>
      <c r="AI2896" s="2784">
        <v>1</v>
      </c>
      <c r="AJ2896" s="2707">
        <v>1.5</v>
      </c>
      <c r="AK2896" s="2574"/>
    </row>
    <row r="2897" spans="2:37" s="2777" customFormat="1" ht="17.25" customHeight="1" x14ac:dyDescent="0.2">
      <c r="B2897" s="3914" t="s">
        <v>5213</v>
      </c>
      <c r="C2897" s="3915"/>
      <c r="D2897" s="2780">
        <v>50000588</v>
      </c>
      <c r="E2897" s="2692"/>
      <c r="F2897" s="2692"/>
      <c r="G2897" s="2671"/>
      <c r="H2897" s="2781"/>
      <c r="I2897" s="2781"/>
      <c r="J2897" s="2781"/>
      <c r="K2897" s="2671"/>
      <c r="L2897" s="2671"/>
      <c r="M2897" s="2691"/>
      <c r="N2897" s="2782"/>
      <c r="O2897" s="2671"/>
      <c r="P2897" s="2671"/>
      <c r="Q2897" s="2671"/>
      <c r="R2897" s="2671"/>
      <c r="S2897" s="2614"/>
      <c r="T2897" s="2671"/>
      <c r="U2897" s="2783"/>
      <c r="V2897" s="2783"/>
      <c r="W2897" s="2671"/>
      <c r="X2897" s="2671"/>
      <c r="Y2897" s="2783"/>
      <c r="Z2897" s="2783"/>
      <c r="AA2897" s="2783"/>
      <c r="AB2897" s="2671"/>
      <c r="AC2897" s="2671"/>
      <c r="AD2897" s="2692"/>
      <c r="AE2897" s="2742"/>
      <c r="AF2897" s="2776"/>
      <c r="AG2897" s="2776"/>
      <c r="AH2897" s="2717" t="s">
        <v>5209</v>
      </c>
      <c r="AI2897" s="2784">
        <v>1</v>
      </c>
      <c r="AJ2897" s="2707">
        <v>1</v>
      </c>
      <c r="AK2897" s="2574"/>
    </row>
    <row r="2898" spans="2:37" s="2777" customFormat="1" ht="17.25" customHeight="1" x14ac:dyDescent="0.2">
      <c r="B2898" s="3914" t="s">
        <v>5214</v>
      </c>
      <c r="C2898" s="3915"/>
      <c r="D2898" s="2780">
        <v>50000589</v>
      </c>
      <c r="E2898" s="2692"/>
      <c r="F2898" s="2692"/>
      <c r="G2898" s="2671"/>
      <c r="H2898" s="2781"/>
      <c r="I2898" s="2781"/>
      <c r="J2898" s="2781"/>
      <c r="K2898" s="2671"/>
      <c r="L2898" s="2671"/>
      <c r="M2898" s="2691"/>
      <c r="N2898" s="2782"/>
      <c r="O2898" s="2671"/>
      <c r="P2898" s="2671"/>
      <c r="Q2898" s="2671"/>
      <c r="R2898" s="2671"/>
      <c r="S2898" s="2614"/>
      <c r="T2898" s="2671"/>
      <c r="U2898" s="2783"/>
      <c r="V2898" s="2783"/>
      <c r="W2898" s="2671"/>
      <c r="X2898" s="2671"/>
      <c r="Y2898" s="2783"/>
      <c r="Z2898" s="2783"/>
      <c r="AA2898" s="2783"/>
      <c r="AB2898" s="2671"/>
      <c r="AC2898" s="2671"/>
      <c r="AD2898" s="2692"/>
      <c r="AE2898" s="2742"/>
      <c r="AF2898" s="2776"/>
      <c r="AG2898" s="2776"/>
      <c r="AH2898" s="2717" t="s">
        <v>5209</v>
      </c>
      <c r="AI2898" s="2784">
        <v>1</v>
      </c>
      <c r="AJ2898" s="2707">
        <v>1.5</v>
      </c>
      <c r="AK2898" s="2574"/>
    </row>
    <row r="2899" spans="2:37" s="2777" customFormat="1" ht="17.25" customHeight="1" x14ac:dyDescent="0.2">
      <c r="B2899" s="3914" t="s">
        <v>5215</v>
      </c>
      <c r="C2899" s="3915"/>
      <c r="D2899" s="2780">
        <v>50000595</v>
      </c>
      <c r="E2899" s="2692"/>
      <c r="F2899" s="2692"/>
      <c r="G2899" s="2671"/>
      <c r="H2899" s="2781"/>
      <c r="I2899" s="2781"/>
      <c r="J2899" s="2781"/>
      <c r="K2899" s="2671"/>
      <c r="L2899" s="2671"/>
      <c r="M2899" s="2691"/>
      <c r="N2899" s="2782"/>
      <c r="O2899" s="2671"/>
      <c r="P2899" s="2671"/>
      <c r="Q2899" s="2671"/>
      <c r="R2899" s="2671"/>
      <c r="S2899" s="2614"/>
      <c r="T2899" s="2671"/>
      <c r="U2899" s="2783"/>
      <c r="V2899" s="2783"/>
      <c r="W2899" s="2671"/>
      <c r="X2899" s="2671"/>
      <c r="Y2899" s="2783"/>
      <c r="Z2899" s="2783"/>
      <c r="AA2899" s="2783"/>
      <c r="AB2899" s="2671"/>
      <c r="AC2899" s="2671"/>
      <c r="AD2899" s="2692"/>
      <c r="AE2899" s="2742"/>
      <c r="AF2899" s="2776"/>
      <c r="AG2899" s="2776"/>
      <c r="AH2899" s="2717" t="s">
        <v>5209</v>
      </c>
      <c r="AI2899" s="2784">
        <v>1</v>
      </c>
      <c r="AJ2899" s="2707">
        <v>1</v>
      </c>
      <c r="AK2899" s="2574"/>
    </row>
    <row r="2900" spans="2:37" s="2777" customFormat="1" ht="17.25" customHeight="1" x14ac:dyDescent="0.2">
      <c r="B2900" s="3914" t="s">
        <v>5216</v>
      </c>
      <c r="C2900" s="3915"/>
      <c r="D2900" s="2780">
        <v>50000596</v>
      </c>
      <c r="E2900" s="2692"/>
      <c r="F2900" s="2692"/>
      <c r="G2900" s="2671"/>
      <c r="H2900" s="2781"/>
      <c r="I2900" s="2781"/>
      <c r="J2900" s="2781"/>
      <c r="K2900" s="2671"/>
      <c r="L2900" s="2671"/>
      <c r="M2900" s="2691"/>
      <c r="N2900" s="2782"/>
      <c r="O2900" s="2671"/>
      <c r="P2900" s="2671"/>
      <c r="Q2900" s="2671"/>
      <c r="R2900" s="2671"/>
      <c r="S2900" s="2614"/>
      <c r="T2900" s="2671"/>
      <c r="U2900" s="2783"/>
      <c r="V2900" s="2783"/>
      <c r="W2900" s="2671"/>
      <c r="X2900" s="2671"/>
      <c r="Y2900" s="2783"/>
      <c r="Z2900" s="2783"/>
      <c r="AA2900" s="2783"/>
      <c r="AB2900" s="2671"/>
      <c r="AC2900" s="2671"/>
      <c r="AD2900" s="2692"/>
      <c r="AE2900" s="2742"/>
      <c r="AF2900" s="2776"/>
      <c r="AG2900" s="2776"/>
      <c r="AH2900" s="2717" t="s">
        <v>5209</v>
      </c>
      <c r="AI2900" s="2784">
        <v>1</v>
      </c>
      <c r="AJ2900" s="2707">
        <v>1.5</v>
      </c>
      <c r="AK2900" s="2574"/>
    </row>
    <row r="2901" spans="2:37" s="2777" customFormat="1" ht="17.25" customHeight="1" x14ac:dyDescent="0.2">
      <c r="B2901" s="3914" t="s">
        <v>5217</v>
      </c>
      <c r="C2901" s="3915"/>
      <c r="D2901" s="2780">
        <v>50000586</v>
      </c>
      <c r="E2901" s="2692"/>
      <c r="F2901" s="2692"/>
      <c r="G2901" s="2671"/>
      <c r="H2901" s="2781"/>
      <c r="I2901" s="2781"/>
      <c r="J2901" s="2781"/>
      <c r="K2901" s="2671"/>
      <c r="L2901" s="2671"/>
      <c r="M2901" s="2691"/>
      <c r="N2901" s="2782"/>
      <c r="O2901" s="2671"/>
      <c r="P2901" s="2671"/>
      <c r="Q2901" s="2671"/>
      <c r="R2901" s="2671"/>
      <c r="S2901" s="2614"/>
      <c r="T2901" s="2671"/>
      <c r="U2901" s="2783"/>
      <c r="V2901" s="2783"/>
      <c r="W2901" s="2671"/>
      <c r="X2901" s="2671"/>
      <c r="Y2901" s="2783"/>
      <c r="Z2901" s="2783"/>
      <c r="AA2901" s="2783"/>
      <c r="AB2901" s="2671"/>
      <c r="AC2901" s="2671"/>
      <c r="AD2901" s="2692"/>
      <c r="AE2901" s="2742"/>
      <c r="AF2901" s="2776"/>
      <c r="AG2901" s="2776"/>
      <c r="AH2901" s="2717" t="s">
        <v>5209</v>
      </c>
      <c r="AI2901" s="2784">
        <v>1</v>
      </c>
      <c r="AJ2901" s="2707">
        <v>1</v>
      </c>
      <c r="AK2901" s="2574"/>
    </row>
    <row r="2902" spans="2:37" s="2777" customFormat="1" ht="17.25" customHeight="1" x14ac:dyDescent="0.2">
      <c r="B2902" s="3914" t="s">
        <v>5218</v>
      </c>
      <c r="C2902" s="3915"/>
      <c r="D2902" s="2780">
        <v>50000587</v>
      </c>
      <c r="E2902" s="2692"/>
      <c r="F2902" s="2692"/>
      <c r="G2902" s="2671"/>
      <c r="H2902" s="2781"/>
      <c r="I2902" s="2781"/>
      <c r="J2902" s="2781"/>
      <c r="K2902" s="2671"/>
      <c r="L2902" s="2671"/>
      <c r="M2902" s="2691"/>
      <c r="N2902" s="2782"/>
      <c r="O2902" s="2671"/>
      <c r="P2902" s="2671"/>
      <c r="Q2902" s="2671"/>
      <c r="R2902" s="2671"/>
      <c r="S2902" s="2614"/>
      <c r="T2902" s="2671"/>
      <c r="U2902" s="2783"/>
      <c r="V2902" s="2783"/>
      <c r="W2902" s="2671"/>
      <c r="X2902" s="2671"/>
      <c r="Y2902" s="2783"/>
      <c r="Z2902" s="2783"/>
      <c r="AA2902" s="2783"/>
      <c r="AB2902" s="2671"/>
      <c r="AC2902" s="2671"/>
      <c r="AD2902" s="2692"/>
      <c r="AE2902" s="2742"/>
      <c r="AF2902" s="2776"/>
      <c r="AG2902" s="2776"/>
      <c r="AH2902" s="2717" t="s">
        <v>5209</v>
      </c>
      <c r="AI2902" s="2784">
        <v>1</v>
      </c>
      <c r="AJ2902" s="2707">
        <v>1.5</v>
      </c>
      <c r="AK2902" s="2574"/>
    </row>
    <row r="2903" spans="2:37" s="2777" customFormat="1" ht="17.25" customHeight="1" x14ac:dyDescent="0.2">
      <c r="B2903" s="3914" t="s">
        <v>5219</v>
      </c>
      <c r="C2903" s="3915"/>
      <c r="D2903" s="2780">
        <v>50000758</v>
      </c>
      <c r="E2903" s="2692"/>
      <c r="F2903" s="2692"/>
      <c r="G2903" s="2671"/>
      <c r="H2903" s="2781"/>
      <c r="I2903" s="2781"/>
      <c r="J2903" s="2781"/>
      <c r="K2903" s="2671"/>
      <c r="L2903" s="2671"/>
      <c r="M2903" s="2691"/>
      <c r="N2903" s="2782"/>
      <c r="O2903" s="2671"/>
      <c r="P2903" s="2671"/>
      <c r="Q2903" s="2671"/>
      <c r="R2903" s="2671"/>
      <c r="S2903" s="2614"/>
      <c r="T2903" s="2671"/>
      <c r="U2903" s="2783"/>
      <c r="V2903" s="2783"/>
      <c r="W2903" s="2671"/>
      <c r="X2903" s="2671"/>
      <c r="Y2903" s="2783"/>
      <c r="Z2903" s="2783"/>
      <c r="AA2903" s="2783"/>
      <c r="AB2903" s="2671"/>
      <c r="AC2903" s="2671"/>
      <c r="AD2903" s="2692"/>
      <c r="AE2903" s="2742"/>
      <c r="AF2903" s="2776"/>
      <c r="AG2903" s="2776"/>
      <c r="AH2903" s="2717" t="s">
        <v>5220</v>
      </c>
      <c r="AI2903" s="2784" t="s">
        <v>5221</v>
      </c>
      <c r="AJ2903" s="2707">
        <v>3</v>
      </c>
      <c r="AK2903" s="2574"/>
    </row>
    <row r="2904" spans="2:37" s="2777" customFormat="1" ht="17.25" customHeight="1" x14ac:dyDescent="0.2">
      <c r="B2904" s="3914" t="s">
        <v>5222</v>
      </c>
      <c r="C2904" s="3915"/>
      <c r="D2904" s="2780">
        <v>50000757</v>
      </c>
      <c r="E2904" s="2692"/>
      <c r="F2904" s="2692"/>
      <c r="G2904" s="2671"/>
      <c r="H2904" s="2781"/>
      <c r="I2904" s="2781"/>
      <c r="J2904" s="2781"/>
      <c r="K2904" s="2671"/>
      <c r="L2904" s="2671"/>
      <c r="M2904" s="2691"/>
      <c r="N2904" s="2782"/>
      <c r="O2904" s="2671"/>
      <c r="P2904" s="2671"/>
      <c r="Q2904" s="2671"/>
      <c r="R2904" s="2671"/>
      <c r="S2904" s="2614"/>
      <c r="T2904" s="2671"/>
      <c r="U2904" s="2783"/>
      <c r="V2904" s="2783"/>
      <c r="W2904" s="2671"/>
      <c r="X2904" s="2671"/>
      <c r="Y2904" s="2783"/>
      <c r="Z2904" s="2783"/>
      <c r="AA2904" s="2783"/>
      <c r="AB2904" s="2671"/>
      <c r="AC2904" s="2671"/>
      <c r="AD2904" s="2692"/>
      <c r="AE2904" s="2742"/>
      <c r="AF2904" s="2776"/>
      <c r="AG2904" s="2776"/>
      <c r="AH2904" s="2717" t="s">
        <v>5220</v>
      </c>
      <c r="AI2904" s="2784" t="s">
        <v>5223</v>
      </c>
      <c r="AJ2904" s="2707">
        <v>6</v>
      </c>
      <c r="AK2904" s="2574"/>
    </row>
    <row r="2905" spans="2:37" s="2777" customFormat="1" ht="17.25" customHeight="1" x14ac:dyDescent="0.2">
      <c r="B2905" s="3914" t="s">
        <v>5224</v>
      </c>
      <c r="C2905" s="3915"/>
      <c r="D2905" s="2780">
        <v>50000667</v>
      </c>
      <c r="E2905" s="2692"/>
      <c r="F2905" s="2692"/>
      <c r="G2905" s="2671"/>
      <c r="H2905" s="2781"/>
      <c r="I2905" s="2781"/>
      <c r="J2905" s="2781"/>
      <c r="K2905" s="2671"/>
      <c r="L2905" s="2671"/>
      <c r="M2905" s="2691"/>
      <c r="N2905" s="2782"/>
      <c r="O2905" s="2671"/>
      <c r="P2905" s="2671"/>
      <c r="Q2905" s="2671"/>
      <c r="R2905" s="2671"/>
      <c r="S2905" s="2614"/>
      <c r="T2905" s="2671"/>
      <c r="U2905" s="2783"/>
      <c r="V2905" s="2783"/>
      <c r="W2905" s="2671"/>
      <c r="X2905" s="2671"/>
      <c r="Y2905" s="2783"/>
      <c r="Z2905" s="2783"/>
      <c r="AA2905" s="2783"/>
      <c r="AB2905" s="2671"/>
      <c r="AC2905" s="2671"/>
      <c r="AD2905" s="2692"/>
      <c r="AE2905" s="2742"/>
      <c r="AF2905" s="2776"/>
      <c r="AG2905" s="2776"/>
      <c r="AH2905" s="2717" t="s">
        <v>5209</v>
      </c>
      <c r="AI2905" s="2784">
        <v>5</v>
      </c>
      <c r="AJ2905" s="2707">
        <v>3</v>
      </c>
      <c r="AK2905" s="2574"/>
    </row>
    <row r="2906" spans="2:37" s="2777" customFormat="1" ht="17.25" customHeight="1" x14ac:dyDescent="0.2">
      <c r="B2906" s="3914" t="s">
        <v>5225</v>
      </c>
      <c r="C2906" s="3915"/>
      <c r="D2906" s="2780">
        <v>50000666</v>
      </c>
      <c r="E2906" s="2692"/>
      <c r="F2906" s="2692"/>
      <c r="G2906" s="2671"/>
      <c r="H2906" s="2781"/>
      <c r="I2906" s="2781"/>
      <c r="J2906" s="2781"/>
      <c r="K2906" s="2671"/>
      <c r="L2906" s="2671"/>
      <c r="M2906" s="2691"/>
      <c r="N2906" s="2782"/>
      <c r="O2906" s="2671"/>
      <c r="P2906" s="2671"/>
      <c r="Q2906" s="2671"/>
      <c r="R2906" s="2671"/>
      <c r="S2906" s="2614"/>
      <c r="T2906" s="2671"/>
      <c r="U2906" s="2783"/>
      <c r="V2906" s="2783"/>
      <c r="W2906" s="2671"/>
      <c r="X2906" s="2671"/>
      <c r="Y2906" s="2783"/>
      <c r="Z2906" s="2783"/>
      <c r="AA2906" s="2783"/>
      <c r="AB2906" s="2671"/>
      <c r="AC2906" s="2671"/>
      <c r="AD2906" s="2692"/>
      <c r="AE2906" s="2742"/>
      <c r="AF2906" s="2776"/>
      <c r="AG2906" s="2776"/>
      <c r="AH2906" s="2717" t="s">
        <v>5209</v>
      </c>
      <c r="AI2906" s="2784">
        <v>20</v>
      </c>
      <c r="AJ2906" s="2707">
        <v>7</v>
      </c>
      <c r="AK2906" s="2574"/>
    </row>
    <row r="2907" spans="2:37" s="2777" customFormat="1" ht="17.25" customHeight="1" x14ac:dyDescent="0.2">
      <c r="B2907" s="4006" t="s">
        <v>5226</v>
      </c>
      <c r="C2907" s="4007"/>
      <c r="D2907" s="2780">
        <v>50000743</v>
      </c>
      <c r="E2907" s="2692"/>
      <c r="F2907" s="2692"/>
      <c r="G2907" s="2671"/>
      <c r="H2907" s="2781"/>
      <c r="I2907" s="2781"/>
      <c r="J2907" s="2781"/>
      <c r="K2907" s="2671"/>
      <c r="L2907" s="2671"/>
      <c r="M2907" s="2691"/>
      <c r="N2907" s="2782"/>
      <c r="O2907" s="2671"/>
      <c r="P2907" s="2671"/>
      <c r="Q2907" s="2671"/>
      <c r="R2907" s="2671"/>
      <c r="S2907" s="2614"/>
      <c r="T2907" s="2671"/>
      <c r="U2907" s="2783"/>
      <c r="V2907" s="2783"/>
      <c r="W2907" s="2671"/>
      <c r="X2907" s="2671"/>
      <c r="Y2907" s="2783"/>
      <c r="Z2907" s="2783"/>
      <c r="AA2907" s="2783"/>
      <c r="AB2907" s="2671"/>
      <c r="AC2907" s="2671"/>
      <c r="AD2907" s="2692"/>
      <c r="AE2907" s="2742"/>
      <c r="AF2907" s="2776"/>
      <c r="AG2907" s="2776"/>
      <c r="AH2907" s="2717" t="s">
        <v>5227</v>
      </c>
      <c r="AI2907" s="2784" t="s">
        <v>5228</v>
      </c>
      <c r="AJ2907" s="2707">
        <v>5.5</v>
      </c>
      <c r="AK2907" s="2574"/>
    </row>
    <row r="2908" spans="2:37" s="2777" customFormat="1" ht="17.25" customHeight="1" x14ac:dyDescent="0.2">
      <c r="B2908" s="4006" t="s">
        <v>5229</v>
      </c>
      <c r="C2908" s="4007"/>
      <c r="D2908" s="2780">
        <v>50000742</v>
      </c>
      <c r="E2908" s="2692"/>
      <c r="F2908" s="2692"/>
      <c r="G2908" s="2671"/>
      <c r="H2908" s="2781"/>
      <c r="I2908" s="2781"/>
      <c r="J2908" s="2781"/>
      <c r="K2908" s="2671"/>
      <c r="L2908" s="2671"/>
      <c r="M2908" s="2691"/>
      <c r="N2908" s="2782"/>
      <c r="O2908" s="2671"/>
      <c r="P2908" s="2671"/>
      <c r="Q2908" s="2671"/>
      <c r="R2908" s="2671"/>
      <c r="S2908" s="2614"/>
      <c r="T2908" s="2671"/>
      <c r="U2908" s="2783"/>
      <c r="V2908" s="2783"/>
      <c r="W2908" s="2671"/>
      <c r="X2908" s="2671"/>
      <c r="Y2908" s="2783"/>
      <c r="Z2908" s="2783"/>
      <c r="AA2908" s="2783"/>
      <c r="AB2908" s="2671"/>
      <c r="AC2908" s="2671"/>
      <c r="AD2908" s="2692"/>
      <c r="AE2908" s="2742"/>
      <c r="AF2908" s="2776"/>
      <c r="AG2908" s="2776"/>
      <c r="AH2908" s="2717" t="s">
        <v>5227</v>
      </c>
      <c r="AI2908" s="2784" t="s">
        <v>5230</v>
      </c>
      <c r="AJ2908" s="2707">
        <v>8</v>
      </c>
      <c r="AK2908" s="2574"/>
    </row>
    <row r="2909" spans="2:37" s="2777" customFormat="1" ht="17.25" customHeight="1" x14ac:dyDescent="0.2">
      <c r="B2909" s="3914" t="s">
        <v>5231</v>
      </c>
      <c r="C2909" s="3915"/>
      <c r="D2909" s="2780">
        <v>50000603</v>
      </c>
      <c r="E2909" s="2692"/>
      <c r="F2909" s="2692"/>
      <c r="G2909" s="2671"/>
      <c r="H2909" s="2781"/>
      <c r="I2909" s="2781"/>
      <c r="J2909" s="2781"/>
      <c r="K2909" s="2671"/>
      <c r="L2909" s="2671"/>
      <c r="M2909" s="2691"/>
      <c r="N2909" s="2782"/>
      <c r="O2909" s="2671"/>
      <c r="P2909" s="2671"/>
      <c r="Q2909" s="2671"/>
      <c r="R2909" s="2671"/>
      <c r="S2909" s="2614"/>
      <c r="T2909" s="2671"/>
      <c r="U2909" s="2783"/>
      <c r="V2909" s="2783"/>
      <c r="W2909" s="2671"/>
      <c r="X2909" s="2671"/>
      <c r="Y2909" s="2783"/>
      <c r="Z2909" s="2783"/>
      <c r="AA2909" s="2783"/>
      <c r="AB2909" s="2671"/>
      <c r="AC2909" s="2671"/>
      <c r="AD2909" s="2692"/>
      <c r="AE2909" s="2742"/>
      <c r="AF2909" s="2776"/>
      <c r="AG2909" s="2776"/>
      <c r="AH2909" s="2717" t="s">
        <v>5220</v>
      </c>
      <c r="AI2909" s="2784" t="s">
        <v>5232</v>
      </c>
      <c r="AJ2909" s="2707">
        <v>1.1200000000000001</v>
      </c>
      <c r="AK2909" s="2574"/>
    </row>
    <row r="2910" spans="2:37" s="2777" customFormat="1" ht="17.25" customHeight="1" thickBot="1" x14ac:dyDescent="0.25">
      <c r="B2910" s="3909" t="s">
        <v>5233</v>
      </c>
      <c r="C2910" s="3910"/>
      <c r="D2910" s="3083">
        <v>50000597</v>
      </c>
      <c r="E2910" s="2694"/>
      <c r="F2910" s="2694"/>
      <c r="G2910" s="3084"/>
      <c r="H2910" s="3085"/>
      <c r="I2910" s="3085"/>
      <c r="J2910" s="3085"/>
      <c r="K2910" s="3084"/>
      <c r="L2910" s="3084"/>
      <c r="M2910" s="2693"/>
      <c r="N2910" s="3086"/>
      <c r="O2910" s="3084"/>
      <c r="P2910" s="3084"/>
      <c r="Q2910" s="3084"/>
      <c r="R2910" s="3084"/>
      <c r="S2910" s="2801"/>
      <c r="T2910" s="3084"/>
      <c r="U2910" s="3087"/>
      <c r="V2910" s="3087"/>
      <c r="W2910" s="3084"/>
      <c r="X2910" s="3084"/>
      <c r="Y2910" s="3087"/>
      <c r="Z2910" s="3087"/>
      <c r="AA2910" s="3087"/>
      <c r="AB2910" s="3084"/>
      <c r="AC2910" s="3084"/>
      <c r="AD2910" s="2694"/>
      <c r="AE2910" s="3088"/>
      <c r="AF2910" s="3089"/>
      <c r="AG2910" s="3089"/>
      <c r="AH2910" s="3090" t="s">
        <v>5234</v>
      </c>
      <c r="AI2910" s="3090">
        <v>1</v>
      </c>
      <c r="AJ2910" s="3104">
        <v>0.56000000000000005</v>
      </c>
      <c r="AK2910" s="2574"/>
    </row>
    <row r="2911" spans="2:37" s="2777" customFormat="1" ht="17.25" customHeight="1" x14ac:dyDescent="0.2">
      <c r="B2911" s="2575"/>
      <c r="C2911" s="2568"/>
      <c r="D2911" s="2568"/>
      <c r="E2911" s="2568"/>
      <c r="F2911" s="2568"/>
      <c r="G2911" s="2568"/>
      <c r="H2911" s="2568"/>
      <c r="I2911" s="2569"/>
      <c r="J2911" s="2569"/>
      <c r="K2911" s="2569"/>
      <c r="L2911" s="2569"/>
      <c r="M2911" s="2568"/>
      <c r="N2911" s="2569"/>
      <c r="O2911" s="2569"/>
      <c r="P2911" s="2569"/>
      <c r="Q2911" s="2569"/>
      <c r="R2911" s="2569"/>
      <c r="S2911" s="2568"/>
      <c r="T2911" s="2567"/>
      <c r="U2911" s="2567"/>
      <c r="V2911" s="2567"/>
      <c r="W2911" s="2567"/>
      <c r="X2911" s="2567"/>
      <c r="Y2911" s="2567"/>
      <c r="Z2911" s="2567"/>
      <c r="AA2911" s="2567"/>
      <c r="AB2911" s="2567"/>
      <c r="AC2911" s="2567"/>
      <c r="AD2911" s="2567"/>
      <c r="AE2911" s="2567"/>
      <c r="AF2911" s="2567"/>
      <c r="AG2911" s="2567"/>
      <c r="AH2911" s="2567"/>
      <c r="AI2911" s="2567"/>
      <c r="AJ2911" s="2570"/>
      <c r="AK2911" s="2574"/>
    </row>
    <row r="2912" spans="2:37" s="2777" customFormat="1" ht="17.25" customHeight="1" x14ac:dyDescent="0.2">
      <c r="B2912" s="3834" t="s">
        <v>4996</v>
      </c>
      <c r="C2912" s="3835"/>
      <c r="D2912" s="3836" t="s">
        <v>1534</v>
      </c>
      <c r="E2912" s="3836"/>
      <c r="F2912" s="3836"/>
      <c r="G2912" s="3836"/>
      <c r="H2912" s="2571"/>
      <c r="I2912" s="2571"/>
      <c r="J2912" s="2571"/>
      <c r="K2912" s="2571"/>
      <c r="L2912" s="2571"/>
      <c r="M2912" s="2571"/>
      <c r="N2912" s="2571"/>
      <c r="O2912" s="2571"/>
      <c r="P2912" s="2571"/>
      <c r="Q2912" s="2571"/>
      <c r="R2912" s="2571"/>
      <c r="S2912" s="2571"/>
      <c r="T2912" s="2567"/>
      <c r="U2912" s="2567"/>
      <c r="V2912" s="2567"/>
      <c r="W2912" s="2567"/>
      <c r="X2912" s="2567"/>
      <c r="Y2912" s="2567"/>
      <c r="Z2912" s="2567"/>
      <c r="AA2912" s="2567"/>
      <c r="AB2912" s="2567"/>
      <c r="AC2912" s="2567"/>
      <c r="AD2912" s="2567"/>
      <c r="AE2912" s="2567"/>
      <c r="AF2912" s="2567"/>
      <c r="AG2912" s="2567"/>
      <c r="AH2912" s="2567"/>
      <c r="AI2912" s="2567"/>
      <c r="AJ2912" s="2570"/>
      <c r="AK2912" s="2574"/>
    </row>
    <row r="2913" spans="2:37" s="2777" customFormat="1" ht="17.25" customHeight="1" x14ac:dyDescent="0.2">
      <c r="B2913" s="3834" t="s">
        <v>4997</v>
      </c>
      <c r="C2913" s="3835"/>
      <c r="D2913" s="3836" t="s">
        <v>10</v>
      </c>
      <c r="E2913" s="3836"/>
      <c r="F2913" s="3836"/>
      <c r="G2913" s="3836"/>
      <c r="H2913" s="2571"/>
      <c r="I2913" s="2571"/>
      <c r="J2913" s="2571"/>
      <c r="K2913" s="2571"/>
      <c r="L2913" s="2571"/>
      <c r="M2913" s="2571"/>
      <c r="N2913" s="2571"/>
      <c r="O2913" s="2571"/>
      <c r="P2913" s="2571"/>
      <c r="Q2913" s="2571"/>
      <c r="R2913" s="2571"/>
      <c r="S2913" s="2571"/>
      <c r="T2913" s="2567"/>
      <c r="U2913" s="2567"/>
      <c r="V2913" s="2567"/>
      <c r="W2913" s="2567"/>
      <c r="X2913" s="2567"/>
      <c r="Y2913" s="2567"/>
      <c r="Z2913" s="2567"/>
      <c r="AA2913" s="2567"/>
      <c r="AB2913" s="2567"/>
      <c r="AC2913" s="2567"/>
      <c r="AD2913" s="2567"/>
      <c r="AE2913" s="2567"/>
      <c r="AF2913" s="2567"/>
      <c r="AG2913" s="2567"/>
      <c r="AH2913" s="2567"/>
      <c r="AI2913" s="2567"/>
      <c r="AJ2913" s="2570"/>
      <c r="AK2913" s="2574"/>
    </row>
    <row r="2914" spans="2:37" s="2777" customFormat="1" ht="17.25" customHeight="1" thickBot="1" x14ac:dyDescent="0.25">
      <c r="B2914" s="3938"/>
      <c r="C2914" s="3939"/>
      <c r="D2914" s="3940"/>
      <c r="E2914" s="3940"/>
      <c r="F2914" s="3940"/>
      <c r="G2914" s="3940"/>
      <c r="H2914" s="2576"/>
      <c r="I2914" s="2576"/>
      <c r="J2914" s="2576"/>
      <c r="K2914" s="2576"/>
      <c r="L2914" s="2576"/>
      <c r="M2914" s="2576"/>
      <c r="N2914" s="2576"/>
      <c r="O2914" s="2576"/>
      <c r="P2914" s="2576"/>
      <c r="Q2914" s="2576"/>
      <c r="R2914" s="2576"/>
      <c r="S2914" s="2576"/>
      <c r="T2914" s="2577"/>
      <c r="U2914" s="2577"/>
      <c r="V2914" s="2577"/>
      <c r="W2914" s="2577"/>
      <c r="X2914" s="2577"/>
      <c r="Y2914" s="2577"/>
      <c r="Z2914" s="2577"/>
      <c r="AA2914" s="2577"/>
      <c r="AB2914" s="2577"/>
      <c r="AC2914" s="2577"/>
      <c r="AD2914" s="2577"/>
      <c r="AE2914" s="2577"/>
      <c r="AF2914" s="2577"/>
      <c r="AG2914" s="2577"/>
      <c r="AH2914" s="2577"/>
      <c r="AI2914" s="2577"/>
      <c r="AJ2914" s="2578"/>
      <c r="AK2914" s="2579"/>
    </row>
    <row r="2915" spans="2:37" s="2777" customFormat="1" ht="17.25" customHeight="1" x14ac:dyDescent="0.2">
      <c r="B2915" s="2661"/>
      <c r="C2915" s="2661"/>
      <c r="D2915" s="2661"/>
      <c r="E2915" s="2661"/>
      <c r="F2915" s="2661"/>
    </row>
    <row r="2916" spans="2:37" s="2777" customFormat="1" ht="17.25" customHeight="1" thickBot="1" x14ac:dyDescent="0.25">
      <c r="B2916" s="2661"/>
      <c r="C2916" s="2661"/>
      <c r="D2916" s="2661"/>
      <c r="E2916" s="2661"/>
      <c r="F2916" s="2661"/>
    </row>
    <row r="2917" spans="2:37" s="2777" customFormat="1" ht="17.25" customHeight="1" x14ac:dyDescent="0.2">
      <c r="B2917" s="3839" t="s">
        <v>5005</v>
      </c>
      <c r="C2917" s="3840"/>
      <c r="D2917" s="3840"/>
      <c r="E2917" s="3840"/>
      <c r="F2917" s="3840"/>
      <c r="G2917" s="3840"/>
      <c r="H2917" s="3840"/>
      <c r="I2917" s="3840"/>
      <c r="J2917" s="3840"/>
      <c r="K2917" s="3840"/>
      <c r="L2917" s="3840"/>
      <c r="M2917" s="3840"/>
      <c r="N2917" s="3840"/>
      <c r="O2917" s="3840"/>
      <c r="P2917" s="3840"/>
      <c r="Q2917" s="3840"/>
      <c r="R2917" s="3840"/>
      <c r="S2917" s="3840"/>
      <c r="T2917" s="3840"/>
      <c r="U2917" s="3840"/>
      <c r="V2917" s="3840"/>
      <c r="W2917" s="3840"/>
      <c r="X2917" s="3840"/>
      <c r="Y2917" s="3840"/>
      <c r="Z2917" s="3840"/>
      <c r="AA2917" s="3840"/>
      <c r="AB2917" s="3840"/>
      <c r="AC2917" s="3840"/>
      <c r="AD2917" s="3840"/>
      <c r="AE2917" s="3840"/>
      <c r="AF2917" s="3840"/>
      <c r="AG2917" s="3840"/>
      <c r="AH2917" s="3840"/>
      <c r="AI2917" s="3840"/>
      <c r="AJ2917" s="3840"/>
      <c r="AK2917" s="3841"/>
    </row>
    <row r="2918" spans="2:37" s="2777" customFormat="1" ht="17.25" customHeight="1" x14ac:dyDescent="0.2">
      <c r="B2918" s="2572"/>
      <c r="C2918" s="2661"/>
      <c r="D2918" s="2661"/>
      <c r="E2918" s="2661"/>
      <c r="F2918" s="2661"/>
      <c r="G2918" s="2573"/>
      <c r="H2918" s="2573"/>
      <c r="I2918" s="2573"/>
      <c r="J2918" s="2573"/>
      <c r="K2918" s="2573"/>
      <c r="L2918" s="2573"/>
      <c r="M2918" s="2573"/>
      <c r="N2918" s="2573"/>
      <c r="O2918" s="2573"/>
      <c r="P2918" s="2573"/>
      <c r="Q2918" s="2573"/>
      <c r="R2918" s="2573"/>
      <c r="S2918" s="2573"/>
      <c r="T2918" s="2573"/>
      <c r="U2918" s="2573"/>
      <c r="V2918" s="2573"/>
      <c r="W2918" s="2573"/>
      <c r="X2918" s="2573"/>
      <c r="Y2918" s="2573"/>
      <c r="Z2918" s="2573"/>
      <c r="AA2918" s="2573"/>
      <c r="AB2918" s="2573"/>
      <c r="AC2918" s="2573"/>
      <c r="AD2918" s="2573"/>
      <c r="AE2918" s="2573"/>
      <c r="AF2918" s="2573"/>
      <c r="AG2918" s="2573"/>
      <c r="AH2918" s="2573"/>
      <c r="AI2918" s="2573"/>
      <c r="AJ2918" s="2573"/>
      <c r="AK2918" s="2574"/>
    </row>
    <row r="2919" spans="2:37" s="2777" customFormat="1" ht="15" customHeight="1" x14ac:dyDescent="0.2">
      <c r="B2919" s="2572" t="s">
        <v>4992</v>
      </c>
      <c r="C2919" s="2661"/>
      <c r="D2919" s="3962" t="s">
        <v>5235</v>
      </c>
      <c r="E2919" s="3962"/>
      <c r="F2919" s="3962"/>
      <c r="G2919" s="2573"/>
      <c r="H2919" s="2573"/>
      <c r="I2919" s="2573"/>
      <c r="J2919" s="2573"/>
      <c r="K2919" s="2573"/>
      <c r="L2919" s="2573"/>
      <c r="M2919" s="2573"/>
      <c r="N2919" s="2573"/>
      <c r="O2919" s="2573"/>
      <c r="P2919" s="2573"/>
      <c r="Q2919" s="2573"/>
      <c r="R2919" s="2573"/>
      <c r="S2919" s="2573"/>
      <c r="T2919" s="2573"/>
      <c r="U2919" s="2573"/>
      <c r="V2919" s="2573"/>
      <c r="W2919" s="2573"/>
      <c r="X2919" s="2573"/>
      <c r="Y2919" s="2573"/>
      <c r="Z2919" s="2573"/>
      <c r="AA2919" s="2573"/>
      <c r="AB2919" s="2573"/>
      <c r="AC2919" s="2573"/>
      <c r="AD2919" s="2573"/>
      <c r="AE2919" s="2573"/>
      <c r="AF2919" s="2573"/>
      <c r="AG2919" s="2573"/>
      <c r="AH2919" s="2573"/>
      <c r="AI2919" s="2573"/>
      <c r="AJ2919" s="2573"/>
      <c r="AK2919" s="2574"/>
    </row>
    <row r="2920" spans="2:37" s="2777" customFormat="1" ht="33.75" customHeight="1" thickBot="1" x14ac:dyDescent="0.25">
      <c r="B2920" s="3863" t="s">
        <v>5006</v>
      </c>
      <c r="C2920" s="3864"/>
      <c r="D2920" s="3972">
        <v>41408</v>
      </c>
      <c r="E2920" s="3973"/>
      <c r="F2920" s="2661"/>
      <c r="G2920" s="2573"/>
      <c r="H2920" s="2573"/>
      <c r="I2920" s="2573"/>
      <c r="J2920" s="2573"/>
      <c r="K2920" s="2573"/>
      <c r="L2920" s="2573"/>
      <c r="M2920" s="2573"/>
      <c r="N2920" s="2573"/>
      <c r="O2920" s="2573"/>
      <c r="P2920" s="2573"/>
      <c r="Q2920" s="2573"/>
      <c r="R2920" s="2573"/>
      <c r="S2920" s="2573"/>
      <c r="T2920" s="2573"/>
      <c r="U2920" s="2573"/>
      <c r="V2920" s="2573"/>
      <c r="W2920" s="2573"/>
      <c r="X2920" s="2573"/>
      <c r="Y2920" s="2573"/>
      <c r="Z2920" s="2573"/>
      <c r="AA2920" s="2573"/>
      <c r="AB2920" s="2573"/>
      <c r="AC2920" s="2573"/>
      <c r="AD2920" s="2573"/>
      <c r="AE2920" s="2573"/>
      <c r="AF2920" s="2573"/>
      <c r="AG2920" s="2573"/>
      <c r="AH2920" s="2573"/>
      <c r="AI2920" s="2573"/>
      <c r="AJ2920" s="2573"/>
      <c r="AK2920" s="2574"/>
    </row>
    <row r="2921" spans="2:37" s="2777" customFormat="1" ht="93" customHeight="1" thickBot="1" x14ac:dyDescent="0.25">
      <c r="B2921" s="3844" t="s">
        <v>5007</v>
      </c>
      <c r="C2921" s="3871"/>
      <c r="D2921" s="3963" t="s">
        <v>5236</v>
      </c>
      <c r="E2921" s="3964"/>
      <c r="F2921" s="3964"/>
      <c r="G2921" s="3964"/>
      <c r="H2921" s="3964"/>
      <c r="I2921" s="3964"/>
      <c r="J2921" s="3964"/>
      <c r="K2921" s="3965"/>
      <c r="L2921" s="2573"/>
      <c r="M2921" s="2573"/>
      <c r="N2921" s="2573"/>
      <c r="O2921" s="2573"/>
      <c r="P2921" s="2573"/>
      <c r="Q2921" s="2573"/>
      <c r="R2921" s="2573"/>
      <c r="S2921" s="2573"/>
      <c r="T2921" s="2573"/>
      <c r="U2921" s="2573"/>
      <c r="V2921" s="2573"/>
      <c r="W2921" s="2573"/>
      <c r="X2921" s="2573"/>
      <c r="Y2921" s="2573"/>
      <c r="Z2921" s="2573"/>
      <c r="AA2921" s="2573"/>
      <c r="AB2921" s="2573"/>
      <c r="AC2921" s="2573"/>
      <c r="AD2921" s="2573"/>
      <c r="AE2921" s="2573"/>
      <c r="AF2921" s="2573"/>
      <c r="AG2921" s="2573"/>
      <c r="AH2921" s="2573"/>
      <c r="AI2921" s="2573"/>
      <c r="AJ2921" s="2573"/>
      <c r="AK2921" s="2574"/>
    </row>
    <row r="2922" spans="2:37" s="2777" customFormat="1" ht="17.25" customHeight="1" thickBot="1" x14ac:dyDescent="0.25">
      <c r="B2922" s="3865"/>
      <c r="C2922" s="3849"/>
      <c r="D2922" s="3849"/>
      <c r="E2922" s="3849"/>
      <c r="F2922" s="3849"/>
      <c r="G2922" s="3849"/>
      <c r="H2922" s="3849"/>
      <c r="I2922" s="3849"/>
      <c r="J2922" s="3849"/>
      <c r="K2922" s="3849"/>
      <c r="L2922" s="3849"/>
      <c r="M2922" s="3849"/>
      <c r="N2922" s="3849"/>
      <c r="O2922" s="3849"/>
      <c r="P2922" s="3849"/>
      <c r="Q2922" s="3849"/>
      <c r="R2922" s="2573"/>
      <c r="S2922" s="2573"/>
      <c r="T2922" s="2573"/>
      <c r="U2922" s="2573"/>
      <c r="V2922" s="2573"/>
      <c r="W2922" s="2573"/>
      <c r="X2922" s="2573"/>
      <c r="Y2922" s="2573"/>
      <c r="Z2922" s="2573"/>
      <c r="AA2922" s="2573"/>
      <c r="AB2922" s="2573"/>
      <c r="AC2922" s="2573"/>
      <c r="AD2922" s="2573"/>
      <c r="AE2922" s="2573"/>
      <c r="AF2922" s="2573"/>
      <c r="AG2922" s="2573"/>
      <c r="AH2922" s="2573"/>
      <c r="AI2922" s="2573"/>
      <c r="AJ2922" s="2573"/>
      <c r="AK2922" s="2574"/>
    </row>
    <row r="2923" spans="2:37" s="2777" customFormat="1" ht="27" customHeight="1" thickBot="1" x14ac:dyDescent="0.25">
      <c r="B2923" s="3827" t="s">
        <v>5008</v>
      </c>
      <c r="C2923" s="3827"/>
      <c r="D2923" s="3827" t="s">
        <v>4998</v>
      </c>
      <c r="E2923" s="3827" t="s">
        <v>5009</v>
      </c>
      <c r="F2923" s="3850" t="s">
        <v>224</v>
      </c>
      <c r="G2923" s="3850"/>
      <c r="H2923" s="3850"/>
      <c r="I2923" s="3850"/>
      <c r="J2923" s="3850"/>
      <c r="K2923" s="3850"/>
      <c r="L2923" s="3850"/>
      <c r="M2923" s="3850"/>
      <c r="N2923" s="3850"/>
      <c r="O2923" s="3850"/>
      <c r="P2923" s="3850"/>
      <c r="Q2923" s="3850"/>
      <c r="R2923" s="3850"/>
      <c r="S2923" s="3850" t="s">
        <v>340</v>
      </c>
      <c r="T2923" s="3850"/>
      <c r="U2923" s="3850"/>
      <c r="V2923" s="3850"/>
      <c r="W2923" s="3850"/>
      <c r="X2923" s="3850"/>
      <c r="Y2923" s="3850"/>
      <c r="Z2923" s="3850"/>
      <c r="AA2923" s="3850"/>
      <c r="AB2923" s="3850"/>
      <c r="AC2923" s="3850"/>
      <c r="AD2923" s="3850" t="s">
        <v>225</v>
      </c>
      <c r="AE2923" s="3850"/>
      <c r="AF2923" s="3850"/>
      <c r="AG2923" s="3850"/>
      <c r="AH2923" s="3851" t="s">
        <v>4993</v>
      </c>
      <c r="AI2923" s="3851"/>
      <c r="AJ2923" s="3851"/>
      <c r="AK2923" s="2574"/>
    </row>
    <row r="2924" spans="2:37" s="2777" customFormat="1" ht="26.25" customHeight="1" thickBot="1" x14ac:dyDescent="0.25">
      <c r="B2924" s="3828"/>
      <c r="C2924" s="3828"/>
      <c r="D2924" s="3828"/>
      <c r="E2924" s="3828"/>
      <c r="F2924" s="3828" t="s">
        <v>5010</v>
      </c>
      <c r="G2924" s="3828" t="s">
        <v>5011</v>
      </c>
      <c r="H2924" s="3827" t="s">
        <v>5012</v>
      </c>
      <c r="I2924" s="3830" t="s">
        <v>5013</v>
      </c>
      <c r="J2924" s="3830" t="s">
        <v>5014</v>
      </c>
      <c r="K2924" s="3829" t="s">
        <v>5015</v>
      </c>
      <c r="L2924" s="3829" t="s">
        <v>5016</v>
      </c>
      <c r="M2924" s="3830" t="s">
        <v>5017</v>
      </c>
      <c r="N2924" s="3830"/>
      <c r="O2924" s="3829" t="s">
        <v>5018</v>
      </c>
      <c r="P2924" s="3829" t="s">
        <v>5019</v>
      </c>
      <c r="Q2924" s="3829" t="s">
        <v>5020</v>
      </c>
      <c r="R2924" s="3829" t="s">
        <v>5021</v>
      </c>
      <c r="S2924" s="3827" t="s">
        <v>5022</v>
      </c>
      <c r="T2924" s="3827" t="s">
        <v>5023</v>
      </c>
      <c r="U2924" s="3827" t="s">
        <v>5024</v>
      </c>
      <c r="V2924" s="3827" t="s">
        <v>5025</v>
      </c>
      <c r="W2924" s="3827" t="s">
        <v>5026</v>
      </c>
      <c r="X2924" s="3827" t="s">
        <v>5027</v>
      </c>
      <c r="Y2924" s="3827" t="s">
        <v>5028</v>
      </c>
      <c r="Z2924" s="3827" t="s">
        <v>5029</v>
      </c>
      <c r="AA2924" s="3827" t="s">
        <v>5030</v>
      </c>
      <c r="AB2924" s="3830" t="s">
        <v>5031</v>
      </c>
      <c r="AC2924" s="3830" t="s">
        <v>5032</v>
      </c>
      <c r="AD2924" s="3827" t="s">
        <v>5033</v>
      </c>
      <c r="AE2924" s="3827" t="s">
        <v>5034</v>
      </c>
      <c r="AF2924" s="3827" t="s">
        <v>5035</v>
      </c>
      <c r="AG2924" s="3827" t="s">
        <v>5036</v>
      </c>
      <c r="AH2924" s="3827" t="s">
        <v>1154</v>
      </c>
      <c r="AI2924" s="3827" t="s">
        <v>4994</v>
      </c>
      <c r="AJ2924" s="3827" t="s">
        <v>4995</v>
      </c>
      <c r="AK2924" s="2574"/>
    </row>
    <row r="2925" spans="2:37" s="2777" customFormat="1" ht="29.25" customHeight="1" thickBot="1" x14ac:dyDescent="0.25">
      <c r="B2925" s="3954"/>
      <c r="C2925" s="3954"/>
      <c r="D2925" s="3954"/>
      <c r="E2925" s="3954"/>
      <c r="F2925" s="3954"/>
      <c r="G2925" s="3954"/>
      <c r="H2925" s="3954"/>
      <c r="I2925" s="4002"/>
      <c r="J2925" s="4002"/>
      <c r="K2925" s="4002"/>
      <c r="L2925" s="4002"/>
      <c r="M2925" s="2662" t="s">
        <v>5037</v>
      </c>
      <c r="N2925" s="2659" t="s">
        <v>2798</v>
      </c>
      <c r="O2925" s="4002"/>
      <c r="P2925" s="4002"/>
      <c r="Q2925" s="4002"/>
      <c r="R2925" s="4002"/>
      <c r="S2925" s="3954"/>
      <c r="T2925" s="3954"/>
      <c r="U2925" s="3954"/>
      <c r="V2925" s="3954"/>
      <c r="W2925" s="3954"/>
      <c r="X2925" s="3954"/>
      <c r="Y2925" s="3954"/>
      <c r="Z2925" s="3954"/>
      <c r="AA2925" s="3954"/>
      <c r="AB2925" s="4002"/>
      <c r="AC2925" s="4002"/>
      <c r="AD2925" s="3954"/>
      <c r="AE2925" s="3954"/>
      <c r="AF2925" s="3954"/>
      <c r="AG2925" s="3954"/>
      <c r="AH2925" s="3954"/>
      <c r="AI2925" s="3954"/>
      <c r="AJ2925" s="3954"/>
      <c r="AK2925" s="2574"/>
    </row>
    <row r="2926" spans="2:37" s="2777" customFormat="1" ht="17.25" customHeight="1" x14ac:dyDescent="0.2">
      <c r="B2926" s="4012" t="s">
        <v>5237</v>
      </c>
      <c r="C2926" s="4013"/>
      <c r="D2926" s="2785" t="s">
        <v>1534</v>
      </c>
      <c r="E2926" s="2785" t="s">
        <v>1534</v>
      </c>
      <c r="F2926" s="2785" t="s">
        <v>1534</v>
      </c>
      <c r="G2926" s="2785" t="s">
        <v>1534</v>
      </c>
      <c r="H2926" s="2785" t="s">
        <v>1534</v>
      </c>
      <c r="I2926" s="2785" t="s">
        <v>1534</v>
      </c>
      <c r="J2926" s="2785" t="s">
        <v>1534</v>
      </c>
      <c r="K2926" s="2785" t="s">
        <v>1534</v>
      </c>
      <c r="L2926" s="2785" t="s">
        <v>1534</v>
      </c>
      <c r="M2926" s="2785" t="s">
        <v>1534</v>
      </c>
      <c r="N2926" s="2785" t="s">
        <v>1534</v>
      </c>
      <c r="O2926" s="2785" t="s">
        <v>1534</v>
      </c>
      <c r="P2926" s="2785" t="s">
        <v>1534</v>
      </c>
      <c r="Q2926" s="2785" t="s">
        <v>1534</v>
      </c>
      <c r="R2926" s="2785" t="s">
        <v>1534</v>
      </c>
      <c r="S2926" s="2785" t="s">
        <v>1534</v>
      </c>
      <c r="T2926" s="2785" t="s">
        <v>1534</v>
      </c>
      <c r="U2926" s="2785" t="s">
        <v>1534</v>
      </c>
      <c r="V2926" s="2785" t="s">
        <v>1534</v>
      </c>
      <c r="W2926" s="2785" t="s">
        <v>1534</v>
      </c>
      <c r="X2926" s="2785" t="s">
        <v>1534</v>
      </c>
      <c r="Y2926" s="2785" t="s">
        <v>1534</v>
      </c>
      <c r="Z2926" s="2785" t="s">
        <v>1534</v>
      </c>
      <c r="AA2926" s="2785" t="s">
        <v>1534</v>
      </c>
      <c r="AB2926" s="2785" t="s">
        <v>1534</v>
      </c>
      <c r="AC2926" s="2785" t="s">
        <v>1534</v>
      </c>
      <c r="AD2926" s="2785" t="s">
        <v>1534</v>
      </c>
      <c r="AE2926" s="2785" t="s">
        <v>1534</v>
      </c>
      <c r="AF2926" s="2785" t="s">
        <v>1534</v>
      </c>
      <c r="AG2926" s="2785" t="s">
        <v>1534</v>
      </c>
      <c r="AH2926" s="2786" t="s">
        <v>5238</v>
      </c>
      <c r="AI2926" s="2787">
        <v>1</v>
      </c>
      <c r="AJ2926" s="2788">
        <v>0.99</v>
      </c>
      <c r="AK2926" s="2574"/>
    </row>
    <row r="2927" spans="2:37" s="2777" customFormat="1" ht="17.25" customHeight="1" x14ac:dyDescent="0.2">
      <c r="B2927" s="2675" t="s">
        <v>5239</v>
      </c>
      <c r="C2927" s="2676"/>
      <c r="D2927" s="2780" t="s">
        <v>1534</v>
      </c>
      <c r="E2927" s="2780" t="s">
        <v>1534</v>
      </c>
      <c r="F2927" s="2780" t="s">
        <v>1534</v>
      </c>
      <c r="G2927" s="2780" t="s">
        <v>1534</v>
      </c>
      <c r="H2927" s="2780" t="s">
        <v>1534</v>
      </c>
      <c r="I2927" s="2780" t="s">
        <v>1534</v>
      </c>
      <c r="J2927" s="2780" t="s">
        <v>1534</v>
      </c>
      <c r="K2927" s="2780" t="s">
        <v>1534</v>
      </c>
      <c r="L2927" s="2780" t="s">
        <v>1534</v>
      </c>
      <c r="M2927" s="2780" t="s">
        <v>1534</v>
      </c>
      <c r="N2927" s="2780" t="s">
        <v>1534</v>
      </c>
      <c r="O2927" s="2780" t="s">
        <v>1534</v>
      </c>
      <c r="P2927" s="2780" t="s">
        <v>1534</v>
      </c>
      <c r="Q2927" s="2780" t="s">
        <v>1534</v>
      </c>
      <c r="R2927" s="2780" t="s">
        <v>1534</v>
      </c>
      <c r="S2927" s="2780" t="s">
        <v>1534</v>
      </c>
      <c r="T2927" s="2780" t="s">
        <v>1534</v>
      </c>
      <c r="U2927" s="2780" t="s">
        <v>1534</v>
      </c>
      <c r="V2927" s="2780" t="s">
        <v>1534</v>
      </c>
      <c r="W2927" s="2780" t="s">
        <v>1534</v>
      </c>
      <c r="X2927" s="2780" t="s">
        <v>1534</v>
      </c>
      <c r="Y2927" s="2780" t="s">
        <v>1534</v>
      </c>
      <c r="Z2927" s="2780" t="s">
        <v>1534</v>
      </c>
      <c r="AA2927" s="2780" t="s">
        <v>1534</v>
      </c>
      <c r="AB2927" s="2780" t="s">
        <v>1534</v>
      </c>
      <c r="AC2927" s="2780" t="s">
        <v>1534</v>
      </c>
      <c r="AD2927" s="2780" t="s">
        <v>1534</v>
      </c>
      <c r="AE2927" s="2780" t="s">
        <v>1534</v>
      </c>
      <c r="AF2927" s="2780" t="s">
        <v>1534</v>
      </c>
      <c r="AG2927" s="2780" t="s">
        <v>1534</v>
      </c>
      <c r="AH2927" s="2776" t="s">
        <v>5238</v>
      </c>
      <c r="AI2927" s="2717">
        <v>1</v>
      </c>
      <c r="AJ2927" s="2707">
        <v>1.99</v>
      </c>
      <c r="AK2927" s="2574"/>
    </row>
    <row r="2928" spans="2:37" s="2777" customFormat="1" ht="17.25" customHeight="1" x14ac:dyDescent="0.2">
      <c r="B2928" s="2696" t="s">
        <v>5240</v>
      </c>
      <c r="C2928" s="2697"/>
      <c r="D2928" s="2780" t="s">
        <v>1534</v>
      </c>
      <c r="E2928" s="2780" t="s">
        <v>1534</v>
      </c>
      <c r="F2928" s="2780" t="s">
        <v>1534</v>
      </c>
      <c r="G2928" s="2780" t="s">
        <v>1534</v>
      </c>
      <c r="H2928" s="2780" t="s">
        <v>1534</v>
      </c>
      <c r="I2928" s="2780" t="s">
        <v>1534</v>
      </c>
      <c r="J2928" s="2780" t="s">
        <v>1534</v>
      </c>
      <c r="K2928" s="2780" t="s">
        <v>1534</v>
      </c>
      <c r="L2928" s="2780" t="s">
        <v>1534</v>
      </c>
      <c r="M2928" s="2780" t="s">
        <v>1534</v>
      </c>
      <c r="N2928" s="2780" t="s">
        <v>1534</v>
      </c>
      <c r="O2928" s="2780" t="s">
        <v>1534</v>
      </c>
      <c r="P2928" s="2780" t="s">
        <v>1534</v>
      </c>
      <c r="Q2928" s="2780" t="s">
        <v>1534</v>
      </c>
      <c r="R2928" s="2780" t="s">
        <v>1534</v>
      </c>
      <c r="S2928" s="2780" t="s">
        <v>1534</v>
      </c>
      <c r="T2928" s="2780" t="s">
        <v>1534</v>
      </c>
      <c r="U2928" s="2780" t="s">
        <v>1534</v>
      </c>
      <c r="V2928" s="2780" t="s">
        <v>1534</v>
      </c>
      <c r="W2928" s="2780" t="s">
        <v>1534</v>
      </c>
      <c r="X2928" s="2780" t="s">
        <v>1534</v>
      </c>
      <c r="Y2928" s="2780" t="s">
        <v>1534</v>
      </c>
      <c r="Z2928" s="2780" t="s">
        <v>1534</v>
      </c>
      <c r="AA2928" s="2780" t="s">
        <v>1534</v>
      </c>
      <c r="AB2928" s="2780" t="s">
        <v>1534</v>
      </c>
      <c r="AC2928" s="2780" t="s">
        <v>1534</v>
      </c>
      <c r="AD2928" s="2780" t="s">
        <v>1534</v>
      </c>
      <c r="AE2928" s="2780" t="s">
        <v>1534</v>
      </c>
      <c r="AF2928" s="2780" t="s">
        <v>1534</v>
      </c>
      <c r="AG2928" s="2780" t="s">
        <v>1534</v>
      </c>
      <c r="AH2928" s="2776" t="s">
        <v>5238</v>
      </c>
      <c r="AI2928" s="2784">
        <v>1</v>
      </c>
      <c r="AJ2928" s="2707">
        <v>2.99</v>
      </c>
      <c r="AK2928" s="2574"/>
    </row>
    <row r="2929" spans="2:37" s="2777" customFormat="1" ht="17.25" customHeight="1" x14ac:dyDescent="0.2">
      <c r="B2929" s="2696" t="s">
        <v>5241</v>
      </c>
      <c r="C2929" s="2697"/>
      <c r="D2929" s="2780" t="s">
        <v>1534</v>
      </c>
      <c r="E2929" s="2780" t="s">
        <v>1534</v>
      </c>
      <c r="F2929" s="2780" t="s">
        <v>1534</v>
      </c>
      <c r="G2929" s="2780" t="s">
        <v>1534</v>
      </c>
      <c r="H2929" s="2780" t="s">
        <v>1534</v>
      </c>
      <c r="I2929" s="2780" t="s">
        <v>1534</v>
      </c>
      <c r="J2929" s="2780" t="s">
        <v>1534</v>
      </c>
      <c r="K2929" s="2780" t="s">
        <v>1534</v>
      </c>
      <c r="L2929" s="2780" t="s">
        <v>1534</v>
      </c>
      <c r="M2929" s="2780" t="s">
        <v>1534</v>
      </c>
      <c r="N2929" s="2780" t="s">
        <v>1534</v>
      </c>
      <c r="O2929" s="2780" t="s">
        <v>1534</v>
      </c>
      <c r="P2929" s="2780" t="s">
        <v>1534</v>
      </c>
      <c r="Q2929" s="2780" t="s">
        <v>1534</v>
      </c>
      <c r="R2929" s="2780" t="s">
        <v>1534</v>
      </c>
      <c r="S2929" s="2780" t="s">
        <v>1534</v>
      </c>
      <c r="T2929" s="2780" t="s">
        <v>1534</v>
      </c>
      <c r="U2929" s="2780" t="s">
        <v>1534</v>
      </c>
      <c r="V2929" s="2780" t="s">
        <v>1534</v>
      </c>
      <c r="W2929" s="2780" t="s">
        <v>1534</v>
      </c>
      <c r="X2929" s="2780" t="s">
        <v>1534</v>
      </c>
      <c r="Y2929" s="2780" t="s">
        <v>1534</v>
      </c>
      <c r="Z2929" s="2780" t="s">
        <v>1534</v>
      </c>
      <c r="AA2929" s="2780" t="s">
        <v>1534</v>
      </c>
      <c r="AB2929" s="2780" t="s">
        <v>1534</v>
      </c>
      <c r="AC2929" s="2780" t="s">
        <v>1534</v>
      </c>
      <c r="AD2929" s="2780" t="s">
        <v>1534</v>
      </c>
      <c r="AE2929" s="2780" t="s">
        <v>1534</v>
      </c>
      <c r="AF2929" s="2780" t="s">
        <v>1534</v>
      </c>
      <c r="AG2929" s="2780" t="s">
        <v>1534</v>
      </c>
      <c r="AH2929" s="2776" t="s">
        <v>5238</v>
      </c>
      <c r="AI2929" s="2784">
        <v>1</v>
      </c>
      <c r="AJ2929" s="2707">
        <v>3.99</v>
      </c>
      <c r="AK2929" s="2574"/>
    </row>
    <row r="2930" spans="2:37" s="2777" customFormat="1" ht="17.25" customHeight="1" x14ac:dyDescent="0.2">
      <c r="B2930" s="2696" t="s">
        <v>5242</v>
      </c>
      <c r="C2930" s="2697"/>
      <c r="D2930" s="2780" t="s">
        <v>1534</v>
      </c>
      <c r="E2930" s="2780" t="s">
        <v>1534</v>
      </c>
      <c r="F2930" s="2780" t="s">
        <v>1534</v>
      </c>
      <c r="G2930" s="2780" t="s">
        <v>1534</v>
      </c>
      <c r="H2930" s="2780" t="s">
        <v>1534</v>
      </c>
      <c r="I2930" s="2780" t="s">
        <v>1534</v>
      </c>
      <c r="J2930" s="2780" t="s">
        <v>1534</v>
      </c>
      <c r="K2930" s="2780" t="s">
        <v>1534</v>
      </c>
      <c r="L2930" s="2780" t="s">
        <v>1534</v>
      </c>
      <c r="M2930" s="2780" t="s">
        <v>1534</v>
      </c>
      <c r="N2930" s="2780" t="s">
        <v>1534</v>
      </c>
      <c r="O2930" s="2780" t="s">
        <v>1534</v>
      </c>
      <c r="P2930" s="2780" t="s">
        <v>1534</v>
      </c>
      <c r="Q2930" s="2780" t="s">
        <v>1534</v>
      </c>
      <c r="R2930" s="2780" t="s">
        <v>1534</v>
      </c>
      <c r="S2930" s="2780" t="s">
        <v>1534</v>
      </c>
      <c r="T2930" s="2780" t="s">
        <v>1534</v>
      </c>
      <c r="U2930" s="2780" t="s">
        <v>1534</v>
      </c>
      <c r="V2930" s="2780" t="s">
        <v>1534</v>
      </c>
      <c r="W2930" s="2780" t="s">
        <v>1534</v>
      </c>
      <c r="X2930" s="2780" t="s">
        <v>1534</v>
      </c>
      <c r="Y2930" s="2780" t="s">
        <v>1534</v>
      </c>
      <c r="Z2930" s="2780" t="s">
        <v>1534</v>
      </c>
      <c r="AA2930" s="2780" t="s">
        <v>1534</v>
      </c>
      <c r="AB2930" s="2780" t="s">
        <v>1534</v>
      </c>
      <c r="AC2930" s="2780" t="s">
        <v>1534</v>
      </c>
      <c r="AD2930" s="2780" t="s">
        <v>1534</v>
      </c>
      <c r="AE2930" s="2780" t="s">
        <v>1534</v>
      </c>
      <c r="AF2930" s="2780" t="s">
        <v>1534</v>
      </c>
      <c r="AG2930" s="2780" t="s">
        <v>1534</v>
      </c>
      <c r="AH2930" s="2776" t="s">
        <v>5238</v>
      </c>
      <c r="AI2930" s="2784">
        <v>1</v>
      </c>
      <c r="AJ2930" s="2707">
        <v>4.99</v>
      </c>
      <c r="AK2930" s="2574"/>
    </row>
    <row r="2931" spans="2:37" s="2777" customFormat="1" ht="17.25" customHeight="1" x14ac:dyDescent="0.2">
      <c r="B2931" s="2696" t="s">
        <v>5243</v>
      </c>
      <c r="C2931" s="2697"/>
      <c r="D2931" s="2780" t="s">
        <v>1534</v>
      </c>
      <c r="E2931" s="2780" t="s">
        <v>1534</v>
      </c>
      <c r="F2931" s="2780" t="s">
        <v>1534</v>
      </c>
      <c r="G2931" s="2780" t="s">
        <v>1534</v>
      </c>
      <c r="H2931" s="2780" t="s">
        <v>1534</v>
      </c>
      <c r="I2931" s="2780" t="s">
        <v>1534</v>
      </c>
      <c r="J2931" s="2780" t="s">
        <v>1534</v>
      </c>
      <c r="K2931" s="2780" t="s">
        <v>1534</v>
      </c>
      <c r="L2931" s="2780" t="s">
        <v>1534</v>
      </c>
      <c r="M2931" s="2780" t="s">
        <v>1534</v>
      </c>
      <c r="N2931" s="2780" t="s">
        <v>1534</v>
      </c>
      <c r="O2931" s="2780" t="s">
        <v>1534</v>
      </c>
      <c r="P2931" s="2780" t="s">
        <v>1534</v>
      </c>
      <c r="Q2931" s="2780" t="s">
        <v>1534</v>
      </c>
      <c r="R2931" s="2780" t="s">
        <v>1534</v>
      </c>
      <c r="S2931" s="2780" t="s">
        <v>1534</v>
      </c>
      <c r="T2931" s="2780" t="s">
        <v>1534</v>
      </c>
      <c r="U2931" s="2780" t="s">
        <v>1534</v>
      </c>
      <c r="V2931" s="2780" t="s">
        <v>1534</v>
      </c>
      <c r="W2931" s="2780" t="s">
        <v>1534</v>
      </c>
      <c r="X2931" s="2780" t="s">
        <v>1534</v>
      </c>
      <c r="Y2931" s="2780" t="s">
        <v>1534</v>
      </c>
      <c r="Z2931" s="2780" t="s">
        <v>1534</v>
      </c>
      <c r="AA2931" s="2780" t="s">
        <v>1534</v>
      </c>
      <c r="AB2931" s="2780" t="s">
        <v>1534</v>
      </c>
      <c r="AC2931" s="2780" t="s">
        <v>1534</v>
      </c>
      <c r="AD2931" s="2780" t="s">
        <v>1534</v>
      </c>
      <c r="AE2931" s="2780" t="s">
        <v>1534</v>
      </c>
      <c r="AF2931" s="2780" t="s">
        <v>1534</v>
      </c>
      <c r="AG2931" s="2780" t="s">
        <v>1534</v>
      </c>
      <c r="AH2931" s="2776" t="s">
        <v>5238</v>
      </c>
      <c r="AI2931" s="2784">
        <v>1</v>
      </c>
      <c r="AJ2931" s="2707">
        <v>5.99</v>
      </c>
      <c r="AK2931" s="2574"/>
    </row>
    <row r="2932" spans="2:37" s="2777" customFormat="1" ht="17.25" customHeight="1" x14ac:dyDescent="0.2">
      <c r="B2932" s="2696" t="s">
        <v>5244</v>
      </c>
      <c r="C2932" s="2697"/>
      <c r="D2932" s="2780" t="s">
        <v>1534</v>
      </c>
      <c r="E2932" s="2780" t="s">
        <v>1534</v>
      </c>
      <c r="F2932" s="2780" t="s">
        <v>1534</v>
      </c>
      <c r="G2932" s="2780" t="s">
        <v>1534</v>
      </c>
      <c r="H2932" s="2780" t="s">
        <v>1534</v>
      </c>
      <c r="I2932" s="2780" t="s">
        <v>1534</v>
      </c>
      <c r="J2932" s="2780" t="s">
        <v>1534</v>
      </c>
      <c r="K2932" s="2780" t="s">
        <v>1534</v>
      </c>
      <c r="L2932" s="2780" t="s">
        <v>1534</v>
      </c>
      <c r="M2932" s="2780" t="s">
        <v>1534</v>
      </c>
      <c r="N2932" s="2780" t="s">
        <v>1534</v>
      </c>
      <c r="O2932" s="2780" t="s">
        <v>1534</v>
      </c>
      <c r="P2932" s="2780" t="s">
        <v>1534</v>
      </c>
      <c r="Q2932" s="2780" t="s">
        <v>1534</v>
      </c>
      <c r="R2932" s="2780" t="s">
        <v>1534</v>
      </c>
      <c r="S2932" s="2780" t="s">
        <v>1534</v>
      </c>
      <c r="T2932" s="2780" t="s">
        <v>1534</v>
      </c>
      <c r="U2932" s="2780" t="s">
        <v>1534</v>
      </c>
      <c r="V2932" s="2780" t="s">
        <v>1534</v>
      </c>
      <c r="W2932" s="2780" t="s">
        <v>1534</v>
      </c>
      <c r="X2932" s="2780" t="s">
        <v>1534</v>
      </c>
      <c r="Y2932" s="2780" t="s">
        <v>1534</v>
      </c>
      <c r="Z2932" s="2780" t="s">
        <v>1534</v>
      </c>
      <c r="AA2932" s="2780" t="s">
        <v>1534</v>
      </c>
      <c r="AB2932" s="2780" t="s">
        <v>1534</v>
      </c>
      <c r="AC2932" s="2780" t="s">
        <v>1534</v>
      </c>
      <c r="AD2932" s="2780" t="s">
        <v>1534</v>
      </c>
      <c r="AE2932" s="2780" t="s">
        <v>1534</v>
      </c>
      <c r="AF2932" s="2780" t="s">
        <v>1534</v>
      </c>
      <c r="AG2932" s="2780" t="s">
        <v>1534</v>
      </c>
      <c r="AH2932" s="2776" t="s">
        <v>5238</v>
      </c>
      <c r="AI2932" s="2784">
        <v>1</v>
      </c>
      <c r="AJ2932" s="2707">
        <v>6.99</v>
      </c>
      <c r="AK2932" s="2574"/>
    </row>
    <row r="2933" spans="2:37" s="2777" customFormat="1" ht="17.25" customHeight="1" x14ac:dyDescent="0.2">
      <c r="B2933" s="4006" t="s">
        <v>5245</v>
      </c>
      <c r="C2933" s="4007"/>
      <c r="D2933" s="2780" t="s">
        <v>1534</v>
      </c>
      <c r="E2933" s="2780" t="s">
        <v>1534</v>
      </c>
      <c r="F2933" s="2780" t="s">
        <v>1534</v>
      </c>
      <c r="G2933" s="2780" t="s">
        <v>1534</v>
      </c>
      <c r="H2933" s="2780" t="s">
        <v>1534</v>
      </c>
      <c r="I2933" s="2780" t="s">
        <v>1534</v>
      </c>
      <c r="J2933" s="2780" t="s">
        <v>1534</v>
      </c>
      <c r="K2933" s="2780" t="s">
        <v>1534</v>
      </c>
      <c r="L2933" s="2780" t="s">
        <v>1534</v>
      </c>
      <c r="M2933" s="2780" t="s">
        <v>1534</v>
      </c>
      <c r="N2933" s="2780" t="s">
        <v>1534</v>
      </c>
      <c r="O2933" s="2780" t="s">
        <v>1534</v>
      </c>
      <c r="P2933" s="2780" t="s">
        <v>1534</v>
      </c>
      <c r="Q2933" s="2780" t="s">
        <v>1534</v>
      </c>
      <c r="R2933" s="2780" t="s">
        <v>1534</v>
      </c>
      <c r="S2933" s="2780" t="s">
        <v>1534</v>
      </c>
      <c r="T2933" s="2780" t="s">
        <v>1534</v>
      </c>
      <c r="U2933" s="2780" t="s">
        <v>1534</v>
      </c>
      <c r="V2933" s="2780" t="s">
        <v>1534</v>
      </c>
      <c r="W2933" s="2780" t="s">
        <v>1534</v>
      </c>
      <c r="X2933" s="2780" t="s">
        <v>1534</v>
      </c>
      <c r="Y2933" s="2780" t="s">
        <v>1534</v>
      </c>
      <c r="Z2933" s="2780" t="s">
        <v>1534</v>
      </c>
      <c r="AA2933" s="2780" t="s">
        <v>1534</v>
      </c>
      <c r="AB2933" s="2780" t="s">
        <v>1534</v>
      </c>
      <c r="AC2933" s="2780" t="s">
        <v>1534</v>
      </c>
      <c r="AD2933" s="2780" t="s">
        <v>1534</v>
      </c>
      <c r="AE2933" s="2780" t="s">
        <v>1534</v>
      </c>
      <c r="AF2933" s="2780" t="s">
        <v>1534</v>
      </c>
      <c r="AG2933" s="2780" t="s">
        <v>1534</v>
      </c>
      <c r="AH2933" s="2776" t="s">
        <v>5238</v>
      </c>
      <c r="AI2933" s="2784">
        <v>1</v>
      </c>
      <c r="AJ2933" s="2707">
        <v>7.99</v>
      </c>
      <c r="AK2933" s="2574"/>
    </row>
    <row r="2934" spans="2:37" s="2777" customFormat="1" ht="17.25" customHeight="1" thickBot="1" x14ac:dyDescent="0.25">
      <c r="B2934" s="4010" t="s">
        <v>5246</v>
      </c>
      <c r="C2934" s="4011"/>
      <c r="D2934" s="3083" t="s">
        <v>1534</v>
      </c>
      <c r="E2934" s="3083" t="s">
        <v>1534</v>
      </c>
      <c r="F2934" s="3083" t="s">
        <v>1534</v>
      </c>
      <c r="G2934" s="3083" t="s">
        <v>1534</v>
      </c>
      <c r="H2934" s="3083" t="s">
        <v>1534</v>
      </c>
      <c r="I2934" s="3083" t="s">
        <v>1534</v>
      </c>
      <c r="J2934" s="3083" t="s">
        <v>1534</v>
      </c>
      <c r="K2934" s="3083" t="s">
        <v>1534</v>
      </c>
      <c r="L2934" s="3083" t="s">
        <v>1534</v>
      </c>
      <c r="M2934" s="3083" t="s">
        <v>1534</v>
      </c>
      <c r="N2934" s="3083" t="s">
        <v>1534</v>
      </c>
      <c r="O2934" s="3083" t="s">
        <v>1534</v>
      </c>
      <c r="P2934" s="3083" t="s">
        <v>1534</v>
      </c>
      <c r="Q2934" s="3083" t="s">
        <v>1534</v>
      </c>
      <c r="R2934" s="3083" t="s">
        <v>1534</v>
      </c>
      <c r="S2934" s="3083" t="s">
        <v>1534</v>
      </c>
      <c r="T2934" s="3083" t="s">
        <v>1534</v>
      </c>
      <c r="U2934" s="3083" t="s">
        <v>1534</v>
      </c>
      <c r="V2934" s="3083" t="s">
        <v>1534</v>
      </c>
      <c r="W2934" s="3083" t="s">
        <v>1534</v>
      </c>
      <c r="X2934" s="3083" t="s">
        <v>1534</v>
      </c>
      <c r="Y2934" s="3083" t="s">
        <v>1534</v>
      </c>
      <c r="Z2934" s="3083" t="s">
        <v>1534</v>
      </c>
      <c r="AA2934" s="3083" t="s">
        <v>1534</v>
      </c>
      <c r="AB2934" s="3083" t="s">
        <v>1534</v>
      </c>
      <c r="AC2934" s="3083" t="s">
        <v>1534</v>
      </c>
      <c r="AD2934" s="3083" t="s">
        <v>1534</v>
      </c>
      <c r="AE2934" s="3083" t="s">
        <v>1534</v>
      </c>
      <c r="AF2934" s="3083" t="s">
        <v>1534</v>
      </c>
      <c r="AG2934" s="3083" t="s">
        <v>1534</v>
      </c>
      <c r="AH2934" s="3089" t="s">
        <v>5238</v>
      </c>
      <c r="AI2934" s="3105">
        <v>1</v>
      </c>
      <c r="AJ2934" s="3104">
        <v>9.99</v>
      </c>
      <c r="AK2934" s="2574"/>
    </row>
    <row r="2935" spans="2:37" s="2777" customFormat="1" ht="17.25" customHeight="1" x14ac:dyDescent="0.2">
      <c r="B2935" s="2575"/>
      <c r="C2935" s="2568"/>
      <c r="D2935" s="2568"/>
      <c r="E2935" s="2568"/>
      <c r="F2935" s="2568"/>
      <c r="G2935" s="2568"/>
      <c r="H2935" s="2568"/>
      <c r="I2935" s="2569"/>
      <c r="J2935" s="2569"/>
      <c r="K2935" s="2569"/>
      <c r="L2935" s="2569"/>
      <c r="M2935" s="2568"/>
      <c r="N2935" s="2569"/>
      <c r="O2935" s="2569"/>
      <c r="P2935" s="2569"/>
      <c r="Q2935" s="2569"/>
      <c r="R2935" s="2569"/>
      <c r="S2935" s="2568"/>
      <c r="T2935" s="2567"/>
      <c r="U2935" s="2567"/>
      <c r="V2935" s="2567"/>
      <c r="W2935" s="2567"/>
      <c r="X2935" s="2567"/>
      <c r="Y2935" s="2567"/>
      <c r="Z2935" s="2567"/>
      <c r="AA2935" s="2567"/>
      <c r="AB2935" s="2567"/>
      <c r="AC2935" s="2567"/>
      <c r="AD2935" s="2567"/>
      <c r="AE2935" s="2567"/>
      <c r="AF2935" s="2567"/>
      <c r="AG2935" s="2567"/>
      <c r="AH2935" s="2567"/>
      <c r="AI2935" s="2567"/>
      <c r="AJ2935" s="2570"/>
      <c r="AK2935" s="2574"/>
    </row>
    <row r="2936" spans="2:37" s="2777" customFormat="1" ht="17.25" customHeight="1" x14ac:dyDescent="0.2">
      <c r="B2936" s="3834" t="s">
        <v>4996</v>
      </c>
      <c r="C2936" s="3835"/>
      <c r="D2936" s="3836" t="s">
        <v>1534</v>
      </c>
      <c r="E2936" s="3836"/>
      <c r="F2936" s="3836"/>
      <c r="G2936" s="3836"/>
      <c r="H2936" s="2571"/>
      <c r="I2936" s="2571"/>
      <c r="J2936" s="2571"/>
      <c r="K2936" s="2571"/>
      <c r="L2936" s="2571"/>
      <c r="M2936" s="2571"/>
      <c r="N2936" s="2571"/>
      <c r="O2936" s="2571"/>
      <c r="P2936" s="2571"/>
      <c r="Q2936" s="2571"/>
      <c r="R2936" s="2571"/>
      <c r="S2936" s="2571"/>
      <c r="T2936" s="2567"/>
      <c r="U2936" s="2567"/>
      <c r="V2936" s="2567"/>
      <c r="W2936" s="2567"/>
      <c r="X2936" s="2567"/>
      <c r="Y2936" s="2567"/>
      <c r="Z2936" s="2567"/>
      <c r="AA2936" s="2567"/>
      <c r="AB2936" s="2567"/>
      <c r="AC2936" s="2567"/>
      <c r="AD2936" s="2567"/>
      <c r="AE2936" s="2567"/>
      <c r="AF2936" s="2567"/>
      <c r="AG2936" s="2567"/>
      <c r="AH2936" s="2567"/>
      <c r="AI2936" s="2567"/>
      <c r="AJ2936" s="2570"/>
      <c r="AK2936" s="2574"/>
    </row>
    <row r="2937" spans="2:37" s="2777" customFormat="1" ht="17.25" customHeight="1" x14ac:dyDescent="0.2">
      <c r="B2937" s="3834" t="s">
        <v>4997</v>
      </c>
      <c r="C2937" s="3835"/>
      <c r="D2937" s="4014" t="s">
        <v>10</v>
      </c>
      <c r="E2937" s="4014"/>
      <c r="F2937" s="4014"/>
      <c r="G2937" s="4014"/>
      <c r="H2937" s="2571"/>
      <c r="I2937" s="2571"/>
      <c r="J2937" s="2571"/>
      <c r="K2937" s="2571"/>
      <c r="L2937" s="2571"/>
      <c r="M2937" s="2571"/>
      <c r="N2937" s="2571"/>
      <c r="O2937" s="2571"/>
      <c r="P2937" s="2571"/>
      <c r="Q2937" s="2571"/>
      <c r="R2937" s="2571"/>
      <c r="S2937" s="2571"/>
      <c r="T2937" s="2567"/>
      <c r="U2937" s="2567"/>
      <c r="V2937" s="2567"/>
      <c r="W2937" s="2567"/>
      <c r="X2937" s="2567"/>
      <c r="Y2937" s="2567"/>
      <c r="Z2937" s="2567"/>
      <c r="AA2937" s="2567"/>
      <c r="AB2937" s="2567"/>
      <c r="AC2937" s="2567"/>
      <c r="AD2937" s="2567"/>
      <c r="AE2937" s="2567"/>
      <c r="AF2937" s="2567"/>
      <c r="AG2937" s="2567"/>
      <c r="AH2937" s="2567"/>
      <c r="AI2937" s="2567"/>
      <c r="AJ2937" s="2570"/>
      <c r="AK2937" s="2574"/>
    </row>
    <row r="2938" spans="2:37" s="2777" customFormat="1" ht="17.25" customHeight="1" thickBot="1" x14ac:dyDescent="0.25">
      <c r="B2938" s="3938"/>
      <c r="C2938" s="3939"/>
      <c r="D2938" s="3940"/>
      <c r="E2938" s="3940"/>
      <c r="F2938" s="3940"/>
      <c r="G2938" s="3940"/>
      <c r="H2938" s="2576"/>
      <c r="I2938" s="2576"/>
      <c r="J2938" s="2576"/>
      <c r="K2938" s="2576"/>
      <c r="L2938" s="2576"/>
      <c r="M2938" s="2576"/>
      <c r="N2938" s="2576"/>
      <c r="O2938" s="2576"/>
      <c r="P2938" s="2576"/>
      <c r="Q2938" s="2576"/>
      <c r="R2938" s="2576"/>
      <c r="S2938" s="2576"/>
      <c r="T2938" s="2577"/>
      <c r="U2938" s="2577"/>
      <c r="V2938" s="2577"/>
      <c r="W2938" s="2577"/>
      <c r="X2938" s="2577"/>
      <c r="Y2938" s="2577"/>
      <c r="Z2938" s="2577"/>
      <c r="AA2938" s="2577"/>
      <c r="AB2938" s="2577"/>
      <c r="AC2938" s="2577"/>
      <c r="AD2938" s="2577"/>
      <c r="AE2938" s="2577"/>
      <c r="AF2938" s="2577"/>
      <c r="AG2938" s="2577"/>
      <c r="AH2938" s="2577"/>
      <c r="AI2938" s="2577"/>
      <c r="AJ2938" s="2578"/>
      <c r="AK2938" s="2579"/>
    </row>
    <row r="2939" spans="2:37" s="2777" customFormat="1" ht="17.25" customHeight="1" x14ac:dyDescent="0.2">
      <c r="B2939" s="2661"/>
      <c r="C2939" s="2661"/>
      <c r="D2939" s="2661"/>
      <c r="E2939" s="2661"/>
      <c r="F2939" s="2661"/>
    </row>
    <row r="2940" spans="2:37" s="2777" customFormat="1" ht="17.25" customHeight="1" thickBot="1" x14ac:dyDescent="0.25">
      <c r="B2940" s="2661"/>
      <c r="C2940" s="2661"/>
      <c r="D2940" s="2661"/>
      <c r="E2940" s="2661"/>
      <c r="F2940" s="2661"/>
    </row>
    <row r="2941" spans="2:37" s="2777" customFormat="1" ht="31.5" customHeight="1" x14ac:dyDescent="0.2">
      <c r="B2941" s="3839" t="s">
        <v>5005</v>
      </c>
      <c r="C2941" s="3840"/>
      <c r="D2941" s="3840"/>
      <c r="E2941" s="3840"/>
      <c r="F2941" s="3840"/>
      <c r="G2941" s="3840"/>
      <c r="H2941" s="3840"/>
      <c r="I2941" s="3840"/>
      <c r="J2941" s="3840"/>
      <c r="K2941" s="3840"/>
      <c r="L2941" s="3840"/>
      <c r="M2941" s="3840"/>
      <c r="N2941" s="3840"/>
      <c r="O2941" s="3840"/>
      <c r="P2941" s="3840"/>
      <c r="Q2941" s="3840"/>
      <c r="R2941" s="3840"/>
      <c r="S2941" s="3840"/>
      <c r="T2941" s="3840"/>
      <c r="U2941" s="3840"/>
      <c r="V2941" s="3840"/>
      <c r="W2941" s="3840"/>
      <c r="X2941" s="3840"/>
      <c r="Y2941" s="3840"/>
      <c r="Z2941" s="3840"/>
      <c r="AA2941" s="3840"/>
      <c r="AB2941" s="3840"/>
      <c r="AC2941" s="3840"/>
      <c r="AD2941" s="3840"/>
      <c r="AE2941" s="3840"/>
      <c r="AF2941" s="3840"/>
      <c r="AG2941" s="3840"/>
      <c r="AH2941" s="3840"/>
      <c r="AI2941" s="3840"/>
      <c r="AJ2941" s="3840"/>
      <c r="AK2941" s="3841"/>
    </row>
    <row r="2942" spans="2:37" s="2777" customFormat="1" ht="17.25" customHeight="1" x14ac:dyDescent="0.2">
      <c r="B2942" s="2572"/>
      <c r="C2942" s="2661"/>
      <c r="D2942" s="2661"/>
      <c r="E2942" s="2661"/>
      <c r="F2942" s="2661"/>
      <c r="G2942" s="2573"/>
      <c r="H2942" s="2573"/>
      <c r="I2942" s="2573"/>
      <c r="J2942" s="2573"/>
      <c r="K2942" s="2573"/>
      <c r="L2942" s="2573"/>
      <c r="M2942" s="2573"/>
      <c r="N2942" s="2573"/>
      <c r="O2942" s="2573"/>
      <c r="P2942" s="2573"/>
      <c r="Q2942" s="2573"/>
      <c r="R2942" s="2573"/>
      <c r="S2942" s="2573"/>
      <c r="T2942" s="2573"/>
      <c r="U2942" s="2573"/>
      <c r="V2942" s="2573"/>
      <c r="W2942" s="2573"/>
      <c r="X2942" s="2573"/>
      <c r="Y2942" s="2573"/>
      <c r="Z2942" s="2573"/>
      <c r="AA2942" s="2573"/>
      <c r="AB2942" s="2573"/>
      <c r="AC2942" s="2573"/>
      <c r="AD2942" s="2573"/>
      <c r="AE2942" s="2573"/>
      <c r="AF2942" s="2573"/>
      <c r="AG2942" s="2573"/>
      <c r="AH2942" s="2573"/>
      <c r="AI2942" s="2573"/>
      <c r="AJ2942" s="2573"/>
      <c r="AK2942" s="2574"/>
    </row>
    <row r="2943" spans="2:37" s="2777" customFormat="1" ht="17.25" customHeight="1" x14ac:dyDescent="0.2">
      <c r="B2943" s="2572" t="s">
        <v>4992</v>
      </c>
      <c r="C2943" s="2661"/>
      <c r="D2943" s="3962" t="s">
        <v>5235</v>
      </c>
      <c r="E2943" s="3962"/>
      <c r="F2943" s="3962"/>
      <c r="G2943" s="2573"/>
      <c r="H2943" s="2573"/>
      <c r="I2943" s="2573"/>
      <c r="J2943" s="2573"/>
      <c r="K2943" s="2573"/>
      <c r="L2943" s="2573"/>
      <c r="M2943" s="2573"/>
      <c r="N2943" s="2573"/>
      <c r="O2943" s="2573"/>
      <c r="P2943" s="2573"/>
      <c r="Q2943" s="2573"/>
      <c r="R2943" s="2573"/>
      <c r="S2943" s="2573"/>
      <c r="T2943" s="2573"/>
      <c r="U2943" s="2573"/>
      <c r="V2943" s="2573"/>
      <c r="W2943" s="2573"/>
      <c r="X2943" s="2573"/>
      <c r="Y2943" s="2573"/>
      <c r="Z2943" s="2573"/>
      <c r="AA2943" s="2573"/>
      <c r="AB2943" s="2573"/>
      <c r="AC2943" s="2573"/>
      <c r="AD2943" s="2573"/>
      <c r="AE2943" s="2573"/>
      <c r="AF2943" s="2573"/>
      <c r="AG2943" s="2573"/>
      <c r="AH2943" s="2573"/>
      <c r="AI2943" s="2573"/>
      <c r="AJ2943" s="2573"/>
      <c r="AK2943" s="2574"/>
    </row>
    <row r="2944" spans="2:37" s="2777" customFormat="1" ht="17.25" customHeight="1" thickBot="1" x14ac:dyDescent="0.25">
      <c r="B2944" s="3863" t="s">
        <v>5006</v>
      </c>
      <c r="C2944" s="3864"/>
      <c r="D2944" s="3972">
        <v>41408</v>
      </c>
      <c r="E2944" s="3973"/>
      <c r="F2944" s="2661"/>
      <c r="G2944" s="2573"/>
      <c r="H2944" s="2573"/>
      <c r="I2944" s="2573"/>
      <c r="J2944" s="2573"/>
      <c r="K2944" s="2573"/>
      <c r="L2944" s="2573"/>
      <c r="M2944" s="2573"/>
      <c r="N2944" s="2573"/>
      <c r="O2944" s="2573"/>
      <c r="P2944" s="2573"/>
      <c r="Q2944" s="2573"/>
      <c r="R2944" s="2573"/>
      <c r="S2944" s="2573"/>
      <c r="T2944" s="2573"/>
      <c r="U2944" s="2573"/>
      <c r="V2944" s="2573"/>
      <c r="W2944" s="2573"/>
      <c r="X2944" s="2573"/>
      <c r="Y2944" s="2573"/>
      <c r="Z2944" s="2573"/>
      <c r="AA2944" s="2573"/>
      <c r="AB2944" s="2573"/>
      <c r="AC2944" s="2573"/>
      <c r="AD2944" s="2573"/>
      <c r="AE2944" s="2573"/>
      <c r="AF2944" s="2573"/>
      <c r="AG2944" s="2573"/>
      <c r="AH2944" s="2573"/>
      <c r="AI2944" s="2573"/>
      <c r="AJ2944" s="2573"/>
      <c r="AK2944" s="2574"/>
    </row>
    <row r="2945" spans="2:37" s="2777" customFormat="1" ht="91.5" customHeight="1" thickBot="1" x14ac:dyDescent="0.25">
      <c r="B2945" s="3844" t="s">
        <v>5007</v>
      </c>
      <c r="C2945" s="3871"/>
      <c r="D2945" s="3963" t="s">
        <v>5247</v>
      </c>
      <c r="E2945" s="3964"/>
      <c r="F2945" s="3964"/>
      <c r="G2945" s="3964"/>
      <c r="H2945" s="3964"/>
      <c r="I2945" s="3964"/>
      <c r="J2945" s="3964"/>
      <c r="K2945" s="3965"/>
      <c r="L2945" s="2573"/>
      <c r="M2945" s="2573"/>
      <c r="N2945" s="2573"/>
      <c r="O2945" s="2573"/>
      <c r="P2945" s="2573"/>
      <c r="Q2945" s="2573"/>
      <c r="R2945" s="2573"/>
      <c r="S2945" s="2573"/>
      <c r="T2945" s="2573"/>
      <c r="U2945" s="2573"/>
      <c r="V2945" s="2573"/>
      <c r="W2945" s="2573"/>
      <c r="X2945" s="2573"/>
      <c r="Y2945" s="2573"/>
      <c r="Z2945" s="2573"/>
      <c r="AA2945" s="2573"/>
      <c r="AB2945" s="2573"/>
      <c r="AC2945" s="2573"/>
      <c r="AD2945" s="2573"/>
      <c r="AE2945" s="2573"/>
      <c r="AF2945" s="2573"/>
      <c r="AG2945" s="2573"/>
      <c r="AH2945" s="2573"/>
      <c r="AI2945" s="2573"/>
      <c r="AJ2945" s="2573"/>
      <c r="AK2945" s="2574"/>
    </row>
    <row r="2946" spans="2:37" s="2777" customFormat="1" ht="17.25" customHeight="1" thickBot="1" x14ac:dyDescent="0.25">
      <c r="B2946" s="3865"/>
      <c r="C2946" s="3849"/>
      <c r="D2946" s="3864"/>
      <c r="E2946" s="3864"/>
      <c r="F2946" s="3864"/>
      <c r="G2946" s="3864"/>
      <c r="H2946" s="3864"/>
      <c r="I2946" s="3864"/>
      <c r="J2946" s="3864"/>
      <c r="K2946" s="3864"/>
      <c r="L2946" s="3864"/>
      <c r="M2946" s="3864"/>
      <c r="N2946" s="3864"/>
      <c r="O2946" s="3864"/>
      <c r="P2946" s="3864"/>
      <c r="Q2946" s="3864"/>
      <c r="R2946" s="2573"/>
      <c r="S2946" s="2573"/>
      <c r="T2946" s="2573"/>
      <c r="U2946" s="2573"/>
      <c r="V2946" s="2573"/>
      <c r="W2946" s="2573"/>
      <c r="X2946" s="2573"/>
      <c r="Y2946" s="2573"/>
      <c r="Z2946" s="2573"/>
      <c r="AA2946" s="2573"/>
      <c r="AB2946" s="2573"/>
      <c r="AC2946" s="2573"/>
      <c r="AD2946" s="2573"/>
      <c r="AE2946" s="2573"/>
      <c r="AF2946" s="2573"/>
      <c r="AG2946" s="2573"/>
      <c r="AH2946" s="2573"/>
      <c r="AI2946" s="2573"/>
      <c r="AJ2946" s="2573"/>
      <c r="AK2946" s="2574"/>
    </row>
    <row r="2947" spans="2:37" s="2777" customFormat="1" ht="24" customHeight="1" thickBot="1" x14ac:dyDescent="0.25">
      <c r="B2947" s="3827" t="s">
        <v>5008</v>
      </c>
      <c r="C2947" s="3827"/>
      <c r="D2947" s="3827" t="s">
        <v>4998</v>
      </c>
      <c r="E2947" s="3827" t="s">
        <v>5009</v>
      </c>
      <c r="F2947" s="3850" t="s">
        <v>224</v>
      </c>
      <c r="G2947" s="3850"/>
      <c r="H2947" s="3850"/>
      <c r="I2947" s="3850"/>
      <c r="J2947" s="3850"/>
      <c r="K2947" s="3850"/>
      <c r="L2947" s="3850"/>
      <c r="M2947" s="3850"/>
      <c r="N2947" s="3850"/>
      <c r="O2947" s="3850"/>
      <c r="P2947" s="3850"/>
      <c r="Q2947" s="3850"/>
      <c r="R2947" s="3850"/>
      <c r="S2947" s="3850" t="s">
        <v>340</v>
      </c>
      <c r="T2947" s="3850"/>
      <c r="U2947" s="3850"/>
      <c r="V2947" s="3850"/>
      <c r="W2947" s="3850"/>
      <c r="X2947" s="3850"/>
      <c r="Y2947" s="3850"/>
      <c r="Z2947" s="3850"/>
      <c r="AA2947" s="3850"/>
      <c r="AB2947" s="3850"/>
      <c r="AC2947" s="3850"/>
      <c r="AD2947" s="3850" t="s">
        <v>225</v>
      </c>
      <c r="AE2947" s="3850"/>
      <c r="AF2947" s="3850"/>
      <c r="AG2947" s="3850"/>
      <c r="AH2947" s="3851" t="s">
        <v>4993</v>
      </c>
      <c r="AI2947" s="3851"/>
      <c r="AJ2947" s="3851"/>
      <c r="AK2947" s="2574"/>
    </row>
    <row r="2948" spans="2:37" s="2777" customFormat="1" ht="43.5" customHeight="1" thickBot="1" x14ac:dyDescent="0.25">
      <c r="B2948" s="3828"/>
      <c r="C2948" s="3828"/>
      <c r="D2948" s="3828"/>
      <c r="E2948" s="3828"/>
      <c r="F2948" s="3828" t="s">
        <v>5010</v>
      </c>
      <c r="G2948" s="3828" t="s">
        <v>5011</v>
      </c>
      <c r="H2948" s="3827" t="s">
        <v>5012</v>
      </c>
      <c r="I2948" s="3830" t="s">
        <v>5013</v>
      </c>
      <c r="J2948" s="3830" t="s">
        <v>5014</v>
      </c>
      <c r="K2948" s="3829" t="s">
        <v>5015</v>
      </c>
      <c r="L2948" s="3829" t="s">
        <v>5016</v>
      </c>
      <c r="M2948" s="3830" t="s">
        <v>5017</v>
      </c>
      <c r="N2948" s="3830"/>
      <c r="O2948" s="3829" t="s">
        <v>5018</v>
      </c>
      <c r="P2948" s="3829" t="s">
        <v>5019</v>
      </c>
      <c r="Q2948" s="3829" t="s">
        <v>5020</v>
      </c>
      <c r="R2948" s="3829" t="s">
        <v>5021</v>
      </c>
      <c r="S2948" s="3827" t="s">
        <v>5022</v>
      </c>
      <c r="T2948" s="3827" t="s">
        <v>5023</v>
      </c>
      <c r="U2948" s="3827" t="s">
        <v>5024</v>
      </c>
      <c r="V2948" s="3827" t="s">
        <v>5025</v>
      </c>
      <c r="W2948" s="3827" t="s">
        <v>5026</v>
      </c>
      <c r="X2948" s="3827" t="s">
        <v>5027</v>
      </c>
      <c r="Y2948" s="3827" t="s">
        <v>5028</v>
      </c>
      <c r="Z2948" s="3827" t="s">
        <v>5029</v>
      </c>
      <c r="AA2948" s="3827" t="s">
        <v>5030</v>
      </c>
      <c r="AB2948" s="3830" t="s">
        <v>5031</v>
      </c>
      <c r="AC2948" s="3830" t="s">
        <v>5032</v>
      </c>
      <c r="AD2948" s="3827" t="s">
        <v>5033</v>
      </c>
      <c r="AE2948" s="3827" t="s">
        <v>5034</v>
      </c>
      <c r="AF2948" s="3827" t="s">
        <v>5035</v>
      </c>
      <c r="AG2948" s="3827" t="s">
        <v>5036</v>
      </c>
      <c r="AH2948" s="3827" t="s">
        <v>1154</v>
      </c>
      <c r="AI2948" s="3827" t="s">
        <v>4994</v>
      </c>
      <c r="AJ2948" s="3827" t="s">
        <v>4995</v>
      </c>
      <c r="AK2948" s="2574"/>
    </row>
    <row r="2949" spans="2:37" s="2777" customFormat="1" ht="36.75" customHeight="1" thickBot="1" x14ac:dyDescent="0.25">
      <c r="B2949" s="3954"/>
      <c r="C2949" s="3954"/>
      <c r="D2949" s="3954"/>
      <c r="E2949" s="3954"/>
      <c r="F2949" s="3954"/>
      <c r="G2949" s="3954"/>
      <c r="H2949" s="3954"/>
      <c r="I2949" s="4002"/>
      <c r="J2949" s="4002"/>
      <c r="K2949" s="4002"/>
      <c r="L2949" s="4002"/>
      <c r="M2949" s="2796" t="s">
        <v>5037</v>
      </c>
      <c r="N2949" s="2797" t="s">
        <v>2798</v>
      </c>
      <c r="O2949" s="4002"/>
      <c r="P2949" s="4002"/>
      <c r="Q2949" s="4002"/>
      <c r="R2949" s="4002"/>
      <c r="S2949" s="3954"/>
      <c r="T2949" s="3954"/>
      <c r="U2949" s="3954"/>
      <c r="V2949" s="3954"/>
      <c r="W2949" s="3954"/>
      <c r="X2949" s="3954"/>
      <c r="Y2949" s="3954"/>
      <c r="Z2949" s="3954"/>
      <c r="AA2949" s="3954"/>
      <c r="AB2949" s="4002"/>
      <c r="AC2949" s="4002"/>
      <c r="AD2949" s="3954"/>
      <c r="AE2949" s="3954"/>
      <c r="AF2949" s="3954"/>
      <c r="AG2949" s="3954"/>
      <c r="AH2949" s="3954"/>
      <c r="AI2949" s="3954"/>
      <c r="AJ2949" s="3954"/>
      <c r="AK2949" s="2574"/>
    </row>
    <row r="2950" spans="2:37" s="2777" customFormat="1" ht="17.25" customHeight="1" x14ac:dyDescent="0.2">
      <c r="B2950" s="3980" t="s">
        <v>5237</v>
      </c>
      <c r="C2950" s="3981"/>
      <c r="D2950" s="2785" t="s">
        <v>1534</v>
      </c>
      <c r="E2950" s="2785" t="s">
        <v>1534</v>
      </c>
      <c r="F2950" s="2785" t="s">
        <v>1534</v>
      </c>
      <c r="G2950" s="2785" t="s">
        <v>1534</v>
      </c>
      <c r="H2950" s="2785" t="s">
        <v>1534</v>
      </c>
      <c r="I2950" s="2785" t="s">
        <v>1534</v>
      </c>
      <c r="J2950" s="2785" t="s">
        <v>1534</v>
      </c>
      <c r="K2950" s="2785" t="s">
        <v>1534</v>
      </c>
      <c r="L2950" s="2785" t="s">
        <v>1534</v>
      </c>
      <c r="M2950" s="2785" t="s">
        <v>1534</v>
      </c>
      <c r="N2950" s="2785" t="s">
        <v>1534</v>
      </c>
      <c r="O2950" s="2785" t="s">
        <v>1534</v>
      </c>
      <c r="P2950" s="2785" t="s">
        <v>1534</v>
      </c>
      <c r="Q2950" s="2785" t="s">
        <v>1534</v>
      </c>
      <c r="R2950" s="2785" t="s">
        <v>1534</v>
      </c>
      <c r="S2950" s="2785" t="s">
        <v>1534</v>
      </c>
      <c r="T2950" s="2785" t="s">
        <v>1534</v>
      </c>
      <c r="U2950" s="2785" t="s">
        <v>1534</v>
      </c>
      <c r="V2950" s="2785" t="s">
        <v>1534</v>
      </c>
      <c r="W2950" s="2785" t="s">
        <v>1534</v>
      </c>
      <c r="X2950" s="2785" t="s">
        <v>1534</v>
      </c>
      <c r="Y2950" s="2785" t="s">
        <v>1534</v>
      </c>
      <c r="Z2950" s="2785" t="s">
        <v>1534</v>
      </c>
      <c r="AA2950" s="2785" t="s">
        <v>1534</v>
      </c>
      <c r="AB2950" s="2785" t="s">
        <v>1534</v>
      </c>
      <c r="AC2950" s="2785" t="s">
        <v>1534</v>
      </c>
      <c r="AD2950" s="2785" t="s">
        <v>1534</v>
      </c>
      <c r="AE2950" s="2785" t="s">
        <v>1534</v>
      </c>
      <c r="AF2950" s="2785" t="s">
        <v>1534</v>
      </c>
      <c r="AG2950" s="2785" t="s">
        <v>1534</v>
      </c>
      <c r="AH2950" s="3106" t="s">
        <v>5238</v>
      </c>
      <c r="AI2950" s="3107">
        <v>1</v>
      </c>
      <c r="AJ2950" s="3108">
        <v>0.99</v>
      </c>
      <c r="AK2950" s="2574"/>
    </row>
    <row r="2951" spans="2:37" s="2777" customFormat="1" ht="17.25" customHeight="1" x14ac:dyDescent="0.2">
      <c r="B2951" s="2675" t="s">
        <v>5239</v>
      </c>
      <c r="C2951" s="2676"/>
      <c r="D2951" s="2780" t="s">
        <v>1534</v>
      </c>
      <c r="E2951" s="2780" t="s">
        <v>1534</v>
      </c>
      <c r="F2951" s="2780" t="s">
        <v>1534</v>
      </c>
      <c r="G2951" s="2780" t="s">
        <v>1534</v>
      </c>
      <c r="H2951" s="2780" t="s">
        <v>1534</v>
      </c>
      <c r="I2951" s="2780" t="s">
        <v>1534</v>
      </c>
      <c r="J2951" s="2780" t="s">
        <v>1534</v>
      </c>
      <c r="K2951" s="2780" t="s">
        <v>1534</v>
      </c>
      <c r="L2951" s="2780" t="s">
        <v>1534</v>
      </c>
      <c r="M2951" s="2780" t="s">
        <v>1534</v>
      </c>
      <c r="N2951" s="2780" t="s">
        <v>1534</v>
      </c>
      <c r="O2951" s="2780" t="s">
        <v>1534</v>
      </c>
      <c r="P2951" s="2780" t="s">
        <v>1534</v>
      </c>
      <c r="Q2951" s="2780" t="s">
        <v>1534</v>
      </c>
      <c r="R2951" s="2780" t="s">
        <v>1534</v>
      </c>
      <c r="S2951" s="2780" t="s">
        <v>1534</v>
      </c>
      <c r="T2951" s="2780" t="s">
        <v>1534</v>
      </c>
      <c r="U2951" s="2780" t="s">
        <v>1534</v>
      </c>
      <c r="V2951" s="2780" t="s">
        <v>1534</v>
      </c>
      <c r="W2951" s="2780" t="s">
        <v>1534</v>
      </c>
      <c r="X2951" s="2780" t="s">
        <v>1534</v>
      </c>
      <c r="Y2951" s="2780" t="s">
        <v>1534</v>
      </c>
      <c r="Z2951" s="2780" t="s">
        <v>1534</v>
      </c>
      <c r="AA2951" s="2780" t="s">
        <v>1534</v>
      </c>
      <c r="AB2951" s="2780" t="s">
        <v>1534</v>
      </c>
      <c r="AC2951" s="2780" t="s">
        <v>1534</v>
      </c>
      <c r="AD2951" s="2780" t="s">
        <v>1534</v>
      </c>
      <c r="AE2951" s="2780" t="s">
        <v>1534</v>
      </c>
      <c r="AF2951" s="2780" t="s">
        <v>1534</v>
      </c>
      <c r="AG2951" s="2780" t="s">
        <v>1534</v>
      </c>
      <c r="AH2951" s="2585" t="s">
        <v>5238</v>
      </c>
      <c r="AI2951" s="2706">
        <v>1</v>
      </c>
      <c r="AJ2951" s="2858">
        <v>1.99</v>
      </c>
      <c r="AK2951" s="2574"/>
    </row>
    <row r="2952" spans="2:37" s="2777" customFormat="1" ht="17.25" customHeight="1" x14ac:dyDescent="0.2">
      <c r="B2952" s="2696" t="s">
        <v>5240</v>
      </c>
      <c r="C2952" s="2697"/>
      <c r="D2952" s="2780" t="s">
        <v>1534</v>
      </c>
      <c r="E2952" s="2780" t="s">
        <v>1534</v>
      </c>
      <c r="F2952" s="2780" t="s">
        <v>1534</v>
      </c>
      <c r="G2952" s="2780" t="s">
        <v>1534</v>
      </c>
      <c r="H2952" s="2780" t="s">
        <v>1534</v>
      </c>
      <c r="I2952" s="2780" t="s">
        <v>1534</v>
      </c>
      <c r="J2952" s="2780" t="s">
        <v>1534</v>
      </c>
      <c r="K2952" s="2780" t="s">
        <v>1534</v>
      </c>
      <c r="L2952" s="2780" t="s">
        <v>1534</v>
      </c>
      <c r="M2952" s="2780" t="s">
        <v>1534</v>
      </c>
      <c r="N2952" s="2780" t="s">
        <v>1534</v>
      </c>
      <c r="O2952" s="2780" t="s">
        <v>1534</v>
      </c>
      <c r="P2952" s="2780" t="s">
        <v>1534</v>
      </c>
      <c r="Q2952" s="2780" t="s">
        <v>1534</v>
      </c>
      <c r="R2952" s="2780" t="s">
        <v>1534</v>
      </c>
      <c r="S2952" s="2780" t="s">
        <v>1534</v>
      </c>
      <c r="T2952" s="2780" t="s">
        <v>1534</v>
      </c>
      <c r="U2952" s="2780" t="s">
        <v>1534</v>
      </c>
      <c r="V2952" s="2780" t="s">
        <v>1534</v>
      </c>
      <c r="W2952" s="2780" t="s">
        <v>1534</v>
      </c>
      <c r="X2952" s="2780" t="s">
        <v>1534</v>
      </c>
      <c r="Y2952" s="2780" t="s">
        <v>1534</v>
      </c>
      <c r="Z2952" s="2780" t="s">
        <v>1534</v>
      </c>
      <c r="AA2952" s="2780" t="s">
        <v>1534</v>
      </c>
      <c r="AB2952" s="2780" t="s">
        <v>1534</v>
      </c>
      <c r="AC2952" s="2780" t="s">
        <v>1534</v>
      </c>
      <c r="AD2952" s="2780" t="s">
        <v>1534</v>
      </c>
      <c r="AE2952" s="2780" t="s">
        <v>1534</v>
      </c>
      <c r="AF2952" s="2780" t="s">
        <v>1534</v>
      </c>
      <c r="AG2952" s="2780" t="s">
        <v>1534</v>
      </c>
      <c r="AH2952" s="2585" t="s">
        <v>5238</v>
      </c>
      <c r="AI2952" s="3109">
        <v>1</v>
      </c>
      <c r="AJ2952" s="2858">
        <v>2.99</v>
      </c>
      <c r="AK2952" s="2574"/>
    </row>
    <row r="2953" spans="2:37" s="2777" customFormat="1" ht="17.25" customHeight="1" x14ac:dyDescent="0.2">
      <c r="B2953" s="2696" t="s">
        <v>5241</v>
      </c>
      <c r="C2953" s="2697"/>
      <c r="D2953" s="2780" t="s">
        <v>1534</v>
      </c>
      <c r="E2953" s="2780" t="s">
        <v>1534</v>
      </c>
      <c r="F2953" s="2780" t="s">
        <v>1534</v>
      </c>
      <c r="G2953" s="2780" t="s">
        <v>1534</v>
      </c>
      <c r="H2953" s="2780" t="s">
        <v>1534</v>
      </c>
      <c r="I2953" s="2780" t="s">
        <v>1534</v>
      </c>
      <c r="J2953" s="2780" t="s">
        <v>1534</v>
      </c>
      <c r="K2953" s="2780" t="s">
        <v>1534</v>
      </c>
      <c r="L2953" s="2780" t="s">
        <v>1534</v>
      </c>
      <c r="M2953" s="2780" t="s">
        <v>1534</v>
      </c>
      <c r="N2953" s="2780" t="s">
        <v>1534</v>
      </c>
      <c r="O2953" s="2780" t="s">
        <v>1534</v>
      </c>
      <c r="P2953" s="2780" t="s">
        <v>1534</v>
      </c>
      <c r="Q2953" s="2780" t="s">
        <v>1534</v>
      </c>
      <c r="R2953" s="2780" t="s">
        <v>1534</v>
      </c>
      <c r="S2953" s="2780" t="s">
        <v>1534</v>
      </c>
      <c r="T2953" s="2780" t="s">
        <v>1534</v>
      </c>
      <c r="U2953" s="2780" t="s">
        <v>1534</v>
      </c>
      <c r="V2953" s="2780" t="s">
        <v>1534</v>
      </c>
      <c r="W2953" s="2780" t="s">
        <v>1534</v>
      </c>
      <c r="X2953" s="2780" t="s">
        <v>1534</v>
      </c>
      <c r="Y2953" s="2780" t="s">
        <v>1534</v>
      </c>
      <c r="Z2953" s="2780" t="s">
        <v>1534</v>
      </c>
      <c r="AA2953" s="2780" t="s">
        <v>1534</v>
      </c>
      <c r="AB2953" s="2780" t="s">
        <v>1534</v>
      </c>
      <c r="AC2953" s="2780" t="s">
        <v>1534</v>
      </c>
      <c r="AD2953" s="2780" t="s">
        <v>1534</v>
      </c>
      <c r="AE2953" s="2780" t="s">
        <v>1534</v>
      </c>
      <c r="AF2953" s="2780" t="s">
        <v>1534</v>
      </c>
      <c r="AG2953" s="2780" t="s">
        <v>1534</v>
      </c>
      <c r="AH2953" s="2585" t="s">
        <v>5238</v>
      </c>
      <c r="AI2953" s="3109">
        <v>1</v>
      </c>
      <c r="AJ2953" s="2858">
        <v>3.99</v>
      </c>
      <c r="AK2953" s="2574"/>
    </row>
    <row r="2954" spans="2:37" s="2777" customFormat="1" ht="17.25" customHeight="1" x14ac:dyDescent="0.2">
      <c r="B2954" s="2696" t="s">
        <v>5242</v>
      </c>
      <c r="C2954" s="2697"/>
      <c r="D2954" s="2780" t="s">
        <v>1534</v>
      </c>
      <c r="E2954" s="2780" t="s">
        <v>1534</v>
      </c>
      <c r="F2954" s="2780" t="s">
        <v>1534</v>
      </c>
      <c r="G2954" s="2780" t="s">
        <v>1534</v>
      </c>
      <c r="H2954" s="2780" t="s">
        <v>1534</v>
      </c>
      <c r="I2954" s="2780" t="s">
        <v>1534</v>
      </c>
      <c r="J2954" s="2780" t="s">
        <v>1534</v>
      </c>
      <c r="K2954" s="2780" t="s">
        <v>1534</v>
      </c>
      <c r="L2954" s="2780" t="s">
        <v>1534</v>
      </c>
      <c r="M2954" s="2780" t="s">
        <v>1534</v>
      </c>
      <c r="N2954" s="2780" t="s">
        <v>1534</v>
      </c>
      <c r="O2954" s="2780" t="s">
        <v>1534</v>
      </c>
      <c r="P2954" s="2780" t="s">
        <v>1534</v>
      </c>
      <c r="Q2954" s="2780" t="s">
        <v>1534</v>
      </c>
      <c r="R2954" s="2780" t="s">
        <v>1534</v>
      </c>
      <c r="S2954" s="2780" t="s">
        <v>1534</v>
      </c>
      <c r="T2954" s="2780" t="s">
        <v>1534</v>
      </c>
      <c r="U2954" s="2780" t="s">
        <v>1534</v>
      </c>
      <c r="V2954" s="2780" t="s">
        <v>1534</v>
      </c>
      <c r="W2954" s="2780" t="s">
        <v>1534</v>
      </c>
      <c r="X2954" s="2780" t="s">
        <v>1534</v>
      </c>
      <c r="Y2954" s="2780" t="s">
        <v>1534</v>
      </c>
      <c r="Z2954" s="2780" t="s">
        <v>1534</v>
      </c>
      <c r="AA2954" s="2780" t="s">
        <v>1534</v>
      </c>
      <c r="AB2954" s="2780" t="s">
        <v>1534</v>
      </c>
      <c r="AC2954" s="2780" t="s">
        <v>1534</v>
      </c>
      <c r="AD2954" s="2780" t="s">
        <v>1534</v>
      </c>
      <c r="AE2954" s="2780" t="s">
        <v>1534</v>
      </c>
      <c r="AF2954" s="2780" t="s">
        <v>1534</v>
      </c>
      <c r="AG2954" s="2780" t="s">
        <v>1534</v>
      </c>
      <c r="AH2954" s="2585" t="s">
        <v>5238</v>
      </c>
      <c r="AI2954" s="3109">
        <v>1</v>
      </c>
      <c r="AJ2954" s="2858">
        <v>4.99</v>
      </c>
      <c r="AK2954" s="2574"/>
    </row>
    <row r="2955" spans="2:37" s="2777" customFormat="1" ht="17.25" customHeight="1" x14ac:dyDescent="0.2">
      <c r="B2955" s="2696" t="s">
        <v>5243</v>
      </c>
      <c r="C2955" s="2697"/>
      <c r="D2955" s="2780" t="s">
        <v>1534</v>
      </c>
      <c r="E2955" s="2780" t="s">
        <v>1534</v>
      </c>
      <c r="F2955" s="2780" t="s">
        <v>1534</v>
      </c>
      <c r="G2955" s="2780" t="s">
        <v>1534</v>
      </c>
      <c r="H2955" s="2780" t="s">
        <v>1534</v>
      </c>
      <c r="I2955" s="2780" t="s">
        <v>1534</v>
      </c>
      <c r="J2955" s="2780" t="s">
        <v>1534</v>
      </c>
      <c r="K2955" s="2780" t="s">
        <v>1534</v>
      </c>
      <c r="L2955" s="2780" t="s">
        <v>1534</v>
      </c>
      <c r="M2955" s="2780" t="s">
        <v>1534</v>
      </c>
      <c r="N2955" s="2780" t="s">
        <v>1534</v>
      </c>
      <c r="O2955" s="2780" t="s">
        <v>1534</v>
      </c>
      <c r="P2955" s="2780" t="s">
        <v>1534</v>
      </c>
      <c r="Q2955" s="2780" t="s">
        <v>1534</v>
      </c>
      <c r="R2955" s="2780" t="s">
        <v>1534</v>
      </c>
      <c r="S2955" s="2780" t="s">
        <v>1534</v>
      </c>
      <c r="T2955" s="2780" t="s">
        <v>1534</v>
      </c>
      <c r="U2955" s="2780" t="s">
        <v>1534</v>
      </c>
      <c r="V2955" s="2780" t="s">
        <v>1534</v>
      </c>
      <c r="W2955" s="2780" t="s">
        <v>1534</v>
      </c>
      <c r="X2955" s="2780" t="s">
        <v>1534</v>
      </c>
      <c r="Y2955" s="2780" t="s">
        <v>1534</v>
      </c>
      <c r="Z2955" s="2780" t="s">
        <v>1534</v>
      </c>
      <c r="AA2955" s="2780" t="s">
        <v>1534</v>
      </c>
      <c r="AB2955" s="2780" t="s">
        <v>1534</v>
      </c>
      <c r="AC2955" s="2780" t="s">
        <v>1534</v>
      </c>
      <c r="AD2955" s="2780" t="s">
        <v>1534</v>
      </c>
      <c r="AE2955" s="2780" t="s">
        <v>1534</v>
      </c>
      <c r="AF2955" s="2780" t="s">
        <v>1534</v>
      </c>
      <c r="AG2955" s="2780" t="s">
        <v>1534</v>
      </c>
      <c r="AH2955" s="2585" t="s">
        <v>5238</v>
      </c>
      <c r="AI2955" s="3109">
        <v>1</v>
      </c>
      <c r="AJ2955" s="2858">
        <v>5.99</v>
      </c>
      <c r="AK2955" s="2574"/>
    </row>
    <row r="2956" spans="2:37" s="2777" customFormat="1" ht="17.25" customHeight="1" x14ac:dyDescent="0.2">
      <c r="B2956" s="2696" t="s">
        <v>5244</v>
      </c>
      <c r="C2956" s="2697"/>
      <c r="D2956" s="2780" t="s">
        <v>1534</v>
      </c>
      <c r="E2956" s="2780" t="s">
        <v>1534</v>
      </c>
      <c r="F2956" s="2780" t="s">
        <v>1534</v>
      </c>
      <c r="G2956" s="2780" t="s">
        <v>1534</v>
      </c>
      <c r="H2956" s="2780" t="s">
        <v>1534</v>
      </c>
      <c r="I2956" s="2780" t="s">
        <v>1534</v>
      </c>
      <c r="J2956" s="2780" t="s">
        <v>1534</v>
      </c>
      <c r="K2956" s="2780" t="s">
        <v>1534</v>
      </c>
      <c r="L2956" s="2780" t="s">
        <v>1534</v>
      </c>
      <c r="M2956" s="2780" t="s">
        <v>1534</v>
      </c>
      <c r="N2956" s="2780" t="s">
        <v>1534</v>
      </c>
      <c r="O2956" s="2780" t="s">
        <v>1534</v>
      </c>
      <c r="P2956" s="2780" t="s">
        <v>1534</v>
      </c>
      <c r="Q2956" s="2780" t="s">
        <v>1534</v>
      </c>
      <c r="R2956" s="2780" t="s">
        <v>1534</v>
      </c>
      <c r="S2956" s="2780" t="s">
        <v>1534</v>
      </c>
      <c r="T2956" s="2780" t="s">
        <v>1534</v>
      </c>
      <c r="U2956" s="2780" t="s">
        <v>1534</v>
      </c>
      <c r="V2956" s="2780" t="s">
        <v>1534</v>
      </c>
      <c r="W2956" s="2780" t="s">
        <v>1534</v>
      </c>
      <c r="X2956" s="2780" t="s">
        <v>1534</v>
      </c>
      <c r="Y2956" s="2780" t="s">
        <v>1534</v>
      </c>
      <c r="Z2956" s="2780" t="s">
        <v>1534</v>
      </c>
      <c r="AA2956" s="2780" t="s">
        <v>1534</v>
      </c>
      <c r="AB2956" s="2780" t="s">
        <v>1534</v>
      </c>
      <c r="AC2956" s="2780" t="s">
        <v>1534</v>
      </c>
      <c r="AD2956" s="2780" t="s">
        <v>1534</v>
      </c>
      <c r="AE2956" s="2780" t="s">
        <v>1534</v>
      </c>
      <c r="AF2956" s="2780" t="s">
        <v>1534</v>
      </c>
      <c r="AG2956" s="2780" t="s">
        <v>1534</v>
      </c>
      <c r="AH2956" s="2585" t="s">
        <v>5238</v>
      </c>
      <c r="AI2956" s="3109">
        <v>1</v>
      </c>
      <c r="AJ2956" s="2858">
        <v>6.99</v>
      </c>
      <c r="AK2956" s="2574"/>
    </row>
    <row r="2957" spans="2:37" s="2777" customFormat="1" ht="17.25" customHeight="1" x14ac:dyDescent="0.2">
      <c r="B2957" s="4006" t="s">
        <v>5245</v>
      </c>
      <c r="C2957" s="4007"/>
      <c r="D2957" s="2780" t="s">
        <v>1534</v>
      </c>
      <c r="E2957" s="2780" t="s">
        <v>1534</v>
      </c>
      <c r="F2957" s="2780" t="s">
        <v>1534</v>
      </c>
      <c r="G2957" s="2780" t="s">
        <v>1534</v>
      </c>
      <c r="H2957" s="2780" t="s">
        <v>1534</v>
      </c>
      <c r="I2957" s="2780" t="s">
        <v>1534</v>
      </c>
      <c r="J2957" s="2780" t="s">
        <v>1534</v>
      </c>
      <c r="K2957" s="2780" t="s">
        <v>1534</v>
      </c>
      <c r="L2957" s="2780" t="s">
        <v>1534</v>
      </c>
      <c r="M2957" s="2780" t="s">
        <v>1534</v>
      </c>
      <c r="N2957" s="2780" t="s">
        <v>1534</v>
      </c>
      <c r="O2957" s="2780" t="s">
        <v>1534</v>
      </c>
      <c r="P2957" s="2780" t="s">
        <v>1534</v>
      </c>
      <c r="Q2957" s="2780" t="s">
        <v>1534</v>
      </c>
      <c r="R2957" s="2780" t="s">
        <v>1534</v>
      </c>
      <c r="S2957" s="2780" t="s">
        <v>1534</v>
      </c>
      <c r="T2957" s="2780" t="s">
        <v>1534</v>
      </c>
      <c r="U2957" s="2780" t="s">
        <v>1534</v>
      </c>
      <c r="V2957" s="2780" t="s">
        <v>1534</v>
      </c>
      <c r="W2957" s="2780" t="s">
        <v>1534</v>
      </c>
      <c r="X2957" s="2780" t="s">
        <v>1534</v>
      </c>
      <c r="Y2957" s="2780" t="s">
        <v>1534</v>
      </c>
      <c r="Z2957" s="2780" t="s">
        <v>1534</v>
      </c>
      <c r="AA2957" s="2780" t="s">
        <v>1534</v>
      </c>
      <c r="AB2957" s="2780" t="s">
        <v>1534</v>
      </c>
      <c r="AC2957" s="2780" t="s">
        <v>1534</v>
      </c>
      <c r="AD2957" s="2780" t="s">
        <v>1534</v>
      </c>
      <c r="AE2957" s="2780" t="s">
        <v>1534</v>
      </c>
      <c r="AF2957" s="2780" t="s">
        <v>1534</v>
      </c>
      <c r="AG2957" s="2780" t="s">
        <v>1534</v>
      </c>
      <c r="AH2957" s="2585" t="s">
        <v>5238</v>
      </c>
      <c r="AI2957" s="3109">
        <v>1</v>
      </c>
      <c r="AJ2957" s="2858">
        <v>7.99</v>
      </c>
      <c r="AK2957" s="2574"/>
    </row>
    <row r="2958" spans="2:37" s="2777" customFormat="1" ht="17.25" customHeight="1" thickBot="1" x14ac:dyDescent="0.25">
      <c r="B2958" s="4010" t="s">
        <v>5246</v>
      </c>
      <c r="C2958" s="4011"/>
      <c r="D2958" s="3083" t="s">
        <v>1534</v>
      </c>
      <c r="E2958" s="3083" t="s">
        <v>1534</v>
      </c>
      <c r="F2958" s="3083" t="s">
        <v>1534</v>
      </c>
      <c r="G2958" s="3083" t="s">
        <v>1534</v>
      </c>
      <c r="H2958" s="3083" t="s">
        <v>1534</v>
      </c>
      <c r="I2958" s="3083" t="s">
        <v>1534</v>
      </c>
      <c r="J2958" s="3083" t="s">
        <v>1534</v>
      </c>
      <c r="K2958" s="3083" t="s">
        <v>1534</v>
      </c>
      <c r="L2958" s="3083" t="s">
        <v>1534</v>
      </c>
      <c r="M2958" s="3083" t="s">
        <v>1534</v>
      </c>
      <c r="N2958" s="3083" t="s">
        <v>1534</v>
      </c>
      <c r="O2958" s="3083" t="s">
        <v>1534</v>
      </c>
      <c r="P2958" s="3083" t="s">
        <v>1534</v>
      </c>
      <c r="Q2958" s="3083" t="s">
        <v>1534</v>
      </c>
      <c r="R2958" s="3083" t="s">
        <v>1534</v>
      </c>
      <c r="S2958" s="3083" t="s">
        <v>1534</v>
      </c>
      <c r="T2958" s="3083" t="s">
        <v>1534</v>
      </c>
      <c r="U2958" s="3083" t="s">
        <v>1534</v>
      </c>
      <c r="V2958" s="3083" t="s">
        <v>1534</v>
      </c>
      <c r="W2958" s="3083" t="s">
        <v>1534</v>
      </c>
      <c r="X2958" s="3083" t="s">
        <v>1534</v>
      </c>
      <c r="Y2958" s="3083" t="s">
        <v>1534</v>
      </c>
      <c r="Z2958" s="3083" t="s">
        <v>1534</v>
      </c>
      <c r="AA2958" s="3083" t="s">
        <v>1534</v>
      </c>
      <c r="AB2958" s="3083" t="s">
        <v>1534</v>
      </c>
      <c r="AC2958" s="3083" t="s">
        <v>1534</v>
      </c>
      <c r="AD2958" s="3083" t="s">
        <v>1534</v>
      </c>
      <c r="AE2958" s="3083" t="s">
        <v>1534</v>
      </c>
      <c r="AF2958" s="3083" t="s">
        <v>1534</v>
      </c>
      <c r="AG2958" s="3083" t="s">
        <v>1534</v>
      </c>
      <c r="AH2958" s="2627" t="s">
        <v>5238</v>
      </c>
      <c r="AI2958" s="3110">
        <v>1</v>
      </c>
      <c r="AJ2958" s="3111">
        <v>9.99</v>
      </c>
      <c r="AK2958" s="2574"/>
    </row>
    <row r="2959" spans="2:37" s="2777" customFormat="1" ht="17.25" customHeight="1" x14ac:dyDescent="0.2">
      <c r="B2959" s="2575"/>
      <c r="C2959" s="2568"/>
      <c r="D2959" s="2568"/>
      <c r="E2959" s="2568"/>
      <c r="F2959" s="2568"/>
      <c r="G2959" s="2568"/>
      <c r="H2959" s="2568"/>
      <c r="I2959" s="2569"/>
      <c r="J2959" s="2569"/>
      <c r="K2959" s="2569"/>
      <c r="L2959" s="2569"/>
      <c r="M2959" s="2568"/>
      <c r="N2959" s="2569"/>
      <c r="O2959" s="2569"/>
      <c r="P2959" s="2569"/>
      <c r="Q2959" s="2569"/>
      <c r="R2959" s="2569"/>
      <c r="S2959" s="2568"/>
      <c r="T2959" s="2567"/>
      <c r="U2959" s="2567"/>
      <c r="V2959" s="2567"/>
      <c r="W2959" s="2567"/>
      <c r="X2959" s="2567"/>
      <c r="Y2959" s="2567"/>
      <c r="Z2959" s="2567"/>
      <c r="AA2959" s="2567"/>
      <c r="AB2959" s="2567"/>
      <c r="AC2959" s="2567"/>
      <c r="AD2959" s="2567"/>
      <c r="AE2959" s="2567"/>
      <c r="AF2959" s="2567"/>
      <c r="AG2959" s="2567"/>
      <c r="AH2959" s="2567"/>
      <c r="AI2959" s="2567"/>
      <c r="AJ2959" s="2570"/>
      <c r="AK2959" s="2574"/>
    </row>
    <row r="2960" spans="2:37" s="2777" customFormat="1" ht="17.25" customHeight="1" x14ac:dyDescent="0.2">
      <c r="B2960" s="3834" t="s">
        <v>4996</v>
      </c>
      <c r="C2960" s="3835"/>
      <c r="D2960" s="3836" t="s">
        <v>1534</v>
      </c>
      <c r="E2960" s="3836"/>
      <c r="F2960" s="3836"/>
      <c r="G2960" s="3836"/>
      <c r="H2960" s="2571"/>
      <c r="I2960" s="2571"/>
      <c r="J2960" s="2571"/>
      <c r="K2960" s="2571"/>
      <c r="L2960" s="2571"/>
      <c r="M2960" s="2571"/>
      <c r="N2960" s="2571"/>
      <c r="O2960" s="2571"/>
      <c r="P2960" s="2571"/>
      <c r="Q2960" s="2571"/>
      <c r="R2960" s="2571"/>
      <c r="S2960" s="2571"/>
      <c r="T2960" s="2567"/>
      <c r="U2960" s="2567"/>
      <c r="V2960" s="2567"/>
      <c r="W2960" s="2567"/>
      <c r="X2960" s="2567"/>
      <c r="Y2960" s="2567"/>
      <c r="Z2960" s="2567"/>
      <c r="AA2960" s="2567"/>
      <c r="AB2960" s="2567"/>
      <c r="AC2960" s="2567"/>
      <c r="AD2960" s="2567"/>
      <c r="AE2960" s="2567"/>
      <c r="AF2960" s="2567"/>
      <c r="AG2960" s="2567"/>
      <c r="AH2960" s="2567"/>
      <c r="AI2960" s="2567"/>
      <c r="AJ2960" s="2570"/>
      <c r="AK2960" s="2574"/>
    </row>
    <row r="2961" spans="2:37" s="2777" customFormat="1" ht="17.25" customHeight="1" x14ac:dyDescent="0.2">
      <c r="B2961" s="3834" t="s">
        <v>4997</v>
      </c>
      <c r="C2961" s="3835"/>
      <c r="D2961" s="4014" t="s">
        <v>10</v>
      </c>
      <c r="E2961" s="4014"/>
      <c r="F2961" s="4014"/>
      <c r="G2961" s="4014"/>
      <c r="H2961" s="2571"/>
      <c r="I2961" s="2571"/>
      <c r="J2961" s="2571"/>
      <c r="K2961" s="2571"/>
      <c r="L2961" s="2571"/>
      <c r="M2961" s="2571"/>
      <c r="N2961" s="2571"/>
      <c r="O2961" s="2571"/>
      <c r="P2961" s="2571"/>
      <c r="Q2961" s="2571"/>
      <c r="R2961" s="2571"/>
      <c r="S2961" s="2571"/>
      <c r="T2961" s="2567"/>
      <c r="U2961" s="2567"/>
      <c r="V2961" s="2567"/>
      <c r="W2961" s="2567"/>
      <c r="X2961" s="2567"/>
      <c r="Y2961" s="2567"/>
      <c r="Z2961" s="2567"/>
      <c r="AA2961" s="2567"/>
      <c r="AB2961" s="2567"/>
      <c r="AC2961" s="2567"/>
      <c r="AD2961" s="2567"/>
      <c r="AE2961" s="2567"/>
      <c r="AF2961" s="2567"/>
      <c r="AG2961" s="2567"/>
      <c r="AH2961" s="2567"/>
      <c r="AI2961" s="2567"/>
      <c r="AJ2961" s="2570"/>
      <c r="AK2961" s="2574"/>
    </row>
    <row r="2962" spans="2:37" s="2777" customFormat="1" ht="17.25" customHeight="1" thickBot="1" x14ac:dyDescent="0.25">
      <c r="B2962" s="3938"/>
      <c r="C2962" s="3939"/>
      <c r="D2962" s="3940"/>
      <c r="E2962" s="3940"/>
      <c r="F2962" s="3940"/>
      <c r="G2962" s="3940"/>
      <c r="H2962" s="2576"/>
      <c r="I2962" s="2576"/>
      <c r="J2962" s="2576"/>
      <c r="K2962" s="2576"/>
      <c r="L2962" s="2576"/>
      <c r="M2962" s="2576"/>
      <c r="N2962" s="2576"/>
      <c r="O2962" s="2576"/>
      <c r="P2962" s="2576"/>
      <c r="Q2962" s="2576"/>
      <c r="R2962" s="2576"/>
      <c r="S2962" s="2576"/>
      <c r="T2962" s="2577"/>
      <c r="U2962" s="2577"/>
      <c r="V2962" s="2577"/>
      <c r="W2962" s="2577"/>
      <c r="X2962" s="2577"/>
      <c r="Y2962" s="2577"/>
      <c r="Z2962" s="2577"/>
      <c r="AA2962" s="2577"/>
      <c r="AB2962" s="2577"/>
      <c r="AC2962" s="2577"/>
      <c r="AD2962" s="2577"/>
      <c r="AE2962" s="2577"/>
      <c r="AF2962" s="2577"/>
      <c r="AG2962" s="2577"/>
      <c r="AH2962" s="2577"/>
      <c r="AI2962" s="2577"/>
      <c r="AJ2962" s="2578"/>
      <c r="AK2962" s="2579"/>
    </row>
    <row r="2963" spans="2:37" s="2777" customFormat="1" ht="17.25" customHeight="1" x14ac:dyDescent="0.2">
      <c r="B2963" s="2661"/>
      <c r="C2963" s="2661"/>
      <c r="D2963" s="2661"/>
      <c r="E2963" s="2661"/>
      <c r="F2963" s="2661"/>
    </row>
    <row r="2964" spans="2:37" s="2777" customFormat="1" ht="17.25" customHeight="1" thickBot="1" x14ac:dyDescent="0.25">
      <c r="B2964" s="2661"/>
      <c r="C2964" s="2661"/>
      <c r="D2964" s="2661"/>
      <c r="E2964" s="2661"/>
      <c r="F2964" s="2661"/>
    </row>
    <row r="2965" spans="2:37" s="2777" customFormat="1" ht="17.25" customHeight="1" x14ac:dyDescent="0.2">
      <c r="B2965" s="3839" t="s">
        <v>5005</v>
      </c>
      <c r="C2965" s="3840"/>
      <c r="D2965" s="3840"/>
      <c r="E2965" s="3840"/>
      <c r="F2965" s="3840"/>
      <c r="G2965" s="3840"/>
      <c r="H2965" s="3840"/>
      <c r="I2965" s="3840"/>
      <c r="J2965" s="3840"/>
      <c r="K2965" s="3840"/>
      <c r="L2965" s="3840"/>
      <c r="M2965" s="3840"/>
      <c r="N2965" s="3840"/>
      <c r="O2965" s="3840"/>
      <c r="P2965" s="3840"/>
      <c r="Q2965" s="3840"/>
      <c r="R2965" s="3840"/>
      <c r="S2965" s="3840"/>
      <c r="T2965" s="3840"/>
      <c r="U2965" s="3840"/>
      <c r="V2965" s="3840"/>
      <c r="W2965" s="3840"/>
      <c r="X2965" s="3840"/>
      <c r="Y2965" s="3840"/>
      <c r="Z2965" s="3840"/>
      <c r="AA2965" s="3840"/>
      <c r="AB2965" s="3840"/>
      <c r="AC2965" s="3840"/>
      <c r="AD2965" s="3840"/>
      <c r="AE2965" s="3840"/>
      <c r="AF2965" s="3840"/>
      <c r="AG2965" s="3840"/>
      <c r="AH2965" s="3840"/>
      <c r="AI2965" s="3840"/>
      <c r="AJ2965" s="3840"/>
      <c r="AK2965" s="3841"/>
    </row>
    <row r="2966" spans="2:37" s="2777" customFormat="1" ht="17.25" customHeight="1" x14ac:dyDescent="0.2">
      <c r="B2966" s="2572"/>
      <c r="C2966" s="2661"/>
      <c r="D2966" s="2661"/>
      <c r="E2966" s="2661"/>
      <c r="F2966" s="2661"/>
      <c r="G2966" s="2573"/>
      <c r="H2966" s="2573"/>
      <c r="I2966" s="2573"/>
      <c r="J2966" s="2573"/>
      <c r="K2966" s="2573"/>
      <c r="L2966" s="2573"/>
      <c r="M2966" s="2573"/>
      <c r="N2966" s="2573"/>
      <c r="O2966" s="2573"/>
      <c r="P2966" s="2573"/>
      <c r="Q2966" s="2573"/>
      <c r="R2966" s="2573"/>
      <c r="S2966" s="2573"/>
      <c r="T2966" s="2573"/>
      <c r="U2966" s="2573"/>
      <c r="V2966" s="2573"/>
      <c r="W2966" s="2573"/>
      <c r="X2966" s="2573"/>
      <c r="Y2966" s="2573"/>
      <c r="Z2966" s="2573"/>
      <c r="AA2966" s="2573"/>
      <c r="AB2966" s="2573"/>
      <c r="AC2966" s="2573"/>
      <c r="AD2966" s="2573"/>
      <c r="AE2966" s="2573"/>
      <c r="AF2966" s="2573"/>
      <c r="AG2966" s="2573"/>
      <c r="AH2966" s="2573"/>
      <c r="AI2966" s="2573"/>
      <c r="AJ2966" s="2573"/>
      <c r="AK2966" s="2574"/>
    </row>
    <row r="2967" spans="2:37" s="2777" customFormat="1" ht="17.25" customHeight="1" x14ac:dyDescent="0.2">
      <c r="B2967" s="2572" t="s">
        <v>4992</v>
      </c>
      <c r="C2967" s="2661"/>
      <c r="D2967" s="3962" t="s">
        <v>5248</v>
      </c>
      <c r="E2967" s="3962"/>
      <c r="F2967" s="3962"/>
      <c r="G2967" s="2573"/>
      <c r="H2967" s="2573"/>
      <c r="I2967" s="2573"/>
      <c r="J2967" s="2573"/>
      <c r="K2967" s="2573"/>
      <c r="L2967" s="2573"/>
      <c r="M2967" s="2573"/>
      <c r="N2967" s="2573"/>
      <c r="O2967" s="2573"/>
      <c r="P2967" s="2573"/>
      <c r="Q2967" s="2573"/>
      <c r="R2967" s="2573"/>
      <c r="S2967" s="2573"/>
      <c r="T2967" s="2573"/>
      <c r="U2967" s="2573"/>
      <c r="V2967" s="2573"/>
      <c r="W2967" s="2573"/>
      <c r="X2967" s="2573"/>
      <c r="Y2967" s="2573"/>
      <c r="Z2967" s="2573"/>
      <c r="AA2967" s="2573"/>
      <c r="AB2967" s="2573"/>
      <c r="AC2967" s="2573"/>
      <c r="AD2967" s="2573"/>
      <c r="AE2967" s="2573"/>
      <c r="AF2967" s="2573"/>
      <c r="AG2967" s="2573"/>
      <c r="AH2967" s="2573"/>
      <c r="AI2967" s="2573"/>
      <c r="AJ2967" s="2573"/>
      <c r="AK2967" s="2574"/>
    </row>
    <row r="2968" spans="2:37" s="2777" customFormat="1" ht="17.25" customHeight="1" thickBot="1" x14ac:dyDescent="0.25">
      <c r="B2968" s="3863" t="s">
        <v>5006</v>
      </c>
      <c r="C2968" s="3864"/>
      <c r="D2968" s="3972">
        <v>41410</v>
      </c>
      <c r="E2968" s="3973"/>
      <c r="F2968" s="2661"/>
      <c r="G2968" s="2573"/>
      <c r="H2968" s="2573"/>
      <c r="I2968" s="2573"/>
      <c r="J2968" s="2573"/>
      <c r="K2968" s="2573"/>
      <c r="L2968" s="2573"/>
      <c r="M2968" s="2573"/>
      <c r="N2968" s="2573"/>
      <c r="O2968" s="2573"/>
      <c r="P2968" s="2573"/>
      <c r="Q2968" s="2573"/>
      <c r="R2968" s="2573"/>
      <c r="S2968" s="2573"/>
      <c r="T2968" s="2573"/>
      <c r="U2968" s="2573"/>
      <c r="V2968" s="2573"/>
      <c r="W2968" s="2573"/>
      <c r="X2968" s="2573"/>
      <c r="Y2968" s="2573"/>
      <c r="Z2968" s="2573"/>
      <c r="AA2968" s="2573"/>
      <c r="AB2968" s="2573"/>
      <c r="AC2968" s="2573"/>
      <c r="AD2968" s="2573"/>
      <c r="AE2968" s="2573"/>
      <c r="AF2968" s="2573"/>
      <c r="AG2968" s="2573"/>
      <c r="AH2968" s="2573"/>
      <c r="AI2968" s="2573"/>
      <c r="AJ2968" s="2573"/>
      <c r="AK2968" s="2574"/>
    </row>
    <row r="2969" spans="2:37" s="2777" customFormat="1" ht="313.5" customHeight="1" thickBot="1" x14ac:dyDescent="0.25">
      <c r="B2969" s="3844" t="s">
        <v>5007</v>
      </c>
      <c r="C2969" s="3871"/>
      <c r="D2969" s="3963" t="s">
        <v>5249</v>
      </c>
      <c r="E2969" s="3964"/>
      <c r="F2969" s="3964"/>
      <c r="G2969" s="3964"/>
      <c r="H2969" s="3964"/>
      <c r="I2969" s="3964"/>
      <c r="J2969" s="3964"/>
      <c r="K2969" s="3965"/>
      <c r="L2969" s="2573"/>
      <c r="M2969" s="2573"/>
      <c r="N2969" s="2573"/>
      <c r="O2969" s="2573"/>
      <c r="P2969" s="2573"/>
      <c r="Q2969" s="2573"/>
      <c r="R2969" s="2573"/>
      <c r="S2969" s="2573"/>
      <c r="T2969" s="2573"/>
      <c r="U2969" s="2573"/>
      <c r="V2969" s="2573"/>
      <c r="W2969" s="2573"/>
      <c r="X2969" s="2573"/>
      <c r="Y2969" s="2573"/>
      <c r="Z2969" s="2573"/>
      <c r="AA2969" s="2573"/>
      <c r="AB2969" s="2573"/>
      <c r="AC2969" s="2573"/>
      <c r="AD2969" s="2573"/>
      <c r="AE2969" s="2573"/>
      <c r="AF2969" s="2573"/>
      <c r="AG2969" s="2573"/>
      <c r="AH2969" s="2573"/>
      <c r="AI2969" s="2573"/>
      <c r="AJ2969" s="2573"/>
      <c r="AK2969" s="2574"/>
    </row>
    <row r="2970" spans="2:37" s="2777" customFormat="1" ht="17.25" customHeight="1" thickBot="1" x14ac:dyDescent="0.25">
      <c r="B2970" s="3865"/>
      <c r="C2970" s="3849"/>
      <c r="D2970" s="3849"/>
      <c r="E2970" s="3849"/>
      <c r="F2970" s="3849"/>
      <c r="G2970" s="3849"/>
      <c r="H2970" s="3849"/>
      <c r="I2970" s="3849"/>
      <c r="J2970" s="3849"/>
      <c r="K2970" s="3849"/>
      <c r="L2970" s="3849"/>
      <c r="M2970" s="3849"/>
      <c r="N2970" s="3849"/>
      <c r="O2970" s="3849"/>
      <c r="P2970" s="3849"/>
      <c r="Q2970" s="3849"/>
      <c r="R2970" s="2573"/>
      <c r="S2970" s="2573"/>
      <c r="T2970" s="2573"/>
      <c r="U2970" s="2573"/>
      <c r="V2970" s="2573"/>
      <c r="W2970" s="2573"/>
      <c r="X2970" s="2573"/>
      <c r="Y2970" s="2573"/>
      <c r="Z2970" s="2573"/>
      <c r="AA2970" s="2573"/>
      <c r="AB2970" s="2573"/>
      <c r="AC2970" s="2573"/>
      <c r="AD2970" s="2573"/>
      <c r="AE2970" s="2573"/>
      <c r="AF2970" s="2573"/>
      <c r="AG2970" s="2573"/>
      <c r="AH2970" s="2573"/>
      <c r="AI2970" s="2573"/>
      <c r="AJ2970" s="2573"/>
      <c r="AK2970" s="2574"/>
    </row>
    <row r="2971" spans="2:37" s="2777" customFormat="1" ht="17.25" customHeight="1" thickBot="1" x14ac:dyDescent="0.25">
      <c r="B2971" s="3827" t="s">
        <v>5008</v>
      </c>
      <c r="C2971" s="3827"/>
      <c r="D2971" s="3827" t="s">
        <v>4998</v>
      </c>
      <c r="E2971" s="3827" t="s">
        <v>5009</v>
      </c>
      <c r="F2971" s="3850" t="s">
        <v>224</v>
      </c>
      <c r="G2971" s="3850"/>
      <c r="H2971" s="3850"/>
      <c r="I2971" s="3850"/>
      <c r="J2971" s="3850"/>
      <c r="K2971" s="3850"/>
      <c r="L2971" s="3850"/>
      <c r="M2971" s="3850"/>
      <c r="N2971" s="3850"/>
      <c r="O2971" s="3850"/>
      <c r="P2971" s="3850"/>
      <c r="Q2971" s="3850"/>
      <c r="R2971" s="3850"/>
      <c r="S2971" s="3850" t="s">
        <v>340</v>
      </c>
      <c r="T2971" s="3850"/>
      <c r="U2971" s="3850"/>
      <c r="V2971" s="3850"/>
      <c r="W2971" s="3850"/>
      <c r="X2971" s="3850"/>
      <c r="Y2971" s="3850"/>
      <c r="Z2971" s="3850"/>
      <c r="AA2971" s="3850"/>
      <c r="AB2971" s="3850"/>
      <c r="AC2971" s="3850"/>
      <c r="AD2971" s="3850" t="s">
        <v>225</v>
      </c>
      <c r="AE2971" s="3850"/>
      <c r="AF2971" s="3850"/>
      <c r="AG2971" s="3850"/>
      <c r="AH2971" s="3851" t="s">
        <v>4993</v>
      </c>
      <c r="AI2971" s="3851"/>
      <c r="AJ2971" s="3851"/>
      <c r="AK2971" s="2574"/>
    </row>
    <row r="2972" spans="2:37" s="2777" customFormat="1" ht="17.25" customHeight="1" thickBot="1" x14ac:dyDescent="0.25">
      <c r="B2972" s="3828"/>
      <c r="C2972" s="3828"/>
      <c r="D2972" s="3828"/>
      <c r="E2972" s="3828"/>
      <c r="F2972" s="3828" t="s">
        <v>5010</v>
      </c>
      <c r="G2972" s="3828" t="s">
        <v>5011</v>
      </c>
      <c r="H2972" s="3827" t="s">
        <v>5012</v>
      </c>
      <c r="I2972" s="3830" t="s">
        <v>5013</v>
      </c>
      <c r="J2972" s="3830" t="s">
        <v>5014</v>
      </c>
      <c r="K2972" s="3829" t="s">
        <v>5015</v>
      </c>
      <c r="L2972" s="3829" t="s">
        <v>5016</v>
      </c>
      <c r="M2972" s="3830" t="s">
        <v>5017</v>
      </c>
      <c r="N2972" s="3830"/>
      <c r="O2972" s="3829" t="s">
        <v>5018</v>
      </c>
      <c r="P2972" s="3829" t="s">
        <v>5019</v>
      </c>
      <c r="Q2972" s="3829" t="s">
        <v>5020</v>
      </c>
      <c r="R2972" s="3829" t="s">
        <v>5021</v>
      </c>
      <c r="S2972" s="3827" t="s">
        <v>5022</v>
      </c>
      <c r="T2972" s="3827" t="s">
        <v>5023</v>
      </c>
      <c r="U2972" s="3827" t="s">
        <v>5024</v>
      </c>
      <c r="V2972" s="3827" t="s">
        <v>5025</v>
      </c>
      <c r="W2972" s="3827" t="s">
        <v>5026</v>
      </c>
      <c r="X2972" s="3827" t="s">
        <v>5027</v>
      </c>
      <c r="Y2972" s="3827" t="s">
        <v>5028</v>
      </c>
      <c r="Z2972" s="3827" t="s">
        <v>5029</v>
      </c>
      <c r="AA2972" s="3827" t="s">
        <v>5030</v>
      </c>
      <c r="AB2972" s="3830" t="s">
        <v>5031</v>
      </c>
      <c r="AC2972" s="3830" t="s">
        <v>5032</v>
      </c>
      <c r="AD2972" s="3827" t="s">
        <v>5033</v>
      </c>
      <c r="AE2972" s="3827" t="s">
        <v>5034</v>
      </c>
      <c r="AF2972" s="3827" t="s">
        <v>5035</v>
      </c>
      <c r="AG2972" s="3827" t="s">
        <v>5036</v>
      </c>
      <c r="AH2972" s="3827" t="s">
        <v>1154</v>
      </c>
      <c r="AI2972" s="3827" t="s">
        <v>4994</v>
      </c>
      <c r="AJ2972" s="3827" t="s">
        <v>4995</v>
      </c>
      <c r="AK2972" s="2574"/>
    </row>
    <row r="2973" spans="2:37" s="2777" customFormat="1" ht="17.25" customHeight="1" thickBot="1" x14ac:dyDescent="0.25">
      <c r="B2973" s="3828"/>
      <c r="C2973" s="3828"/>
      <c r="D2973" s="3828"/>
      <c r="E2973" s="3828"/>
      <c r="F2973" s="3828"/>
      <c r="G2973" s="3828"/>
      <c r="H2973" s="3828"/>
      <c r="I2973" s="3829"/>
      <c r="J2973" s="3829"/>
      <c r="K2973" s="3829"/>
      <c r="L2973" s="3829"/>
      <c r="M2973" s="2658" t="s">
        <v>5037</v>
      </c>
      <c r="N2973" s="2657" t="s">
        <v>2798</v>
      </c>
      <c r="O2973" s="3829"/>
      <c r="P2973" s="3829"/>
      <c r="Q2973" s="3829"/>
      <c r="R2973" s="3829"/>
      <c r="S2973" s="3828"/>
      <c r="T2973" s="3828"/>
      <c r="U2973" s="3828"/>
      <c r="V2973" s="3828"/>
      <c r="W2973" s="3828"/>
      <c r="X2973" s="3828"/>
      <c r="Y2973" s="3828"/>
      <c r="Z2973" s="3828"/>
      <c r="AA2973" s="3828"/>
      <c r="AB2973" s="3829"/>
      <c r="AC2973" s="3829"/>
      <c r="AD2973" s="3828"/>
      <c r="AE2973" s="3828"/>
      <c r="AF2973" s="3828"/>
      <c r="AG2973" s="3828"/>
      <c r="AH2973" s="3828"/>
      <c r="AI2973" s="3828"/>
      <c r="AJ2973" s="3828"/>
      <c r="AK2973" s="2574"/>
    </row>
    <row r="2974" spans="2:37" s="2777" customFormat="1" ht="17.25" customHeight="1" thickBot="1" x14ac:dyDescent="0.25">
      <c r="B2974" s="3941" t="s">
        <v>5250</v>
      </c>
      <c r="C2974" s="3942"/>
      <c r="D2974" s="2598" t="s">
        <v>1534</v>
      </c>
      <c r="E2974" s="2598" t="s">
        <v>1534</v>
      </c>
      <c r="F2974" s="2598" t="s">
        <v>1534</v>
      </c>
      <c r="G2974" s="2598" t="s">
        <v>1534</v>
      </c>
      <c r="H2974" s="2598" t="s">
        <v>1534</v>
      </c>
      <c r="I2974" s="2598" t="s">
        <v>1534</v>
      </c>
      <c r="J2974" s="2598" t="s">
        <v>1534</v>
      </c>
      <c r="K2974" s="2598" t="s">
        <v>1534</v>
      </c>
      <c r="L2974" s="2598" t="s">
        <v>1534</v>
      </c>
      <c r="M2974" s="2598" t="s">
        <v>1534</v>
      </c>
      <c r="N2974" s="2598" t="s">
        <v>1534</v>
      </c>
      <c r="O2974" s="2598" t="s">
        <v>1534</v>
      </c>
      <c r="P2974" s="2598" t="s">
        <v>1534</v>
      </c>
      <c r="Q2974" s="2598" t="s">
        <v>1534</v>
      </c>
      <c r="R2974" s="2598" t="s">
        <v>1534</v>
      </c>
      <c r="S2974" s="3112">
        <v>3.25</v>
      </c>
      <c r="T2974" s="3113">
        <f>S2974/U2974</f>
        <v>6.4999999999999997E-3</v>
      </c>
      <c r="U2974" s="3114">
        <v>500</v>
      </c>
      <c r="V2974" s="3114">
        <v>500</v>
      </c>
      <c r="W2974" s="3113">
        <f>S2974/V2974</f>
        <v>6.4999999999999997E-3</v>
      </c>
      <c r="X2974" s="3115">
        <v>6.7199999999999996E-2</v>
      </c>
      <c r="Y2974" s="2727" t="s">
        <v>1534</v>
      </c>
      <c r="Z2974" s="2727" t="s">
        <v>1534</v>
      </c>
      <c r="AA2974" s="2727" t="s">
        <v>1534</v>
      </c>
      <c r="AB2974" s="2727" t="s">
        <v>1534</v>
      </c>
      <c r="AC2974" s="2727" t="s">
        <v>1534</v>
      </c>
      <c r="AD2974" s="2727" t="s">
        <v>1534</v>
      </c>
      <c r="AE2974" s="2727" t="s">
        <v>1534</v>
      </c>
      <c r="AF2974" s="2727" t="s">
        <v>1534</v>
      </c>
      <c r="AG2974" s="2727" t="s">
        <v>1534</v>
      </c>
      <c r="AH2974" s="2727" t="s">
        <v>1534</v>
      </c>
      <c r="AI2974" s="2727" t="s">
        <v>1534</v>
      </c>
      <c r="AJ2974" s="2727" t="s">
        <v>1534</v>
      </c>
      <c r="AK2974" s="2574"/>
    </row>
    <row r="2975" spans="2:37" s="2777" customFormat="1" ht="17.25" customHeight="1" x14ac:dyDescent="0.2">
      <c r="B2975" s="2575"/>
      <c r="C2975" s="2568"/>
      <c r="D2975" s="2568"/>
      <c r="E2975" s="2568"/>
      <c r="F2975" s="2568"/>
      <c r="G2975" s="2568"/>
      <c r="H2975" s="2568"/>
      <c r="I2975" s="2569"/>
      <c r="J2975" s="2569"/>
      <c r="K2975" s="2569"/>
      <c r="L2975" s="2569"/>
      <c r="M2975" s="2568"/>
      <c r="N2975" s="2569"/>
      <c r="O2975" s="2569"/>
      <c r="P2975" s="2569"/>
      <c r="Q2975" s="2569"/>
      <c r="R2975" s="2569"/>
      <c r="S2975" s="2568"/>
      <c r="T2975" s="2567"/>
      <c r="U2975" s="2567"/>
      <c r="V2975" s="2567"/>
      <c r="W2975" s="2567"/>
      <c r="X2975" s="2567"/>
      <c r="Y2975" s="2567"/>
      <c r="Z2975" s="2567"/>
      <c r="AA2975" s="2567"/>
      <c r="AB2975" s="2567"/>
      <c r="AC2975" s="2567"/>
      <c r="AD2975" s="2567"/>
      <c r="AE2975" s="2567"/>
      <c r="AF2975" s="2567"/>
      <c r="AG2975" s="2567"/>
      <c r="AH2975" s="2567"/>
      <c r="AI2975" s="2567"/>
      <c r="AJ2975" s="2570"/>
      <c r="AK2975" s="2574"/>
    </row>
    <row r="2976" spans="2:37" s="2777" customFormat="1" ht="17.25" customHeight="1" x14ac:dyDescent="0.2">
      <c r="B2976" s="3834" t="s">
        <v>4996</v>
      </c>
      <c r="C2976" s="3835"/>
      <c r="D2976" s="3836" t="s">
        <v>5251</v>
      </c>
      <c r="E2976" s="3836"/>
      <c r="F2976" s="3836"/>
      <c r="G2976" s="3836"/>
      <c r="H2976" s="2571"/>
      <c r="I2976" s="2571"/>
      <c r="J2976" s="2571"/>
      <c r="K2976" s="2571"/>
      <c r="L2976" s="2571"/>
      <c r="M2976" s="2571"/>
      <c r="N2976" s="2571"/>
      <c r="O2976" s="2571"/>
      <c r="P2976" s="2571"/>
      <c r="Q2976" s="2571"/>
      <c r="R2976" s="2571"/>
      <c r="S2976" s="2571"/>
      <c r="T2976" s="2567"/>
      <c r="U2976" s="2567"/>
      <c r="V2976" s="2567"/>
      <c r="W2976" s="2567"/>
      <c r="X2976" s="2567"/>
      <c r="Y2976" s="2567"/>
      <c r="Z2976" s="2567"/>
      <c r="AA2976" s="2567"/>
      <c r="AB2976" s="2567"/>
      <c r="AC2976" s="2567"/>
      <c r="AD2976" s="2567"/>
      <c r="AE2976" s="2567"/>
      <c r="AF2976" s="2567"/>
      <c r="AG2976" s="2567"/>
      <c r="AH2976" s="2567"/>
      <c r="AI2976" s="2567"/>
      <c r="AJ2976" s="2570"/>
      <c r="AK2976" s="2574"/>
    </row>
    <row r="2977" spans="2:37" s="2777" customFormat="1" ht="17.25" customHeight="1" x14ac:dyDescent="0.2">
      <c r="B2977" s="3834" t="s">
        <v>4997</v>
      </c>
      <c r="C2977" s="3835"/>
      <c r="D2977" s="3836" t="s">
        <v>10</v>
      </c>
      <c r="E2977" s="3836"/>
      <c r="F2977" s="3836"/>
      <c r="G2977" s="3836"/>
      <c r="H2977" s="2571"/>
      <c r="I2977" s="2571"/>
      <c r="J2977" s="2571"/>
      <c r="K2977" s="2571"/>
      <c r="L2977" s="2571"/>
      <c r="M2977" s="2571"/>
      <c r="N2977" s="2571"/>
      <c r="O2977" s="2571"/>
      <c r="P2977" s="2571"/>
      <c r="Q2977" s="2571"/>
      <c r="R2977" s="2571"/>
      <c r="S2977" s="2571"/>
      <c r="T2977" s="2567"/>
      <c r="U2977" s="2567"/>
      <c r="V2977" s="2567"/>
      <c r="W2977" s="2567"/>
      <c r="X2977" s="2567"/>
      <c r="Y2977" s="2567"/>
      <c r="Z2977" s="2567"/>
      <c r="AA2977" s="2567"/>
      <c r="AB2977" s="2567"/>
      <c r="AC2977" s="2567"/>
      <c r="AD2977" s="2567"/>
      <c r="AE2977" s="2567"/>
      <c r="AF2977" s="2567"/>
      <c r="AG2977" s="2567"/>
      <c r="AH2977" s="2567"/>
      <c r="AI2977" s="2567"/>
      <c r="AJ2977" s="2570"/>
      <c r="AK2977" s="2574"/>
    </row>
    <row r="2978" spans="2:37" s="2777" customFormat="1" ht="17.25" customHeight="1" thickBot="1" x14ac:dyDescent="0.25">
      <c r="B2978" s="3938"/>
      <c r="C2978" s="3939"/>
      <c r="D2978" s="3940"/>
      <c r="E2978" s="3940"/>
      <c r="F2978" s="3940"/>
      <c r="G2978" s="3940"/>
      <c r="H2978" s="2576"/>
      <c r="I2978" s="2576"/>
      <c r="J2978" s="2576"/>
      <c r="K2978" s="2576"/>
      <c r="L2978" s="2576"/>
      <c r="M2978" s="2576"/>
      <c r="N2978" s="2576"/>
      <c r="O2978" s="2576"/>
      <c r="P2978" s="2576"/>
      <c r="Q2978" s="2576"/>
      <c r="R2978" s="2576"/>
      <c r="S2978" s="2576"/>
      <c r="T2978" s="2577"/>
      <c r="U2978" s="2577"/>
      <c r="V2978" s="2577"/>
      <c r="W2978" s="2577"/>
      <c r="X2978" s="2577"/>
      <c r="Y2978" s="2577"/>
      <c r="Z2978" s="2577"/>
      <c r="AA2978" s="2577"/>
      <c r="AB2978" s="2577"/>
      <c r="AC2978" s="2577"/>
      <c r="AD2978" s="2577"/>
      <c r="AE2978" s="2577"/>
      <c r="AF2978" s="2577"/>
      <c r="AG2978" s="2577"/>
      <c r="AH2978" s="2577"/>
      <c r="AI2978" s="2577"/>
      <c r="AJ2978" s="2578"/>
      <c r="AK2978" s="2579"/>
    </row>
    <row r="2979" spans="2:37" s="2777" customFormat="1" ht="17.25" customHeight="1" x14ac:dyDescent="0.2">
      <c r="B2979" s="2661"/>
      <c r="C2979" s="2661"/>
      <c r="D2979" s="2661"/>
      <c r="E2979" s="2661"/>
      <c r="F2979" s="2661"/>
    </row>
    <row r="2980" spans="2:37" s="2777" customFormat="1" ht="17.25" customHeight="1" thickBot="1" x14ac:dyDescent="0.25">
      <c r="B2980" s="2661"/>
      <c r="C2980" s="2661"/>
      <c r="D2980" s="2661"/>
      <c r="E2980" s="2661"/>
      <c r="F2980" s="2661"/>
    </row>
    <row r="2981" spans="2:37" s="2777" customFormat="1" ht="17.25" customHeight="1" x14ac:dyDescent="0.2">
      <c r="B2981" s="3839" t="s">
        <v>5005</v>
      </c>
      <c r="C2981" s="3840"/>
      <c r="D2981" s="3840"/>
      <c r="E2981" s="3840"/>
      <c r="F2981" s="3840"/>
      <c r="G2981" s="3840"/>
      <c r="H2981" s="3840"/>
      <c r="I2981" s="3840"/>
      <c r="J2981" s="3840"/>
      <c r="K2981" s="3840"/>
      <c r="L2981" s="3840"/>
      <c r="M2981" s="3840"/>
      <c r="N2981" s="3840"/>
      <c r="O2981" s="3840"/>
      <c r="P2981" s="3840"/>
      <c r="Q2981" s="3840"/>
      <c r="R2981" s="3840"/>
      <c r="S2981" s="3840"/>
      <c r="T2981" s="3840"/>
      <c r="U2981" s="3840"/>
      <c r="V2981" s="3840"/>
      <c r="W2981" s="3840"/>
      <c r="X2981" s="3840"/>
      <c r="Y2981" s="3840"/>
      <c r="Z2981" s="3840"/>
      <c r="AA2981" s="3840"/>
      <c r="AB2981" s="3840"/>
      <c r="AC2981" s="3840"/>
      <c r="AD2981" s="3840"/>
      <c r="AE2981" s="3840"/>
      <c r="AF2981" s="3840"/>
      <c r="AG2981" s="3840"/>
      <c r="AH2981" s="3840"/>
      <c r="AI2981" s="3840"/>
      <c r="AJ2981" s="3840"/>
      <c r="AK2981" s="3841"/>
    </row>
    <row r="2982" spans="2:37" s="2777" customFormat="1" ht="17.25" customHeight="1" x14ac:dyDescent="0.2">
      <c r="B2982" s="2572"/>
      <c r="C2982" s="2661"/>
      <c r="D2982" s="2661"/>
      <c r="E2982" s="2661"/>
      <c r="F2982" s="2661"/>
      <c r="G2982" s="2573"/>
      <c r="H2982" s="2573"/>
      <c r="I2982" s="2573"/>
      <c r="J2982" s="2573"/>
      <c r="K2982" s="2573"/>
      <c r="L2982" s="2573"/>
      <c r="M2982" s="2573"/>
      <c r="N2982" s="2573"/>
      <c r="O2982" s="2573"/>
      <c r="P2982" s="2573"/>
      <c r="Q2982" s="2573"/>
      <c r="R2982" s="2573"/>
      <c r="S2982" s="2573"/>
      <c r="T2982" s="2573"/>
      <c r="U2982" s="2573"/>
      <c r="V2982" s="2573"/>
      <c r="W2982" s="2573"/>
      <c r="X2982" s="2573"/>
      <c r="Y2982" s="2573"/>
      <c r="Z2982" s="2573"/>
      <c r="AA2982" s="2573"/>
      <c r="AB2982" s="2573"/>
      <c r="AC2982" s="2573"/>
      <c r="AD2982" s="2573"/>
      <c r="AE2982" s="2573"/>
      <c r="AF2982" s="2573"/>
      <c r="AG2982" s="2573"/>
      <c r="AH2982" s="2573"/>
      <c r="AI2982" s="2573"/>
      <c r="AJ2982" s="2573"/>
      <c r="AK2982" s="2574"/>
    </row>
    <row r="2983" spans="2:37" s="2777" customFormat="1" ht="17.25" customHeight="1" x14ac:dyDescent="0.2">
      <c r="B2983" s="2572" t="s">
        <v>4992</v>
      </c>
      <c r="C2983" s="2661"/>
      <c r="D2983" s="3962" t="s">
        <v>5248</v>
      </c>
      <c r="E2983" s="3962"/>
      <c r="F2983" s="3962"/>
      <c r="G2983" s="2573"/>
      <c r="H2983" s="2573"/>
      <c r="I2983" s="2573"/>
      <c r="J2983" s="2573"/>
      <c r="K2983" s="2573"/>
      <c r="L2983" s="2573"/>
      <c r="M2983" s="2573"/>
      <c r="N2983" s="2573"/>
      <c r="O2983" s="2573"/>
      <c r="P2983" s="2573"/>
      <c r="Q2983" s="2573"/>
      <c r="R2983" s="2573"/>
      <c r="S2983" s="2573"/>
      <c r="T2983" s="2573"/>
      <c r="U2983" s="2573"/>
      <c r="V2983" s="2573"/>
      <c r="W2983" s="2573"/>
      <c r="X2983" s="2573"/>
      <c r="Y2983" s="2573"/>
      <c r="Z2983" s="2573"/>
      <c r="AA2983" s="2573"/>
      <c r="AB2983" s="2573"/>
      <c r="AC2983" s="2573"/>
      <c r="AD2983" s="2573"/>
      <c r="AE2983" s="2573"/>
      <c r="AF2983" s="2573"/>
      <c r="AG2983" s="2573"/>
      <c r="AH2983" s="2573"/>
      <c r="AI2983" s="2573"/>
      <c r="AJ2983" s="2573"/>
      <c r="AK2983" s="2574"/>
    </row>
    <row r="2984" spans="2:37" s="2777" customFormat="1" ht="17.25" customHeight="1" thickBot="1" x14ac:dyDescent="0.25">
      <c r="B2984" s="3863" t="s">
        <v>5006</v>
      </c>
      <c r="C2984" s="3864"/>
      <c r="D2984" s="3972">
        <v>41410</v>
      </c>
      <c r="E2984" s="3973"/>
      <c r="F2984" s="2661"/>
      <c r="G2984" s="2573"/>
      <c r="H2984" s="2573"/>
      <c r="I2984" s="2573"/>
      <c r="J2984" s="2573"/>
      <c r="K2984" s="2573"/>
      <c r="L2984" s="2573"/>
      <c r="M2984" s="2573"/>
      <c r="N2984" s="2573"/>
      <c r="O2984" s="2573"/>
      <c r="P2984" s="2573"/>
      <c r="Q2984" s="2573"/>
      <c r="R2984" s="2573"/>
      <c r="S2984" s="2573"/>
      <c r="T2984" s="2573"/>
      <c r="U2984" s="2573"/>
      <c r="V2984" s="2573"/>
      <c r="W2984" s="2573"/>
      <c r="X2984" s="2573"/>
      <c r="Y2984" s="2573"/>
      <c r="Z2984" s="2573"/>
      <c r="AA2984" s="2573"/>
      <c r="AB2984" s="2573"/>
      <c r="AC2984" s="2573"/>
      <c r="AD2984" s="2573"/>
      <c r="AE2984" s="2573"/>
      <c r="AF2984" s="2573"/>
      <c r="AG2984" s="2573"/>
      <c r="AH2984" s="2573"/>
      <c r="AI2984" s="2573"/>
      <c r="AJ2984" s="2573"/>
      <c r="AK2984" s="2574"/>
    </row>
    <row r="2985" spans="2:37" s="2777" customFormat="1" ht="309" customHeight="1" thickBot="1" x14ac:dyDescent="0.25">
      <c r="B2985" s="3844" t="s">
        <v>5007</v>
      </c>
      <c r="C2985" s="3871"/>
      <c r="D2985" s="3963" t="s">
        <v>5249</v>
      </c>
      <c r="E2985" s="3964"/>
      <c r="F2985" s="3964"/>
      <c r="G2985" s="3964"/>
      <c r="H2985" s="3964"/>
      <c r="I2985" s="3964"/>
      <c r="J2985" s="3964"/>
      <c r="K2985" s="3965"/>
      <c r="L2985" s="2573"/>
      <c r="M2985" s="2573"/>
      <c r="N2985" s="2573"/>
      <c r="O2985" s="2573"/>
      <c r="P2985" s="2573"/>
      <c r="Q2985" s="2573"/>
      <c r="R2985" s="2573"/>
      <c r="S2985" s="2573"/>
      <c r="T2985" s="2573"/>
      <c r="U2985" s="2573"/>
      <c r="V2985" s="2573"/>
      <c r="W2985" s="2573"/>
      <c r="X2985" s="2573"/>
      <c r="Y2985" s="2573"/>
      <c r="Z2985" s="2573"/>
      <c r="AA2985" s="2573"/>
      <c r="AB2985" s="2573"/>
      <c r="AC2985" s="2573"/>
      <c r="AD2985" s="2573"/>
      <c r="AE2985" s="2573"/>
      <c r="AF2985" s="2573"/>
      <c r="AG2985" s="2573"/>
      <c r="AH2985" s="2573"/>
      <c r="AI2985" s="2573"/>
      <c r="AJ2985" s="2573"/>
      <c r="AK2985" s="2574"/>
    </row>
    <row r="2986" spans="2:37" s="2777" customFormat="1" ht="17.25" customHeight="1" thickBot="1" x14ac:dyDescent="0.25">
      <c r="B2986" s="3865"/>
      <c r="C2986" s="3849"/>
      <c r="D2986" s="3849"/>
      <c r="E2986" s="3849"/>
      <c r="F2986" s="3849"/>
      <c r="G2986" s="3849"/>
      <c r="H2986" s="3849"/>
      <c r="I2986" s="3849"/>
      <c r="J2986" s="3849"/>
      <c r="K2986" s="3849"/>
      <c r="L2986" s="3849"/>
      <c r="M2986" s="3849"/>
      <c r="N2986" s="3849"/>
      <c r="O2986" s="3849"/>
      <c r="P2986" s="3849"/>
      <c r="Q2986" s="3849"/>
      <c r="R2986" s="2573"/>
      <c r="S2986" s="2573"/>
      <c r="T2986" s="2573"/>
      <c r="U2986" s="2573"/>
      <c r="V2986" s="2573"/>
      <c r="W2986" s="2573"/>
      <c r="X2986" s="2573"/>
      <c r="Y2986" s="2573"/>
      <c r="Z2986" s="2573"/>
      <c r="AA2986" s="2573"/>
      <c r="AB2986" s="2573"/>
      <c r="AC2986" s="2573"/>
      <c r="AD2986" s="2573"/>
      <c r="AE2986" s="2573"/>
      <c r="AF2986" s="2573"/>
      <c r="AG2986" s="2573"/>
      <c r="AH2986" s="2573"/>
      <c r="AI2986" s="2573"/>
      <c r="AJ2986" s="2573"/>
      <c r="AK2986" s="2574"/>
    </row>
    <row r="2987" spans="2:37" s="2777" customFormat="1" ht="17.25" customHeight="1" thickBot="1" x14ac:dyDescent="0.25">
      <c r="B2987" s="3827" t="s">
        <v>5008</v>
      </c>
      <c r="C2987" s="3827"/>
      <c r="D2987" s="3827" t="s">
        <v>4998</v>
      </c>
      <c r="E2987" s="3827" t="s">
        <v>5009</v>
      </c>
      <c r="F2987" s="3850" t="s">
        <v>224</v>
      </c>
      <c r="G2987" s="3850"/>
      <c r="H2987" s="3850"/>
      <c r="I2987" s="3850"/>
      <c r="J2987" s="3850"/>
      <c r="K2987" s="3850"/>
      <c r="L2987" s="3850"/>
      <c r="M2987" s="3850"/>
      <c r="N2987" s="3850"/>
      <c r="O2987" s="3850"/>
      <c r="P2987" s="3850"/>
      <c r="Q2987" s="3850"/>
      <c r="R2987" s="3850"/>
      <c r="S2987" s="3850" t="s">
        <v>340</v>
      </c>
      <c r="T2987" s="3850"/>
      <c r="U2987" s="3850"/>
      <c r="V2987" s="3850"/>
      <c r="W2987" s="3850"/>
      <c r="X2987" s="3850"/>
      <c r="Y2987" s="3850"/>
      <c r="Z2987" s="3850"/>
      <c r="AA2987" s="3850"/>
      <c r="AB2987" s="3850"/>
      <c r="AC2987" s="3850"/>
      <c r="AD2987" s="3850" t="s">
        <v>225</v>
      </c>
      <c r="AE2987" s="3850"/>
      <c r="AF2987" s="3850"/>
      <c r="AG2987" s="3850"/>
      <c r="AH2987" s="3851" t="s">
        <v>4993</v>
      </c>
      <c r="AI2987" s="3851"/>
      <c r="AJ2987" s="3851"/>
      <c r="AK2987" s="2574"/>
    </row>
    <row r="2988" spans="2:37" s="2777" customFormat="1" ht="17.25" customHeight="1" thickBot="1" x14ac:dyDescent="0.25">
      <c r="B2988" s="3828"/>
      <c r="C2988" s="3828"/>
      <c r="D2988" s="3828"/>
      <c r="E2988" s="3828"/>
      <c r="F2988" s="3828" t="s">
        <v>5010</v>
      </c>
      <c r="G2988" s="3828" t="s">
        <v>5011</v>
      </c>
      <c r="H2988" s="3827" t="s">
        <v>5012</v>
      </c>
      <c r="I2988" s="3830" t="s">
        <v>5013</v>
      </c>
      <c r="J2988" s="3830" t="s">
        <v>5014</v>
      </c>
      <c r="K2988" s="3829" t="s">
        <v>5015</v>
      </c>
      <c r="L2988" s="3829" t="s">
        <v>5016</v>
      </c>
      <c r="M2988" s="3830" t="s">
        <v>5017</v>
      </c>
      <c r="N2988" s="3830"/>
      <c r="O2988" s="3829" t="s">
        <v>5018</v>
      </c>
      <c r="P2988" s="3829" t="s">
        <v>5019</v>
      </c>
      <c r="Q2988" s="3829" t="s">
        <v>5020</v>
      </c>
      <c r="R2988" s="3829" t="s">
        <v>5021</v>
      </c>
      <c r="S2988" s="3827" t="s">
        <v>5022</v>
      </c>
      <c r="T2988" s="3827" t="s">
        <v>5023</v>
      </c>
      <c r="U2988" s="3827" t="s">
        <v>5024</v>
      </c>
      <c r="V2988" s="3827" t="s">
        <v>5025</v>
      </c>
      <c r="W2988" s="3827" t="s">
        <v>5026</v>
      </c>
      <c r="X2988" s="3827" t="s">
        <v>5027</v>
      </c>
      <c r="Y2988" s="3827" t="s">
        <v>5028</v>
      </c>
      <c r="Z2988" s="3827" t="s">
        <v>5029</v>
      </c>
      <c r="AA2988" s="3827" t="s">
        <v>5030</v>
      </c>
      <c r="AB2988" s="3830" t="s">
        <v>5031</v>
      </c>
      <c r="AC2988" s="3830" t="s">
        <v>5032</v>
      </c>
      <c r="AD2988" s="3827" t="s">
        <v>5033</v>
      </c>
      <c r="AE2988" s="3827" t="s">
        <v>5034</v>
      </c>
      <c r="AF2988" s="3827" t="s">
        <v>5035</v>
      </c>
      <c r="AG2988" s="3827" t="s">
        <v>5036</v>
      </c>
      <c r="AH2988" s="3827" t="s">
        <v>1154</v>
      </c>
      <c r="AI2988" s="3827" t="s">
        <v>4994</v>
      </c>
      <c r="AJ2988" s="3827" t="s">
        <v>4995</v>
      </c>
      <c r="AK2988" s="2574"/>
    </row>
    <row r="2989" spans="2:37" s="2777" customFormat="1" ht="17.25" customHeight="1" thickBot="1" x14ac:dyDescent="0.25">
      <c r="B2989" s="3828"/>
      <c r="C2989" s="3828"/>
      <c r="D2989" s="3828"/>
      <c r="E2989" s="3828"/>
      <c r="F2989" s="3828"/>
      <c r="G2989" s="3828"/>
      <c r="H2989" s="3828"/>
      <c r="I2989" s="3829"/>
      <c r="J2989" s="3829"/>
      <c r="K2989" s="3829"/>
      <c r="L2989" s="3829"/>
      <c r="M2989" s="2658" t="s">
        <v>5037</v>
      </c>
      <c r="N2989" s="2657" t="s">
        <v>2798</v>
      </c>
      <c r="O2989" s="3829"/>
      <c r="P2989" s="3829"/>
      <c r="Q2989" s="3829"/>
      <c r="R2989" s="3829"/>
      <c r="S2989" s="3828"/>
      <c r="T2989" s="3828"/>
      <c r="U2989" s="3828"/>
      <c r="V2989" s="3828"/>
      <c r="W2989" s="3828"/>
      <c r="X2989" s="3828"/>
      <c r="Y2989" s="3828"/>
      <c r="Z2989" s="3828"/>
      <c r="AA2989" s="3828"/>
      <c r="AB2989" s="3829"/>
      <c r="AC2989" s="3829"/>
      <c r="AD2989" s="3828"/>
      <c r="AE2989" s="3828"/>
      <c r="AF2989" s="3828"/>
      <c r="AG2989" s="3828"/>
      <c r="AH2989" s="3828"/>
      <c r="AI2989" s="3828"/>
      <c r="AJ2989" s="3828"/>
      <c r="AK2989" s="2574"/>
    </row>
    <row r="2990" spans="2:37" s="2777" customFormat="1" ht="17.25" customHeight="1" thickBot="1" x14ac:dyDescent="0.25">
      <c r="B2990" s="3941" t="s">
        <v>5250</v>
      </c>
      <c r="C2990" s="3942"/>
      <c r="D2990" s="2598" t="s">
        <v>1534</v>
      </c>
      <c r="E2990" s="2598" t="s">
        <v>1534</v>
      </c>
      <c r="F2990" s="2598" t="s">
        <v>1534</v>
      </c>
      <c r="G2990" s="2598" t="s">
        <v>1534</v>
      </c>
      <c r="H2990" s="2598" t="s">
        <v>1534</v>
      </c>
      <c r="I2990" s="2598" t="s">
        <v>1534</v>
      </c>
      <c r="J2990" s="2598" t="s">
        <v>1534</v>
      </c>
      <c r="K2990" s="2598" t="s">
        <v>1534</v>
      </c>
      <c r="L2990" s="2598" t="s">
        <v>1534</v>
      </c>
      <c r="M2990" s="2598" t="s">
        <v>1534</v>
      </c>
      <c r="N2990" s="2598" t="s">
        <v>1534</v>
      </c>
      <c r="O2990" s="2598" t="s">
        <v>1534</v>
      </c>
      <c r="P2990" s="2598" t="s">
        <v>1534</v>
      </c>
      <c r="Q2990" s="2598" t="s">
        <v>1534</v>
      </c>
      <c r="R2990" s="2598" t="s">
        <v>1534</v>
      </c>
      <c r="S2990" s="2730">
        <v>3.25</v>
      </c>
      <c r="T2990" s="3113">
        <f>S2990/U2990</f>
        <v>6.4999999999999997E-3</v>
      </c>
      <c r="U2990" s="3114">
        <v>500</v>
      </c>
      <c r="V2990" s="3114">
        <v>500</v>
      </c>
      <c r="W2990" s="3113">
        <f>S2990/V2990</f>
        <v>6.4999999999999997E-3</v>
      </c>
      <c r="X2990" s="3115">
        <v>6.7199999999999996E-2</v>
      </c>
      <c r="Y2990" s="2727" t="s">
        <v>1534</v>
      </c>
      <c r="Z2990" s="2727" t="s">
        <v>1534</v>
      </c>
      <c r="AA2990" s="2727" t="s">
        <v>1534</v>
      </c>
      <c r="AB2990" s="2727" t="s">
        <v>1534</v>
      </c>
      <c r="AC2990" s="2727" t="s">
        <v>1534</v>
      </c>
      <c r="AD2990" s="2727" t="s">
        <v>1534</v>
      </c>
      <c r="AE2990" s="2727" t="s">
        <v>1534</v>
      </c>
      <c r="AF2990" s="2727" t="s">
        <v>1534</v>
      </c>
      <c r="AG2990" s="2727" t="s">
        <v>1534</v>
      </c>
      <c r="AH2990" s="2727" t="s">
        <v>1534</v>
      </c>
      <c r="AI2990" s="2727" t="s">
        <v>1534</v>
      </c>
      <c r="AJ2990" s="2727" t="s">
        <v>1534</v>
      </c>
      <c r="AK2990" s="2574"/>
    </row>
    <row r="2991" spans="2:37" s="2777" customFormat="1" ht="17.25" customHeight="1" x14ac:dyDescent="0.2">
      <c r="B2991" s="2575"/>
      <c r="C2991" s="2568"/>
      <c r="D2991" s="2568"/>
      <c r="E2991" s="2568"/>
      <c r="F2991" s="2568"/>
      <c r="G2991" s="2568"/>
      <c r="H2991" s="2568"/>
      <c r="I2991" s="2569"/>
      <c r="J2991" s="2569"/>
      <c r="K2991" s="2569"/>
      <c r="L2991" s="2569"/>
      <c r="M2991" s="2568"/>
      <c r="N2991" s="2569"/>
      <c r="O2991" s="2569"/>
      <c r="P2991" s="2569"/>
      <c r="Q2991" s="2569"/>
      <c r="R2991" s="2569"/>
      <c r="S2991" s="2568"/>
      <c r="T2991" s="2567"/>
      <c r="U2991" s="2567"/>
      <c r="V2991" s="2567"/>
      <c r="W2991" s="2567"/>
      <c r="X2991" s="2567"/>
      <c r="Y2991" s="2567"/>
      <c r="Z2991" s="2567"/>
      <c r="AA2991" s="2567"/>
      <c r="AB2991" s="2567"/>
      <c r="AC2991" s="2567"/>
      <c r="AD2991" s="2567"/>
      <c r="AE2991" s="2567"/>
      <c r="AF2991" s="2567"/>
      <c r="AG2991" s="2567"/>
      <c r="AH2991" s="2567"/>
      <c r="AI2991" s="2567"/>
      <c r="AJ2991" s="2570"/>
      <c r="AK2991" s="2574"/>
    </row>
    <row r="2992" spans="2:37" s="2777" customFormat="1" ht="17.25" customHeight="1" x14ac:dyDescent="0.2">
      <c r="B2992" s="3834" t="s">
        <v>4996</v>
      </c>
      <c r="C2992" s="3835"/>
      <c r="D2992" s="3836" t="s">
        <v>5251</v>
      </c>
      <c r="E2992" s="3836"/>
      <c r="F2992" s="3836"/>
      <c r="G2992" s="3836"/>
      <c r="H2992" s="2571"/>
      <c r="I2992" s="2571"/>
      <c r="J2992" s="2571"/>
      <c r="K2992" s="2571"/>
      <c r="L2992" s="2571"/>
      <c r="M2992" s="2571"/>
      <c r="N2992" s="2571"/>
      <c r="O2992" s="2571"/>
      <c r="P2992" s="2571"/>
      <c r="Q2992" s="2571"/>
      <c r="R2992" s="2571"/>
      <c r="S2992" s="2571"/>
      <c r="T2992" s="2567"/>
      <c r="U2992" s="2567"/>
      <c r="V2992" s="2567"/>
      <c r="W2992" s="2567"/>
      <c r="X2992" s="2567"/>
      <c r="Y2992" s="2567"/>
      <c r="Z2992" s="2567"/>
      <c r="AA2992" s="2567"/>
      <c r="AB2992" s="2567"/>
      <c r="AC2992" s="2567"/>
      <c r="AD2992" s="2567"/>
      <c r="AE2992" s="2567"/>
      <c r="AF2992" s="2567"/>
      <c r="AG2992" s="2567"/>
      <c r="AH2992" s="2567"/>
      <c r="AI2992" s="2567"/>
      <c r="AJ2992" s="2570"/>
      <c r="AK2992" s="2574"/>
    </row>
    <row r="2993" spans="2:37" s="2777" customFormat="1" ht="17.25" customHeight="1" x14ac:dyDescent="0.2">
      <c r="B2993" s="3834" t="s">
        <v>4997</v>
      </c>
      <c r="C2993" s="3835"/>
      <c r="D2993" s="3836" t="s">
        <v>10</v>
      </c>
      <c r="E2993" s="3836"/>
      <c r="F2993" s="3836"/>
      <c r="G2993" s="3836"/>
      <c r="H2993" s="2571"/>
      <c r="I2993" s="2571"/>
      <c r="J2993" s="2571"/>
      <c r="K2993" s="2571"/>
      <c r="L2993" s="2571"/>
      <c r="M2993" s="2571"/>
      <c r="N2993" s="2571"/>
      <c r="O2993" s="2571"/>
      <c r="P2993" s="2571"/>
      <c r="Q2993" s="2571"/>
      <c r="R2993" s="2571"/>
      <c r="S2993" s="2571"/>
      <c r="T2993" s="2567"/>
      <c r="U2993" s="2567"/>
      <c r="V2993" s="2567"/>
      <c r="W2993" s="2567"/>
      <c r="X2993" s="2567"/>
      <c r="Y2993" s="2567"/>
      <c r="Z2993" s="2567"/>
      <c r="AA2993" s="2567"/>
      <c r="AB2993" s="2567"/>
      <c r="AC2993" s="2567"/>
      <c r="AD2993" s="2567"/>
      <c r="AE2993" s="2567"/>
      <c r="AF2993" s="2567"/>
      <c r="AG2993" s="2567"/>
      <c r="AH2993" s="2567"/>
      <c r="AI2993" s="2567"/>
      <c r="AJ2993" s="2570"/>
      <c r="AK2993" s="2574"/>
    </row>
    <row r="2994" spans="2:37" s="2777" customFormat="1" ht="17.25" customHeight="1" thickBot="1" x14ac:dyDescent="0.25">
      <c r="B2994" s="3938"/>
      <c r="C2994" s="3939"/>
      <c r="D2994" s="3940"/>
      <c r="E2994" s="3940"/>
      <c r="F2994" s="3940"/>
      <c r="G2994" s="3940"/>
      <c r="H2994" s="2576"/>
      <c r="I2994" s="2576"/>
      <c r="J2994" s="2576"/>
      <c r="K2994" s="2576"/>
      <c r="L2994" s="2576"/>
      <c r="M2994" s="2576"/>
      <c r="N2994" s="2576"/>
      <c r="O2994" s="2576"/>
      <c r="P2994" s="2576"/>
      <c r="Q2994" s="2576"/>
      <c r="R2994" s="2576"/>
      <c r="S2994" s="2576"/>
      <c r="T2994" s="2577"/>
      <c r="U2994" s="2577"/>
      <c r="V2994" s="2577"/>
      <c r="W2994" s="2577"/>
      <c r="X2994" s="2577"/>
      <c r="Y2994" s="2577"/>
      <c r="Z2994" s="2577"/>
      <c r="AA2994" s="2577"/>
      <c r="AB2994" s="2577"/>
      <c r="AC2994" s="2577"/>
      <c r="AD2994" s="2577"/>
      <c r="AE2994" s="2577"/>
      <c r="AF2994" s="2577"/>
      <c r="AG2994" s="2577"/>
      <c r="AH2994" s="2577"/>
      <c r="AI2994" s="2577"/>
      <c r="AJ2994" s="2578"/>
      <c r="AK2994" s="2579"/>
    </row>
    <row r="2995" spans="2:37" s="2777" customFormat="1" ht="17.25" customHeight="1" x14ac:dyDescent="0.2">
      <c r="B2995" s="2661"/>
      <c r="C2995" s="2661"/>
      <c r="D2995" s="2661"/>
      <c r="E2995" s="2661"/>
      <c r="F2995" s="2661"/>
    </row>
    <row r="2996" spans="2:37" s="2777" customFormat="1" ht="17.25" customHeight="1" thickBot="1" x14ac:dyDescent="0.25">
      <c r="B2996" s="2661"/>
      <c r="C2996" s="2661"/>
      <c r="D2996" s="2661"/>
      <c r="E2996" s="2661"/>
      <c r="F2996" s="2661"/>
    </row>
    <row r="2997" spans="2:37" s="2777" customFormat="1" ht="17.25" customHeight="1" x14ac:dyDescent="0.2">
      <c r="B2997" s="3839" t="s">
        <v>5005</v>
      </c>
      <c r="C2997" s="3840"/>
      <c r="D2997" s="3840"/>
      <c r="E2997" s="3840"/>
      <c r="F2997" s="3840"/>
      <c r="G2997" s="3840"/>
      <c r="H2997" s="3840"/>
      <c r="I2997" s="3840"/>
      <c r="J2997" s="3840"/>
      <c r="K2997" s="3840"/>
      <c r="L2997" s="3840"/>
      <c r="M2997" s="3840"/>
      <c r="N2997" s="3840"/>
      <c r="O2997" s="3840"/>
      <c r="P2997" s="3840"/>
      <c r="Q2997" s="3840"/>
      <c r="R2997" s="3840"/>
      <c r="S2997" s="3840"/>
      <c r="T2997" s="3840"/>
      <c r="U2997" s="3840"/>
      <c r="V2997" s="3840"/>
      <c r="W2997" s="3840"/>
      <c r="X2997" s="3840"/>
      <c r="Y2997" s="3840"/>
      <c r="Z2997" s="3840"/>
      <c r="AA2997" s="3840"/>
      <c r="AB2997" s="3840"/>
      <c r="AC2997" s="3840"/>
      <c r="AD2997" s="3840"/>
      <c r="AE2997" s="3840"/>
      <c r="AF2997" s="3840"/>
      <c r="AG2997" s="3840"/>
      <c r="AH2997" s="3840"/>
      <c r="AI2997" s="3840"/>
      <c r="AJ2997" s="3840"/>
      <c r="AK2997" s="3841"/>
    </row>
    <row r="2998" spans="2:37" s="2777" customFormat="1" ht="17.25" customHeight="1" x14ac:dyDescent="0.2">
      <c r="B2998" s="2572"/>
      <c r="C2998" s="2661"/>
      <c r="D2998" s="2661"/>
      <c r="E2998" s="2661"/>
      <c r="F2998" s="2661"/>
      <c r="G2998" s="2573"/>
      <c r="H2998" s="2573"/>
      <c r="I2998" s="2573"/>
      <c r="J2998" s="2573"/>
      <c r="K2998" s="2573"/>
      <c r="L2998" s="2573"/>
      <c r="M2998" s="2573"/>
      <c r="N2998" s="2573"/>
      <c r="O2998" s="2573"/>
      <c r="P2998" s="2573"/>
      <c r="Q2998" s="2573"/>
      <c r="R2998" s="2573"/>
      <c r="S2998" s="2573"/>
      <c r="T2998" s="2573"/>
      <c r="U2998" s="2573"/>
      <c r="V2998" s="2573"/>
      <c r="W2998" s="2573"/>
      <c r="X2998" s="2573"/>
      <c r="Y2998" s="2573"/>
      <c r="Z2998" s="2573"/>
      <c r="AA2998" s="2573"/>
      <c r="AB2998" s="2573"/>
      <c r="AC2998" s="2573"/>
      <c r="AD2998" s="2573"/>
      <c r="AE2998" s="2573"/>
      <c r="AF2998" s="2573"/>
      <c r="AG2998" s="2573"/>
      <c r="AH2998" s="2573"/>
      <c r="AI2998" s="2573"/>
      <c r="AJ2998" s="2573"/>
      <c r="AK2998" s="2574"/>
    </row>
    <row r="2999" spans="2:37" s="2777" customFormat="1" ht="17.25" customHeight="1" x14ac:dyDescent="0.2">
      <c r="B2999" s="2572" t="s">
        <v>4992</v>
      </c>
      <c r="C2999" s="2661"/>
      <c r="D2999" s="3962" t="s">
        <v>5206</v>
      </c>
      <c r="E2999" s="3962"/>
      <c r="F2999" s="3962"/>
      <c r="G2999" s="2573"/>
      <c r="H2999" s="2573"/>
      <c r="I2999" s="2573"/>
      <c r="J2999" s="2573"/>
      <c r="K2999" s="2573"/>
      <c r="L2999" s="2573"/>
      <c r="M2999" s="2573"/>
      <c r="N2999" s="2573"/>
      <c r="O2999" s="2573"/>
      <c r="P2999" s="2573"/>
      <c r="Q2999" s="2573"/>
      <c r="R2999" s="2573"/>
      <c r="S2999" s="2573"/>
      <c r="T2999" s="2573"/>
      <c r="U2999" s="2573"/>
      <c r="V2999" s="2573"/>
      <c r="W2999" s="2573"/>
      <c r="X2999" s="2573"/>
      <c r="Y2999" s="2573"/>
      <c r="Z2999" s="2573"/>
      <c r="AA2999" s="2573"/>
      <c r="AB2999" s="2573"/>
      <c r="AC2999" s="2573"/>
      <c r="AD2999" s="2573"/>
      <c r="AE2999" s="2573"/>
      <c r="AF2999" s="2573"/>
      <c r="AG2999" s="2573"/>
      <c r="AH2999" s="2573"/>
      <c r="AI2999" s="2573"/>
      <c r="AJ2999" s="2573"/>
      <c r="AK2999" s="2574"/>
    </row>
    <row r="3000" spans="2:37" s="2777" customFormat="1" ht="17.25" customHeight="1" thickBot="1" x14ac:dyDescent="0.25">
      <c r="B3000" s="3863" t="s">
        <v>5006</v>
      </c>
      <c r="C3000" s="3864"/>
      <c r="D3000" s="3972">
        <v>41401</v>
      </c>
      <c r="E3000" s="3973"/>
      <c r="F3000" s="2661"/>
      <c r="G3000" s="2573"/>
      <c r="H3000" s="2573"/>
      <c r="I3000" s="2573"/>
      <c r="J3000" s="2573"/>
      <c r="K3000" s="2573"/>
      <c r="L3000" s="2573"/>
      <c r="M3000" s="2573"/>
      <c r="N3000" s="2573"/>
      <c r="O3000" s="2573"/>
      <c r="P3000" s="2573"/>
      <c r="Q3000" s="2573"/>
      <c r="R3000" s="2573"/>
      <c r="S3000" s="2573"/>
      <c r="T3000" s="2573"/>
      <c r="U3000" s="2573"/>
      <c r="V3000" s="2573"/>
      <c r="W3000" s="2573"/>
      <c r="X3000" s="2573"/>
      <c r="Y3000" s="2573"/>
      <c r="Z3000" s="2573"/>
      <c r="AA3000" s="2573"/>
      <c r="AB3000" s="2573"/>
      <c r="AC3000" s="2573"/>
      <c r="AD3000" s="2573"/>
      <c r="AE3000" s="2573"/>
      <c r="AF3000" s="2573"/>
      <c r="AG3000" s="2573"/>
      <c r="AH3000" s="2573"/>
      <c r="AI3000" s="2573"/>
      <c r="AJ3000" s="2573"/>
      <c r="AK3000" s="2574"/>
    </row>
    <row r="3001" spans="2:37" s="2777" customFormat="1" ht="69.75" customHeight="1" thickBot="1" x14ac:dyDescent="0.25">
      <c r="B3001" s="3844" t="s">
        <v>5007</v>
      </c>
      <c r="C3001" s="3871"/>
      <c r="D3001" s="3963" t="s">
        <v>5207</v>
      </c>
      <c r="E3001" s="3964"/>
      <c r="F3001" s="3964"/>
      <c r="G3001" s="3964"/>
      <c r="H3001" s="3964"/>
      <c r="I3001" s="3964"/>
      <c r="J3001" s="3964"/>
      <c r="K3001" s="3965"/>
      <c r="L3001" s="2573"/>
      <c r="M3001" s="2573"/>
      <c r="N3001" s="2573"/>
      <c r="O3001" s="2573"/>
      <c r="P3001" s="2573"/>
      <c r="Q3001" s="2573"/>
      <c r="R3001" s="2573"/>
      <c r="S3001" s="2573"/>
      <c r="T3001" s="2573"/>
      <c r="U3001" s="2573"/>
      <c r="V3001" s="2573"/>
      <c r="W3001" s="2573"/>
      <c r="X3001" s="2573"/>
      <c r="Y3001" s="2573"/>
      <c r="Z3001" s="2573"/>
      <c r="AA3001" s="2573"/>
      <c r="AB3001" s="2573"/>
      <c r="AC3001" s="2573"/>
      <c r="AD3001" s="2573"/>
      <c r="AE3001" s="2573"/>
      <c r="AF3001" s="2573"/>
      <c r="AG3001" s="2573"/>
      <c r="AH3001" s="2573"/>
      <c r="AI3001" s="2573"/>
      <c r="AJ3001" s="2573"/>
      <c r="AK3001" s="2574"/>
    </row>
    <row r="3002" spans="2:37" s="2777" customFormat="1" ht="17.25" customHeight="1" thickBot="1" x14ac:dyDescent="0.25">
      <c r="B3002" s="3865"/>
      <c r="C3002" s="3849"/>
      <c r="D3002" s="3849"/>
      <c r="E3002" s="3849"/>
      <c r="F3002" s="3849"/>
      <c r="G3002" s="3849"/>
      <c r="H3002" s="3849"/>
      <c r="I3002" s="3849"/>
      <c r="J3002" s="3849"/>
      <c r="K3002" s="3849"/>
      <c r="L3002" s="3849"/>
      <c r="M3002" s="3849"/>
      <c r="N3002" s="3849"/>
      <c r="O3002" s="3849"/>
      <c r="P3002" s="3849"/>
      <c r="Q3002" s="3849"/>
      <c r="R3002" s="2573"/>
      <c r="S3002" s="2573"/>
      <c r="T3002" s="2573"/>
      <c r="U3002" s="2573"/>
      <c r="V3002" s="2573"/>
      <c r="W3002" s="2573"/>
      <c r="X3002" s="2573"/>
      <c r="Y3002" s="2573"/>
      <c r="Z3002" s="2573"/>
      <c r="AA3002" s="2573"/>
      <c r="AB3002" s="2573"/>
      <c r="AC3002" s="2573"/>
      <c r="AD3002" s="2573"/>
      <c r="AE3002" s="2573"/>
      <c r="AF3002" s="2573"/>
      <c r="AG3002" s="2573"/>
      <c r="AH3002" s="2573"/>
      <c r="AI3002" s="2573"/>
      <c r="AJ3002" s="2573"/>
      <c r="AK3002" s="2574"/>
    </row>
    <row r="3003" spans="2:37" s="2777" customFormat="1" ht="17.25" customHeight="1" thickBot="1" x14ac:dyDescent="0.25">
      <c r="B3003" s="3827" t="s">
        <v>5008</v>
      </c>
      <c r="C3003" s="3827"/>
      <c r="D3003" s="3827" t="s">
        <v>4998</v>
      </c>
      <c r="E3003" s="3827" t="s">
        <v>5009</v>
      </c>
      <c r="F3003" s="3850" t="s">
        <v>224</v>
      </c>
      <c r="G3003" s="3850"/>
      <c r="H3003" s="3850"/>
      <c r="I3003" s="3850"/>
      <c r="J3003" s="3850"/>
      <c r="K3003" s="3850"/>
      <c r="L3003" s="3850"/>
      <c r="M3003" s="3850"/>
      <c r="N3003" s="3850"/>
      <c r="O3003" s="3850"/>
      <c r="P3003" s="3850"/>
      <c r="Q3003" s="3850"/>
      <c r="R3003" s="3850"/>
      <c r="S3003" s="3850" t="s">
        <v>340</v>
      </c>
      <c r="T3003" s="3850"/>
      <c r="U3003" s="3850"/>
      <c r="V3003" s="3850"/>
      <c r="W3003" s="3850"/>
      <c r="X3003" s="3850"/>
      <c r="Y3003" s="3850"/>
      <c r="Z3003" s="3850"/>
      <c r="AA3003" s="3850"/>
      <c r="AB3003" s="3850"/>
      <c r="AC3003" s="3850"/>
      <c r="AD3003" s="3850" t="s">
        <v>225</v>
      </c>
      <c r="AE3003" s="3850"/>
      <c r="AF3003" s="3850"/>
      <c r="AG3003" s="3850"/>
      <c r="AH3003" s="3851" t="s">
        <v>4993</v>
      </c>
      <c r="AI3003" s="3851"/>
      <c r="AJ3003" s="3851"/>
      <c r="AK3003" s="2574"/>
    </row>
    <row r="3004" spans="2:37" s="2777" customFormat="1" ht="17.25" customHeight="1" thickBot="1" x14ac:dyDescent="0.25">
      <c r="B3004" s="3828"/>
      <c r="C3004" s="3828"/>
      <c r="D3004" s="3828"/>
      <c r="E3004" s="3828"/>
      <c r="F3004" s="3828" t="s">
        <v>5010</v>
      </c>
      <c r="G3004" s="3828" t="s">
        <v>5011</v>
      </c>
      <c r="H3004" s="3827" t="s">
        <v>5012</v>
      </c>
      <c r="I3004" s="3830" t="s">
        <v>5013</v>
      </c>
      <c r="J3004" s="3830" t="s">
        <v>5014</v>
      </c>
      <c r="K3004" s="3829" t="s">
        <v>5015</v>
      </c>
      <c r="L3004" s="3829" t="s">
        <v>5016</v>
      </c>
      <c r="M3004" s="3830" t="s">
        <v>5017</v>
      </c>
      <c r="N3004" s="3830"/>
      <c r="O3004" s="3829" t="s">
        <v>5018</v>
      </c>
      <c r="P3004" s="3829" t="s">
        <v>5019</v>
      </c>
      <c r="Q3004" s="3829" t="s">
        <v>5020</v>
      </c>
      <c r="R3004" s="3829" t="s">
        <v>5021</v>
      </c>
      <c r="S3004" s="3827" t="s">
        <v>5022</v>
      </c>
      <c r="T3004" s="3827" t="s">
        <v>5023</v>
      </c>
      <c r="U3004" s="3827" t="s">
        <v>5024</v>
      </c>
      <c r="V3004" s="3827" t="s">
        <v>5025</v>
      </c>
      <c r="W3004" s="3827" t="s">
        <v>5026</v>
      </c>
      <c r="X3004" s="3827" t="s">
        <v>5027</v>
      </c>
      <c r="Y3004" s="3827" t="s">
        <v>5028</v>
      </c>
      <c r="Z3004" s="3827" t="s">
        <v>5029</v>
      </c>
      <c r="AA3004" s="3827" t="s">
        <v>5030</v>
      </c>
      <c r="AB3004" s="3830" t="s">
        <v>5031</v>
      </c>
      <c r="AC3004" s="3830" t="s">
        <v>5032</v>
      </c>
      <c r="AD3004" s="3827" t="s">
        <v>5033</v>
      </c>
      <c r="AE3004" s="3827" t="s">
        <v>5034</v>
      </c>
      <c r="AF3004" s="3827" t="s">
        <v>5035</v>
      </c>
      <c r="AG3004" s="3827" t="s">
        <v>5036</v>
      </c>
      <c r="AH3004" s="3827" t="s">
        <v>1154</v>
      </c>
      <c r="AI3004" s="3827" t="s">
        <v>4994</v>
      </c>
      <c r="AJ3004" s="3827" t="s">
        <v>4995</v>
      </c>
      <c r="AK3004" s="2574"/>
    </row>
    <row r="3005" spans="2:37" s="2777" customFormat="1" ht="17.25" customHeight="1" thickBot="1" x14ac:dyDescent="0.25">
      <c r="B3005" s="3828"/>
      <c r="C3005" s="3828"/>
      <c r="D3005" s="3828"/>
      <c r="E3005" s="3828"/>
      <c r="F3005" s="3828"/>
      <c r="G3005" s="3828"/>
      <c r="H3005" s="3828"/>
      <c r="I3005" s="3829"/>
      <c r="J3005" s="3829"/>
      <c r="K3005" s="3829"/>
      <c r="L3005" s="3829"/>
      <c r="M3005" s="2658" t="s">
        <v>5037</v>
      </c>
      <c r="N3005" s="2657" t="s">
        <v>2798</v>
      </c>
      <c r="O3005" s="3829"/>
      <c r="P3005" s="3829"/>
      <c r="Q3005" s="3829"/>
      <c r="R3005" s="3829"/>
      <c r="S3005" s="3828"/>
      <c r="T3005" s="3828"/>
      <c r="U3005" s="3828"/>
      <c r="V3005" s="3828"/>
      <c r="W3005" s="3828"/>
      <c r="X3005" s="3828"/>
      <c r="Y3005" s="3828"/>
      <c r="Z3005" s="3828"/>
      <c r="AA3005" s="3828"/>
      <c r="AB3005" s="3829"/>
      <c r="AC3005" s="3829"/>
      <c r="AD3005" s="3828"/>
      <c r="AE3005" s="3828"/>
      <c r="AF3005" s="3828"/>
      <c r="AG3005" s="3828"/>
      <c r="AH3005" s="3828"/>
      <c r="AI3005" s="3828"/>
      <c r="AJ3005" s="3828"/>
      <c r="AK3005" s="2574"/>
    </row>
    <row r="3006" spans="2:37" s="2777" customFormat="1" ht="17.25" customHeight="1" x14ac:dyDescent="0.2">
      <c r="B3006" s="3980" t="s">
        <v>5208</v>
      </c>
      <c r="C3006" s="3981"/>
      <c r="D3006" s="2778">
        <v>50000592</v>
      </c>
      <c r="E3006" s="2718"/>
      <c r="F3006" s="2718"/>
      <c r="G3006" s="2672"/>
      <c r="H3006" s="2719"/>
      <c r="I3006" s="2719"/>
      <c r="J3006" s="2719"/>
      <c r="K3006" s="2672"/>
      <c r="L3006" s="2672"/>
      <c r="M3006" s="2720"/>
      <c r="N3006" s="2721"/>
      <c r="O3006" s="2672"/>
      <c r="P3006" s="2672"/>
      <c r="Q3006" s="2672"/>
      <c r="R3006" s="2672"/>
      <c r="S3006" s="2700"/>
      <c r="T3006" s="2672"/>
      <c r="U3006" s="2722"/>
      <c r="V3006" s="2722"/>
      <c r="W3006" s="2672"/>
      <c r="X3006" s="2672"/>
      <c r="Y3006" s="2722"/>
      <c r="Z3006" s="2722"/>
      <c r="AA3006" s="2722"/>
      <c r="AB3006" s="2672"/>
      <c r="AC3006" s="2672"/>
      <c r="AD3006" s="2718"/>
      <c r="AE3006" s="2741"/>
      <c r="AF3006" s="2775"/>
      <c r="AG3006" s="2775"/>
      <c r="AH3006" s="2701" t="s">
        <v>5209</v>
      </c>
      <c r="AI3006" s="3116">
        <v>1</v>
      </c>
      <c r="AJ3006" s="2765">
        <v>1</v>
      </c>
      <c r="AK3006" s="2574"/>
    </row>
    <row r="3007" spans="2:37" s="2777" customFormat="1" ht="17.25" customHeight="1" x14ac:dyDescent="0.2">
      <c r="B3007" s="4008" t="s">
        <v>5210</v>
      </c>
      <c r="C3007" s="4009"/>
      <c r="D3007" s="2780">
        <v>50000593</v>
      </c>
      <c r="E3007" s="2692"/>
      <c r="F3007" s="2692"/>
      <c r="G3007" s="2671"/>
      <c r="H3007" s="2781"/>
      <c r="I3007" s="2781"/>
      <c r="J3007" s="2781"/>
      <c r="K3007" s="2671"/>
      <c r="L3007" s="2671"/>
      <c r="M3007" s="2691"/>
      <c r="N3007" s="2782"/>
      <c r="O3007" s="2671"/>
      <c r="P3007" s="2671"/>
      <c r="Q3007" s="2671"/>
      <c r="R3007" s="2671"/>
      <c r="S3007" s="2614"/>
      <c r="T3007" s="2671"/>
      <c r="U3007" s="2783"/>
      <c r="V3007" s="2783"/>
      <c r="W3007" s="2671"/>
      <c r="X3007" s="2671"/>
      <c r="Y3007" s="2783"/>
      <c r="Z3007" s="2783"/>
      <c r="AA3007" s="2783"/>
      <c r="AB3007" s="2671"/>
      <c r="AC3007" s="2671"/>
      <c r="AD3007" s="2692"/>
      <c r="AE3007" s="2742"/>
      <c r="AF3007" s="2776"/>
      <c r="AG3007" s="2776"/>
      <c r="AH3007" s="2706" t="s">
        <v>5209</v>
      </c>
      <c r="AI3007" s="3109">
        <v>1</v>
      </c>
      <c r="AJ3007" s="2858">
        <v>1.5</v>
      </c>
      <c r="AK3007" s="2574"/>
    </row>
    <row r="3008" spans="2:37" s="2777" customFormat="1" ht="17.25" customHeight="1" x14ac:dyDescent="0.2">
      <c r="B3008" s="3914" t="s">
        <v>5211</v>
      </c>
      <c r="C3008" s="3915"/>
      <c r="D3008" s="2780">
        <v>50000590</v>
      </c>
      <c r="E3008" s="2692"/>
      <c r="F3008" s="2692"/>
      <c r="G3008" s="2671"/>
      <c r="H3008" s="2781"/>
      <c r="I3008" s="2781"/>
      <c r="J3008" s="2781"/>
      <c r="K3008" s="2671"/>
      <c r="L3008" s="2671"/>
      <c r="M3008" s="2691"/>
      <c r="N3008" s="2782"/>
      <c r="O3008" s="2671"/>
      <c r="P3008" s="2671"/>
      <c r="Q3008" s="2671"/>
      <c r="R3008" s="2671"/>
      <c r="S3008" s="2614"/>
      <c r="T3008" s="2671"/>
      <c r="U3008" s="2783"/>
      <c r="V3008" s="2783"/>
      <c r="W3008" s="2671"/>
      <c r="X3008" s="2671"/>
      <c r="Y3008" s="2783"/>
      <c r="Z3008" s="2783"/>
      <c r="AA3008" s="2783"/>
      <c r="AB3008" s="2671"/>
      <c r="AC3008" s="2671"/>
      <c r="AD3008" s="2692"/>
      <c r="AE3008" s="2742"/>
      <c r="AF3008" s="2776"/>
      <c r="AG3008" s="2776"/>
      <c r="AH3008" s="2706" t="s">
        <v>5209</v>
      </c>
      <c r="AI3008" s="2706">
        <v>1</v>
      </c>
      <c r="AJ3008" s="2858">
        <v>1</v>
      </c>
      <c r="AK3008" s="2574"/>
    </row>
    <row r="3009" spans="2:37" s="2777" customFormat="1" ht="17.25" customHeight="1" x14ac:dyDescent="0.2">
      <c r="B3009" s="3914" t="s">
        <v>5212</v>
      </c>
      <c r="C3009" s="3915"/>
      <c r="D3009" s="2780">
        <v>50000591</v>
      </c>
      <c r="E3009" s="2692"/>
      <c r="F3009" s="2692"/>
      <c r="G3009" s="2671"/>
      <c r="H3009" s="2781"/>
      <c r="I3009" s="2781"/>
      <c r="J3009" s="2781"/>
      <c r="K3009" s="2671"/>
      <c r="L3009" s="2671"/>
      <c r="M3009" s="2691"/>
      <c r="N3009" s="2782"/>
      <c r="O3009" s="2671"/>
      <c r="P3009" s="2671"/>
      <c r="Q3009" s="2671"/>
      <c r="R3009" s="2671"/>
      <c r="S3009" s="2614"/>
      <c r="T3009" s="2671"/>
      <c r="U3009" s="2783"/>
      <c r="V3009" s="2783"/>
      <c r="W3009" s="2671"/>
      <c r="X3009" s="2671"/>
      <c r="Y3009" s="2783"/>
      <c r="Z3009" s="2783"/>
      <c r="AA3009" s="2783"/>
      <c r="AB3009" s="2671"/>
      <c r="AC3009" s="2671"/>
      <c r="AD3009" s="2692"/>
      <c r="AE3009" s="2742"/>
      <c r="AF3009" s="2776"/>
      <c r="AG3009" s="2776"/>
      <c r="AH3009" s="2706" t="s">
        <v>5209</v>
      </c>
      <c r="AI3009" s="3109">
        <v>1</v>
      </c>
      <c r="AJ3009" s="2858">
        <v>1.5</v>
      </c>
      <c r="AK3009" s="2574"/>
    </row>
    <row r="3010" spans="2:37" s="2777" customFormat="1" ht="17.25" customHeight="1" x14ac:dyDescent="0.2">
      <c r="B3010" s="3914" t="s">
        <v>5213</v>
      </c>
      <c r="C3010" s="3915"/>
      <c r="D3010" s="2780">
        <v>50000588</v>
      </c>
      <c r="E3010" s="2692"/>
      <c r="F3010" s="2692"/>
      <c r="G3010" s="2671"/>
      <c r="H3010" s="2781"/>
      <c r="I3010" s="2781"/>
      <c r="J3010" s="2781"/>
      <c r="K3010" s="2671"/>
      <c r="L3010" s="2671"/>
      <c r="M3010" s="2691"/>
      <c r="N3010" s="2782"/>
      <c r="O3010" s="2671"/>
      <c r="P3010" s="2671"/>
      <c r="Q3010" s="2671"/>
      <c r="R3010" s="2671"/>
      <c r="S3010" s="2614"/>
      <c r="T3010" s="2671"/>
      <c r="U3010" s="2783"/>
      <c r="V3010" s="2783"/>
      <c r="W3010" s="2671"/>
      <c r="X3010" s="2671"/>
      <c r="Y3010" s="2783"/>
      <c r="Z3010" s="2783"/>
      <c r="AA3010" s="2783"/>
      <c r="AB3010" s="2671"/>
      <c r="AC3010" s="2671"/>
      <c r="AD3010" s="2692"/>
      <c r="AE3010" s="2742"/>
      <c r="AF3010" s="2776"/>
      <c r="AG3010" s="2776"/>
      <c r="AH3010" s="2706" t="s">
        <v>5209</v>
      </c>
      <c r="AI3010" s="3109">
        <v>1</v>
      </c>
      <c r="AJ3010" s="2858">
        <v>1</v>
      </c>
      <c r="AK3010" s="2574"/>
    </row>
    <row r="3011" spans="2:37" s="2777" customFormat="1" ht="17.25" customHeight="1" x14ac:dyDescent="0.2">
      <c r="B3011" s="3914" t="s">
        <v>5214</v>
      </c>
      <c r="C3011" s="3915"/>
      <c r="D3011" s="2780">
        <v>50000589</v>
      </c>
      <c r="E3011" s="2692"/>
      <c r="F3011" s="2692"/>
      <c r="G3011" s="2671"/>
      <c r="H3011" s="2781"/>
      <c r="I3011" s="2781"/>
      <c r="J3011" s="2781"/>
      <c r="K3011" s="2671"/>
      <c r="L3011" s="2671"/>
      <c r="M3011" s="2691"/>
      <c r="N3011" s="2782"/>
      <c r="O3011" s="2671"/>
      <c r="P3011" s="2671"/>
      <c r="Q3011" s="2671"/>
      <c r="R3011" s="2671"/>
      <c r="S3011" s="2614"/>
      <c r="T3011" s="2671"/>
      <c r="U3011" s="2783"/>
      <c r="V3011" s="2783"/>
      <c r="W3011" s="2671"/>
      <c r="X3011" s="2671"/>
      <c r="Y3011" s="2783"/>
      <c r="Z3011" s="2783"/>
      <c r="AA3011" s="2783"/>
      <c r="AB3011" s="2671"/>
      <c r="AC3011" s="2671"/>
      <c r="AD3011" s="2692"/>
      <c r="AE3011" s="2742"/>
      <c r="AF3011" s="2776"/>
      <c r="AG3011" s="2776"/>
      <c r="AH3011" s="2706" t="s">
        <v>5209</v>
      </c>
      <c r="AI3011" s="3109">
        <v>1</v>
      </c>
      <c r="AJ3011" s="2858">
        <v>1.5</v>
      </c>
      <c r="AK3011" s="2574"/>
    </row>
    <row r="3012" spans="2:37" s="2777" customFormat="1" ht="17.25" customHeight="1" x14ac:dyDescent="0.2">
      <c r="B3012" s="3914" t="s">
        <v>5215</v>
      </c>
      <c r="C3012" s="3915"/>
      <c r="D3012" s="2780">
        <v>50000595</v>
      </c>
      <c r="E3012" s="2692"/>
      <c r="F3012" s="2692"/>
      <c r="G3012" s="2671"/>
      <c r="H3012" s="2781"/>
      <c r="I3012" s="2781"/>
      <c r="J3012" s="2781"/>
      <c r="K3012" s="2671"/>
      <c r="L3012" s="2671"/>
      <c r="M3012" s="2691"/>
      <c r="N3012" s="2782"/>
      <c r="O3012" s="2671"/>
      <c r="P3012" s="2671"/>
      <c r="Q3012" s="2671"/>
      <c r="R3012" s="2671"/>
      <c r="S3012" s="2614"/>
      <c r="T3012" s="2671"/>
      <c r="U3012" s="2783"/>
      <c r="V3012" s="2783"/>
      <c r="W3012" s="2671"/>
      <c r="X3012" s="2671"/>
      <c r="Y3012" s="2783"/>
      <c r="Z3012" s="2783"/>
      <c r="AA3012" s="2783"/>
      <c r="AB3012" s="2671"/>
      <c r="AC3012" s="2671"/>
      <c r="AD3012" s="2692"/>
      <c r="AE3012" s="2742"/>
      <c r="AF3012" s="2776"/>
      <c r="AG3012" s="2776"/>
      <c r="AH3012" s="2706" t="s">
        <v>5209</v>
      </c>
      <c r="AI3012" s="3109">
        <v>1</v>
      </c>
      <c r="AJ3012" s="2858">
        <v>1</v>
      </c>
      <c r="AK3012" s="2574"/>
    </row>
    <row r="3013" spans="2:37" s="2777" customFormat="1" ht="17.25" customHeight="1" x14ac:dyDescent="0.2">
      <c r="B3013" s="3914" t="s">
        <v>5216</v>
      </c>
      <c r="C3013" s="3915"/>
      <c r="D3013" s="2780">
        <v>50000596</v>
      </c>
      <c r="E3013" s="2692"/>
      <c r="F3013" s="2692"/>
      <c r="G3013" s="2671"/>
      <c r="H3013" s="2781"/>
      <c r="I3013" s="2781"/>
      <c r="J3013" s="2781"/>
      <c r="K3013" s="2671"/>
      <c r="L3013" s="2671"/>
      <c r="M3013" s="2691"/>
      <c r="N3013" s="2782"/>
      <c r="O3013" s="2671"/>
      <c r="P3013" s="2671"/>
      <c r="Q3013" s="2671"/>
      <c r="R3013" s="2671"/>
      <c r="S3013" s="2614"/>
      <c r="T3013" s="2671"/>
      <c r="U3013" s="2783"/>
      <c r="V3013" s="2783"/>
      <c r="W3013" s="2671"/>
      <c r="X3013" s="2671"/>
      <c r="Y3013" s="2783"/>
      <c r="Z3013" s="2783"/>
      <c r="AA3013" s="2783"/>
      <c r="AB3013" s="2671"/>
      <c r="AC3013" s="2671"/>
      <c r="AD3013" s="2692"/>
      <c r="AE3013" s="2742"/>
      <c r="AF3013" s="2776"/>
      <c r="AG3013" s="2776"/>
      <c r="AH3013" s="2706" t="s">
        <v>5209</v>
      </c>
      <c r="AI3013" s="3109">
        <v>1</v>
      </c>
      <c r="AJ3013" s="2858">
        <v>1.5</v>
      </c>
      <c r="AK3013" s="2574"/>
    </row>
    <row r="3014" spans="2:37" s="2777" customFormat="1" ht="17.25" customHeight="1" x14ac:dyDescent="0.2">
      <c r="B3014" s="3914" t="s">
        <v>5217</v>
      </c>
      <c r="C3014" s="3915"/>
      <c r="D3014" s="2780">
        <v>50000586</v>
      </c>
      <c r="E3014" s="2692"/>
      <c r="F3014" s="2692"/>
      <c r="G3014" s="2671"/>
      <c r="H3014" s="2781"/>
      <c r="I3014" s="2781"/>
      <c r="J3014" s="2781"/>
      <c r="K3014" s="2671"/>
      <c r="L3014" s="2671"/>
      <c r="M3014" s="2691"/>
      <c r="N3014" s="2782"/>
      <c r="O3014" s="2671"/>
      <c r="P3014" s="2671"/>
      <c r="Q3014" s="2671"/>
      <c r="R3014" s="2671"/>
      <c r="S3014" s="2614"/>
      <c r="T3014" s="2671"/>
      <c r="U3014" s="2783"/>
      <c r="V3014" s="2783"/>
      <c r="W3014" s="2671"/>
      <c r="X3014" s="2671"/>
      <c r="Y3014" s="2783"/>
      <c r="Z3014" s="2783"/>
      <c r="AA3014" s="2783"/>
      <c r="AB3014" s="2671"/>
      <c r="AC3014" s="2671"/>
      <c r="AD3014" s="2692"/>
      <c r="AE3014" s="2742"/>
      <c r="AF3014" s="2776"/>
      <c r="AG3014" s="2776"/>
      <c r="AH3014" s="2706" t="s">
        <v>5209</v>
      </c>
      <c r="AI3014" s="3109">
        <v>1</v>
      </c>
      <c r="AJ3014" s="2858">
        <v>1</v>
      </c>
      <c r="AK3014" s="2574"/>
    </row>
    <row r="3015" spans="2:37" s="2777" customFormat="1" ht="17.25" customHeight="1" x14ac:dyDescent="0.2">
      <c r="B3015" s="3914" t="s">
        <v>5218</v>
      </c>
      <c r="C3015" s="3915"/>
      <c r="D3015" s="2780">
        <v>50000587</v>
      </c>
      <c r="E3015" s="2692"/>
      <c r="F3015" s="2692"/>
      <c r="G3015" s="2671"/>
      <c r="H3015" s="2781"/>
      <c r="I3015" s="2781"/>
      <c r="J3015" s="2781"/>
      <c r="K3015" s="2671"/>
      <c r="L3015" s="2671"/>
      <c r="M3015" s="2691"/>
      <c r="N3015" s="2782"/>
      <c r="O3015" s="2671"/>
      <c r="P3015" s="2671"/>
      <c r="Q3015" s="2671"/>
      <c r="R3015" s="2671"/>
      <c r="S3015" s="2614"/>
      <c r="T3015" s="2671"/>
      <c r="U3015" s="2783"/>
      <c r="V3015" s="2783"/>
      <c r="W3015" s="2671"/>
      <c r="X3015" s="2671"/>
      <c r="Y3015" s="2783"/>
      <c r="Z3015" s="2783"/>
      <c r="AA3015" s="2783"/>
      <c r="AB3015" s="2671"/>
      <c r="AC3015" s="2671"/>
      <c r="AD3015" s="2692"/>
      <c r="AE3015" s="2742"/>
      <c r="AF3015" s="2776"/>
      <c r="AG3015" s="2776"/>
      <c r="AH3015" s="2706" t="s">
        <v>5209</v>
      </c>
      <c r="AI3015" s="3109">
        <v>1</v>
      </c>
      <c r="AJ3015" s="2858">
        <v>1.5</v>
      </c>
      <c r="AK3015" s="2574"/>
    </row>
    <row r="3016" spans="2:37" s="2777" customFormat="1" ht="17.25" customHeight="1" x14ac:dyDescent="0.2">
      <c r="B3016" s="3914" t="s">
        <v>5219</v>
      </c>
      <c r="C3016" s="3915"/>
      <c r="D3016" s="2780">
        <v>50000758</v>
      </c>
      <c r="E3016" s="2692"/>
      <c r="F3016" s="2692"/>
      <c r="G3016" s="2671"/>
      <c r="H3016" s="2781"/>
      <c r="I3016" s="2781"/>
      <c r="J3016" s="2781"/>
      <c r="K3016" s="2671"/>
      <c r="L3016" s="2671"/>
      <c r="M3016" s="2691"/>
      <c r="N3016" s="2782"/>
      <c r="O3016" s="2671"/>
      <c r="P3016" s="2671"/>
      <c r="Q3016" s="2671"/>
      <c r="R3016" s="2671"/>
      <c r="S3016" s="2614"/>
      <c r="T3016" s="2671"/>
      <c r="U3016" s="2783"/>
      <c r="V3016" s="2783"/>
      <c r="W3016" s="2671"/>
      <c r="X3016" s="2671"/>
      <c r="Y3016" s="2783"/>
      <c r="Z3016" s="2783"/>
      <c r="AA3016" s="2783"/>
      <c r="AB3016" s="2671"/>
      <c r="AC3016" s="2671"/>
      <c r="AD3016" s="2692"/>
      <c r="AE3016" s="2742"/>
      <c r="AF3016" s="2776"/>
      <c r="AG3016" s="2776"/>
      <c r="AH3016" s="2706" t="s">
        <v>5220</v>
      </c>
      <c r="AI3016" s="3109" t="s">
        <v>5221</v>
      </c>
      <c r="AJ3016" s="2858">
        <v>3</v>
      </c>
      <c r="AK3016" s="2574"/>
    </row>
    <row r="3017" spans="2:37" s="2777" customFormat="1" ht="17.25" customHeight="1" x14ac:dyDescent="0.2">
      <c r="B3017" s="3914" t="s">
        <v>5222</v>
      </c>
      <c r="C3017" s="3915"/>
      <c r="D3017" s="2780">
        <v>50000757</v>
      </c>
      <c r="E3017" s="2692"/>
      <c r="F3017" s="2692"/>
      <c r="G3017" s="2671"/>
      <c r="H3017" s="2781"/>
      <c r="I3017" s="2781"/>
      <c r="J3017" s="2781"/>
      <c r="K3017" s="2671"/>
      <c r="L3017" s="2671"/>
      <c r="M3017" s="2691"/>
      <c r="N3017" s="2782"/>
      <c r="O3017" s="2671"/>
      <c r="P3017" s="2671"/>
      <c r="Q3017" s="2671"/>
      <c r="R3017" s="2671"/>
      <c r="S3017" s="2614"/>
      <c r="T3017" s="2671"/>
      <c r="U3017" s="2783"/>
      <c r="V3017" s="2783"/>
      <c r="W3017" s="2671"/>
      <c r="X3017" s="2671"/>
      <c r="Y3017" s="2783"/>
      <c r="Z3017" s="2783"/>
      <c r="AA3017" s="2783"/>
      <c r="AB3017" s="2671"/>
      <c r="AC3017" s="2671"/>
      <c r="AD3017" s="2692"/>
      <c r="AE3017" s="2742"/>
      <c r="AF3017" s="2776"/>
      <c r="AG3017" s="2776"/>
      <c r="AH3017" s="2706" t="s">
        <v>5220</v>
      </c>
      <c r="AI3017" s="3109" t="s">
        <v>5223</v>
      </c>
      <c r="AJ3017" s="2858">
        <v>6</v>
      </c>
      <c r="AK3017" s="2574"/>
    </row>
    <row r="3018" spans="2:37" s="2777" customFormat="1" ht="17.25" customHeight="1" x14ac:dyDescent="0.2">
      <c r="B3018" s="3914" t="s">
        <v>5224</v>
      </c>
      <c r="C3018" s="3915"/>
      <c r="D3018" s="2780">
        <v>50000667</v>
      </c>
      <c r="E3018" s="2692"/>
      <c r="F3018" s="2692"/>
      <c r="G3018" s="2671"/>
      <c r="H3018" s="2781"/>
      <c r="I3018" s="2781"/>
      <c r="J3018" s="2781"/>
      <c r="K3018" s="2671"/>
      <c r="L3018" s="2671"/>
      <c r="M3018" s="2691"/>
      <c r="N3018" s="2782"/>
      <c r="O3018" s="2671"/>
      <c r="P3018" s="2671"/>
      <c r="Q3018" s="2671"/>
      <c r="R3018" s="2671"/>
      <c r="S3018" s="2614"/>
      <c r="T3018" s="2671"/>
      <c r="U3018" s="2783"/>
      <c r="V3018" s="2783"/>
      <c r="W3018" s="2671"/>
      <c r="X3018" s="2671"/>
      <c r="Y3018" s="2783"/>
      <c r="Z3018" s="2783"/>
      <c r="AA3018" s="2783"/>
      <c r="AB3018" s="2671"/>
      <c r="AC3018" s="2671"/>
      <c r="AD3018" s="2692"/>
      <c r="AE3018" s="2742"/>
      <c r="AF3018" s="2776"/>
      <c r="AG3018" s="2776"/>
      <c r="AH3018" s="2706" t="s">
        <v>5209</v>
      </c>
      <c r="AI3018" s="3109">
        <v>5</v>
      </c>
      <c r="AJ3018" s="2858">
        <v>3</v>
      </c>
      <c r="AK3018" s="2574"/>
    </row>
    <row r="3019" spans="2:37" s="2777" customFormat="1" ht="17.25" customHeight="1" x14ac:dyDescent="0.2">
      <c r="B3019" s="3914" t="s">
        <v>5225</v>
      </c>
      <c r="C3019" s="3915"/>
      <c r="D3019" s="2780">
        <v>50000666</v>
      </c>
      <c r="E3019" s="2692"/>
      <c r="F3019" s="2692"/>
      <c r="G3019" s="2671"/>
      <c r="H3019" s="2781"/>
      <c r="I3019" s="2781"/>
      <c r="J3019" s="2781"/>
      <c r="K3019" s="2671"/>
      <c r="L3019" s="2671"/>
      <c r="M3019" s="2691"/>
      <c r="N3019" s="2782"/>
      <c r="O3019" s="2671"/>
      <c r="P3019" s="2671"/>
      <c r="Q3019" s="2671"/>
      <c r="R3019" s="2671"/>
      <c r="S3019" s="2614"/>
      <c r="T3019" s="2671"/>
      <c r="U3019" s="2783"/>
      <c r="V3019" s="2783"/>
      <c r="W3019" s="2671"/>
      <c r="X3019" s="2671"/>
      <c r="Y3019" s="2783"/>
      <c r="Z3019" s="2783"/>
      <c r="AA3019" s="2783"/>
      <c r="AB3019" s="2671"/>
      <c r="AC3019" s="2671"/>
      <c r="AD3019" s="2692"/>
      <c r="AE3019" s="2742"/>
      <c r="AF3019" s="2776"/>
      <c r="AG3019" s="2776"/>
      <c r="AH3019" s="2706" t="s">
        <v>5209</v>
      </c>
      <c r="AI3019" s="3109">
        <v>20</v>
      </c>
      <c r="AJ3019" s="2858">
        <v>7</v>
      </c>
      <c r="AK3019" s="2574"/>
    </row>
    <row r="3020" spans="2:37" s="2777" customFormat="1" ht="17.25" customHeight="1" x14ac:dyDescent="0.2">
      <c r="B3020" s="4006" t="s">
        <v>5226</v>
      </c>
      <c r="C3020" s="4007"/>
      <c r="D3020" s="2780">
        <v>50000743</v>
      </c>
      <c r="E3020" s="2692"/>
      <c r="F3020" s="2692"/>
      <c r="G3020" s="2671"/>
      <c r="H3020" s="2781"/>
      <c r="I3020" s="2781"/>
      <c r="J3020" s="2781"/>
      <c r="K3020" s="2671"/>
      <c r="L3020" s="2671"/>
      <c r="M3020" s="2691"/>
      <c r="N3020" s="2782"/>
      <c r="O3020" s="2671"/>
      <c r="P3020" s="2671"/>
      <c r="Q3020" s="2671"/>
      <c r="R3020" s="2671"/>
      <c r="S3020" s="2614"/>
      <c r="T3020" s="2671"/>
      <c r="U3020" s="2783"/>
      <c r="V3020" s="2783"/>
      <c r="W3020" s="2671"/>
      <c r="X3020" s="2671"/>
      <c r="Y3020" s="2783"/>
      <c r="Z3020" s="2783"/>
      <c r="AA3020" s="2783"/>
      <c r="AB3020" s="2671"/>
      <c r="AC3020" s="2671"/>
      <c r="AD3020" s="2692"/>
      <c r="AE3020" s="2742"/>
      <c r="AF3020" s="2776"/>
      <c r="AG3020" s="2776"/>
      <c r="AH3020" s="2706" t="s">
        <v>5227</v>
      </c>
      <c r="AI3020" s="3109" t="s">
        <v>5228</v>
      </c>
      <c r="AJ3020" s="2858">
        <v>5.5</v>
      </c>
      <c r="AK3020" s="2574"/>
    </row>
    <row r="3021" spans="2:37" s="2777" customFormat="1" ht="17.25" customHeight="1" x14ac:dyDescent="0.2">
      <c r="B3021" s="4006" t="s">
        <v>5229</v>
      </c>
      <c r="C3021" s="4007"/>
      <c r="D3021" s="2780">
        <v>50000742</v>
      </c>
      <c r="E3021" s="2692"/>
      <c r="F3021" s="2692"/>
      <c r="G3021" s="2671"/>
      <c r="H3021" s="2781"/>
      <c r="I3021" s="2781"/>
      <c r="J3021" s="2781"/>
      <c r="K3021" s="2671"/>
      <c r="L3021" s="2671"/>
      <c r="M3021" s="2691"/>
      <c r="N3021" s="2782"/>
      <c r="O3021" s="2671"/>
      <c r="P3021" s="2671"/>
      <c r="Q3021" s="2671"/>
      <c r="R3021" s="2671"/>
      <c r="S3021" s="2614"/>
      <c r="T3021" s="2671"/>
      <c r="U3021" s="2783"/>
      <c r="V3021" s="2783"/>
      <c r="W3021" s="2671"/>
      <c r="X3021" s="2671"/>
      <c r="Y3021" s="2783"/>
      <c r="Z3021" s="2783"/>
      <c r="AA3021" s="2783"/>
      <c r="AB3021" s="2671"/>
      <c r="AC3021" s="2671"/>
      <c r="AD3021" s="2692"/>
      <c r="AE3021" s="2742"/>
      <c r="AF3021" s="2776"/>
      <c r="AG3021" s="2776"/>
      <c r="AH3021" s="2706" t="s">
        <v>5227</v>
      </c>
      <c r="AI3021" s="3109" t="s">
        <v>5230</v>
      </c>
      <c r="AJ3021" s="2858">
        <v>8</v>
      </c>
      <c r="AK3021" s="2574"/>
    </row>
    <row r="3022" spans="2:37" s="2777" customFormat="1" ht="17.25" customHeight="1" x14ac:dyDescent="0.2">
      <c r="B3022" s="3914" t="s">
        <v>5231</v>
      </c>
      <c r="C3022" s="3915"/>
      <c r="D3022" s="2780">
        <v>50000603</v>
      </c>
      <c r="E3022" s="2692"/>
      <c r="F3022" s="2692"/>
      <c r="G3022" s="2671"/>
      <c r="H3022" s="2781"/>
      <c r="I3022" s="2781"/>
      <c r="J3022" s="2781"/>
      <c r="K3022" s="2671"/>
      <c r="L3022" s="2671"/>
      <c r="M3022" s="2691"/>
      <c r="N3022" s="2782"/>
      <c r="O3022" s="2671"/>
      <c r="P3022" s="2671"/>
      <c r="Q3022" s="2671"/>
      <c r="R3022" s="2671"/>
      <c r="S3022" s="2614"/>
      <c r="T3022" s="2671"/>
      <c r="U3022" s="2783"/>
      <c r="V3022" s="2783"/>
      <c r="W3022" s="2671"/>
      <c r="X3022" s="2671"/>
      <c r="Y3022" s="2783"/>
      <c r="Z3022" s="2783"/>
      <c r="AA3022" s="2783"/>
      <c r="AB3022" s="2671"/>
      <c r="AC3022" s="2671"/>
      <c r="AD3022" s="2692"/>
      <c r="AE3022" s="2742"/>
      <c r="AF3022" s="2776"/>
      <c r="AG3022" s="2776"/>
      <c r="AH3022" s="2706" t="s">
        <v>5220</v>
      </c>
      <c r="AI3022" s="3109" t="s">
        <v>5232</v>
      </c>
      <c r="AJ3022" s="2858">
        <v>1.1200000000000001</v>
      </c>
      <c r="AK3022" s="2574"/>
    </row>
    <row r="3023" spans="2:37" s="2777" customFormat="1" ht="17.25" customHeight="1" thickBot="1" x14ac:dyDescent="0.25">
      <c r="B3023" s="3909" t="s">
        <v>5233</v>
      </c>
      <c r="C3023" s="3910"/>
      <c r="D3023" s="3083">
        <v>50000597</v>
      </c>
      <c r="E3023" s="2694"/>
      <c r="F3023" s="2694"/>
      <c r="G3023" s="3084"/>
      <c r="H3023" s="3085"/>
      <c r="I3023" s="3085"/>
      <c r="J3023" s="3085"/>
      <c r="K3023" s="3084"/>
      <c r="L3023" s="3084"/>
      <c r="M3023" s="2693"/>
      <c r="N3023" s="3086"/>
      <c r="O3023" s="3084"/>
      <c r="P3023" s="3084"/>
      <c r="Q3023" s="3084"/>
      <c r="R3023" s="3084"/>
      <c r="S3023" s="2801"/>
      <c r="T3023" s="3084"/>
      <c r="U3023" s="3087"/>
      <c r="V3023" s="3087"/>
      <c r="W3023" s="3084"/>
      <c r="X3023" s="3084"/>
      <c r="Y3023" s="3087"/>
      <c r="Z3023" s="3087"/>
      <c r="AA3023" s="3087"/>
      <c r="AB3023" s="3084"/>
      <c r="AC3023" s="3084"/>
      <c r="AD3023" s="2694"/>
      <c r="AE3023" s="3088"/>
      <c r="AF3023" s="3089"/>
      <c r="AG3023" s="3089"/>
      <c r="AH3023" s="2628" t="s">
        <v>5234</v>
      </c>
      <c r="AI3023" s="2628">
        <v>1</v>
      </c>
      <c r="AJ3023" s="3111">
        <v>0.56000000000000005</v>
      </c>
      <c r="AK3023" s="2574"/>
    </row>
    <row r="3024" spans="2:37" s="2777" customFormat="1" ht="17.25" customHeight="1" x14ac:dyDescent="0.2">
      <c r="B3024" s="2575"/>
      <c r="C3024" s="2568"/>
      <c r="D3024" s="2568"/>
      <c r="E3024" s="2568"/>
      <c r="F3024" s="2568"/>
      <c r="G3024" s="2568"/>
      <c r="H3024" s="2568"/>
      <c r="I3024" s="2569"/>
      <c r="J3024" s="2569"/>
      <c r="K3024" s="2569"/>
      <c r="L3024" s="2569"/>
      <c r="M3024" s="2568"/>
      <c r="N3024" s="2569"/>
      <c r="O3024" s="2569"/>
      <c r="P3024" s="2569"/>
      <c r="Q3024" s="2569"/>
      <c r="R3024" s="2569"/>
      <c r="S3024" s="2568"/>
      <c r="T3024" s="2567"/>
      <c r="U3024" s="2567"/>
      <c r="V3024" s="2567"/>
      <c r="W3024" s="2567"/>
      <c r="X3024" s="2567"/>
      <c r="Y3024" s="2567"/>
      <c r="Z3024" s="2567"/>
      <c r="AA3024" s="2567"/>
      <c r="AB3024" s="2567"/>
      <c r="AC3024" s="2567"/>
      <c r="AD3024" s="2567"/>
      <c r="AE3024" s="2567"/>
      <c r="AF3024" s="2567"/>
      <c r="AG3024" s="2567"/>
      <c r="AH3024" s="2567"/>
      <c r="AI3024" s="2567"/>
      <c r="AJ3024" s="2570"/>
      <c r="AK3024" s="2574"/>
    </row>
    <row r="3025" spans="2:37" s="2777" customFormat="1" ht="17.25" customHeight="1" x14ac:dyDescent="0.2">
      <c r="B3025" s="3834" t="s">
        <v>4996</v>
      </c>
      <c r="C3025" s="3835"/>
      <c r="D3025" s="3836" t="s">
        <v>1534</v>
      </c>
      <c r="E3025" s="3836"/>
      <c r="F3025" s="3836"/>
      <c r="G3025" s="3836"/>
      <c r="H3025" s="2571"/>
      <c r="I3025" s="2571"/>
      <c r="J3025" s="2571"/>
      <c r="K3025" s="2571"/>
      <c r="L3025" s="2571"/>
      <c r="M3025" s="2571"/>
      <c r="N3025" s="2571"/>
      <c r="O3025" s="2571"/>
      <c r="P3025" s="2571"/>
      <c r="Q3025" s="2571"/>
      <c r="R3025" s="2571"/>
      <c r="S3025" s="2571"/>
      <c r="T3025" s="2567"/>
      <c r="U3025" s="2567"/>
      <c r="V3025" s="2567"/>
      <c r="W3025" s="2567"/>
      <c r="X3025" s="2567"/>
      <c r="Y3025" s="2567"/>
      <c r="Z3025" s="2567"/>
      <c r="AA3025" s="2567"/>
      <c r="AB3025" s="2567"/>
      <c r="AC3025" s="2567"/>
      <c r="AD3025" s="2567"/>
      <c r="AE3025" s="2567"/>
      <c r="AF3025" s="2567"/>
      <c r="AG3025" s="2567"/>
      <c r="AH3025" s="2567"/>
      <c r="AI3025" s="2567"/>
      <c r="AJ3025" s="2570"/>
      <c r="AK3025" s="2574"/>
    </row>
    <row r="3026" spans="2:37" s="2777" customFormat="1" ht="17.25" customHeight="1" x14ac:dyDescent="0.2">
      <c r="B3026" s="3834" t="s">
        <v>4997</v>
      </c>
      <c r="C3026" s="3835"/>
      <c r="D3026" s="3836" t="s">
        <v>10</v>
      </c>
      <c r="E3026" s="3836"/>
      <c r="F3026" s="3836"/>
      <c r="G3026" s="3836"/>
      <c r="H3026" s="2571"/>
      <c r="I3026" s="2571"/>
      <c r="J3026" s="2571"/>
      <c r="K3026" s="2571"/>
      <c r="L3026" s="2571"/>
      <c r="M3026" s="2571"/>
      <c r="N3026" s="2571"/>
      <c r="O3026" s="2571"/>
      <c r="P3026" s="2571"/>
      <c r="Q3026" s="2571"/>
      <c r="R3026" s="2571"/>
      <c r="S3026" s="2571"/>
      <c r="T3026" s="2567"/>
      <c r="U3026" s="2567"/>
      <c r="V3026" s="2567"/>
      <c r="W3026" s="2567"/>
      <c r="X3026" s="2567"/>
      <c r="Y3026" s="2567"/>
      <c r="Z3026" s="2567"/>
      <c r="AA3026" s="2567"/>
      <c r="AB3026" s="2567"/>
      <c r="AC3026" s="2567"/>
      <c r="AD3026" s="2567"/>
      <c r="AE3026" s="2567"/>
      <c r="AF3026" s="2567"/>
      <c r="AG3026" s="2567"/>
      <c r="AH3026" s="2567"/>
      <c r="AI3026" s="2567"/>
      <c r="AJ3026" s="2570"/>
      <c r="AK3026" s="2574"/>
    </row>
    <row r="3027" spans="2:37" s="2777" customFormat="1" ht="17.25" customHeight="1" thickBot="1" x14ac:dyDescent="0.25">
      <c r="B3027" s="3938"/>
      <c r="C3027" s="3939"/>
      <c r="D3027" s="3940"/>
      <c r="E3027" s="3940"/>
      <c r="F3027" s="3940"/>
      <c r="G3027" s="3940"/>
      <c r="H3027" s="2576"/>
      <c r="I3027" s="2576"/>
      <c r="J3027" s="2576"/>
      <c r="K3027" s="2576"/>
      <c r="L3027" s="2576"/>
      <c r="M3027" s="2576"/>
      <c r="N3027" s="2576"/>
      <c r="O3027" s="2576"/>
      <c r="P3027" s="2576"/>
      <c r="Q3027" s="2576"/>
      <c r="R3027" s="2576"/>
      <c r="S3027" s="2576"/>
      <c r="T3027" s="2577"/>
      <c r="U3027" s="2577"/>
      <c r="V3027" s="2577"/>
      <c r="W3027" s="2577"/>
      <c r="X3027" s="2577"/>
      <c r="Y3027" s="2577"/>
      <c r="Z3027" s="2577"/>
      <c r="AA3027" s="2577"/>
      <c r="AB3027" s="2577"/>
      <c r="AC3027" s="2577"/>
      <c r="AD3027" s="2577"/>
      <c r="AE3027" s="2577"/>
      <c r="AF3027" s="2577"/>
      <c r="AG3027" s="2577"/>
      <c r="AH3027" s="2577"/>
      <c r="AI3027" s="2577"/>
      <c r="AJ3027" s="2578"/>
      <c r="AK3027" s="2579"/>
    </row>
    <row r="3028" spans="2:37" s="2777" customFormat="1" ht="17.25" customHeight="1" x14ac:dyDescent="0.2">
      <c r="B3028" s="2666"/>
      <c r="C3028" s="2666"/>
      <c r="D3028" s="2695"/>
      <c r="E3028" s="2695"/>
      <c r="F3028" s="2695"/>
      <c r="G3028" s="2695"/>
      <c r="H3028" s="2571"/>
      <c r="I3028" s="2571"/>
      <c r="J3028" s="2571"/>
      <c r="K3028" s="2571"/>
      <c r="L3028" s="2571"/>
      <c r="M3028" s="2571"/>
      <c r="N3028" s="2571"/>
      <c r="O3028" s="2571"/>
      <c r="P3028" s="2571"/>
      <c r="Q3028" s="2571"/>
      <c r="R3028" s="2571"/>
      <c r="S3028" s="2571"/>
      <c r="T3028" s="2567"/>
      <c r="U3028" s="2567"/>
      <c r="V3028" s="2567"/>
      <c r="W3028" s="2567"/>
      <c r="X3028" s="2567"/>
      <c r="Y3028" s="2567"/>
      <c r="Z3028" s="2567"/>
      <c r="AA3028" s="2567"/>
      <c r="AB3028" s="2567"/>
      <c r="AC3028" s="2567"/>
      <c r="AD3028" s="2567"/>
      <c r="AE3028" s="2567"/>
      <c r="AF3028" s="2567"/>
      <c r="AG3028" s="2567"/>
      <c r="AH3028" s="2567"/>
      <c r="AI3028" s="2567"/>
      <c r="AJ3028" s="2567"/>
      <c r="AK3028" s="2573"/>
    </row>
    <row r="3029" spans="2:37" s="2777" customFormat="1" ht="17.25" customHeight="1" thickBot="1" x14ac:dyDescent="0.25">
      <c r="B3029" s="2666"/>
      <c r="C3029" s="2666"/>
      <c r="D3029" s="2695"/>
      <c r="E3029" s="2695"/>
      <c r="F3029" s="2695"/>
      <c r="G3029" s="2695"/>
      <c r="H3029" s="2571"/>
      <c r="I3029" s="2571"/>
      <c r="J3029" s="2571"/>
      <c r="K3029" s="2571"/>
      <c r="L3029" s="2571"/>
      <c r="M3029" s="2571"/>
      <c r="N3029" s="2571"/>
      <c r="O3029" s="2571"/>
      <c r="P3029" s="2571"/>
      <c r="Q3029" s="2571"/>
      <c r="R3029" s="2571"/>
      <c r="S3029" s="2571"/>
      <c r="T3029" s="2567"/>
      <c r="U3029" s="2567"/>
      <c r="V3029" s="2567"/>
      <c r="W3029" s="2567"/>
      <c r="X3029" s="2567"/>
      <c r="Y3029" s="2567"/>
      <c r="Z3029" s="2567"/>
      <c r="AA3029" s="2567"/>
      <c r="AB3029" s="2567"/>
      <c r="AC3029" s="2567"/>
      <c r="AD3029" s="2567"/>
      <c r="AE3029" s="2567"/>
      <c r="AF3029" s="2567"/>
      <c r="AG3029" s="2567"/>
      <c r="AH3029" s="2567"/>
      <c r="AI3029" s="2567"/>
      <c r="AJ3029" s="2567"/>
      <c r="AK3029" s="2573"/>
    </row>
    <row r="3030" spans="2:37" s="2777" customFormat="1" ht="29.25" customHeight="1" x14ac:dyDescent="0.2">
      <c r="B3030" s="3839" t="s">
        <v>5005</v>
      </c>
      <c r="C3030" s="3840"/>
      <c r="D3030" s="3840"/>
      <c r="E3030" s="3840"/>
      <c r="F3030" s="3840"/>
      <c r="G3030" s="3840"/>
      <c r="H3030" s="3840"/>
      <c r="I3030" s="3840"/>
      <c r="J3030" s="3840"/>
      <c r="K3030" s="3840"/>
      <c r="L3030" s="3840"/>
      <c r="M3030" s="3840"/>
      <c r="N3030" s="3840"/>
      <c r="O3030" s="3840"/>
      <c r="P3030" s="3840"/>
      <c r="Q3030" s="3840"/>
      <c r="R3030" s="3840"/>
      <c r="S3030" s="3840"/>
      <c r="T3030" s="3840"/>
      <c r="U3030" s="3840"/>
      <c r="V3030" s="3840"/>
      <c r="W3030" s="3840"/>
      <c r="X3030" s="3840"/>
      <c r="Y3030" s="3840"/>
      <c r="Z3030" s="3840"/>
      <c r="AA3030" s="3840"/>
      <c r="AB3030" s="3840"/>
      <c r="AC3030" s="3840"/>
      <c r="AD3030" s="3840"/>
      <c r="AE3030" s="3840"/>
      <c r="AF3030" s="3840"/>
      <c r="AG3030" s="3840"/>
      <c r="AH3030" s="3840"/>
      <c r="AI3030" s="3840"/>
      <c r="AJ3030" s="3840"/>
      <c r="AK3030" s="3841"/>
    </row>
    <row r="3031" spans="2:37" s="2777" customFormat="1" ht="17.25" customHeight="1" x14ac:dyDescent="0.2">
      <c r="B3031" s="2572"/>
      <c r="C3031" s="2661"/>
      <c r="D3031" s="2661"/>
      <c r="E3031" s="2661"/>
      <c r="F3031" s="2661"/>
      <c r="G3031" s="2573"/>
      <c r="H3031" s="2573"/>
      <c r="I3031" s="2573"/>
      <c r="J3031" s="2573"/>
      <c r="K3031" s="2573"/>
      <c r="L3031" s="2573"/>
      <c r="M3031" s="2573"/>
      <c r="N3031" s="2573"/>
      <c r="O3031" s="2573"/>
      <c r="P3031" s="2573"/>
      <c r="Q3031" s="2573"/>
      <c r="R3031" s="2573"/>
      <c r="S3031" s="2573"/>
      <c r="T3031" s="2573"/>
      <c r="U3031" s="2573"/>
      <c r="V3031" s="2573"/>
      <c r="W3031" s="2573"/>
      <c r="X3031" s="2573"/>
      <c r="Y3031" s="2573"/>
      <c r="Z3031" s="2573"/>
      <c r="AA3031" s="2573"/>
      <c r="AB3031" s="2573"/>
      <c r="AC3031" s="2573"/>
      <c r="AD3031" s="2573"/>
      <c r="AE3031" s="2573"/>
      <c r="AF3031" s="2573"/>
      <c r="AG3031" s="2573"/>
      <c r="AH3031" s="2573"/>
      <c r="AI3031" s="2573"/>
      <c r="AJ3031" s="2573"/>
      <c r="AK3031" s="2574"/>
    </row>
    <row r="3032" spans="2:37" s="2777" customFormat="1" ht="17.25" customHeight="1" x14ac:dyDescent="0.2">
      <c r="B3032" s="2572" t="s">
        <v>4992</v>
      </c>
      <c r="C3032" s="2661"/>
      <c r="D3032" s="3962" t="s">
        <v>5252</v>
      </c>
      <c r="E3032" s="3962"/>
      <c r="F3032" s="3962"/>
      <c r="G3032" s="2573"/>
      <c r="H3032" s="2573"/>
      <c r="I3032" s="2573"/>
      <c r="J3032" s="2573"/>
      <c r="K3032" s="2573"/>
      <c r="L3032" s="2573"/>
      <c r="M3032" s="2573"/>
      <c r="N3032" s="2573"/>
      <c r="O3032" s="2573"/>
      <c r="P3032" s="2573"/>
      <c r="Q3032" s="2573"/>
      <c r="R3032" s="2573"/>
      <c r="S3032" s="2573"/>
      <c r="T3032" s="2573"/>
      <c r="U3032" s="2573"/>
      <c r="V3032" s="2573"/>
      <c r="W3032" s="2573"/>
      <c r="X3032" s="2573"/>
      <c r="Y3032" s="2573"/>
      <c r="Z3032" s="2573"/>
      <c r="AA3032" s="2573"/>
      <c r="AB3032" s="2573"/>
      <c r="AC3032" s="2573"/>
      <c r="AD3032" s="2573"/>
      <c r="AE3032" s="2573"/>
      <c r="AF3032" s="2573"/>
      <c r="AG3032" s="2573"/>
      <c r="AH3032" s="2573"/>
      <c r="AI3032" s="2573"/>
      <c r="AJ3032" s="2573"/>
      <c r="AK3032" s="2574"/>
    </row>
    <row r="3033" spans="2:37" s="2777" customFormat="1" ht="17.25" customHeight="1" thickBot="1" x14ac:dyDescent="0.25">
      <c r="B3033" s="3863" t="s">
        <v>5006</v>
      </c>
      <c r="C3033" s="3864"/>
      <c r="D3033" s="3972">
        <v>41422</v>
      </c>
      <c r="E3033" s="3973"/>
      <c r="F3033" s="2661"/>
      <c r="G3033" s="2573"/>
      <c r="H3033" s="2573"/>
      <c r="I3033" s="2573"/>
      <c r="J3033" s="2573"/>
      <c r="K3033" s="2573"/>
      <c r="L3033" s="2573"/>
      <c r="M3033" s="2573"/>
      <c r="N3033" s="2573"/>
      <c r="O3033" s="2573"/>
      <c r="P3033" s="2573"/>
      <c r="Q3033" s="2573"/>
      <c r="R3033" s="2573"/>
      <c r="S3033" s="2573"/>
      <c r="T3033" s="2573"/>
      <c r="U3033" s="2573"/>
      <c r="V3033" s="2573"/>
      <c r="W3033" s="2573"/>
      <c r="X3033" s="2573"/>
      <c r="Y3033" s="2573"/>
      <c r="Z3033" s="2573"/>
      <c r="AA3033" s="2573"/>
      <c r="AB3033" s="2573"/>
      <c r="AC3033" s="2573"/>
      <c r="AD3033" s="2573"/>
      <c r="AE3033" s="2573"/>
      <c r="AF3033" s="2573"/>
      <c r="AG3033" s="2573"/>
      <c r="AH3033" s="2573"/>
      <c r="AI3033" s="2573"/>
      <c r="AJ3033" s="2573"/>
      <c r="AK3033" s="2574"/>
    </row>
    <row r="3034" spans="2:37" s="2777" customFormat="1" ht="40.5" customHeight="1" thickBot="1" x14ac:dyDescent="0.25">
      <c r="B3034" s="3844" t="s">
        <v>5007</v>
      </c>
      <c r="C3034" s="3871"/>
      <c r="D3034" s="3963" t="s">
        <v>5253</v>
      </c>
      <c r="E3034" s="3964"/>
      <c r="F3034" s="3964"/>
      <c r="G3034" s="3964"/>
      <c r="H3034" s="3964"/>
      <c r="I3034" s="3964"/>
      <c r="J3034" s="3964"/>
      <c r="K3034" s="3965"/>
      <c r="L3034" s="2573"/>
      <c r="M3034" s="2573"/>
      <c r="N3034" s="2573"/>
      <c r="O3034" s="2573"/>
      <c r="P3034" s="2573"/>
      <c r="Q3034" s="2573"/>
      <c r="R3034" s="2573"/>
      <c r="S3034" s="2573"/>
      <c r="T3034" s="2573"/>
      <c r="U3034" s="2573"/>
      <c r="V3034" s="2573"/>
      <c r="W3034" s="2573"/>
      <c r="X3034" s="2573"/>
      <c r="Y3034" s="2573"/>
      <c r="Z3034" s="2573"/>
      <c r="AA3034" s="2573"/>
      <c r="AB3034" s="2573"/>
      <c r="AC3034" s="2573"/>
      <c r="AD3034" s="2573"/>
      <c r="AE3034" s="2573"/>
      <c r="AF3034" s="2573"/>
      <c r="AG3034" s="2573"/>
      <c r="AH3034" s="2573"/>
      <c r="AI3034" s="2573"/>
      <c r="AJ3034" s="2573"/>
      <c r="AK3034" s="2574"/>
    </row>
    <row r="3035" spans="2:37" s="2777" customFormat="1" ht="17.25" customHeight="1" thickBot="1" x14ac:dyDescent="0.25">
      <c r="B3035" s="3865"/>
      <c r="C3035" s="3849"/>
      <c r="D3035" s="3849"/>
      <c r="E3035" s="3849"/>
      <c r="F3035" s="3849"/>
      <c r="G3035" s="3849"/>
      <c r="H3035" s="3849"/>
      <c r="I3035" s="3849"/>
      <c r="J3035" s="3849"/>
      <c r="K3035" s="3849"/>
      <c r="L3035" s="3849"/>
      <c r="M3035" s="3849"/>
      <c r="N3035" s="3849"/>
      <c r="O3035" s="3849"/>
      <c r="P3035" s="3849"/>
      <c r="Q3035" s="3849"/>
      <c r="R3035" s="2573"/>
      <c r="S3035" s="2573"/>
      <c r="T3035" s="2573"/>
      <c r="U3035" s="2573"/>
      <c r="V3035" s="2573"/>
      <c r="W3035" s="2573"/>
      <c r="X3035" s="2573"/>
      <c r="Y3035" s="2573"/>
      <c r="Z3035" s="2573"/>
      <c r="AA3035" s="2573"/>
      <c r="AB3035" s="2573"/>
      <c r="AC3035" s="2573"/>
      <c r="AD3035" s="2573"/>
      <c r="AE3035" s="2573"/>
      <c r="AF3035" s="2573"/>
      <c r="AG3035" s="2573"/>
      <c r="AH3035" s="2573"/>
      <c r="AI3035" s="2573"/>
      <c r="AJ3035" s="2573"/>
      <c r="AK3035" s="2574"/>
    </row>
    <row r="3036" spans="2:37" s="2777" customFormat="1" ht="17.25" customHeight="1" thickBot="1" x14ac:dyDescent="0.25">
      <c r="B3036" s="3827" t="s">
        <v>5008</v>
      </c>
      <c r="C3036" s="3827"/>
      <c r="D3036" s="3827" t="s">
        <v>4998</v>
      </c>
      <c r="E3036" s="3827" t="s">
        <v>5009</v>
      </c>
      <c r="F3036" s="3850" t="s">
        <v>224</v>
      </c>
      <c r="G3036" s="3850"/>
      <c r="H3036" s="3850"/>
      <c r="I3036" s="3850"/>
      <c r="J3036" s="3850"/>
      <c r="K3036" s="3850"/>
      <c r="L3036" s="3850"/>
      <c r="M3036" s="3850"/>
      <c r="N3036" s="3850"/>
      <c r="O3036" s="3850"/>
      <c r="P3036" s="3850"/>
      <c r="Q3036" s="3850"/>
      <c r="R3036" s="3850"/>
      <c r="S3036" s="3850" t="s">
        <v>340</v>
      </c>
      <c r="T3036" s="3850"/>
      <c r="U3036" s="3850"/>
      <c r="V3036" s="3850"/>
      <c r="W3036" s="3850"/>
      <c r="X3036" s="3850"/>
      <c r="Y3036" s="3850"/>
      <c r="Z3036" s="3850"/>
      <c r="AA3036" s="3850"/>
      <c r="AB3036" s="3850"/>
      <c r="AC3036" s="3850"/>
      <c r="AD3036" s="3850" t="s">
        <v>225</v>
      </c>
      <c r="AE3036" s="3850"/>
      <c r="AF3036" s="3850"/>
      <c r="AG3036" s="3850"/>
      <c r="AH3036" s="3851" t="s">
        <v>4993</v>
      </c>
      <c r="AI3036" s="3851"/>
      <c r="AJ3036" s="3851"/>
      <c r="AK3036" s="2574"/>
    </row>
    <row r="3037" spans="2:37" s="2777" customFormat="1" ht="23.25" customHeight="1" thickBot="1" x14ac:dyDescent="0.25">
      <c r="B3037" s="3828"/>
      <c r="C3037" s="3828"/>
      <c r="D3037" s="3828"/>
      <c r="E3037" s="3828"/>
      <c r="F3037" s="3828" t="s">
        <v>5010</v>
      </c>
      <c r="G3037" s="3828" t="s">
        <v>5011</v>
      </c>
      <c r="H3037" s="3827" t="s">
        <v>5012</v>
      </c>
      <c r="I3037" s="3830" t="s">
        <v>5013</v>
      </c>
      <c r="J3037" s="3830" t="s">
        <v>5014</v>
      </c>
      <c r="K3037" s="3829" t="s">
        <v>5015</v>
      </c>
      <c r="L3037" s="3829" t="s">
        <v>5016</v>
      </c>
      <c r="M3037" s="3830" t="s">
        <v>5017</v>
      </c>
      <c r="N3037" s="3830"/>
      <c r="O3037" s="3829" t="s">
        <v>5018</v>
      </c>
      <c r="P3037" s="3829" t="s">
        <v>5019</v>
      </c>
      <c r="Q3037" s="3829" t="s">
        <v>5020</v>
      </c>
      <c r="R3037" s="3829" t="s">
        <v>5021</v>
      </c>
      <c r="S3037" s="3827" t="s">
        <v>5022</v>
      </c>
      <c r="T3037" s="3827" t="s">
        <v>5023</v>
      </c>
      <c r="U3037" s="3827" t="s">
        <v>5024</v>
      </c>
      <c r="V3037" s="3827" t="s">
        <v>5025</v>
      </c>
      <c r="W3037" s="3827" t="s">
        <v>5026</v>
      </c>
      <c r="X3037" s="3827" t="s">
        <v>5027</v>
      </c>
      <c r="Y3037" s="3827" t="s">
        <v>5028</v>
      </c>
      <c r="Z3037" s="3827" t="s">
        <v>5029</v>
      </c>
      <c r="AA3037" s="3827" t="s">
        <v>5030</v>
      </c>
      <c r="AB3037" s="3830" t="s">
        <v>5031</v>
      </c>
      <c r="AC3037" s="3830" t="s">
        <v>5032</v>
      </c>
      <c r="AD3037" s="3827" t="s">
        <v>5033</v>
      </c>
      <c r="AE3037" s="3827" t="s">
        <v>5034</v>
      </c>
      <c r="AF3037" s="3827" t="s">
        <v>5035</v>
      </c>
      <c r="AG3037" s="3827" t="s">
        <v>5036</v>
      </c>
      <c r="AH3037" s="3827" t="s">
        <v>1154</v>
      </c>
      <c r="AI3037" s="3827" t="s">
        <v>4994</v>
      </c>
      <c r="AJ3037" s="3827" t="s">
        <v>4995</v>
      </c>
      <c r="AK3037" s="2574"/>
    </row>
    <row r="3038" spans="2:37" s="2777" customFormat="1" ht="24.75" customHeight="1" thickBot="1" x14ac:dyDescent="0.25">
      <c r="B3038" s="3828"/>
      <c r="C3038" s="3828"/>
      <c r="D3038" s="3828"/>
      <c r="E3038" s="3828"/>
      <c r="F3038" s="3828"/>
      <c r="G3038" s="3828"/>
      <c r="H3038" s="3828"/>
      <c r="I3038" s="3829"/>
      <c r="J3038" s="3829"/>
      <c r="K3038" s="3829"/>
      <c r="L3038" s="3829"/>
      <c r="M3038" s="2658" t="s">
        <v>5037</v>
      </c>
      <c r="N3038" s="2657" t="s">
        <v>2798</v>
      </c>
      <c r="O3038" s="3829"/>
      <c r="P3038" s="3829"/>
      <c r="Q3038" s="3829"/>
      <c r="R3038" s="3829"/>
      <c r="S3038" s="3828"/>
      <c r="T3038" s="3828"/>
      <c r="U3038" s="3828"/>
      <c r="V3038" s="3828"/>
      <c r="W3038" s="3828"/>
      <c r="X3038" s="3828"/>
      <c r="Y3038" s="3828"/>
      <c r="Z3038" s="3828"/>
      <c r="AA3038" s="3828"/>
      <c r="AB3038" s="3829"/>
      <c r="AC3038" s="3829"/>
      <c r="AD3038" s="3828"/>
      <c r="AE3038" s="3828"/>
      <c r="AF3038" s="3828"/>
      <c r="AG3038" s="3828"/>
      <c r="AH3038" s="3828"/>
      <c r="AI3038" s="3828"/>
      <c r="AJ3038" s="3828"/>
      <c r="AK3038" s="2574"/>
    </row>
    <row r="3039" spans="2:37" s="2777" customFormat="1" ht="17.25" customHeight="1" x14ac:dyDescent="0.2">
      <c r="B3039" s="3980" t="s">
        <v>5254</v>
      </c>
      <c r="C3039" s="3981"/>
      <c r="D3039" s="2580" t="s">
        <v>1534</v>
      </c>
      <c r="E3039" s="2581" t="s">
        <v>1534</v>
      </c>
      <c r="F3039" s="2581" t="s">
        <v>1534</v>
      </c>
      <c r="G3039" s="2580" t="s">
        <v>1534</v>
      </c>
      <c r="H3039" s="2581" t="s">
        <v>1534</v>
      </c>
      <c r="I3039" s="2581" t="s">
        <v>1534</v>
      </c>
      <c r="J3039" s="2580" t="s">
        <v>1534</v>
      </c>
      <c r="K3039" s="2581" t="s">
        <v>1534</v>
      </c>
      <c r="L3039" s="2581" t="s">
        <v>1534</v>
      </c>
      <c r="M3039" s="2580" t="s">
        <v>1534</v>
      </c>
      <c r="N3039" s="2581" t="s">
        <v>1534</v>
      </c>
      <c r="O3039" s="2580" t="s">
        <v>1534</v>
      </c>
      <c r="P3039" s="2581" t="s">
        <v>1534</v>
      </c>
      <c r="Q3039" s="2581" t="s">
        <v>1534</v>
      </c>
      <c r="R3039" s="2580" t="s">
        <v>1534</v>
      </c>
      <c r="S3039" s="2581" t="s">
        <v>1534</v>
      </c>
      <c r="T3039" s="2580" t="s">
        <v>1534</v>
      </c>
      <c r="U3039" s="2581" t="s">
        <v>1534</v>
      </c>
      <c r="V3039" s="2581" t="s">
        <v>1534</v>
      </c>
      <c r="W3039" s="2580" t="s">
        <v>1534</v>
      </c>
      <c r="X3039" s="2581" t="s">
        <v>1534</v>
      </c>
      <c r="Y3039" s="2580" t="s">
        <v>1534</v>
      </c>
      <c r="Z3039" s="2581" t="s">
        <v>1534</v>
      </c>
      <c r="AA3039" s="2581" t="s">
        <v>1534</v>
      </c>
      <c r="AB3039" s="2580" t="s">
        <v>1534</v>
      </c>
      <c r="AC3039" s="2581" t="s">
        <v>1534</v>
      </c>
      <c r="AD3039" s="2581">
        <v>29</v>
      </c>
      <c r="AE3039" s="2595">
        <v>2000</v>
      </c>
      <c r="AF3039" s="2596">
        <v>1.4500000000000001E-2</v>
      </c>
      <c r="AG3039" s="2596">
        <v>0.1</v>
      </c>
      <c r="AH3039" s="2581" t="s">
        <v>1534</v>
      </c>
      <c r="AI3039" s="2580" t="s">
        <v>1534</v>
      </c>
      <c r="AJ3039" s="2597" t="s">
        <v>1534</v>
      </c>
      <c r="AK3039" s="2574"/>
    </row>
    <row r="3040" spans="2:37" s="2777" customFormat="1" ht="17.25" customHeight="1" x14ac:dyDescent="0.2">
      <c r="B3040" s="3914" t="s">
        <v>5255</v>
      </c>
      <c r="C3040" s="3915"/>
      <c r="D3040" s="2557" t="s">
        <v>1534</v>
      </c>
      <c r="E3040" s="2558" t="s">
        <v>1534</v>
      </c>
      <c r="F3040" s="2558" t="s">
        <v>1534</v>
      </c>
      <c r="G3040" s="2557" t="s">
        <v>1534</v>
      </c>
      <c r="H3040" s="2558" t="s">
        <v>1534</v>
      </c>
      <c r="I3040" s="2558" t="s">
        <v>1534</v>
      </c>
      <c r="J3040" s="2557" t="s">
        <v>1534</v>
      </c>
      <c r="K3040" s="2558" t="s">
        <v>1534</v>
      </c>
      <c r="L3040" s="2558" t="s">
        <v>1534</v>
      </c>
      <c r="M3040" s="2557" t="s">
        <v>1534</v>
      </c>
      <c r="N3040" s="2558" t="s">
        <v>1534</v>
      </c>
      <c r="O3040" s="2557" t="s">
        <v>1534</v>
      </c>
      <c r="P3040" s="2558" t="s">
        <v>1534</v>
      </c>
      <c r="Q3040" s="2558" t="s">
        <v>1534</v>
      </c>
      <c r="R3040" s="2557" t="s">
        <v>1534</v>
      </c>
      <c r="S3040" s="2558" t="s">
        <v>1534</v>
      </c>
      <c r="T3040" s="2557" t="s">
        <v>1534</v>
      </c>
      <c r="U3040" s="2558" t="s">
        <v>1534</v>
      </c>
      <c r="V3040" s="2558" t="s">
        <v>1534</v>
      </c>
      <c r="W3040" s="2557" t="s">
        <v>1534</v>
      </c>
      <c r="X3040" s="2558" t="s">
        <v>1534</v>
      </c>
      <c r="Y3040" s="2557" t="s">
        <v>1534</v>
      </c>
      <c r="Z3040" s="2558" t="s">
        <v>1534</v>
      </c>
      <c r="AA3040" s="2558" t="s">
        <v>1534</v>
      </c>
      <c r="AB3040" s="2557" t="s">
        <v>1534</v>
      </c>
      <c r="AC3040" s="2558" t="s">
        <v>1534</v>
      </c>
      <c r="AD3040" s="2558">
        <v>39</v>
      </c>
      <c r="AE3040" s="2584">
        <v>3000</v>
      </c>
      <c r="AF3040" s="2585">
        <v>1.2999999999999999E-2</v>
      </c>
      <c r="AG3040" s="2585">
        <v>0.1</v>
      </c>
      <c r="AH3040" s="2558" t="s">
        <v>1534</v>
      </c>
      <c r="AI3040" s="2557" t="s">
        <v>1534</v>
      </c>
      <c r="AJ3040" s="2617" t="s">
        <v>1534</v>
      </c>
      <c r="AK3040" s="2574"/>
    </row>
    <row r="3041" spans="2:37" s="2777" customFormat="1" ht="17.25" customHeight="1" thickBot="1" x14ac:dyDescent="0.25">
      <c r="B3041" s="3909" t="s">
        <v>5256</v>
      </c>
      <c r="C3041" s="3910"/>
      <c r="D3041" s="2604" t="s">
        <v>1534</v>
      </c>
      <c r="E3041" s="2605" t="s">
        <v>1534</v>
      </c>
      <c r="F3041" s="2605" t="s">
        <v>1534</v>
      </c>
      <c r="G3041" s="2604" t="s">
        <v>1534</v>
      </c>
      <c r="H3041" s="2605" t="s">
        <v>1534</v>
      </c>
      <c r="I3041" s="2605" t="s">
        <v>1534</v>
      </c>
      <c r="J3041" s="2604" t="s">
        <v>1534</v>
      </c>
      <c r="K3041" s="2605" t="s">
        <v>1534</v>
      </c>
      <c r="L3041" s="2605" t="s">
        <v>1534</v>
      </c>
      <c r="M3041" s="2604" t="s">
        <v>1534</v>
      </c>
      <c r="N3041" s="2605" t="s">
        <v>1534</v>
      </c>
      <c r="O3041" s="2604" t="s">
        <v>1534</v>
      </c>
      <c r="P3041" s="2605" t="s">
        <v>1534</v>
      </c>
      <c r="Q3041" s="2605" t="s">
        <v>1534</v>
      </c>
      <c r="R3041" s="2604" t="s">
        <v>1534</v>
      </c>
      <c r="S3041" s="2605" t="s">
        <v>1534</v>
      </c>
      <c r="T3041" s="2604" t="s">
        <v>1534</v>
      </c>
      <c r="U3041" s="2605" t="s">
        <v>1534</v>
      </c>
      <c r="V3041" s="2605" t="s">
        <v>1534</v>
      </c>
      <c r="W3041" s="2604" t="s">
        <v>1534</v>
      </c>
      <c r="X3041" s="2605" t="s">
        <v>1534</v>
      </c>
      <c r="Y3041" s="2604" t="s">
        <v>1534</v>
      </c>
      <c r="Z3041" s="2605" t="s">
        <v>1534</v>
      </c>
      <c r="AA3041" s="2605" t="s">
        <v>1534</v>
      </c>
      <c r="AB3041" s="2604" t="s">
        <v>1534</v>
      </c>
      <c r="AC3041" s="2605" t="s">
        <v>1534</v>
      </c>
      <c r="AD3041" s="2605">
        <v>59</v>
      </c>
      <c r="AE3041" s="2626">
        <v>10000</v>
      </c>
      <c r="AF3041" s="2627">
        <v>5.8999999999999999E-3</v>
      </c>
      <c r="AG3041" s="2627">
        <v>0.1</v>
      </c>
      <c r="AH3041" s="2605" t="s">
        <v>1534</v>
      </c>
      <c r="AI3041" s="2604" t="s">
        <v>1534</v>
      </c>
      <c r="AJ3041" s="2629" t="s">
        <v>1534</v>
      </c>
      <c r="AK3041" s="2574"/>
    </row>
    <row r="3042" spans="2:37" s="2777" customFormat="1" ht="17.25" customHeight="1" x14ac:dyDescent="0.2">
      <c r="B3042" s="2575"/>
      <c r="C3042" s="2568"/>
      <c r="D3042" s="2568"/>
      <c r="E3042" s="2568"/>
      <c r="F3042" s="2568"/>
      <c r="G3042" s="2568"/>
      <c r="H3042" s="2568"/>
      <c r="I3042" s="2569"/>
      <c r="J3042" s="2569"/>
      <c r="K3042" s="2569"/>
      <c r="L3042" s="2569"/>
      <c r="M3042" s="2568"/>
      <c r="N3042" s="2569"/>
      <c r="O3042" s="2569"/>
      <c r="P3042" s="2569"/>
      <c r="Q3042" s="2569"/>
      <c r="R3042" s="2569"/>
      <c r="S3042" s="2568"/>
      <c r="T3042" s="2567"/>
      <c r="U3042" s="2567"/>
      <c r="V3042" s="2567"/>
      <c r="W3042" s="2567"/>
      <c r="X3042" s="2567"/>
      <c r="Y3042" s="2567"/>
      <c r="Z3042" s="2567"/>
      <c r="AA3042" s="2567"/>
      <c r="AB3042" s="2567"/>
      <c r="AC3042" s="2567"/>
      <c r="AD3042" s="2567"/>
      <c r="AE3042" s="2567"/>
      <c r="AF3042" s="2567"/>
      <c r="AG3042" s="2567"/>
      <c r="AH3042" s="2567"/>
      <c r="AI3042" s="2567"/>
      <c r="AJ3042" s="2570"/>
      <c r="AK3042" s="2574"/>
    </row>
    <row r="3043" spans="2:37" s="2777" customFormat="1" ht="17.25" customHeight="1" x14ac:dyDescent="0.2">
      <c r="B3043" s="3834" t="s">
        <v>4996</v>
      </c>
      <c r="C3043" s="3835"/>
      <c r="D3043" s="3836" t="s">
        <v>5047</v>
      </c>
      <c r="E3043" s="3836"/>
      <c r="F3043" s="3836"/>
      <c r="G3043" s="3836"/>
      <c r="H3043" s="2571"/>
      <c r="I3043" s="2571"/>
      <c r="J3043" s="2571"/>
      <c r="K3043" s="2571"/>
      <c r="L3043" s="2571"/>
      <c r="M3043" s="2571"/>
      <c r="N3043" s="2571"/>
      <c r="O3043" s="2571"/>
      <c r="P3043" s="2571"/>
      <c r="Q3043" s="2571"/>
      <c r="R3043" s="2571"/>
      <c r="S3043" s="2571"/>
      <c r="T3043" s="2567"/>
      <c r="U3043" s="2567"/>
      <c r="V3043" s="2567"/>
      <c r="W3043" s="2567"/>
      <c r="X3043" s="2567"/>
      <c r="Y3043" s="2567"/>
      <c r="Z3043" s="2567"/>
      <c r="AA3043" s="2567"/>
      <c r="AB3043" s="2567"/>
      <c r="AC3043" s="2567"/>
      <c r="AD3043" s="2567"/>
      <c r="AE3043" s="2567"/>
      <c r="AF3043" s="2567"/>
      <c r="AG3043" s="2567"/>
      <c r="AH3043" s="2567"/>
      <c r="AI3043" s="2567"/>
      <c r="AJ3043" s="2570"/>
      <c r="AK3043" s="2574"/>
    </row>
    <row r="3044" spans="2:37" s="2777" customFormat="1" ht="17.25" customHeight="1" x14ac:dyDescent="0.2">
      <c r="B3044" s="3834" t="s">
        <v>4997</v>
      </c>
      <c r="C3044" s="3835"/>
      <c r="D3044" s="3836" t="s">
        <v>1517</v>
      </c>
      <c r="E3044" s="3836"/>
      <c r="F3044" s="3836"/>
      <c r="G3044" s="3836"/>
      <c r="H3044" s="2571"/>
      <c r="I3044" s="2571"/>
      <c r="J3044" s="2571"/>
      <c r="K3044" s="2571"/>
      <c r="L3044" s="2571"/>
      <c r="M3044" s="2571"/>
      <c r="N3044" s="2571"/>
      <c r="O3044" s="2571"/>
      <c r="P3044" s="2571"/>
      <c r="Q3044" s="2571"/>
      <c r="R3044" s="2571"/>
      <c r="S3044" s="2571"/>
      <c r="T3044" s="2567"/>
      <c r="U3044" s="2567"/>
      <c r="V3044" s="2567"/>
      <c r="W3044" s="2567"/>
      <c r="X3044" s="2567"/>
      <c r="Y3044" s="2567"/>
      <c r="Z3044" s="2567"/>
      <c r="AA3044" s="2567"/>
      <c r="AB3044" s="2567"/>
      <c r="AC3044" s="2567"/>
      <c r="AD3044" s="2567"/>
      <c r="AE3044" s="2567"/>
      <c r="AF3044" s="2567"/>
      <c r="AG3044" s="2567"/>
      <c r="AH3044" s="2567"/>
      <c r="AI3044" s="2567"/>
      <c r="AJ3044" s="2570"/>
      <c r="AK3044" s="2574"/>
    </row>
    <row r="3045" spans="2:37" s="2777" customFormat="1" ht="17.25" customHeight="1" thickBot="1" x14ac:dyDescent="0.25">
      <c r="B3045" s="3938"/>
      <c r="C3045" s="3939"/>
      <c r="D3045" s="3940"/>
      <c r="E3045" s="3940"/>
      <c r="F3045" s="3940"/>
      <c r="G3045" s="3940"/>
      <c r="H3045" s="2576"/>
      <c r="I3045" s="2576"/>
      <c r="J3045" s="2576"/>
      <c r="K3045" s="2576"/>
      <c r="L3045" s="2576"/>
      <c r="M3045" s="2576"/>
      <c r="N3045" s="2576"/>
      <c r="O3045" s="2576"/>
      <c r="P3045" s="2576"/>
      <c r="Q3045" s="2576"/>
      <c r="R3045" s="2576"/>
      <c r="S3045" s="2576"/>
      <c r="T3045" s="2577"/>
      <c r="U3045" s="2577"/>
      <c r="V3045" s="2577"/>
      <c r="W3045" s="2577"/>
      <c r="X3045" s="2577"/>
      <c r="Y3045" s="2577"/>
      <c r="Z3045" s="2577"/>
      <c r="AA3045" s="2577"/>
      <c r="AB3045" s="2577"/>
      <c r="AC3045" s="2577"/>
      <c r="AD3045" s="2577"/>
      <c r="AE3045" s="2577"/>
      <c r="AF3045" s="2577"/>
      <c r="AG3045" s="2577"/>
      <c r="AH3045" s="2577"/>
      <c r="AI3045" s="2577"/>
      <c r="AJ3045" s="2578"/>
      <c r="AK3045" s="2579"/>
    </row>
    <row r="3046" spans="2:37" s="2777" customFormat="1" ht="17.25" customHeight="1" x14ac:dyDescent="0.2">
      <c r="B3046" s="2666"/>
      <c r="C3046" s="2666"/>
      <c r="D3046" s="2695"/>
      <c r="E3046" s="2695"/>
      <c r="F3046" s="2695"/>
      <c r="G3046" s="2695"/>
      <c r="H3046" s="2571"/>
      <c r="I3046" s="2571"/>
      <c r="J3046" s="2571"/>
      <c r="K3046" s="2571"/>
      <c r="L3046" s="2571"/>
      <c r="M3046" s="2571"/>
      <c r="N3046" s="2571"/>
      <c r="O3046" s="2571"/>
      <c r="P3046" s="2571"/>
      <c r="Q3046" s="2571"/>
      <c r="R3046" s="2571"/>
      <c r="S3046" s="2571"/>
      <c r="T3046" s="2567"/>
      <c r="U3046" s="2567"/>
      <c r="V3046" s="2567"/>
      <c r="W3046" s="2567"/>
      <c r="X3046" s="2567"/>
      <c r="Y3046" s="2567"/>
      <c r="Z3046" s="2567"/>
      <c r="AA3046" s="2567"/>
      <c r="AB3046" s="2567"/>
      <c r="AC3046" s="2567"/>
      <c r="AD3046" s="2567"/>
      <c r="AE3046" s="2567"/>
      <c r="AF3046" s="2567"/>
      <c r="AG3046" s="2567"/>
      <c r="AH3046" s="2567"/>
      <c r="AI3046" s="2567"/>
      <c r="AJ3046" s="2567"/>
      <c r="AK3046" s="2573"/>
    </row>
    <row r="3047" spans="2:37" s="2777" customFormat="1" ht="17.25" customHeight="1" thickBot="1" x14ac:dyDescent="0.25">
      <c r="B3047" s="2666"/>
      <c r="C3047" s="2666"/>
      <c r="D3047" s="2695"/>
      <c r="E3047" s="2695"/>
      <c r="F3047" s="2695"/>
      <c r="G3047" s="2695"/>
      <c r="H3047" s="2571"/>
      <c r="I3047" s="2571"/>
      <c r="J3047" s="2571"/>
      <c r="K3047" s="2571"/>
      <c r="L3047" s="2571"/>
      <c r="M3047" s="2571"/>
      <c r="N3047" s="2571"/>
      <c r="O3047" s="2571"/>
      <c r="P3047" s="2571"/>
      <c r="Q3047" s="2571"/>
      <c r="R3047" s="2571"/>
      <c r="S3047" s="2571"/>
      <c r="T3047" s="2567"/>
      <c r="U3047" s="2567"/>
      <c r="V3047" s="2567"/>
      <c r="W3047" s="2567"/>
      <c r="X3047" s="2567"/>
      <c r="Y3047" s="2567"/>
      <c r="Z3047" s="2567"/>
      <c r="AA3047" s="2567"/>
      <c r="AB3047" s="2567"/>
      <c r="AC3047" s="2567"/>
      <c r="AD3047" s="2567"/>
      <c r="AE3047" s="2567"/>
      <c r="AF3047" s="2567"/>
      <c r="AG3047" s="2567"/>
      <c r="AH3047" s="2567"/>
      <c r="AI3047" s="2567"/>
      <c r="AJ3047" s="2567"/>
      <c r="AK3047" s="2573"/>
    </row>
    <row r="3048" spans="2:37" s="2777" customFormat="1" ht="17.25" customHeight="1" x14ac:dyDescent="0.2">
      <c r="B3048" s="3839" t="s">
        <v>5005</v>
      </c>
      <c r="C3048" s="3840"/>
      <c r="D3048" s="3840"/>
      <c r="E3048" s="3840"/>
      <c r="F3048" s="3840"/>
      <c r="G3048" s="3840"/>
      <c r="H3048" s="3840"/>
      <c r="I3048" s="3840"/>
      <c r="J3048" s="3840"/>
      <c r="K3048" s="3840"/>
      <c r="L3048" s="3840"/>
      <c r="M3048" s="3840"/>
      <c r="N3048" s="3840"/>
      <c r="O3048" s="3840"/>
      <c r="P3048" s="3840"/>
      <c r="Q3048" s="3840"/>
      <c r="R3048" s="3840"/>
      <c r="S3048" s="3840"/>
      <c r="T3048" s="3840"/>
      <c r="U3048" s="3840"/>
      <c r="V3048" s="3840"/>
      <c r="W3048" s="3840"/>
      <c r="X3048" s="3840"/>
      <c r="Y3048" s="3840"/>
      <c r="Z3048" s="3840"/>
      <c r="AA3048" s="3840"/>
      <c r="AB3048" s="3840"/>
      <c r="AC3048" s="3840"/>
      <c r="AD3048" s="3840"/>
      <c r="AE3048" s="3840"/>
      <c r="AF3048" s="3840"/>
      <c r="AG3048" s="3840"/>
      <c r="AH3048" s="3840"/>
      <c r="AI3048" s="3840"/>
      <c r="AJ3048" s="3840"/>
      <c r="AK3048" s="3841"/>
    </row>
    <row r="3049" spans="2:37" s="2777" customFormat="1" ht="17.25" customHeight="1" x14ac:dyDescent="0.2">
      <c r="B3049" s="2572"/>
      <c r="C3049" s="2661"/>
      <c r="D3049" s="2661"/>
      <c r="E3049" s="2661"/>
      <c r="F3049" s="2661"/>
      <c r="G3049" s="2573"/>
      <c r="H3049" s="2573"/>
      <c r="I3049" s="2573"/>
      <c r="J3049" s="2573"/>
      <c r="K3049" s="2573"/>
      <c r="L3049" s="2573"/>
      <c r="M3049" s="2573"/>
      <c r="N3049" s="2573"/>
      <c r="O3049" s="2573"/>
      <c r="P3049" s="2573"/>
      <c r="Q3049" s="2573"/>
      <c r="R3049" s="2573"/>
      <c r="S3049" s="2573"/>
      <c r="T3049" s="2573"/>
      <c r="U3049" s="2573"/>
      <c r="V3049" s="2573"/>
      <c r="W3049" s="2573"/>
      <c r="X3049" s="2573"/>
      <c r="Y3049" s="2573"/>
      <c r="Z3049" s="2573"/>
      <c r="AA3049" s="2573"/>
      <c r="AB3049" s="2573"/>
      <c r="AC3049" s="2573"/>
      <c r="AD3049" s="2573"/>
      <c r="AE3049" s="2573"/>
      <c r="AF3049" s="2573"/>
      <c r="AG3049" s="2573"/>
      <c r="AH3049" s="2573"/>
      <c r="AI3049" s="2573"/>
      <c r="AJ3049" s="2573"/>
      <c r="AK3049" s="2574"/>
    </row>
    <row r="3050" spans="2:37" s="2777" customFormat="1" ht="17.25" customHeight="1" x14ac:dyDescent="0.2">
      <c r="B3050" s="2572" t="s">
        <v>4992</v>
      </c>
      <c r="C3050" s="2661"/>
      <c r="D3050" s="3962" t="s">
        <v>5042</v>
      </c>
      <c r="E3050" s="3962"/>
      <c r="F3050" s="3962"/>
      <c r="G3050" s="2573"/>
      <c r="H3050" s="2573"/>
      <c r="I3050" s="2573"/>
      <c r="J3050" s="2573"/>
      <c r="K3050" s="2573"/>
      <c r="L3050" s="2573"/>
      <c r="M3050" s="2573"/>
      <c r="N3050" s="2573"/>
      <c r="O3050" s="2573"/>
      <c r="P3050" s="2573"/>
      <c r="Q3050" s="2573"/>
      <c r="R3050" s="2573"/>
      <c r="S3050" s="2573"/>
      <c r="T3050" s="2573"/>
      <c r="U3050" s="2573"/>
      <c r="V3050" s="2573"/>
      <c r="W3050" s="2573"/>
      <c r="X3050" s="2573"/>
      <c r="Y3050" s="2573"/>
      <c r="Z3050" s="2573"/>
      <c r="AA3050" s="2573"/>
      <c r="AB3050" s="2573"/>
      <c r="AC3050" s="2573"/>
      <c r="AD3050" s="2573"/>
      <c r="AE3050" s="2573"/>
      <c r="AF3050" s="2573"/>
      <c r="AG3050" s="2573"/>
      <c r="AH3050" s="2573"/>
      <c r="AI3050" s="2573"/>
      <c r="AJ3050" s="2573"/>
      <c r="AK3050" s="2574"/>
    </row>
    <row r="3051" spans="2:37" s="2777" customFormat="1" ht="17.25" customHeight="1" thickBot="1" x14ac:dyDescent="0.25">
      <c r="B3051" s="3863" t="s">
        <v>5006</v>
      </c>
      <c r="C3051" s="3864"/>
      <c r="D3051" s="3972">
        <v>41422</v>
      </c>
      <c r="E3051" s="3973"/>
      <c r="F3051" s="2661"/>
      <c r="G3051" s="2573"/>
      <c r="H3051" s="2573"/>
      <c r="I3051" s="2573"/>
      <c r="J3051" s="2573"/>
      <c r="K3051" s="2573"/>
      <c r="L3051" s="2573"/>
      <c r="M3051" s="2573"/>
      <c r="N3051" s="2573"/>
      <c r="O3051" s="2573"/>
      <c r="P3051" s="2573"/>
      <c r="Q3051" s="2573"/>
      <c r="R3051" s="2573"/>
      <c r="S3051" s="2573"/>
      <c r="T3051" s="2573"/>
      <c r="U3051" s="2573"/>
      <c r="V3051" s="2573"/>
      <c r="W3051" s="2573"/>
      <c r="X3051" s="2573"/>
      <c r="Y3051" s="2573"/>
      <c r="Z3051" s="2573"/>
      <c r="AA3051" s="2573"/>
      <c r="AB3051" s="2573"/>
      <c r="AC3051" s="2573"/>
      <c r="AD3051" s="2573"/>
      <c r="AE3051" s="2573"/>
      <c r="AF3051" s="2573"/>
      <c r="AG3051" s="2573"/>
      <c r="AH3051" s="2573"/>
      <c r="AI3051" s="2573"/>
      <c r="AJ3051" s="2573"/>
      <c r="AK3051" s="2574"/>
    </row>
    <row r="3052" spans="2:37" s="2777" customFormat="1" ht="70.5" customHeight="1" thickBot="1" x14ac:dyDescent="0.25">
      <c r="B3052" s="3844" t="s">
        <v>5007</v>
      </c>
      <c r="C3052" s="3871"/>
      <c r="D3052" s="3963" t="s">
        <v>5257</v>
      </c>
      <c r="E3052" s="3964"/>
      <c r="F3052" s="3964"/>
      <c r="G3052" s="3964"/>
      <c r="H3052" s="3964"/>
      <c r="I3052" s="3964"/>
      <c r="J3052" s="3964"/>
      <c r="K3052" s="3965"/>
      <c r="L3052" s="2573"/>
      <c r="M3052" s="2573"/>
      <c r="N3052" s="2573"/>
      <c r="O3052" s="2573"/>
      <c r="P3052" s="2573"/>
      <c r="Q3052" s="2573"/>
      <c r="R3052" s="2573"/>
      <c r="S3052" s="2573"/>
      <c r="T3052" s="2573"/>
      <c r="U3052" s="2573"/>
      <c r="V3052" s="2573"/>
      <c r="W3052" s="2573"/>
      <c r="X3052" s="2573"/>
      <c r="Y3052" s="2573"/>
      <c r="Z3052" s="2573"/>
      <c r="AA3052" s="2573"/>
      <c r="AB3052" s="2573"/>
      <c r="AC3052" s="2573"/>
      <c r="AD3052" s="2573"/>
      <c r="AE3052" s="2573"/>
      <c r="AF3052" s="2573"/>
      <c r="AG3052" s="2573"/>
      <c r="AH3052" s="2573"/>
      <c r="AI3052" s="2573"/>
      <c r="AJ3052" s="2573"/>
      <c r="AK3052" s="2574"/>
    </row>
    <row r="3053" spans="2:37" s="2777" customFormat="1" ht="17.25" customHeight="1" thickBot="1" x14ac:dyDescent="0.25">
      <c r="B3053" s="3865"/>
      <c r="C3053" s="3849"/>
      <c r="D3053" s="3849"/>
      <c r="E3053" s="3849"/>
      <c r="F3053" s="3849"/>
      <c r="G3053" s="3849"/>
      <c r="H3053" s="3849"/>
      <c r="I3053" s="3849"/>
      <c r="J3053" s="3849"/>
      <c r="K3053" s="3849"/>
      <c r="L3053" s="3849"/>
      <c r="M3053" s="3849"/>
      <c r="N3053" s="3849"/>
      <c r="O3053" s="3849"/>
      <c r="P3053" s="3849"/>
      <c r="Q3053" s="3849"/>
      <c r="R3053" s="2573"/>
      <c r="S3053" s="2573"/>
      <c r="T3053" s="2573"/>
      <c r="U3053" s="2573"/>
      <c r="V3053" s="2573"/>
      <c r="W3053" s="2573"/>
      <c r="X3053" s="2573"/>
      <c r="Y3053" s="2573"/>
      <c r="Z3053" s="2573"/>
      <c r="AA3053" s="2573"/>
      <c r="AB3053" s="2573"/>
      <c r="AC3053" s="2573"/>
      <c r="AD3053" s="2573"/>
      <c r="AE3053" s="2573"/>
      <c r="AF3053" s="2573"/>
      <c r="AG3053" s="2573"/>
      <c r="AH3053" s="2573"/>
      <c r="AI3053" s="2573"/>
      <c r="AJ3053" s="2573"/>
      <c r="AK3053" s="2574"/>
    </row>
    <row r="3054" spans="2:37" s="2777" customFormat="1" ht="17.25" customHeight="1" thickBot="1" x14ac:dyDescent="0.25">
      <c r="B3054" s="3827" t="s">
        <v>5008</v>
      </c>
      <c r="C3054" s="3827"/>
      <c r="D3054" s="3827" t="s">
        <v>4998</v>
      </c>
      <c r="E3054" s="3827" t="s">
        <v>5009</v>
      </c>
      <c r="F3054" s="3850" t="s">
        <v>224</v>
      </c>
      <c r="G3054" s="3850"/>
      <c r="H3054" s="3850"/>
      <c r="I3054" s="3850"/>
      <c r="J3054" s="3850"/>
      <c r="K3054" s="3850"/>
      <c r="L3054" s="3850"/>
      <c r="M3054" s="3850"/>
      <c r="N3054" s="3850"/>
      <c r="O3054" s="3850"/>
      <c r="P3054" s="3850"/>
      <c r="Q3054" s="3850"/>
      <c r="R3054" s="3850"/>
      <c r="S3054" s="3850" t="s">
        <v>340</v>
      </c>
      <c r="T3054" s="3850"/>
      <c r="U3054" s="3850"/>
      <c r="V3054" s="3850"/>
      <c r="W3054" s="3850"/>
      <c r="X3054" s="3850"/>
      <c r="Y3054" s="3850"/>
      <c r="Z3054" s="3850"/>
      <c r="AA3054" s="3850"/>
      <c r="AB3054" s="3850"/>
      <c r="AC3054" s="3850"/>
      <c r="AD3054" s="3850" t="s">
        <v>225</v>
      </c>
      <c r="AE3054" s="3850"/>
      <c r="AF3054" s="3850"/>
      <c r="AG3054" s="3850"/>
      <c r="AH3054" s="3851" t="s">
        <v>4993</v>
      </c>
      <c r="AI3054" s="3851"/>
      <c r="AJ3054" s="3851"/>
      <c r="AK3054" s="2574"/>
    </row>
    <row r="3055" spans="2:37" s="2777" customFormat="1" ht="30.75" customHeight="1" thickBot="1" x14ac:dyDescent="0.25">
      <c r="B3055" s="3828"/>
      <c r="C3055" s="3828"/>
      <c r="D3055" s="3828"/>
      <c r="E3055" s="3828"/>
      <c r="F3055" s="3828" t="s">
        <v>5010</v>
      </c>
      <c r="G3055" s="3828" t="s">
        <v>5011</v>
      </c>
      <c r="H3055" s="3827" t="s">
        <v>5012</v>
      </c>
      <c r="I3055" s="3830" t="s">
        <v>5013</v>
      </c>
      <c r="J3055" s="3830" t="s">
        <v>5014</v>
      </c>
      <c r="K3055" s="3829" t="s">
        <v>5015</v>
      </c>
      <c r="L3055" s="3829" t="s">
        <v>5016</v>
      </c>
      <c r="M3055" s="3830" t="s">
        <v>5017</v>
      </c>
      <c r="N3055" s="3830"/>
      <c r="O3055" s="3829" t="s">
        <v>5018</v>
      </c>
      <c r="P3055" s="3829" t="s">
        <v>5019</v>
      </c>
      <c r="Q3055" s="3829" t="s">
        <v>5020</v>
      </c>
      <c r="R3055" s="3829" t="s">
        <v>5021</v>
      </c>
      <c r="S3055" s="3827" t="s">
        <v>5022</v>
      </c>
      <c r="T3055" s="3827" t="s">
        <v>5023</v>
      </c>
      <c r="U3055" s="3827" t="s">
        <v>5024</v>
      </c>
      <c r="V3055" s="3827" t="s">
        <v>5025</v>
      </c>
      <c r="W3055" s="3827" t="s">
        <v>5026</v>
      </c>
      <c r="X3055" s="3827" t="s">
        <v>5027</v>
      </c>
      <c r="Y3055" s="3827" t="s">
        <v>5028</v>
      </c>
      <c r="Z3055" s="3827" t="s">
        <v>5029</v>
      </c>
      <c r="AA3055" s="3827" t="s">
        <v>5030</v>
      </c>
      <c r="AB3055" s="3830" t="s">
        <v>5031</v>
      </c>
      <c r="AC3055" s="3830" t="s">
        <v>5032</v>
      </c>
      <c r="AD3055" s="3827" t="s">
        <v>5033</v>
      </c>
      <c r="AE3055" s="3827" t="s">
        <v>5034</v>
      </c>
      <c r="AF3055" s="3827" t="s">
        <v>5035</v>
      </c>
      <c r="AG3055" s="3827" t="s">
        <v>5036</v>
      </c>
      <c r="AH3055" s="3827" t="s">
        <v>1154</v>
      </c>
      <c r="AI3055" s="3827" t="s">
        <v>4994</v>
      </c>
      <c r="AJ3055" s="3827" t="s">
        <v>4995</v>
      </c>
      <c r="AK3055" s="2574"/>
    </row>
    <row r="3056" spans="2:37" s="2777" customFormat="1" ht="30.75" customHeight="1" thickBot="1" x14ac:dyDescent="0.25">
      <c r="B3056" s="3828"/>
      <c r="C3056" s="3828"/>
      <c r="D3056" s="3828"/>
      <c r="E3056" s="3828"/>
      <c r="F3056" s="3828"/>
      <c r="G3056" s="3828"/>
      <c r="H3056" s="3828"/>
      <c r="I3056" s="3829"/>
      <c r="J3056" s="3829"/>
      <c r="K3056" s="3829"/>
      <c r="L3056" s="3829"/>
      <c r="M3056" s="2658" t="s">
        <v>5037</v>
      </c>
      <c r="N3056" s="2657" t="s">
        <v>2798</v>
      </c>
      <c r="O3056" s="3829"/>
      <c r="P3056" s="3829"/>
      <c r="Q3056" s="3829"/>
      <c r="R3056" s="3829"/>
      <c r="S3056" s="3828"/>
      <c r="T3056" s="3828"/>
      <c r="U3056" s="3828"/>
      <c r="V3056" s="3828"/>
      <c r="W3056" s="3828"/>
      <c r="X3056" s="3828"/>
      <c r="Y3056" s="3828"/>
      <c r="Z3056" s="3828"/>
      <c r="AA3056" s="3828"/>
      <c r="AB3056" s="3829"/>
      <c r="AC3056" s="3829"/>
      <c r="AD3056" s="3828"/>
      <c r="AE3056" s="3828"/>
      <c r="AF3056" s="3828"/>
      <c r="AG3056" s="3828"/>
      <c r="AH3056" s="3828"/>
      <c r="AI3056" s="3828"/>
      <c r="AJ3056" s="3828"/>
      <c r="AK3056" s="2574"/>
    </row>
    <row r="3057" spans="2:37" s="2777" customFormat="1" ht="17.25" customHeight="1" x14ac:dyDescent="0.2">
      <c r="B3057" s="3980" t="s">
        <v>5044</v>
      </c>
      <c r="C3057" s="3981"/>
      <c r="D3057" s="2580" t="s">
        <v>1534</v>
      </c>
      <c r="E3057" s="2581" t="s">
        <v>1534</v>
      </c>
      <c r="F3057" s="2581" t="s">
        <v>1534</v>
      </c>
      <c r="G3057" s="2580" t="s">
        <v>1534</v>
      </c>
      <c r="H3057" s="2581" t="s">
        <v>1534</v>
      </c>
      <c r="I3057" s="2581" t="s">
        <v>1534</v>
      </c>
      <c r="J3057" s="2580" t="s">
        <v>1534</v>
      </c>
      <c r="K3057" s="2581" t="s">
        <v>1534</v>
      </c>
      <c r="L3057" s="2581" t="s">
        <v>1534</v>
      </c>
      <c r="M3057" s="2580" t="s">
        <v>1534</v>
      </c>
      <c r="N3057" s="2581" t="s">
        <v>1534</v>
      </c>
      <c r="O3057" s="2580" t="s">
        <v>1534</v>
      </c>
      <c r="P3057" s="2581" t="s">
        <v>1534</v>
      </c>
      <c r="Q3057" s="2581" t="s">
        <v>1534</v>
      </c>
      <c r="R3057" s="2580" t="s">
        <v>1534</v>
      </c>
      <c r="S3057" s="2581" t="s">
        <v>1534</v>
      </c>
      <c r="T3057" s="2580" t="s">
        <v>1534</v>
      </c>
      <c r="U3057" s="2581" t="s">
        <v>1534</v>
      </c>
      <c r="V3057" s="2581" t="s">
        <v>1534</v>
      </c>
      <c r="W3057" s="2580" t="s">
        <v>1534</v>
      </c>
      <c r="X3057" s="2581">
        <v>0.06</v>
      </c>
      <c r="Y3057" s="2580" t="s">
        <v>1534</v>
      </c>
      <c r="Z3057" s="2581" t="s">
        <v>1534</v>
      </c>
      <c r="AA3057" s="2790">
        <v>50</v>
      </c>
      <c r="AB3057" s="2580" t="s">
        <v>1534</v>
      </c>
      <c r="AC3057" s="2581">
        <v>0.06</v>
      </c>
      <c r="AD3057" s="2581">
        <v>29.99</v>
      </c>
      <c r="AE3057" s="2595">
        <v>1000</v>
      </c>
      <c r="AF3057" s="2596">
        <f>AD3057/AE3057</f>
        <v>2.9989999999999999E-2</v>
      </c>
      <c r="AG3057" s="2596">
        <v>0.1</v>
      </c>
      <c r="AH3057" s="2581" t="s">
        <v>1534</v>
      </c>
      <c r="AI3057" s="2580" t="s">
        <v>1534</v>
      </c>
      <c r="AJ3057" s="2597" t="s">
        <v>1534</v>
      </c>
      <c r="AK3057" s="2574"/>
    </row>
    <row r="3058" spans="2:37" s="2777" customFormat="1" ht="17.25" customHeight="1" x14ac:dyDescent="0.2">
      <c r="B3058" s="3914" t="s">
        <v>5045</v>
      </c>
      <c r="C3058" s="3915"/>
      <c r="D3058" s="2557" t="s">
        <v>1534</v>
      </c>
      <c r="E3058" s="2558" t="s">
        <v>1534</v>
      </c>
      <c r="F3058" s="2558" t="s">
        <v>1534</v>
      </c>
      <c r="G3058" s="2557" t="s">
        <v>1534</v>
      </c>
      <c r="H3058" s="2558" t="s">
        <v>1534</v>
      </c>
      <c r="I3058" s="2558" t="s">
        <v>1534</v>
      </c>
      <c r="J3058" s="2557" t="s">
        <v>1534</v>
      </c>
      <c r="K3058" s="2558" t="s">
        <v>1534</v>
      </c>
      <c r="L3058" s="2558" t="s">
        <v>1534</v>
      </c>
      <c r="M3058" s="2557" t="s">
        <v>1534</v>
      </c>
      <c r="N3058" s="2558" t="s">
        <v>1534</v>
      </c>
      <c r="O3058" s="2557" t="s">
        <v>1534</v>
      </c>
      <c r="P3058" s="2558" t="s">
        <v>1534</v>
      </c>
      <c r="Q3058" s="2558" t="s">
        <v>1534</v>
      </c>
      <c r="R3058" s="2557" t="s">
        <v>1534</v>
      </c>
      <c r="S3058" s="2558" t="s">
        <v>1534</v>
      </c>
      <c r="T3058" s="2557" t="s">
        <v>1534</v>
      </c>
      <c r="U3058" s="2558" t="s">
        <v>1534</v>
      </c>
      <c r="V3058" s="2558" t="s">
        <v>1534</v>
      </c>
      <c r="W3058" s="2557" t="s">
        <v>1534</v>
      </c>
      <c r="X3058" s="2558">
        <v>0.06</v>
      </c>
      <c r="Y3058" s="2557" t="s">
        <v>1534</v>
      </c>
      <c r="Z3058" s="2558" t="s">
        <v>1534</v>
      </c>
      <c r="AA3058" s="2791">
        <v>50</v>
      </c>
      <c r="AB3058" s="2557" t="s">
        <v>1534</v>
      </c>
      <c r="AC3058" s="2558">
        <v>0.06</v>
      </c>
      <c r="AD3058" s="2558">
        <v>44.99</v>
      </c>
      <c r="AE3058" s="2584">
        <v>2000</v>
      </c>
      <c r="AF3058" s="2585">
        <f>AD3058/AE3058</f>
        <v>2.2495000000000001E-2</v>
      </c>
      <c r="AG3058" s="2585">
        <v>0.1</v>
      </c>
      <c r="AH3058" s="2558" t="s">
        <v>1534</v>
      </c>
      <c r="AI3058" s="2557" t="s">
        <v>1534</v>
      </c>
      <c r="AJ3058" s="2617" t="s">
        <v>1534</v>
      </c>
      <c r="AK3058" s="2574"/>
    </row>
    <row r="3059" spans="2:37" s="2777" customFormat="1" ht="17.25" customHeight="1" thickBot="1" x14ac:dyDescent="0.25">
      <c r="B3059" s="3909" t="s">
        <v>5046</v>
      </c>
      <c r="C3059" s="3910"/>
      <c r="D3059" s="2604" t="s">
        <v>1534</v>
      </c>
      <c r="E3059" s="2605" t="s">
        <v>1534</v>
      </c>
      <c r="F3059" s="2605" t="s">
        <v>1534</v>
      </c>
      <c r="G3059" s="2604" t="s">
        <v>1534</v>
      </c>
      <c r="H3059" s="2605" t="s">
        <v>1534</v>
      </c>
      <c r="I3059" s="2605" t="s">
        <v>1534</v>
      </c>
      <c r="J3059" s="2604" t="s">
        <v>1534</v>
      </c>
      <c r="K3059" s="2605" t="s">
        <v>1534</v>
      </c>
      <c r="L3059" s="2605" t="s">
        <v>1534</v>
      </c>
      <c r="M3059" s="2604" t="s">
        <v>1534</v>
      </c>
      <c r="N3059" s="2605" t="s">
        <v>1534</v>
      </c>
      <c r="O3059" s="2604" t="s">
        <v>1534</v>
      </c>
      <c r="P3059" s="2605" t="s">
        <v>1534</v>
      </c>
      <c r="Q3059" s="2605" t="s">
        <v>1534</v>
      </c>
      <c r="R3059" s="2604" t="s">
        <v>1534</v>
      </c>
      <c r="S3059" s="2605" t="s">
        <v>1534</v>
      </c>
      <c r="T3059" s="2604" t="s">
        <v>1534</v>
      </c>
      <c r="U3059" s="2605" t="s">
        <v>1534</v>
      </c>
      <c r="V3059" s="2605" t="s">
        <v>1534</v>
      </c>
      <c r="W3059" s="2604" t="s">
        <v>1534</v>
      </c>
      <c r="X3059" s="2605">
        <v>0.06</v>
      </c>
      <c r="Y3059" s="2604" t="s">
        <v>1534</v>
      </c>
      <c r="Z3059" s="2605" t="s">
        <v>1534</v>
      </c>
      <c r="AA3059" s="2792">
        <v>50</v>
      </c>
      <c r="AB3059" s="2604" t="s">
        <v>1534</v>
      </c>
      <c r="AC3059" s="2605">
        <v>0.06</v>
      </c>
      <c r="AD3059" s="2605">
        <v>59.99</v>
      </c>
      <c r="AE3059" s="2626">
        <v>10000</v>
      </c>
      <c r="AF3059" s="2627">
        <v>5.0000000000000001E-3</v>
      </c>
      <c r="AG3059" s="2627">
        <v>0.1</v>
      </c>
      <c r="AH3059" s="2605" t="s">
        <v>1534</v>
      </c>
      <c r="AI3059" s="2604" t="s">
        <v>1534</v>
      </c>
      <c r="AJ3059" s="2629" t="s">
        <v>1534</v>
      </c>
      <c r="AK3059" s="2574"/>
    </row>
    <row r="3060" spans="2:37" s="2777" customFormat="1" ht="17.25" customHeight="1" x14ac:dyDescent="0.2">
      <c r="B3060" s="2575"/>
      <c r="C3060" s="2568"/>
      <c r="D3060" s="2568"/>
      <c r="E3060" s="2568"/>
      <c r="F3060" s="2568"/>
      <c r="G3060" s="2568"/>
      <c r="H3060" s="2568"/>
      <c r="I3060" s="2569"/>
      <c r="J3060" s="2569"/>
      <c r="K3060" s="2569"/>
      <c r="L3060" s="2569"/>
      <c r="M3060" s="2568"/>
      <c r="N3060" s="2569"/>
      <c r="O3060" s="2569"/>
      <c r="P3060" s="2569"/>
      <c r="Q3060" s="2569"/>
      <c r="R3060" s="2569"/>
      <c r="S3060" s="2568"/>
      <c r="T3060" s="2567"/>
      <c r="U3060" s="2567"/>
      <c r="V3060" s="2567"/>
      <c r="W3060" s="2567"/>
      <c r="X3060" s="2567"/>
      <c r="Y3060" s="2567"/>
      <c r="Z3060" s="2567"/>
      <c r="AA3060" s="2567"/>
      <c r="AB3060" s="2567"/>
      <c r="AC3060" s="2567"/>
      <c r="AD3060" s="2567"/>
      <c r="AE3060" s="2567"/>
      <c r="AF3060" s="2567"/>
      <c r="AG3060" s="2567"/>
      <c r="AH3060" s="2567"/>
      <c r="AI3060" s="2567"/>
      <c r="AJ3060" s="2570"/>
      <c r="AK3060" s="2574"/>
    </row>
    <row r="3061" spans="2:37" s="2777" customFormat="1" ht="17.25" customHeight="1" x14ac:dyDescent="0.2">
      <c r="B3061" s="3834" t="s">
        <v>4996</v>
      </c>
      <c r="C3061" s="3835"/>
      <c r="D3061" s="3836" t="s">
        <v>5047</v>
      </c>
      <c r="E3061" s="3836"/>
      <c r="F3061" s="3836"/>
      <c r="G3061" s="3836"/>
      <c r="H3061" s="2571"/>
      <c r="I3061" s="2571"/>
      <c r="J3061" s="2571"/>
      <c r="K3061" s="2571"/>
      <c r="L3061" s="2571"/>
      <c r="M3061" s="2571"/>
      <c r="N3061" s="2571"/>
      <c r="O3061" s="2571"/>
      <c r="P3061" s="2571"/>
      <c r="Q3061" s="2571"/>
      <c r="R3061" s="2571"/>
      <c r="S3061" s="2571"/>
      <c r="T3061" s="2567"/>
      <c r="U3061" s="2567"/>
      <c r="V3061" s="2567"/>
      <c r="W3061" s="2567"/>
      <c r="X3061" s="2567"/>
      <c r="Y3061" s="2567"/>
      <c r="Z3061" s="2567"/>
      <c r="AA3061" s="2567"/>
      <c r="AB3061" s="2567"/>
      <c r="AC3061" s="2567"/>
      <c r="AD3061" s="2567"/>
      <c r="AE3061" s="2567"/>
      <c r="AF3061" s="2567"/>
      <c r="AG3061" s="2567"/>
      <c r="AH3061" s="2567"/>
      <c r="AI3061" s="2567"/>
      <c r="AJ3061" s="2570"/>
      <c r="AK3061" s="2574"/>
    </row>
    <row r="3062" spans="2:37" s="2777" customFormat="1" ht="17.25" customHeight="1" x14ac:dyDescent="0.2">
      <c r="B3062" s="3834" t="s">
        <v>4997</v>
      </c>
      <c r="C3062" s="3835"/>
      <c r="D3062" s="3836" t="s">
        <v>1517</v>
      </c>
      <c r="E3062" s="3836"/>
      <c r="F3062" s="3836"/>
      <c r="G3062" s="3836"/>
      <c r="H3062" s="2571"/>
      <c r="I3062" s="2571"/>
      <c r="J3062" s="2571"/>
      <c r="K3062" s="2571"/>
      <c r="L3062" s="2571"/>
      <c r="M3062" s="2571"/>
      <c r="N3062" s="2571"/>
      <c r="O3062" s="2571"/>
      <c r="P3062" s="2571"/>
      <c r="Q3062" s="2571"/>
      <c r="R3062" s="2571"/>
      <c r="S3062" s="2571"/>
      <c r="T3062" s="2567"/>
      <c r="U3062" s="2567"/>
      <c r="V3062" s="2567"/>
      <c r="W3062" s="2567"/>
      <c r="X3062" s="2567"/>
      <c r="Y3062" s="2567"/>
      <c r="Z3062" s="2567"/>
      <c r="AA3062" s="2567"/>
      <c r="AB3062" s="2567"/>
      <c r="AC3062" s="2567"/>
      <c r="AD3062" s="2567"/>
      <c r="AE3062" s="2567"/>
      <c r="AF3062" s="2567"/>
      <c r="AG3062" s="2567"/>
      <c r="AH3062" s="2567"/>
      <c r="AI3062" s="2567"/>
      <c r="AJ3062" s="2570"/>
      <c r="AK3062" s="2574"/>
    </row>
    <row r="3063" spans="2:37" s="2777" customFormat="1" ht="17.25" customHeight="1" thickBot="1" x14ac:dyDescent="0.25">
      <c r="B3063" s="3938"/>
      <c r="C3063" s="3939"/>
      <c r="D3063" s="3940"/>
      <c r="E3063" s="3940"/>
      <c r="F3063" s="3940"/>
      <c r="G3063" s="3940"/>
      <c r="H3063" s="2576"/>
      <c r="I3063" s="2576"/>
      <c r="J3063" s="2576"/>
      <c r="K3063" s="2576"/>
      <c r="L3063" s="2576"/>
      <c r="M3063" s="2576"/>
      <c r="N3063" s="2576"/>
      <c r="O3063" s="2576"/>
      <c r="P3063" s="2576"/>
      <c r="Q3063" s="2576"/>
      <c r="R3063" s="2576"/>
      <c r="S3063" s="2576"/>
      <c r="T3063" s="2577"/>
      <c r="U3063" s="2577"/>
      <c r="V3063" s="2577"/>
      <c r="W3063" s="2577"/>
      <c r="X3063" s="2577"/>
      <c r="Y3063" s="2577"/>
      <c r="Z3063" s="2577"/>
      <c r="AA3063" s="2577"/>
      <c r="AB3063" s="2577"/>
      <c r="AC3063" s="2577"/>
      <c r="AD3063" s="2577"/>
      <c r="AE3063" s="2577"/>
      <c r="AF3063" s="2577"/>
      <c r="AG3063" s="2577"/>
      <c r="AH3063" s="2577"/>
      <c r="AI3063" s="2577"/>
      <c r="AJ3063" s="2578"/>
      <c r="AK3063" s="2579"/>
    </row>
    <row r="3064" spans="2:37" s="2777" customFormat="1" ht="17.25" customHeight="1" x14ac:dyDescent="0.2">
      <c r="B3064" s="2666"/>
      <c r="C3064" s="2666"/>
      <c r="D3064" s="2695"/>
      <c r="E3064" s="2695"/>
      <c r="F3064" s="2695"/>
      <c r="G3064" s="2695"/>
      <c r="H3064" s="2571"/>
      <c r="I3064" s="2571"/>
      <c r="J3064" s="2571"/>
      <c r="K3064" s="2571"/>
      <c r="L3064" s="2571"/>
      <c r="M3064" s="2571"/>
      <c r="N3064" s="2571"/>
      <c r="O3064" s="2571"/>
      <c r="P3064" s="2571"/>
      <c r="Q3064" s="2571"/>
      <c r="R3064" s="2571"/>
      <c r="S3064" s="2571"/>
      <c r="T3064" s="2567"/>
      <c r="U3064" s="2567"/>
      <c r="V3064" s="2567"/>
      <c r="W3064" s="2567"/>
      <c r="X3064" s="2567"/>
      <c r="Y3064" s="2567"/>
      <c r="Z3064" s="2567"/>
      <c r="AA3064" s="2567"/>
      <c r="AB3064" s="2567"/>
      <c r="AC3064" s="2567"/>
      <c r="AD3064" s="2567"/>
      <c r="AE3064" s="2567"/>
      <c r="AF3064" s="2567"/>
      <c r="AG3064" s="2567"/>
      <c r="AH3064" s="2567"/>
      <c r="AI3064" s="2567"/>
      <c r="AJ3064" s="2567"/>
      <c r="AK3064" s="2573"/>
    </row>
    <row r="3065" spans="2:37" s="2777" customFormat="1" ht="17.25" customHeight="1" thickBot="1" x14ac:dyDescent="0.25">
      <c r="B3065" s="2666"/>
      <c r="C3065" s="2666"/>
      <c r="D3065" s="2695"/>
      <c r="E3065" s="2695"/>
      <c r="F3065" s="2695"/>
      <c r="G3065" s="2695"/>
      <c r="H3065" s="2571"/>
      <c r="I3065" s="2571"/>
      <c r="J3065" s="2571"/>
      <c r="K3065" s="2571"/>
      <c r="L3065" s="2571"/>
      <c r="M3065" s="2571"/>
      <c r="N3065" s="2571"/>
      <c r="O3065" s="2571"/>
      <c r="P3065" s="2571"/>
      <c r="Q3065" s="2571"/>
      <c r="R3065" s="2571"/>
      <c r="S3065" s="2571"/>
      <c r="T3065" s="2567"/>
      <c r="U3065" s="2567"/>
      <c r="V3065" s="2567"/>
      <c r="W3065" s="2567"/>
      <c r="X3065" s="2567"/>
      <c r="Y3065" s="2567"/>
      <c r="Z3065" s="2567"/>
      <c r="AA3065" s="2567"/>
      <c r="AB3065" s="2567"/>
      <c r="AC3065" s="2567"/>
      <c r="AD3065" s="2567"/>
      <c r="AE3065" s="2567"/>
      <c r="AF3065" s="2567"/>
      <c r="AG3065" s="2567"/>
      <c r="AH3065" s="2567"/>
      <c r="AI3065" s="2567"/>
      <c r="AJ3065" s="2567"/>
      <c r="AK3065" s="2573"/>
    </row>
    <row r="3066" spans="2:37" s="2777" customFormat="1" ht="17.25" customHeight="1" x14ac:dyDescent="0.2">
      <c r="B3066" s="3839" t="s">
        <v>5005</v>
      </c>
      <c r="C3066" s="3840"/>
      <c r="D3066" s="3840"/>
      <c r="E3066" s="3840"/>
      <c r="F3066" s="3840"/>
      <c r="G3066" s="3840"/>
      <c r="H3066" s="3840"/>
      <c r="I3066" s="3840"/>
      <c r="J3066" s="3840"/>
      <c r="K3066" s="3840"/>
      <c r="L3066" s="3840"/>
      <c r="M3066" s="3840"/>
      <c r="N3066" s="3840"/>
      <c r="O3066" s="3840"/>
      <c r="P3066" s="3840"/>
      <c r="Q3066" s="3840"/>
      <c r="R3066" s="3840"/>
      <c r="S3066" s="3840"/>
      <c r="T3066" s="3840"/>
      <c r="U3066" s="3840"/>
      <c r="V3066" s="3840"/>
      <c r="W3066" s="3840"/>
      <c r="X3066" s="3840"/>
      <c r="Y3066" s="3840"/>
      <c r="Z3066" s="3840"/>
      <c r="AA3066" s="3840"/>
      <c r="AB3066" s="3840"/>
      <c r="AC3066" s="3840"/>
      <c r="AD3066" s="3840"/>
      <c r="AE3066" s="3840"/>
      <c r="AF3066" s="3840"/>
      <c r="AG3066" s="3840"/>
      <c r="AH3066" s="3840"/>
      <c r="AI3066" s="3840"/>
      <c r="AJ3066" s="3840"/>
      <c r="AK3066" s="3841"/>
    </row>
    <row r="3067" spans="2:37" s="2777" customFormat="1" ht="17.25" customHeight="1" x14ac:dyDescent="0.2">
      <c r="B3067" s="2572"/>
      <c r="C3067" s="2681"/>
      <c r="D3067" s="2681"/>
      <c r="E3067" s="2681"/>
      <c r="F3067" s="2681"/>
      <c r="G3067" s="2573"/>
      <c r="H3067" s="2573"/>
      <c r="I3067" s="2573"/>
      <c r="J3067" s="2573"/>
      <c r="K3067" s="2573"/>
      <c r="L3067" s="2573"/>
      <c r="M3067" s="2573"/>
      <c r="N3067" s="2573"/>
      <c r="O3067" s="2573"/>
      <c r="P3067" s="2573"/>
      <c r="Q3067" s="2573"/>
      <c r="R3067" s="2573"/>
      <c r="S3067" s="2573"/>
      <c r="T3067" s="2573"/>
      <c r="U3067" s="2573"/>
      <c r="V3067" s="2573"/>
      <c r="W3067" s="2573"/>
      <c r="X3067" s="2573"/>
      <c r="Y3067" s="2573"/>
      <c r="Z3067" s="2573"/>
      <c r="AA3067" s="2573"/>
      <c r="AB3067" s="2573"/>
      <c r="AC3067" s="2573"/>
      <c r="AD3067" s="2573"/>
      <c r="AE3067" s="2573"/>
      <c r="AF3067" s="2573"/>
      <c r="AG3067" s="2573"/>
      <c r="AH3067" s="2573"/>
      <c r="AI3067" s="2573"/>
      <c r="AJ3067" s="2573"/>
      <c r="AK3067" s="2574"/>
    </row>
    <row r="3068" spans="2:37" s="2777" customFormat="1" ht="17.25" customHeight="1" x14ac:dyDescent="0.2">
      <c r="B3068" s="2572" t="s">
        <v>4992</v>
      </c>
      <c r="C3068" s="2681"/>
      <c r="D3068" s="3962" t="s">
        <v>5258</v>
      </c>
      <c r="E3068" s="3962"/>
      <c r="F3068" s="3962"/>
      <c r="G3068" s="3962"/>
      <c r="H3068" s="2573"/>
      <c r="I3068" s="2573"/>
      <c r="J3068" s="2573"/>
      <c r="K3068" s="2573"/>
      <c r="L3068" s="2573"/>
      <c r="M3068" s="2573"/>
      <c r="N3068" s="2573"/>
      <c r="O3068" s="2573"/>
      <c r="P3068" s="2573"/>
      <c r="Q3068" s="2573"/>
      <c r="R3068" s="2573"/>
      <c r="S3068" s="2573"/>
      <c r="T3068" s="2573"/>
      <c r="U3068" s="2573"/>
      <c r="V3068" s="2573"/>
      <c r="W3068" s="2573"/>
      <c r="X3068" s="2573"/>
      <c r="Y3068" s="2573"/>
      <c r="Z3068" s="2573"/>
      <c r="AA3068" s="2573"/>
      <c r="AB3068" s="2573"/>
      <c r="AC3068" s="2573"/>
      <c r="AD3068" s="2573"/>
      <c r="AE3068" s="2573"/>
      <c r="AF3068" s="2573"/>
      <c r="AG3068" s="2573"/>
      <c r="AH3068" s="2573"/>
      <c r="AI3068" s="2573"/>
      <c r="AJ3068" s="2573"/>
      <c r="AK3068" s="2574"/>
    </row>
    <row r="3069" spans="2:37" s="2777" customFormat="1" ht="17.25" customHeight="1" thickBot="1" x14ac:dyDescent="0.25">
      <c r="B3069" s="3863" t="s">
        <v>5006</v>
      </c>
      <c r="C3069" s="3864"/>
      <c r="D3069" s="3972">
        <v>41389</v>
      </c>
      <c r="E3069" s="3973"/>
      <c r="F3069" s="2681"/>
      <c r="G3069" s="2573"/>
      <c r="H3069" s="2573"/>
      <c r="I3069" s="2573"/>
      <c r="J3069" s="2573"/>
      <c r="K3069" s="2573"/>
      <c r="L3069" s="2573"/>
      <c r="M3069" s="2573"/>
      <c r="N3069" s="2573"/>
      <c r="O3069" s="2573"/>
      <c r="P3069" s="2573"/>
      <c r="Q3069" s="2573"/>
      <c r="R3069" s="2573"/>
      <c r="S3069" s="2573"/>
      <c r="T3069" s="2573"/>
      <c r="U3069" s="2573"/>
      <c r="V3069" s="2573"/>
      <c r="W3069" s="2573"/>
      <c r="X3069" s="2573"/>
      <c r="Y3069" s="2573"/>
      <c r="Z3069" s="2573"/>
      <c r="AA3069" s="2573"/>
      <c r="AB3069" s="2573"/>
      <c r="AC3069" s="2573"/>
      <c r="AD3069" s="2573"/>
      <c r="AE3069" s="2573"/>
      <c r="AF3069" s="2573"/>
      <c r="AG3069" s="2573"/>
      <c r="AH3069" s="2573"/>
      <c r="AI3069" s="2573"/>
      <c r="AJ3069" s="2573"/>
      <c r="AK3069" s="2574"/>
    </row>
    <row r="3070" spans="2:37" s="2777" customFormat="1" ht="33" customHeight="1" thickBot="1" x14ac:dyDescent="0.25">
      <c r="B3070" s="3844" t="s">
        <v>5007</v>
      </c>
      <c r="C3070" s="3871"/>
      <c r="D3070" s="3963" t="s">
        <v>5590</v>
      </c>
      <c r="E3070" s="3964"/>
      <c r="F3070" s="3964"/>
      <c r="G3070" s="3964"/>
      <c r="H3070" s="3964"/>
      <c r="I3070" s="3964"/>
      <c r="J3070" s="3964"/>
      <c r="K3070" s="3965"/>
      <c r="L3070" s="2573"/>
      <c r="M3070" s="2573"/>
      <c r="N3070" s="2573"/>
      <c r="O3070" s="2573"/>
      <c r="P3070" s="2573"/>
      <c r="Q3070" s="2573"/>
      <c r="R3070" s="2573"/>
      <c r="S3070" s="2573"/>
      <c r="T3070" s="2573"/>
      <c r="U3070" s="2573"/>
      <c r="V3070" s="2573"/>
      <c r="W3070" s="2573"/>
      <c r="X3070" s="2573"/>
      <c r="Y3070" s="2573"/>
      <c r="Z3070" s="2573"/>
      <c r="AA3070" s="2573"/>
      <c r="AB3070" s="2573"/>
      <c r="AC3070" s="2573"/>
      <c r="AD3070" s="2573"/>
      <c r="AE3070" s="2573"/>
      <c r="AF3070" s="2573"/>
      <c r="AG3070" s="2573"/>
      <c r="AH3070" s="2573"/>
      <c r="AI3070" s="2573"/>
      <c r="AJ3070" s="2573"/>
      <c r="AK3070" s="2574"/>
    </row>
    <row r="3071" spans="2:37" s="2777" customFormat="1" ht="17.25" customHeight="1" thickBot="1" x14ac:dyDescent="0.25">
      <c r="B3071" s="3865"/>
      <c r="C3071" s="3849"/>
      <c r="D3071" s="3849"/>
      <c r="E3071" s="3849"/>
      <c r="F3071" s="3849"/>
      <c r="G3071" s="3849"/>
      <c r="H3071" s="3849"/>
      <c r="I3071" s="3849"/>
      <c r="J3071" s="3849"/>
      <c r="K3071" s="3849"/>
      <c r="L3071" s="3849"/>
      <c r="M3071" s="3849"/>
      <c r="N3071" s="3849"/>
      <c r="O3071" s="3849"/>
      <c r="P3071" s="3849"/>
      <c r="Q3071" s="3849"/>
      <c r="R3071" s="2573"/>
      <c r="S3071" s="2573"/>
      <c r="T3071" s="2573"/>
      <c r="U3071" s="2573"/>
      <c r="V3071" s="2573"/>
      <c r="W3071" s="2573"/>
      <c r="X3071" s="2573"/>
      <c r="Y3071" s="2573"/>
      <c r="Z3071" s="2573"/>
      <c r="AA3071" s="2573"/>
      <c r="AB3071" s="2573"/>
      <c r="AC3071" s="2573"/>
      <c r="AD3071" s="2573"/>
      <c r="AE3071" s="2573"/>
      <c r="AF3071" s="2573"/>
      <c r="AG3071" s="2573"/>
      <c r="AH3071" s="2573"/>
      <c r="AI3071" s="2573"/>
      <c r="AJ3071" s="2573"/>
      <c r="AK3071" s="2574"/>
    </row>
    <row r="3072" spans="2:37" s="2777" customFormat="1" ht="17.25" customHeight="1" thickBot="1" x14ac:dyDescent="0.25">
      <c r="B3072" s="3827" t="s">
        <v>5008</v>
      </c>
      <c r="C3072" s="3827"/>
      <c r="D3072" s="3827" t="s">
        <v>4998</v>
      </c>
      <c r="E3072" s="3827" t="s">
        <v>5009</v>
      </c>
      <c r="F3072" s="3850" t="s">
        <v>224</v>
      </c>
      <c r="G3072" s="3850"/>
      <c r="H3072" s="3850"/>
      <c r="I3072" s="3850"/>
      <c r="J3072" s="3850"/>
      <c r="K3072" s="3850"/>
      <c r="L3072" s="3850"/>
      <c r="M3072" s="3850"/>
      <c r="N3072" s="3850"/>
      <c r="O3072" s="3850"/>
      <c r="P3072" s="3850"/>
      <c r="Q3072" s="3850"/>
      <c r="R3072" s="3850"/>
      <c r="S3072" s="3850" t="s">
        <v>340</v>
      </c>
      <c r="T3072" s="3850"/>
      <c r="U3072" s="3850"/>
      <c r="V3072" s="3850"/>
      <c r="W3072" s="3850"/>
      <c r="X3072" s="3850"/>
      <c r="Y3072" s="3850"/>
      <c r="Z3072" s="3850"/>
      <c r="AA3072" s="3850"/>
      <c r="AB3072" s="3850"/>
      <c r="AC3072" s="3850"/>
      <c r="AD3072" s="3850" t="s">
        <v>225</v>
      </c>
      <c r="AE3072" s="3850"/>
      <c r="AF3072" s="3850"/>
      <c r="AG3072" s="3850"/>
      <c r="AH3072" s="3851" t="s">
        <v>4993</v>
      </c>
      <c r="AI3072" s="3851"/>
      <c r="AJ3072" s="3851"/>
      <c r="AK3072" s="2574"/>
    </row>
    <row r="3073" spans="2:37" s="2777" customFormat="1" ht="17.25" customHeight="1" thickBot="1" x14ac:dyDescent="0.25">
      <c r="B3073" s="3828"/>
      <c r="C3073" s="3828"/>
      <c r="D3073" s="3828"/>
      <c r="E3073" s="3828"/>
      <c r="F3073" s="3828" t="s">
        <v>5010</v>
      </c>
      <c r="G3073" s="3828" t="s">
        <v>5011</v>
      </c>
      <c r="H3073" s="3827" t="s">
        <v>5012</v>
      </c>
      <c r="I3073" s="3830" t="s">
        <v>5013</v>
      </c>
      <c r="J3073" s="3830" t="s">
        <v>5014</v>
      </c>
      <c r="K3073" s="3829" t="s">
        <v>5015</v>
      </c>
      <c r="L3073" s="3829" t="s">
        <v>5016</v>
      </c>
      <c r="M3073" s="3830" t="s">
        <v>5017</v>
      </c>
      <c r="N3073" s="3830"/>
      <c r="O3073" s="3829" t="s">
        <v>5018</v>
      </c>
      <c r="P3073" s="3829" t="s">
        <v>5019</v>
      </c>
      <c r="Q3073" s="3829" t="s">
        <v>5020</v>
      </c>
      <c r="R3073" s="3829" t="s">
        <v>5021</v>
      </c>
      <c r="S3073" s="3827" t="s">
        <v>5022</v>
      </c>
      <c r="T3073" s="3827" t="s">
        <v>5023</v>
      </c>
      <c r="U3073" s="3827" t="s">
        <v>5024</v>
      </c>
      <c r="V3073" s="3827" t="s">
        <v>5025</v>
      </c>
      <c r="W3073" s="3827" t="s">
        <v>5026</v>
      </c>
      <c r="X3073" s="3827" t="s">
        <v>5027</v>
      </c>
      <c r="Y3073" s="3827" t="s">
        <v>5028</v>
      </c>
      <c r="Z3073" s="3827" t="s">
        <v>5029</v>
      </c>
      <c r="AA3073" s="3827" t="s">
        <v>5030</v>
      </c>
      <c r="AB3073" s="3830" t="s">
        <v>5031</v>
      </c>
      <c r="AC3073" s="3830" t="s">
        <v>5032</v>
      </c>
      <c r="AD3073" s="3827" t="s">
        <v>5033</v>
      </c>
      <c r="AE3073" s="3827" t="s">
        <v>5034</v>
      </c>
      <c r="AF3073" s="3827" t="s">
        <v>5035</v>
      </c>
      <c r="AG3073" s="3827" t="s">
        <v>5036</v>
      </c>
      <c r="AH3073" s="3827" t="s">
        <v>1154</v>
      </c>
      <c r="AI3073" s="3827" t="s">
        <v>4994</v>
      </c>
      <c r="AJ3073" s="3827" t="s">
        <v>4995</v>
      </c>
      <c r="AK3073" s="2574"/>
    </row>
    <row r="3074" spans="2:37" s="2777" customFormat="1" ht="17.25" customHeight="1" thickBot="1" x14ac:dyDescent="0.25">
      <c r="B3074" s="3828"/>
      <c r="C3074" s="3828"/>
      <c r="D3074" s="3828"/>
      <c r="E3074" s="3828"/>
      <c r="F3074" s="3828"/>
      <c r="G3074" s="3828"/>
      <c r="H3074" s="3828"/>
      <c r="I3074" s="3829"/>
      <c r="J3074" s="3829"/>
      <c r="K3074" s="3829"/>
      <c r="L3074" s="3829"/>
      <c r="M3074" s="2680" t="s">
        <v>5037</v>
      </c>
      <c r="N3074" s="2679" t="s">
        <v>2798</v>
      </c>
      <c r="O3074" s="3829"/>
      <c r="P3074" s="3829"/>
      <c r="Q3074" s="3829"/>
      <c r="R3074" s="3829"/>
      <c r="S3074" s="3828"/>
      <c r="T3074" s="3828"/>
      <c r="U3074" s="3828"/>
      <c r="V3074" s="3828"/>
      <c r="W3074" s="3828"/>
      <c r="X3074" s="3828"/>
      <c r="Y3074" s="3828"/>
      <c r="Z3074" s="3828"/>
      <c r="AA3074" s="3828"/>
      <c r="AB3074" s="3829"/>
      <c r="AC3074" s="3829"/>
      <c r="AD3074" s="3828"/>
      <c r="AE3074" s="3828"/>
      <c r="AF3074" s="3828"/>
      <c r="AG3074" s="3828"/>
      <c r="AH3074" s="3828"/>
      <c r="AI3074" s="3828"/>
      <c r="AJ3074" s="3828"/>
      <c r="AK3074" s="2574"/>
    </row>
    <row r="3075" spans="2:37" s="2777" customFormat="1" ht="17.25" customHeight="1" x14ac:dyDescent="0.2">
      <c r="B3075" s="4650" t="s">
        <v>5100</v>
      </c>
      <c r="C3075" s="4651"/>
      <c r="D3075" s="2799" t="s">
        <v>5259</v>
      </c>
      <c r="E3075" s="2581">
        <v>33.6</v>
      </c>
      <c r="F3075" s="2581">
        <v>18.121600000000001</v>
      </c>
      <c r="G3075" s="2602" t="s">
        <v>1534</v>
      </c>
      <c r="H3075" s="2602" t="s">
        <v>1534</v>
      </c>
      <c r="I3075" s="2602" t="s">
        <v>1534</v>
      </c>
      <c r="J3075" s="2642" t="s">
        <v>5260</v>
      </c>
      <c r="K3075" s="2688">
        <v>0.16800000000000001</v>
      </c>
      <c r="L3075" s="2688">
        <v>0.16800000000000001</v>
      </c>
      <c r="M3075" s="2583" t="s">
        <v>5260</v>
      </c>
      <c r="N3075" s="2652" t="s">
        <v>5260</v>
      </c>
      <c r="O3075" s="2688">
        <v>0.16800000000000001</v>
      </c>
      <c r="P3075" s="2688">
        <v>0.16800000000000001</v>
      </c>
      <c r="Q3075" s="2688">
        <v>0.16800000000000001</v>
      </c>
      <c r="R3075" s="2688">
        <v>0.16800000000000001</v>
      </c>
      <c r="S3075" s="2700">
        <v>0.56000000000000005</v>
      </c>
      <c r="T3075" s="2602" t="s">
        <v>1534</v>
      </c>
      <c r="U3075" s="2602" t="s">
        <v>1534</v>
      </c>
      <c r="V3075" s="2603" t="s">
        <v>1136</v>
      </c>
      <c r="W3075" s="2688">
        <v>2.8000000000000004E-2</v>
      </c>
      <c r="X3075" s="2688">
        <v>6.720000000000001E-2</v>
      </c>
      <c r="Y3075" s="2603" t="s">
        <v>1534</v>
      </c>
      <c r="Z3075" s="2603" t="s">
        <v>1534</v>
      </c>
      <c r="AA3075" s="2603" t="s">
        <v>1534</v>
      </c>
      <c r="AB3075" s="2603" t="s">
        <v>1534</v>
      </c>
      <c r="AC3075" s="2688">
        <v>6.720000000000001E-2</v>
      </c>
      <c r="AD3075" s="2581">
        <v>14.918400000000002</v>
      </c>
      <c r="AE3075" s="2603" t="s">
        <v>51</v>
      </c>
      <c r="AF3075" s="2690">
        <v>3.6960000000000007E-2</v>
      </c>
      <c r="AG3075" s="2690">
        <v>0.11200000000000002</v>
      </c>
      <c r="AH3075" s="2646" t="s">
        <v>1534</v>
      </c>
      <c r="AI3075" s="2646" t="s">
        <v>1534</v>
      </c>
      <c r="AJ3075" s="2710" t="s">
        <v>1534</v>
      </c>
      <c r="AK3075" s="2574"/>
    </row>
    <row r="3076" spans="2:37" s="2777" customFormat="1" ht="17.25" customHeight="1" thickBot="1" x14ac:dyDescent="0.25">
      <c r="B3076" s="4652" t="s">
        <v>5115</v>
      </c>
      <c r="C3076" s="3983"/>
      <c r="D3076" s="2800" t="s">
        <v>5261</v>
      </c>
      <c r="E3076" s="2605">
        <v>33.6</v>
      </c>
      <c r="F3076" s="2605">
        <v>18.121600000000001</v>
      </c>
      <c r="G3076" s="2608" t="s">
        <v>1534</v>
      </c>
      <c r="H3076" s="2608" t="s">
        <v>1534</v>
      </c>
      <c r="I3076" s="2608" t="s">
        <v>1534</v>
      </c>
      <c r="J3076" s="2643" t="s">
        <v>5260</v>
      </c>
      <c r="K3076" s="2606">
        <v>0.16800000000000001</v>
      </c>
      <c r="L3076" s="2606">
        <v>0.16800000000000001</v>
      </c>
      <c r="M3076" s="2643" t="s">
        <v>5260</v>
      </c>
      <c r="N3076" s="2643" t="s">
        <v>5260</v>
      </c>
      <c r="O3076" s="2606">
        <v>0.16800000000000001</v>
      </c>
      <c r="P3076" s="2606">
        <v>0.16800000000000001</v>
      </c>
      <c r="Q3076" s="2606">
        <v>0.16800000000000001</v>
      </c>
      <c r="R3076" s="2606">
        <v>0.16800000000000001</v>
      </c>
      <c r="S3076" s="2801">
        <v>0.56000000000000005</v>
      </c>
      <c r="T3076" s="2608" t="s">
        <v>1534</v>
      </c>
      <c r="U3076" s="2608" t="s">
        <v>1534</v>
      </c>
      <c r="V3076" s="2609" t="s">
        <v>1136</v>
      </c>
      <c r="W3076" s="2606">
        <v>2.8000000000000004E-2</v>
      </c>
      <c r="X3076" s="2606">
        <v>6.720000000000001E-2</v>
      </c>
      <c r="Y3076" s="2609" t="s">
        <v>1534</v>
      </c>
      <c r="Z3076" s="2609" t="s">
        <v>1534</v>
      </c>
      <c r="AA3076" s="2609" t="s">
        <v>1534</v>
      </c>
      <c r="AB3076" s="2609" t="s">
        <v>1534</v>
      </c>
      <c r="AC3076" s="2606">
        <v>6.720000000000001E-2</v>
      </c>
      <c r="AD3076" s="2605">
        <v>14.918400000000002</v>
      </c>
      <c r="AE3076" s="2609" t="s">
        <v>51</v>
      </c>
      <c r="AF3076" s="2610">
        <v>3.6960000000000007E-2</v>
      </c>
      <c r="AG3076" s="2610">
        <v>0.11200000000000002</v>
      </c>
      <c r="AH3076" s="2655" t="s">
        <v>1534</v>
      </c>
      <c r="AI3076" s="2655" t="s">
        <v>1534</v>
      </c>
      <c r="AJ3076" s="2802" t="s">
        <v>1534</v>
      </c>
      <c r="AK3076" s="2574"/>
    </row>
    <row r="3077" spans="2:37" s="2777" customFormat="1" ht="17.25" customHeight="1" x14ac:dyDescent="0.2">
      <c r="B3077" s="2575"/>
      <c r="C3077" s="2568"/>
      <c r="D3077" s="2568"/>
      <c r="E3077" s="2568"/>
      <c r="F3077" s="2568"/>
      <c r="G3077" s="2568"/>
      <c r="H3077" s="2568"/>
      <c r="I3077" s="2569"/>
      <c r="J3077" s="2569"/>
      <c r="K3077" s="2569"/>
      <c r="L3077" s="2569"/>
      <c r="M3077" s="2568"/>
      <c r="N3077" s="2569"/>
      <c r="O3077" s="2569"/>
      <c r="P3077" s="2569"/>
      <c r="Q3077" s="2569"/>
      <c r="R3077" s="2569"/>
      <c r="S3077" s="2568"/>
      <c r="T3077" s="2567"/>
      <c r="U3077" s="2567"/>
      <c r="V3077" s="2567"/>
      <c r="W3077" s="2567"/>
      <c r="X3077" s="2567"/>
      <c r="Y3077" s="2567"/>
      <c r="Z3077" s="2567"/>
      <c r="AA3077" s="2567"/>
      <c r="AB3077" s="2567"/>
      <c r="AC3077" s="2567"/>
      <c r="AD3077" s="2567"/>
      <c r="AE3077" s="2567"/>
      <c r="AF3077" s="2567"/>
      <c r="AG3077" s="2567"/>
      <c r="AH3077" s="2567"/>
      <c r="AI3077" s="2567"/>
      <c r="AJ3077" s="2570"/>
      <c r="AK3077" s="2574"/>
    </row>
    <row r="3078" spans="2:37" s="2777" customFormat="1" ht="17.25" customHeight="1" x14ac:dyDescent="0.2">
      <c r="B3078" s="3834" t="s">
        <v>4996</v>
      </c>
      <c r="C3078" s="3835"/>
      <c r="D3078" s="3917" t="s">
        <v>10</v>
      </c>
      <c r="E3078" s="3917"/>
      <c r="F3078" s="3917"/>
      <c r="G3078" s="3917"/>
      <c r="H3078" s="2571"/>
      <c r="I3078" s="2571"/>
      <c r="J3078" s="2571"/>
      <c r="K3078" s="2571"/>
      <c r="L3078" s="2571"/>
      <c r="M3078" s="2571"/>
      <c r="N3078" s="2571"/>
      <c r="O3078" s="2571"/>
      <c r="P3078" s="2571"/>
      <c r="Q3078" s="2571"/>
      <c r="R3078" s="2571"/>
      <c r="S3078" s="2571"/>
      <c r="T3078" s="2567"/>
      <c r="U3078" s="2567"/>
      <c r="V3078" s="2567"/>
      <c r="W3078" s="2567"/>
      <c r="X3078" s="2567"/>
      <c r="Y3078" s="2567"/>
      <c r="Z3078" s="2567"/>
      <c r="AA3078" s="2567"/>
      <c r="AB3078" s="2567"/>
      <c r="AC3078" s="2567"/>
      <c r="AD3078" s="2567"/>
      <c r="AE3078" s="2567"/>
      <c r="AF3078" s="2567"/>
      <c r="AG3078" s="2567"/>
      <c r="AH3078" s="2567"/>
      <c r="AI3078" s="2567"/>
      <c r="AJ3078" s="2570"/>
      <c r="AK3078" s="2574"/>
    </row>
    <row r="3079" spans="2:37" s="2777" customFormat="1" ht="17.25" customHeight="1" x14ac:dyDescent="0.2">
      <c r="B3079" s="3834" t="s">
        <v>4997</v>
      </c>
      <c r="C3079" s="3835"/>
      <c r="D3079" s="3917" t="s">
        <v>10</v>
      </c>
      <c r="E3079" s="3917"/>
      <c r="F3079" s="3917"/>
      <c r="G3079" s="3917"/>
      <c r="H3079" s="2571"/>
      <c r="I3079" s="2571"/>
      <c r="J3079" s="2571"/>
      <c r="K3079" s="2571"/>
      <c r="L3079" s="2571"/>
      <c r="M3079" s="2571"/>
      <c r="N3079" s="2571"/>
      <c r="O3079" s="2571"/>
      <c r="P3079" s="2571"/>
      <c r="Q3079" s="2571"/>
      <c r="R3079" s="2571"/>
      <c r="S3079" s="2571"/>
      <c r="T3079" s="2567"/>
      <c r="U3079" s="2567"/>
      <c r="V3079" s="2567"/>
      <c r="W3079" s="2567"/>
      <c r="X3079" s="2567"/>
      <c r="Y3079" s="2567"/>
      <c r="Z3079" s="2567"/>
      <c r="AA3079" s="2567"/>
      <c r="AB3079" s="2567"/>
      <c r="AC3079" s="2567"/>
      <c r="AD3079" s="2567"/>
      <c r="AE3079" s="2567"/>
      <c r="AF3079" s="2567"/>
      <c r="AG3079" s="2567"/>
      <c r="AH3079" s="2567"/>
      <c r="AI3079" s="2567"/>
      <c r="AJ3079" s="2570"/>
      <c r="AK3079" s="2574"/>
    </row>
    <row r="3080" spans="2:37" s="2777" customFormat="1" ht="17.25" customHeight="1" thickBot="1" x14ac:dyDescent="0.25">
      <c r="B3080" s="3938"/>
      <c r="C3080" s="3939"/>
      <c r="D3080" s="3940"/>
      <c r="E3080" s="3940"/>
      <c r="F3080" s="3940"/>
      <c r="G3080" s="3940"/>
      <c r="H3080" s="2576"/>
      <c r="I3080" s="2576"/>
      <c r="J3080" s="2576"/>
      <c r="K3080" s="2576"/>
      <c r="L3080" s="2576"/>
      <c r="M3080" s="2576"/>
      <c r="N3080" s="2576"/>
      <c r="O3080" s="2576"/>
      <c r="P3080" s="2576"/>
      <c r="Q3080" s="2576"/>
      <c r="R3080" s="2576"/>
      <c r="S3080" s="2576"/>
      <c r="T3080" s="2577"/>
      <c r="U3080" s="2577"/>
      <c r="V3080" s="2577"/>
      <c r="W3080" s="2577"/>
      <c r="X3080" s="2577"/>
      <c r="Y3080" s="2577"/>
      <c r="Z3080" s="2577"/>
      <c r="AA3080" s="2577"/>
      <c r="AB3080" s="2577"/>
      <c r="AC3080" s="2577"/>
      <c r="AD3080" s="2577"/>
      <c r="AE3080" s="2577"/>
      <c r="AF3080" s="2577"/>
      <c r="AG3080" s="2577"/>
      <c r="AH3080" s="2577"/>
      <c r="AI3080" s="2577"/>
      <c r="AJ3080" s="2578"/>
      <c r="AK3080" s="2579"/>
    </row>
    <row r="3081" spans="2:37" s="2777" customFormat="1" ht="17.25" customHeight="1" x14ac:dyDescent="0.2">
      <c r="B3081" s="2666"/>
      <c r="C3081" s="2666"/>
      <c r="D3081" s="2695"/>
      <c r="E3081" s="2695"/>
      <c r="F3081" s="2695"/>
      <c r="G3081" s="2695"/>
      <c r="H3081" s="2571"/>
      <c r="I3081" s="2571"/>
      <c r="J3081" s="2571"/>
      <c r="K3081" s="2571"/>
      <c r="L3081" s="2571"/>
      <c r="M3081" s="2571"/>
      <c r="N3081" s="2571"/>
      <c r="O3081" s="2571"/>
      <c r="P3081" s="2571"/>
      <c r="Q3081" s="2571"/>
      <c r="R3081" s="2571"/>
      <c r="S3081" s="2571"/>
      <c r="T3081" s="2567"/>
      <c r="U3081" s="2567"/>
      <c r="V3081" s="2567"/>
      <c r="W3081" s="2567"/>
      <c r="X3081" s="2567"/>
      <c r="Y3081" s="2567"/>
      <c r="Z3081" s="2567"/>
      <c r="AA3081" s="2567"/>
      <c r="AB3081" s="2567"/>
      <c r="AC3081" s="2567"/>
      <c r="AD3081" s="2567"/>
      <c r="AE3081" s="2567"/>
      <c r="AF3081" s="2567"/>
      <c r="AG3081" s="2567"/>
      <c r="AH3081" s="2567"/>
      <c r="AI3081" s="2567"/>
      <c r="AJ3081" s="2567"/>
      <c r="AK3081" s="2573"/>
    </row>
    <row r="3082" spans="2:37" s="2777" customFormat="1" ht="17.25" customHeight="1" thickBot="1" x14ac:dyDescent="0.25">
      <c r="B3082" s="2661"/>
      <c r="C3082" s="2661"/>
      <c r="D3082" s="2661"/>
      <c r="E3082" s="2661"/>
      <c r="F3082" s="2661"/>
    </row>
    <row r="3083" spans="2:37" s="2777" customFormat="1" ht="17.25" customHeight="1" x14ac:dyDescent="0.2">
      <c r="B3083" s="3839" t="s">
        <v>5005</v>
      </c>
      <c r="C3083" s="3840"/>
      <c r="D3083" s="3840"/>
      <c r="E3083" s="3840"/>
      <c r="F3083" s="3840"/>
      <c r="G3083" s="3840"/>
      <c r="H3083" s="3840"/>
      <c r="I3083" s="3840"/>
      <c r="J3083" s="3840"/>
      <c r="K3083" s="3840"/>
      <c r="L3083" s="3840"/>
      <c r="M3083" s="3840"/>
      <c r="N3083" s="3840"/>
      <c r="O3083" s="3840"/>
      <c r="P3083" s="3840"/>
      <c r="Q3083" s="3840"/>
      <c r="R3083" s="3840"/>
      <c r="S3083" s="3840"/>
      <c r="T3083" s="3840"/>
      <c r="U3083" s="3840"/>
      <c r="V3083" s="3840"/>
      <c r="W3083" s="3840"/>
      <c r="X3083" s="3840"/>
      <c r="Y3083" s="3840"/>
      <c r="Z3083" s="3840"/>
      <c r="AA3083" s="3840"/>
      <c r="AB3083" s="3840"/>
      <c r="AC3083" s="3840"/>
      <c r="AD3083" s="3840"/>
      <c r="AE3083" s="3840"/>
      <c r="AF3083" s="3840"/>
      <c r="AG3083" s="3840"/>
      <c r="AH3083" s="3840"/>
      <c r="AI3083" s="3840"/>
      <c r="AJ3083" s="3840"/>
      <c r="AK3083" s="3841"/>
    </row>
    <row r="3084" spans="2:37" s="2777" customFormat="1" ht="17.25" customHeight="1" x14ac:dyDescent="0.2">
      <c r="B3084" s="2572"/>
      <c r="C3084" s="2661"/>
      <c r="D3084" s="2661"/>
      <c r="E3084" s="2661"/>
      <c r="F3084" s="2661"/>
      <c r="G3084" s="2573"/>
      <c r="H3084" s="2573"/>
      <c r="I3084" s="2573"/>
      <c r="J3084" s="2573"/>
      <c r="K3084" s="2573"/>
      <c r="L3084" s="2573"/>
      <c r="M3084" s="2573"/>
      <c r="N3084" s="2573"/>
      <c r="O3084" s="2573"/>
      <c r="P3084" s="2573"/>
      <c r="Q3084" s="2573"/>
      <c r="R3084" s="2573"/>
      <c r="S3084" s="2573"/>
      <c r="T3084" s="2573"/>
      <c r="U3084" s="2573"/>
      <c r="V3084" s="2573"/>
      <c r="W3084" s="2573"/>
      <c r="X3084" s="2573"/>
      <c r="Y3084" s="2573"/>
      <c r="Z3084" s="2573"/>
      <c r="AA3084" s="2573"/>
      <c r="AB3084" s="2573"/>
      <c r="AC3084" s="2573"/>
      <c r="AD3084" s="2573"/>
      <c r="AE3084" s="2573"/>
      <c r="AF3084" s="2573"/>
      <c r="AG3084" s="2573"/>
      <c r="AH3084" s="2573"/>
      <c r="AI3084" s="2573"/>
      <c r="AJ3084" s="2573"/>
      <c r="AK3084" s="2574"/>
    </row>
    <row r="3085" spans="2:37" s="2777" customFormat="1" ht="17.25" customHeight="1" x14ac:dyDescent="0.2">
      <c r="B3085" s="2572" t="s">
        <v>4992</v>
      </c>
      <c r="C3085" s="2661"/>
      <c r="D3085" s="3962" t="s">
        <v>5262</v>
      </c>
      <c r="E3085" s="3962"/>
      <c r="F3085" s="3962"/>
      <c r="G3085" s="3962"/>
      <c r="H3085" s="3962"/>
      <c r="I3085" s="2573"/>
      <c r="J3085" s="2573"/>
      <c r="K3085" s="2573"/>
      <c r="L3085" s="2573"/>
      <c r="M3085" s="2573"/>
      <c r="N3085" s="2573"/>
      <c r="O3085" s="2573"/>
      <c r="P3085" s="2573"/>
      <c r="Q3085" s="2573"/>
      <c r="R3085" s="2573"/>
      <c r="S3085" s="2573"/>
      <c r="T3085" s="2573"/>
      <c r="U3085" s="2573"/>
      <c r="V3085" s="2573"/>
      <c r="W3085" s="2573"/>
      <c r="X3085" s="2573"/>
      <c r="Y3085" s="2573"/>
      <c r="Z3085" s="2573"/>
      <c r="AA3085" s="2573"/>
      <c r="AB3085" s="2573"/>
      <c r="AC3085" s="2573"/>
      <c r="AD3085" s="2573"/>
      <c r="AE3085" s="2573"/>
      <c r="AF3085" s="2573"/>
      <c r="AG3085" s="2573"/>
      <c r="AH3085" s="2573"/>
      <c r="AI3085" s="2573"/>
      <c r="AJ3085" s="2573"/>
      <c r="AK3085" s="2574"/>
    </row>
    <row r="3086" spans="2:37" s="2777" customFormat="1" ht="17.25" customHeight="1" thickBot="1" x14ac:dyDescent="0.25">
      <c r="B3086" s="3863" t="s">
        <v>5006</v>
      </c>
      <c r="C3086" s="3864"/>
      <c r="D3086" s="3972">
        <v>41388</v>
      </c>
      <c r="E3086" s="3973"/>
      <c r="F3086" s="2661"/>
      <c r="G3086" s="2573"/>
      <c r="H3086" s="2573"/>
      <c r="I3086" s="2573"/>
      <c r="J3086" s="2573"/>
      <c r="K3086" s="2573"/>
      <c r="L3086" s="2573"/>
      <c r="M3086" s="2573"/>
      <c r="N3086" s="2573"/>
      <c r="O3086" s="2573"/>
      <c r="P3086" s="2573"/>
      <c r="Q3086" s="2573"/>
      <c r="R3086" s="2573"/>
      <c r="S3086" s="2573"/>
      <c r="T3086" s="2573"/>
      <c r="U3086" s="2573"/>
      <c r="V3086" s="2573"/>
      <c r="W3086" s="2573"/>
      <c r="X3086" s="2573"/>
      <c r="Y3086" s="2573"/>
      <c r="Z3086" s="2573"/>
      <c r="AA3086" s="2573"/>
      <c r="AB3086" s="2573"/>
      <c r="AC3086" s="2573"/>
      <c r="AD3086" s="2573"/>
      <c r="AE3086" s="2573"/>
      <c r="AF3086" s="2573"/>
      <c r="AG3086" s="2573"/>
      <c r="AH3086" s="2573"/>
      <c r="AI3086" s="2573"/>
      <c r="AJ3086" s="2573"/>
      <c r="AK3086" s="2574"/>
    </row>
    <row r="3087" spans="2:37" s="2777" customFormat="1" ht="24.75" customHeight="1" thickBot="1" x14ac:dyDescent="0.25">
      <c r="B3087" s="3844" t="s">
        <v>5007</v>
      </c>
      <c r="C3087" s="3871"/>
      <c r="D3087" s="3963" t="s">
        <v>5263</v>
      </c>
      <c r="E3087" s="3964"/>
      <c r="F3087" s="3964"/>
      <c r="G3087" s="3964"/>
      <c r="H3087" s="3964"/>
      <c r="I3087" s="3964"/>
      <c r="J3087" s="3964"/>
      <c r="K3087" s="3965"/>
      <c r="L3087" s="2573"/>
      <c r="M3087" s="2573"/>
      <c r="N3087" s="2573"/>
      <c r="O3087" s="2573"/>
      <c r="P3087" s="2573"/>
      <c r="Q3087" s="2573"/>
      <c r="R3087" s="2573"/>
      <c r="S3087" s="2573"/>
      <c r="T3087" s="2573"/>
      <c r="U3087" s="2573"/>
      <c r="V3087" s="2573"/>
      <c r="W3087" s="2573"/>
      <c r="X3087" s="2573"/>
      <c r="Y3087" s="2573"/>
      <c r="Z3087" s="2573"/>
      <c r="AA3087" s="2573"/>
      <c r="AB3087" s="2573"/>
      <c r="AC3087" s="2573"/>
      <c r="AD3087" s="2573"/>
      <c r="AE3087" s="2573"/>
      <c r="AF3087" s="2573"/>
      <c r="AG3087" s="2573"/>
      <c r="AH3087" s="2573"/>
      <c r="AI3087" s="2573"/>
      <c r="AJ3087" s="2573"/>
      <c r="AK3087" s="2574"/>
    </row>
    <row r="3088" spans="2:37" s="2777" customFormat="1" ht="17.25" customHeight="1" thickBot="1" x14ac:dyDescent="0.25">
      <c r="B3088" s="3865"/>
      <c r="C3088" s="3849"/>
      <c r="D3088" s="3849"/>
      <c r="E3088" s="3849"/>
      <c r="F3088" s="3849"/>
      <c r="G3088" s="3849"/>
      <c r="H3088" s="3849"/>
      <c r="I3088" s="3849"/>
      <c r="J3088" s="3849"/>
      <c r="K3088" s="3849"/>
      <c r="L3088" s="3849"/>
      <c r="M3088" s="3849"/>
      <c r="N3088" s="3849"/>
      <c r="O3088" s="3849"/>
      <c r="P3088" s="3849"/>
      <c r="Q3088" s="3849"/>
      <c r="R3088" s="2573"/>
      <c r="S3088" s="2573"/>
      <c r="T3088" s="2573"/>
      <c r="U3088" s="2573"/>
      <c r="V3088" s="2573"/>
      <c r="W3088" s="2573"/>
      <c r="X3088" s="2573"/>
      <c r="Y3088" s="2573"/>
      <c r="Z3088" s="2573"/>
      <c r="AA3088" s="2573"/>
      <c r="AB3088" s="2573"/>
      <c r="AC3088" s="2573"/>
      <c r="AD3088" s="2573"/>
      <c r="AE3088" s="2573"/>
      <c r="AF3088" s="2573"/>
      <c r="AG3088" s="2573"/>
      <c r="AH3088" s="2573"/>
      <c r="AI3088" s="2573"/>
      <c r="AJ3088" s="2573"/>
      <c r="AK3088" s="2574"/>
    </row>
    <row r="3089" spans="2:37" s="2777" customFormat="1" ht="17.25" customHeight="1" thickBot="1" x14ac:dyDescent="0.25">
      <c r="B3089" s="3827" t="s">
        <v>5008</v>
      </c>
      <c r="C3089" s="3827"/>
      <c r="D3089" s="3827" t="s">
        <v>4998</v>
      </c>
      <c r="E3089" s="3827" t="s">
        <v>5009</v>
      </c>
      <c r="F3089" s="3850" t="s">
        <v>224</v>
      </c>
      <c r="G3089" s="3850"/>
      <c r="H3089" s="3850"/>
      <c r="I3089" s="3850"/>
      <c r="J3089" s="3850"/>
      <c r="K3089" s="3850"/>
      <c r="L3089" s="3850"/>
      <c r="M3089" s="3850"/>
      <c r="N3089" s="3850"/>
      <c r="O3089" s="3850"/>
      <c r="P3089" s="3850"/>
      <c r="Q3089" s="3850"/>
      <c r="R3089" s="3850"/>
      <c r="S3089" s="3850" t="s">
        <v>340</v>
      </c>
      <c r="T3089" s="3850"/>
      <c r="U3089" s="3850"/>
      <c r="V3089" s="3850"/>
      <c r="W3089" s="3850"/>
      <c r="X3089" s="3850"/>
      <c r="Y3089" s="3850"/>
      <c r="Z3089" s="3850"/>
      <c r="AA3089" s="3850"/>
      <c r="AB3089" s="3850"/>
      <c r="AC3089" s="3850"/>
      <c r="AD3089" s="3850" t="s">
        <v>225</v>
      </c>
      <c r="AE3089" s="3850"/>
      <c r="AF3089" s="3850"/>
      <c r="AG3089" s="3850"/>
      <c r="AH3089" s="3851" t="s">
        <v>4993</v>
      </c>
      <c r="AI3089" s="3851"/>
      <c r="AJ3089" s="3851"/>
      <c r="AK3089" s="2574"/>
    </row>
    <row r="3090" spans="2:37" s="2777" customFormat="1" ht="17.25" customHeight="1" thickBot="1" x14ac:dyDescent="0.25">
      <c r="B3090" s="3828"/>
      <c r="C3090" s="3828"/>
      <c r="D3090" s="3828"/>
      <c r="E3090" s="3828"/>
      <c r="F3090" s="3828" t="s">
        <v>5010</v>
      </c>
      <c r="G3090" s="3828" t="s">
        <v>5011</v>
      </c>
      <c r="H3090" s="3827" t="s">
        <v>5012</v>
      </c>
      <c r="I3090" s="3830" t="s">
        <v>5013</v>
      </c>
      <c r="J3090" s="3830" t="s">
        <v>5014</v>
      </c>
      <c r="K3090" s="3829" t="s">
        <v>5015</v>
      </c>
      <c r="L3090" s="3829" t="s">
        <v>5016</v>
      </c>
      <c r="M3090" s="3830" t="s">
        <v>5017</v>
      </c>
      <c r="N3090" s="3830"/>
      <c r="O3090" s="3829" t="s">
        <v>5018</v>
      </c>
      <c r="P3090" s="3829" t="s">
        <v>5019</v>
      </c>
      <c r="Q3090" s="3829" t="s">
        <v>5020</v>
      </c>
      <c r="R3090" s="3829" t="s">
        <v>5021</v>
      </c>
      <c r="S3090" s="3827" t="s">
        <v>5022</v>
      </c>
      <c r="T3090" s="3827" t="s">
        <v>5023</v>
      </c>
      <c r="U3090" s="3827" t="s">
        <v>5024</v>
      </c>
      <c r="V3090" s="3827" t="s">
        <v>5025</v>
      </c>
      <c r="W3090" s="3827" t="s">
        <v>5026</v>
      </c>
      <c r="X3090" s="3827" t="s">
        <v>5027</v>
      </c>
      <c r="Y3090" s="3827" t="s">
        <v>5028</v>
      </c>
      <c r="Z3090" s="3827" t="s">
        <v>5029</v>
      </c>
      <c r="AA3090" s="3827" t="s">
        <v>5030</v>
      </c>
      <c r="AB3090" s="3830" t="s">
        <v>5031</v>
      </c>
      <c r="AC3090" s="3830" t="s">
        <v>5032</v>
      </c>
      <c r="AD3090" s="3827" t="s">
        <v>5033</v>
      </c>
      <c r="AE3090" s="3827" t="s">
        <v>5034</v>
      </c>
      <c r="AF3090" s="3827" t="s">
        <v>5035</v>
      </c>
      <c r="AG3090" s="3827" t="s">
        <v>5036</v>
      </c>
      <c r="AH3090" s="3827" t="s">
        <v>1154</v>
      </c>
      <c r="AI3090" s="3827" t="s">
        <v>4994</v>
      </c>
      <c r="AJ3090" s="3827" t="s">
        <v>4995</v>
      </c>
      <c r="AK3090" s="2574"/>
    </row>
    <row r="3091" spans="2:37" s="2777" customFormat="1" ht="17.25" customHeight="1" thickBot="1" x14ac:dyDescent="0.25">
      <c r="B3091" s="3828"/>
      <c r="C3091" s="3828"/>
      <c r="D3091" s="3828"/>
      <c r="E3091" s="3828"/>
      <c r="F3091" s="3828"/>
      <c r="G3091" s="3828"/>
      <c r="H3091" s="3828"/>
      <c r="I3091" s="3829"/>
      <c r="J3091" s="3829"/>
      <c r="K3091" s="3829"/>
      <c r="L3091" s="3829"/>
      <c r="M3091" s="2658" t="s">
        <v>5037</v>
      </c>
      <c r="N3091" s="2657" t="s">
        <v>2798</v>
      </c>
      <c r="O3091" s="3829"/>
      <c r="P3091" s="3829"/>
      <c r="Q3091" s="3829"/>
      <c r="R3091" s="3829"/>
      <c r="S3091" s="3828"/>
      <c r="T3091" s="3828"/>
      <c r="U3091" s="3828"/>
      <c r="V3091" s="3828"/>
      <c r="W3091" s="3828"/>
      <c r="X3091" s="3828"/>
      <c r="Y3091" s="3828"/>
      <c r="Z3091" s="3828"/>
      <c r="AA3091" s="3828"/>
      <c r="AB3091" s="3829"/>
      <c r="AC3091" s="3829"/>
      <c r="AD3091" s="3828"/>
      <c r="AE3091" s="3828"/>
      <c r="AF3091" s="3828"/>
      <c r="AG3091" s="3828"/>
      <c r="AH3091" s="3828"/>
      <c r="AI3091" s="3828"/>
      <c r="AJ3091" s="3828"/>
      <c r="AK3091" s="2574"/>
    </row>
    <row r="3092" spans="2:37" s="2777" customFormat="1" ht="17.25" customHeight="1" x14ac:dyDescent="0.2">
      <c r="B3092" s="4653" t="s">
        <v>5105</v>
      </c>
      <c r="C3092" s="4654"/>
      <c r="D3092" s="2580" t="s">
        <v>5264</v>
      </c>
      <c r="E3092" s="2581">
        <f>18*1.12</f>
        <v>20.160000000000004</v>
      </c>
      <c r="F3092" s="2581">
        <f>18*1.12</f>
        <v>20.160000000000004</v>
      </c>
      <c r="G3092" s="2688" t="s">
        <v>1534</v>
      </c>
      <c r="H3092" s="2688" t="s">
        <v>1534</v>
      </c>
      <c r="I3092" s="2688" t="s">
        <v>1534</v>
      </c>
      <c r="J3092" s="2803">
        <v>150</v>
      </c>
      <c r="K3092" s="2688">
        <v>0.13440000000000002</v>
      </c>
      <c r="L3092" s="2688">
        <v>0.13440000000000002</v>
      </c>
      <c r="M3092" s="2803">
        <v>81</v>
      </c>
      <c r="N3092" s="2803">
        <v>120</v>
      </c>
      <c r="O3092" s="2688">
        <v>0.24640000000000004</v>
      </c>
      <c r="P3092" s="2688">
        <v>0.16800000000000001</v>
      </c>
      <c r="Q3092" s="2688">
        <v>0.24640000000000004</v>
      </c>
      <c r="R3092" s="2688">
        <v>0.16800000000000001</v>
      </c>
      <c r="S3092" s="2804" t="s">
        <v>1534</v>
      </c>
      <c r="T3092" s="2602" t="s">
        <v>1534</v>
      </c>
      <c r="U3092" s="2602" t="s">
        <v>1534</v>
      </c>
      <c r="V3092" s="2602" t="s">
        <v>1534</v>
      </c>
      <c r="W3092" s="2602" t="s">
        <v>1534</v>
      </c>
      <c r="X3092" s="2688">
        <v>6.720000000000001E-2</v>
      </c>
      <c r="Y3092" s="2603" t="s">
        <v>1534</v>
      </c>
      <c r="Z3092" s="2603" t="s">
        <v>1534</v>
      </c>
      <c r="AA3092" s="2603" t="s">
        <v>1534</v>
      </c>
      <c r="AB3092" s="2603" t="s">
        <v>1534</v>
      </c>
      <c r="AC3092" s="2688">
        <v>6.720000000000001E-2</v>
      </c>
      <c r="AD3092" s="2603" t="s">
        <v>1534</v>
      </c>
      <c r="AE3092" s="2603" t="s">
        <v>1534</v>
      </c>
      <c r="AF3092" s="2603" t="s">
        <v>1534</v>
      </c>
      <c r="AG3092" s="2603" t="s">
        <v>1534</v>
      </c>
      <c r="AH3092" s="2603" t="s">
        <v>1534</v>
      </c>
      <c r="AI3092" s="2603" t="s">
        <v>1534</v>
      </c>
      <c r="AJ3092" s="2805" t="s">
        <v>1534</v>
      </c>
      <c r="AK3092" s="2574"/>
    </row>
    <row r="3093" spans="2:37" s="2777" customFormat="1" ht="17.25" customHeight="1" x14ac:dyDescent="0.2">
      <c r="B3093" s="4649" t="s">
        <v>5106</v>
      </c>
      <c r="C3093" s="3977"/>
      <c r="D3093" s="2557" t="s">
        <v>5265</v>
      </c>
      <c r="E3093" s="2558">
        <f>18*1.12</f>
        <v>20.160000000000004</v>
      </c>
      <c r="F3093" s="2558">
        <f>14.07*1.12</f>
        <v>15.758400000000002</v>
      </c>
      <c r="G3093" s="2559" t="s">
        <v>1534</v>
      </c>
      <c r="H3093" s="2559" t="s">
        <v>1534</v>
      </c>
      <c r="I3093" s="2559" t="s">
        <v>1534</v>
      </c>
      <c r="J3093" s="2677">
        <v>117</v>
      </c>
      <c r="K3093" s="2559">
        <v>0.13440000000000002</v>
      </c>
      <c r="L3093" s="2559">
        <v>0.13440000000000002</v>
      </c>
      <c r="M3093" s="2677">
        <v>63</v>
      </c>
      <c r="N3093" s="2677">
        <v>93</v>
      </c>
      <c r="O3093" s="2559">
        <v>0.24640000000000004</v>
      </c>
      <c r="P3093" s="2559">
        <v>0.16800000000000001</v>
      </c>
      <c r="Q3093" s="2559">
        <v>0.24640000000000004</v>
      </c>
      <c r="R3093" s="2559">
        <v>0.16800000000000001</v>
      </c>
      <c r="S3093" s="2806">
        <f>3.93*1.12</f>
        <v>4.4016000000000002</v>
      </c>
      <c r="T3093" s="2561" t="s">
        <v>1534</v>
      </c>
      <c r="U3093" s="2561" t="s">
        <v>1534</v>
      </c>
      <c r="V3093" s="2561" t="s">
        <v>1125</v>
      </c>
      <c r="W3093" s="2561">
        <f>+S3093/500</f>
        <v>8.8032000000000006E-3</v>
      </c>
      <c r="X3093" s="2559">
        <v>6.720000000000001E-2</v>
      </c>
      <c r="Y3093" s="2562" t="s">
        <v>1534</v>
      </c>
      <c r="Z3093" s="2562" t="s">
        <v>1534</v>
      </c>
      <c r="AA3093" s="2562" t="s">
        <v>1534</v>
      </c>
      <c r="AB3093" s="2562" t="s">
        <v>1534</v>
      </c>
      <c r="AC3093" s="2559">
        <v>6.720000000000001E-2</v>
      </c>
      <c r="AD3093" s="2562" t="s">
        <v>1534</v>
      </c>
      <c r="AE3093" s="2562" t="s">
        <v>1534</v>
      </c>
      <c r="AF3093" s="2562" t="s">
        <v>1534</v>
      </c>
      <c r="AG3093" s="2562" t="s">
        <v>1534</v>
      </c>
      <c r="AH3093" s="2562" t="s">
        <v>1534</v>
      </c>
      <c r="AI3093" s="2562" t="s">
        <v>1534</v>
      </c>
      <c r="AJ3093" s="2807" t="s">
        <v>1534</v>
      </c>
      <c r="AK3093" s="2574"/>
    </row>
    <row r="3094" spans="2:37" s="2777" customFormat="1" ht="17.25" customHeight="1" x14ac:dyDescent="0.2">
      <c r="B3094" s="4649" t="s">
        <v>5107</v>
      </c>
      <c r="C3094" s="3977"/>
      <c r="D3094" s="2557" t="s">
        <v>5266</v>
      </c>
      <c r="E3094" s="2558">
        <f>20*1.12</f>
        <v>22.400000000000002</v>
      </c>
      <c r="F3094" s="2558">
        <f>12.13*1.12</f>
        <v>13.585600000000003</v>
      </c>
      <c r="G3094" s="2559" t="s">
        <v>1534</v>
      </c>
      <c r="H3094" s="2559" t="s">
        <v>1534</v>
      </c>
      <c r="I3094" s="2559" t="s">
        <v>1534</v>
      </c>
      <c r="J3094" s="2677">
        <v>101</v>
      </c>
      <c r="K3094" s="2559">
        <v>0.13440000000000002</v>
      </c>
      <c r="L3094" s="2559">
        <v>0.13440000000000002</v>
      </c>
      <c r="M3094" s="2677">
        <v>55</v>
      </c>
      <c r="N3094" s="2677">
        <v>80</v>
      </c>
      <c r="O3094" s="2559">
        <v>0.24640000000000004</v>
      </c>
      <c r="P3094" s="2559">
        <v>0.16800000000000001</v>
      </c>
      <c r="Q3094" s="2559">
        <v>0.24640000000000004</v>
      </c>
      <c r="R3094" s="2559">
        <v>0.16800000000000001</v>
      </c>
      <c r="S3094" s="2806">
        <f>7.87*1.12</f>
        <v>8.8144000000000009</v>
      </c>
      <c r="T3094" s="2561" t="s">
        <v>1534</v>
      </c>
      <c r="U3094" s="2561" t="s">
        <v>1534</v>
      </c>
      <c r="V3094" s="2561" t="s">
        <v>1127</v>
      </c>
      <c r="W3094" s="2561">
        <f>+S3094/1000</f>
        <v>8.8144000000000017E-3</v>
      </c>
      <c r="X3094" s="2559">
        <v>6.720000000000001E-2</v>
      </c>
      <c r="Y3094" s="2562" t="s">
        <v>1534</v>
      </c>
      <c r="Z3094" s="2562" t="s">
        <v>1534</v>
      </c>
      <c r="AA3094" s="2562" t="s">
        <v>1534</v>
      </c>
      <c r="AB3094" s="2562" t="s">
        <v>1534</v>
      </c>
      <c r="AC3094" s="2559">
        <v>6.720000000000001E-2</v>
      </c>
      <c r="AD3094" s="2562" t="s">
        <v>1534</v>
      </c>
      <c r="AE3094" s="2562" t="s">
        <v>1534</v>
      </c>
      <c r="AF3094" s="2562" t="s">
        <v>1534</v>
      </c>
      <c r="AG3094" s="2562" t="s">
        <v>1534</v>
      </c>
      <c r="AH3094" s="2562" t="s">
        <v>1534</v>
      </c>
      <c r="AI3094" s="2562" t="s">
        <v>1534</v>
      </c>
      <c r="AJ3094" s="2807" t="s">
        <v>1534</v>
      </c>
      <c r="AK3094" s="2574"/>
    </row>
    <row r="3095" spans="2:37" s="2777" customFormat="1" ht="17.25" customHeight="1" x14ac:dyDescent="0.2">
      <c r="B3095" s="4649" t="s">
        <v>5108</v>
      </c>
      <c r="C3095" s="3977"/>
      <c r="D3095" s="2557" t="s">
        <v>5267</v>
      </c>
      <c r="E3095" s="2558">
        <f>22*1.12</f>
        <v>24.64</v>
      </c>
      <c r="F3095" s="2558">
        <f>22*1.12</f>
        <v>24.64</v>
      </c>
      <c r="G3095" s="2559" t="s">
        <v>1534</v>
      </c>
      <c r="H3095" s="2559" t="s">
        <v>1534</v>
      </c>
      <c r="I3095" s="2559" t="s">
        <v>1534</v>
      </c>
      <c r="J3095" s="2677">
        <v>183</v>
      </c>
      <c r="K3095" s="2559">
        <v>0.13440000000000002</v>
      </c>
      <c r="L3095" s="2559">
        <v>0.13440000000000002</v>
      </c>
      <c r="M3095" s="2677">
        <v>100</v>
      </c>
      <c r="N3095" s="2677">
        <v>146</v>
      </c>
      <c r="O3095" s="2559">
        <v>0.24640000000000004</v>
      </c>
      <c r="P3095" s="2559">
        <v>0.16800000000000001</v>
      </c>
      <c r="Q3095" s="2559">
        <v>0.24640000000000004</v>
      </c>
      <c r="R3095" s="2559">
        <v>0.16800000000000001</v>
      </c>
      <c r="S3095" s="2806" t="s">
        <v>1534</v>
      </c>
      <c r="T3095" s="2561" t="s">
        <v>1534</v>
      </c>
      <c r="U3095" s="2561" t="s">
        <v>1534</v>
      </c>
      <c r="V3095" s="2561" t="s">
        <v>1534</v>
      </c>
      <c r="W3095" s="2561" t="s">
        <v>1534</v>
      </c>
      <c r="X3095" s="2559">
        <v>6.720000000000001E-2</v>
      </c>
      <c r="Y3095" s="2562" t="s">
        <v>1534</v>
      </c>
      <c r="Z3095" s="2562" t="s">
        <v>1534</v>
      </c>
      <c r="AA3095" s="2562" t="s">
        <v>1534</v>
      </c>
      <c r="AB3095" s="2562" t="s">
        <v>1534</v>
      </c>
      <c r="AC3095" s="2559">
        <v>6.720000000000001E-2</v>
      </c>
      <c r="AD3095" s="2562" t="s">
        <v>1534</v>
      </c>
      <c r="AE3095" s="2562" t="s">
        <v>1534</v>
      </c>
      <c r="AF3095" s="2562" t="s">
        <v>1534</v>
      </c>
      <c r="AG3095" s="2562" t="s">
        <v>1534</v>
      </c>
      <c r="AH3095" s="2562" t="s">
        <v>1534</v>
      </c>
      <c r="AI3095" s="2562" t="s">
        <v>1534</v>
      </c>
      <c r="AJ3095" s="2807" t="s">
        <v>1534</v>
      </c>
      <c r="AK3095" s="2574"/>
    </row>
    <row r="3096" spans="2:37" s="2777" customFormat="1" ht="17.25" customHeight="1" thickBot="1" x14ac:dyDescent="0.25">
      <c r="B3096" s="4652" t="s">
        <v>5109</v>
      </c>
      <c r="C3096" s="3983"/>
      <c r="D3096" s="2604" t="s">
        <v>5268</v>
      </c>
      <c r="E3096" s="2605">
        <f>22*1.12</f>
        <v>24.64</v>
      </c>
      <c r="F3096" s="2605">
        <f>10.2*1.12</f>
        <v>11.423999999999999</v>
      </c>
      <c r="G3096" s="2606" t="s">
        <v>1534</v>
      </c>
      <c r="H3096" s="2606" t="s">
        <v>1534</v>
      </c>
      <c r="I3096" s="2606" t="s">
        <v>1534</v>
      </c>
      <c r="J3096" s="2808">
        <v>85</v>
      </c>
      <c r="K3096" s="2606">
        <v>0.13440000000000002</v>
      </c>
      <c r="L3096" s="2606">
        <v>0.13440000000000002</v>
      </c>
      <c r="M3096" s="2808">
        <v>46</v>
      </c>
      <c r="N3096" s="2808">
        <v>68</v>
      </c>
      <c r="O3096" s="2606">
        <v>0.24640000000000004</v>
      </c>
      <c r="P3096" s="2606">
        <v>0.16800000000000001</v>
      </c>
      <c r="Q3096" s="2606">
        <v>0.24640000000000004</v>
      </c>
      <c r="R3096" s="2606">
        <v>0.16800000000000001</v>
      </c>
      <c r="S3096" s="2809">
        <f>11.8*1.12</f>
        <v>13.216000000000003</v>
      </c>
      <c r="T3096" s="2608" t="s">
        <v>1534</v>
      </c>
      <c r="U3096" s="2608" t="s">
        <v>1534</v>
      </c>
      <c r="V3096" s="2609" t="s">
        <v>1130</v>
      </c>
      <c r="W3096" s="2608">
        <f>+S3096/1500</f>
        <v>8.810666666666668E-3</v>
      </c>
      <c r="X3096" s="2606">
        <v>6.720000000000001E-2</v>
      </c>
      <c r="Y3096" s="2609" t="s">
        <v>1534</v>
      </c>
      <c r="Z3096" s="2609" t="s">
        <v>1534</v>
      </c>
      <c r="AA3096" s="2609" t="s">
        <v>1534</v>
      </c>
      <c r="AB3096" s="2609" t="s">
        <v>1534</v>
      </c>
      <c r="AC3096" s="2606">
        <v>6.720000000000001E-2</v>
      </c>
      <c r="AD3096" s="2609" t="s">
        <v>1534</v>
      </c>
      <c r="AE3096" s="2609" t="s">
        <v>1534</v>
      </c>
      <c r="AF3096" s="2609" t="s">
        <v>1534</v>
      </c>
      <c r="AG3096" s="2609" t="s">
        <v>1534</v>
      </c>
      <c r="AH3096" s="2609" t="s">
        <v>1534</v>
      </c>
      <c r="AI3096" s="2609" t="s">
        <v>1534</v>
      </c>
      <c r="AJ3096" s="2810" t="s">
        <v>1534</v>
      </c>
      <c r="AK3096" s="2574"/>
    </row>
    <row r="3097" spans="2:37" s="2777" customFormat="1" ht="17.25" customHeight="1" x14ac:dyDescent="0.2">
      <c r="B3097" s="2575"/>
      <c r="C3097" s="2568"/>
      <c r="D3097" s="2568"/>
      <c r="E3097" s="2568"/>
      <c r="F3097" s="2568"/>
      <c r="G3097" s="2568"/>
      <c r="H3097" s="2568"/>
      <c r="I3097" s="2569"/>
      <c r="J3097" s="2569"/>
      <c r="K3097" s="2569"/>
      <c r="L3097" s="2569"/>
      <c r="M3097" s="2568"/>
      <c r="N3097" s="2569"/>
      <c r="O3097" s="2569"/>
      <c r="P3097" s="2569"/>
      <c r="Q3097" s="2569"/>
      <c r="R3097" s="2569"/>
      <c r="S3097" s="2568"/>
      <c r="T3097" s="2567"/>
      <c r="U3097" s="2567"/>
      <c r="V3097" s="2567"/>
      <c r="W3097" s="2567"/>
      <c r="X3097" s="2567"/>
      <c r="Y3097" s="2567"/>
      <c r="Z3097" s="2567"/>
      <c r="AA3097" s="2567"/>
      <c r="AB3097" s="2567"/>
      <c r="AC3097" s="2567"/>
      <c r="AD3097" s="2567"/>
      <c r="AE3097" s="2567"/>
      <c r="AF3097" s="2567"/>
      <c r="AG3097" s="2567"/>
      <c r="AH3097" s="2567"/>
      <c r="AI3097" s="2567"/>
      <c r="AJ3097" s="2570"/>
      <c r="AK3097" s="2574"/>
    </row>
    <row r="3098" spans="2:37" s="2777" customFormat="1" ht="17.25" customHeight="1" x14ac:dyDescent="0.2">
      <c r="B3098" s="3834" t="s">
        <v>4996</v>
      </c>
      <c r="C3098" s="3835"/>
      <c r="D3098" s="3917" t="s">
        <v>10</v>
      </c>
      <c r="E3098" s="3917"/>
      <c r="F3098" s="3917"/>
      <c r="G3098" s="3917"/>
      <c r="H3098" s="2571"/>
      <c r="I3098" s="2571"/>
      <c r="J3098" s="2571"/>
      <c r="K3098" s="2571"/>
      <c r="L3098" s="2571"/>
      <c r="M3098" s="2571"/>
      <c r="N3098" s="2571"/>
      <c r="O3098" s="2571"/>
      <c r="P3098" s="2571"/>
      <c r="Q3098" s="2571"/>
      <c r="R3098" s="2571"/>
      <c r="S3098" s="2571"/>
      <c r="T3098" s="2567"/>
      <c r="U3098" s="2567"/>
      <c r="V3098" s="2567"/>
      <c r="W3098" s="2567"/>
      <c r="X3098" s="2567"/>
      <c r="Y3098" s="2567"/>
      <c r="Z3098" s="2567"/>
      <c r="AA3098" s="2567"/>
      <c r="AB3098" s="2567"/>
      <c r="AC3098" s="2567"/>
      <c r="AD3098" s="2567"/>
      <c r="AE3098" s="2567"/>
      <c r="AF3098" s="2567"/>
      <c r="AG3098" s="2567"/>
      <c r="AH3098" s="2567"/>
      <c r="AI3098" s="2567"/>
      <c r="AJ3098" s="2570"/>
      <c r="AK3098" s="2574"/>
    </row>
    <row r="3099" spans="2:37" s="2412" customFormat="1" ht="17.25" customHeight="1" x14ac:dyDescent="0.2">
      <c r="B3099" s="3834" t="s">
        <v>4997</v>
      </c>
      <c r="C3099" s="3835"/>
      <c r="D3099" s="3917" t="s">
        <v>10</v>
      </c>
      <c r="E3099" s="3917"/>
      <c r="F3099" s="3917"/>
      <c r="G3099" s="3917"/>
      <c r="H3099" s="2571"/>
      <c r="I3099" s="2571"/>
      <c r="J3099" s="2571"/>
      <c r="K3099" s="2571"/>
      <c r="L3099" s="2571"/>
      <c r="M3099" s="2571"/>
      <c r="N3099" s="2571"/>
      <c r="O3099" s="2571"/>
      <c r="P3099" s="2571"/>
      <c r="Q3099" s="2571"/>
      <c r="R3099" s="2571"/>
      <c r="S3099" s="2571"/>
      <c r="T3099" s="2567"/>
      <c r="U3099" s="2567"/>
      <c r="V3099" s="2567"/>
      <c r="W3099" s="2567"/>
      <c r="X3099" s="2567"/>
      <c r="Y3099" s="2567"/>
      <c r="Z3099" s="2567"/>
      <c r="AA3099" s="2567"/>
      <c r="AB3099" s="2567"/>
      <c r="AC3099" s="2567"/>
      <c r="AD3099" s="2567"/>
      <c r="AE3099" s="2567"/>
      <c r="AF3099" s="2567"/>
      <c r="AG3099" s="2567"/>
      <c r="AH3099" s="2567"/>
      <c r="AI3099" s="2567"/>
      <c r="AJ3099" s="2570"/>
      <c r="AK3099" s="2574"/>
    </row>
    <row r="3100" spans="2:37" s="2412" customFormat="1" ht="17.25" customHeight="1" thickBot="1" x14ac:dyDescent="0.25">
      <c r="B3100" s="3938"/>
      <c r="C3100" s="3939"/>
      <c r="D3100" s="3940"/>
      <c r="E3100" s="3940"/>
      <c r="F3100" s="3940"/>
      <c r="G3100" s="3940"/>
      <c r="H3100" s="2576"/>
      <c r="I3100" s="2576"/>
      <c r="J3100" s="2576"/>
      <c r="K3100" s="2576"/>
      <c r="L3100" s="2576"/>
      <c r="M3100" s="2576"/>
      <c r="N3100" s="2576"/>
      <c r="O3100" s="2576"/>
      <c r="P3100" s="2576"/>
      <c r="Q3100" s="2576"/>
      <c r="R3100" s="2576"/>
      <c r="S3100" s="2576"/>
      <c r="T3100" s="2577"/>
      <c r="U3100" s="2577"/>
      <c r="V3100" s="2577"/>
      <c r="W3100" s="2577"/>
      <c r="X3100" s="2577"/>
      <c r="Y3100" s="2577"/>
      <c r="Z3100" s="2577"/>
      <c r="AA3100" s="2577"/>
      <c r="AB3100" s="2577"/>
      <c r="AC3100" s="2577"/>
      <c r="AD3100" s="2577"/>
      <c r="AE3100" s="2577"/>
      <c r="AF3100" s="2577"/>
      <c r="AG3100" s="2577"/>
      <c r="AH3100" s="2577"/>
      <c r="AI3100" s="2577"/>
      <c r="AJ3100" s="2578"/>
      <c r="AK3100" s="2579"/>
    </row>
    <row r="3101" spans="2:37" s="2412" customFormat="1" ht="17.25" customHeight="1" x14ac:dyDescent="0.2">
      <c r="B3101" s="2686"/>
      <c r="C3101" s="2405"/>
      <c r="D3101" s="2405"/>
      <c r="E3101" s="2405"/>
      <c r="F3101" s="2405"/>
      <c r="G3101" s="2405"/>
      <c r="H3101" s="2405"/>
      <c r="I3101" s="2405"/>
      <c r="J3101" s="2405"/>
      <c r="K3101" s="2405"/>
      <c r="L3101" s="2405"/>
      <c r="M3101" s="2405"/>
      <c r="N3101" s="2405"/>
      <c r="O3101" s="2405"/>
      <c r="P3101" s="2405"/>
      <c r="Q3101" s="2405"/>
      <c r="R3101" s="2405"/>
      <c r="S3101" s="2405"/>
      <c r="T3101" s="2405"/>
      <c r="U3101" s="2405"/>
      <c r="V3101" s="2405"/>
      <c r="W3101" s="2405"/>
      <c r="X3101" s="2405"/>
      <c r="Y3101" s="2405"/>
      <c r="Z3101" s="2405"/>
      <c r="AA3101" s="2405"/>
      <c r="AB3101" s="2405"/>
      <c r="AC3101" s="2405"/>
      <c r="AD3101" s="2405"/>
      <c r="AE3101" s="2405"/>
      <c r="AF3101" s="2405"/>
      <c r="AG3101" s="2405"/>
      <c r="AH3101" s="2405"/>
      <c r="AI3101" s="2405"/>
      <c r="AJ3101" s="2405"/>
      <c r="AK3101" s="2405"/>
    </row>
    <row r="3102" spans="2:37" s="2684" customFormat="1" ht="17.25" customHeight="1" thickBot="1" x14ac:dyDescent="0.25">
      <c r="B3102" s="2405"/>
      <c r="C3102" s="2405"/>
      <c r="D3102" s="2405"/>
      <c r="E3102" s="2405"/>
      <c r="F3102" s="2405"/>
      <c r="G3102" s="2405"/>
      <c r="H3102" s="2405"/>
      <c r="I3102" s="2405"/>
      <c r="J3102" s="2405"/>
      <c r="K3102" s="2405"/>
      <c r="L3102" s="2405"/>
      <c r="M3102" s="2405"/>
      <c r="N3102" s="2405"/>
      <c r="O3102" s="2405"/>
      <c r="P3102" s="2405"/>
      <c r="Q3102" s="2405"/>
      <c r="R3102" s="2405"/>
      <c r="S3102" s="2405"/>
      <c r="T3102" s="2405"/>
      <c r="U3102" s="2405"/>
      <c r="V3102" s="2405"/>
      <c r="W3102" s="2405"/>
      <c r="X3102" s="2405"/>
      <c r="Y3102" s="2405"/>
      <c r="Z3102" s="2405"/>
      <c r="AA3102" s="2405"/>
      <c r="AB3102" s="2405"/>
      <c r="AC3102" s="2405"/>
      <c r="AD3102" s="2405"/>
      <c r="AE3102" s="2405"/>
      <c r="AF3102" s="2405"/>
      <c r="AG3102" s="2405"/>
      <c r="AH3102" s="2405"/>
      <c r="AI3102" s="2405"/>
      <c r="AJ3102" s="2405"/>
      <c r="AK3102" s="2405"/>
    </row>
    <row r="3103" spans="2:37" s="2684" customFormat="1" ht="17.25" customHeight="1" x14ac:dyDescent="0.2">
      <c r="B3103" s="3839" t="s">
        <v>5005</v>
      </c>
      <c r="C3103" s="3840"/>
      <c r="D3103" s="3840"/>
      <c r="E3103" s="3840"/>
      <c r="F3103" s="3840"/>
      <c r="G3103" s="3840"/>
      <c r="H3103" s="3840"/>
      <c r="I3103" s="3840"/>
      <c r="J3103" s="3840"/>
      <c r="K3103" s="3840"/>
      <c r="L3103" s="3840"/>
      <c r="M3103" s="3840"/>
      <c r="N3103" s="3840"/>
      <c r="O3103" s="3840"/>
      <c r="P3103" s="3840"/>
      <c r="Q3103" s="3840"/>
      <c r="R3103" s="3840"/>
      <c r="S3103" s="3840"/>
      <c r="T3103" s="3840"/>
      <c r="U3103" s="3840"/>
      <c r="V3103" s="3840"/>
      <c r="W3103" s="3840"/>
      <c r="X3103" s="3840"/>
      <c r="Y3103" s="3840"/>
      <c r="Z3103" s="3840"/>
      <c r="AA3103" s="3840"/>
      <c r="AB3103" s="3840"/>
      <c r="AC3103" s="3840"/>
      <c r="AD3103" s="3840"/>
      <c r="AE3103" s="3840"/>
      <c r="AF3103" s="3840"/>
      <c r="AG3103" s="3840"/>
      <c r="AH3103" s="3840"/>
      <c r="AI3103" s="3840"/>
      <c r="AJ3103" s="3840"/>
      <c r="AK3103" s="3841"/>
    </row>
    <row r="3104" spans="2:37" s="2684" customFormat="1" ht="17.25" customHeight="1" x14ac:dyDescent="0.2">
      <c r="B3104" s="2572"/>
      <c r="C3104" s="2681"/>
      <c r="D3104" s="2681"/>
      <c r="E3104" s="2681"/>
      <c r="F3104" s="2681"/>
      <c r="G3104" s="2573"/>
      <c r="H3104" s="2573"/>
      <c r="I3104" s="2573"/>
      <c r="J3104" s="2573"/>
      <c r="K3104" s="2573"/>
      <c r="L3104" s="2573"/>
      <c r="M3104" s="2573"/>
      <c r="N3104" s="2573"/>
      <c r="O3104" s="2573"/>
      <c r="P3104" s="2573"/>
      <c r="Q3104" s="2573"/>
      <c r="R3104" s="2573"/>
      <c r="S3104" s="2573"/>
      <c r="T3104" s="2573"/>
      <c r="U3104" s="2573"/>
      <c r="V3104" s="2573"/>
      <c r="W3104" s="2573"/>
      <c r="X3104" s="2573"/>
      <c r="Y3104" s="2573"/>
      <c r="Z3104" s="2573"/>
      <c r="AA3104" s="2573"/>
      <c r="AB3104" s="2573"/>
      <c r="AC3104" s="2573"/>
      <c r="AD3104" s="2573"/>
      <c r="AE3104" s="2573"/>
      <c r="AF3104" s="2573"/>
      <c r="AG3104" s="2573"/>
      <c r="AH3104" s="2573"/>
      <c r="AI3104" s="2573"/>
      <c r="AJ3104" s="2573"/>
      <c r="AK3104" s="2574"/>
    </row>
    <row r="3105" spans="2:37" s="2684" customFormat="1" ht="17.25" customHeight="1" x14ac:dyDescent="0.2">
      <c r="B3105" s="2572" t="s">
        <v>4992</v>
      </c>
      <c r="C3105" s="2681"/>
      <c r="D3105" s="3962" t="s">
        <v>5269</v>
      </c>
      <c r="E3105" s="3962"/>
      <c r="F3105" s="3962"/>
      <c r="G3105" s="3962"/>
      <c r="H3105" s="3962"/>
      <c r="I3105" s="2573"/>
      <c r="J3105" s="2573"/>
      <c r="K3105" s="2573"/>
      <c r="L3105" s="2573"/>
      <c r="M3105" s="2573"/>
      <c r="N3105" s="2573"/>
      <c r="O3105" s="2573"/>
      <c r="P3105" s="2573"/>
      <c r="Q3105" s="2573"/>
      <c r="R3105" s="2573"/>
      <c r="S3105" s="2573"/>
      <c r="T3105" s="2573"/>
      <c r="U3105" s="2573"/>
      <c r="V3105" s="2573"/>
      <c r="W3105" s="2573"/>
      <c r="X3105" s="2573"/>
      <c r="Y3105" s="2573"/>
      <c r="Z3105" s="2573"/>
      <c r="AA3105" s="2573"/>
      <c r="AB3105" s="2573"/>
      <c r="AC3105" s="2573"/>
      <c r="AD3105" s="2573"/>
      <c r="AE3105" s="2573"/>
      <c r="AF3105" s="2573"/>
      <c r="AG3105" s="2573"/>
      <c r="AH3105" s="2573"/>
      <c r="AI3105" s="2573"/>
      <c r="AJ3105" s="2573"/>
      <c r="AK3105" s="2574"/>
    </row>
    <row r="3106" spans="2:37" s="2684" customFormat="1" ht="17.25" customHeight="1" thickBot="1" x14ac:dyDescent="0.25">
      <c r="B3106" s="3863" t="s">
        <v>5006</v>
      </c>
      <c r="C3106" s="3864"/>
      <c r="D3106" s="3972">
        <v>41379</v>
      </c>
      <c r="E3106" s="3973"/>
      <c r="F3106" s="2681"/>
      <c r="G3106" s="2573"/>
      <c r="H3106" s="2573"/>
      <c r="I3106" s="2573"/>
      <c r="J3106" s="2573"/>
      <c r="K3106" s="2573"/>
      <c r="L3106" s="2573"/>
      <c r="M3106" s="2573"/>
      <c r="N3106" s="2573"/>
      <c r="O3106" s="2573"/>
      <c r="P3106" s="2573"/>
      <c r="Q3106" s="2573"/>
      <c r="R3106" s="2573"/>
      <c r="S3106" s="2573"/>
      <c r="T3106" s="2573"/>
      <c r="U3106" s="2573"/>
      <c r="V3106" s="2573"/>
      <c r="W3106" s="2573"/>
      <c r="X3106" s="2573"/>
      <c r="Y3106" s="2573"/>
      <c r="Z3106" s="2573"/>
      <c r="AA3106" s="2573"/>
      <c r="AB3106" s="2573"/>
      <c r="AC3106" s="2573"/>
      <c r="AD3106" s="2573"/>
      <c r="AE3106" s="2573"/>
      <c r="AF3106" s="2573"/>
      <c r="AG3106" s="2573"/>
      <c r="AH3106" s="2573"/>
      <c r="AI3106" s="2573"/>
      <c r="AJ3106" s="2573"/>
      <c r="AK3106" s="2574"/>
    </row>
    <row r="3107" spans="2:37" s="2684" customFormat="1" ht="54.75" customHeight="1" thickBot="1" x14ac:dyDescent="0.25">
      <c r="B3107" s="3844" t="s">
        <v>5007</v>
      </c>
      <c r="C3107" s="3871"/>
      <c r="D3107" s="3963" t="s">
        <v>5589</v>
      </c>
      <c r="E3107" s="3964"/>
      <c r="F3107" s="3964"/>
      <c r="G3107" s="3964"/>
      <c r="H3107" s="3964"/>
      <c r="I3107" s="3964"/>
      <c r="J3107" s="3964"/>
      <c r="K3107" s="3965"/>
      <c r="L3107" s="2573"/>
      <c r="M3107" s="2573"/>
      <c r="N3107" s="2573"/>
      <c r="O3107" s="2573"/>
      <c r="P3107" s="2573"/>
      <c r="Q3107" s="2573"/>
      <c r="R3107" s="2573"/>
      <c r="S3107" s="2573"/>
      <c r="T3107" s="2573"/>
      <c r="U3107" s="2573"/>
      <c r="V3107" s="2573"/>
      <c r="W3107" s="2573"/>
      <c r="X3107" s="2573"/>
      <c r="Y3107" s="2573"/>
      <c r="Z3107" s="2573"/>
      <c r="AA3107" s="2573"/>
      <c r="AB3107" s="2573"/>
      <c r="AC3107" s="2573"/>
      <c r="AD3107" s="2573"/>
      <c r="AE3107" s="2573"/>
      <c r="AF3107" s="2573"/>
      <c r="AG3107" s="2573"/>
      <c r="AH3107" s="2573"/>
      <c r="AI3107" s="2573"/>
      <c r="AJ3107" s="2573"/>
      <c r="AK3107" s="2574"/>
    </row>
    <row r="3108" spans="2:37" s="2684" customFormat="1" ht="17.25" customHeight="1" thickBot="1" x14ac:dyDescent="0.25">
      <c r="B3108" s="3865"/>
      <c r="C3108" s="3849"/>
      <c r="D3108" s="3849"/>
      <c r="E3108" s="3849"/>
      <c r="F3108" s="3849"/>
      <c r="G3108" s="3849"/>
      <c r="H3108" s="3849"/>
      <c r="I3108" s="3849"/>
      <c r="J3108" s="3849"/>
      <c r="K3108" s="3849"/>
      <c r="L3108" s="3849"/>
      <c r="M3108" s="3849"/>
      <c r="N3108" s="3849"/>
      <c r="O3108" s="3849"/>
      <c r="P3108" s="3849"/>
      <c r="Q3108" s="3849"/>
      <c r="R3108" s="2573"/>
      <c r="S3108" s="2573"/>
      <c r="T3108" s="2573"/>
      <c r="U3108" s="2573"/>
      <c r="V3108" s="2573"/>
      <c r="W3108" s="2573"/>
      <c r="X3108" s="2573"/>
      <c r="Y3108" s="2573"/>
      <c r="Z3108" s="2573"/>
      <c r="AA3108" s="2573"/>
      <c r="AB3108" s="2573"/>
      <c r="AC3108" s="2573"/>
      <c r="AD3108" s="2573"/>
      <c r="AE3108" s="2573"/>
      <c r="AF3108" s="2573"/>
      <c r="AG3108" s="2573"/>
      <c r="AH3108" s="2573"/>
      <c r="AI3108" s="2573"/>
      <c r="AJ3108" s="2573"/>
      <c r="AK3108" s="2574"/>
    </row>
    <row r="3109" spans="2:37" s="2684" customFormat="1" ht="17.25" customHeight="1" thickBot="1" x14ac:dyDescent="0.25">
      <c r="B3109" s="3827" t="s">
        <v>5008</v>
      </c>
      <c r="C3109" s="3827"/>
      <c r="D3109" s="3827" t="s">
        <v>4998</v>
      </c>
      <c r="E3109" s="3827" t="s">
        <v>5009</v>
      </c>
      <c r="F3109" s="3850" t="s">
        <v>224</v>
      </c>
      <c r="G3109" s="3850"/>
      <c r="H3109" s="3850"/>
      <c r="I3109" s="3850"/>
      <c r="J3109" s="3850"/>
      <c r="K3109" s="3850"/>
      <c r="L3109" s="3850"/>
      <c r="M3109" s="3850"/>
      <c r="N3109" s="3850"/>
      <c r="O3109" s="3850"/>
      <c r="P3109" s="3850"/>
      <c r="Q3109" s="3850"/>
      <c r="R3109" s="3850"/>
      <c r="S3109" s="3850" t="s">
        <v>340</v>
      </c>
      <c r="T3109" s="3850"/>
      <c r="U3109" s="3850"/>
      <c r="V3109" s="3850"/>
      <c r="W3109" s="3850"/>
      <c r="X3109" s="3850"/>
      <c r="Y3109" s="3850"/>
      <c r="Z3109" s="3850"/>
      <c r="AA3109" s="3850"/>
      <c r="AB3109" s="3850"/>
      <c r="AC3109" s="3850"/>
      <c r="AD3109" s="3850" t="s">
        <v>225</v>
      </c>
      <c r="AE3109" s="3850"/>
      <c r="AF3109" s="3850"/>
      <c r="AG3109" s="3850"/>
      <c r="AH3109" s="3851" t="s">
        <v>4993</v>
      </c>
      <c r="AI3109" s="3851"/>
      <c r="AJ3109" s="3851"/>
      <c r="AK3109" s="2574"/>
    </row>
    <row r="3110" spans="2:37" s="2684" customFormat="1" ht="17.25" customHeight="1" thickBot="1" x14ac:dyDescent="0.25">
      <c r="B3110" s="3828"/>
      <c r="C3110" s="3828"/>
      <c r="D3110" s="3828"/>
      <c r="E3110" s="3828"/>
      <c r="F3110" s="3828" t="s">
        <v>5010</v>
      </c>
      <c r="G3110" s="3828" t="s">
        <v>5011</v>
      </c>
      <c r="H3110" s="3827" t="s">
        <v>5012</v>
      </c>
      <c r="I3110" s="3830" t="s">
        <v>5013</v>
      </c>
      <c r="J3110" s="3830" t="s">
        <v>5014</v>
      </c>
      <c r="K3110" s="3829" t="s">
        <v>5015</v>
      </c>
      <c r="L3110" s="3829" t="s">
        <v>5016</v>
      </c>
      <c r="M3110" s="3830" t="s">
        <v>5017</v>
      </c>
      <c r="N3110" s="3830"/>
      <c r="O3110" s="3829" t="s">
        <v>5018</v>
      </c>
      <c r="P3110" s="3829" t="s">
        <v>5019</v>
      </c>
      <c r="Q3110" s="3829" t="s">
        <v>5020</v>
      </c>
      <c r="R3110" s="3829" t="s">
        <v>5021</v>
      </c>
      <c r="S3110" s="3827" t="s">
        <v>5022</v>
      </c>
      <c r="T3110" s="3827" t="s">
        <v>5023</v>
      </c>
      <c r="U3110" s="3827" t="s">
        <v>5024</v>
      </c>
      <c r="V3110" s="3827" t="s">
        <v>5025</v>
      </c>
      <c r="W3110" s="3827" t="s">
        <v>5026</v>
      </c>
      <c r="X3110" s="3827" t="s">
        <v>5027</v>
      </c>
      <c r="Y3110" s="3827" t="s">
        <v>5028</v>
      </c>
      <c r="Z3110" s="3827" t="s">
        <v>5029</v>
      </c>
      <c r="AA3110" s="3827" t="s">
        <v>5030</v>
      </c>
      <c r="AB3110" s="3830" t="s">
        <v>5031</v>
      </c>
      <c r="AC3110" s="3830" t="s">
        <v>5032</v>
      </c>
      <c r="AD3110" s="3827" t="s">
        <v>5033</v>
      </c>
      <c r="AE3110" s="3827" t="s">
        <v>5034</v>
      </c>
      <c r="AF3110" s="3827" t="s">
        <v>5035</v>
      </c>
      <c r="AG3110" s="3827" t="s">
        <v>5036</v>
      </c>
      <c r="AH3110" s="3827" t="s">
        <v>1154</v>
      </c>
      <c r="AI3110" s="3827" t="s">
        <v>4994</v>
      </c>
      <c r="AJ3110" s="3827" t="s">
        <v>4995</v>
      </c>
      <c r="AK3110" s="2574"/>
    </row>
    <row r="3111" spans="2:37" s="2684" customFormat="1" ht="17.25" customHeight="1" thickBot="1" x14ac:dyDescent="0.25">
      <c r="B3111" s="3828"/>
      <c r="C3111" s="3828"/>
      <c r="D3111" s="3828"/>
      <c r="E3111" s="3828"/>
      <c r="F3111" s="3828"/>
      <c r="G3111" s="3828"/>
      <c r="H3111" s="3828"/>
      <c r="I3111" s="3829"/>
      <c r="J3111" s="3829"/>
      <c r="K3111" s="3829"/>
      <c r="L3111" s="3829"/>
      <c r="M3111" s="2680" t="s">
        <v>5037</v>
      </c>
      <c r="N3111" s="2679" t="s">
        <v>2798</v>
      </c>
      <c r="O3111" s="3829"/>
      <c r="P3111" s="3829"/>
      <c r="Q3111" s="3829"/>
      <c r="R3111" s="3829"/>
      <c r="S3111" s="3828"/>
      <c r="T3111" s="3828"/>
      <c r="U3111" s="3828"/>
      <c r="V3111" s="3828"/>
      <c r="W3111" s="3828"/>
      <c r="X3111" s="3828"/>
      <c r="Y3111" s="3828"/>
      <c r="Z3111" s="3828"/>
      <c r="AA3111" s="3828"/>
      <c r="AB3111" s="3829"/>
      <c r="AC3111" s="3829"/>
      <c r="AD3111" s="3828"/>
      <c r="AE3111" s="3828"/>
      <c r="AF3111" s="3828"/>
      <c r="AG3111" s="3828"/>
      <c r="AH3111" s="3828"/>
      <c r="AI3111" s="3828"/>
      <c r="AJ3111" s="3828"/>
      <c r="AK3111" s="2574"/>
    </row>
    <row r="3112" spans="2:37" s="2684" customFormat="1" ht="17.25" customHeight="1" x14ac:dyDescent="0.2">
      <c r="B3112" s="4653" t="s">
        <v>5094</v>
      </c>
      <c r="C3112" s="4654"/>
      <c r="D3112" s="2580" t="s">
        <v>5270</v>
      </c>
      <c r="E3112" s="2581">
        <f>30*1.12</f>
        <v>33.6</v>
      </c>
      <c r="F3112" s="2581">
        <f>9.52*1.12</f>
        <v>10.6624</v>
      </c>
      <c r="G3112" s="2602" t="s">
        <v>1534</v>
      </c>
      <c r="H3112" s="2602" t="s">
        <v>1534</v>
      </c>
      <c r="I3112" s="2602" t="s">
        <v>1534</v>
      </c>
      <c r="J3112" s="2642" t="s">
        <v>5271</v>
      </c>
      <c r="K3112" s="2688">
        <v>0.16800000000000001</v>
      </c>
      <c r="L3112" s="2688">
        <v>0.16800000000000001</v>
      </c>
      <c r="M3112" s="2583" t="s">
        <v>5271</v>
      </c>
      <c r="N3112" s="2652" t="s">
        <v>5271</v>
      </c>
      <c r="O3112" s="2688">
        <v>0.16800000000000001</v>
      </c>
      <c r="P3112" s="2688">
        <v>0.16800000000000001</v>
      </c>
      <c r="Q3112" s="2688">
        <v>0.16800000000000001</v>
      </c>
      <c r="R3112" s="2688">
        <v>0.16800000000000001</v>
      </c>
      <c r="S3112" s="2700">
        <v>0.56000000000000005</v>
      </c>
      <c r="T3112" s="2602" t="s">
        <v>1534</v>
      </c>
      <c r="U3112" s="2602" t="s">
        <v>1534</v>
      </c>
      <c r="V3112" s="2603" t="s">
        <v>1136</v>
      </c>
      <c r="W3112" s="2688">
        <v>2.8000000000000004E-2</v>
      </c>
      <c r="X3112" s="2688">
        <v>6.720000000000001E-2</v>
      </c>
      <c r="Y3112" s="2603" t="s">
        <v>1534</v>
      </c>
      <c r="Z3112" s="2603" t="s">
        <v>1534</v>
      </c>
      <c r="AA3112" s="2603" t="s">
        <v>1534</v>
      </c>
      <c r="AB3112" s="2603" t="s">
        <v>1534</v>
      </c>
      <c r="AC3112" s="2688">
        <v>6.720000000000001E-2</v>
      </c>
      <c r="AD3112" s="2581">
        <v>11.188800000000001</v>
      </c>
      <c r="AE3112" s="2603" t="s">
        <v>49</v>
      </c>
      <c r="AF3112" s="2690">
        <v>3.6960000000000007E-2</v>
      </c>
      <c r="AG3112" s="2690">
        <v>0.11200000000000002</v>
      </c>
      <c r="AH3112" s="2646" t="s">
        <v>5053</v>
      </c>
      <c r="AI3112" s="2646" t="s">
        <v>5054</v>
      </c>
      <c r="AJ3112" s="2811">
        <f>9.99*1.12</f>
        <v>11.188800000000001</v>
      </c>
      <c r="AK3112" s="2574"/>
    </row>
    <row r="3113" spans="2:37" s="2684" customFormat="1" ht="17.25" customHeight="1" x14ac:dyDescent="0.2">
      <c r="B3113" s="4649" t="s">
        <v>5095</v>
      </c>
      <c r="C3113" s="3977"/>
      <c r="D3113" s="2557" t="s">
        <v>5272</v>
      </c>
      <c r="E3113" s="2558">
        <f>35*1.12</f>
        <v>39.200000000000003</v>
      </c>
      <c r="F3113" s="2558">
        <f>11.19*1.12</f>
        <v>12.5328</v>
      </c>
      <c r="G3113" s="2561" t="s">
        <v>1534</v>
      </c>
      <c r="H3113" s="2561" t="s">
        <v>1534</v>
      </c>
      <c r="I3113" s="2561" t="s">
        <v>1534</v>
      </c>
      <c r="J3113" s="2640" t="s">
        <v>5273</v>
      </c>
      <c r="K3113" s="2559">
        <v>0.16800000000000001</v>
      </c>
      <c r="L3113" s="2559">
        <v>0.16800000000000001</v>
      </c>
      <c r="M3113" s="2647" t="s">
        <v>5273</v>
      </c>
      <c r="N3113" s="2613" t="s">
        <v>5273</v>
      </c>
      <c r="O3113" s="2559">
        <v>0.16800000000000001</v>
      </c>
      <c r="P3113" s="2559">
        <v>0.16800000000000001</v>
      </c>
      <c r="Q3113" s="2559">
        <v>0.16800000000000001</v>
      </c>
      <c r="R3113" s="2559">
        <v>0.16800000000000001</v>
      </c>
      <c r="S3113" s="2614">
        <v>0.56000000000000005</v>
      </c>
      <c r="T3113" s="2561" t="s">
        <v>1534</v>
      </c>
      <c r="U3113" s="2561" t="s">
        <v>1534</v>
      </c>
      <c r="V3113" s="2562" t="s">
        <v>1136</v>
      </c>
      <c r="W3113" s="2559">
        <v>2.8000000000000004E-2</v>
      </c>
      <c r="X3113" s="2559">
        <v>6.720000000000001E-2</v>
      </c>
      <c r="Y3113" s="2562" t="s">
        <v>1534</v>
      </c>
      <c r="Z3113" s="2562" t="s">
        <v>1534</v>
      </c>
      <c r="AA3113" s="2562" t="s">
        <v>1534</v>
      </c>
      <c r="AB3113" s="2562" t="s">
        <v>1534</v>
      </c>
      <c r="AC3113" s="2559">
        <v>6.720000000000001E-2</v>
      </c>
      <c r="AD3113" s="2558">
        <v>14.918400000000002</v>
      </c>
      <c r="AE3113" s="2562" t="s">
        <v>51</v>
      </c>
      <c r="AF3113" s="2563">
        <v>3.6960000000000007E-2</v>
      </c>
      <c r="AG3113" s="2563">
        <v>0.11200000000000002</v>
      </c>
      <c r="AH3113" s="2615" t="s">
        <v>5053</v>
      </c>
      <c r="AI3113" s="2615" t="s">
        <v>5054</v>
      </c>
      <c r="AJ3113" s="2812">
        <v>11.188800000000001</v>
      </c>
      <c r="AK3113" s="2574"/>
    </row>
    <row r="3114" spans="2:37" s="2684" customFormat="1" ht="17.25" customHeight="1" x14ac:dyDescent="0.2">
      <c r="B3114" s="4649" t="s">
        <v>5096</v>
      </c>
      <c r="C3114" s="3977"/>
      <c r="D3114" s="2557" t="s">
        <v>5274</v>
      </c>
      <c r="E3114" s="2558">
        <f>40*1.12</f>
        <v>44.800000000000004</v>
      </c>
      <c r="F3114" s="2558">
        <f>12.86*1.12</f>
        <v>14.4032</v>
      </c>
      <c r="G3114" s="2561" t="s">
        <v>1534</v>
      </c>
      <c r="H3114" s="2561" t="s">
        <v>1534</v>
      </c>
      <c r="I3114" s="2561" t="s">
        <v>1534</v>
      </c>
      <c r="J3114" s="2640" t="s">
        <v>5275</v>
      </c>
      <c r="K3114" s="2559">
        <v>0.16800000000000001</v>
      </c>
      <c r="L3114" s="2559">
        <v>0.16800000000000001</v>
      </c>
      <c r="M3114" s="2647" t="s">
        <v>5275</v>
      </c>
      <c r="N3114" s="2613" t="s">
        <v>5275</v>
      </c>
      <c r="O3114" s="2559">
        <v>0.16800000000000001</v>
      </c>
      <c r="P3114" s="2559">
        <v>0.16800000000000001</v>
      </c>
      <c r="Q3114" s="2559">
        <v>0.16800000000000001</v>
      </c>
      <c r="R3114" s="2559">
        <v>0.16800000000000001</v>
      </c>
      <c r="S3114" s="2614">
        <v>0.56000000000000005</v>
      </c>
      <c r="T3114" s="2561" t="s">
        <v>1534</v>
      </c>
      <c r="U3114" s="2561" t="s">
        <v>1534</v>
      </c>
      <c r="V3114" s="2562" t="s">
        <v>1136</v>
      </c>
      <c r="W3114" s="2559">
        <v>2.8000000000000004E-2</v>
      </c>
      <c r="X3114" s="2559">
        <v>6.720000000000001E-2</v>
      </c>
      <c r="Y3114" s="2562" t="s">
        <v>1534</v>
      </c>
      <c r="Z3114" s="2562" t="s">
        <v>1534</v>
      </c>
      <c r="AA3114" s="2562" t="s">
        <v>1534</v>
      </c>
      <c r="AB3114" s="2562" t="s">
        <v>1534</v>
      </c>
      <c r="AC3114" s="2559">
        <v>6.720000000000001E-2</v>
      </c>
      <c r="AD3114" s="2558">
        <v>18.648</v>
      </c>
      <c r="AE3114" s="2562" t="s">
        <v>406</v>
      </c>
      <c r="AF3114" s="2563">
        <v>3.6960000000000007E-2</v>
      </c>
      <c r="AG3114" s="2563">
        <v>0.11200000000000002</v>
      </c>
      <c r="AH3114" s="2615" t="s">
        <v>5053</v>
      </c>
      <c r="AI3114" s="2615" t="s">
        <v>5054</v>
      </c>
      <c r="AJ3114" s="2812">
        <v>11.188800000000001</v>
      </c>
      <c r="AK3114" s="2574"/>
    </row>
    <row r="3115" spans="2:37" s="2684" customFormat="1" ht="17.25" customHeight="1" x14ac:dyDescent="0.2">
      <c r="B3115" s="4649" t="s">
        <v>5097</v>
      </c>
      <c r="C3115" s="3977"/>
      <c r="D3115" s="2557" t="s">
        <v>5276</v>
      </c>
      <c r="E3115" s="2558">
        <f>50*1.12</f>
        <v>56.000000000000007</v>
      </c>
      <c r="F3115" s="2558">
        <f>19.53*1.12</f>
        <v>21.873600000000003</v>
      </c>
      <c r="G3115" s="2561" t="s">
        <v>1534</v>
      </c>
      <c r="H3115" s="2561" t="s">
        <v>1534</v>
      </c>
      <c r="I3115" s="2561" t="s">
        <v>1534</v>
      </c>
      <c r="J3115" s="2640" t="s">
        <v>5277</v>
      </c>
      <c r="K3115" s="2559">
        <v>0.16800000000000001</v>
      </c>
      <c r="L3115" s="2559">
        <v>0.16800000000000001</v>
      </c>
      <c r="M3115" s="2647" t="s">
        <v>5277</v>
      </c>
      <c r="N3115" s="2613" t="s">
        <v>5277</v>
      </c>
      <c r="O3115" s="2559">
        <v>0.16800000000000001</v>
      </c>
      <c r="P3115" s="2559">
        <v>0.16800000000000001</v>
      </c>
      <c r="Q3115" s="2559">
        <v>0.16800000000000001</v>
      </c>
      <c r="R3115" s="2559">
        <v>0.16800000000000001</v>
      </c>
      <c r="S3115" s="2614">
        <v>0.56000000000000005</v>
      </c>
      <c r="T3115" s="2561" t="s">
        <v>1534</v>
      </c>
      <c r="U3115" s="2561" t="s">
        <v>1534</v>
      </c>
      <c r="V3115" s="2562" t="s">
        <v>1136</v>
      </c>
      <c r="W3115" s="2559">
        <v>2.8000000000000004E-2</v>
      </c>
      <c r="X3115" s="2559">
        <v>6.720000000000001E-2</v>
      </c>
      <c r="Y3115" s="2562" t="s">
        <v>1534</v>
      </c>
      <c r="Z3115" s="2562" t="s">
        <v>1534</v>
      </c>
      <c r="AA3115" s="2562" t="s">
        <v>1534</v>
      </c>
      <c r="AB3115" s="2562" t="s">
        <v>1534</v>
      </c>
      <c r="AC3115" s="2559">
        <v>6.720000000000001E-2</v>
      </c>
      <c r="AD3115" s="2558">
        <v>22.377600000000001</v>
      </c>
      <c r="AE3115" s="2562" t="s">
        <v>5098</v>
      </c>
      <c r="AF3115" s="2563">
        <v>3.6960000000000007E-2</v>
      </c>
      <c r="AG3115" s="2563">
        <v>0.11200000000000002</v>
      </c>
      <c r="AH3115" s="2615" t="s">
        <v>5053</v>
      </c>
      <c r="AI3115" s="2615" t="s">
        <v>5054</v>
      </c>
      <c r="AJ3115" s="2812">
        <v>11.188800000000001</v>
      </c>
      <c r="AK3115" s="2574"/>
    </row>
    <row r="3116" spans="2:37" s="2684" customFormat="1" ht="17.25" customHeight="1" x14ac:dyDescent="0.2">
      <c r="B3116" s="4649" t="s">
        <v>5278</v>
      </c>
      <c r="C3116" s="3977"/>
      <c r="D3116" s="2557" t="s">
        <v>5279</v>
      </c>
      <c r="E3116" s="2558">
        <f>30*1.12</f>
        <v>33.6</v>
      </c>
      <c r="F3116" s="2558">
        <f>19.51*1.12</f>
        <v>21.851200000000002</v>
      </c>
      <c r="G3116" s="2561" t="s">
        <v>1534</v>
      </c>
      <c r="H3116" s="2561" t="s">
        <v>1534</v>
      </c>
      <c r="I3116" s="2561" t="s">
        <v>1534</v>
      </c>
      <c r="J3116" s="2640" t="s">
        <v>5277</v>
      </c>
      <c r="K3116" s="2559">
        <v>0.16800000000000001</v>
      </c>
      <c r="L3116" s="2559">
        <v>0.16800000000000001</v>
      </c>
      <c r="M3116" s="2647" t="s">
        <v>5277</v>
      </c>
      <c r="N3116" s="2613" t="s">
        <v>5277</v>
      </c>
      <c r="O3116" s="2559">
        <v>0.16800000000000001</v>
      </c>
      <c r="P3116" s="2559">
        <v>0.16800000000000001</v>
      </c>
      <c r="Q3116" s="2559">
        <v>0.16800000000000001</v>
      </c>
      <c r="R3116" s="2559">
        <v>0.16800000000000001</v>
      </c>
      <c r="S3116" s="2614">
        <v>0.56000000000000005</v>
      </c>
      <c r="T3116" s="2561" t="s">
        <v>1534</v>
      </c>
      <c r="U3116" s="2561" t="s">
        <v>1534</v>
      </c>
      <c r="V3116" s="2562" t="s">
        <v>1136</v>
      </c>
      <c r="W3116" s="2559">
        <v>2.8000000000000004E-2</v>
      </c>
      <c r="X3116" s="2559">
        <v>6.720000000000001E-2</v>
      </c>
      <c r="Y3116" s="2562" t="s">
        <v>1534</v>
      </c>
      <c r="Z3116" s="2562" t="s">
        <v>1534</v>
      </c>
      <c r="AA3116" s="2562" t="s">
        <v>1534</v>
      </c>
      <c r="AB3116" s="2562" t="s">
        <v>1534</v>
      </c>
      <c r="AC3116" s="2559">
        <v>6.720000000000001E-2</v>
      </c>
      <c r="AD3116" s="2558">
        <v>11.188800000000001</v>
      </c>
      <c r="AE3116" s="2562" t="s">
        <v>49</v>
      </c>
      <c r="AF3116" s="2563">
        <v>3.6960000000000007E-2</v>
      </c>
      <c r="AG3116" s="2563">
        <v>0.11200000000000002</v>
      </c>
      <c r="AH3116" s="2615" t="s">
        <v>1534</v>
      </c>
      <c r="AI3116" s="2615" t="s">
        <v>1534</v>
      </c>
      <c r="AJ3116" s="2715" t="s">
        <v>1534</v>
      </c>
      <c r="AK3116" s="2574"/>
    </row>
    <row r="3117" spans="2:37" s="2684" customFormat="1" ht="17.25" customHeight="1" x14ac:dyDescent="0.2">
      <c r="B3117" s="4649" t="s">
        <v>5101</v>
      </c>
      <c r="C3117" s="3977"/>
      <c r="D3117" s="2557" t="s">
        <v>5280</v>
      </c>
      <c r="E3117" s="2558">
        <f>35*1.12</f>
        <v>39.200000000000003</v>
      </c>
      <c r="F3117" s="2558">
        <f>21.18*1.12</f>
        <v>23.721600000000002</v>
      </c>
      <c r="G3117" s="2561" t="s">
        <v>1534</v>
      </c>
      <c r="H3117" s="2561" t="s">
        <v>1534</v>
      </c>
      <c r="I3117" s="2561" t="s">
        <v>1534</v>
      </c>
      <c r="J3117" s="2640" t="s">
        <v>5281</v>
      </c>
      <c r="K3117" s="2559">
        <v>0.16800000000000001</v>
      </c>
      <c r="L3117" s="2559">
        <v>0.16800000000000001</v>
      </c>
      <c r="M3117" s="2647" t="s">
        <v>5281</v>
      </c>
      <c r="N3117" s="2613" t="s">
        <v>5281</v>
      </c>
      <c r="O3117" s="2559">
        <v>0.16800000000000001</v>
      </c>
      <c r="P3117" s="2559">
        <v>0.16800000000000001</v>
      </c>
      <c r="Q3117" s="2559">
        <v>0.16800000000000001</v>
      </c>
      <c r="R3117" s="2559">
        <v>0.16800000000000001</v>
      </c>
      <c r="S3117" s="2614">
        <v>0.56000000000000005</v>
      </c>
      <c r="T3117" s="2561" t="s">
        <v>1534</v>
      </c>
      <c r="U3117" s="2561" t="s">
        <v>1534</v>
      </c>
      <c r="V3117" s="2562" t="s">
        <v>1136</v>
      </c>
      <c r="W3117" s="2559">
        <v>2.8000000000000004E-2</v>
      </c>
      <c r="X3117" s="2559">
        <v>6.720000000000001E-2</v>
      </c>
      <c r="Y3117" s="2562" t="s">
        <v>1534</v>
      </c>
      <c r="Z3117" s="2562" t="s">
        <v>1534</v>
      </c>
      <c r="AA3117" s="2562" t="s">
        <v>1534</v>
      </c>
      <c r="AB3117" s="2562" t="s">
        <v>1534</v>
      </c>
      <c r="AC3117" s="2559">
        <v>6.720000000000001E-2</v>
      </c>
      <c r="AD3117" s="2558">
        <v>14.918400000000002</v>
      </c>
      <c r="AE3117" s="2562" t="s">
        <v>51</v>
      </c>
      <c r="AF3117" s="2563">
        <v>3.6960000000000007E-2</v>
      </c>
      <c r="AG3117" s="2563">
        <v>0.11200000000000002</v>
      </c>
      <c r="AH3117" s="2615" t="s">
        <v>1534</v>
      </c>
      <c r="AI3117" s="2615" t="s">
        <v>1534</v>
      </c>
      <c r="AJ3117" s="2715" t="s">
        <v>1534</v>
      </c>
      <c r="AK3117" s="2574"/>
    </row>
    <row r="3118" spans="2:37" s="2684" customFormat="1" ht="17.25" customHeight="1" x14ac:dyDescent="0.2">
      <c r="B3118" s="4649" t="s">
        <v>5102</v>
      </c>
      <c r="C3118" s="3977"/>
      <c r="D3118" s="2557" t="s">
        <v>5282</v>
      </c>
      <c r="E3118" s="2558">
        <f>40*1.12</f>
        <v>44.800000000000004</v>
      </c>
      <c r="F3118" s="2558">
        <f>22.85*1.12</f>
        <v>25.592000000000002</v>
      </c>
      <c r="G3118" s="2561" t="s">
        <v>1534</v>
      </c>
      <c r="H3118" s="2561" t="s">
        <v>1534</v>
      </c>
      <c r="I3118" s="2561" t="s">
        <v>1534</v>
      </c>
      <c r="J3118" s="2640" t="s">
        <v>5283</v>
      </c>
      <c r="K3118" s="2559">
        <v>0.16800000000000001</v>
      </c>
      <c r="L3118" s="2559">
        <v>0.16800000000000001</v>
      </c>
      <c r="M3118" s="2647" t="s">
        <v>5283</v>
      </c>
      <c r="N3118" s="2613" t="s">
        <v>5283</v>
      </c>
      <c r="O3118" s="2559">
        <v>0.16800000000000001</v>
      </c>
      <c r="P3118" s="2559">
        <v>0.16800000000000001</v>
      </c>
      <c r="Q3118" s="2559">
        <v>0.16800000000000001</v>
      </c>
      <c r="R3118" s="2559">
        <v>0.16800000000000001</v>
      </c>
      <c r="S3118" s="2614">
        <v>0.56000000000000005</v>
      </c>
      <c r="T3118" s="2561" t="s">
        <v>1534</v>
      </c>
      <c r="U3118" s="2561" t="s">
        <v>1534</v>
      </c>
      <c r="V3118" s="2562" t="s">
        <v>1136</v>
      </c>
      <c r="W3118" s="2559">
        <v>2.8000000000000004E-2</v>
      </c>
      <c r="X3118" s="2559">
        <v>6.720000000000001E-2</v>
      </c>
      <c r="Y3118" s="2562" t="s">
        <v>1534</v>
      </c>
      <c r="Z3118" s="2562" t="s">
        <v>1534</v>
      </c>
      <c r="AA3118" s="2562" t="s">
        <v>1534</v>
      </c>
      <c r="AB3118" s="2562" t="s">
        <v>1534</v>
      </c>
      <c r="AC3118" s="2559">
        <v>6.720000000000001E-2</v>
      </c>
      <c r="AD3118" s="2558">
        <v>18.648</v>
      </c>
      <c r="AE3118" s="2562" t="s">
        <v>406</v>
      </c>
      <c r="AF3118" s="2563">
        <v>3.6960000000000007E-2</v>
      </c>
      <c r="AG3118" s="2563">
        <v>0.11200000000000002</v>
      </c>
      <c r="AH3118" s="2615" t="s">
        <v>1534</v>
      </c>
      <c r="AI3118" s="2615" t="s">
        <v>1534</v>
      </c>
      <c r="AJ3118" s="2715" t="s">
        <v>1534</v>
      </c>
      <c r="AK3118" s="2574"/>
    </row>
    <row r="3119" spans="2:37" s="2684" customFormat="1" ht="17.25" customHeight="1" x14ac:dyDescent="0.2">
      <c r="B3119" s="4649" t="s">
        <v>5103</v>
      </c>
      <c r="C3119" s="3977"/>
      <c r="D3119" s="2557" t="s">
        <v>5284</v>
      </c>
      <c r="E3119" s="2558">
        <f>50*1.12</f>
        <v>56.000000000000007</v>
      </c>
      <c r="F3119" s="2558">
        <f>29.52*1.12</f>
        <v>33.062400000000004</v>
      </c>
      <c r="G3119" s="2561" t="s">
        <v>1534</v>
      </c>
      <c r="H3119" s="2561" t="s">
        <v>1534</v>
      </c>
      <c r="I3119" s="2561" t="s">
        <v>1534</v>
      </c>
      <c r="J3119" s="2640" t="s">
        <v>5285</v>
      </c>
      <c r="K3119" s="2559">
        <v>0.16800000000000001</v>
      </c>
      <c r="L3119" s="2559">
        <v>0.16800000000000001</v>
      </c>
      <c r="M3119" s="2647" t="s">
        <v>5285</v>
      </c>
      <c r="N3119" s="2613" t="s">
        <v>5285</v>
      </c>
      <c r="O3119" s="2559">
        <v>0.16800000000000001</v>
      </c>
      <c r="P3119" s="2559">
        <v>0.16800000000000001</v>
      </c>
      <c r="Q3119" s="2559">
        <v>0.16800000000000001</v>
      </c>
      <c r="R3119" s="2559">
        <v>0.16800000000000001</v>
      </c>
      <c r="S3119" s="2614">
        <v>0.56000000000000005</v>
      </c>
      <c r="T3119" s="2561" t="s">
        <v>1534</v>
      </c>
      <c r="U3119" s="2561" t="s">
        <v>1534</v>
      </c>
      <c r="V3119" s="2562" t="s">
        <v>1136</v>
      </c>
      <c r="W3119" s="2559">
        <v>2.8000000000000004E-2</v>
      </c>
      <c r="X3119" s="2559">
        <v>6.720000000000001E-2</v>
      </c>
      <c r="Y3119" s="2562" t="s">
        <v>1534</v>
      </c>
      <c r="Z3119" s="2562" t="s">
        <v>1534</v>
      </c>
      <c r="AA3119" s="2562" t="s">
        <v>1534</v>
      </c>
      <c r="AB3119" s="2562" t="s">
        <v>1534</v>
      </c>
      <c r="AC3119" s="2559">
        <v>6.720000000000001E-2</v>
      </c>
      <c r="AD3119" s="2558">
        <v>22.377600000000001</v>
      </c>
      <c r="AE3119" s="2562" t="s">
        <v>5098</v>
      </c>
      <c r="AF3119" s="2563">
        <v>3.6960000000000007E-2</v>
      </c>
      <c r="AG3119" s="2563">
        <v>0.11200000000000002</v>
      </c>
      <c r="AH3119" s="2615" t="s">
        <v>1534</v>
      </c>
      <c r="AI3119" s="2615" t="s">
        <v>1534</v>
      </c>
      <c r="AJ3119" s="2715" t="s">
        <v>1534</v>
      </c>
      <c r="AK3119" s="2574"/>
    </row>
    <row r="3120" spans="2:37" s="2684" customFormat="1" ht="17.25" customHeight="1" x14ac:dyDescent="0.2">
      <c r="B3120" s="4649" t="s">
        <v>5286</v>
      </c>
      <c r="C3120" s="3977"/>
      <c r="D3120" s="2557" t="s">
        <v>5287</v>
      </c>
      <c r="E3120" s="2558">
        <v>28</v>
      </c>
      <c r="F3120" s="2558">
        <f>14.51*1.12</f>
        <v>16.251200000000001</v>
      </c>
      <c r="G3120" s="2561" t="s">
        <v>1534</v>
      </c>
      <c r="H3120" s="2561" t="s">
        <v>1534</v>
      </c>
      <c r="I3120" s="2561" t="s">
        <v>1534</v>
      </c>
      <c r="J3120" s="2640" t="s">
        <v>5288</v>
      </c>
      <c r="K3120" s="2559">
        <v>0.16800000000000001</v>
      </c>
      <c r="L3120" s="2559">
        <v>0.16800000000000001</v>
      </c>
      <c r="M3120" s="2640" t="s">
        <v>5288</v>
      </c>
      <c r="N3120" s="2640" t="s">
        <v>5288</v>
      </c>
      <c r="O3120" s="2559">
        <v>0.16800000000000001</v>
      </c>
      <c r="P3120" s="2559">
        <v>0.16800000000000001</v>
      </c>
      <c r="Q3120" s="2559">
        <v>0.16800000000000001</v>
      </c>
      <c r="R3120" s="2559">
        <v>0.16800000000000001</v>
      </c>
      <c r="S3120" s="2614">
        <v>0.56000000000000005</v>
      </c>
      <c r="T3120" s="2561" t="s">
        <v>1534</v>
      </c>
      <c r="U3120" s="2561" t="s">
        <v>1534</v>
      </c>
      <c r="V3120" s="2562" t="s">
        <v>1136</v>
      </c>
      <c r="W3120" s="2559">
        <v>2.8000000000000004E-2</v>
      </c>
      <c r="X3120" s="2559">
        <v>6.720000000000001E-2</v>
      </c>
      <c r="Y3120" s="2562" t="s">
        <v>1534</v>
      </c>
      <c r="Z3120" s="2562" t="s">
        <v>1534</v>
      </c>
      <c r="AA3120" s="2562" t="s">
        <v>1534</v>
      </c>
      <c r="AB3120" s="2562" t="s">
        <v>1534</v>
      </c>
      <c r="AC3120" s="2559">
        <v>6.720000000000001E-2</v>
      </c>
      <c r="AD3120" s="2558">
        <v>11.188800000000001</v>
      </c>
      <c r="AE3120" s="2562" t="s">
        <v>49</v>
      </c>
      <c r="AF3120" s="2563">
        <v>3.6960000000000007E-2</v>
      </c>
      <c r="AG3120" s="2563">
        <v>0.11200000000000002</v>
      </c>
      <c r="AH3120" s="2615" t="s">
        <v>1534</v>
      </c>
      <c r="AI3120" s="2615" t="s">
        <v>1534</v>
      </c>
      <c r="AJ3120" s="2649" t="s">
        <v>1534</v>
      </c>
      <c r="AK3120" s="2574"/>
    </row>
    <row r="3121" spans="2:37" s="2684" customFormat="1" ht="17.25" customHeight="1" x14ac:dyDescent="0.2">
      <c r="B3121" s="4649" t="s">
        <v>5110</v>
      </c>
      <c r="C3121" s="3977"/>
      <c r="D3121" s="2557" t="s">
        <v>5289</v>
      </c>
      <c r="E3121" s="2558">
        <f>30*1.12</f>
        <v>33.6</v>
      </c>
      <c r="F3121" s="2558">
        <f>9.52*1.12</f>
        <v>10.6624</v>
      </c>
      <c r="G3121" s="2561" t="s">
        <v>1534</v>
      </c>
      <c r="H3121" s="2561" t="s">
        <v>1534</v>
      </c>
      <c r="I3121" s="2561" t="s">
        <v>1534</v>
      </c>
      <c r="J3121" s="2640" t="s">
        <v>5271</v>
      </c>
      <c r="K3121" s="2559">
        <v>0.16800000000000001</v>
      </c>
      <c r="L3121" s="2559">
        <v>0.16800000000000001</v>
      </c>
      <c r="M3121" s="2640" t="s">
        <v>5271</v>
      </c>
      <c r="N3121" s="2640" t="s">
        <v>5271</v>
      </c>
      <c r="O3121" s="2559">
        <v>0.16800000000000001</v>
      </c>
      <c r="P3121" s="2559">
        <v>0.16800000000000001</v>
      </c>
      <c r="Q3121" s="2559">
        <v>0.16800000000000001</v>
      </c>
      <c r="R3121" s="2559">
        <v>0.16800000000000001</v>
      </c>
      <c r="S3121" s="2614">
        <v>0.56000000000000005</v>
      </c>
      <c r="T3121" s="2561" t="s">
        <v>1534</v>
      </c>
      <c r="U3121" s="2561" t="s">
        <v>1534</v>
      </c>
      <c r="V3121" s="2562" t="s">
        <v>1136</v>
      </c>
      <c r="W3121" s="2559">
        <v>2.8000000000000004E-2</v>
      </c>
      <c r="X3121" s="2559">
        <v>6.720000000000001E-2</v>
      </c>
      <c r="Y3121" s="2562" t="s">
        <v>1534</v>
      </c>
      <c r="Z3121" s="2562" t="s">
        <v>1534</v>
      </c>
      <c r="AA3121" s="2562" t="s">
        <v>1534</v>
      </c>
      <c r="AB3121" s="2562" t="s">
        <v>1534</v>
      </c>
      <c r="AC3121" s="2559">
        <v>6.720000000000001E-2</v>
      </c>
      <c r="AD3121" s="2558">
        <v>11.188800000000001</v>
      </c>
      <c r="AE3121" s="2562" t="s">
        <v>49</v>
      </c>
      <c r="AF3121" s="2563">
        <v>3.6960000000000007E-2</v>
      </c>
      <c r="AG3121" s="2563">
        <v>0.11200000000000002</v>
      </c>
      <c r="AH3121" s="2615" t="s">
        <v>5053</v>
      </c>
      <c r="AI3121" s="2615" t="s">
        <v>5054</v>
      </c>
      <c r="AJ3121" s="2812">
        <f>9.99*1.12</f>
        <v>11.188800000000001</v>
      </c>
      <c r="AK3121" s="2574"/>
    </row>
    <row r="3122" spans="2:37" s="2684" customFormat="1" ht="17.25" customHeight="1" x14ac:dyDescent="0.2">
      <c r="B3122" s="4649" t="s">
        <v>5111</v>
      </c>
      <c r="C3122" s="3977"/>
      <c r="D3122" s="2557" t="s">
        <v>5290</v>
      </c>
      <c r="E3122" s="2558">
        <f>35*1.12</f>
        <v>39.200000000000003</v>
      </c>
      <c r="F3122" s="2558">
        <f>11.19*1.12</f>
        <v>12.5328</v>
      </c>
      <c r="G3122" s="2561" t="s">
        <v>1534</v>
      </c>
      <c r="H3122" s="2561" t="s">
        <v>1534</v>
      </c>
      <c r="I3122" s="2561" t="s">
        <v>1534</v>
      </c>
      <c r="J3122" s="2640" t="s">
        <v>5273</v>
      </c>
      <c r="K3122" s="2559">
        <v>0.16800000000000001</v>
      </c>
      <c r="L3122" s="2559">
        <v>0.16800000000000001</v>
      </c>
      <c r="M3122" s="2640" t="s">
        <v>5273</v>
      </c>
      <c r="N3122" s="2640" t="s">
        <v>5273</v>
      </c>
      <c r="O3122" s="2559">
        <v>0.16800000000000001</v>
      </c>
      <c r="P3122" s="2559">
        <v>0.16800000000000001</v>
      </c>
      <c r="Q3122" s="2559">
        <v>0.16800000000000001</v>
      </c>
      <c r="R3122" s="2559">
        <v>0.16800000000000001</v>
      </c>
      <c r="S3122" s="2614">
        <v>0.56000000000000005</v>
      </c>
      <c r="T3122" s="2561" t="s">
        <v>1534</v>
      </c>
      <c r="U3122" s="2561" t="s">
        <v>1534</v>
      </c>
      <c r="V3122" s="2562" t="s">
        <v>1136</v>
      </c>
      <c r="W3122" s="2559">
        <v>2.8000000000000004E-2</v>
      </c>
      <c r="X3122" s="2559">
        <v>6.720000000000001E-2</v>
      </c>
      <c r="Y3122" s="2562" t="s">
        <v>1534</v>
      </c>
      <c r="Z3122" s="2562" t="s">
        <v>1534</v>
      </c>
      <c r="AA3122" s="2562" t="s">
        <v>1534</v>
      </c>
      <c r="AB3122" s="2562" t="s">
        <v>1534</v>
      </c>
      <c r="AC3122" s="2559">
        <v>6.720000000000001E-2</v>
      </c>
      <c r="AD3122" s="2558">
        <v>14.918400000000002</v>
      </c>
      <c r="AE3122" s="2562" t="s">
        <v>51</v>
      </c>
      <c r="AF3122" s="2563">
        <v>3.6960000000000007E-2</v>
      </c>
      <c r="AG3122" s="2563">
        <v>0.11200000000000002</v>
      </c>
      <c r="AH3122" s="2615" t="s">
        <v>5053</v>
      </c>
      <c r="AI3122" s="2615" t="s">
        <v>5054</v>
      </c>
      <c r="AJ3122" s="2812">
        <v>11.188800000000001</v>
      </c>
      <c r="AK3122" s="2574"/>
    </row>
    <row r="3123" spans="2:37" s="2684" customFormat="1" ht="17.25" customHeight="1" x14ac:dyDescent="0.2">
      <c r="B3123" s="4649" t="s">
        <v>5112</v>
      </c>
      <c r="C3123" s="3977"/>
      <c r="D3123" s="2557" t="s">
        <v>5291</v>
      </c>
      <c r="E3123" s="2558">
        <f>40*1.12</f>
        <v>44.800000000000004</v>
      </c>
      <c r="F3123" s="2558">
        <f>12.86*1.12</f>
        <v>14.4032</v>
      </c>
      <c r="G3123" s="2561" t="s">
        <v>1534</v>
      </c>
      <c r="H3123" s="2561" t="s">
        <v>1534</v>
      </c>
      <c r="I3123" s="2561" t="s">
        <v>1534</v>
      </c>
      <c r="J3123" s="2640" t="s">
        <v>5275</v>
      </c>
      <c r="K3123" s="2559">
        <v>0.16800000000000001</v>
      </c>
      <c r="L3123" s="2559">
        <v>0.16800000000000001</v>
      </c>
      <c r="M3123" s="2640" t="s">
        <v>5275</v>
      </c>
      <c r="N3123" s="2640" t="s">
        <v>5275</v>
      </c>
      <c r="O3123" s="2559">
        <v>0.16800000000000001</v>
      </c>
      <c r="P3123" s="2559">
        <v>0.16800000000000001</v>
      </c>
      <c r="Q3123" s="2559">
        <v>0.16800000000000001</v>
      </c>
      <c r="R3123" s="2559">
        <v>0.16800000000000001</v>
      </c>
      <c r="S3123" s="2614">
        <v>0.56000000000000005</v>
      </c>
      <c r="T3123" s="2561" t="s">
        <v>1534</v>
      </c>
      <c r="U3123" s="2561" t="s">
        <v>1534</v>
      </c>
      <c r="V3123" s="2562" t="s">
        <v>1136</v>
      </c>
      <c r="W3123" s="2559">
        <v>2.8000000000000004E-2</v>
      </c>
      <c r="X3123" s="2559">
        <v>6.720000000000001E-2</v>
      </c>
      <c r="Y3123" s="2562" t="s">
        <v>1534</v>
      </c>
      <c r="Z3123" s="2562" t="s">
        <v>1534</v>
      </c>
      <c r="AA3123" s="2562" t="s">
        <v>1534</v>
      </c>
      <c r="AB3123" s="2562" t="s">
        <v>1534</v>
      </c>
      <c r="AC3123" s="2559">
        <v>6.720000000000001E-2</v>
      </c>
      <c r="AD3123" s="2558">
        <v>18.648</v>
      </c>
      <c r="AE3123" s="2562" t="s">
        <v>406</v>
      </c>
      <c r="AF3123" s="2563">
        <v>3.6960000000000007E-2</v>
      </c>
      <c r="AG3123" s="2563">
        <v>0.11200000000000002</v>
      </c>
      <c r="AH3123" s="2615" t="s">
        <v>5053</v>
      </c>
      <c r="AI3123" s="2615" t="s">
        <v>5054</v>
      </c>
      <c r="AJ3123" s="2812">
        <v>11.188800000000001</v>
      </c>
      <c r="AK3123" s="2574"/>
    </row>
    <row r="3124" spans="2:37" s="2684" customFormat="1" ht="17.25" customHeight="1" x14ac:dyDescent="0.2">
      <c r="B3124" s="4649" t="s">
        <v>5113</v>
      </c>
      <c r="C3124" s="3977"/>
      <c r="D3124" s="2557" t="s">
        <v>5292</v>
      </c>
      <c r="E3124" s="2558">
        <f>50*1.12</f>
        <v>56.000000000000007</v>
      </c>
      <c r="F3124" s="2558">
        <f>19.53*1.12</f>
        <v>21.873600000000003</v>
      </c>
      <c r="G3124" s="2561" t="s">
        <v>1534</v>
      </c>
      <c r="H3124" s="2561" t="s">
        <v>1534</v>
      </c>
      <c r="I3124" s="2561" t="s">
        <v>1534</v>
      </c>
      <c r="J3124" s="2640" t="s">
        <v>5277</v>
      </c>
      <c r="K3124" s="2559">
        <v>0.16800000000000001</v>
      </c>
      <c r="L3124" s="2559">
        <v>0.16800000000000001</v>
      </c>
      <c r="M3124" s="2640" t="s">
        <v>5277</v>
      </c>
      <c r="N3124" s="2640" t="s">
        <v>5277</v>
      </c>
      <c r="O3124" s="2559">
        <v>0.16800000000000001</v>
      </c>
      <c r="P3124" s="2559">
        <v>0.16800000000000001</v>
      </c>
      <c r="Q3124" s="2559">
        <v>0.16800000000000001</v>
      </c>
      <c r="R3124" s="2559">
        <v>0.16800000000000001</v>
      </c>
      <c r="S3124" s="2614">
        <v>0.56000000000000005</v>
      </c>
      <c r="T3124" s="2561" t="s">
        <v>1534</v>
      </c>
      <c r="U3124" s="2561" t="s">
        <v>1534</v>
      </c>
      <c r="V3124" s="2562" t="s">
        <v>1136</v>
      </c>
      <c r="W3124" s="2559">
        <v>2.8000000000000004E-2</v>
      </c>
      <c r="X3124" s="2559">
        <v>6.720000000000001E-2</v>
      </c>
      <c r="Y3124" s="2562" t="s">
        <v>1534</v>
      </c>
      <c r="Z3124" s="2562" t="s">
        <v>1534</v>
      </c>
      <c r="AA3124" s="2562" t="s">
        <v>1534</v>
      </c>
      <c r="AB3124" s="2562" t="s">
        <v>1534</v>
      </c>
      <c r="AC3124" s="2559">
        <v>6.720000000000001E-2</v>
      </c>
      <c r="AD3124" s="2558">
        <v>22.377600000000001</v>
      </c>
      <c r="AE3124" s="2562" t="s">
        <v>5098</v>
      </c>
      <c r="AF3124" s="2563">
        <v>3.6960000000000007E-2</v>
      </c>
      <c r="AG3124" s="2563">
        <v>0.11200000000000002</v>
      </c>
      <c r="AH3124" s="2615" t="s">
        <v>5053</v>
      </c>
      <c r="AI3124" s="2615" t="s">
        <v>5054</v>
      </c>
      <c r="AJ3124" s="2812">
        <v>11.188800000000001</v>
      </c>
      <c r="AK3124" s="2574"/>
    </row>
    <row r="3125" spans="2:37" s="2684" customFormat="1" ht="17.25" customHeight="1" x14ac:dyDescent="0.2">
      <c r="B3125" s="4649" t="s">
        <v>5114</v>
      </c>
      <c r="C3125" s="3977"/>
      <c r="D3125" s="2557" t="s">
        <v>5293</v>
      </c>
      <c r="E3125" s="2558">
        <v>28</v>
      </c>
      <c r="F3125" s="2558">
        <f>14.51*1.12</f>
        <v>16.251200000000001</v>
      </c>
      <c r="G3125" s="2561" t="s">
        <v>1534</v>
      </c>
      <c r="H3125" s="2561" t="s">
        <v>1534</v>
      </c>
      <c r="I3125" s="2561" t="s">
        <v>1534</v>
      </c>
      <c r="J3125" s="2640" t="s">
        <v>5288</v>
      </c>
      <c r="K3125" s="2559">
        <v>0.16800000000000001</v>
      </c>
      <c r="L3125" s="2559">
        <v>0.16800000000000001</v>
      </c>
      <c r="M3125" s="2640" t="s">
        <v>5288</v>
      </c>
      <c r="N3125" s="2640" t="s">
        <v>5288</v>
      </c>
      <c r="O3125" s="2559">
        <v>0.16800000000000001</v>
      </c>
      <c r="P3125" s="2559">
        <v>0.16800000000000001</v>
      </c>
      <c r="Q3125" s="2559">
        <v>0.16800000000000001</v>
      </c>
      <c r="R3125" s="2559">
        <v>0.16800000000000001</v>
      </c>
      <c r="S3125" s="2614">
        <v>0.56000000000000005</v>
      </c>
      <c r="T3125" s="2561" t="s">
        <v>1534</v>
      </c>
      <c r="U3125" s="2561" t="s">
        <v>1534</v>
      </c>
      <c r="V3125" s="2562" t="s">
        <v>1136</v>
      </c>
      <c r="W3125" s="2559">
        <v>2.8000000000000004E-2</v>
      </c>
      <c r="X3125" s="2559">
        <v>6.720000000000001E-2</v>
      </c>
      <c r="Y3125" s="2562" t="s">
        <v>1534</v>
      </c>
      <c r="Z3125" s="2562" t="s">
        <v>1534</v>
      </c>
      <c r="AA3125" s="2562" t="s">
        <v>1534</v>
      </c>
      <c r="AB3125" s="2562" t="s">
        <v>1534</v>
      </c>
      <c r="AC3125" s="2559">
        <v>6.720000000000001E-2</v>
      </c>
      <c r="AD3125" s="2558">
        <v>11.188800000000001</v>
      </c>
      <c r="AE3125" s="2562" t="s">
        <v>49</v>
      </c>
      <c r="AF3125" s="2563">
        <v>3.6960000000000007E-2</v>
      </c>
      <c r="AG3125" s="2563">
        <v>0.11200000000000002</v>
      </c>
      <c r="AH3125" s="2615" t="s">
        <v>1534</v>
      </c>
      <c r="AI3125" s="2615" t="s">
        <v>1534</v>
      </c>
      <c r="AJ3125" s="2715" t="s">
        <v>1534</v>
      </c>
      <c r="AK3125" s="2574"/>
    </row>
    <row r="3126" spans="2:37" s="2684" customFormat="1" ht="17.25" customHeight="1" x14ac:dyDescent="0.2">
      <c r="B3126" s="4649" t="s">
        <v>5294</v>
      </c>
      <c r="C3126" s="3977"/>
      <c r="D3126" s="2557" t="s">
        <v>5295</v>
      </c>
      <c r="E3126" s="2558">
        <f>30*1.12</f>
        <v>33.6</v>
      </c>
      <c r="F3126" s="2558">
        <f>19.51*1.12</f>
        <v>21.851200000000002</v>
      </c>
      <c r="G3126" s="2561" t="s">
        <v>1534</v>
      </c>
      <c r="H3126" s="2561" t="s">
        <v>1534</v>
      </c>
      <c r="I3126" s="2561" t="s">
        <v>1534</v>
      </c>
      <c r="J3126" s="2640" t="s">
        <v>5277</v>
      </c>
      <c r="K3126" s="2559">
        <v>0.16800000000000001</v>
      </c>
      <c r="L3126" s="2559">
        <v>0.16800000000000001</v>
      </c>
      <c r="M3126" s="2640" t="s">
        <v>5277</v>
      </c>
      <c r="N3126" s="2640" t="s">
        <v>5277</v>
      </c>
      <c r="O3126" s="2559">
        <v>0.16800000000000001</v>
      </c>
      <c r="P3126" s="2559">
        <v>0.16800000000000001</v>
      </c>
      <c r="Q3126" s="2559">
        <v>0.16800000000000001</v>
      </c>
      <c r="R3126" s="2559">
        <v>0.16800000000000001</v>
      </c>
      <c r="S3126" s="2614">
        <v>0.56000000000000005</v>
      </c>
      <c r="T3126" s="2561" t="s">
        <v>1534</v>
      </c>
      <c r="U3126" s="2561" t="s">
        <v>1534</v>
      </c>
      <c r="V3126" s="2562" t="s">
        <v>1136</v>
      </c>
      <c r="W3126" s="2559">
        <v>2.8000000000000004E-2</v>
      </c>
      <c r="X3126" s="2559">
        <v>6.720000000000001E-2</v>
      </c>
      <c r="Y3126" s="2562" t="s">
        <v>1534</v>
      </c>
      <c r="Z3126" s="2562" t="s">
        <v>1534</v>
      </c>
      <c r="AA3126" s="2562" t="s">
        <v>1534</v>
      </c>
      <c r="AB3126" s="2562" t="s">
        <v>1534</v>
      </c>
      <c r="AC3126" s="2559">
        <v>6.720000000000001E-2</v>
      </c>
      <c r="AD3126" s="2558">
        <v>11.188800000000001</v>
      </c>
      <c r="AE3126" s="2562" t="s">
        <v>49</v>
      </c>
      <c r="AF3126" s="2563">
        <v>3.6960000000000007E-2</v>
      </c>
      <c r="AG3126" s="2563">
        <v>0.11200000000000002</v>
      </c>
      <c r="AH3126" s="2615" t="s">
        <v>1534</v>
      </c>
      <c r="AI3126" s="2615" t="s">
        <v>1534</v>
      </c>
      <c r="AJ3126" s="2715" t="s">
        <v>1534</v>
      </c>
      <c r="AK3126" s="2574"/>
    </row>
    <row r="3127" spans="2:37" s="2684" customFormat="1" ht="17.25" customHeight="1" x14ac:dyDescent="0.2">
      <c r="B3127" s="4649" t="s">
        <v>5116</v>
      </c>
      <c r="C3127" s="3977"/>
      <c r="D3127" s="2557" t="s">
        <v>5296</v>
      </c>
      <c r="E3127" s="2558">
        <f>35*1.12</f>
        <v>39.200000000000003</v>
      </c>
      <c r="F3127" s="2558">
        <f>21.18*1.12</f>
        <v>23.721600000000002</v>
      </c>
      <c r="G3127" s="2561" t="s">
        <v>1534</v>
      </c>
      <c r="H3127" s="2561" t="s">
        <v>1534</v>
      </c>
      <c r="I3127" s="2561" t="s">
        <v>1534</v>
      </c>
      <c r="J3127" s="2640" t="s">
        <v>5281</v>
      </c>
      <c r="K3127" s="2559">
        <v>0.16800000000000001</v>
      </c>
      <c r="L3127" s="2559">
        <v>0.16800000000000001</v>
      </c>
      <c r="M3127" s="2640" t="s">
        <v>5281</v>
      </c>
      <c r="N3127" s="2640" t="s">
        <v>5281</v>
      </c>
      <c r="O3127" s="2559">
        <v>0.16800000000000001</v>
      </c>
      <c r="P3127" s="2559">
        <v>0.16800000000000001</v>
      </c>
      <c r="Q3127" s="2559">
        <v>0.16800000000000001</v>
      </c>
      <c r="R3127" s="2559">
        <v>0.16800000000000001</v>
      </c>
      <c r="S3127" s="2614">
        <v>0.56000000000000005</v>
      </c>
      <c r="T3127" s="2561" t="s">
        <v>1534</v>
      </c>
      <c r="U3127" s="2561" t="s">
        <v>1534</v>
      </c>
      <c r="V3127" s="2562" t="s">
        <v>1136</v>
      </c>
      <c r="W3127" s="2559">
        <v>2.8000000000000004E-2</v>
      </c>
      <c r="X3127" s="2559">
        <v>6.720000000000001E-2</v>
      </c>
      <c r="Y3127" s="2562" t="s">
        <v>1534</v>
      </c>
      <c r="Z3127" s="2562" t="s">
        <v>1534</v>
      </c>
      <c r="AA3127" s="2562" t="s">
        <v>1534</v>
      </c>
      <c r="AB3127" s="2562" t="s">
        <v>1534</v>
      </c>
      <c r="AC3127" s="2559">
        <v>6.720000000000001E-2</v>
      </c>
      <c r="AD3127" s="2558">
        <v>14.918400000000002</v>
      </c>
      <c r="AE3127" s="2562" t="s">
        <v>51</v>
      </c>
      <c r="AF3127" s="2563">
        <v>3.6960000000000007E-2</v>
      </c>
      <c r="AG3127" s="2563">
        <v>0.11200000000000002</v>
      </c>
      <c r="AH3127" s="2615" t="s">
        <v>1534</v>
      </c>
      <c r="AI3127" s="2615" t="s">
        <v>1534</v>
      </c>
      <c r="AJ3127" s="2715" t="s">
        <v>1534</v>
      </c>
      <c r="AK3127" s="2574"/>
    </row>
    <row r="3128" spans="2:37" s="2684" customFormat="1" ht="17.25" customHeight="1" x14ac:dyDescent="0.2">
      <c r="B3128" s="4649" t="s">
        <v>5117</v>
      </c>
      <c r="C3128" s="3977"/>
      <c r="D3128" s="2557" t="s">
        <v>5297</v>
      </c>
      <c r="E3128" s="2558">
        <f>40*1.12</f>
        <v>44.800000000000004</v>
      </c>
      <c r="F3128" s="2558">
        <f>22.85*1.12</f>
        <v>25.592000000000002</v>
      </c>
      <c r="G3128" s="2561" t="s">
        <v>1534</v>
      </c>
      <c r="H3128" s="2561" t="s">
        <v>1534</v>
      </c>
      <c r="I3128" s="2561" t="s">
        <v>1534</v>
      </c>
      <c r="J3128" s="2640" t="s">
        <v>5283</v>
      </c>
      <c r="K3128" s="2559">
        <v>0.16800000000000001</v>
      </c>
      <c r="L3128" s="2559">
        <v>0.16800000000000001</v>
      </c>
      <c r="M3128" s="2640" t="s">
        <v>5283</v>
      </c>
      <c r="N3128" s="2640" t="s">
        <v>5283</v>
      </c>
      <c r="O3128" s="2559">
        <v>0.16800000000000001</v>
      </c>
      <c r="P3128" s="2559">
        <v>0.16800000000000001</v>
      </c>
      <c r="Q3128" s="2559">
        <v>0.16800000000000001</v>
      </c>
      <c r="R3128" s="2559">
        <v>0.16800000000000001</v>
      </c>
      <c r="S3128" s="2614">
        <v>0.56000000000000005</v>
      </c>
      <c r="T3128" s="2561" t="s">
        <v>1534</v>
      </c>
      <c r="U3128" s="2561" t="s">
        <v>1534</v>
      </c>
      <c r="V3128" s="2562" t="s">
        <v>1136</v>
      </c>
      <c r="W3128" s="2559">
        <v>2.8000000000000004E-2</v>
      </c>
      <c r="X3128" s="2559">
        <v>6.720000000000001E-2</v>
      </c>
      <c r="Y3128" s="2562" t="s">
        <v>1534</v>
      </c>
      <c r="Z3128" s="2562" t="s">
        <v>1534</v>
      </c>
      <c r="AA3128" s="2562" t="s">
        <v>1534</v>
      </c>
      <c r="AB3128" s="2562" t="s">
        <v>1534</v>
      </c>
      <c r="AC3128" s="2559">
        <v>6.720000000000001E-2</v>
      </c>
      <c r="AD3128" s="2558">
        <v>18.648</v>
      </c>
      <c r="AE3128" s="2562" t="s">
        <v>406</v>
      </c>
      <c r="AF3128" s="2563">
        <v>3.6960000000000007E-2</v>
      </c>
      <c r="AG3128" s="2563">
        <v>0.11200000000000002</v>
      </c>
      <c r="AH3128" s="2615" t="s">
        <v>1534</v>
      </c>
      <c r="AI3128" s="2615" t="s">
        <v>1534</v>
      </c>
      <c r="AJ3128" s="2715" t="s">
        <v>1534</v>
      </c>
      <c r="AK3128" s="2574"/>
    </row>
    <row r="3129" spans="2:37" s="2684" customFormat="1" ht="17.25" customHeight="1" thickBot="1" x14ac:dyDescent="0.25">
      <c r="B3129" s="4652" t="s">
        <v>5118</v>
      </c>
      <c r="C3129" s="3983"/>
      <c r="D3129" s="2604" t="s">
        <v>5298</v>
      </c>
      <c r="E3129" s="2605">
        <f>50*1.12</f>
        <v>56.000000000000007</v>
      </c>
      <c r="F3129" s="2605">
        <f>29.52*1.12</f>
        <v>33.062400000000004</v>
      </c>
      <c r="G3129" s="2608" t="s">
        <v>1534</v>
      </c>
      <c r="H3129" s="2608" t="s">
        <v>1534</v>
      </c>
      <c r="I3129" s="2608" t="s">
        <v>1534</v>
      </c>
      <c r="J3129" s="2643" t="s">
        <v>5285</v>
      </c>
      <c r="K3129" s="2606">
        <v>0.16800000000000001</v>
      </c>
      <c r="L3129" s="2606">
        <v>0.16800000000000001</v>
      </c>
      <c r="M3129" s="2643" t="s">
        <v>5285</v>
      </c>
      <c r="N3129" s="2643" t="s">
        <v>5285</v>
      </c>
      <c r="O3129" s="2606">
        <v>0.16800000000000001</v>
      </c>
      <c r="P3129" s="2606">
        <v>0.16800000000000001</v>
      </c>
      <c r="Q3129" s="2606">
        <v>0.16800000000000001</v>
      </c>
      <c r="R3129" s="2606">
        <v>0.16800000000000001</v>
      </c>
      <c r="S3129" s="2801">
        <v>0.56000000000000005</v>
      </c>
      <c r="T3129" s="2608" t="s">
        <v>1534</v>
      </c>
      <c r="U3129" s="2608" t="s">
        <v>1534</v>
      </c>
      <c r="V3129" s="2609" t="s">
        <v>1136</v>
      </c>
      <c r="W3129" s="2606">
        <v>2.8000000000000004E-2</v>
      </c>
      <c r="X3129" s="2606">
        <v>6.720000000000001E-2</v>
      </c>
      <c r="Y3129" s="2609" t="s">
        <v>1534</v>
      </c>
      <c r="Z3129" s="2609" t="s">
        <v>1534</v>
      </c>
      <c r="AA3129" s="2609" t="s">
        <v>1534</v>
      </c>
      <c r="AB3129" s="2609" t="s">
        <v>1534</v>
      </c>
      <c r="AC3129" s="2606">
        <v>6.720000000000001E-2</v>
      </c>
      <c r="AD3129" s="2605">
        <v>22.377600000000001</v>
      </c>
      <c r="AE3129" s="2609" t="s">
        <v>5098</v>
      </c>
      <c r="AF3129" s="2610">
        <v>3.6960000000000007E-2</v>
      </c>
      <c r="AG3129" s="2610">
        <v>0.11200000000000002</v>
      </c>
      <c r="AH3129" s="2655" t="s">
        <v>1534</v>
      </c>
      <c r="AI3129" s="2655" t="s">
        <v>1534</v>
      </c>
      <c r="AJ3129" s="2802" t="s">
        <v>1534</v>
      </c>
      <c r="AK3129" s="2574"/>
    </row>
    <row r="3130" spans="2:37" s="2684" customFormat="1" ht="17.25" customHeight="1" x14ac:dyDescent="0.2">
      <c r="B3130" s="2575"/>
      <c r="C3130" s="2568"/>
      <c r="D3130" s="2568"/>
      <c r="E3130" s="2568"/>
      <c r="F3130" s="2568"/>
      <c r="G3130" s="2568"/>
      <c r="H3130" s="2568"/>
      <c r="I3130" s="2569"/>
      <c r="J3130" s="2569"/>
      <c r="K3130" s="2569"/>
      <c r="L3130" s="2569"/>
      <c r="M3130" s="2568"/>
      <c r="N3130" s="2569"/>
      <c r="O3130" s="2569"/>
      <c r="P3130" s="2569"/>
      <c r="Q3130" s="2569"/>
      <c r="R3130" s="2569"/>
      <c r="S3130" s="2568"/>
      <c r="T3130" s="2567"/>
      <c r="U3130" s="2567"/>
      <c r="V3130" s="2567"/>
      <c r="W3130" s="2567"/>
      <c r="X3130" s="2567"/>
      <c r="Y3130" s="2567"/>
      <c r="Z3130" s="2567"/>
      <c r="AA3130" s="2567"/>
      <c r="AB3130" s="2567"/>
      <c r="AC3130" s="2567"/>
      <c r="AD3130" s="2567"/>
      <c r="AE3130" s="2567"/>
      <c r="AF3130" s="2567"/>
      <c r="AG3130" s="2567"/>
      <c r="AH3130" s="2567"/>
      <c r="AI3130" s="2567"/>
      <c r="AJ3130" s="2570"/>
      <c r="AK3130" s="2574"/>
    </row>
    <row r="3131" spans="2:37" s="2684" customFormat="1" ht="17.25" customHeight="1" x14ac:dyDescent="0.2">
      <c r="B3131" s="3834" t="s">
        <v>4996</v>
      </c>
      <c r="C3131" s="3835"/>
      <c r="D3131" s="3917" t="s">
        <v>10</v>
      </c>
      <c r="E3131" s="3917"/>
      <c r="F3131" s="3917"/>
      <c r="G3131" s="3917"/>
      <c r="H3131" s="2571"/>
      <c r="I3131" s="2571"/>
      <c r="J3131" s="2571"/>
      <c r="K3131" s="2571"/>
      <c r="L3131" s="2571"/>
      <c r="M3131" s="2571"/>
      <c r="N3131" s="2571"/>
      <c r="O3131" s="2571"/>
      <c r="P3131" s="2571"/>
      <c r="Q3131" s="2571"/>
      <c r="R3131" s="2571"/>
      <c r="S3131" s="2571"/>
      <c r="T3131" s="2567"/>
      <c r="U3131" s="2567"/>
      <c r="V3131" s="2567"/>
      <c r="W3131" s="2567"/>
      <c r="X3131" s="2567"/>
      <c r="Y3131" s="2567"/>
      <c r="Z3131" s="2567"/>
      <c r="AA3131" s="2567"/>
      <c r="AB3131" s="2567"/>
      <c r="AC3131" s="2567"/>
      <c r="AD3131" s="2567"/>
      <c r="AE3131" s="2567"/>
      <c r="AF3131" s="2567"/>
      <c r="AG3131" s="2567"/>
      <c r="AH3131" s="2567"/>
      <c r="AI3131" s="2567"/>
      <c r="AJ3131" s="2570"/>
      <c r="AK3131" s="2574"/>
    </row>
    <row r="3132" spans="2:37" s="2684" customFormat="1" ht="17.25" customHeight="1" x14ac:dyDescent="0.2">
      <c r="B3132" s="3834" t="s">
        <v>4997</v>
      </c>
      <c r="C3132" s="3835"/>
      <c r="D3132" s="3917" t="s">
        <v>10</v>
      </c>
      <c r="E3132" s="3917"/>
      <c r="F3132" s="3917"/>
      <c r="G3132" s="3917"/>
      <c r="H3132" s="2571"/>
      <c r="I3132" s="2571"/>
      <c r="J3132" s="2571"/>
      <c r="K3132" s="2571"/>
      <c r="L3132" s="2571"/>
      <c r="M3132" s="2571"/>
      <c r="N3132" s="2571"/>
      <c r="O3132" s="2571"/>
      <c r="P3132" s="2571"/>
      <c r="Q3132" s="2571"/>
      <c r="R3132" s="2571"/>
      <c r="S3132" s="2571"/>
      <c r="T3132" s="2567"/>
      <c r="U3132" s="2567"/>
      <c r="V3132" s="2567"/>
      <c r="W3132" s="2567"/>
      <c r="X3132" s="2567"/>
      <c r="Y3132" s="2567"/>
      <c r="Z3132" s="2567"/>
      <c r="AA3132" s="2567"/>
      <c r="AB3132" s="2567"/>
      <c r="AC3132" s="2567"/>
      <c r="AD3132" s="2567"/>
      <c r="AE3132" s="2567"/>
      <c r="AF3132" s="2567"/>
      <c r="AG3132" s="2567"/>
      <c r="AH3132" s="2567"/>
      <c r="AI3132" s="2567"/>
      <c r="AJ3132" s="2570"/>
      <c r="AK3132" s="2574"/>
    </row>
    <row r="3133" spans="2:37" s="2684" customFormat="1" ht="17.25" customHeight="1" thickBot="1" x14ac:dyDescent="0.25">
      <c r="B3133" s="3938"/>
      <c r="C3133" s="3939"/>
      <c r="D3133" s="3940"/>
      <c r="E3133" s="3940"/>
      <c r="F3133" s="3940"/>
      <c r="G3133" s="3940"/>
      <c r="H3133" s="2576"/>
      <c r="I3133" s="2576"/>
      <c r="J3133" s="2576"/>
      <c r="K3133" s="2576"/>
      <c r="L3133" s="2576"/>
      <c r="M3133" s="2576"/>
      <c r="N3133" s="2576"/>
      <c r="O3133" s="2576"/>
      <c r="P3133" s="2576"/>
      <c r="Q3133" s="2576"/>
      <c r="R3133" s="2576"/>
      <c r="S3133" s="2576"/>
      <c r="T3133" s="2577"/>
      <c r="U3133" s="2577"/>
      <c r="V3133" s="2577"/>
      <c r="W3133" s="2577"/>
      <c r="X3133" s="2577"/>
      <c r="Y3133" s="2577"/>
      <c r="Z3133" s="2577"/>
      <c r="AA3133" s="2577"/>
      <c r="AB3133" s="2577"/>
      <c r="AC3133" s="2577"/>
      <c r="AD3133" s="2577"/>
      <c r="AE3133" s="2577"/>
      <c r="AF3133" s="2577"/>
      <c r="AG3133" s="2577"/>
      <c r="AH3133" s="2577"/>
      <c r="AI3133" s="2577"/>
      <c r="AJ3133" s="2578"/>
      <c r="AK3133" s="2579"/>
    </row>
    <row r="3134" spans="2:37" s="2684" customFormat="1" ht="17.25" customHeight="1" x14ac:dyDescent="0.2">
      <c r="B3134" s="2686"/>
      <c r="C3134" s="2405"/>
      <c r="D3134" s="2405"/>
      <c r="E3134" s="2405"/>
      <c r="F3134" s="2405"/>
      <c r="G3134" s="2405"/>
      <c r="H3134" s="2405"/>
      <c r="I3134" s="2405"/>
      <c r="J3134" s="2405"/>
      <c r="K3134" s="2405"/>
      <c r="L3134" s="2405"/>
      <c r="M3134" s="2405"/>
      <c r="N3134" s="2405"/>
      <c r="O3134" s="2405"/>
      <c r="P3134" s="2405"/>
      <c r="Q3134" s="2405"/>
      <c r="R3134" s="2405"/>
      <c r="S3134" s="2405"/>
      <c r="T3134" s="2405"/>
      <c r="U3134" s="2405"/>
      <c r="V3134" s="2405"/>
      <c r="W3134" s="2405"/>
      <c r="X3134" s="2405"/>
      <c r="Y3134" s="2405"/>
      <c r="Z3134" s="2405"/>
      <c r="AA3134" s="2405"/>
      <c r="AB3134" s="2405"/>
      <c r="AC3134" s="2405"/>
      <c r="AD3134" s="2405"/>
      <c r="AE3134" s="2405"/>
      <c r="AF3134" s="2405"/>
      <c r="AG3134" s="2405"/>
      <c r="AH3134" s="2405"/>
      <c r="AI3134" s="2405"/>
      <c r="AJ3134" s="2405"/>
      <c r="AK3134" s="2405"/>
    </row>
    <row r="3135" spans="2:37" s="2684" customFormat="1" ht="17.25" customHeight="1" thickBot="1" x14ac:dyDescent="0.25">
      <c r="B3135" s="2405"/>
      <c r="C3135" s="2405"/>
      <c r="D3135" s="2405"/>
      <c r="E3135" s="2405"/>
      <c r="F3135" s="2405"/>
      <c r="G3135" s="2405"/>
      <c r="H3135" s="2405"/>
      <c r="I3135" s="2405"/>
      <c r="J3135" s="2405"/>
      <c r="K3135" s="2405"/>
      <c r="L3135" s="2405"/>
      <c r="M3135" s="2405"/>
      <c r="N3135" s="2405"/>
      <c r="O3135" s="2405"/>
      <c r="P3135" s="2405"/>
      <c r="Q3135" s="2405"/>
      <c r="R3135" s="2405"/>
      <c r="S3135" s="2405"/>
      <c r="T3135" s="2405"/>
      <c r="U3135" s="2405"/>
      <c r="V3135" s="2405"/>
      <c r="W3135" s="2405"/>
      <c r="X3135" s="2405"/>
      <c r="Y3135" s="2405"/>
      <c r="Z3135" s="2405"/>
      <c r="AA3135" s="2405"/>
      <c r="AB3135" s="2405"/>
      <c r="AC3135" s="2405"/>
      <c r="AD3135" s="2405"/>
      <c r="AE3135" s="2405"/>
      <c r="AF3135" s="2405"/>
      <c r="AG3135" s="2405"/>
      <c r="AH3135" s="2405"/>
      <c r="AI3135" s="2405"/>
      <c r="AJ3135" s="2405"/>
      <c r="AK3135" s="2405"/>
    </row>
    <row r="3136" spans="2:37" s="2684" customFormat="1" ht="17.25" customHeight="1" x14ac:dyDescent="0.2">
      <c r="B3136" s="3839" t="s">
        <v>5005</v>
      </c>
      <c r="C3136" s="3840"/>
      <c r="D3136" s="3840"/>
      <c r="E3136" s="3840"/>
      <c r="F3136" s="3840"/>
      <c r="G3136" s="3840"/>
      <c r="H3136" s="3840"/>
      <c r="I3136" s="3840"/>
      <c r="J3136" s="3840"/>
      <c r="K3136" s="3840"/>
      <c r="L3136" s="3840"/>
      <c r="M3136" s="3840"/>
      <c r="N3136" s="3840"/>
      <c r="O3136" s="3840"/>
      <c r="P3136" s="3840"/>
      <c r="Q3136" s="3840"/>
      <c r="R3136" s="3840"/>
      <c r="S3136" s="3840"/>
      <c r="T3136" s="3840"/>
      <c r="U3136" s="3840"/>
      <c r="V3136" s="3840"/>
      <c r="W3136" s="3840"/>
      <c r="X3136" s="3840"/>
      <c r="Y3136" s="3840"/>
      <c r="Z3136" s="3840"/>
      <c r="AA3136" s="3840"/>
      <c r="AB3136" s="3840"/>
      <c r="AC3136" s="3840"/>
      <c r="AD3136" s="3840"/>
      <c r="AE3136" s="3840"/>
      <c r="AF3136" s="3840"/>
      <c r="AG3136" s="3840"/>
      <c r="AH3136" s="3840"/>
      <c r="AI3136" s="3840"/>
      <c r="AJ3136" s="3840"/>
      <c r="AK3136" s="3841"/>
    </row>
    <row r="3137" spans="2:37" s="2684" customFormat="1" ht="17.25" customHeight="1" x14ac:dyDescent="0.2">
      <c r="B3137" s="2572"/>
      <c r="C3137" s="2681"/>
      <c r="D3137" s="2681"/>
      <c r="E3137" s="2681"/>
      <c r="F3137" s="2681"/>
      <c r="G3137" s="2573"/>
      <c r="H3137" s="2573"/>
      <c r="I3137" s="2573"/>
      <c r="J3137" s="2573"/>
      <c r="K3137" s="2573"/>
      <c r="L3137" s="2573"/>
      <c r="M3137" s="2573"/>
      <c r="N3137" s="2573"/>
      <c r="O3137" s="2573"/>
      <c r="P3137" s="2573"/>
      <c r="Q3137" s="2573"/>
      <c r="R3137" s="2573"/>
      <c r="S3137" s="2573"/>
      <c r="T3137" s="2573"/>
      <c r="U3137" s="2573"/>
      <c r="V3137" s="2573"/>
      <c r="W3137" s="2573"/>
      <c r="X3137" s="2573"/>
      <c r="Y3137" s="2573"/>
      <c r="Z3137" s="2573"/>
      <c r="AA3137" s="2573"/>
      <c r="AB3137" s="2573"/>
      <c r="AC3137" s="2573"/>
      <c r="AD3137" s="2573"/>
      <c r="AE3137" s="2573"/>
      <c r="AF3137" s="2573"/>
      <c r="AG3137" s="2573"/>
      <c r="AH3137" s="2573"/>
      <c r="AI3137" s="2573"/>
      <c r="AJ3137" s="2573"/>
      <c r="AK3137" s="2574"/>
    </row>
    <row r="3138" spans="2:37" s="2684" customFormat="1" ht="32.25" customHeight="1" x14ac:dyDescent="0.2">
      <c r="B3138" s="2572" t="s">
        <v>4992</v>
      </c>
      <c r="C3138" s="2681"/>
      <c r="D3138" s="3962" t="s">
        <v>5299</v>
      </c>
      <c r="E3138" s="3962"/>
      <c r="F3138" s="3962"/>
      <c r="G3138" s="3962"/>
      <c r="H3138" s="3962"/>
      <c r="I3138" s="3962"/>
      <c r="J3138" s="2573"/>
      <c r="K3138" s="2573"/>
      <c r="L3138" s="2573"/>
      <c r="M3138" s="2573"/>
      <c r="N3138" s="2573"/>
      <c r="O3138" s="2573"/>
      <c r="P3138" s="2573"/>
      <c r="Q3138" s="2573"/>
      <c r="R3138" s="2573"/>
      <c r="S3138" s="2573"/>
      <c r="T3138" s="2573"/>
      <c r="U3138" s="2573"/>
      <c r="V3138" s="2573"/>
      <c r="W3138" s="2573"/>
      <c r="X3138" s="2573"/>
      <c r="Y3138" s="2573"/>
      <c r="Z3138" s="2573"/>
      <c r="AA3138" s="2573"/>
      <c r="AB3138" s="2573"/>
      <c r="AC3138" s="2573"/>
      <c r="AD3138" s="2573"/>
      <c r="AE3138" s="2573"/>
      <c r="AF3138" s="2573"/>
      <c r="AG3138" s="2573"/>
      <c r="AH3138" s="2573"/>
      <c r="AI3138" s="2573"/>
      <c r="AJ3138" s="2573"/>
      <c r="AK3138" s="2574"/>
    </row>
    <row r="3139" spans="2:37" s="2684" customFormat="1" ht="17.25" customHeight="1" thickBot="1" x14ac:dyDescent="0.25">
      <c r="B3139" s="3863" t="s">
        <v>5006</v>
      </c>
      <c r="C3139" s="3864"/>
      <c r="D3139" s="3972">
        <v>41379</v>
      </c>
      <c r="E3139" s="3972"/>
      <c r="F3139" s="2681"/>
      <c r="G3139" s="2573"/>
      <c r="H3139" s="2573"/>
      <c r="I3139" s="2573"/>
      <c r="J3139" s="2573"/>
      <c r="K3139" s="2573"/>
      <c r="L3139" s="2573"/>
      <c r="M3139" s="2573"/>
      <c r="N3139" s="2573"/>
      <c r="O3139" s="2573"/>
      <c r="P3139" s="2573"/>
      <c r="Q3139" s="2573"/>
      <c r="R3139" s="2573"/>
      <c r="S3139" s="2573"/>
      <c r="T3139" s="2573"/>
      <c r="U3139" s="2573"/>
      <c r="V3139" s="2573"/>
      <c r="W3139" s="2573"/>
      <c r="X3139" s="2573"/>
      <c r="Y3139" s="2573"/>
      <c r="Z3139" s="2573"/>
      <c r="AA3139" s="2573"/>
      <c r="AB3139" s="2573"/>
      <c r="AC3139" s="2573"/>
      <c r="AD3139" s="2573"/>
      <c r="AE3139" s="2573"/>
      <c r="AF3139" s="2573"/>
      <c r="AG3139" s="2573"/>
      <c r="AH3139" s="2573"/>
      <c r="AI3139" s="2573"/>
      <c r="AJ3139" s="2573"/>
      <c r="AK3139" s="2574"/>
    </row>
    <row r="3140" spans="2:37" s="2684" customFormat="1" ht="40.5" customHeight="1" thickBot="1" x14ac:dyDescent="0.25">
      <c r="B3140" s="3844" t="s">
        <v>5007</v>
      </c>
      <c r="C3140" s="3871"/>
      <c r="D3140" s="3963" t="s">
        <v>5300</v>
      </c>
      <c r="E3140" s="3964"/>
      <c r="F3140" s="3964"/>
      <c r="G3140" s="3964"/>
      <c r="H3140" s="3964"/>
      <c r="I3140" s="3964"/>
      <c r="J3140" s="3964"/>
      <c r="K3140" s="3965"/>
      <c r="L3140" s="2573"/>
      <c r="M3140" s="2573"/>
      <c r="N3140" s="2573"/>
      <c r="O3140" s="2573"/>
      <c r="P3140" s="2573"/>
      <c r="Q3140" s="2573"/>
      <c r="R3140" s="2573"/>
      <c r="S3140" s="2573"/>
      <c r="T3140" s="2573"/>
      <c r="U3140" s="2573"/>
      <c r="V3140" s="2573"/>
      <c r="W3140" s="2573"/>
      <c r="X3140" s="2573"/>
      <c r="Y3140" s="2573"/>
      <c r="Z3140" s="2573"/>
      <c r="AA3140" s="2573"/>
      <c r="AB3140" s="2573"/>
      <c r="AC3140" s="2573"/>
      <c r="AD3140" s="2573"/>
      <c r="AE3140" s="2573"/>
      <c r="AF3140" s="2573"/>
      <c r="AG3140" s="2573"/>
      <c r="AH3140" s="2573"/>
      <c r="AI3140" s="2573"/>
      <c r="AJ3140" s="2573"/>
      <c r="AK3140" s="2574"/>
    </row>
    <row r="3141" spans="2:37" s="2684" customFormat="1" ht="17.25" customHeight="1" thickBot="1" x14ac:dyDescent="0.25">
      <c r="B3141" s="3865"/>
      <c r="C3141" s="3849"/>
      <c r="D3141" s="3849"/>
      <c r="E3141" s="3849"/>
      <c r="F3141" s="3849"/>
      <c r="G3141" s="3849"/>
      <c r="H3141" s="3849"/>
      <c r="I3141" s="3849"/>
      <c r="J3141" s="3849"/>
      <c r="K3141" s="3849"/>
      <c r="L3141" s="3849"/>
      <c r="M3141" s="3849"/>
      <c r="N3141" s="3849"/>
      <c r="O3141" s="3849"/>
      <c r="P3141" s="3849"/>
      <c r="Q3141" s="3849"/>
      <c r="R3141" s="2573"/>
      <c r="S3141" s="2573"/>
      <c r="T3141" s="2573"/>
      <c r="U3141" s="2573"/>
      <c r="V3141" s="2573"/>
      <c r="W3141" s="2573"/>
      <c r="X3141" s="2573"/>
      <c r="Y3141" s="2573"/>
      <c r="Z3141" s="2573"/>
      <c r="AA3141" s="2573"/>
      <c r="AB3141" s="2573"/>
      <c r="AC3141" s="2573"/>
      <c r="AD3141" s="2573"/>
      <c r="AE3141" s="2573"/>
      <c r="AF3141" s="2573"/>
      <c r="AG3141" s="2573"/>
      <c r="AH3141" s="2573"/>
      <c r="AI3141" s="2573"/>
      <c r="AJ3141" s="2573"/>
      <c r="AK3141" s="2574"/>
    </row>
    <row r="3142" spans="2:37" s="2684" customFormat="1" ht="17.25" customHeight="1" thickBot="1" x14ac:dyDescent="0.25">
      <c r="B3142" s="3852" t="s">
        <v>5008</v>
      </c>
      <c r="C3142" s="3853"/>
      <c r="D3142" s="3827" t="s">
        <v>4998</v>
      </c>
      <c r="E3142" s="3827" t="s">
        <v>5009</v>
      </c>
      <c r="F3142" s="3859" t="s">
        <v>224</v>
      </c>
      <c r="G3142" s="3861"/>
      <c r="H3142" s="3861"/>
      <c r="I3142" s="3861"/>
      <c r="J3142" s="3861"/>
      <c r="K3142" s="3861"/>
      <c r="L3142" s="3861"/>
      <c r="M3142" s="3861"/>
      <c r="N3142" s="3861"/>
      <c r="O3142" s="3861"/>
      <c r="P3142" s="3861"/>
      <c r="Q3142" s="3861"/>
      <c r="R3142" s="3862"/>
      <c r="S3142" s="3859" t="s">
        <v>340</v>
      </c>
      <c r="T3142" s="3861"/>
      <c r="U3142" s="3861"/>
      <c r="V3142" s="3861"/>
      <c r="W3142" s="3861"/>
      <c r="X3142" s="3861"/>
      <c r="Y3142" s="3861"/>
      <c r="Z3142" s="3861"/>
      <c r="AA3142" s="3861"/>
      <c r="AB3142" s="3861"/>
      <c r="AC3142" s="3862"/>
      <c r="AD3142" s="3859" t="s">
        <v>225</v>
      </c>
      <c r="AE3142" s="3861"/>
      <c r="AF3142" s="3861"/>
      <c r="AG3142" s="3862"/>
      <c r="AH3142" s="3873" t="s">
        <v>4993</v>
      </c>
      <c r="AI3142" s="3874"/>
      <c r="AJ3142" s="3875"/>
      <c r="AK3142" s="2574"/>
    </row>
    <row r="3143" spans="2:37" s="2684" customFormat="1" ht="17.25" customHeight="1" thickBot="1" x14ac:dyDescent="0.25">
      <c r="B3143" s="3854"/>
      <c r="C3143" s="3855"/>
      <c r="D3143" s="3828"/>
      <c r="E3143" s="3828"/>
      <c r="F3143" s="3827" t="s">
        <v>5010</v>
      </c>
      <c r="G3143" s="3827" t="s">
        <v>5011</v>
      </c>
      <c r="H3143" s="3827" t="s">
        <v>5012</v>
      </c>
      <c r="I3143" s="3830" t="s">
        <v>5013</v>
      </c>
      <c r="J3143" s="3830" t="s">
        <v>5014</v>
      </c>
      <c r="K3143" s="3830" t="s">
        <v>5015</v>
      </c>
      <c r="L3143" s="3830" t="s">
        <v>5016</v>
      </c>
      <c r="M3143" s="4655" t="s">
        <v>5017</v>
      </c>
      <c r="N3143" s="4656"/>
      <c r="O3143" s="3830" t="s">
        <v>5018</v>
      </c>
      <c r="P3143" s="3830" t="s">
        <v>5019</v>
      </c>
      <c r="Q3143" s="3830" t="s">
        <v>5020</v>
      </c>
      <c r="R3143" s="3830" t="s">
        <v>5021</v>
      </c>
      <c r="S3143" s="3827" t="s">
        <v>5022</v>
      </c>
      <c r="T3143" s="3827" t="s">
        <v>5023</v>
      </c>
      <c r="U3143" s="3827" t="s">
        <v>5024</v>
      </c>
      <c r="V3143" s="3827" t="s">
        <v>5025</v>
      </c>
      <c r="W3143" s="3827" t="s">
        <v>5026</v>
      </c>
      <c r="X3143" s="3827" t="s">
        <v>5027</v>
      </c>
      <c r="Y3143" s="3827" t="s">
        <v>5028</v>
      </c>
      <c r="Z3143" s="3827" t="s">
        <v>5029</v>
      </c>
      <c r="AA3143" s="3827" t="s">
        <v>5030</v>
      </c>
      <c r="AB3143" s="3830" t="s">
        <v>5031</v>
      </c>
      <c r="AC3143" s="3830" t="s">
        <v>5032</v>
      </c>
      <c r="AD3143" s="3827" t="s">
        <v>5033</v>
      </c>
      <c r="AE3143" s="3827" t="s">
        <v>5034</v>
      </c>
      <c r="AF3143" s="3827" t="s">
        <v>5035</v>
      </c>
      <c r="AG3143" s="3827" t="s">
        <v>5036</v>
      </c>
      <c r="AH3143" s="3827" t="s">
        <v>1154</v>
      </c>
      <c r="AI3143" s="3827" t="s">
        <v>4994</v>
      </c>
      <c r="AJ3143" s="3827" t="s">
        <v>4995</v>
      </c>
      <c r="AK3143" s="2574"/>
    </row>
    <row r="3144" spans="2:37" s="2684" customFormat="1" ht="17.25" customHeight="1" thickBot="1" x14ac:dyDescent="0.25">
      <c r="B3144" s="3854"/>
      <c r="C3144" s="3855"/>
      <c r="D3144" s="3828"/>
      <c r="E3144" s="3828"/>
      <c r="F3144" s="3828"/>
      <c r="G3144" s="3828"/>
      <c r="H3144" s="3828"/>
      <c r="I3144" s="3829"/>
      <c r="J3144" s="3829"/>
      <c r="K3144" s="3829"/>
      <c r="L3144" s="3829"/>
      <c r="M3144" s="2680" t="s">
        <v>5037</v>
      </c>
      <c r="N3144" s="2679" t="s">
        <v>2798</v>
      </c>
      <c r="O3144" s="3829"/>
      <c r="P3144" s="3829"/>
      <c r="Q3144" s="3829"/>
      <c r="R3144" s="3829"/>
      <c r="S3144" s="3828"/>
      <c r="T3144" s="3828"/>
      <c r="U3144" s="3828"/>
      <c r="V3144" s="3828"/>
      <c r="W3144" s="3828"/>
      <c r="X3144" s="3828"/>
      <c r="Y3144" s="3828"/>
      <c r="Z3144" s="3828"/>
      <c r="AA3144" s="3828"/>
      <c r="AB3144" s="3829"/>
      <c r="AC3144" s="3829"/>
      <c r="AD3144" s="3828"/>
      <c r="AE3144" s="3828"/>
      <c r="AF3144" s="3828"/>
      <c r="AG3144" s="3828"/>
      <c r="AH3144" s="3828"/>
      <c r="AI3144" s="3828"/>
      <c r="AJ3144" s="3828"/>
      <c r="AK3144" s="2574"/>
    </row>
    <row r="3145" spans="2:37" s="2684" customFormat="1" ht="17.25" customHeight="1" x14ac:dyDescent="0.2">
      <c r="B3145" s="3980" t="s">
        <v>5301</v>
      </c>
      <c r="C3145" s="3981"/>
      <c r="D3145" s="2583" t="s">
        <v>1534</v>
      </c>
      <c r="E3145" s="2645" t="s">
        <v>1534</v>
      </c>
      <c r="F3145" s="2645" t="s">
        <v>1534</v>
      </c>
      <c r="G3145" s="2583" t="s">
        <v>1534</v>
      </c>
      <c r="H3145" s="2645" t="s">
        <v>1534</v>
      </c>
      <c r="I3145" s="2645" t="s">
        <v>1534</v>
      </c>
      <c r="J3145" s="2583" t="s">
        <v>1534</v>
      </c>
      <c r="K3145" s="2645" t="s">
        <v>1534</v>
      </c>
      <c r="L3145" s="2645" t="s">
        <v>1534</v>
      </c>
      <c r="M3145" s="2583" t="s">
        <v>1534</v>
      </c>
      <c r="N3145" s="2645" t="s">
        <v>1534</v>
      </c>
      <c r="O3145" s="2583" t="s">
        <v>1534</v>
      </c>
      <c r="P3145" s="2645" t="s">
        <v>1534</v>
      </c>
      <c r="Q3145" s="2645" t="s">
        <v>1534</v>
      </c>
      <c r="R3145" s="2583" t="s">
        <v>1534</v>
      </c>
      <c r="S3145" s="2645" t="s">
        <v>1534</v>
      </c>
      <c r="T3145" s="2583" t="s">
        <v>1534</v>
      </c>
      <c r="U3145" s="2645" t="s">
        <v>1534</v>
      </c>
      <c r="V3145" s="2645" t="s">
        <v>1534</v>
      </c>
      <c r="W3145" s="2583" t="s">
        <v>1534</v>
      </c>
      <c r="X3145" s="2645" t="s">
        <v>1534</v>
      </c>
      <c r="Y3145" s="2583" t="s">
        <v>1534</v>
      </c>
      <c r="Z3145" s="2645" t="s">
        <v>1534</v>
      </c>
      <c r="AA3145" s="2645" t="s">
        <v>1534</v>
      </c>
      <c r="AB3145" s="2583" t="s">
        <v>1534</v>
      </c>
      <c r="AC3145" s="2645" t="s">
        <v>1534</v>
      </c>
      <c r="AD3145" s="2645">
        <v>59.99</v>
      </c>
      <c r="AE3145" s="2651">
        <v>10000</v>
      </c>
      <c r="AF3145" s="2814">
        <v>5.0000000000000001E-3</v>
      </c>
      <c r="AG3145" s="2709">
        <v>0.1</v>
      </c>
      <c r="AH3145" s="2645" t="s">
        <v>1534</v>
      </c>
      <c r="AI3145" s="2583" t="s">
        <v>1534</v>
      </c>
      <c r="AJ3145" s="2811" t="s">
        <v>1534</v>
      </c>
      <c r="AK3145" s="2574"/>
    </row>
    <row r="3146" spans="2:37" s="2684" customFormat="1" ht="17.25" customHeight="1" x14ac:dyDescent="0.2">
      <c r="B3146" s="3914" t="s">
        <v>5302</v>
      </c>
      <c r="C3146" s="3915"/>
      <c r="D3146" s="2647" t="s">
        <v>1534</v>
      </c>
      <c r="E3146" s="2616" t="s">
        <v>1534</v>
      </c>
      <c r="F3146" s="2616" t="s">
        <v>1534</v>
      </c>
      <c r="G3146" s="2647" t="s">
        <v>1534</v>
      </c>
      <c r="H3146" s="2616" t="s">
        <v>1534</v>
      </c>
      <c r="I3146" s="2616" t="s">
        <v>1534</v>
      </c>
      <c r="J3146" s="2647" t="s">
        <v>1534</v>
      </c>
      <c r="K3146" s="2616" t="s">
        <v>1534</v>
      </c>
      <c r="L3146" s="2616" t="s">
        <v>1534</v>
      </c>
      <c r="M3146" s="2647" t="s">
        <v>1534</v>
      </c>
      <c r="N3146" s="2616" t="s">
        <v>1534</v>
      </c>
      <c r="O3146" s="2647" t="s">
        <v>1534</v>
      </c>
      <c r="P3146" s="2616" t="s">
        <v>1534</v>
      </c>
      <c r="Q3146" s="2616" t="s">
        <v>1534</v>
      </c>
      <c r="R3146" s="2647" t="s">
        <v>1534</v>
      </c>
      <c r="S3146" s="2616" t="s">
        <v>1534</v>
      </c>
      <c r="T3146" s="2647" t="s">
        <v>1534</v>
      </c>
      <c r="U3146" s="2616" t="s">
        <v>1534</v>
      </c>
      <c r="V3146" s="2616" t="s">
        <v>1534</v>
      </c>
      <c r="W3146" s="2647" t="s">
        <v>1534</v>
      </c>
      <c r="X3146" s="2616" t="s">
        <v>1534</v>
      </c>
      <c r="Y3146" s="2647" t="s">
        <v>1534</v>
      </c>
      <c r="Z3146" s="2616" t="s">
        <v>1534</v>
      </c>
      <c r="AA3146" s="2616" t="s">
        <v>1534</v>
      </c>
      <c r="AB3146" s="2647" t="s">
        <v>1534</v>
      </c>
      <c r="AC3146" s="2616" t="s">
        <v>1534</v>
      </c>
      <c r="AD3146" s="2616">
        <v>29.99</v>
      </c>
      <c r="AE3146" s="2641">
        <v>1500</v>
      </c>
      <c r="AF3146" s="2815">
        <v>1.9E-2</v>
      </c>
      <c r="AG3146" s="2714">
        <v>0.1</v>
      </c>
      <c r="AH3146" s="2616" t="s">
        <v>1534</v>
      </c>
      <c r="AI3146" s="2647" t="s">
        <v>1534</v>
      </c>
      <c r="AJ3146" s="2812" t="s">
        <v>1534</v>
      </c>
      <c r="AK3146" s="2574"/>
    </row>
    <row r="3147" spans="2:37" s="2684" customFormat="1" ht="17.25" customHeight="1" x14ac:dyDescent="0.2">
      <c r="B3147" s="3914" t="s">
        <v>5303</v>
      </c>
      <c r="C3147" s="3915"/>
      <c r="D3147" s="2647" t="s">
        <v>1534</v>
      </c>
      <c r="E3147" s="2616" t="s">
        <v>1534</v>
      </c>
      <c r="F3147" s="2616" t="s">
        <v>1534</v>
      </c>
      <c r="G3147" s="2647" t="s">
        <v>1534</v>
      </c>
      <c r="H3147" s="2616" t="s">
        <v>1534</v>
      </c>
      <c r="I3147" s="2616" t="s">
        <v>1534</v>
      </c>
      <c r="J3147" s="2647" t="s">
        <v>1534</v>
      </c>
      <c r="K3147" s="2616" t="s">
        <v>1534</v>
      </c>
      <c r="L3147" s="2616" t="s">
        <v>1534</v>
      </c>
      <c r="M3147" s="2647" t="s">
        <v>1534</v>
      </c>
      <c r="N3147" s="2616" t="s">
        <v>1534</v>
      </c>
      <c r="O3147" s="2647" t="s">
        <v>1534</v>
      </c>
      <c r="P3147" s="2616" t="s">
        <v>1534</v>
      </c>
      <c r="Q3147" s="2616" t="s">
        <v>1534</v>
      </c>
      <c r="R3147" s="2647" t="s">
        <v>1534</v>
      </c>
      <c r="S3147" s="2616" t="s">
        <v>1534</v>
      </c>
      <c r="T3147" s="2647" t="s">
        <v>1534</v>
      </c>
      <c r="U3147" s="2616" t="s">
        <v>1534</v>
      </c>
      <c r="V3147" s="2616" t="s">
        <v>1534</v>
      </c>
      <c r="W3147" s="2647" t="s">
        <v>1534</v>
      </c>
      <c r="X3147" s="2616" t="s">
        <v>1534</v>
      </c>
      <c r="Y3147" s="2647" t="s">
        <v>1534</v>
      </c>
      <c r="Z3147" s="2616" t="s">
        <v>1534</v>
      </c>
      <c r="AA3147" s="2616" t="s">
        <v>1534</v>
      </c>
      <c r="AB3147" s="2647" t="s">
        <v>1534</v>
      </c>
      <c r="AC3147" s="2616" t="s">
        <v>1534</v>
      </c>
      <c r="AD3147" s="2616">
        <v>44.99</v>
      </c>
      <c r="AE3147" s="2641">
        <v>2000</v>
      </c>
      <c r="AF3147" s="2815">
        <v>2.1999999999999999E-2</v>
      </c>
      <c r="AG3147" s="2714">
        <v>0.1</v>
      </c>
      <c r="AH3147" s="2616" t="s">
        <v>1534</v>
      </c>
      <c r="AI3147" s="2647" t="s">
        <v>1534</v>
      </c>
      <c r="AJ3147" s="2812" t="s">
        <v>1534</v>
      </c>
      <c r="AK3147" s="2574"/>
    </row>
    <row r="3148" spans="2:37" s="2684" customFormat="1" ht="17.25" customHeight="1" x14ac:dyDescent="0.2">
      <c r="B3148" s="3914" t="s">
        <v>5304</v>
      </c>
      <c r="C3148" s="3915"/>
      <c r="D3148" s="2647" t="s">
        <v>1534</v>
      </c>
      <c r="E3148" s="2616" t="s">
        <v>1534</v>
      </c>
      <c r="F3148" s="2616" t="s">
        <v>1534</v>
      </c>
      <c r="G3148" s="2647" t="s">
        <v>1534</v>
      </c>
      <c r="H3148" s="2616" t="s">
        <v>1534</v>
      </c>
      <c r="I3148" s="2616" t="s">
        <v>1534</v>
      </c>
      <c r="J3148" s="2647" t="s">
        <v>1534</v>
      </c>
      <c r="K3148" s="2616" t="s">
        <v>1534</v>
      </c>
      <c r="L3148" s="2616" t="s">
        <v>1534</v>
      </c>
      <c r="M3148" s="2647" t="s">
        <v>1534</v>
      </c>
      <c r="N3148" s="2616" t="s">
        <v>1534</v>
      </c>
      <c r="O3148" s="2647" t="s">
        <v>1534</v>
      </c>
      <c r="P3148" s="2616" t="s">
        <v>1534</v>
      </c>
      <c r="Q3148" s="2616" t="s">
        <v>1534</v>
      </c>
      <c r="R3148" s="2647" t="s">
        <v>1534</v>
      </c>
      <c r="S3148" s="2616" t="s">
        <v>1534</v>
      </c>
      <c r="T3148" s="2647" t="s">
        <v>1534</v>
      </c>
      <c r="U3148" s="2616" t="s">
        <v>1534</v>
      </c>
      <c r="V3148" s="2616" t="s">
        <v>1534</v>
      </c>
      <c r="W3148" s="2647" t="s">
        <v>1534</v>
      </c>
      <c r="X3148" s="2616" t="s">
        <v>1534</v>
      </c>
      <c r="Y3148" s="2647" t="s">
        <v>1534</v>
      </c>
      <c r="Z3148" s="2616" t="s">
        <v>1534</v>
      </c>
      <c r="AA3148" s="2616" t="s">
        <v>1534</v>
      </c>
      <c r="AB3148" s="2647" t="s">
        <v>1534</v>
      </c>
      <c r="AC3148" s="2616" t="s">
        <v>1534</v>
      </c>
      <c r="AD3148" s="2616">
        <v>19.989999999999998</v>
      </c>
      <c r="AE3148" s="2641">
        <v>1000</v>
      </c>
      <c r="AF3148" s="2815">
        <v>1.9E-2</v>
      </c>
      <c r="AG3148" s="2714">
        <v>0.1</v>
      </c>
      <c r="AH3148" s="2616" t="s">
        <v>1534</v>
      </c>
      <c r="AI3148" s="2647" t="s">
        <v>1534</v>
      </c>
      <c r="AJ3148" s="2812" t="s">
        <v>1534</v>
      </c>
      <c r="AK3148" s="2574"/>
    </row>
    <row r="3149" spans="2:37" s="2684" customFormat="1" ht="17.25" customHeight="1" thickBot="1" x14ac:dyDescent="0.25">
      <c r="B3149" s="3909" t="s">
        <v>5305</v>
      </c>
      <c r="C3149" s="3910"/>
      <c r="D3149" s="2653" t="s">
        <v>1534</v>
      </c>
      <c r="E3149" s="2654" t="s">
        <v>1534</v>
      </c>
      <c r="F3149" s="2654" t="s">
        <v>1534</v>
      </c>
      <c r="G3149" s="2653" t="s">
        <v>1534</v>
      </c>
      <c r="H3149" s="2654" t="s">
        <v>1534</v>
      </c>
      <c r="I3149" s="2654" t="s">
        <v>1534</v>
      </c>
      <c r="J3149" s="2653" t="s">
        <v>1534</v>
      </c>
      <c r="K3149" s="2654" t="s">
        <v>1534</v>
      </c>
      <c r="L3149" s="2654" t="s">
        <v>1534</v>
      </c>
      <c r="M3149" s="2653" t="s">
        <v>1534</v>
      </c>
      <c r="N3149" s="2654" t="s">
        <v>1534</v>
      </c>
      <c r="O3149" s="2653" t="s">
        <v>1534</v>
      </c>
      <c r="P3149" s="2654" t="s">
        <v>1534</v>
      </c>
      <c r="Q3149" s="2654" t="s">
        <v>1534</v>
      </c>
      <c r="R3149" s="2653" t="s">
        <v>1534</v>
      </c>
      <c r="S3149" s="2654" t="s">
        <v>1534</v>
      </c>
      <c r="T3149" s="2653" t="s">
        <v>1534</v>
      </c>
      <c r="U3149" s="2654" t="s">
        <v>1534</v>
      </c>
      <c r="V3149" s="2654" t="s">
        <v>1534</v>
      </c>
      <c r="W3149" s="2653" t="s">
        <v>1534</v>
      </c>
      <c r="X3149" s="2654" t="s">
        <v>1534</v>
      </c>
      <c r="Y3149" s="2653" t="s">
        <v>1534</v>
      </c>
      <c r="Z3149" s="2654" t="s">
        <v>1534</v>
      </c>
      <c r="AA3149" s="2654" t="s">
        <v>1534</v>
      </c>
      <c r="AB3149" s="2653" t="s">
        <v>1534</v>
      </c>
      <c r="AC3149" s="2654" t="s">
        <v>1534</v>
      </c>
      <c r="AD3149" s="2654">
        <v>29.99</v>
      </c>
      <c r="AE3149" s="2644">
        <v>2000</v>
      </c>
      <c r="AF3149" s="2816">
        <v>1.4E-2</v>
      </c>
      <c r="AG3149" s="2817">
        <v>0.1</v>
      </c>
      <c r="AH3149" s="2654" t="s">
        <v>1534</v>
      </c>
      <c r="AI3149" s="2653" t="s">
        <v>1534</v>
      </c>
      <c r="AJ3149" s="2818" t="s">
        <v>1534</v>
      </c>
      <c r="AK3149" s="2574"/>
    </row>
    <row r="3150" spans="2:37" s="2684" customFormat="1" ht="17.25" customHeight="1" x14ac:dyDescent="0.2">
      <c r="B3150" s="2575"/>
      <c r="C3150" s="2568"/>
      <c r="D3150" s="2568"/>
      <c r="E3150" s="2568"/>
      <c r="F3150" s="2568"/>
      <c r="G3150" s="2568"/>
      <c r="H3150" s="2568"/>
      <c r="I3150" s="2569"/>
      <c r="J3150" s="2569"/>
      <c r="K3150" s="2569"/>
      <c r="L3150" s="2569"/>
      <c r="M3150" s="2568"/>
      <c r="N3150" s="2569"/>
      <c r="O3150" s="2569"/>
      <c r="P3150" s="2569"/>
      <c r="Q3150" s="2569"/>
      <c r="R3150" s="2569"/>
      <c r="S3150" s="2568"/>
      <c r="T3150" s="2567"/>
      <c r="U3150" s="2567"/>
      <c r="V3150" s="2567"/>
      <c r="W3150" s="2567"/>
      <c r="X3150" s="2567"/>
      <c r="Y3150" s="2567"/>
      <c r="Z3150" s="2567"/>
      <c r="AA3150" s="2567"/>
      <c r="AB3150" s="2567"/>
      <c r="AC3150" s="2567"/>
      <c r="AD3150" s="2567"/>
      <c r="AE3150" s="2567"/>
      <c r="AF3150" s="2567"/>
      <c r="AG3150" s="2567"/>
      <c r="AH3150" s="2567"/>
      <c r="AI3150" s="2567"/>
      <c r="AJ3150" s="2570"/>
      <c r="AK3150" s="2574"/>
    </row>
    <row r="3151" spans="2:37" s="2684" customFormat="1" ht="17.25" customHeight="1" x14ac:dyDescent="0.2">
      <c r="B3151" s="3834" t="s">
        <v>4996</v>
      </c>
      <c r="C3151" s="3835"/>
      <c r="D3151" s="3836" t="s">
        <v>5047</v>
      </c>
      <c r="E3151" s="3836"/>
      <c r="F3151" s="3836"/>
      <c r="G3151" s="3836"/>
      <c r="H3151" s="2571"/>
      <c r="I3151" s="2571"/>
      <c r="J3151" s="2571"/>
      <c r="K3151" s="2571"/>
      <c r="L3151" s="2571"/>
      <c r="M3151" s="2571"/>
      <c r="N3151" s="2571"/>
      <c r="O3151" s="2571"/>
      <c r="P3151" s="2571"/>
      <c r="Q3151" s="2571"/>
      <c r="R3151" s="2571"/>
      <c r="S3151" s="2571"/>
      <c r="T3151" s="2567"/>
      <c r="U3151" s="2567"/>
      <c r="V3151" s="2567"/>
      <c r="W3151" s="2567"/>
      <c r="X3151" s="2567"/>
      <c r="Y3151" s="2567"/>
      <c r="Z3151" s="2567"/>
      <c r="AA3151" s="2567"/>
      <c r="AB3151" s="2567"/>
      <c r="AC3151" s="2567"/>
      <c r="AD3151" s="2567"/>
      <c r="AE3151" s="2567"/>
      <c r="AF3151" s="2567"/>
      <c r="AG3151" s="2567"/>
      <c r="AH3151" s="2567"/>
      <c r="AI3151" s="2567"/>
      <c r="AJ3151" s="2570"/>
      <c r="AK3151" s="2574"/>
    </row>
    <row r="3152" spans="2:37" s="2684" customFormat="1" ht="17.25" customHeight="1" x14ac:dyDescent="0.2">
      <c r="B3152" s="3834" t="s">
        <v>4997</v>
      </c>
      <c r="C3152" s="3835"/>
      <c r="D3152" s="3836" t="s">
        <v>1517</v>
      </c>
      <c r="E3152" s="3836"/>
      <c r="F3152" s="3836"/>
      <c r="G3152" s="3836"/>
      <c r="H3152" s="2571"/>
      <c r="I3152" s="2571"/>
      <c r="J3152" s="2571"/>
      <c r="K3152" s="2571"/>
      <c r="L3152" s="2571"/>
      <c r="M3152" s="2571"/>
      <c r="N3152" s="2571"/>
      <c r="O3152" s="2571"/>
      <c r="P3152" s="2571"/>
      <c r="Q3152" s="2571"/>
      <c r="R3152" s="2571"/>
      <c r="S3152" s="2571"/>
      <c r="T3152" s="2567"/>
      <c r="U3152" s="2567"/>
      <c r="V3152" s="2567"/>
      <c r="W3152" s="2567"/>
      <c r="X3152" s="2567"/>
      <c r="Y3152" s="2567"/>
      <c r="Z3152" s="2567"/>
      <c r="AA3152" s="2567"/>
      <c r="AB3152" s="2567"/>
      <c r="AC3152" s="2567"/>
      <c r="AD3152" s="2567"/>
      <c r="AE3152" s="2567"/>
      <c r="AF3152" s="2567"/>
      <c r="AG3152" s="2567"/>
      <c r="AH3152" s="2567"/>
      <c r="AI3152" s="2567"/>
      <c r="AJ3152" s="2570"/>
      <c r="AK3152" s="2574"/>
    </row>
    <row r="3153" spans="2:37" s="2684" customFormat="1" ht="17.25" customHeight="1" thickBot="1" x14ac:dyDescent="0.25">
      <c r="B3153" s="3938"/>
      <c r="C3153" s="3939"/>
      <c r="D3153" s="4665"/>
      <c r="E3153" s="4665"/>
      <c r="F3153" s="4665"/>
      <c r="G3153" s="4665"/>
      <c r="H3153" s="2576"/>
      <c r="I3153" s="2576"/>
      <c r="J3153" s="2576"/>
      <c r="K3153" s="2576"/>
      <c r="L3153" s="2576"/>
      <c r="M3153" s="2576"/>
      <c r="N3153" s="2576"/>
      <c r="O3153" s="2576"/>
      <c r="P3153" s="2576"/>
      <c r="Q3153" s="2576"/>
      <c r="R3153" s="2576"/>
      <c r="S3153" s="2576"/>
      <c r="T3153" s="2577"/>
      <c r="U3153" s="2577"/>
      <c r="V3153" s="2577"/>
      <c r="W3153" s="2577"/>
      <c r="X3153" s="2577"/>
      <c r="Y3153" s="2577"/>
      <c r="Z3153" s="2577"/>
      <c r="AA3153" s="2577"/>
      <c r="AB3153" s="2577"/>
      <c r="AC3153" s="2577"/>
      <c r="AD3153" s="2577"/>
      <c r="AE3153" s="2577"/>
      <c r="AF3153" s="2577"/>
      <c r="AG3153" s="2577"/>
      <c r="AH3153" s="2577"/>
      <c r="AI3153" s="2577"/>
      <c r="AJ3153" s="2578"/>
      <c r="AK3153" s="2579"/>
    </row>
    <row r="3154" spans="2:37" s="2684" customFormat="1" ht="17.25" customHeight="1" x14ac:dyDescent="0.2">
      <c r="B3154" s="2686"/>
      <c r="C3154" s="2405"/>
      <c r="D3154" s="2405"/>
      <c r="E3154" s="2405"/>
      <c r="F3154" s="2405"/>
      <c r="G3154" s="2405"/>
      <c r="H3154" s="2405"/>
      <c r="I3154" s="2405"/>
      <c r="J3154" s="2405"/>
      <c r="K3154" s="2405"/>
      <c r="L3154" s="2405"/>
      <c r="M3154" s="2405"/>
      <c r="N3154" s="2405"/>
      <c r="O3154" s="2405"/>
      <c r="P3154" s="2405"/>
      <c r="Q3154" s="2405"/>
      <c r="R3154" s="2405"/>
      <c r="S3154" s="2405"/>
      <c r="T3154" s="2405"/>
      <c r="U3154" s="2405"/>
      <c r="V3154" s="2405"/>
      <c r="W3154" s="2405"/>
      <c r="X3154" s="2405"/>
      <c r="Y3154" s="2405"/>
      <c r="Z3154" s="2405"/>
      <c r="AA3154" s="2405"/>
      <c r="AB3154" s="2405"/>
      <c r="AC3154" s="2405"/>
      <c r="AD3154" s="2405"/>
      <c r="AE3154" s="2405"/>
      <c r="AF3154" s="2405"/>
      <c r="AG3154" s="2405"/>
      <c r="AH3154" s="2405"/>
      <c r="AI3154" s="2405"/>
      <c r="AJ3154" s="2405"/>
      <c r="AK3154" s="2405"/>
    </row>
    <row r="3155" spans="2:37" s="2684" customFormat="1" ht="17.25" customHeight="1" thickBot="1" x14ac:dyDescent="0.25">
      <c r="B3155" s="2686"/>
      <c r="C3155" s="2405"/>
      <c r="D3155" s="2405"/>
      <c r="E3155" s="2405"/>
      <c r="F3155" s="2405"/>
      <c r="G3155" s="2405"/>
      <c r="H3155" s="2405"/>
      <c r="I3155" s="2405"/>
      <c r="J3155" s="2405"/>
      <c r="K3155" s="2405"/>
      <c r="L3155" s="2405"/>
      <c r="M3155" s="2405"/>
      <c r="N3155" s="2405"/>
      <c r="O3155" s="2405"/>
      <c r="P3155" s="2405"/>
      <c r="Q3155" s="2405"/>
      <c r="R3155" s="2405"/>
      <c r="S3155" s="2405"/>
      <c r="T3155" s="2405"/>
      <c r="U3155" s="2405"/>
      <c r="V3155" s="2405"/>
      <c r="W3155" s="2405"/>
      <c r="X3155" s="2405"/>
      <c r="Y3155" s="2405"/>
      <c r="Z3155" s="2405"/>
      <c r="AA3155" s="2405"/>
      <c r="AB3155" s="2405"/>
      <c r="AC3155" s="2405"/>
      <c r="AD3155" s="2405"/>
      <c r="AE3155" s="2405"/>
      <c r="AF3155" s="2405"/>
      <c r="AG3155" s="2405"/>
      <c r="AH3155" s="2405"/>
      <c r="AI3155" s="2405"/>
      <c r="AJ3155" s="2405"/>
      <c r="AK3155" s="2405"/>
    </row>
    <row r="3156" spans="2:37" s="2684" customFormat="1" ht="17.25" customHeight="1" x14ac:dyDescent="0.2">
      <c r="B3156" s="3839" t="s">
        <v>5005</v>
      </c>
      <c r="C3156" s="3840"/>
      <c r="D3156" s="3840"/>
      <c r="E3156" s="3840"/>
      <c r="F3156" s="3840"/>
      <c r="G3156" s="3840"/>
      <c r="H3156" s="3840"/>
      <c r="I3156" s="3840"/>
      <c r="J3156" s="3840"/>
      <c r="K3156" s="3840"/>
      <c r="L3156" s="3840"/>
      <c r="M3156" s="3840"/>
      <c r="N3156" s="3840"/>
      <c r="O3156" s="3840"/>
      <c r="P3156" s="3840"/>
      <c r="Q3156" s="3840"/>
      <c r="R3156" s="3840"/>
      <c r="S3156" s="3840"/>
      <c r="T3156" s="3840"/>
      <c r="U3156" s="3840"/>
      <c r="V3156" s="3840"/>
      <c r="W3156" s="3840"/>
      <c r="X3156" s="3840"/>
      <c r="Y3156" s="3840"/>
      <c r="Z3156" s="3840"/>
      <c r="AA3156" s="3840"/>
      <c r="AB3156" s="3840"/>
      <c r="AC3156" s="3840"/>
      <c r="AD3156" s="3840"/>
      <c r="AE3156" s="3840"/>
      <c r="AF3156" s="3840"/>
      <c r="AG3156" s="3840"/>
      <c r="AH3156" s="3840"/>
      <c r="AI3156" s="3840"/>
      <c r="AJ3156" s="3840"/>
      <c r="AK3156" s="3841"/>
    </row>
    <row r="3157" spans="2:37" s="2684" customFormat="1" ht="17.25" customHeight="1" x14ac:dyDescent="0.2">
      <c r="B3157" s="2572"/>
      <c r="C3157" s="2681"/>
      <c r="D3157" s="2681"/>
      <c r="E3157" s="2681"/>
      <c r="F3157" s="2681"/>
      <c r="G3157" s="2573"/>
      <c r="H3157" s="2573"/>
      <c r="I3157" s="2573"/>
      <c r="J3157" s="2573"/>
      <c r="K3157" s="2573"/>
      <c r="L3157" s="2573"/>
      <c r="M3157" s="2573"/>
      <c r="N3157" s="2573"/>
      <c r="O3157" s="2573"/>
      <c r="P3157" s="2573"/>
      <c r="Q3157" s="2573"/>
      <c r="R3157" s="2573"/>
      <c r="S3157" s="2573"/>
      <c r="T3157" s="2573"/>
      <c r="U3157" s="2573"/>
      <c r="V3157" s="2573"/>
      <c r="W3157" s="2573"/>
      <c r="X3157" s="2573"/>
      <c r="Y3157" s="2573"/>
      <c r="Z3157" s="2573"/>
      <c r="AA3157" s="2573"/>
      <c r="AB3157" s="2573"/>
      <c r="AC3157" s="2573"/>
      <c r="AD3157" s="2573"/>
      <c r="AE3157" s="2573"/>
      <c r="AF3157" s="2573"/>
      <c r="AG3157" s="2573"/>
      <c r="AH3157" s="2573"/>
      <c r="AI3157" s="2573"/>
      <c r="AJ3157" s="2573"/>
      <c r="AK3157" s="2574"/>
    </row>
    <row r="3158" spans="2:37" s="2684" customFormat="1" ht="17.25" customHeight="1" x14ac:dyDescent="0.2">
      <c r="B3158" s="2572" t="s">
        <v>4992</v>
      </c>
      <c r="C3158" s="2681"/>
      <c r="D3158" s="3962" t="s">
        <v>5307</v>
      </c>
      <c r="E3158" s="3962"/>
      <c r="F3158" s="3962"/>
      <c r="G3158" s="3962"/>
      <c r="H3158" s="2573"/>
      <c r="I3158" s="2573"/>
      <c r="J3158" s="2573"/>
      <c r="K3158" s="2573"/>
      <c r="L3158" s="2573"/>
      <c r="M3158" s="2573"/>
      <c r="N3158" s="2573"/>
      <c r="O3158" s="2573"/>
      <c r="P3158" s="2573"/>
      <c r="Q3158" s="2573"/>
      <c r="R3158" s="2573"/>
      <c r="S3158" s="2573"/>
      <c r="T3158" s="2573"/>
      <c r="U3158" s="2573"/>
      <c r="V3158" s="2573"/>
      <c r="W3158" s="2573"/>
      <c r="X3158" s="2573"/>
      <c r="Y3158" s="2573"/>
      <c r="Z3158" s="2573"/>
      <c r="AA3158" s="2573"/>
      <c r="AB3158" s="2573"/>
      <c r="AC3158" s="2573"/>
      <c r="AD3158" s="2573"/>
      <c r="AE3158" s="2573"/>
      <c r="AF3158" s="2573"/>
      <c r="AG3158" s="2573"/>
      <c r="AH3158" s="2573"/>
      <c r="AI3158" s="2573"/>
      <c r="AJ3158" s="2573"/>
      <c r="AK3158" s="2574"/>
    </row>
    <row r="3159" spans="2:37" s="2684" customFormat="1" ht="17.25" customHeight="1" thickBot="1" x14ac:dyDescent="0.25">
      <c r="B3159" s="3863" t="s">
        <v>5006</v>
      </c>
      <c r="C3159" s="3864"/>
      <c r="D3159" s="3972">
        <v>41341</v>
      </c>
      <c r="E3159" s="3972"/>
      <c r="F3159" s="2681"/>
      <c r="G3159" s="2573"/>
      <c r="H3159" s="2573"/>
      <c r="I3159" s="2573"/>
      <c r="J3159" s="2573"/>
      <c r="K3159" s="2573"/>
      <c r="L3159" s="2573"/>
      <c r="M3159" s="2573"/>
      <c r="N3159" s="2573"/>
      <c r="O3159" s="2573"/>
      <c r="P3159" s="2573"/>
      <c r="Q3159" s="2573"/>
      <c r="R3159" s="2573"/>
      <c r="S3159" s="2573"/>
      <c r="T3159" s="2573"/>
      <c r="U3159" s="2573"/>
      <c r="V3159" s="2573"/>
      <c r="W3159" s="2573"/>
      <c r="X3159" s="2573"/>
      <c r="Y3159" s="2573"/>
      <c r="Z3159" s="2573"/>
      <c r="AA3159" s="2573"/>
      <c r="AB3159" s="2573"/>
      <c r="AC3159" s="2573"/>
      <c r="AD3159" s="2573"/>
      <c r="AE3159" s="2573"/>
      <c r="AF3159" s="2573"/>
      <c r="AG3159" s="2573"/>
      <c r="AH3159" s="2573"/>
      <c r="AI3159" s="2573"/>
      <c r="AJ3159" s="2573"/>
      <c r="AK3159" s="2574"/>
    </row>
    <row r="3160" spans="2:37" s="2684" customFormat="1" ht="57.75" customHeight="1" thickBot="1" x14ac:dyDescent="0.25">
      <c r="B3160" s="3844" t="s">
        <v>5007</v>
      </c>
      <c r="C3160" s="3871"/>
      <c r="D3160" s="3963" t="s">
        <v>5308</v>
      </c>
      <c r="E3160" s="3964"/>
      <c r="F3160" s="3964"/>
      <c r="G3160" s="3964"/>
      <c r="H3160" s="3964"/>
      <c r="I3160" s="3964"/>
      <c r="J3160" s="3964"/>
      <c r="K3160" s="3965"/>
      <c r="L3160" s="2573"/>
      <c r="M3160" s="2573"/>
      <c r="N3160" s="2573"/>
      <c r="O3160" s="2573"/>
      <c r="P3160" s="2573"/>
      <c r="Q3160" s="2573"/>
      <c r="R3160" s="2573"/>
      <c r="S3160" s="2573"/>
      <c r="T3160" s="2573"/>
      <c r="U3160" s="2573"/>
      <c r="V3160" s="2573"/>
      <c r="W3160" s="2573"/>
      <c r="X3160" s="2573"/>
      <c r="Y3160" s="2573"/>
      <c r="Z3160" s="2573"/>
      <c r="AA3160" s="2573"/>
      <c r="AB3160" s="2573"/>
      <c r="AC3160" s="2573"/>
      <c r="AD3160" s="2573"/>
      <c r="AE3160" s="2573"/>
      <c r="AF3160" s="2573"/>
      <c r="AG3160" s="2573"/>
      <c r="AH3160" s="2573"/>
      <c r="AI3160" s="2573"/>
      <c r="AJ3160" s="2573"/>
      <c r="AK3160" s="2574"/>
    </row>
    <row r="3161" spans="2:37" s="2684" customFormat="1" ht="17.25" customHeight="1" thickBot="1" x14ac:dyDescent="0.25">
      <c r="B3161" s="3865"/>
      <c r="C3161" s="3849"/>
      <c r="D3161" s="3849"/>
      <c r="E3161" s="3849"/>
      <c r="F3161" s="3849"/>
      <c r="G3161" s="3849"/>
      <c r="H3161" s="3849"/>
      <c r="I3161" s="3849"/>
      <c r="J3161" s="3849"/>
      <c r="K3161" s="3849"/>
      <c r="L3161" s="3849"/>
      <c r="M3161" s="3849"/>
      <c r="N3161" s="3849"/>
      <c r="O3161" s="3849"/>
      <c r="P3161" s="3849"/>
      <c r="Q3161" s="3849"/>
      <c r="R3161" s="2573"/>
      <c r="S3161" s="2573"/>
      <c r="T3161" s="2573"/>
      <c r="U3161" s="2573"/>
      <c r="V3161" s="2573"/>
      <c r="W3161" s="2573"/>
      <c r="X3161" s="2573"/>
      <c r="Y3161" s="2573"/>
      <c r="Z3161" s="2573"/>
      <c r="AA3161" s="2573"/>
      <c r="AB3161" s="2573"/>
      <c r="AC3161" s="2573"/>
      <c r="AD3161" s="2573"/>
      <c r="AE3161" s="2573"/>
      <c r="AF3161" s="2573"/>
      <c r="AG3161" s="2573"/>
      <c r="AH3161" s="2573"/>
      <c r="AI3161" s="2573"/>
      <c r="AJ3161" s="2573"/>
      <c r="AK3161" s="2574"/>
    </row>
    <row r="3162" spans="2:37" s="2684" customFormat="1" ht="17.25" customHeight="1" thickBot="1" x14ac:dyDescent="0.25">
      <c r="B3162" s="3852" t="s">
        <v>5008</v>
      </c>
      <c r="C3162" s="3853"/>
      <c r="D3162" s="3827" t="s">
        <v>4998</v>
      </c>
      <c r="E3162" s="3827" t="s">
        <v>5009</v>
      </c>
      <c r="F3162" s="3859" t="s">
        <v>224</v>
      </c>
      <c r="G3162" s="3861"/>
      <c r="H3162" s="3861"/>
      <c r="I3162" s="3861"/>
      <c r="J3162" s="3861"/>
      <c r="K3162" s="3861"/>
      <c r="L3162" s="3861"/>
      <c r="M3162" s="3861"/>
      <c r="N3162" s="3861"/>
      <c r="O3162" s="3861"/>
      <c r="P3162" s="3861"/>
      <c r="Q3162" s="3861"/>
      <c r="R3162" s="3862"/>
      <c r="S3162" s="3859" t="s">
        <v>340</v>
      </c>
      <c r="T3162" s="3861"/>
      <c r="U3162" s="3861"/>
      <c r="V3162" s="3861"/>
      <c r="W3162" s="3861"/>
      <c r="X3162" s="3861"/>
      <c r="Y3162" s="3861"/>
      <c r="Z3162" s="3861"/>
      <c r="AA3162" s="3861"/>
      <c r="AB3162" s="3861"/>
      <c r="AC3162" s="3862"/>
      <c r="AD3162" s="3859" t="s">
        <v>225</v>
      </c>
      <c r="AE3162" s="3861"/>
      <c r="AF3162" s="3861"/>
      <c r="AG3162" s="3862"/>
      <c r="AH3162" s="3873" t="s">
        <v>4993</v>
      </c>
      <c r="AI3162" s="3874"/>
      <c r="AJ3162" s="3875"/>
      <c r="AK3162" s="2574"/>
    </row>
    <row r="3163" spans="2:37" s="2684" customFormat="1" ht="27.75" customHeight="1" thickBot="1" x14ac:dyDescent="0.25">
      <c r="B3163" s="3854"/>
      <c r="C3163" s="3855"/>
      <c r="D3163" s="3828"/>
      <c r="E3163" s="3828"/>
      <c r="F3163" s="3827" t="s">
        <v>5010</v>
      </c>
      <c r="G3163" s="3827" t="s">
        <v>5011</v>
      </c>
      <c r="H3163" s="3827" t="s">
        <v>5012</v>
      </c>
      <c r="I3163" s="3830" t="s">
        <v>5013</v>
      </c>
      <c r="J3163" s="3830" t="s">
        <v>5014</v>
      </c>
      <c r="K3163" s="3830" t="s">
        <v>5015</v>
      </c>
      <c r="L3163" s="3830" t="s">
        <v>5016</v>
      </c>
      <c r="M3163" s="4655" t="s">
        <v>5017</v>
      </c>
      <c r="N3163" s="4656"/>
      <c r="O3163" s="3830" t="s">
        <v>5018</v>
      </c>
      <c r="P3163" s="3830" t="s">
        <v>5019</v>
      </c>
      <c r="Q3163" s="3830" t="s">
        <v>5020</v>
      </c>
      <c r="R3163" s="3830" t="s">
        <v>5021</v>
      </c>
      <c r="S3163" s="3827" t="s">
        <v>5022</v>
      </c>
      <c r="T3163" s="3827" t="s">
        <v>5023</v>
      </c>
      <c r="U3163" s="3827" t="s">
        <v>5024</v>
      </c>
      <c r="V3163" s="3827" t="s">
        <v>5025</v>
      </c>
      <c r="W3163" s="3827" t="s">
        <v>5026</v>
      </c>
      <c r="X3163" s="3827" t="s">
        <v>5027</v>
      </c>
      <c r="Y3163" s="3827" t="s">
        <v>5028</v>
      </c>
      <c r="Z3163" s="3827" t="s">
        <v>5029</v>
      </c>
      <c r="AA3163" s="3827" t="s">
        <v>5030</v>
      </c>
      <c r="AB3163" s="3830" t="s">
        <v>5031</v>
      </c>
      <c r="AC3163" s="3830" t="s">
        <v>5032</v>
      </c>
      <c r="AD3163" s="3827" t="s">
        <v>5033</v>
      </c>
      <c r="AE3163" s="3827" t="s">
        <v>5034</v>
      </c>
      <c r="AF3163" s="3827" t="s">
        <v>5035</v>
      </c>
      <c r="AG3163" s="3827" t="s">
        <v>5036</v>
      </c>
      <c r="AH3163" s="3827" t="s">
        <v>1154</v>
      </c>
      <c r="AI3163" s="3827" t="s">
        <v>4994</v>
      </c>
      <c r="AJ3163" s="3827" t="s">
        <v>4995</v>
      </c>
      <c r="AK3163" s="2574"/>
    </row>
    <row r="3164" spans="2:37" s="2684" customFormat="1" ht="32.25" customHeight="1" thickBot="1" x14ac:dyDescent="0.25">
      <c r="B3164" s="4657"/>
      <c r="C3164" s="4658"/>
      <c r="D3164" s="3954"/>
      <c r="E3164" s="3954"/>
      <c r="F3164" s="3954"/>
      <c r="G3164" s="3954"/>
      <c r="H3164" s="3954"/>
      <c r="I3164" s="4002"/>
      <c r="J3164" s="4002"/>
      <c r="K3164" s="4002"/>
      <c r="L3164" s="4002"/>
      <c r="M3164" s="2680" t="s">
        <v>5037</v>
      </c>
      <c r="N3164" s="2679" t="s">
        <v>2798</v>
      </c>
      <c r="O3164" s="4002"/>
      <c r="P3164" s="4002"/>
      <c r="Q3164" s="4002"/>
      <c r="R3164" s="4002"/>
      <c r="S3164" s="3954"/>
      <c r="T3164" s="3954"/>
      <c r="U3164" s="3954"/>
      <c r="V3164" s="3954"/>
      <c r="W3164" s="3954"/>
      <c r="X3164" s="3954"/>
      <c r="Y3164" s="3954"/>
      <c r="Z3164" s="3954"/>
      <c r="AA3164" s="3954"/>
      <c r="AB3164" s="4002"/>
      <c r="AC3164" s="4002"/>
      <c r="AD3164" s="3954"/>
      <c r="AE3164" s="3954"/>
      <c r="AF3164" s="3954"/>
      <c r="AG3164" s="3954"/>
      <c r="AH3164" s="3954"/>
      <c r="AI3164" s="3954"/>
      <c r="AJ3164" s="3954"/>
      <c r="AK3164" s="2574"/>
    </row>
    <row r="3165" spans="2:37" s="2684" customFormat="1" ht="17.25" customHeight="1" thickBot="1" x14ac:dyDescent="0.25">
      <c r="B3165" s="4659" t="s">
        <v>5309</v>
      </c>
      <c r="C3165" s="4660"/>
      <c r="D3165" s="2581" t="s">
        <v>1534</v>
      </c>
      <c r="E3165" s="2581" t="s">
        <v>1534</v>
      </c>
      <c r="F3165" s="2581" t="s">
        <v>1534</v>
      </c>
      <c r="G3165" s="2581" t="s">
        <v>1534</v>
      </c>
      <c r="H3165" s="2581" t="s">
        <v>1534</v>
      </c>
      <c r="I3165" s="2581" t="s">
        <v>1534</v>
      </c>
      <c r="J3165" s="2581" t="s">
        <v>1534</v>
      </c>
      <c r="K3165" s="2581" t="s">
        <v>1534</v>
      </c>
      <c r="L3165" s="2581" t="s">
        <v>1534</v>
      </c>
      <c r="M3165" s="2581" t="s">
        <v>1534</v>
      </c>
      <c r="N3165" s="2581" t="s">
        <v>1534</v>
      </c>
      <c r="O3165" s="2581" t="s">
        <v>1534</v>
      </c>
      <c r="P3165" s="2581" t="s">
        <v>1534</v>
      </c>
      <c r="Q3165" s="2581" t="s">
        <v>1534</v>
      </c>
      <c r="R3165" s="2581" t="s">
        <v>1534</v>
      </c>
      <c r="S3165" s="2581" t="s">
        <v>1534</v>
      </c>
      <c r="T3165" s="2581" t="s">
        <v>1534</v>
      </c>
      <c r="U3165" s="2581" t="s">
        <v>1534</v>
      </c>
      <c r="V3165" s="2581" t="s">
        <v>1534</v>
      </c>
      <c r="W3165" s="2581" t="s">
        <v>1534</v>
      </c>
      <c r="X3165" s="2581" t="s">
        <v>1534</v>
      </c>
      <c r="Y3165" s="2581" t="s">
        <v>1534</v>
      </c>
      <c r="Z3165" s="2581" t="s">
        <v>1534</v>
      </c>
      <c r="AA3165" s="2581" t="s">
        <v>1534</v>
      </c>
      <c r="AB3165" s="2581" t="s">
        <v>1534</v>
      </c>
      <c r="AC3165" s="2581" t="s">
        <v>1534</v>
      </c>
      <c r="AD3165" s="2581" t="s">
        <v>1534</v>
      </c>
      <c r="AE3165" s="2581" t="s">
        <v>1534</v>
      </c>
      <c r="AF3165" s="2581" t="s">
        <v>1534</v>
      </c>
      <c r="AG3165" s="2581" t="s">
        <v>1534</v>
      </c>
      <c r="AH3165" s="2819" t="s">
        <v>3124</v>
      </c>
      <c r="AI3165" s="2819" t="s">
        <v>5310</v>
      </c>
      <c r="AJ3165" s="2820">
        <v>0.75</v>
      </c>
      <c r="AK3165" s="2574"/>
    </row>
    <row r="3166" spans="2:37" s="2684" customFormat="1" ht="17.25" customHeight="1" thickBot="1" x14ac:dyDescent="0.25">
      <c r="B3166" s="4661"/>
      <c r="C3166" s="4662"/>
      <c r="D3166" s="2952"/>
      <c r="E3166" s="2813"/>
      <c r="F3166" s="2813"/>
      <c r="G3166" s="2813"/>
      <c r="H3166" s="2813"/>
      <c r="I3166" s="2813"/>
      <c r="J3166" s="2813"/>
      <c r="K3166" s="2813"/>
      <c r="L3166" s="2813"/>
      <c r="M3166" s="2813"/>
      <c r="N3166" s="2813"/>
      <c r="O3166" s="2813"/>
      <c r="P3166" s="2813"/>
      <c r="Q3166" s="2813"/>
      <c r="R3166" s="2813"/>
      <c r="S3166" s="2813"/>
      <c r="T3166" s="2813"/>
      <c r="U3166" s="2813"/>
      <c r="V3166" s="2813"/>
      <c r="W3166" s="2813"/>
      <c r="X3166" s="2813"/>
      <c r="Y3166" s="2813"/>
      <c r="Z3166" s="2813"/>
      <c r="AA3166" s="2813"/>
      <c r="AB3166" s="2813"/>
      <c r="AC3166" s="2813"/>
      <c r="AD3166" s="2813"/>
      <c r="AE3166" s="2813"/>
      <c r="AF3166" s="2813"/>
      <c r="AG3166" s="2813"/>
      <c r="AH3166" s="2819" t="s">
        <v>5311</v>
      </c>
      <c r="AI3166" s="2819" t="s">
        <v>5310</v>
      </c>
      <c r="AJ3166" s="2822">
        <v>0.75</v>
      </c>
      <c r="AK3166" s="2574"/>
    </row>
    <row r="3167" spans="2:37" s="2684" customFormat="1" ht="17.25" customHeight="1" thickBot="1" x14ac:dyDescent="0.25">
      <c r="B3167" s="4663"/>
      <c r="C3167" s="4664"/>
      <c r="D3167" s="2823"/>
      <c r="E3167" s="2823"/>
      <c r="F3167" s="2823"/>
      <c r="G3167" s="2823"/>
      <c r="H3167" s="2823"/>
      <c r="I3167" s="2823"/>
      <c r="J3167" s="2823"/>
      <c r="K3167" s="2823"/>
      <c r="L3167" s="2823"/>
      <c r="M3167" s="2823"/>
      <c r="N3167" s="2823"/>
      <c r="O3167" s="2823"/>
      <c r="P3167" s="2823"/>
      <c r="Q3167" s="2823"/>
      <c r="R3167" s="2823"/>
      <c r="S3167" s="2823"/>
      <c r="T3167" s="2823"/>
      <c r="U3167" s="2823"/>
      <c r="V3167" s="2823"/>
      <c r="W3167" s="2823"/>
      <c r="X3167" s="2823"/>
      <c r="Y3167" s="2823"/>
      <c r="Z3167" s="2823"/>
      <c r="AA3167" s="2823"/>
      <c r="AB3167" s="2823"/>
      <c r="AC3167" s="2823"/>
      <c r="AD3167" s="2823"/>
      <c r="AE3167" s="2823"/>
      <c r="AF3167" s="2823"/>
      <c r="AG3167" s="2823"/>
      <c r="AH3167" s="2821" t="s">
        <v>5312</v>
      </c>
      <c r="AI3167" s="2821" t="s">
        <v>5310</v>
      </c>
      <c r="AJ3167" s="2820">
        <v>0.75</v>
      </c>
      <c r="AK3167" s="2574"/>
    </row>
    <row r="3168" spans="2:37" s="2684" customFormat="1" ht="17.25" customHeight="1" x14ac:dyDescent="0.2">
      <c r="B3168" s="2575"/>
      <c r="C3168" s="2568"/>
      <c r="D3168" s="2568"/>
      <c r="E3168" s="2568"/>
      <c r="F3168" s="2568"/>
      <c r="G3168" s="2568"/>
      <c r="H3168" s="2568"/>
      <c r="I3168" s="2569"/>
      <c r="J3168" s="2569"/>
      <c r="K3168" s="2569"/>
      <c r="L3168" s="2569"/>
      <c r="M3168" s="2568"/>
      <c r="N3168" s="2569"/>
      <c r="O3168" s="2569"/>
      <c r="P3168" s="2569"/>
      <c r="Q3168" s="2569"/>
      <c r="R3168" s="2569"/>
      <c r="S3168" s="2568"/>
      <c r="T3168" s="2567"/>
      <c r="U3168" s="2567"/>
      <c r="V3168" s="2567"/>
      <c r="W3168" s="2567"/>
      <c r="X3168" s="2567"/>
      <c r="Y3168" s="2567"/>
      <c r="Z3168" s="2567"/>
      <c r="AA3168" s="2567"/>
      <c r="AB3168" s="2567"/>
      <c r="AC3168" s="2567"/>
      <c r="AD3168" s="2567"/>
      <c r="AE3168" s="2567"/>
      <c r="AF3168" s="2567"/>
      <c r="AG3168" s="2567"/>
      <c r="AH3168" s="2567"/>
      <c r="AI3168" s="2567"/>
      <c r="AJ3168" s="2567"/>
      <c r="AK3168" s="2574"/>
    </row>
    <row r="3169" spans="2:37" s="2684" customFormat="1" ht="17.25" customHeight="1" x14ac:dyDescent="0.2">
      <c r="B3169" s="3834" t="s">
        <v>4996</v>
      </c>
      <c r="C3169" s="3835"/>
      <c r="D3169" s="3836" t="s">
        <v>1534</v>
      </c>
      <c r="E3169" s="3836"/>
      <c r="F3169" s="3836"/>
      <c r="G3169" s="3836"/>
      <c r="H3169" s="2571"/>
      <c r="I3169" s="2571"/>
      <c r="J3169" s="2571"/>
      <c r="K3169" s="2571"/>
      <c r="L3169" s="2571"/>
      <c r="M3169" s="2571"/>
      <c r="N3169" s="2571"/>
      <c r="O3169" s="2571"/>
      <c r="P3169" s="2571"/>
      <c r="Q3169" s="2571"/>
      <c r="R3169" s="2571"/>
      <c r="S3169" s="2571"/>
      <c r="T3169" s="2567"/>
      <c r="U3169" s="2567"/>
      <c r="V3169" s="2567"/>
      <c r="W3169" s="2567"/>
      <c r="X3169" s="2567"/>
      <c r="Y3169" s="2567"/>
      <c r="Z3169" s="2567"/>
      <c r="AA3169" s="2567"/>
      <c r="AB3169" s="2567"/>
      <c r="AC3169" s="2567"/>
      <c r="AD3169" s="2567"/>
      <c r="AE3169" s="2567"/>
      <c r="AF3169" s="2567"/>
      <c r="AG3169" s="2567"/>
      <c r="AH3169" s="2567"/>
      <c r="AI3169" s="2567"/>
      <c r="AJ3169" s="2567"/>
      <c r="AK3169" s="2574"/>
    </row>
    <row r="3170" spans="2:37" s="2684" customFormat="1" ht="17.25" customHeight="1" x14ac:dyDescent="0.2">
      <c r="B3170" s="3834" t="s">
        <v>4997</v>
      </c>
      <c r="C3170" s="3835"/>
      <c r="D3170" s="3836" t="s">
        <v>5093</v>
      </c>
      <c r="E3170" s="3836"/>
      <c r="F3170" s="3836"/>
      <c r="G3170" s="3836"/>
      <c r="H3170" s="2571"/>
      <c r="I3170" s="2571"/>
      <c r="J3170" s="2571"/>
      <c r="K3170" s="2571"/>
      <c r="L3170" s="2571"/>
      <c r="M3170" s="2571"/>
      <c r="N3170" s="2571"/>
      <c r="O3170" s="2571"/>
      <c r="P3170" s="2571"/>
      <c r="Q3170" s="2571"/>
      <c r="R3170" s="2571"/>
      <c r="S3170" s="2571"/>
      <c r="T3170" s="2567"/>
      <c r="U3170" s="2567"/>
      <c r="V3170" s="2567"/>
      <c r="W3170" s="2567"/>
      <c r="X3170" s="2567"/>
      <c r="Y3170" s="2567"/>
      <c r="Z3170" s="2567"/>
      <c r="AA3170" s="2567"/>
      <c r="AB3170" s="2567"/>
      <c r="AC3170" s="2567"/>
      <c r="AD3170" s="2567"/>
      <c r="AE3170" s="2567"/>
      <c r="AF3170" s="2567"/>
      <c r="AG3170" s="2567"/>
      <c r="AH3170" s="2567"/>
      <c r="AI3170" s="2567"/>
      <c r="AJ3170" s="2567"/>
      <c r="AK3170" s="2574"/>
    </row>
    <row r="3171" spans="2:37" s="2412" customFormat="1" ht="17.25" customHeight="1" thickBot="1" x14ac:dyDescent="0.25">
      <c r="B3171" s="3938"/>
      <c r="C3171" s="3939"/>
      <c r="D3171" s="4665"/>
      <c r="E3171" s="4665"/>
      <c r="F3171" s="4665"/>
      <c r="G3171" s="4665"/>
      <c r="H3171" s="2576"/>
      <c r="I3171" s="2576"/>
      <c r="J3171" s="2576"/>
      <c r="K3171" s="2576"/>
      <c r="L3171" s="2576"/>
      <c r="M3171" s="2576"/>
      <c r="N3171" s="2576"/>
      <c r="O3171" s="2576"/>
      <c r="P3171" s="2576"/>
      <c r="Q3171" s="2576"/>
      <c r="R3171" s="2576"/>
      <c r="S3171" s="2576"/>
      <c r="T3171" s="2577"/>
      <c r="U3171" s="2577"/>
      <c r="V3171" s="2577"/>
      <c r="W3171" s="2577"/>
      <c r="X3171" s="2577"/>
      <c r="Y3171" s="2577"/>
      <c r="Z3171" s="2577"/>
      <c r="AA3171" s="2577"/>
      <c r="AB3171" s="2577"/>
      <c r="AC3171" s="2577"/>
      <c r="AD3171" s="2577"/>
      <c r="AE3171" s="2577"/>
      <c r="AF3171" s="2577"/>
      <c r="AG3171" s="2577"/>
      <c r="AH3171" s="2577"/>
      <c r="AI3171" s="2577"/>
      <c r="AJ3171" s="2577"/>
      <c r="AK3171" s="2579"/>
    </row>
    <row r="3172" spans="2:37" s="2412" customFormat="1" ht="17.25" customHeight="1" x14ac:dyDescent="0.2">
      <c r="B3172" s="2686"/>
      <c r="C3172" s="2405"/>
      <c r="D3172" s="2405"/>
      <c r="E3172" s="2405"/>
      <c r="F3172" s="2405"/>
      <c r="G3172" s="2405"/>
      <c r="H3172" s="2405"/>
      <c r="I3172" s="2405"/>
      <c r="J3172" s="2405"/>
      <c r="K3172" s="2405"/>
      <c r="L3172" s="2405"/>
      <c r="M3172" s="2405"/>
      <c r="N3172" s="2405"/>
      <c r="O3172" s="2405"/>
      <c r="P3172" s="2405"/>
      <c r="Q3172" s="2405"/>
      <c r="R3172" s="2405"/>
      <c r="S3172" s="2405"/>
      <c r="T3172" s="2405"/>
      <c r="U3172" s="2405"/>
      <c r="V3172" s="2405"/>
      <c r="W3172" s="2405"/>
      <c r="X3172" s="2405"/>
      <c r="Y3172" s="2405"/>
      <c r="Z3172" s="2405"/>
      <c r="AA3172" s="2405"/>
      <c r="AB3172" s="2405"/>
      <c r="AC3172" s="2405"/>
      <c r="AD3172" s="2405"/>
      <c r="AE3172" s="2405"/>
      <c r="AF3172" s="2405"/>
      <c r="AG3172" s="2405"/>
      <c r="AH3172" s="2405"/>
      <c r="AI3172" s="2405"/>
      <c r="AJ3172" s="2405"/>
      <c r="AK3172" s="2405"/>
    </row>
    <row r="3173" spans="2:37" s="2684" customFormat="1" ht="17.25" customHeight="1" thickBot="1" x14ac:dyDescent="0.25">
      <c r="B3173" s="2686"/>
      <c r="C3173" s="2405"/>
      <c r="D3173" s="2405"/>
      <c r="E3173" s="2405"/>
      <c r="F3173" s="2405"/>
      <c r="G3173" s="2405"/>
      <c r="H3173" s="2405"/>
      <c r="I3173" s="2405"/>
      <c r="J3173" s="2405"/>
      <c r="K3173" s="2405"/>
      <c r="L3173" s="2405"/>
      <c r="M3173" s="2405"/>
      <c r="N3173" s="2405"/>
      <c r="O3173" s="2405"/>
      <c r="P3173" s="2405"/>
      <c r="Q3173" s="2405"/>
      <c r="R3173" s="2405"/>
      <c r="S3173" s="2405"/>
      <c r="T3173" s="2405"/>
      <c r="U3173" s="2405"/>
      <c r="V3173" s="2405"/>
      <c r="W3173" s="2405"/>
      <c r="X3173" s="2405"/>
      <c r="Y3173" s="2405"/>
      <c r="Z3173" s="2405"/>
      <c r="AA3173" s="2405"/>
      <c r="AB3173" s="2405"/>
      <c r="AC3173" s="2405"/>
      <c r="AD3173" s="2405"/>
      <c r="AE3173" s="2405"/>
      <c r="AF3173" s="2405"/>
      <c r="AG3173" s="2405"/>
      <c r="AH3173" s="2405"/>
      <c r="AI3173" s="2405"/>
      <c r="AJ3173" s="2405"/>
      <c r="AK3173" s="2405"/>
    </row>
    <row r="3174" spans="2:37" s="2684" customFormat="1" ht="17.25" customHeight="1" x14ac:dyDescent="0.2">
      <c r="B3174" s="3839" t="s">
        <v>5005</v>
      </c>
      <c r="C3174" s="3840"/>
      <c r="D3174" s="3840"/>
      <c r="E3174" s="3840"/>
      <c r="F3174" s="3840"/>
      <c r="G3174" s="3840"/>
      <c r="H3174" s="3840"/>
      <c r="I3174" s="3840"/>
      <c r="J3174" s="3840"/>
      <c r="K3174" s="3840"/>
      <c r="L3174" s="3840"/>
      <c r="M3174" s="3840"/>
      <c r="N3174" s="3840"/>
      <c r="O3174" s="3840"/>
      <c r="P3174" s="3840"/>
      <c r="Q3174" s="3840"/>
      <c r="R3174" s="3840"/>
      <c r="S3174" s="3840"/>
      <c r="T3174" s="3840"/>
      <c r="U3174" s="3840"/>
      <c r="V3174" s="3840"/>
      <c r="W3174" s="3840"/>
      <c r="X3174" s="3840"/>
      <c r="Y3174" s="3840"/>
      <c r="Z3174" s="3840"/>
      <c r="AA3174" s="3840"/>
      <c r="AB3174" s="3840"/>
      <c r="AC3174" s="3840"/>
      <c r="AD3174" s="3840"/>
      <c r="AE3174" s="3840"/>
      <c r="AF3174" s="3840"/>
      <c r="AG3174" s="3840"/>
      <c r="AH3174" s="3840"/>
      <c r="AI3174" s="3840"/>
      <c r="AJ3174" s="3840"/>
      <c r="AK3174" s="3841"/>
    </row>
    <row r="3175" spans="2:37" s="2684" customFormat="1" ht="17.25" customHeight="1" x14ac:dyDescent="0.2">
      <c r="B3175" s="2572"/>
      <c r="C3175" s="2681"/>
      <c r="D3175" s="2681"/>
      <c r="E3175" s="2681"/>
      <c r="F3175" s="2681"/>
      <c r="G3175" s="2573"/>
      <c r="H3175" s="2573"/>
      <c r="I3175" s="2573"/>
      <c r="J3175" s="2573"/>
      <c r="K3175" s="2573"/>
      <c r="L3175" s="2573"/>
      <c r="M3175" s="2573"/>
      <c r="N3175" s="2573"/>
      <c r="O3175" s="2573"/>
      <c r="P3175" s="2573"/>
      <c r="Q3175" s="2573"/>
      <c r="R3175" s="2573"/>
      <c r="S3175" s="2573"/>
      <c r="T3175" s="2573"/>
      <c r="U3175" s="2573"/>
      <c r="V3175" s="2573"/>
      <c r="W3175" s="2573"/>
      <c r="X3175" s="2573"/>
      <c r="Y3175" s="2573"/>
      <c r="Z3175" s="2573"/>
      <c r="AA3175" s="2573"/>
      <c r="AB3175" s="2573"/>
      <c r="AC3175" s="2573"/>
      <c r="AD3175" s="2573"/>
      <c r="AE3175" s="2573"/>
      <c r="AF3175" s="2573"/>
      <c r="AG3175" s="2573"/>
      <c r="AH3175" s="2573"/>
      <c r="AI3175" s="2573"/>
      <c r="AJ3175" s="2573"/>
      <c r="AK3175" s="2574"/>
    </row>
    <row r="3176" spans="2:37" s="2684" customFormat="1" ht="17.25" customHeight="1" x14ac:dyDescent="0.2">
      <c r="B3176" s="2572" t="s">
        <v>4992</v>
      </c>
      <c r="C3176" s="2681"/>
      <c r="D3176" s="3962" t="s">
        <v>5313</v>
      </c>
      <c r="E3176" s="3962"/>
      <c r="F3176" s="3962"/>
      <c r="G3176" s="3962"/>
      <c r="H3176" s="2573"/>
      <c r="I3176" s="2573"/>
      <c r="J3176" s="2573"/>
      <c r="K3176" s="2573"/>
      <c r="L3176" s="2573"/>
      <c r="M3176" s="2573"/>
      <c r="N3176" s="2573"/>
      <c r="O3176" s="2573"/>
      <c r="P3176" s="2573"/>
      <c r="Q3176" s="2573"/>
      <c r="R3176" s="2573"/>
      <c r="S3176" s="2573"/>
      <c r="T3176" s="2573"/>
      <c r="U3176" s="2573"/>
      <c r="V3176" s="2573"/>
      <c r="W3176" s="2573"/>
      <c r="X3176" s="2573"/>
      <c r="Y3176" s="2573"/>
      <c r="Z3176" s="2573"/>
      <c r="AA3176" s="2573"/>
      <c r="AB3176" s="2573"/>
      <c r="AC3176" s="2573"/>
      <c r="AD3176" s="2573"/>
      <c r="AE3176" s="2573"/>
      <c r="AF3176" s="2573"/>
      <c r="AG3176" s="2573"/>
      <c r="AH3176" s="2573"/>
      <c r="AI3176" s="2573"/>
      <c r="AJ3176" s="2573"/>
      <c r="AK3176" s="2574"/>
    </row>
    <row r="3177" spans="2:37" s="2684" customFormat="1" ht="17.25" customHeight="1" thickBot="1" x14ac:dyDescent="0.25">
      <c r="B3177" s="3863" t="s">
        <v>5006</v>
      </c>
      <c r="C3177" s="3864"/>
      <c r="D3177" s="3972">
        <v>41334</v>
      </c>
      <c r="E3177" s="3972"/>
      <c r="F3177" s="2681"/>
      <c r="G3177" s="2573"/>
      <c r="H3177" s="2573"/>
      <c r="I3177" s="2573"/>
      <c r="J3177" s="2573"/>
      <c r="K3177" s="2573"/>
      <c r="L3177" s="2573"/>
      <c r="M3177" s="2573"/>
      <c r="N3177" s="2573"/>
      <c r="O3177" s="2573"/>
      <c r="P3177" s="2573"/>
      <c r="Q3177" s="2573"/>
      <c r="R3177" s="2573"/>
      <c r="S3177" s="2573"/>
      <c r="T3177" s="2573"/>
      <c r="U3177" s="2573"/>
      <c r="V3177" s="2573"/>
      <c r="W3177" s="2573"/>
      <c r="X3177" s="2573"/>
      <c r="Y3177" s="2573"/>
      <c r="Z3177" s="2573"/>
      <c r="AA3177" s="2573"/>
      <c r="AB3177" s="2573"/>
      <c r="AC3177" s="2573"/>
      <c r="AD3177" s="2573"/>
      <c r="AE3177" s="2573"/>
      <c r="AF3177" s="2573"/>
      <c r="AG3177" s="2573"/>
      <c r="AH3177" s="2573"/>
      <c r="AI3177" s="2573"/>
      <c r="AJ3177" s="2573"/>
      <c r="AK3177" s="2574"/>
    </row>
    <row r="3178" spans="2:37" s="2684" customFormat="1" ht="44.25" customHeight="1" thickBot="1" x14ac:dyDescent="0.25">
      <c r="B3178" s="3844" t="s">
        <v>5007</v>
      </c>
      <c r="C3178" s="3871"/>
      <c r="D3178" s="3963" t="s">
        <v>5314</v>
      </c>
      <c r="E3178" s="3964"/>
      <c r="F3178" s="3964"/>
      <c r="G3178" s="3964"/>
      <c r="H3178" s="3964"/>
      <c r="I3178" s="3964"/>
      <c r="J3178" s="3964"/>
      <c r="K3178" s="3965"/>
      <c r="L3178" s="2573"/>
      <c r="M3178" s="2573"/>
      <c r="N3178" s="2573"/>
      <c r="O3178" s="2573"/>
      <c r="P3178" s="2573"/>
      <c r="Q3178" s="2573"/>
      <c r="R3178" s="2573"/>
      <c r="S3178" s="2573"/>
      <c r="T3178" s="2573"/>
      <c r="U3178" s="2573"/>
      <c r="V3178" s="2573"/>
      <c r="W3178" s="2573"/>
      <c r="X3178" s="2573"/>
      <c r="Y3178" s="2573"/>
      <c r="Z3178" s="2573"/>
      <c r="AA3178" s="2573"/>
      <c r="AB3178" s="2573"/>
      <c r="AC3178" s="2573"/>
      <c r="AD3178" s="2573"/>
      <c r="AE3178" s="2573"/>
      <c r="AF3178" s="2573"/>
      <c r="AG3178" s="2573"/>
      <c r="AH3178" s="2573"/>
      <c r="AI3178" s="2573"/>
      <c r="AJ3178" s="2573"/>
      <c r="AK3178" s="2574"/>
    </row>
    <row r="3179" spans="2:37" s="2684" customFormat="1" ht="17.25" customHeight="1" thickBot="1" x14ac:dyDescent="0.25">
      <c r="B3179" s="3865"/>
      <c r="C3179" s="3849"/>
      <c r="D3179" s="3849"/>
      <c r="E3179" s="3849"/>
      <c r="F3179" s="3849"/>
      <c r="G3179" s="3849"/>
      <c r="H3179" s="3849"/>
      <c r="I3179" s="3849"/>
      <c r="J3179" s="3849"/>
      <c r="K3179" s="3849"/>
      <c r="L3179" s="3849"/>
      <c r="M3179" s="3849"/>
      <c r="N3179" s="3849"/>
      <c r="O3179" s="3849"/>
      <c r="P3179" s="3849"/>
      <c r="Q3179" s="3849"/>
      <c r="R3179" s="2573"/>
      <c r="S3179" s="2573"/>
      <c r="T3179" s="2573"/>
      <c r="U3179" s="2573"/>
      <c r="V3179" s="2573"/>
      <c r="W3179" s="2573"/>
      <c r="X3179" s="2573"/>
      <c r="Y3179" s="2573"/>
      <c r="Z3179" s="2573"/>
      <c r="AA3179" s="2573"/>
      <c r="AB3179" s="2573"/>
      <c r="AC3179" s="2573"/>
      <c r="AD3179" s="2573"/>
      <c r="AE3179" s="2573"/>
      <c r="AF3179" s="2573"/>
      <c r="AG3179" s="2573"/>
      <c r="AH3179" s="2573"/>
      <c r="AI3179" s="2573"/>
      <c r="AJ3179" s="2573"/>
      <c r="AK3179" s="2574"/>
    </row>
    <row r="3180" spans="2:37" s="2684" customFormat="1" ht="17.25" customHeight="1" thickBot="1" x14ac:dyDescent="0.25">
      <c r="B3180" s="3852" t="s">
        <v>5008</v>
      </c>
      <c r="C3180" s="3853"/>
      <c r="D3180" s="3827" t="s">
        <v>4998</v>
      </c>
      <c r="E3180" s="3827" t="s">
        <v>5009</v>
      </c>
      <c r="F3180" s="3859" t="s">
        <v>224</v>
      </c>
      <c r="G3180" s="3861"/>
      <c r="H3180" s="3861"/>
      <c r="I3180" s="3861"/>
      <c r="J3180" s="3861"/>
      <c r="K3180" s="3861"/>
      <c r="L3180" s="3861"/>
      <c r="M3180" s="3861"/>
      <c r="N3180" s="3861"/>
      <c r="O3180" s="3861"/>
      <c r="P3180" s="3861"/>
      <c r="Q3180" s="3861"/>
      <c r="R3180" s="3862"/>
      <c r="S3180" s="3859" t="s">
        <v>340</v>
      </c>
      <c r="T3180" s="3861"/>
      <c r="U3180" s="3861"/>
      <c r="V3180" s="3861"/>
      <c r="W3180" s="3861"/>
      <c r="X3180" s="3861"/>
      <c r="Y3180" s="3861"/>
      <c r="Z3180" s="3861"/>
      <c r="AA3180" s="3861"/>
      <c r="AB3180" s="3861"/>
      <c r="AC3180" s="3862"/>
      <c r="AD3180" s="3859" t="s">
        <v>225</v>
      </c>
      <c r="AE3180" s="3861"/>
      <c r="AF3180" s="3861"/>
      <c r="AG3180" s="3862"/>
      <c r="AH3180" s="3873" t="s">
        <v>4993</v>
      </c>
      <c r="AI3180" s="3874"/>
      <c r="AJ3180" s="3875"/>
      <c r="AK3180" s="2574"/>
    </row>
    <row r="3181" spans="2:37" s="2684" customFormat="1" ht="17.25" customHeight="1" thickBot="1" x14ac:dyDescent="0.25">
      <c r="B3181" s="3854"/>
      <c r="C3181" s="3855"/>
      <c r="D3181" s="3828"/>
      <c r="E3181" s="3828"/>
      <c r="F3181" s="3827" t="s">
        <v>5010</v>
      </c>
      <c r="G3181" s="3827" t="s">
        <v>5011</v>
      </c>
      <c r="H3181" s="3827" t="s">
        <v>5012</v>
      </c>
      <c r="I3181" s="3830" t="s">
        <v>5013</v>
      </c>
      <c r="J3181" s="3830" t="s">
        <v>5014</v>
      </c>
      <c r="K3181" s="3830" t="s">
        <v>5015</v>
      </c>
      <c r="L3181" s="3830" t="s">
        <v>5016</v>
      </c>
      <c r="M3181" s="4655" t="s">
        <v>5017</v>
      </c>
      <c r="N3181" s="4656"/>
      <c r="O3181" s="3830" t="s">
        <v>5018</v>
      </c>
      <c r="P3181" s="3830" t="s">
        <v>5019</v>
      </c>
      <c r="Q3181" s="3830" t="s">
        <v>5020</v>
      </c>
      <c r="R3181" s="3830" t="s">
        <v>5021</v>
      </c>
      <c r="S3181" s="3827" t="s">
        <v>5022</v>
      </c>
      <c r="T3181" s="3827" t="s">
        <v>5023</v>
      </c>
      <c r="U3181" s="3827" t="s">
        <v>5024</v>
      </c>
      <c r="V3181" s="3827" t="s">
        <v>5025</v>
      </c>
      <c r="W3181" s="3827" t="s">
        <v>5026</v>
      </c>
      <c r="X3181" s="3827" t="s">
        <v>5027</v>
      </c>
      <c r="Y3181" s="3827" t="s">
        <v>5028</v>
      </c>
      <c r="Z3181" s="3827" t="s">
        <v>5029</v>
      </c>
      <c r="AA3181" s="3827" t="s">
        <v>5030</v>
      </c>
      <c r="AB3181" s="3830" t="s">
        <v>5031</v>
      </c>
      <c r="AC3181" s="3830" t="s">
        <v>5032</v>
      </c>
      <c r="AD3181" s="3827" t="s">
        <v>5033</v>
      </c>
      <c r="AE3181" s="3827" t="s">
        <v>5034</v>
      </c>
      <c r="AF3181" s="3827" t="s">
        <v>5035</v>
      </c>
      <c r="AG3181" s="3827" t="s">
        <v>5036</v>
      </c>
      <c r="AH3181" s="3827" t="s">
        <v>1154</v>
      </c>
      <c r="AI3181" s="3827" t="s">
        <v>4994</v>
      </c>
      <c r="AJ3181" s="3827" t="s">
        <v>4995</v>
      </c>
      <c r="AK3181" s="2574"/>
    </row>
    <row r="3182" spans="2:37" s="2684" customFormat="1" ht="17.25" customHeight="1" thickBot="1" x14ac:dyDescent="0.25">
      <c r="B3182" s="4657"/>
      <c r="C3182" s="4658"/>
      <c r="D3182" s="3954"/>
      <c r="E3182" s="3954"/>
      <c r="F3182" s="3954"/>
      <c r="G3182" s="3954"/>
      <c r="H3182" s="3954"/>
      <c r="I3182" s="4002"/>
      <c r="J3182" s="4002"/>
      <c r="K3182" s="4002"/>
      <c r="L3182" s="4002"/>
      <c r="M3182" s="2680" t="s">
        <v>5037</v>
      </c>
      <c r="N3182" s="2679" t="s">
        <v>2798</v>
      </c>
      <c r="O3182" s="4002"/>
      <c r="P3182" s="4002"/>
      <c r="Q3182" s="4002"/>
      <c r="R3182" s="4002"/>
      <c r="S3182" s="3954"/>
      <c r="T3182" s="3954"/>
      <c r="U3182" s="3954"/>
      <c r="V3182" s="3954"/>
      <c r="W3182" s="3954"/>
      <c r="X3182" s="3954"/>
      <c r="Y3182" s="3954"/>
      <c r="Z3182" s="3954"/>
      <c r="AA3182" s="3954"/>
      <c r="AB3182" s="4002"/>
      <c r="AC3182" s="4002"/>
      <c r="AD3182" s="3954"/>
      <c r="AE3182" s="3954"/>
      <c r="AF3182" s="3954"/>
      <c r="AG3182" s="3954"/>
      <c r="AH3182" s="3954"/>
      <c r="AI3182" s="3954"/>
      <c r="AJ3182" s="3954"/>
      <c r="AK3182" s="2574"/>
    </row>
    <row r="3183" spans="2:37" s="2684" customFormat="1" ht="17.25" customHeight="1" x14ac:dyDescent="0.2">
      <c r="B3183" s="4673" t="s">
        <v>5306</v>
      </c>
      <c r="C3183" s="4673"/>
      <c r="D3183" s="2827" t="s">
        <v>5315</v>
      </c>
      <c r="E3183" s="2828">
        <f>+F3183+S3183+AD3183</f>
        <v>28</v>
      </c>
      <c r="F3183" s="2828">
        <v>16.251200000000001</v>
      </c>
      <c r="G3183" s="2639" t="s">
        <v>1534</v>
      </c>
      <c r="H3183" s="2639" t="s">
        <v>1534</v>
      </c>
      <c r="I3183" s="2639" t="s">
        <v>1534</v>
      </c>
      <c r="J3183" s="2638" t="s">
        <v>5288</v>
      </c>
      <c r="K3183" s="2829">
        <v>0.16800000000000001</v>
      </c>
      <c r="L3183" s="2829">
        <v>0.16800000000000001</v>
      </c>
      <c r="M3183" s="2830" t="s">
        <v>5288</v>
      </c>
      <c r="N3183" s="2670" t="s">
        <v>5288</v>
      </c>
      <c r="O3183" s="2829">
        <v>0.16800000000000001</v>
      </c>
      <c r="P3183" s="2829">
        <v>0.16800000000000001</v>
      </c>
      <c r="Q3183" s="2829">
        <v>0.16800000000000001</v>
      </c>
      <c r="R3183" s="2829">
        <v>0.16800000000000001</v>
      </c>
      <c r="S3183" s="2824">
        <v>0.56000000000000005</v>
      </c>
      <c r="T3183" s="2639" t="s">
        <v>1534</v>
      </c>
      <c r="U3183" s="2639" t="s">
        <v>1534</v>
      </c>
      <c r="V3183" s="2789" t="s">
        <v>1136</v>
      </c>
      <c r="W3183" s="2829">
        <v>2.8000000000000001E-2</v>
      </c>
      <c r="X3183" s="2829">
        <v>6.720000000000001E-2</v>
      </c>
      <c r="Y3183" s="2789" t="s">
        <v>1534</v>
      </c>
      <c r="Z3183" s="2829">
        <v>6.720000000000001E-2</v>
      </c>
      <c r="AA3183" s="2789" t="s">
        <v>1534</v>
      </c>
      <c r="AB3183" s="2829">
        <v>6.720000000000001E-2</v>
      </c>
      <c r="AC3183" s="2829">
        <v>6.720000000000001E-2</v>
      </c>
      <c r="AD3183" s="2828">
        <v>11.188800000000001</v>
      </c>
      <c r="AE3183" s="2735" t="s">
        <v>49</v>
      </c>
      <c r="AF3183" s="2831">
        <v>3.6999999999999998E-2</v>
      </c>
      <c r="AG3183" s="2831">
        <v>0.11200000000000002</v>
      </c>
      <c r="AH3183" s="2832" t="s">
        <v>1534</v>
      </c>
      <c r="AI3183" s="2832" t="s">
        <v>1534</v>
      </c>
      <c r="AJ3183" s="2639" t="s">
        <v>1534</v>
      </c>
      <c r="AK3183" s="2574"/>
    </row>
    <row r="3184" spans="2:37" s="2684" customFormat="1" ht="17.25" customHeight="1" x14ac:dyDescent="0.2">
      <c r="B3184" s="4671" t="s">
        <v>5099</v>
      </c>
      <c r="C3184" s="4671"/>
      <c r="D3184" s="2833" t="s">
        <v>5316</v>
      </c>
      <c r="E3184" s="2834">
        <v>28.000000000000004</v>
      </c>
      <c r="F3184" s="2834">
        <v>16.251200000000001</v>
      </c>
      <c r="G3184" s="2737" t="s">
        <v>1534</v>
      </c>
      <c r="H3184" s="2737" t="s">
        <v>1534</v>
      </c>
      <c r="I3184" s="2737" t="s">
        <v>1534</v>
      </c>
      <c r="J3184" s="2738" t="s">
        <v>5288</v>
      </c>
      <c r="K3184" s="2835">
        <v>0.16800000000000001</v>
      </c>
      <c r="L3184" s="2835">
        <v>0.16800000000000001</v>
      </c>
      <c r="M3184" s="2836" t="s">
        <v>5288</v>
      </c>
      <c r="N3184" s="2740" t="s">
        <v>5288</v>
      </c>
      <c r="O3184" s="2835">
        <v>0.16800000000000001</v>
      </c>
      <c r="P3184" s="2835">
        <v>0.16800000000000001</v>
      </c>
      <c r="Q3184" s="2835">
        <v>0.16800000000000001</v>
      </c>
      <c r="R3184" s="2835">
        <v>0.16800000000000001</v>
      </c>
      <c r="S3184" s="2825">
        <v>0.56000000000000005</v>
      </c>
      <c r="T3184" s="2737" t="s">
        <v>1534</v>
      </c>
      <c r="U3184" s="2737" t="s">
        <v>1534</v>
      </c>
      <c r="V3184" s="2837" t="s">
        <v>1136</v>
      </c>
      <c r="W3184" s="2835">
        <v>2.8000000000000001E-2</v>
      </c>
      <c r="X3184" s="2835">
        <v>6.720000000000001E-2</v>
      </c>
      <c r="Y3184" s="2837" t="s">
        <v>1534</v>
      </c>
      <c r="Z3184" s="2835">
        <v>6.720000000000001E-2</v>
      </c>
      <c r="AA3184" s="2837" t="s">
        <v>1534</v>
      </c>
      <c r="AB3184" s="2835">
        <v>6.720000000000001E-2</v>
      </c>
      <c r="AC3184" s="2835">
        <v>6.720000000000001E-2</v>
      </c>
      <c r="AD3184" s="2834">
        <v>11.188800000000001</v>
      </c>
      <c r="AE3184" s="2739" t="s">
        <v>49</v>
      </c>
      <c r="AF3184" s="2838">
        <v>3.6999999999999998E-2</v>
      </c>
      <c r="AG3184" s="2838">
        <v>0.11200000000000002</v>
      </c>
      <c r="AH3184" s="2839" t="s">
        <v>1534</v>
      </c>
      <c r="AI3184" s="2839" t="s">
        <v>1534</v>
      </c>
      <c r="AJ3184" s="2737" t="s">
        <v>1534</v>
      </c>
      <c r="AK3184" s="2574"/>
    </row>
    <row r="3185" spans="2:37" s="2684" customFormat="1" ht="17.25" customHeight="1" x14ac:dyDescent="0.2">
      <c r="B3185" s="4671" t="s">
        <v>5317</v>
      </c>
      <c r="C3185" s="4671"/>
      <c r="D3185" s="2833" t="s">
        <v>5318</v>
      </c>
      <c r="E3185" s="2834">
        <v>33.6</v>
      </c>
      <c r="F3185" s="2834">
        <v>14.392000000000001</v>
      </c>
      <c r="G3185" s="2737" t="s">
        <v>1534</v>
      </c>
      <c r="H3185" s="2737" t="s">
        <v>1534</v>
      </c>
      <c r="I3185" s="2737" t="s">
        <v>1534</v>
      </c>
      <c r="J3185" s="2738" t="s">
        <v>5275</v>
      </c>
      <c r="K3185" s="2835">
        <v>0.16800000000000001</v>
      </c>
      <c r="L3185" s="2835">
        <v>0.16800000000000001</v>
      </c>
      <c r="M3185" s="2836" t="s">
        <v>5275</v>
      </c>
      <c r="N3185" s="2740" t="s">
        <v>5275</v>
      </c>
      <c r="O3185" s="2835">
        <v>0.16800000000000001</v>
      </c>
      <c r="P3185" s="2835">
        <v>0.16800000000000001</v>
      </c>
      <c r="Q3185" s="2835">
        <v>0.16800000000000001</v>
      </c>
      <c r="R3185" s="2835">
        <v>0.16800000000000001</v>
      </c>
      <c r="S3185" s="2825">
        <v>0.56000000000000005</v>
      </c>
      <c r="T3185" s="2737" t="s">
        <v>1534</v>
      </c>
      <c r="U3185" s="2737" t="s">
        <v>1534</v>
      </c>
      <c r="V3185" s="2837" t="s">
        <v>1136</v>
      </c>
      <c r="W3185" s="2835">
        <v>2.8000000000000001E-2</v>
      </c>
      <c r="X3185" s="2835">
        <v>6.720000000000001E-2</v>
      </c>
      <c r="Y3185" s="2837" t="s">
        <v>1534</v>
      </c>
      <c r="Z3185" s="2835">
        <v>6.720000000000001E-2</v>
      </c>
      <c r="AA3185" s="2837" t="s">
        <v>1534</v>
      </c>
      <c r="AB3185" s="2835">
        <v>6.720000000000001E-2</v>
      </c>
      <c r="AC3185" s="2835">
        <v>6.720000000000001E-2</v>
      </c>
      <c r="AD3185" s="2834">
        <v>18.648</v>
      </c>
      <c r="AE3185" s="2739" t="s">
        <v>406</v>
      </c>
      <c r="AF3185" s="2838">
        <v>3.6999999999999998E-2</v>
      </c>
      <c r="AG3185" s="2838">
        <v>0.11200000000000002</v>
      </c>
      <c r="AH3185" s="2839" t="s">
        <v>1534</v>
      </c>
      <c r="AI3185" s="2839" t="s">
        <v>1534</v>
      </c>
      <c r="AJ3185" s="2737" t="s">
        <v>1534</v>
      </c>
      <c r="AK3185" s="2574"/>
    </row>
    <row r="3186" spans="2:37" s="2684" customFormat="1" ht="17.25" customHeight="1" x14ac:dyDescent="0.2">
      <c r="B3186" s="4671" t="s">
        <v>5319</v>
      </c>
      <c r="C3186" s="4671"/>
      <c r="D3186" s="2833" t="s">
        <v>5320</v>
      </c>
      <c r="E3186" s="2834">
        <v>33.6</v>
      </c>
      <c r="F3186" s="2834">
        <v>14.392000000000001</v>
      </c>
      <c r="G3186" s="2737" t="s">
        <v>1534</v>
      </c>
      <c r="H3186" s="2737" t="s">
        <v>1534</v>
      </c>
      <c r="I3186" s="2737" t="s">
        <v>1534</v>
      </c>
      <c r="J3186" s="2738" t="s">
        <v>5275</v>
      </c>
      <c r="K3186" s="2835">
        <v>0.16800000000000001</v>
      </c>
      <c r="L3186" s="2835">
        <v>0.16800000000000001</v>
      </c>
      <c r="M3186" s="2836" t="s">
        <v>5275</v>
      </c>
      <c r="N3186" s="2740" t="s">
        <v>5275</v>
      </c>
      <c r="O3186" s="2835">
        <v>0.16800000000000001</v>
      </c>
      <c r="P3186" s="2835">
        <v>0.16800000000000001</v>
      </c>
      <c r="Q3186" s="2835">
        <v>0.16800000000000001</v>
      </c>
      <c r="R3186" s="2835">
        <v>0.16800000000000001</v>
      </c>
      <c r="S3186" s="2825">
        <v>0.56000000000000005</v>
      </c>
      <c r="T3186" s="2737" t="s">
        <v>1534</v>
      </c>
      <c r="U3186" s="2737" t="s">
        <v>1534</v>
      </c>
      <c r="V3186" s="2837" t="s">
        <v>1136</v>
      </c>
      <c r="W3186" s="2835">
        <v>2.8000000000000001E-2</v>
      </c>
      <c r="X3186" s="2835">
        <v>6.720000000000001E-2</v>
      </c>
      <c r="Y3186" s="2837" t="s">
        <v>1534</v>
      </c>
      <c r="Z3186" s="2835">
        <v>6.720000000000001E-2</v>
      </c>
      <c r="AA3186" s="2837" t="s">
        <v>1534</v>
      </c>
      <c r="AB3186" s="2835">
        <v>6.720000000000001E-2</v>
      </c>
      <c r="AC3186" s="2835">
        <v>6.720000000000001E-2</v>
      </c>
      <c r="AD3186" s="2834">
        <v>18.648</v>
      </c>
      <c r="AE3186" s="2739" t="s">
        <v>406</v>
      </c>
      <c r="AF3186" s="2838">
        <v>3.6999999999999998E-2</v>
      </c>
      <c r="AG3186" s="2838">
        <v>0.11200000000000002</v>
      </c>
      <c r="AH3186" s="2839" t="s">
        <v>1534</v>
      </c>
      <c r="AI3186" s="2839" t="s">
        <v>1534</v>
      </c>
      <c r="AJ3186" s="2737" t="s">
        <v>1534</v>
      </c>
      <c r="AK3186" s="2574"/>
    </row>
    <row r="3187" spans="2:37" s="2684" customFormat="1" ht="17.25" customHeight="1" x14ac:dyDescent="0.2">
      <c r="B3187" s="4671" t="s">
        <v>5321</v>
      </c>
      <c r="C3187" s="4671"/>
      <c r="D3187" s="2833" t="s">
        <v>5322</v>
      </c>
      <c r="E3187" s="2834">
        <v>39.200000000000003</v>
      </c>
      <c r="F3187" s="2834">
        <v>19.992000000000004</v>
      </c>
      <c r="G3187" s="2737" t="s">
        <v>1534</v>
      </c>
      <c r="H3187" s="2737" t="s">
        <v>1534</v>
      </c>
      <c r="I3187" s="2737" t="s">
        <v>1534</v>
      </c>
      <c r="J3187" s="2738" t="s">
        <v>5323</v>
      </c>
      <c r="K3187" s="2835">
        <v>0.16800000000000001</v>
      </c>
      <c r="L3187" s="2835">
        <v>0.16800000000000001</v>
      </c>
      <c r="M3187" s="2836" t="s">
        <v>5323</v>
      </c>
      <c r="N3187" s="2740" t="s">
        <v>5323</v>
      </c>
      <c r="O3187" s="2835">
        <v>0.16800000000000001</v>
      </c>
      <c r="P3187" s="2835">
        <v>0.16800000000000001</v>
      </c>
      <c r="Q3187" s="2835">
        <v>0.16800000000000001</v>
      </c>
      <c r="R3187" s="2835">
        <v>0.16800000000000001</v>
      </c>
      <c r="S3187" s="2825">
        <v>0.56000000000000005</v>
      </c>
      <c r="T3187" s="2737" t="s">
        <v>1534</v>
      </c>
      <c r="U3187" s="2737" t="s">
        <v>1534</v>
      </c>
      <c r="V3187" s="2837" t="s">
        <v>1136</v>
      </c>
      <c r="W3187" s="2835">
        <v>2.8000000000000001E-2</v>
      </c>
      <c r="X3187" s="2835">
        <v>6.720000000000001E-2</v>
      </c>
      <c r="Y3187" s="2837" t="s">
        <v>1534</v>
      </c>
      <c r="Z3187" s="2835">
        <v>6.720000000000001E-2</v>
      </c>
      <c r="AA3187" s="2837" t="s">
        <v>1534</v>
      </c>
      <c r="AB3187" s="2835">
        <v>6.720000000000001E-2</v>
      </c>
      <c r="AC3187" s="2835">
        <v>6.720000000000001E-2</v>
      </c>
      <c r="AD3187" s="2834">
        <v>18.648</v>
      </c>
      <c r="AE3187" s="2739" t="s">
        <v>406</v>
      </c>
      <c r="AF3187" s="2838">
        <v>3.6999999999999998E-2</v>
      </c>
      <c r="AG3187" s="2838">
        <v>0.11200000000000002</v>
      </c>
      <c r="AH3187" s="2839" t="s">
        <v>1534</v>
      </c>
      <c r="AI3187" s="2839" t="s">
        <v>1534</v>
      </c>
      <c r="AJ3187" s="2737" t="s">
        <v>1534</v>
      </c>
      <c r="AK3187" s="2574"/>
    </row>
    <row r="3188" spans="2:37" s="2684" customFormat="1" ht="17.25" customHeight="1" x14ac:dyDescent="0.2">
      <c r="B3188" s="4671" t="s">
        <v>5324</v>
      </c>
      <c r="C3188" s="4671"/>
      <c r="D3188" s="2833" t="s">
        <v>5325</v>
      </c>
      <c r="E3188" s="2834">
        <v>39.200000000000003</v>
      </c>
      <c r="F3188" s="2834">
        <v>19.992000000000004</v>
      </c>
      <c r="G3188" s="2737" t="s">
        <v>1534</v>
      </c>
      <c r="H3188" s="2737" t="s">
        <v>1534</v>
      </c>
      <c r="I3188" s="2737" t="s">
        <v>1534</v>
      </c>
      <c r="J3188" s="2738" t="s">
        <v>5323</v>
      </c>
      <c r="K3188" s="2835">
        <v>0.16800000000000001</v>
      </c>
      <c r="L3188" s="2835">
        <v>0.16800000000000001</v>
      </c>
      <c r="M3188" s="2836" t="s">
        <v>5323</v>
      </c>
      <c r="N3188" s="2740" t="s">
        <v>5323</v>
      </c>
      <c r="O3188" s="2835">
        <v>0.16800000000000001</v>
      </c>
      <c r="P3188" s="2835">
        <v>0.16800000000000001</v>
      </c>
      <c r="Q3188" s="2835">
        <v>0.16800000000000001</v>
      </c>
      <c r="R3188" s="2835">
        <v>0.16800000000000001</v>
      </c>
      <c r="S3188" s="2825">
        <v>0.56000000000000005</v>
      </c>
      <c r="T3188" s="2737" t="s">
        <v>1534</v>
      </c>
      <c r="U3188" s="2737" t="s">
        <v>1534</v>
      </c>
      <c r="V3188" s="2837" t="s">
        <v>1136</v>
      </c>
      <c r="W3188" s="2835">
        <v>2.8000000000000001E-2</v>
      </c>
      <c r="X3188" s="2835">
        <v>6.720000000000001E-2</v>
      </c>
      <c r="Y3188" s="2837" t="s">
        <v>1534</v>
      </c>
      <c r="Z3188" s="2835">
        <v>6.720000000000001E-2</v>
      </c>
      <c r="AA3188" s="2837" t="s">
        <v>1534</v>
      </c>
      <c r="AB3188" s="2835">
        <v>6.720000000000001E-2</v>
      </c>
      <c r="AC3188" s="2835">
        <v>6.720000000000001E-2</v>
      </c>
      <c r="AD3188" s="2834">
        <v>18.648</v>
      </c>
      <c r="AE3188" s="2739" t="s">
        <v>406</v>
      </c>
      <c r="AF3188" s="2838">
        <v>3.6999999999999998E-2</v>
      </c>
      <c r="AG3188" s="2838">
        <v>0.11200000000000002</v>
      </c>
      <c r="AH3188" s="2839" t="s">
        <v>1534</v>
      </c>
      <c r="AI3188" s="2839" t="s">
        <v>1534</v>
      </c>
      <c r="AJ3188" s="2737" t="s">
        <v>1534</v>
      </c>
      <c r="AK3188" s="2574"/>
    </row>
    <row r="3189" spans="2:37" s="2684" customFormat="1" ht="17.25" customHeight="1" x14ac:dyDescent="0.2">
      <c r="B3189" s="4671" t="s">
        <v>5326</v>
      </c>
      <c r="C3189" s="4671"/>
      <c r="D3189" s="2833" t="s">
        <v>5327</v>
      </c>
      <c r="E3189" s="2834">
        <v>44.800000000000004</v>
      </c>
      <c r="F3189" s="2834">
        <v>21.862400000000001</v>
      </c>
      <c r="G3189" s="2737" t="s">
        <v>1534</v>
      </c>
      <c r="H3189" s="2737" t="s">
        <v>1534</v>
      </c>
      <c r="I3189" s="2737" t="s">
        <v>1534</v>
      </c>
      <c r="J3189" s="2738" t="s">
        <v>5277</v>
      </c>
      <c r="K3189" s="2835">
        <v>0.16800000000000001</v>
      </c>
      <c r="L3189" s="2835">
        <v>0.16800000000000001</v>
      </c>
      <c r="M3189" s="2836" t="s">
        <v>5277</v>
      </c>
      <c r="N3189" s="2740" t="s">
        <v>5277</v>
      </c>
      <c r="O3189" s="2835">
        <v>0.16800000000000001</v>
      </c>
      <c r="P3189" s="2835">
        <v>0.16800000000000001</v>
      </c>
      <c r="Q3189" s="2835">
        <v>0.16800000000000001</v>
      </c>
      <c r="R3189" s="2835">
        <v>0.16800000000000001</v>
      </c>
      <c r="S3189" s="2825">
        <v>0.56000000000000005</v>
      </c>
      <c r="T3189" s="2737" t="s">
        <v>1534</v>
      </c>
      <c r="U3189" s="2737" t="s">
        <v>1534</v>
      </c>
      <c r="V3189" s="2837" t="s">
        <v>1136</v>
      </c>
      <c r="W3189" s="2835">
        <v>2.8000000000000001E-2</v>
      </c>
      <c r="X3189" s="2835">
        <v>6.720000000000001E-2</v>
      </c>
      <c r="Y3189" s="2837" t="s">
        <v>1534</v>
      </c>
      <c r="Z3189" s="2835">
        <v>6.720000000000001E-2</v>
      </c>
      <c r="AA3189" s="2837" t="s">
        <v>1534</v>
      </c>
      <c r="AB3189" s="2835">
        <v>6.720000000000001E-2</v>
      </c>
      <c r="AC3189" s="2835">
        <v>6.720000000000001E-2</v>
      </c>
      <c r="AD3189" s="2834">
        <v>22.377600000000001</v>
      </c>
      <c r="AE3189" s="2739" t="s">
        <v>5098</v>
      </c>
      <c r="AF3189" s="2838">
        <v>3.6999999999999998E-2</v>
      </c>
      <c r="AG3189" s="2838">
        <v>0.11200000000000002</v>
      </c>
      <c r="AH3189" s="2839" t="s">
        <v>1534</v>
      </c>
      <c r="AI3189" s="2839" t="s">
        <v>1534</v>
      </c>
      <c r="AJ3189" s="2737" t="s">
        <v>1534</v>
      </c>
      <c r="AK3189" s="2574"/>
    </row>
    <row r="3190" spans="2:37" s="2684" customFormat="1" ht="17.25" customHeight="1" thickBot="1" x14ac:dyDescent="0.25">
      <c r="B3190" s="4672" t="s">
        <v>5328</v>
      </c>
      <c r="C3190" s="4672"/>
      <c r="D3190" s="2840" t="s">
        <v>5329</v>
      </c>
      <c r="E3190" s="2841">
        <v>44.800000000000004</v>
      </c>
      <c r="F3190" s="2841">
        <v>21.862400000000001</v>
      </c>
      <c r="G3190" s="2630" t="s">
        <v>1534</v>
      </c>
      <c r="H3190" s="2630" t="s">
        <v>1534</v>
      </c>
      <c r="I3190" s="2630" t="s">
        <v>1534</v>
      </c>
      <c r="J3190" s="2631" t="s">
        <v>5277</v>
      </c>
      <c r="K3190" s="2842">
        <v>0.16800000000000001</v>
      </c>
      <c r="L3190" s="2842">
        <v>0.16800000000000001</v>
      </c>
      <c r="M3190" s="2843" t="s">
        <v>5277</v>
      </c>
      <c r="N3190" s="2844" t="s">
        <v>5277</v>
      </c>
      <c r="O3190" s="2842">
        <v>0.16800000000000001</v>
      </c>
      <c r="P3190" s="2842">
        <v>0.16800000000000001</v>
      </c>
      <c r="Q3190" s="2842">
        <v>0.16800000000000001</v>
      </c>
      <c r="R3190" s="2842">
        <v>0.16800000000000001</v>
      </c>
      <c r="S3190" s="2826">
        <v>0.56000000000000005</v>
      </c>
      <c r="T3190" s="2630" t="s">
        <v>1534</v>
      </c>
      <c r="U3190" s="2630" t="s">
        <v>1534</v>
      </c>
      <c r="V3190" s="2845" t="s">
        <v>1136</v>
      </c>
      <c r="W3190" s="2842">
        <v>2.8000000000000001E-2</v>
      </c>
      <c r="X3190" s="2842">
        <v>6.720000000000001E-2</v>
      </c>
      <c r="Y3190" s="2845" t="s">
        <v>1534</v>
      </c>
      <c r="Z3190" s="2842">
        <v>6.720000000000001E-2</v>
      </c>
      <c r="AA3190" s="2845" t="s">
        <v>1534</v>
      </c>
      <c r="AB3190" s="2842">
        <v>6.720000000000001E-2</v>
      </c>
      <c r="AC3190" s="2842">
        <v>6.720000000000001E-2</v>
      </c>
      <c r="AD3190" s="2841">
        <v>22.377600000000001</v>
      </c>
      <c r="AE3190" s="2632" t="s">
        <v>5098</v>
      </c>
      <c r="AF3190" s="2846">
        <v>3.6999999999999998E-2</v>
      </c>
      <c r="AG3190" s="2846">
        <v>0.11200000000000002</v>
      </c>
      <c r="AH3190" s="2847" t="s">
        <v>1534</v>
      </c>
      <c r="AI3190" s="2847" t="s">
        <v>1534</v>
      </c>
      <c r="AJ3190" s="2630" t="s">
        <v>1534</v>
      </c>
      <c r="AK3190" s="2574"/>
    </row>
    <row r="3191" spans="2:37" s="2684" customFormat="1" ht="17.25" customHeight="1" x14ac:dyDescent="0.2">
      <c r="B3191" s="2575"/>
      <c r="C3191" s="2568"/>
      <c r="D3191" s="2568"/>
      <c r="E3191" s="2568"/>
      <c r="F3191" s="2568"/>
      <c r="G3191" s="2568"/>
      <c r="H3191" s="2568"/>
      <c r="I3191" s="2569"/>
      <c r="J3191" s="2569"/>
      <c r="K3191" s="2569"/>
      <c r="L3191" s="2569"/>
      <c r="M3191" s="2568"/>
      <c r="N3191" s="2569"/>
      <c r="O3191" s="2569"/>
      <c r="P3191" s="2569"/>
      <c r="Q3191" s="2569"/>
      <c r="R3191" s="2569"/>
      <c r="S3191" s="2568"/>
      <c r="T3191" s="2567"/>
      <c r="U3191" s="2567"/>
      <c r="V3191" s="2567"/>
      <c r="W3191" s="2567"/>
      <c r="X3191" s="2567"/>
      <c r="Y3191" s="2567"/>
      <c r="Z3191" s="2567"/>
      <c r="AA3191" s="2567"/>
      <c r="AB3191" s="2567"/>
      <c r="AC3191" s="2567"/>
      <c r="AD3191" s="2567"/>
      <c r="AE3191" s="2567"/>
      <c r="AF3191" s="2567"/>
      <c r="AG3191" s="2567"/>
      <c r="AH3191" s="2567"/>
      <c r="AI3191" s="2567"/>
      <c r="AJ3191" s="2567"/>
      <c r="AK3191" s="2574"/>
    </row>
    <row r="3192" spans="2:37" s="2684" customFormat="1" ht="17.25" customHeight="1" x14ac:dyDescent="0.2">
      <c r="B3192" s="3834" t="s">
        <v>4996</v>
      </c>
      <c r="C3192" s="3835"/>
      <c r="D3192" s="3917" t="s">
        <v>10</v>
      </c>
      <c r="E3192" s="3917"/>
      <c r="F3192" s="3917"/>
      <c r="G3192" s="3917"/>
      <c r="H3192" s="2571"/>
      <c r="I3192" s="2571"/>
      <c r="J3192" s="2571"/>
      <c r="K3192" s="2571"/>
      <c r="L3192" s="2571"/>
      <c r="M3192" s="2571"/>
      <c r="N3192" s="2571"/>
      <c r="O3192" s="2571"/>
      <c r="P3192" s="2571"/>
      <c r="Q3192" s="2571"/>
      <c r="R3192" s="2571"/>
      <c r="S3192" s="2571"/>
      <c r="T3192" s="2567"/>
      <c r="U3192" s="2567"/>
      <c r="V3192" s="2567"/>
      <c r="W3192" s="2567"/>
      <c r="X3192" s="2567"/>
      <c r="Y3192" s="2567"/>
      <c r="Z3192" s="2567"/>
      <c r="AA3192" s="2567"/>
      <c r="AB3192" s="2567"/>
      <c r="AC3192" s="2567"/>
      <c r="AD3192" s="2567"/>
      <c r="AE3192" s="2567"/>
      <c r="AF3192" s="2567"/>
      <c r="AG3192" s="2567"/>
      <c r="AH3192" s="2567"/>
      <c r="AI3192" s="2567"/>
      <c r="AJ3192" s="2567"/>
      <c r="AK3192" s="2574"/>
    </row>
    <row r="3193" spans="2:37" s="2684" customFormat="1" ht="17.25" customHeight="1" x14ac:dyDescent="0.2">
      <c r="B3193" s="3834" t="s">
        <v>4997</v>
      </c>
      <c r="C3193" s="3835"/>
      <c r="D3193" s="4674" t="s">
        <v>10</v>
      </c>
      <c r="E3193" s="4674"/>
      <c r="F3193" s="4674"/>
      <c r="G3193" s="4674"/>
      <c r="H3193" s="2571"/>
      <c r="I3193" s="2571"/>
      <c r="J3193" s="2571"/>
      <c r="K3193" s="2571"/>
      <c r="L3193" s="2571"/>
      <c r="M3193" s="2571"/>
      <c r="N3193" s="2571"/>
      <c r="O3193" s="2571"/>
      <c r="P3193" s="2571"/>
      <c r="Q3193" s="2571"/>
      <c r="R3193" s="2571"/>
      <c r="S3193" s="2571"/>
      <c r="T3193" s="2567"/>
      <c r="U3193" s="2567"/>
      <c r="V3193" s="2567"/>
      <c r="W3193" s="2567"/>
      <c r="X3193" s="2567"/>
      <c r="Y3193" s="2567"/>
      <c r="Z3193" s="2567"/>
      <c r="AA3193" s="2567"/>
      <c r="AB3193" s="2567"/>
      <c r="AC3193" s="2567"/>
      <c r="AD3193" s="2567"/>
      <c r="AE3193" s="2567"/>
      <c r="AF3193" s="2567"/>
      <c r="AG3193" s="2567"/>
      <c r="AH3193" s="2567"/>
      <c r="AI3193" s="2567"/>
      <c r="AJ3193" s="2567"/>
      <c r="AK3193" s="2574"/>
    </row>
    <row r="3194" spans="2:37" s="2684" customFormat="1" ht="17.25" customHeight="1" thickBot="1" x14ac:dyDescent="0.25">
      <c r="B3194" s="3938"/>
      <c r="C3194" s="3939"/>
      <c r="D3194" s="4665"/>
      <c r="E3194" s="4665"/>
      <c r="F3194" s="4665"/>
      <c r="G3194" s="4665"/>
      <c r="H3194" s="2576"/>
      <c r="I3194" s="2576"/>
      <c r="J3194" s="2576"/>
      <c r="K3194" s="2576"/>
      <c r="L3194" s="2576"/>
      <c r="M3194" s="2576"/>
      <c r="N3194" s="2576"/>
      <c r="O3194" s="2576"/>
      <c r="P3194" s="2576"/>
      <c r="Q3194" s="2576"/>
      <c r="R3194" s="2576"/>
      <c r="S3194" s="2576"/>
      <c r="T3194" s="2577"/>
      <c r="U3194" s="2577"/>
      <c r="V3194" s="2577"/>
      <c r="W3194" s="2577"/>
      <c r="X3194" s="2577"/>
      <c r="Y3194" s="2577"/>
      <c r="Z3194" s="2577"/>
      <c r="AA3194" s="2577"/>
      <c r="AB3194" s="2577"/>
      <c r="AC3194" s="2577"/>
      <c r="AD3194" s="2577"/>
      <c r="AE3194" s="2577"/>
      <c r="AF3194" s="2577"/>
      <c r="AG3194" s="2577"/>
      <c r="AH3194" s="2577"/>
      <c r="AI3194" s="2577"/>
      <c r="AJ3194" s="2577"/>
      <c r="AK3194" s="2579"/>
    </row>
    <row r="3195" spans="2:37" s="2684" customFormat="1" ht="17.25" customHeight="1" x14ac:dyDescent="0.2">
      <c r="B3195" s="2686"/>
      <c r="C3195" s="2405"/>
      <c r="D3195" s="2405"/>
      <c r="E3195" s="2405"/>
      <c r="F3195" s="2405"/>
      <c r="G3195" s="2405"/>
      <c r="H3195" s="2405"/>
      <c r="I3195" s="2405"/>
      <c r="J3195" s="2405"/>
      <c r="K3195" s="2405"/>
      <c r="L3195" s="2405"/>
      <c r="M3195" s="2405"/>
      <c r="N3195" s="2405"/>
      <c r="O3195" s="2405"/>
      <c r="P3195" s="2405"/>
      <c r="Q3195" s="2405"/>
      <c r="R3195" s="2405"/>
      <c r="S3195" s="2405"/>
      <c r="T3195" s="2405"/>
      <c r="U3195" s="2405"/>
      <c r="V3195" s="2405"/>
      <c r="W3195" s="2405"/>
      <c r="X3195" s="2405"/>
      <c r="Y3195" s="2405"/>
      <c r="Z3195" s="2405"/>
      <c r="AA3195" s="2405"/>
      <c r="AB3195" s="2405"/>
      <c r="AC3195" s="2405"/>
      <c r="AD3195" s="2405"/>
      <c r="AE3195" s="2405"/>
      <c r="AF3195" s="2405"/>
      <c r="AG3195" s="2405"/>
      <c r="AH3195" s="2405"/>
      <c r="AI3195" s="2405"/>
      <c r="AJ3195" s="2405"/>
      <c r="AK3195" s="2405"/>
    </row>
    <row r="3196" spans="2:37" s="2684" customFormat="1" ht="17.25" customHeight="1" thickBot="1" x14ac:dyDescent="0.25">
      <c r="B3196" s="2686"/>
      <c r="C3196" s="2405"/>
      <c r="D3196" s="2405"/>
      <c r="E3196" s="2405"/>
      <c r="F3196" s="2405"/>
      <c r="G3196" s="2405"/>
      <c r="H3196" s="2405"/>
      <c r="I3196" s="2405"/>
      <c r="J3196" s="2405"/>
      <c r="K3196" s="2405"/>
      <c r="L3196" s="2405"/>
      <c r="M3196" s="2405"/>
      <c r="N3196" s="2405"/>
      <c r="O3196" s="2405"/>
      <c r="P3196" s="2405"/>
      <c r="Q3196" s="2405"/>
      <c r="R3196" s="2405"/>
      <c r="S3196" s="2405"/>
      <c r="T3196" s="2405"/>
      <c r="U3196" s="2405"/>
      <c r="V3196" s="2405"/>
      <c r="W3196" s="2405"/>
      <c r="X3196" s="2405"/>
      <c r="Y3196" s="2405"/>
      <c r="Z3196" s="2405"/>
      <c r="AA3196" s="2405"/>
      <c r="AB3196" s="2405"/>
      <c r="AC3196" s="2405"/>
      <c r="AD3196" s="2405"/>
      <c r="AE3196" s="2405"/>
      <c r="AF3196" s="2405"/>
      <c r="AG3196" s="2405"/>
      <c r="AH3196" s="2405"/>
      <c r="AI3196" s="2405"/>
      <c r="AJ3196" s="2405"/>
      <c r="AK3196" s="2405"/>
    </row>
    <row r="3197" spans="2:37" s="2684" customFormat="1" ht="17.25" customHeight="1" x14ac:dyDescent="0.2">
      <c r="B3197" s="3839" t="s">
        <v>5005</v>
      </c>
      <c r="C3197" s="3840"/>
      <c r="D3197" s="3840"/>
      <c r="E3197" s="3840"/>
      <c r="F3197" s="3840"/>
      <c r="G3197" s="3840"/>
      <c r="H3197" s="3840"/>
      <c r="I3197" s="3840"/>
      <c r="J3197" s="3840"/>
      <c r="K3197" s="3840"/>
      <c r="L3197" s="3840"/>
      <c r="M3197" s="3840"/>
      <c r="N3197" s="3840"/>
      <c r="O3197" s="3840"/>
      <c r="P3197" s="3840"/>
      <c r="Q3197" s="3840"/>
      <c r="R3197" s="3840"/>
      <c r="S3197" s="3840"/>
      <c r="T3197" s="3840"/>
      <c r="U3197" s="3840"/>
      <c r="V3197" s="3840"/>
      <c r="W3197" s="3840"/>
      <c r="X3197" s="3840"/>
      <c r="Y3197" s="3840"/>
      <c r="Z3197" s="3840"/>
      <c r="AA3197" s="3840"/>
      <c r="AB3197" s="3840"/>
      <c r="AC3197" s="3840"/>
      <c r="AD3197" s="3840"/>
      <c r="AE3197" s="3840"/>
      <c r="AF3197" s="3840"/>
      <c r="AG3197" s="3840"/>
      <c r="AH3197" s="3840"/>
      <c r="AI3197" s="3840"/>
      <c r="AJ3197" s="3840"/>
      <c r="AK3197" s="3841"/>
    </row>
    <row r="3198" spans="2:37" s="2684" customFormat="1" ht="17.25" customHeight="1" x14ac:dyDescent="0.2">
      <c r="B3198" s="2572"/>
      <c r="C3198" s="2681"/>
      <c r="D3198" s="2681"/>
      <c r="E3198" s="2681"/>
      <c r="F3198" s="2681"/>
      <c r="G3198" s="2573"/>
      <c r="H3198" s="2573"/>
      <c r="I3198" s="2573"/>
      <c r="J3198" s="2573"/>
      <c r="K3198" s="2573"/>
      <c r="L3198" s="2573"/>
      <c r="M3198" s="2573"/>
      <c r="N3198" s="2573"/>
      <c r="O3198" s="2573"/>
      <c r="P3198" s="2573"/>
      <c r="Q3198" s="2573"/>
      <c r="R3198" s="2573"/>
      <c r="S3198" s="2573"/>
      <c r="T3198" s="2573"/>
      <c r="U3198" s="2573"/>
      <c r="V3198" s="2573"/>
      <c r="W3198" s="2573"/>
      <c r="X3198" s="2573"/>
      <c r="Y3198" s="2573"/>
      <c r="Z3198" s="2573"/>
      <c r="AA3198" s="2573"/>
      <c r="AB3198" s="2573"/>
      <c r="AC3198" s="2573"/>
      <c r="AD3198" s="2573"/>
      <c r="AE3198" s="2573"/>
      <c r="AF3198" s="2573"/>
      <c r="AG3198" s="2573"/>
      <c r="AH3198" s="2573"/>
      <c r="AI3198" s="2573"/>
      <c r="AJ3198" s="2573"/>
      <c r="AK3198" s="2574"/>
    </row>
    <row r="3199" spans="2:37" s="2684" customFormat="1" ht="17.25" customHeight="1" x14ac:dyDescent="0.2">
      <c r="B3199" s="2572" t="s">
        <v>4992</v>
      </c>
      <c r="C3199" s="2681"/>
      <c r="D3199" s="3962" t="s">
        <v>5330</v>
      </c>
      <c r="E3199" s="3962"/>
      <c r="F3199" s="3962"/>
      <c r="G3199" s="3962"/>
      <c r="H3199" s="2573"/>
      <c r="I3199" s="2573"/>
      <c r="J3199" s="2573"/>
      <c r="K3199" s="2573"/>
      <c r="L3199" s="2573"/>
      <c r="M3199" s="2573"/>
      <c r="N3199" s="2573"/>
      <c r="O3199" s="2573"/>
      <c r="P3199" s="2573"/>
      <c r="Q3199" s="2573"/>
      <c r="R3199" s="2573"/>
      <c r="S3199" s="2573"/>
      <c r="T3199" s="2573"/>
      <c r="U3199" s="2573"/>
      <c r="V3199" s="2573"/>
      <c r="W3199" s="2573"/>
      <c r="X3199" s="2573"/>
      <c r="Y3199" s="2573"/>
      <c r="Z3199" s="2573"/>
      <c r="AA3199" s="2573"/>
      <c r="AB3199" s="2573"/>
      <c r="AC3199" s="2573"/>
      <c r="AD3199" s="2573"/>
      <c r="AE3199" s="2573"/>
      <c r="AF3199" s="2573"/>
      <c r="AG3199" s="2573"/>
      <c r="AH3199" s="2573"/>
      <c r="AI3199" s="2573"/>
      <c r="AJ3199" s="2573"/>
      <c r="AK3199" s="2574"/>
    </row>
    <row r="3200" spans="2:37" s="2684" customFormat="1" ht="17.25" customHeight="1" thickBot="1" x14ac:dyDescent="0.25">
      <c r="B3200" s="3863" t="s">
        <v>5006</v>
      </c>
      <c r="C3200" s="3864"/>
      <c r="D3200" s="3972">
        <v>41340</v>
      </c>
      <c r="E3200" s="3972"/>
      <c r="F3200" s="2681"/>
      <c r="G3200" s="2573"/>
      <c r="H3200" s="2573"/>
      <c r="I3200" s="2573"/>
      <c r="J3200" s="2573"/>
      <c r="K3200" s="2573"/>
      <c r="L3200" s="2573"/>
      <c r="M3200" s="2573"/>
      <c r="N3200" s="2573"/>
      <c r="O3200" s="2573"/>
      <c r="P3200" s="2573"/>
      <c r="Q3200" s="2573"/>
      <c r="R3200" s="2573"/>
      <c r="S3200" s="2573"/>
      <c r="T3200" s="2573"/>
      <c r="U3200" s="2573"/>
      <c r="V3200" s="2573"/>
      <c r="W3200" s="2573"/>
      <c r="X3200" s="2573"/>
      <c r="Y3200" s="2573"/>
      <c r="Z3200" s="2573"/>
      <c r="AA3200" s="2573"/>
      <c r="AB3200" s="2573"/>
      <c r="AC3200" s="2573"/>
      <c r="AD3200" s="2573"/>
      <c r="AE3200" s="2573"/>
      <c r="AF3200" s="2573"/>
      <c r="AG3200" s="2573"/>
      <c r="AH3200" s="2573"/>
      <c r="AI3200" s="2573"/>
      <c r="AJ3200" s="2573"/>
      <c r="AK3200" s="2574"/>
    </row>
    <row r="3201" spans="2:37" s="2684" customFormat="1" ht="65.25" customHeight="1" thickBot="1" x14ac:dyDescent="0.25">
      <c r="B3201" s="3844" t="s">
        <v>5007</v>
      </c>
      <c r="C3201" s="3871"/>
      <c r="D3201" s="3963" t="s">
        <v>5331</v>
      </c>
      <c r="E3201" s="3964"/>
      <c r="F3201" s="3964"/>
      <c r="G3201" s="3964"/>
      <c r="H3201" s="3964"/>
      <c r="I3201" s="3964"/>
      <c r="J3201" s="3964"/>
      <c r="K3201" s="3965"/>
      <c r="L3201" s="2573"/>
      <c r="M3201" s="2573"/>
      <c r="N3201" s="2573"/>
      <c r="O3201" s="2573"/>
      <c r="P3201" s="2573"/>
      <c r="Q3201" s="2573"/>
      <c r="R3201" s="2573"/>
      <c r="S3201" s="2573"/>
      <c r="T3201" s="2573"/>
      <c r="U3201" s="2573"/>
      <c r="V3201" s="2573"/>
      <c r="W3201" s="2573"/>
      <c r="X3201" s="2573"/>
      <c r="Y3201" s="2573"/>
      <c r="Z3201" s="2573"/>
      <c r="AA3201" s="2573"/>
      <c r="AB3201" s="2573"/>
      <c r="AC3201" s="2573"/>
      <c r="AD3201" s="2573"/>
      <c r="AE3201" s="2573"/>
      <c r="AF3201" s="2573"/>
      <c r="AG3201" s="2573"/>
      <c r="AH3201" s="2573"/>
      <c r="AI3201" s="2573"/>
      <c r="AJ3201" s="2573"/>
      <c r="AK3201" s="2574"/>
    </row>
    <row r="3202" spans="2:37" s="2684" customFormat="1" ht="17.25" customHeight="1" thickBot="1" x14ac:dyDescent="0.25">
      <c r="B3202" s="3865"/>
      <c r="C3202" s="3849"/>
      <c r="D3202" s="3849"/>
      <c r="E3202" s="3849"/>
      <c r="F3202" s="3849"/>
      <c r="G3202" s="3849"/>
      <c r="H3202" s="3849"/>
      <c r="I3202" s="3849"/>
      <c r="J3202" s="3849"/>
      <c r="K3202" s="3849"/>
      <c r="L3202" s="3849"/>
      <c r="M3202" s="3849"/>
      <c r="N3202" s="3849"/>
      <c r="O3202" s="3849"/>
      <c r="P3202" s="3849"/>
      <c r="Q3202" s="3849"/>
      <c r="R3202" s="2573"/>
      <c r="S3202" s="2573"/>
      <c r="T3202" s="2573"/>
      <c r="U3202" s="2573"/>
      <c r="V3202" s="2573"/>
      <c r="W3202" s="2573"/>
      <c r="X3202" s="2573"/>
      <c r="Y3202" s="2573"/>
      <c r="Z3202" s="2573"/>
      <c r="AA3202" s="2573"/>
      <c r="AB3202" s="2573"/>
      <c r="AC3202" s="2573"/>
      <c r="AD3202" s="2573"/>
      <c r="AE3202" s="2573"/>
      <c r="AF3202" s="2573"/>
      <c r="AG3202" s="2573"/>
      <c r="AH3202" s="2573"/>
      <c r="AI3202" s="2573"/>
      <c r="AJ3202" s="2573"/>
      <c r="AK3202" s="2574"/>
    </row>
    <row r="3203" spans="2:37" s="2684" customFormat="1" ht="17.25" customHeight="1" thickBot="1" x14ac:dyDescent="0.25">
      <c r="B3203" s="3852" t="s">
        <v>5008</v>
      </c>
      <c r="C3203" s="3853"/>
      <c r="D3203" s="3827" t="s">
        <v>4998</v>
      </c>
      <c r="E3203" s="3827" t="s">
        <v>5009</v>
      </c>
      <c r="F3203" s="3859" t="s">
        <v>224</v>
      </c>
      <c r="G3203" s="3861"/>
      <c r="H3203" s="3861"/>
      <c r="I3203" s="3861"/>
      <c r="J3203" s="3861"/>
      <c r="K3203" s="3861"/>
      <c r="L3203" s="3861"/>
      <c r="M3203" s="3861"/>
      <c r="N3203" s="3861"/>
      <c r="O3203" s="3861"/>
      <c r="P3203" s="3861"/>
      <c r="Q3203" s="3861"/>
      <c r="R3203" s="3862"/>
      <c r="S3203" s="3859" t="s">
        <v>340</v>
      </c>
      <c r="T3203" s="3861"/>
      <c r="U3203" s="3861"/>
      <c r="V3203" s="3861"/>
      <c r="W3203" s="3861"/>
      <c r="X3203" s="3861"/>
      <c r="Y3203" s="3861"/>
      <c r="Z3203" s="3861"/>
      <c r="AA3203" s="3861"/>
      <c r="AB3203" s="3861"/>
      <c r="AC3203" s="3862"/>
      <c r="AD3203" s="3859" t="s">
        <v>225</v>
      </c>
      <c r="AE3203" s="3861"/>
      <c r="AF3203" s="3861"/>
      <c r="AG3203" s="3862"/>
      <c r="AH3203" s="3873" t="s">
        <v>4993</v>
      </c>
      <c r="AI3203" s="3874"/>
      <c r="AJ3203" s="3875"/>
      <c r="AK3203" s="2574"/>
    </row>
    <row r="3204" spans="2:37" s="2684" customFormat="1" ht="17.25" customHeight="1" thickBot="1" x14ac:dyDescent="0.25">
      <c r="B3204" s="3854"/>
      <c r="C3204" s="3855"/>
      <c r="D3204" s="3828"/>
      <c r="E3204" s="3828"/>
      <c r="F3204" s="3827" t="s">
        <v>5010</v>
      </c>
      <c r="G3204" s="3827" t="s">
        <v>5011</v>
      </c>
      <c r="H3204" s="3827" t="s">
        <v>5012</v>
      </c>
      <c r="I3204" s="3830" t="s">
        <v>5013</v>
      </c>
      <c r="J3204" s="3830" t="s">
        <v>5014</v>
      </c>
      <c r="K3204" s="3830" t="s">
        <v>5015</v>
      </c>
      <c r="L3204" s="3830" t="s">
        <v>5016</v>
      </c>
      <c r="M3204" s="4655" t="s">
        <v>5017</v>
      </c>
      <c r="N3204" s="4656"/>
      <c r="O3204" s="3830" t="s">
        <v>5018</v>
      </c>
      <c r="P3204" s="3830" t="s">
        <v>5019</v>
      </c>
      <c r="Q3204" s="3830" t="s">
        <v>5020</v>
      </c>
      <c r="R3204" s="3830" t="s">
        <v>5021</v>
      </c>
      <c r="S3204" s="3827" t="s">
        <v>5022</v>
      </c>
      <c r="T3204" s="3827" t="s">
        <v>5023</v>
      </c>
      <c r="U3204" s="3827" t="s">
        <v>5024</v>
      </c>
      <c r="V3204" s="3827" t="s">
        <v>5025</v>
      </c>
      <c r="W3204" s="3827" t="s">
        <v>5026</v>
      </c>
      <c r="X3204" s="3827" t="s">
        <v>5027</v>
      </c>
      <c r="Y3204" s="3827" t="s">
        <v>5028</v>
      </c>
      <c r="Z3204" s="3827" t="s">
        <v>5029</v>
      </c>
      <c r="AA3204" s="3827" t="s">
        <v>5030</v>
      </c>
      <c r="AB3204" s="3830" t="s">
        <v>5031</v>
      </c>
      <c r="AC3204" s="3830" t="s">
        <v>5032</v>
      </c>
      <c r="AD3204" s="3827" t="s">
        <v>5033</v>
      </c>
      <c r="AE3204" s="3827" t="s">
        <v>5034</v>
      </c>
      <c r="AF3204" s="3827" t="s">
        <v>5035</v>
      </c>
      <c r="AG3204" s="3827" t="s">
        <v>5036</v>
      </c>
      <c r="AH3204" s="3827" t="s">
        <v>1154</v>
      </c>
      <c r="AI3204" s="3827" t="s">
        <v>4994</v>
      </c>
      <c r="AJ3204" s="3827" t="s">
        <v>4995</v>
      </c>
      <c r="AK3204" s="2574"/>
    </row>
    <row r="3205" spans="2:37" s="2684" customFormat="1" ht="17.25" customHeight="1" thickBot="1" x14ac:dyDescent="0.25">
      <c r="B3205" s="4657"/>
      <c r="C3205" s="4658"/>
      <c r="D3205" s="3954"/>
      <c r="E3205" s="3954"/>
      <c r="F3205" s="3954"/>
      <c r="G3205" s="3954"/>
      <c r="H3205" s="3954"/>
      <c r="I3205" s="4002"/>
      <c r="J3205" s="4002"/>
      <c r="K3205" s="4002"/>
      <c r="L3205" s="4002"/>
      <c r="M3205" s="2680" t="s">
        <v>5037</v>
      </c>
      <c r="N3205" s="2679" t="s">
        <v>2798</v>
      </c>
      <c r="O3205" s="4002"/>
      <c r="P3205" s="4002"/>
      <c r="Q3205" s="4002"/>
      <c r="R3205" s="4002"/>
      <c r="S3205" s="3954"/>
      <c r="T3205" s="3954"/>
      <c r="U3205" s="3954"/>
      <c r="V3205" s="3954"/>
      <c r="W3205" s="3954"/>
      <c r="X3205" s="3954"/>
      <c r="Y3205" s="3954"/>
      <c r="Z3205" s="3954"/>
      <c r="AA3205" s="3954"/>
      <c r="AB3205" s="4002"/>
      <c r="AC3205" s="4002"/>
      <c r="AD3205" s="3954"/>
      <c r="AE3205" s="3954"/>
      <c r="AF3205" s="3954"/>
      <c r="AG3205" s="3954"/>
      <c r="AH3205" s="3954"/>
      <c r="AI3205" s="3954"/>
      <c r="AJ3205" s="3954"/>
      <c r="AK3205" s="2574"/>
    </row>
    <row r="3206" spans="2:37" s="2684" customFormat="1" ht="17.25" customHeight="1" thickBot="1" x14ac:dyDescent="0.25">
      <c r="B3206" s="3941" t="s">
        <v>5332</v>
      </c>
      <c r="C3206" s="3942"/>
      <c r="D3206" s="2598" t="s">
        <v>1534</v>
      </c>
      <c r="E3206" s="3117">
        <v>59</v>
      </c>
      <c r="F3206" s="2598" t="s">
        <v>1534</v>
      </c>
      <c r="G3206" s="2598" t="s">
        <v>1534</v>
      </c>
      <c r="H3206" s="2598" t="s">
        <v>1534</v>
      </c>
      <c r="I3206" s="2598" t="s">
        <v>1534</v>
      </c>
      <c r="J3206" s="2598" t="s">
        <v>1534</v>
      </c>
      <c r="K3206" s="2598" t="s">
        <v>1534</v>
      </c>
      <c r="L3206" s="2598" t="s">
        <v>1534</v>
      </c>
      <c r="M3206" s="2598" t="s">
        <v>1534</v>
      </c>
      <c r="N3206" s="2598" t="s">
        <v>1534</v>
      </c>
      <c r="O3206" s="2598" t="s">
        <v>1534</v>
      </c>
      <c r="P3206" s="2598" t="s">
        <v>1534</v>
      </c>
      <c r="Q3206" s="2598" t="s">
        <v>1534</v>
      </c>
      <c r="R3206" s="2598" t="s">
        <v>1534</v>
      </c>
      <c r="S3206" s="2598" t="s">
        <v>1534</v>
      </c>
      <c r="T3206" s="2598" t="s">
        <v>1534</v>
      </c>
      <c r="U3206" s="2598" t="s">
        <v>1534</v>
      </c>
      <c r="V3206" s="2598" t="s">
        <v>1534</v>
      </c>
      <c r="W3206" s="2598" t="s">
        <v>1534</v>
      </c>
      <c r="X3206" s="2598" t="s">
        <v>1534</v>
      </c>
      <c r="Y3206" s="2598" t="s">
        <v>1534</v>
      </c>
      <c r="Z3206" s="2598" t="s">
        <v>1534</v>
      </c>
      <c r="AA3206" s="2598" t="s">
        <v>1534</v>
      </c>
      <c r="AB3206" s="2598" t="s">
        <v>1534</v>
      </c>
      <c r="AC3206" s="2598" t="s">
        <v>1534</v>
      </c>
      <c r="AD3206" s="2599">
        <v>59</v>
      </c>
      <c r="AE3206" s="2600">
        <v>10000</v>
      </c>
      <c r="AF3206" s="3118">
        <f>+AD3206/AE3206</f>
        <v>5.8999999999999999E-3</v>
      </c>
      <c r="AG3206" s="2599">
        <v>0.1</v>
      </c>
      <c r="AH3206" s="3119" t="s">
        <v>1534</v>
      </c>
      <c r="AI3206" s="3119" t="s">
        <v>1534</v>
      </c>
      <c r="AJ3206" s="3119" t="s">
        <v>1534</v>
      </c>
      <c r="AK3206" s="2574"/>
    </row>
    <row r="3207" spans="2:37" s="2684" customFormat="1" ht="17.25" customHeight="1" x14ac:dyDescent="0.2">
      <c r="B3207" s="2575"/>
      <c r="C3207" s="2568"/>
      <c r="D3207" s="2568"/>
      <c r="E3207" s="2568"/>
      <c r="F3207" s="2568"/>
      <c r="G3207" s="2568"/>
      <c r="H3207" s="2568"/>
      <c r="I3207" s="2569"/>
      <c r="J3207" s="2569"/>
      <c r="K3207" s="2569"/>
      <c r="L3207" s="2569"/>
      <c r="M3207" s="2568"/>
      <c r="N3207" s="2569"/>
      <c r="O3207" s="2569"/>
      <c r="P3207" s="2569"/>
      <c r="Q3207" s="2569"/>
      <c r="R3207" s="2569"/>
      <c r="S3207" s="2568"/>
      <c r="T3207" s="2567"/>
      <c r="U3207" s="2567"/>
      <c r="V3207" s="2567"/>
      <c r="W3207" s="2567"/>
      <c r="X3207" s="2567"/>
      <c r="Y3207" s="2567"/>
      <c r="Z3207" s="2567"/>
      <c r="AA3207" s="2567"/>
      <c r="AB3207" s="2567"/>
      <c r="AC3207" s="2567"/>
      <c r="AD3207" s="2567"/>
      <c r="AE3207" s="2567"/>
      <c r="AF3207" s="2567"/>
      <c r="AG3207" s="2567"/>
      <c r="AH3207" s="2567"/>
      <c r="AI3207" s="2567"/>
      <c r="AJ3207" s="2567"/>
      <c r="AK3207" s="2574"/>
    </row>
    <row r="3208" spans="2:37" s="2684" customFormat="1" ht="17.25" customHeight="1" x14ac:dyDescent="0.2">
      <c r="B3208" s="3834" t="s">
        <v>4996</v>
      </c>
      <c r="C3208" s="3835"/>
      <c r="D3208" s="3836" t="s">
        <v>1534</v>
      </c>
      <c r="E3208" s="3836"/>
      <c r="F3208" s="3836"/>
      <c r="G3208" s="3836"/>
      <c r="H3208" s="2571"/>
      <c r="I3208" s="2571"/>
      <c r="J3208" s="2571"/>
      <c r="K3208" s="2571"/>
      <c r="L3208" s="2571"/>
      <c r="M3208" s="2571"/>
      <c r="N3208" s="2571"/>
      <c r="O3208" s="2571"/>
      <c r="P3208" s="2571"/>
      <c r="Q3208" s="2571"/>
      <c r="R3208" s="2571"/>
      <c r="S3208" s="2571"/>
      <c r="T3208" s="2567"/>
      <c r="U3208" s="2567"/>
      <c r="V3208" s="2567"/>
      <c r="W3208" s="2567"/>
      <c r="X3208" s="2567"/>
      <c r="Y3208" s="2567"/>
      <c r="Z3208" s="2567"/>
      <c r="AA3208" s="2567"/>
      <c r="AB3208" s="2567"/>
      <c r="AC3208" s="2567"/>
      <c r="AD3208" s="2567"/>
      <c r="AE3208" s="2567"/>
      <c r="AF3208" s="2567"/>
      <c r="AG3208" s="2567"/>
      <c r="AH3208" s="2567"/>
      <c r="AI3208" s="2567"/>
      <c r="AJ3208" s="2567"/>
      <c r="AK3208" s="2574"/>
    </row>
    <row r="3209" spans="2:37" s="2684" customFormat="1" ht="17.25" customHeight="1" x14ac:dyDescent="0.2">
      <c r="B3209" s="3834" t="s">
        <v>4997</v>
      </c>
      <c r="C3209" s="3835"/>
      <c r="D3209" s="3836" t="s">
        <v>5093</v>
      </c>
      <c r="E3209" s="3836"/>
      <c r="F3209" s="3836"/>
      <c r="G3209" s="3836"/>
      <c r="H3209" s="2571"/>
      <c r="I3209" s="2571"/>
      <c r="J3209" s="2571"/>
      <c r="K3209" s="2571"/>
      <c r="L3209" s="2571"/>
      <c r="M3209" s="2571"/>
      <c r="N3209" s="2571"/>
      <c r="O3209" s="2571"/>
      <c r="P3209" s="2571"/>
      <c r="Q3209" s="2571"/>
      <c r="R3209" s="2571"/>
      <c r="S3209" s="2571"/>
      <c r="T3209" s="2567"/>
      <c r="U3209" s="2567"/>
      <c r="V3209" s="2567"/>
      <c r="W3209" s="2567"/>
      <c r="X3209" s="2567"/>
      <c r="Y3209" s="2567"/>
      <c r="Z3209" s="2567"/>
      <c r="AA3209" s="2567"/>
      <c r="AB3209" s="2567"/>
      <c r="AC3209" s="2567"/>
      <c r="AD3209" s="2567"/>
      <c r="AE3209" s="2567"/>
      <c r="AF3209" s="2567"/>
      <c r="AG3209" s="2567"/>
      <c r="AH3209" s="2567"/>
      <c r="AI3209" s="2567"/>
      <c r="AJ3209" s="2567"/>
      <c r="AK3209" s="2574"/>
    </row>
    <row r="3210" spans="2:37" s="2684" customFormat="1" ht="17.25" customHeight="1" thickBot="1" x14ac:dyDescent="0.25">
      <c r="B3210" s="3938"/>
      <c r="C3210" s="3939"/>
      <c r="D3210" s="4665"/>
      <c r="E3210" s="4665"/>
      <c r="F3210" s="4665"/>
      <c r="G3210" s="4665"/>
      <c r="H3210" s="2576"/>
      <c r="I3210" s="2576"/>
      <c r="J3210" s="2576"/>
      <c r="K3210" s="2576"/>
      <c r="L3210" s="2576"/>
      <c r="M3210" s="2576"/>
      <c r="N3210" s="2576"/>
      <c r="O3210" s="2576"/>
      <c r="P3210" s="2576"/>
      <c r="Q3210" s="2576"/>
      <c r="R3210" s="2576"/>
      <c r="S3210" s="2576"/>
      <c r="T3210" s="2577"/>
      <c r="U3210" s="2577"/>
      <c r="V3210" s="2577"/>
      <c r="W3210" s="2577"/>
      <c r="X3210" s="2577"/>
      <c r="Y3210" s="2577"/>
      <c r="Z3210" s="2577"/>
      <c r="AA3210" s="2577"/>
      <c r="AB3210" s="2577"/>
      <c r="AC3210" s="2577"/>
      <c r="AD3210" s="2577"/>
      <c r="AE3210" s="2577"/>
      <c r="AF3210" s="2577"/>
      <c r="AG3210" s="2577"/>
      <c r="AH3210" s="2577"/>
      <c r="AI3210" s="2577"/>
      <c r="AJ3210" s="2577"/>
      <c r="AK3210" s="2579"/>
    </row>
    <row r="3211" spans="2:37" s="2684" customFormat="1" ht="17.25" customHeight="1" x14ac:dyDescent="0.2">
      <c r="B3211" s="2686"/>
      <c r="C3211" s="2405"/>
      <c r="D3211" s="2405"/>
      <c r="E3211" s="2405"/>
      <c r="F3211" s="2405"/>
      <c r="G3211" s="2405"/>
      <c r="H3211" s="2405"/>
      <c r="I3211" s="2405"/>
      <c r="J3211" s="2405"/>
      <c r="K3211" s="2405"/>
      <c r="L3211" s="2405"/>
      <c r="M3211" s="2405"/>
      <c r="N3211" s="2405"/>
      <c r="O3211" s="2405"/>
      <c r="P3211" s="2405"/>
      <c r="Q3211" s="2405"/>
      <c r="R3211" s="2405"/>
      <c r="S3211" s="2405"/>
      <c r="T3211" s="2405"/>
      <c r="U3211" s="2405"/>
      <c r="V3211" s="2405"/>
      <c r="W3211" s="2405"/>
      <c r="X3211" s="2405"/>
      <c r="Y3211" s="2405"/>
      <c r="Z3211" s="2405"/>
      <c r="AA3211" s="2405"/>
      <c r="AB3211" s="2405"/>
      <c r="AC3211" s="2405"/>
      <c r="AD3211" s="2405"/>
      <c r="AE3211" s="2405"/>
      <c r="AF3211" s="2405"/>
      <c r="AG3211" s="2405"/>
      <c r="AH3211" s="2405"/>
      <c r="AI3211" s="2405"/>
      <c r="AJ3211" s="2405"/>
      <c r="AK3211" s="2405"/>
    </row>
    <row r="3212" spans="2:37" s="2684" customFormat="1" ht="17.25" customHeight="1" thickBot="1" x14ac:dyDescent="0.25">
      <c r="B3212" s="2686"/>
      <c r="C3212" s="2405"/>
      <c r="D3212" s="2405"/>
      <c r="E3212" s="2405"/>
      <c r="F3212" s="2405"/>
      <c r="G3212" s="2405"/>
      <c r="H3212" s="2405"/>
      <c r="I3212" s="2405"/>
      <c r="J3212" s="2405"/>
      <c r="K3212" s="2405"/>
      <c r="L3212" s="2405"/>
      <c r="M3212" s="2405"/>
      <c r="N3212" s="2405"/>
      <c r="O3212" s="2405"/>
      <c r="P3212" s="2405"/>
      <c r="Q3212" s="2405"/>
      <c r="R3212" s="2405"/>
      <c r="S3212" s="2405"/>
      <c r="T3212" s="2405"/>
      <c r="U3212" s="2405"/>
      <c r="V3212" s="2405"/>
      <c r="W3212" s="2405"/>
      <c r="X3212" s="2405"/>
      <c r="Y3212" s="2405"/>
      <c r="Z3212" s="2405"/>
      <c r="AA3212" s="2405"/>
      <c r="AB3212" s="2405"/>
      <c r="AC3212" s="2405"/>
      <c r="AD3212" s="2405"/>
      <c r="AE3212" s="2405"/>
      <c r="AF3212" s="2405"/>
      <c r="AG3212" s="2405"/>
      <c r="AH3212" s="2405"/>
      <c r="AI3212" s="2405"/>
      <c r="AJ3212" s="2405"/>
      <c r="AK3212" s="2405"/>
    </row>
    <row r="3213" spans="2:37" s="2684" customFormat="1" ht="17.25" customHeight="1" x14ac:dyDescent="0.2">
      <c r="B3213" s="3839" t="s">
        <v>5005</v>
      </c>
      <c r="C3213" s="3840"/>
      <c r="D3213" s="3840"/>
      <c r="E3213" s="3840"/>
      <c r="F3213" s="3840"/>
      <c r="G3213" s="3840"/>
      <c r="H3213" s="3840"/>
      <c r="I3213" s="3840"/>
      <c r="J3213" s="3840"/>
      <c r="K3213" s="3840"/>
      <c r="L3213" s="3840"/>
      <c r="M3213" s="3840"/>
      <c r="N3213" s="3840"/>
      <c r="O3213" s="3840"/>
      <c r="P3213" s="3840"/>
      <c r="Q3213" s="3840"/>
      <c r="R3213" s="3840"/>
      <c r="S3213" s="3840"/>
      <c r="T3213" s="3840"/>
      <c r="U3213" s="3840"/>
      <c r="V3213" s="3840"/>
      <c r="W3213" s="3840"/>
      <c r="X3213" s="3840"/>
      <c r="Y3213" s="3840"/>
      <c r="Z3213" s="3840"/>
      <c r="AA3213" s="3840"/>
      <c r="AB3213" s="3840"/>
      <c r="AC3213" s="3840"/>
      <c r="AD3213" s="3840"/>
      <c r="AE3213" s="3840"/>
      <c r="AF3213" s="3840"/>
      <c r="AG3213" s="3840"/>
      <c r="AH3213" s="3840"/>
      <c r="AI3213" s="3840"/>
      <c r="AJ3213" s="3840"/>
      <c r="AK3213" s="3841"/>
    </row>
    <row r="3214" spans="2:37" s="2684" customFormat="1" ht="17.25" customHeight="1" x14ac:dyDescent="0.2">
      <c r="B3214" s="2572"/>
      <c r="C3214" s="2681"/>
      <c r="D3214" s="2681"/>
      <c r="E3214" s="2681"/>
      <c r="F3214" s="2681"/>
      <c r="G3214" s="2573"/>
      <c r="H3214" s="2573"/>
      <c r="I3214" s="2573"/>
      <c r="J3214" s="2573"/>
      <c r="K3214" s="2573"/>
      <c r="L3214" s="2573"/>
      <c r="M3214" s="2573"/>
      <c r="N3214" s="2573"/>
      <c r="O3214" s="2573"/>
      <c r="P3214" s="2573"/>
      <c r="Q3214" s="2573"/>
      <c r="R3214" s="2573"/>
      <c r="S3214" s="2573"/>
      <c r="T3214" s="2573"/>
      <c r="U3214" s="2573"/>
      <c r="V3214" s="2573"/>
      <c r="W3214" s="2573"/>
      <c r="X3214" s="2573"/>
      <c r="Y3214" s="2573"/>
      <c r="Z3214" s="2573"/>
      <c r="AA3214" s="2573"/>
      <c r="AB3214" s="2573"/>
      <c r="AC3214" s="2573"/>
      <c r="AD3214" s="2573"/>
      <c r="AE3214" s="2573"/>
      <c r="AF3214" s="2573"/>
      <c r="AG3214" s="2573"/>
      <c r="AH3214" s="2573"/>
      <c r="AI3214" s="2573"/>
      <c r="AJ3214" s="2573"/>
      <c r="AK3214" s="2574"/>
    </row>
    <row r="3215" spans="2:37" s="2684" customFormat="1" ht="17.25" customHeight="1" x14ac:dyDescent="0.2">
      <c r="B3215" s="2572" t="s">
        <v>4992</v>
      </c>
      <c r="C3215" s="2681"/>
      <c r="D3215" s="3962" t="s">
        <v>5333</v>
      </c>
      <c r="E3215" s="3962"/>
      <c r="F3215" s="3962"/>
      <c r="G3215" s="3962"/>
      <c r="H3215" s="2573"/>
      <c r="I3215" s="2573"/>
      <c r="J3215" s="2573"/>
      <c r="K3215" s="2573"/>
      <c r="L3215" s="2573"/>
      <c r="M3215" s="2573"/>
      <c r="N3215" s="2573"/>
      <c r="O3215" s="2573"/>
      <c r="P3215" s="2573"/>
      <c r="Q3215" s="2573"/>
      <c r="R3215" s="2573"/>
      <c r="S3215" s="2573"/>
      <c r="T3215" s="2573"/>
      <c r="U3215" s="2573"/>
      <c r="V3215" s="2573"/>
      <c r="W3215" s="2573"/>
      <c r="X3215" s="2573"/>
      <c r="Y3215" s="2573"/>
      <c r="Z3215" s="2573"/>
      <c r="AA3215" s="2573"/>
      <c r="AB3215" s="2573"/>
      <c r="AC3215" s="2573"/>
      <c r="AD3215" s="2573"/>
      <c r="AE3215" s="2573"/>
      <c r="AF3215" s="2573"/>
      <c r="AG3215" s="2573"/>
      <c r="AH3215" s="2573"/>
      <c r="AI3215" s="2573"/>
      <c r="AJ3215" s="2573"/>
      <c r="AK3215" s="2574"/>
    </row>
    <row r="3216" spans="2:37" s="2684" customFormat="1" ht="19.5" customHeight="1" thickBot="1" x14ac:dyDescent="0.25">
      <c r="B3216" s="3863" t="s">
        <v>5006</v>
      </c>
      <c r="C3216" s="3864"/>
      <c r="D3216" s="3972">
        <v>41335</v>
      </c>
      <c r="E3216" s="3972"/>
      <c r="F3216" s="2681"/>
      <c r="G3216" s="2573"/>
      <c r="H3216" s="2573"/>
      <c r="I3216" s="2573"/>
      <c r="J3216" s="2573"/>
      <c r="K3216" s="2573"/>
      <c r="L3216" s="2573"/>
      <c r="M3216" s="2573"/>
      <c r="N3216" s="2573"/>
      <c r="O3216" s="2573"/>
      <c r="P3216" s="2573"/>
      <c r="Q3216" s="2573"/>
      <c r="R3216" s="2573"/>
      <c r="S3216" s="2573"/>
      <c r="T3216" s="2573"/>
      <c r="U3216" s="2573"/>
      <c r="V3216" s="2573"/>
      <c r="W3216" s="2573"/>
      <c r="X3216" s="2573"/>
      <c r="Y3216" s="2573"/>
      <c r="Z3216" s="2573"/>
      <c r="AA3216" s="2573"/>
      <c r="AB3216" s="2573"/>
      <c r="AC3216" s="2573"/>
      <c r="AD3216" s="2573"/>
      <c r="AE3216" s="2573"/>
      <c r="AF3216" s="2573"/>
      <c r="AG3216" s="2573"/>
      <c r="AH3216" s="2573"/>
      <c r="AI3216" s="2573"/>
      <c r="AJ3216" s="2573"/>
      <c r="AK3216" s="2574"/>
    </row>
    <row r="3217" spans="2:37" s="2684" customFormat="1" ht="43.5" customHeight="1" thickBot="1" x14ac:dyDescent="0.25">
      <c r="B3217" s="3844" t="s">
        <v>5007</v>
      </c>
      <c r="C3217" s="3871"/>
      <c r="D3217" s="3963" t="s">
        <v>5334</v>
      </c>
      <c r="E3217" s="3964"/>
      <c r="F3217" s="3964"/>
      <c r="G3217" s="3964"/>
      <c r="H3217" s="3964"/>
      <c r="I3217" s="3964"/>
      <c r="J3217" s="3964"/>
      <c r="K3217" s="3965"/>
      <c r="L3217" s="2573"/>
      <c r="M3217" s="2573"/>
      <c r="N3217" s="2573"/>
      <c r="O3217" s="2573"/>
      <c r="P3217" s="2573"/>
      <c r="Q3217" s="2573"/>
      <c r="R3217" s="2573"/>
      <c r="S3217" s="2573"/>
      <c r="T3217" s="2573"/>
      <c r="U3217" s="2573"/>
      <c r="V3217" s="2573"/>
      <c r="W3217" s="2573"/>
      <c r="X3217" s="2573"/>
      <c r="Y3217" s="2573"/>
      <c r="Z3217" s="2573"/>
      <c r="AA3217" s="2573"/>
      <c r="AB3217" s="2573"/>
      <c r="AC3217" s="2573"/>
      <c r="AD3217" s="2573"/>
      <c r="AE3217" s="2573"/>
      <c r="AF3217" s="2573"/>
      <c r="AG3217" s="2573"/>
      <c r="AH3217" s="2573"/>
      <c r="AI3217" s="2573"/>
      <c r="AJ3217" s="2573"/>
      <c r="AK3217" s="2574"/>
    </row>
    <row r="3218" spans="2:37" s="2684" customFormat="1" ht="17.25" customHeight="1" thickBot="1" x14ac:dyDescent="0.25">
      <c r="B3218" s="3865"/>
      <c r="C3218" s="3849"/>
      <c r="D3218" s="3849"/>
      <c r="E3218" s="3849"/>
      <c r="F3218" s="3849"/>
      <c r="G3218" s="3849"/>
      <c r="H3218" s="3849"/>
      <c r="I3218" s="3849"/>
      <c r="J3218" s="3849"/>
      <c r="K3218" s="3849"/>
      <c r="L3218" s="3849"/>
      <c r="M3218" s="3849"/>
      <c r="N3218" s="3849"/>
      <c r="O3218" s="3849"/>
      <c r="P3218" s="3849"/>
      <c r="Q3218" s="3849"/>
      <c r="R3218" s="2573"/>
      <c r="S3218" s="2573"/>
      <c r="T3218" s="2573"/>
      <c r="U3218" s="2573"/>
      <c r="V3218" s="2573"/>
      <c r="W3218" s="2573"/>
      <c r="X3218" s="2573"/>
      <c r="Y3218" s="2573"/>
      <c r="Z3218" s="2573"/>
      <c r="AA3218" s="2573"/>
      <c r="AB3218" s="2573"/>
      <c r="AC3218" s="2573"/>
      <c r="AD3218" s="2573"/>
      <c r="AE3218" s="2573"/>
      <c r="AF3218" s="2573"/>
      <c r="AG3218" s="2573"/>
      <c r="AH3218" s="2573"/>
      <c r="AI3218" s="2573"/>
      <c r="AJ3218" s="2573"/>
      <c r="AK3218" s="2574"/>
    </row>
    <row r="3219" spans="2:37" s="2684" customFormat="1" ht="17.25" customHeight="1" thickBot="1" x14ac:dyDescent="0.25">
      <c r="B3219" s="3852" t="s">
        <v>5008</v>
      </c>
      <c r="C3219" s="3853"/>
      <c r="D3219" s="3827" t="s">
        <v>4998</v>
      </c>
      <c r="E3219" s="3827" t="s">
        <v>5009</v>
      </c>
      <c r="F3219" s="3859" t="s">
        <v>224</v>
      </c>
      <c r="G3219" s="3861"/>
      <c r="H3219" s="3861"/>
      <c r="I3219" s="3861"/>
      <c r="J3219" s="3861"/>
      <c r="K3219" s="3861"/>
      <c r="L3219" s="3861"/>
      <c r="M3219" s="3861"/>
      <c r="N3219" s="3861"/>
      <c r="O3219" s="3861"/>
      <c r="P3219" s="3861"/>
      <c r="Q3219" s="3861"/>
      <c r="R3219" s="3862"/>
      <c r="S3219" s="3859" t="s">
        <v>340</v>
      </c>
      <c r="T3219" s="3861"/>
      <c r="U3219" s="3861"/>
      <c r="V3219" s="3861"/>
      <c r="W3219" s="3861"/>
      <c r="X3219" s="3861"/>
      <c r="Y3219" s="3861"/>
      <c r="Z3219" s="3861"/>
      <c r="AA3219" s="3861"/>
      <c r="AB3219" s="3861"/>
      <c r="AC3219" s="3862"/>
      <c r="AD3219" s="3859" t="s">
        <v>225</v>
      </c>
      <c r="AE3219" s="3861"/>
      <c r="AF3219" s="3861"/>
      <c r="AG3219" s="3862"/>
      <c r="AH3219" s="3873" t="s">
        <v>4993</v>
      </c>
      <c r="AI3219" s="3874"/>
      <c r="AJ3219" s="3875"/>
      <c r="AK3219" s="2574"/>
    </row>
    <row r="3220" spans="2:37" s="2684" customFormat="1" ht="17.25" customHeight="1" thickBot="1" x14ac:dyDescent="0.25">
      <c r="B3220" s="3854"/>
      <c r="C3220" s="3855"/>
      <c r="D3220" s="3828"/>
      <c r="E3220" s="3828"/>
      <c r="F3220" s="3827" t="s">
        <v>5010</v>
      </c>
      <c r="G3220" s="3827" t="s">
        <v>5011</v>
      </c>
      <c r="H3220" s="3827" t="s">
        <v>5012</v>
      </c>
      <c r="I3220" s="3830" t="s">
        <v>5013</v>
      </c>
      <c r="J3220" s="3830" t="s">
        <v>5014</v>
      </c>
      <c r="K3220" s="3830" t="s">
        <v>5015</v>
      </c>
      <c r="L3220" s="3830" t="s">
        <v>5016</v>
      </c>
      <c r="M3220" s="4655" t="s">
        <v>5017</v>
      </c>
      <c r="N3220" s="4656"/>
      <c r="O3220" s="3830" t="s">
        <v>5018</v>
      </c>
      <c r="P3220" s="3830" t="s">
        <v>5019</v>
      </c>
      <c r="Q3220" s="3830" t="s">
        <v>5020</v>
      </c>
      <c r="R3220" s="3830" t="s">
        <v>5021</v>
      </c>
      <c r="S3220" s="3827" t="s">
        <v>5022</v>
      </c>
      <c r="T3220" s="3827" t="s">
        <v>5023</v>
      </c>
      <c r="U3220" s="3827" t="s">
        <v>5024</v>
      </c>
      <c r="V3220" s="3827" t="s">
        <v>5025</v>
      </c>
      <c r="W3220" s="3827" t="s">
        <v>5026</v>
      </c>
      <c r="X3220" s="3827" t="s">
        <v>5027</v>
      </c>
      <c r="Y3220" s="3827" t="s">
        <v>5028</v>
      </c>
      <c r="Z3220" s="3827" t="s">
        <v>5029</v>
      </c>
      <c r="AA3220" s="3827" t="s">
        <v>5030</v>
      </c>
      <c r="AB3220" s="3830" t="s">
        <v>5031</v>
      </c>
      <c r="AC3220" s="3830" t="s">
        <v>5032</v>
      </c>
      <c r="AD3220" s="3827" t="s">
        <v>5033</v>
      </c>
      <c r="AE3220" s="3827" t="s">
        <v>5034</v>
      </c>
      <c r="AF3220" s="3827" t="s">
        <v>5035</v>
      </c>
      <c r="AG3220" s="3827" t="s">
        <v>5036</v>
      </c>
      <c r="AH3220" s="3827" t="s">
        <v>1154</v>
      </c>
      <c r="AI3220" s="3827" t="s">
        <v>4994</v>
      </c>
      <c r="AJ3220" s="3827" t="s">
        <v>4995</v>
      </c>
      <c r="AK3220" s="2574"/>
    </row>
    <row r="3221" spans="2:37" s="2684" customFormat="1" ht="17.25" customHeight="1" thickBot="1" x14ac:dyDescent="0.25">
      <c r="B3221" s="3854"/>
      <c r="C3221" s="3855"/>
      <c r="D3221" s="3828"/>
      <c r="E3221" s="3828"/>
      <c r="F3221" s="3828"/>
      <c r="G3221" s="3828"/>
      <c r="H3221" s="3828"/>
      <c r="I3221" s="3829"/>
      <c r="J3221" s="3829"/>
      <c r="K3221" s="3829"/>
      <c r="L3221" s="3829"/>
      <c r="M3221" s="2680" t="s">
        <v>5037</v>
      </c>
      <c r="N3221" s="2679" t="s">
        <v>2798</v>
      </c>
      <c r="O3221" s="3829"/>
      <c r="P3221" s="3829"/>
      <c r="Q3221" s="3829"/>
      <c r="R3221" s="3829"/>
      <c r="S3221" s="3828"/>
      <c r="T3221" s="3828"/>
      <c r="U3221" s="3828"/>
      <c r="V3221" s="3828"/>
      <c r="W3221" s="3828"/>
      <c r="X3221" s="3828"/>
      <c r="Y3221" s="3828"/>
      <c r="Z3221" s="3828"/>
      <c r="AA3221" s="3828"/>
      <c r="AB3221" s="3829"/>
      <c r="AC3221" s="3829"/>
      <c r="AD3221" s="3828"/>
      <c r="AE3221" s="3828"/>
      <c r="AF3221" s="3828"/>
      <c r="AG3221" s="3828"/>
      <c r="AH3221" s="3828"/>
      <c r="AI3221" s="3828"/>
      <c r="AJ3221" s="3828"/>
      <c r="AK3221" s="2574"/>
    </row>
    <row r="3222" spans="2:37" s="2684" customFormat="1" ht="17.25" customHeight="1" x14ac:dyDescent="0.2">
      <c r="B3222" s="3980" t="s">
        <v>5335</v>
      </c>
      <c r="C3222" s="3981"/>
      <c r="D3222" s="2583" t="s">
        <v>1534</v>
      </c>
      <c r="E3222" s="2645">
        <f>+AD3222</f>
        <v>24.99</v>
      </c>
      <c r="F3222" s="2583" t="s">
        <v>1534</v>
      </c>
      <c r="G3222" s="2583" t="s">
        <v>1534</v>
      </c>
      <c r="H3222" s="2583" t="s">
        <v>1534</v>
      </c>
      <c r="I3222" s="2583" t="s">
        <v>1534</v>
      </c>
      <c r="J3222" s="2583" t="s">
        <v>1534</v>
      </c>
      <c r="K3222" s="2583" t="s">
        <v>1534</v>
      </c>
      <c r="L3222" s="2583" t="s">
        <v>1534</v>
      </c>
      <c r="M3222" s="2583" t="s">
        <v>1534</v>
      </c>
      <c r="N3222" s="2583" t="s">
        <v>1534</v>
      </c>
      <c r="O3222" s="2583" t="s">
        <v>1534</v>
      </c>
      <c r="P3222" s="2583" t="s">
        <v>1534</v>
      </c>
      <c r="Q3222" s="2583" t="s">
        <v>1534</v>
      </c>
      <c r="R3222" s="2583" t="s">
        <v>1534</v>
      </c>
      <c r="S3222" s="2583" t="s">
        <v>1534</v>
      </c>
      <c r="T3222" s="2583" t="s">
        <v>1534</v>
      </c>
      <c r="U3222" s="2583" t="s">
        <v>1534</v>
      </c>
      <c r="V3222" s="2583" t="s">
        <v>1534</v>
      </c>
      <c r="W3222" s="2583" t="s">
        <v>1534</v>
      </c>
      <c r="X3222" s="2583" t="s">
        <v>1534</v>
      </c>
      <c r="Y3222" s="2583" t="s">
        <v>1534</v>
      </c>
      <c r="Z3222" s="2583" t="s">
        <v>1534</v>
      </c>
      <c r="AA3222" s="2583" t="s">
        <v>1534</v>
      </c>
      <c r="AB3222" s="2583" t="s">
        <v>1534</v>
      </c>
      <c r="AC3222" s="2583" t="s">
        <v>1534</v>
      </c>
      <c r="AD3222" s="2645">
        <v>24.99</v>
      </c>
      <c r="AE3222" s="2603">
        <v>1000</v>
      </c>
      <c r="AF3222" s="2645">
        <f t="shared" ref="AF3222:AF3225" si="26">+AD3222/AE3222</f>
        <v>2.4989999999999998E-2</v>
      </c>
      <c r="AG3222" s="2645">
        <v>0.1</v>
      </c>
      <c r="AH3222" s="2646" t="s">
        <v>1534</v>
      </c>
      <c r="AI3222" s="2646" t="s">
        <v>1534</v>
      </c>
      <c r="AJ3222" s="2648" t="s">
        <v>1534</v>
      </c>
      <c r="AK3222" s="2574"/>
    </row>
    <row r="3223" spans="2:37" s="2684" customFormat="1" ht="17.25" customHeight="1" x14ac:dyDescent="0.2">
      <c r="B3223" s="3914" t="s">
        <v>5336</v>
      </c>
      <c r="C3223" s="3915"/>
      <c r="D3223" s="2647" t="s">
        <v>1534</v>
      </c>
      <c r="E3223" s="2616">
        <f>+AD3223</f>
        <v>24.99</v>
      </c>
      <c r="F3223" s="2647" t="s">
        <v>1534</v>
      </c>
      <c r="G3223" s="2647" t="s">
        <v>1534</v>
      </c>
      <c r="H3223" s="2647" t="s">
        <v>1534</v>
      </c>
      <c r="I3223" s="2647" t="s">
        <v>1534</v>
      </c>
      <c r="J3223" s="2647" t="s">
        <v>1534</v>
      </c>
      <c r="K3223" s="2647" t="s">
        <v>1534</v>
      </c>
      <c r="L3223" s="2647" t="s">
        <v>1534</v>
      </c>
      <c r="M3223" s="2647" t="s">
        <v>1534</v>
      </c>
      <c r="N3223" s="2647" t="s">
        <v>1534</v>
      </c>
      <c r="O3223" s="2647" t="s">
        <v>1534</v>
      </c>
      <c r="P3223" s="2647" t="s">
        <v>1534</v>
      </c>
      <c r="Q3223" s="2647" t="s">
        <v>1534</v>
      </c>
      <c r="R3223" s="2647" t="s">
        <v>1534</v>
      </c>
      <c r="S3223" s="2647" t="s">
        <v>1534</v>
      </c>
      <c r="T3223" s="2647" t="s">
        <v>1534</v>
      </c>
      <c r="U3223" s="2647" t="s">
        <v>1534</v>
      </c>
      <c r="V3223" s="2647" t="s">
        <v>1534</v>
      </c>
      <c r="W3223" s="2647" t="s">
        <v>1534</v>
      </c>
      <c r="X3223" s="2647" t="s">
        <v>1534</v>
      </c>
      <c r="Y3223" s="2647" t="s">
        <v>1534</v>
      </c>
      <c r="Z3223" s="2647" t="s">
        <v>1534</v>
      </c>
      <c r="AA3223" s="2647" t="s">
        <v>1534</v>
      </c>
      <c r="AB3223" s="2647" t="s">
        <v>1534</v>
      </c>
      <c r="AC3223" s="2647" t="s">
        <v>1534</v>
      </c>
      <c r="AD3223" s="2616">
        <v>24.99</v>
      </c>
      <c r="AE3223" s="2562">
        <v>1500</v>
      </c>
      <c r="AF3223" s="2616">
        <f t="shared" si="26"/>
        <v>1.6659999999999998E-2</v>
      </c>
      <c r="AG3223" s="2616">
        <v>0.1</v>
      </c>
      <c r="AH3223" s="2615" t="s">
        <v>1534</v>
      </c>
      <c r="AI3223" s="2615" t="s">
        <v>1534</v>
      </c>
      <c r="AJ3223" s="2649" t="s">
        <v>1534</v>
      </c>
      <c r="AK3223" s="2574"/>
    </row>
    <row r="3224" spans="2:37" s="2684" customFormat="1" ht="17.25" customHeight="1" x14ac:dyDescent="0.2">
      <c r="B3224" s="3914" t="s">
        <v>5337</v>
      </c>
      <c r="C3224" s="3915"/>
      <c r="D3224" s="2647" t="s">
        <v>1534</v>
      </c>
      <c r="E3224" s="2616">
        <f t="shared" ref="E3224:E3226" si="27">+AD3224</f>
        <v>39.99</v>
      </c>
      <c r="F3224" s="2647" t="s">
        <v>1534</v>
      </c>
      <c r="G3224" s="2647" t="s">
        <v>1534</v>
      </c>
      <c r="H3224" s="2647" t="s">
        <v>1534</v>
      </c>
      <c r="I3224" s="2647" t="s">
        <v>1534</v>
      </c>
      <c r="J3224" s="2647" t="s">
        <v>1534</v>
      </c>
      <c r="K3224" s="2647" t="s">
        <v>1534</v>
      </c>
      <c r="L3224" s="2647" t="s">
        <v>1534</v>
      </c>
      <c r="M3224" s="2647" t="s">
        <v>1534</v>
      </c>
      <c r="N3224" s="2647" t="s">
        <v>1534</v>
      </c>
      <c r="O3224" s="2647" t="s">
        <v>1534</v>
      </c>
      <c r="P3224" s="2647" t="s">
        <v>1534</v>
      </c>
      <c r="Q3224" s="2647" t="s">
        <v>1534</v>
      </c>
      <c r="R3224" s="2647" t="s">
        <v>1534</v>
      </c>
      <c r="S3224" s="2647" t="s">
        <v>1534</v>
      </c>
      <c r="T3224" s="2647" t="s">
        <v>1534</v>
      </c>
      <c r="U3224" s="2647" t="s">
        <v>1534</v>
      </c>
      <c r="V3224" s="2647" t="s">
        <v>1534</v>
      </c>
      <c r="W3224" s="2647" t="s">
        <v>1534</v>
      </c>
      <c r="X3224" s="2647" t="s">
        <v>1534</v>
      </c>
      <c r="Y3224" s="2647" t="s">
        <v>1534</v>
      </c>
      <c r="Z3224" s="2647" t="s">
        <v>1534</v>
      </c>
      <c r="AA3224" s="2647" t="s">
        <v>1534</v>
      </c>
      <c r="AB3224" s="2647" t="s">
        <v>1534</v>
      </c>
      <c r="AC3224" s="2647" t="s">
        <v>1534</v>
      </c>
      <c r="AD3224" s="2616">
        <v>39.99</v>
      </c>
      <c r="AE3224" s="2562">
        <v>2000</v>
      </c>
      <c r="AF3224" s="2616">
        <f t="shared" si="26"/>
        <v>1.9995000000000002E-2</v>
      </c>
      <c r="AG3224" s="2616">
        <v>0.1</v>
      </c>
      <c r="AH3224" s="2615" t="s">
        <v>1534</v>
      </c>
      <c r="AI3224" s="2615" t="s">
        <v>1534</v>
      </c>
      <c r="AJ3224" s="2649" t="s">
        <v>1534</v>
      </c>
      <c r="AK3224" s="2574"/>
    </row>
    <row r="3225" spans="2:37" s="2684" customFormat="1" ht="17.25" customHeight="1" x14ac:dyDescent="0.2">
      <c r="B3225" s="3914" t="s">
        <v>5338</v>
      </c>
      <c r="C3225" s="3915"/>
      <c r="D3225" s="2647" t="s">
        <v>1534</v>
      </c>
      <c r="E3225" s="2616">
        <f t="shared" si="27"/>
        <v>34.99</v>
      </c>
      <c r="F3225" s="2647" t="s">
        <v>1534</v>
      </c>
      <c r="G3225" s="2647" t="s">
        <v>1534</v>
      </c>
      <c r="H3225" s="2647" t="s">
        <v>1534</v>
      </c>
      <c r="I3225" s="2647" t="s">
        <v>1534</v>
      </c>
      <c r="J3225" s="2647" t="s">
        <v>1534</v>
      </c>
      <c r="K3225" s="2647" t="s">
        <v>1534</v>
      </c>
      <c r="L3225" s="2647" t="s">
        <v>1534</v>
      </c>
      <c r="M3225" s="2647" t="s">
        <v>1534</v>
      </c>
      <c r="N3225" s="2647" t="s">
        <v>1534</v>
      </c>
      <c r="O3225" s="2647" t="s">
        <v>1534</v>
      </c>
      <c r="P3225" s="2647" t="s">
        <v>1534</v>
      </c>
      <c r="Q3225" s="2647" t="s">
        <v>1534</v>
      </c>
      <c r="R3225" s="2647" t="s">
        <v>1534</v>
      </c>
      <c r="S3225" s="2647" t="s">
        <v>1534</v>
      </c>
      <c r="T3225" s="2647" t="s">
        <v>1534</v>
      </c>
      <c r="U3225" s="2647" t="s">
        <v>1534</v>
      </c>
      <c r="V3225" s="2647" t="s">
        <v>1534</v>
      </c>
      <c r="W3225" s="2647" t="s">
        <v>1534</v>
      </c>
      <c r="X3225" s="2647" t="s">
        <v>1534</v>
      </c>
      <c r="Y3225" s="2647" t="s">
        <v>1534</v>
      </c>
      <c r="Z3225" s="2647" t="s">
        <v>1534</v>
      </c>
      <c r="AA3225" s="2647" t="s">
        <v>1534</v>
      </c>
      <c r="AB3225" s="2647" t="s">
        <v>1534</v>
      </c>
      <c r="AC3225" s="2647" t="s">
        <v>1534</v>
      </c>
      <c r="AD3225" s="2616">
        <v>34.99</v>
      </c>
      <c r="AE3225" s="2562">
        <v>3000</v>
      </c>
      <c r="AF3225" s="2616">
        <f t="shared" si="26"/>
        <v>1.1663333333333335E-2</v>
      </c>
      <c r="AG3225" s="2616">
        <v>0.1</v>
      </c>
      <c r="AH3225" s="2615" t="s">
        <v>1534</v>
      </c>
      <c r="AI3225" s="2615" t="s">
        <v>1534</v>
      </c>
      <c r="AJ3225" s="2649" t="s">
        <v>1534</v>
      </c>
      <c r="AK3225" s="2574"/>
    </row>
    <row r="3226" spans="2:37" s="2684" customFormat="1" ht="17.25" customHeight="1" thickBot="1" x14ac:dyDescent="0.25">
      <c r="B3226" s="3909" t="s">
        <v>5339</v>
      </c>
      <c r="C3226" s="3910"/>
      <c r="D3226" s="2653" t="s">
        <v>1534</v>
      </c>
      <c r="E3226" s="2654">
        <f t="shared" si="27"/>
        <v>59.99</v>
      </c>
      <c r="F3226" s="2653" t="s">
        <v>1534</v>
      </c>
      <c r="G3226" s="2653" t="s">
        <v>1534</v>
      </c>
      <c r="H3226" s="2653" t="s">
        <v>1534</v>
      </c>
      <c r="I3226" s="2653" t="s">
        <v>1534</v>
      </c>
      <c r="J3226" s="2653" t="s">
        <v>1534</v>
      </c>
      <c r="K3226" s="2653" t="s">
        <v>1534</v>
      </c>
      <c r="L3226" s="2653" t="s">
        <v>1534</v>
      </c>
      <c r="M3226" s="2653" t="s">
        <v>1534</v>
      </c>
      <c r="N3226" s="2653" t="s">
        <v>1534</v>
      </c>
      <c r="O3226" s="2653" t="s">
        <v>1534</v>
      </c>
      <c r="P3226" s="2653" t="s">
        <v>1534</v>
      </c>
      <c r="Q3226" s="2653" t="s">
        <v>1534</v>
      </c>
      <c r="R3226" s="2653" t="s">
        <v>1534</v>
      </c>
      <c r="S3226" s="2653" t="s">
        <v>1534</v>
      </c>
      <c r="T3226" s="2653" t="s">
        <v>1534</v>
      </c>
      <c r="U3226" s="2653" t="s">
        <v>1534</v>
      </c>
      <c r="V3226" s="2653" t="s">
        <v>1534</v>
      </c>
      <c r="W3226" s="2653" t="s">
        <v>1534</v>
      </c>
      <c r="X3226" s="2653" t="s">
        <v>1534</v>
      </c>
      <c r="Y3226" s="2653" t="s">
        <v>1534</v>
      </c>
      <c r="Z3226" s="2653" t="s">
        <v>1534</v>
      </c>
      <c r="AA3226" s="2653" t="s">
        <v>1534</v>
      </c>
      <c r="AB3226" s="2653" t="s">
        <v>1534</v>
      </c>
      <c r="AC3226" s="2653" t="s">
        <v>1534</v>
      </c>
      <c r="AD3226" s="2654">
        <v>59.99</v>
      </c>
      <c r="AE3226" s="2609" t="s">
        <v>1709</v>
      </c>
      <c r="AF3226" s="2654" t="s">
        <v>1534</v>
      </c>
      <c r="AG3226" s="2654" t="s">
        <v>1534</v>
      </c>
      <c r="AH3226" s="2655" t="s">
        <v>1534</v>
      </c>
      <c r="AI3226" s="2655" t="s">
        <v>1534</v>
      </c>
      <c r="AJ3226" s="2656" t="s">
        <v>1534</v>
      </c>
      <c r="AK3226" s="2574"/>
    </row>
    <row r="3227" spans="2:37" s="2684" customFormat="1" ht="17.25" customHeight="1" x14ac:dyDescent="0.2">
      <c r="B3227" s="2575"/>
      <c r="C3227" s="2568"/>
      <c r="D3227" s="2568"/>
      <c r="E3227" s="2568"/>
      <c r="F3227" s="2568"/>
      <c r="G3227" s="2568"/>
      <c r="H3227" s="2568"/>
      <c r="I3227" s="2569"/>
      <c r="J3227" s="2569"/>
      <c r="K3227" s="2569"/>
      <c r="L3227" s="2569"/>
      <c r="M3227" s="2568"/>
      <c r="N3227" s="2569"/>
      <c r="O3227" s="2569"/>
      <c r="P3227" s="2569"/>
      <c r="Q3227" s="2569"/>
      <c r="R3227" s="2569"/>
      <c r="S3227" s="2568"/>
      <c r="T3227" s="2567"/>
      <c r="U3227" s="2567"/>
      <c r="V3227" s="2567"/>
      <c r="W3227" s="2567"/>
      <c r="X3227" s="2567"/>
      <c r="Y3227" s="2567"/>
      <c r="Z3227" s="2567"/>
      <c r="AA3227" s="2567"/>
      <c r="AB3227" s="2567"/>
      <c r="AC3227" s="2567"/>
      <c r="AD3227" s="2567"/>
      <c r="AE3227" s="2567"/>
      <c r="AF3227" s="2567"/>
      <c r="AG3227" s="2567"/>
      <c r="AH3227" s="2567"/>
      <c r="AI3227" s="2567"/>
      <c r="AJ3227" s="2570"/>
      <c r="AK3227" s="2574"/>
    </row>
    <row r="3228" spans="2:37" s="2684" customFormat="1" ht="17.25" customHeight="1" x14ac:dyDescent="0.2">
      <c r="B3228" s="3834" t="s">
        <v>4996</v>
      </c>
      <c r="C3228" s="3835"/>
      <c r="D3228" s="3836" t="s">
        <v>5091</v>
      </c>
      <c r="E3228" s="3836"/>
      <c r="F3228" s="3836"/>
      <c r="G3228" s="3836"/>
      <c r="H3228" s="2571"/>
      <c r="I3228" s="2571"/>
      <c r="J3228" s="2571"/>
      <c r="K3228" s="2571"/>
      <c r="L3228" s="2571"/>
      <c r="M3228" s="2571"/>
      <c r="N3228" s="2571"/>
      <c r="O3228" s="2571"/>
      <c r="P3228" s="2571"/>
      <c r="Q3228" s="2571"/>
      <c r="R3228" s="2571"/>
      <c r="S3228" s="2571"/>
      <c r="T3228" s="2567"/>
      <c r="U3228" s="2567"/>
      <c r="V3228" s="2567"/>
      <c r="W3228" s="2567"/>
      <c r="X3228" s="2567"/>
      <c r="Y3228" s="2567"/>
      <c r="Z3228" s="2567"/>
      <c r="AA3228" s="2567"/>
      <c r="AB3228" s="2567"/>
      <c r="AC3228" s="2567"/>
      <c r="AD3228" s="2567"/>
      <c r="AE3228" s="2567"/>
      <c r="AF3228" s="2567"/>
      <c r="AG3228" s="2567"/>
      <c r="AH3228" s="2567"/>
      <c r="AI3228" s="2567"/>
      <c r="AJ3228" s="2570"/>
      <c r="AK3228" s="2574"/>
    </row>
    <row r="3229" spans="2:37" s="2684" customFormat="1" ht="17.25" customHeight="1" x14ac:dyDescent="0.2">
      <c r="B3229" s="3834" t="s">
        <v>4997</v>
      </c>
      <c r="C3229" s="3835"/>
      <c r="D3229" s="3836" t="s">
        <v>1517</v>
      </c>
      <c r="E3229" s="3836"/>
      <c r="F3229" s="3836"/>
      <c r="G3229" s="3836"/>
      <c r="H3229" s="2571"/>
      <c r="I3229" s="2571"/>
      <c r="J3229" s="2571"/>
      <c r="K3229" s="2571"/>
      <c r="L3229" s="2571"/>
      <c r="M3229" s="2571"/>
      <c r="N3229" s="2571"/>
      <c r="O3229" s="2571"/>
      <c r="P3229" s="2571"/>
      <c r="Q3229" s="2571"/>
      <c r="R3229" s="2571"/>
      <c r="S3229" s="2571"/>
      <c r="T3229" s="2567"/>
      <c r="U3229" s="2567"/>
      <c r="V3229" s="2567"/>
      <c r="W3229" s="2567"/>
      <c r="X3229" s="2567"/>
      <c r="Y3229" s="2567"/>
      <c r="Z3229" s="2567"/>
      <c r="AA3229" s="2567"/>
      <c r="AB3229" s="2567"/>
      <c r="AC3229" s="2567"/>
      <c r="AD3229" s="2567"/>
      <c r="AE3229" s="2567"/>
      <c r="AF3229" s="2567"/>
      <c r="AG3229" s="2567"/>
      <c r="AH3229" s="2567"/>
      <c r="AI3229" s="2567"/>
      <c r="AJ3229" s="2570"/>
      <c r="AK3229" s="2574"/>
    </row>
    <row r="3230" spans="2:37" s="2684" customFormat="1" ht="17.25" customHeight="1" thickBot="1" x14ac:dyDescent="0.25">
      <c r="B3230" s="3938"/>
      <c r="C3230" s="3939"/>
      <c r="D3230" s="4665"/>
      <c r="E3230" s="4665"/>
      <c r="F3230" s="4665"/>
      <c r="G3230" s="4665"/>
      <c r="H3230" s="2576"/>
      <c r="I3230" s="2576"/>
      <c r="J3230" s="2576"/>
      <c r="K3230" s="2576"/>
      <c r="L3230" s="2576"/>
      <c r="M3230" s="2576"/>
      <c r="N3230" s="2576"/>
      <c r="O3230" s="2576"/>
      <c r="P3230" s="2576"/>
      <c r="Q3230" s="2576"/>
      <c r="R3230" s="2576"/>
      <c r="S3230" s="2576"/>
      <c r="T3230" s="2577"/>
      <c r="U3230" s="2577"/>
      <c r="V3230" s="2577"/>
      <c r="W3230" s="2577"/>
      <c r="X3230" s="2577"/>
      <c r="Y3230" s="2577"/>
      <c r="Z3230" s="2577"/>
      <c r="AA3230" s="2577"/>
      <c r="AB3230" s="2577"/>
      <c r="AC3230" s="2577"/>
      <c r="AD3230" s="2577"/>
      <c r="AE3230" s="2577"/>
      <c r="AF3230" s="2577"/>
      <c r="AG3230" s="2577"/>
      <c r="AH3230" s="2577"/>
      <c r="AI3230" s="2577"/>
      <c r="AJ3230" s="2578"/>
      <c r="AK3230" s="2579"/>
    </row>
    <row r="3231" spans="2:37" s="2684" customFormat="1" ht="17.25" customHeight="1" x14ac:dyDescent="0.2">
      <c r="B3231" s="2686"/>
      <c r="C3231" s="2405"/>
      <c r="D3231" s="2405"/>
      <c r="E3231" s="2405"/>
      <c r="F3231" s="2405"/>
      <c r="G3231" s="2405"/>
      <c r="H3231" s="2405"/>
      <c r="I3231" s="2405"/>
      <c r="J3231" s="2405"/>
      <c r="K3231" s="2405"/>
      <c r="L3231" s="2405"/>
      <c r="M3231" s="2405"/>
      <c r="N3231" s="2405"/>
      <c r="O3231" s="2405"/>
      <c r="P3231" s="2405"/>
      <c r="Q3231" s="2405"/>
      <c r="R3231" s="2405"/>
      <c r="S3231" s="2405"/>
      <c r="T3231" s="2405"/>
      <c r="U3231" s="2405"/>
      <c r="V3231" s="2405"/>
      <c r="W3231" s="2405"/>
      <c r="X3231" s="2405"/>
      <c r="Y3231" s="2405"/>
      <c r="Z3231" s="2405"/>
      <c r="AA3231" s="2405"/>
      <c r="AB3231" s="2405"/>
      <c r="AC3231" s="2405"/>
      <c r="AD3231" s="2405"/>
      <c r="AE3231" s="2405"/>
      <c r="AF3231" s="2405"/>
      <c r="AG3231" s="2405"/>
      <c r="AH3231" s="2405"/>
      <c r="AI3231" s="2405"/>
      <c r="AJ3231" s="2405"/>
      <c r="AK3231" s="2405"/>
    </row>
    <row r="3232" spans="2:37" s="2684" customFormat="1" ht="17.25" customHeight="1" thickBot="1" x14ac:dyDescent="0.25">
      <c r="B3232" s="2686"/>
      <c r="C3232" s="2405"/>
      <c r="D3232" s="2405"/>
      <c r="E3232" s="2405"/>
      <c r="F3232" s="2405"/>
      <c r="G3232" s="2405"/>
      <c r="H3232" s="2405"/>
      <c r="I3232" s="2405"/>
      <c r="J3232" s="2405"/>
      <c r="K3232" s="2405"/>
      <c r="L3232" s="2405"/>
      <c r="M3232" s="2405"/>
      <c r="N3232" s="2405"/>
      <c r="O3232" s="2405"/>
      <c r="P3232" s="2405"/>
      <c r="Q3232" s="2405"/>
      <c r="R3232" s="2405"/>
      <c r="S3232" s="2405"/>
      <c r="T3232" s="2405"/>
      <c r="U3232" s="2405"/>
      <c r="V3232" s="2405"/>
      <c r="W3232" s="2405"/>
      <c r="X3232" s="2405"/>
      <c r="Y3232" s="2405"/>
      <c r="Z3232" s="2405"/>
      <c r="AA3232" s="2405"/>
      <c r="AB3232" s="2405"/>
      <c r="AC3232" s="2405"/>
      <c r="AD3232" s="2405"/>
      <c r="AE3232" s="2405"/>
      <c r="AF3232" s="2405"/>
      <c r="AG3232" s="2405"/>
      <c r="AH3232" s="2405"/>
      <c r="AI3232" s="2405"/>
      <c r="AJ3232" s="2405"/>
      <c r="AK3232" s="2405"/>
    </row>
    <row r="3233" spans="2:37" s="2684" customFormat="1" ht="17.25" customHeight="1" x14ac:dyDescent="0.2">
      <c r="B3233" s="3839" t="s">
        <v>5005</v>
      </c>
      <c r="C3233" s="3840"/>
      <c r="D3233" s="3840"/>
      <c r="E3233" s="3840"/>
      <c r="F3233" s="3840"/>
      <c r="G3233" s="3840"/>
      <c r="H3233" s="3840"/>
      <c r="I3233" s="3840"/>
      <c r="J3233" s="3840"/>
      <c r="K3233" s="3840"/>
      <c r="L3233" s="3840"/>
      <c r="M3233" s="3840"/>
      <c r="N3233" s="3840"/>
      <c r="O3233" s="3840"/>
      <c r="P3233" s="3840"/>
      <c r="Q3233" s="3840"/>
      <c r="R3233" s="3840"/>
      <c r="S3233" s="3840"/>
      <c r="T3233" s="3840"/>
      <c r="U3233" s="3840"/>
      <c r="V3233" s="3840"/>
      <c r="W3233" s="3840"/>
      <c r="X3233" s="3840"/>
      <c r="Y3233" s="3840"/>
      <c r="Z3233" s="3840"/>
      <c r="AA3233" s="3840"/>
      <c r="AB3233" s="3840"/>
      <c r="AC3233" s="3840"/>
      <c r="AD3233" s="3840"/>
      <c r="AE3233" s="3840"/>
      <c r="AF3233" s="3840"/>
      <c r="AG3233" s="3840"/>
      <c r="AH3233" s="3840"/>
      <c r="AI3233" s="3840"/>
      <c r="AJ3233" s="3840"/>
      <c r="AK3233" s="3841"/>
    </row>
    <row r="3234" spans="2:37" s="2412" customFormat="1" ht="17.25" customHeight="1" x14ac:dyDescent="0.2">
      <c r="B3234" s="2572"/>
      <c r="C3234" s="2681"/>
      <c r="D3234" s="2681"/>
      <c r="E3234" s="2681"/>
      <c r="F3234" s="2681"/>
      <c r="G3234" s="2573"/>
      <c r="H3234" s="2573"/>
      <c r="I3234" s="2573"/>
      <c r="J3234" s="2573"/>
      <c r="K3234" s="2573"/>
      <c r="L3234" s="2573"/>
      <c r="M3234" s="2573"/>
      <c r="N3234" s="2573"/>
      <c r="O3234" s="2573"/>
      <c r="P3234" s="2573"/>
      <c r="Q3234" s="2573"/>
      <c r="R3234" s="2573"/>
      <c r="S3234" s="2573"/>
      <c r="T3234" s="2573"/>
      <c r="U3234" s="2573"/>
      <c r="V3234" s="2573"/>
      <c r="W3234" s="2573"/>
      <c r="X3234" s="2573"/>
      <c r="Y3234" s="2573"/>
      <c r="Z3234" s="2573"/>
      <c r="AA3234" s="2573"/>
      <c r="AB3234" s="2573"/>
      <c r="AC3234" s="2573"/>
      <c r="AD3234" s="2573"/>
      <c r="AE3234" s="2573"/>
      <c r="AF3234" s="2573"/>
      <c r="AG3234" s="2573"/>
      <c r="AH3234" s="2573"/>
      <c r="AI3234" s="2573"/>
      <c r="AJ3234" s="2573"/>
      <c r="AK3234" s="2574"/>
    </row>
    <row r="3235" spans="2:37" s="2412" customFormat="1" ht="17.25" customHeight="1" x14ac:dyDescent="0.2">
      <c r="B3235" s="2572" t="s">
        <v>4992</v>
      </c>
      <c r="C3235" s="2681"/>
      <c r="D3235" s="3962" t="s">
        <v>5340</v>
      </c>
      <c r="E3235" s="3962"/>
      <c r="F3235" s="3962"/>
      <c r="G3235" s="3962"/>
      <c r="H3235" s="2573"/>
      <c r="I3235" s="2573"/>
      <c r="J3235" s="2573"/>
      <c r="K3235" s="2573"/>
      <c r="L3235" s="2573"/>
      <c r="M3235" s="2573"/>
      <c r="N3235" s="2573"/>
      <c r="O3235" s="2573"/>
      <c r="P3235" s="2573"/>
      <c r="Q3235" s="2573"/>
      <c r="R3235" s="2573"/>
      <c r="S3235" s="2573"/>
      <c r="T3235" s="2573"/>
      <c r="U3235" s="2573"/>
      <c r="V3235" s="2573"/>
      <c r="W3235" s="2573"/>
      <c r="X3235" s="2573"/>
      <c r="Y3235" s="2573"/>
      <c r="Z3235" s="2573"/>
      <c r="AA3235" s="2573"/>
      <c r="AB3235" s="2573"/>
      <c r="AC3235" s="2573"/>
      <c r="AD3235" s="2573"/>
      <c r="AE3235" s="2573"/>
      <c r="AF3235" s="2573"/>
      <c r="AG3235" s="2573"/>
      <c r="AH3235" s="2573"/>
      <c r="AI3235" s="2573"/>
      <c r="AJ3235" s="2573"/>
      <c r="AK3235" s="2574"/>
    </row>
    <row r="3236" spans="2:37" s="2684" customFormat="1" ht="17.25" customHeight="1" thickBot="1" x14ac:dyDescent="0.25">
      <c r="B3236" s="3863" t="s">
        <v>5006</v>
      </c>
      <c r="C3236" s="3864"/>
      <c r="D3236" s="3972">
        <v>41334</v>
      </c>
      <c r="E3236" s="3972"/>
      <c r="F3236" s="2681"/>
      <c r="G3236" s="2573"/>
      <c r="H3236" s="2573"/>
      <c r="I3236" s="2573"/>
      <c r="J3236" s="2573"/>
      <c r="K3236" s="2573"/>
      <c r="L3236" s="2573"/>
      <c r="M3236" s="2573"/>
      <c r="N3236" s="2573"/>
      <c r="O3236" s="2573"/>
      <c r="P3236" s="2573"/>
      <c r="Q3236" s="2573"/>
      <c r="R3236" s="2573"/>
      <c r="S3236" s="2573"/>
      <c r="T3236" s="2573"/>
      <c r="U3236" s="2573"/>
      <c r="V3236" s="2573"/>
      <c r="W3236" s="2573"/>
      <c r="X3236" s="2573"/>
      <c r="Y3236" s="2573"/>
      <c r="Z3236" s="2573"/>
      <c r="AA3236" s="2573"/>
      <c r="AB3236" s="2573"/>
      <c r="AC3236" s="2573"/>
      <c r="AD3236" s="2573"/>
      <c r="AE3236" s="2573"/>
      <c r="AF3236" s="2573"/>
      <c r="AG3236" s="2573"/>
      <c r="AH3236" s="2573"/>
      <c r="AI3236" s="2573"/>
      <c r="AJ3236" s="2573"/>
      <c r="AK3236" s="2574"/>
    </row>
    <row r="3237" spans="2:37" s="2684" customFormat="1" ht="46.5" customHeight="1" thickBot="1" x14ac:dyDescent="0.25">
      <c r="B3237" s="3844" t="s">
        <v>5007</v>
      </c>
      <c r="C3237" s="3871"/>
      <c r="D3237" s="3963" t="s">
        <v>5341</v>
      </c>
      <c r="E3237" s="3964"/>
      <c r="F3237" s="3964"/>
      <c r="G3237" s="3964"/>
      <c r="H3237" s="3964"/>
      <c r="I3237" s="3964"/>
      <c r="J3237" s="3964"/>
      <c r="K3237" s="3965"/>
      <c r="L3237" s="2573"/>
      <c r="M3237" s="2573"/>
      <c r="N3237" s="2573"/>
      <c r="O3237" s="2573"/>
      <c r="P3237" s="2573"/>
      <c r="Q3237" s="2573"/>
      <c r="R3237" s="2573"/>
      <c r="S3237" s="2573"/>
      <c r="T3237" s="2573"/>
      <c r="U3237" s="2573"/>
      <c r="V3237" s="2573"/>
      <c r="W3237" s="2573"/>
      <c r="X3237" s="2573"/>
      <c r="Y3237" s="2573"/>
      <c r="Z3237" s="2573"/>
      <c r="AA3237" s="2573"/>
      <c r="AB3237" s="2573"/>
      <c r="AC3237" s="2573"/>
      <c r="AD3237" s="2573"/>
      <c r="AE3237" s="2573"/>
      <c r="AF3237" s="2573"/>
      <c r="AG3237" s="2573"/>
      <c r="AH3237" s="2573"/>
      <c r="AI3237" s="2573"/>
      <c r="AJ3237" s="2573"/>
      <c r="AK3237" s="2574"/>
    </row>
    <row r="3238" spans="2:37" s="2684" customFormat="1" ht="17.25" customHeight="1" thickBot="1" x14ac:dyDescent="0.25">
      <c r="B3238" s="3865"/>
      <c r="C3238" s="3849"/>
      <c r="D3238" s="3849"/>
      <c r="E3238" s="3849"/>
      <c r="F3238" s="3849"/>
      <c r="G3238" s="3849"/>
      <c r="H3238" s="3849"/>
      <c r="I3238" s="3849"/>
      <c r="J3238" s="3849"/>
      <c r="K3238" s="3849"/>
      <c r="L3238" s="3849"/>
      <c r="M3238" s="3849"/>
      <c r="N3238" s="3849"/>
      <c r="O3238" s="3849"/>
      <c r="P3238" s="3849"/>
      <c r="Q3238" s="3849"/>
      <c r="R3238" s="2573"/>
      <c r="S3238" s="2573"/>
      <c r="T3238" s="2573"/>
      <c r="U3238" s="2573"/>
      <c r="V3238" s="2573"/>
      <c r="W3238" s="2573"/>
      <c r="X3238" s="2573"/>
      <c r="Y3238" s="2573"/>
      <c r="Z3238" s="2573"/>
      <c r="AA3238" s="2573"/>
      <c r="AB3238" s="2573"/>
      <c r="AC3238" s="2573"/>
      <c r="AD3238" s="2573"/>
      <c r="AE3238" s="2573"/>
      <c r="AF3238" s="2573"/>
      <c r="AG3238" s="2573"/>
      <c r="AH3238" s="2573"/>
      <c r="AI3238" s="2573"/>
      <c r="AJ3238" s="2573"/>
      <c r="AK3238" s="2574"/>
    </row>
    <row r="3239" spans="2:37" s="2684" customFormat="1" ht="17.25" customHeight="1" thickBot="1" x14ac:dyDescent="0.25">
      <c r="B3239" s="3852" t="s">
        <v>5008</v>
      </c>
      <c r="C3239" s="3853"/>
      <c r="D3239" s="3827" t="s">
        <v>4998</v>
      </c>
      <c r="E3239" s="3827" t="s">
        <v>5009</v>
      </c>
      <c r="F3239" s="3859" t="s">
        <v>224</v>
      </c>
      <c r="G3239" s="3861"/>
      <c r="H3239" s="3861"/>
      <c r="I3239" s="3861"/>
      <c r="J3239" s="3861"/>
      <c r="K3239" s="3861"/>
      <c r="L3239" s="3861"/>
      <c r="M3239" s="3861"/>
      <c r="N3239" s="3861"/>
      <c r="O3239" s="3861"/>
      <c r="P3239" s="3861"/>
      <c r="Q3239" s="3861"/>
      <c r="R3239" s="3862"/>
      <c r="S3239" s="3859" t="s">
        <v>340</v>
      </c>
      <c r="T3239" s="3861"/>
      <c r="U3239" s="3861"/>
      <c r="V3239" s="3861"/>
      <c r="W3239" s="3861"/>
      <c r="X3239" s="3861"/>
      <c r="Y3239" s="3861"/>
      <c r="Z3239" s="3861"/>
      <c r="AA3239" s="3861"/>
      <c r="AB3239" s="3861"/>
      <c r="AC3239" s="3862"/>
      <c r="AD3239" s="3859" t="s">
        <v>225</v>
      </c>
      <c r="AE3239" s="3861"/>
      <c r="AF3239" s="3861"/>
      <c r="AG3239" s="3862"/>
      <c r="AH3239" s="3873" t="s">
        <v>4993</v>
      </c>
      <c r="AI3239" s="3874"/>
      <c r="AJ3239" s="3875"/>
      <c r="AK3239" s="2574"/>
    </row>
    <row r="3240" spans="2:37" s="2684" customFormat="1" ht="17.25" customHeight="1" thickBot="1" x14ac:dyDescent="0.25">
      <c r="B3240" s="3854"/>
      <c r="C3240" s="3855"/>
      <c r="D3240" s="3828"/>
      <c r="E3240" s="3828"/>
      <c r="F3240" s="3827" t="s">
        <v>5010</v>
      </c>
      <c r="G3240" s="3827" t="s">
        <v>5011</v>
      </c>
      <c r="H3240" s="3827" t="s">
        <v>5012</v>
      </c>
      <c r="I3240" s="3830" t="s">
        <v>5013</v>
      </c>
      <c r="J3240" s="3830" t="s">
        <v>5014</v>
      </c>
      <c r="K3240" s="3830" t="s">
        <v>5015</v>
      </c>
      <c r="L3240" s="3830" t="s">
        <v>5016</v>
      </c>
      <c r="M3240" s="4655" t="s">
        <v>5017</v>
      </c>
      <c r="N3240" s="4656"/>
      <c r="O3240" s="3830" t="s">
        <v>5018</v>
      </c>
      <c r="P3240" s="3830" t="s">
        <v>5019</v>
      </c>
      <c r="Q3240" s="3830" t="s">
        <v>5020</v>
      </c>
      <c r="R3240" s="3830" t="s">
        <v>5021</v>
      </c>
      <c r="S3240" s="3827" t="s">
        <v>5022</v>
      </c>
      <c r="T3240" s="3827" t="s">
        <v>5023</v>
      </c>
      <c r="U3240" s="3827" t="s">
        <v>5024</v>
      </c>
      <c r="V3240" s="3827" t="s">
        <v>5025</v>
      </c>
      <c r="W3240" s="3827" t="s">
        <v>5026</v>
      </c>
      <c r="X3240" s="3827" t="s">
        <v>5027</v>
      </c>
      <c r="Y3240" s="3827" t="s">
        <v>5028</v>
      </c>
      <c r="Z3240" s="3827" t="s">
        <v>5029</v>
      </c>
      <c r="AA3240" s="3827" t="s">
        <v>5030</v>
      </c>
      <c r="AB3240" s="3830" t="s">
        <v>5031</v>
      </c>
      <c r="AC3240" s="3830" t="s">
        <v>5032</v>
      </c>
      <c r="AD3240" s="3827" t="s">
        <v>5033</v>
      </c>
      <c r="AE3240" s="3827" t="s">
        <v>5034</v>
      </c>
      <c r="AF3240" s="3827" t="s">
        <v>5035</v>
      </c>
      <c r="AG3240" s="3827" t="s">
        <v>5036</v>
      </c>
      <c r="AH3240" s="3827" t="s">
        <v>1154</v>
      </c>
      <c r="AI3240" s="3827" t="s">
        <v>4994</v>
      </c>
      <c r="AJ3240" s="3827" t="s">
        <v>4995</v>
      </c>
      <c r="AK3240" s="2574"/>
    </row>
    <row r="3241" spans="2:37" s="2684" customFormat="1" ht="17.25" customHeight="1" thickBot="1" x14ac:dyDescent="0.25">
      <c r="B3241" s="4657"/>
      <c r="C3241" s="4658"/>
      <c r="D3241" s="3954"/>
      <c r="E3241" s="3954"/>
      <c r="F3241" s="3954"/>
      <c r="G3241" s="3954"/>
      <c r="H3241" s="3954"/>
      <c r="I3241" s="4002"/>
      <c r="J3241" s="4002"/>
      <c r="K3241" s="4002"/>
      <c r="L3241" s="4002"/>
      <c r="M3241" s="2680" t="s">
        <v>5037</v>
      </c>
      <c r="N3241" s="2679" t="s">
        <v>2798</v>
      </c>
      <c r="O3241" s="4002"/>
      <c r="P3241" s="4002"/>
      <c r="Q3241" s="4002"/>
      <c r="R3241" s="4002"/>
      <c r="S3241" s="3954"/>
      <c r="T3241" s="3954"/>
      <c r="U3241" s="3954"/>
      <c r="V3241" s="3954"/>
      <c r="W3241" s="3954"/>
      <c r="X3241" s="3954"/>
      <c r="Y3241" s="3954"/>
      <c r="Z3241" s="3954"/>
      <c r="AA3241" s="3954"/>
      <c r="AB3241" s="4002"/>
      <c r="AC3241" s="4002"/>
      <c r="AD3241" s="3954"/>
      <c r="AE3241" s="3954"/>
      <c r="AF3241" s="3954"/>
      <c r="AG3241" s="3954"/>
      <c r="AH3241" s="3954"/>
      <c r="AI3241" s="3954"/>
      <c r="AJ3241" s="3954"/>
      <c r="AK3241" s="2574"/>
    </row>
    <row r="3242" spans="2:37" s="2684" customFormat="1" ht="17.25" customHeight="1" thickBot="1" x14ac:dyDescent="0.25">
      <c r="B3242" s="3941" t="s">
        <v>5342</v>
      </c>
      <c r="C3242" s="3942"/>
      <c r="D3242" s="2598" t="s">
        <v>1534</v>
      </c>
      <c r="E3242" s="2599">
        <f>+F3242</f>
        <v>6</v>
      </c>
      <c r="F3242" s="2599">
        <v>6</v>
      </c>
      <c r="G3242" s="2727" t="s">
        <v>1534</v>
      </c>
      <c r="H3242" s="2727" t="s">
        <v>1534</v>
      </c>
      <c r="I3242" s="3120">
        <v>27</v>
      </c>
      <c r="J3242" s="2727" t="s">
        <v>1534</v>
      </c>
      <c r="K3242" s="2727">
        <v>0.18</v>
      </c>
      <c r="L3242" s="2727" t="s">
        <v>1534</v>
      </c>
      <c r="M3242" s="2598" t="s">
        <v>1534</v>
      </c>
      <c r="N3242" s="3121" t="s">
        <v>1534</v>
      </c>
      <c r="O3242" s="2727">
        <v>0.18</v>
      </c>
      <c r="P3242" s="2727">
        <v>0.18</v>
      </c>
      <c r="Q3242" s="3121" t="s">
        <v>1534</v>
      </c>
      <c r="R3242" s="3121" t="s">
        <v>1534</v>
      </c>
      <c r="S3242" s="2730" t="s">
        <v>1534</v>
      </c>
      <c r="T3242" s="2730" t="s">
        <v>1534</v>
      </c>
      <c r="U3242" s="2730" t="s">
        <v>1534</v>
      </c>
      <c r="V3242" s="2730" t="s">
        <v>1534</v>
      </c>
      <c r="W3242" s="2730" t="s">
        <v>1534</v>
      </c>
      <c r="X3242" s="2730">
        <v>0.06</v>
      </c>
      <c r="Y3242" s="2730" t="s">
        <v>1534</v>
      </c>
      <c r="Z3242" s="2730" t="s">
        <v>1534</v>
      </c>
      <c r="AA3242" s="3122">
        <v>5</v>
      </c>
      <c r="AB3242" s="2730" t="s">
        <v>1534</v>
      </c>
      <c r="AC3242" s="2730">
        <v>0.06</v>
      </c>
      <c r="AD3242" s="2730" t="s">
        <v>1534</v>
      </c>
      <c r="AE3242" s="3122">
        <v>5</v>
      </c>
      <c r="AF3242" s="2730" t="s">
        <v>1534</v>
      </c>
      <c r="AG3242" s="2588">
        <v>0.5</v>
      </c>
      <c r="AH3242" s="2730" t="s">
        <v>1534</v>
      </c>
      <c r="AI3242" s="2730" t="s">
        <v>1534</v>
      </c>
      <c r="AJ3242" s="2730" t="s">
        <v>1534</v>
      </c>
      <c r="AK3242" s="2574"/>
    </row>
    <row r="3243" spans="2:37" s="2684" customFormat="1" ht="17.25" customHeight="1" x14ac:dyDescent="0.2">
      <c r="B3243" s="2575"/>
      <c r="C3243" s="2568"/>
      <c r="D3243" s="2568"/>
      <c r="E3243" s="2568"/>
      <c r="F3243" s="2568"/>
      <c r="G3243" s="2568"/>
      <c r="H3243" s="2568"/>
      <c r="I3243" s="2569"/>
      <c r="J3243" s="2569"/>
      <c r="K3243" s="2569"/>
      <c r="L3243" s="2569"/>
      <c r="M3243" s="2568"/>
      <c r="N3243" s="2569"/>
      <c r="O3243" s="2569"/>
      <c r="P3243" s="2569"/>
      <c r="Q3243" s="2569"/>
      <c r="R3243" s="2569"/>
      <c r="S3243" s="2568"/>
      <c r="T3243" s="2567"/>
      <c r="U3243" s="2567"/>
      <c r="V3243" s="2567"/>
      <c r="W3243" s="2567"/>
      <c r="X3243" s="2567"/>
      <c r="Y3243" s="2567"/>
      <c r="Z3243" s="2567"/>
      <c r="AA3243" s="2567"/>
      <c r="AB3243" s="2567"/>
      <c r="AC3243" s="2567"/>
      <c r="AD3243" s="2567"/>
      <c r="AE3243" s="2567"/>
      <c r="AF3243" s="2567"/>
      <c r="AG3243" s="2567"/>
      <c r="AH3243" s="2567"/>
      <c r="AI3243" s="2567"/>
      <c r="AJ3243" s="2570"/>
      <c r="AK3243" s="2574"/>
    </row>
    <row r="3244" spans="2:37" s="2684" customFormat="1" ht="17.25" customHeight="1" x14ac:dyDescent="0.2">
      <c r="B3244" s="3834" t="s">
        <v>4996</v>
      </c>
      <c r="C3244" s="3835"/>
      <c r="D3244" s="3836" t="s">
        <v>5343</v>
      </c>
      <c r="E3244" s="3836"/>
      <c r="F3244" s="3836"/>
      <c r="G3244" s="3836"/>
      <c r="H3244" s="2571"/>
      <c r="I3244" s="2571"/>
      <c r="J3244" s="2571"/>
      <c r="K3244" s="2571"/>
      <c r="L3244" s="2571"/>
      <c r="M3244" s="2571"/>
      <c r="N3244" s="2571"/>
      <c r="O3244" s="2571"/>
      <c r="P3244" s="2571"/>
      <c r="Q3244" s="2571"/>
      <c r="R3244" s="2571"/>
      <c r="S3244" s="2571"/>
      <c r="T3244" s="2567"/>
      <c r="U3244" s="2567"/>
      <c r="V3244" s="2567"/>
      <c r="W3244" s="2567"/>
      <c r="X3244" s="2567"/>
      <c r="Y3244" s="2567"/>
      <c r="Z3244" s="2567"/>
      <c r="AA3244" s="2567"/>
      <c r="AB3244" s="2567"/>
      <c r="AC3244" s="2567"/>
      <c r="AD3244" s="2567"/>
      <c r="AE3244" s="2567"/>
      <c r="AF3244" s="2567"/>
      <c r="AG3244" s="2567"/>
      <c r="AH3244" s="2567"/>
      <c r="AI3244" s="2567"/>
      <c r="AJ3244" s="2570"/>
      <c r="AK3244" s="2574"/>
    </row>
    <row r="3245" spans="2:37" s="2684" customFormat="1" ht="17.25" customHeight="1" x14ac:dyDescent="0.2">
      <c r="B3245" s="3834" t="s">
        <v>4997</v>
      </c>
      <c r="C3245" s="3835"/>
      <c r="D3245" s="4014" t="s">
        <v>5093</v>
      </c>
      <c r="E3245" s="4014"/>
      <c r="F3245" s="4014"/>
      <c r="G3245" s="4014"/>
      <c r="H3245" s="2571"/>
      <c r="I3245" s="2571"/>
      <c r="J3245" s="2571"/>
      <c r="K3245" s="2571"/>
      <c r="L3245" s="2571"/>
      <c r="M3245" s="2571"/>
      <c r="N3245" s="2571"/>
      <c r="O3245" s="2571"/>
      <c r="P3245" s="2571"/>
      <c r="Q3245" s="2571"/>
      <c r="R3245" s="2571"/>
      <c r="S3245" s="2571"/>
      <c r="T3245" s="2567"/>
      <c r="U3245" s="2567"/>
      <c r="V3245" s="2567"/>
      <c r="W3245" s="2567"/>
      <c r="X3245" s="2567"/>
      <c r="Y3245" s="2567"/>
      <c r="Z3245" s="2567"/>
      <c r="AA3245" s="2567"/>
      <c r="AB3245" s="2567"/>
      <c r="AC3245" s="2567"/>
      <c r="AD3245" s="2567"/>
      <c r="AE3245" s="2567"/>
      <c r="AF3245" s="2567"/>
      <c r="AG3245" s="2567"/>
      <c r="AH3245" s="2567"/>
      <c r="AI3245" s="2567"/>
      <c r="AJ3245" s="2570"/>
      <c r="AK3245" s="2574"/>
    </row>
    <row r="3246" spans="2:37" s="2684" customFormat="1" ht="17.25" customHeight="1" thickBot="1" x14ac:dyDescent="0.25">
      <c r="B3246" s="3938"/>
      <c r="C3246" s="3939"/>
      <c r="D3246" s="4665"/>
      <c r="E3246" s="4665"/>
      <c r="F3246" s="4665"/>
      <c r="G3246" s="4665"/>
      <c r="H3246" s="2576"/>
      <c r="I3246" s="2576"/>
      <c r="J3246" s="2576"/>
      <c r="K3246" s="2576"/>
      <c r="L3246" s="2576"/>
      <c r="M3246" s="2576"/>
      <c r="N3246" s="2576"/>
      <c r="O3246" s="2576"/>
      <c r="P3246" s="2576"/>
      <c r="Q3246" s="2576"/>
      <c r="R3246" s="2576"/>
      <c r="S3246" s="2576"/>
      <c r="T3246" s="2577"/>
      <c r="U3246" s="2577"/>
      <c r="V3246" s="2577"/>
      <c r="W3246" s="2577"/>
      <c r="X3246" s="2577"/>
      <c r="Y3246" s="2577"/>
      <c r="Z3246" s="2577"/>
      <c r="AA3246" s="2577"/>
      <c r="AB3246" s="2577"/>
      <c r="AC3246" s="2577"/>
      <c r="AD3246" s="2577"/>
      <c r="AE3246" s="2577"/>
      <c r="AF3246" s="2577"/>
      <c r="AG3246" s="2577"/>
      <c r="AH3246" s="2577"/>
      <c r="AI3246" s="2577"/>
      <c r="AJ3246" s="2578"/>
      <c r="AK3246" s="2579"/>
    </row>
    <row r="3247" spans="2:37" s="2684" customFormat="1" ht="17.25" customHeight="1" x14ac:dyDescent="0.2">
      <c r="B3247" s="2686"/>
      <c r="C3247" s="2405"/>
      <c r="D3247" s="2405"/>
      <c r="E3247" s="2405"/>
      <c r="F3247" s="2405"/>
      <c r="G3247" s="2405"/>
      <c r="H3247" s="2405"/>
      <c r="I3247" s="2405"/>
      <c r="J3247" s="2405"/>
      <c r="K3247" s="2405"/>
      <c r="L3247" s="2405"/>
      <c r="M3247" s="2405"/>
      <c r="N3247" s="2405"/>
      <c r="O3247" s="2405"/>
      <c r="P3247" s="2405"/>
      <c r="Q3247" s="2405"/>
      <c r="R3247" s="2405"/>
      <c r="S3247" s="2405"/>
      <c r="T3247" s="2405"/>
      <c r="U3247" s="2405"/>
      <c r="V3247" s="2405"/>
      <c r="W3247" s="2405"/>
      <c r="X3247" s="2405"/>
      <c r="Y3247" s="2405"/>
      <c r="Z3247" s="2405"/>
      <c r="AA3247" s="2405"/>
      <c r="AB3247" s="2405"/>
      <c r="AC3247" s="2405"/>
      <c r="AD3247" s="2405"/>
      <c r="AE3247" s="2405"/>
      <c r="AF3247" s="2405"/>
      <c r="AG3247" s="2405"/>
      <c r="AH3247" s="2405"/>
      <c r="AI3247" s="2405"/>
      <c r="AJ3247" s="2405"/>
      <c r="AK3247" s="2405"/>
    </row>
    <row r="3248" spans="2:37" s="2684" customFormat="1" ht="17.25" customHeight="1" thickBot="1" x14ac:dyDescent="0.25">
      <c r="B3248" s="2405"/>
      <c r="C3248" s="2405"/>
      <c r="D3248" s="2405"/>
      <c r="E3248" s="2405"/>
      <c r="F3248" s="2405"/>
      <c r="G3248" s="2405"/>
      <c r="H3248" s="2405"/>
      <c r="I3248" s="2405"/>
      <c r="J3248" s="2405"/>
      <c r="K3248" s="2405"/>
      <c r="L3248" s="2405"/>
      <c r="M3248" s="2405"/>
      <c r="N3248" s="2405"/>
      <c r="O3248" s="2405"/>
      <c r="P3248" s="2405"/>
      <c r="Q3248" s="2405"/>
      <c r="R3248" s="2405"/>
      <c r="S3248" s="2405"/>
      <c r="T3248" s="2405"/>
      <c r="U3248" s="2405"/>
      <c r="V3248" s="2405"/>
      <c r="W3248" s="2405"/>
      <c r="X3248" s="2405"/>
      <c r="Y3248" s="2405"/>
      <c r="Z3248" s="2405"/>
      <c r="AA3248" s="2405"/>
      <c r="AB3248" s="2405"/>
      <c r="AC3248" s="2405"/>
      <c r="AD3248" s="2405"/>
      <c r="AE3248" s="2405"/>
      <c r="AF3248" s="2405"/>
      <c r="AG3248" s="2405"/>
      <c r="AH3248" s="2405"/>
      <c r="AI3248" s="2405"/>
      <c r="AJ3248" s="2405"/>
      <c r="AK3248" s="2405"/>
    </row>
    <row r="3249" spans="2:37" s="2684" customFormat="1" ht="17.25" customHeight="1" x14ac:dyDescent="0.2">
      <c r="B3249" s="3839" t="s">
        <v>5005</v>
      </c>
      <c r="C3249" s="3840"/>
      <c r="D3249" s="3840"/>
      <c r="E3249" s="3840"/>
      <c r="F3249" s="3840"/>
      <c r="G3249" s="3840"/>
      <c r="H3249" s="3840"/>
      <c r="I3249" s="3840"/>
      <c r="J3249" s="3840"/>
      <c r="K3249" s="3840"/>
      <c r="L3249" s="3840"/>
      <c r="M3249" s="3840"/>
      <c r="N3249" s="3840"/>
      <c r="O3249" s="3840"/>
      <c r="P3249" s="3840"/>
      <c r="Q3249" s="3840"/>
      <c r="R3249" s="3840"/>
      <c r="S3249" s="3840"/>
      <c r="T3249" s="3840"/>
      <c r="U3249" s="3840"/>
      <c r="V3249" s="3840"/>
      <c r="W3249" s="3840"/>
      <c r="X3249" s="3840"/>
      <c r="Y3249" s="3840"/>
      <c r="Z3249" s="3840"/>
      <c r="AA3249" s="3840"/>
      <c r="AB3249" s="3840"/>
      <c r="AC3249" s="3840"/>
      <c r="AD3249" s="3840"/>
      <c r="AE3249" s="3840"/>
      <c r="AF3249" s="3840"/>
      <c r="AG3249" s="3840"/>
      <c r="AH3249" s="3840"/>
      <c r="AI3249" s="3840"/>
      <c r="AJ3249" s="3840"/>
      <c r="AK3249" s="3841"/>
    </row>
    <row r="3250" spans="2:37" s="2684" customFormat="1" ht="17.25" customHeight="1" x14ac:dyDescent="0.2">
      <c r="B3250" s="2572"/>
      <c r="C3250" s="2681"/>
      <c r="D3250" s="2681"/>
      <c r="E3250" s="2681"/>
      <c r="F3250" s="2681"/>
      <c r="G3250" s="2573"/>
      <c r="H3250" s="2573"/>
      <c r="I3250" s="2573"/>
      <c r="J3250" s="2573"/>
      <c r="K3250" s="2573"/>
      <c r="L3250" s="2573"/>
      <c r="M3250" s="2573"/>
      <c r="N3250" s="2573"/>
      <c r="O3250" s="2573"/>
      <c r="P3250" s="2573"/>
      <c r="Q3250" s="2573"/>
      <c r="R3250" s="2573"/>
      <c r="S3250" s="2573"/>
      <c r="T3250" s="2573"/>
      <c r="U3250" s="2573"/>
      <c r="V3250" s="2573"/>
      <c r="W3250" s="2573"/>
      <c r="X3250" s="2573"/>
      <c r="Y3250" s="2573"/>
      <c r="Z3250" s="2573"/>
      <c r="AA3250" s="2573"/>
      <c r="AB3250" s="2573"/>
      <c r="AC3250" s="2573"/>
      <c r="AD3250" s="2573"/>
      <c r="AE3250" s="2573"/>
      <c r="AF3250" s="2573"/>
      <c r="AG3250" s="2573"/>
      <c r="AH3250" s="2573"/>
      <c r="AI3250" s="2573"/>
      <c r="AJ3250" s="2573"/>
      <c r="AK3250" s="2574"/>
    </row>
    <row r="3251" spans="2:37" s="2684" customFormat="1" ht="17.25" customHeight="1" x14ac:dyDescent="0.2">
      <c r="B3251" s="2572" t="s">
        <v>4992</v>
      </c>
      <c r="C3251" s="2681"/>
      <c r="D3251" s="3962" t="s">
        <v>5344</v>
      </c>
      <c r="E3251" s="3962"/>
      <c r="F3251" s="3962"/>
      <c r="G3251" s="3962"/>
      <c r="H3251" s="2573"/>
      <c r="I3251" s="2573"/>
      <c r="J3251" s="2573"/>
      <c r="K3251" s="2573"/>
      <c r="L3251" s="2573"/>
      <c r="M3251" s="2573"/>
      <c r="N3251" s="2573"/>
      <c r="O3251" s="2573"/>
      <c r="P3251" s="2573"/>
      <c r="Q3251" s="2573"/>
      <c r="R3251" s="2573"/>
      <c r="S3251" s="2573"/>
      <c r="T3251" s="2573"/>
      <c r="U3251" s="2573"/>
      <c r="V3251" s="2573"/>
      <c r="W3251" s="2573"/>
      <c r="X3251" s="2573"/>
      <c r="Y3251" s="2573"/>
      <c r="Z3251" s="2573"/>
      <c r="AA3251" s="2573"/>
      <c r="AB3251" s="2573"/>
      <c r="AC3251" s="2573"/>
      <c r="AD3251" s="2573"/>
      <c r="AE3251" s="2573"/>
      <c r="AF3251" s="2573"/>
      <c r="AG3251" s="2573"/>
      <c r="AH3251" s="2573"/>
      <c r="AI3251" s="2573"/>
      <c r="AJ3251" s="2573"/>
      <c r="AK3251" s="2574"/>
    </row>
    <row r="3252" spans="2:37" s="2684" customFormat="1" ht="17.25" customHeight="1" thickBot="1" x14ac:dyDescent="0.25">
      <c r="B3252" s="3863" t="s">
        <v>5006</v>
      </c>
      <c r="C3252" s="3864"/>
      <c r="D3252" s="3972">
        <v>41334</v>
      </c>
      <c r="E3252" s="3972"/>
      <c r="F3252" s="2681"/>
      <c r="G3252" s="2573"/>
      <c r="H3252" s="2573"/>
      <c r="I3252" s="2573"/>
      <c r="J3252" s="2573"/>
      <c r="K3252" s="2573"/>
      <c r="L3252" s="2573"/>
      <c r="M3252" s="2573"/>
      <c r="N3252" s="2573"/>
      <c r="O3252" s="2573"/>
      <c r="P3252" s="2573"/>
      <c r="Q3252" s="2573"/>
      <c r="R3252" s="2573"/>
      <c r="S3252" s="2573"/>
      <c r="T3252" s="2573"/>
      <c r="U3252" s="2573"/>
      <c r="V3252" s="2573"/>
      <c r="W3252" s="2573"/>
      <c r="X3252" s="2573"/>
      <c r="Y3252" s="2573"/>
      <c r="Z3252" s="2573"/>
      <c r="AA3252" s="2573"/>
      <c r="AB3252" s="2573"/>
      <c r="AC3252" s="2573"/>
      <c r="AD3252" s="2573"/>
      <c r="AE3252" s="2573"/>
      <c r="AF3252" s="2573"/>
      <c r="AG3252" s="2573"/>
      <c r="AH3252" s="2573"/>
      <c r="AI3252" s="2573"/>
      <c r="AJ3252" s="2573"/>
      <c r="AK3252" s="2574"/>
    </row>
    <row r="3253" spans="2:37" s="2684" customFormat="1" ht="45" customHeight="1" thickBot="1" x14ac:dyDescent="0.25">
      <c r="B3253" s="3844" t="s">
        <v>5007</v>
      </c>
      <c r="C3253" s="3871"/>
      <c r="D3253" s="3963" t="s">
        <v>5345</v>
      </c>
      <c r="E3253" s="3964"/>
      <c r="F3253" s="3964"/>
      <c r="G3253" s="3964"/>
      <c r="H3253" s="3964"/>
      <c r="I3253" s="3964"/>
      <c r="J3253" s="3964"/>
      <c r="K3253" s="3965"/>
      <c r="L3253" s="2573"/>
      <c r="M3253" s="2573"/>
      <c r="N3253" s="2573"/>
      <c r="O3253" s="2573"/>
      <c r="P3253" s="2573"/>
      <c r="Q3253" s="2573"/>
      <c r="R3253" s="2573"/>
      <c r="S3253" s="2573"/>
      <c r="T3253" s="2573"/>
      <c r="U3253" s="2573"/>
      <c r="V3253" s="2573"/>
      <c r="W3253" s="2573"/>
      <c r="X3253" s="2573"/>
      <c r="Y3253" s="2573"/>
      <c r="Z3253" s="2573"/>
      <c r="AA3253" s="2573"/>
      <c r="AB3253" s="2573"/>
      <c r="AC3253" s="2573"/>
      <c r="AD3253" s="2573"/>
      <c r="AE3253" s="2573"/>
      <c r="AF3253" s="2573"/>
      <c r="AG3253" s="2573"/>
      <c r="AH3253" s="2573"/>
      <c r="AI3253" s="2573"/>
      <c r="AJ3253" s="2573"/>
      <c r="AK3253" s="2574"/>
    </row>
    <row r="3254" spans="2:37" s="2684" customFormat="1" ht="17.25" customHeight="1" thickBot="1" x14ac:dyDescent="0.25">
      <c r="B3254" s="3865"/>
      <c r="C3254" s="3849"/>
      <c r="D3254" s="3849"/>
      <c r="E3254" s="3849"/>
      <c r="F3254" s="3849"/>
      <c r="G3254" s="3849"/>
      <c r="H3254" s="3849"/>
      <c r="I3254" s="3849"/>
      <c r="J3254" s="3849"/>
      <c r="K3254" s="3849"/>
      <c r="L3254" s="3849"/>
      <c r="M3254" s="3849"/>
      <c r="N3254" s="3849"/>
      <c r="O3254" s="3849"/>
      <c r="P3254" s="3849"/>
      <c r="Q3254" s="3849"/>
      <c r="R3254" s="2573"/>
      <c r="S3254" s="2573"/>
      <c r="T3254" s="2573"/>
      <c r="U3254" s="2573"/>
      <c r="V3254" s="2573"/>
      <c r="W3254" s="2573"/>
      <c r="X3254" s="2573"/>
      <c r="Y3254" s="2573"/>
      <c r="Z3254" s="2573"/>
      <c r="AA3254" s="2573"/>
      <c r="AB3254" s="2573"/>
      <c r="AC3254" s="2573"/>
      <c r="AD3254" s="2573"/>
      <c r="AE3254" s="2573"/>
      <c r="AF3254" s="2573"/>
      <c r="AG3254" s="2573"/>
      <c r="AH3254" s="2573"/>
      <c r="AI3254" s="2573"/>
      <c r="AJ3254" s="2573"/>
      <c r="AK3254" s="2574"/>
    </row>
    <row r="3255" spans="2:37" s="2684" customFormat="1" ht="17.25" customHeight="1" thickBot="1" x14ac:dyDescent="0.25">
      <c r="B3255" s="3852" t="s">
        <v>5008</v>
      </c>
      <c r="C3255" s="3853"/>
      <c r="D3255" s="3827" t="s">
        <v>4998</v>
      </c>
      <c r="E3255" s="3827" t="s">
        <v>5009</v>
      </c>
      <c r="F3255" s="3859" t="s">
        <v>224</v>
      </c>
      <c r="G3255" s="3861"/>
      <c r="H3255" s="3861"/>
      <c r="I3255" s="3861"/>
      <c r="J3255" s="3861"/>
      <c r="K3255" s="3861"/>
      <c r="L3255" s="3861"/>
      <c r="M3255" s="3861"/>
      <c r="N3255" s="3861"/>
      <c r="O3255" s="3861"/>
      <c r="P3255" s="3861"/>
      <c r="Q3255" s="3861"/>
      <c r="R3255" s="3862"/>
      <c r="S3255" s="3859" t="s">
        <v>340</v>
      </c>
      <c r="T3255" s="3861"/>
      <c r="U3255" s="3861"/>
      <c r="V3255" s="3861"/>
      <c r="W3255" s="3861"/>
      <c r="X3255" s="3861"/>
      <c r="Y3255" s="3861"/>
      <c r="Z3255" s="3861"/>
      <c r="AA3255" s="3861"/>
      <c r="AB3255" s="3861"/>
      <c r="AC3255" s="3862"/>
      <c r="AD3255" s="3859" t="s">
        <v>225</v>
      </c>
      <c r="AE3255" s="3861"/>
      <c r="AF3255" s="3861"/>
      <c r="AG3255" s="3862"/>
      <c r="AH3255" s="3873" t="s">
        <v>4993</v>
      </c>
      <c r="AI3255" s="3874"/>
      <c r="AJ3255" s="3875"/>
      <c r="AK3255" s="2574"/>
    </row>
    <row r="3256" spans="2:37" s="2684" customFormat="1" ht="17.25" customHeight="1" thickBot="1" x14ac:dyDescent="0.25">
      <c r="B3256" s="3854"/>
      <c r="C3256" s="3855"/>
      <c r="D3256" s="3828"/>
      <c r="E3256" s="3828"/>
      <c r="F3256" s="3827" t="s">
        <v>5010</v>
      </c>
      <c r="G3256" s="3827" t="s">
        <v>5011</v>
      </c>
      <c r="H3256" s="3827" t="s">
        <v>5012</v>
      </c>
      <c r="I3256" s="3830" t="s">
        <v>5013</v>
      </c>
      <c r="J3256" s="3830" t="s">
        <v>5014</v>
      </c>
      <c r="K3256" s="3830" t="s">
        <v>5015</v>
      </c>
      <c r="L3256" s="3830" t="s">
        <v>5016</v>
      </c>
      <c r="M3256" s="4655" t="s">
        <v>5017</v>
      </c>
      <c r="N3256" s="4656"/>
      <c r="O3256" s="3830" t="s">
        <v>5018</v>
      </c>
      <c r="P3256" s="3830" t="s">
        <v>5019</v>
      </c>
      <c r="Q3256" s="3830" t="s">
        <v>5020</v>
      </c>
      <c r="R3256" s="3830" t="s">
        <v>5021</v>
      </c>
      <c r="S3256" s="3827" t="s">
        <v>5022</v>
      </c>
      <c r="T3256" s="3827" t="s">
        <v>5023</v>
      </c>
      <c r="U3256" s="3827" t="s">
        <v>5024</v>
      </c>
      <c r="V3256" s="3827" t="s">
        <v>5025</v>
      </c>
      <c r="W3256" s="3827" t="s">
        <v>5026</v>
      </c>
      <c r="X3256" s="3827" t="s">
        <v>5027</v>
      </c>
      <c r="Y3256" s="3827" t="s">
        <v>5028</v>
      </c>
      <c r="Z3256" s="3827" t="s">
        <v>5029</v>
      </c>
      <c r="AA3256" s="3827" t="s">
        <v>5030</v>
      </c>
      <c r="AB3256" s="3830" t="s">
        <v>5031</v>
      </c>
      <c r="AC3256" s="3830" t="s">
        <v>5032</v>
      </c>
      <c r="AD3256" s="3827" t="s">
        <v>5033</v>
      </c>
      <c r="AE3256" s="3827" t="s">
        <v>5034</v>
      </c>
      <c r="AF3256" s="3827" t="s">
        <v>5035</v>
      </c>
      <c r="AG3256" s="3827" t="s">
        <v>5036</v>
      </c>
      <c r="AH3256" s="3827" t="s">
        <v>1154</v>
      </c>
      <c r="AI3256" s="3827" t="s">
        <v>4994</v>
      </c>
      <c r="AJ3256" s="3827" t="s">
        <v>4995</v>
      </c>
      <c r="AK3256" s="2574"/>
    </row>
    <row r="3257" spans="2:37" s="2684" customFormat="1" ht="17.25" customHeight="1" thickBot="1" x14ac:dyDescent="0.25">
      <c r="B3257" s="4657"/>
      <c r="C3257" s="4658"/>
      <c r="D3257" s="3954"/>
      <c r="E3257" s="3954"/>
      <c r="F3257" s="3954"/>
      <c r="G3257" s="3954"/>
      <c r="H3257" s="3954"/>
      <c r="I3257" s="4002"/>
      <c r="J3257" s="4002"/>
      <c r="K3257" s="4002"/>
      <c r="L3257" s="4002"/>
      <c r="M3257" s="2680" t="s">
        <v>5037</v>
      </c>
      <c r="N3257" s="2679" t="s">
        <v>2798</v>
      </c>
      <c r="O3257" s="4002"/>
      <c r="P3257" s="4002"/>
      <c r="Q3257" s="4002"/>
      <c r="R3257" s="4002"/>
      <c r="S3257" s="3954"/>
      <c r="T3257" s="3954"/>
      <c r="U3257" s="3954"/>
      <c r="V3257" s="3954"/>
      <c r="W3257" s="3954"/>
      <c r="X3257" s="3954"/>
      <c r="Y3257" s="3954"/>
      <c r="Z3257" s="3954"/>
      <c r="AA3257" s="3954"/>
      <c r="AB3257" s="4002"/>
      <c r="AC3257" s="4002"/>
      <c r="AD3257" s="3954"/>
      <c r="AE3257" s="3954"/>
      <c r="AF3257" s="3954"/>
      <c r="AG3257" s="3954"/>
      <c r="AH3257" s="3954"/>
      <c r="AI3257" s="3954"/>
      <c r="AJ3257" s="3954"/>
      <c r="AK3257" s="2574"/>
    </row>
    <row r="3258" spans="2:37" s="2684" customFormat="1" ht="17.25" customHeight="1" thickBot="1" x14ac:dyDescent="0.25">
      <c r="B3258" s="3941" t="s">
        <v>5342</v>
      </c>
      <c r="C3258" s="3942"/>
      <c r="D3258" s="2598" t="s">
        <v>1534</v>
      </c>
      <c r="E3258" s="2599">
        <f>+F3258</f>
        <v>6</v>
      </c>
      <c r="F3258" s="2599">
        <v>6</v>
      </c>
      <c r="G3258" s="2727" t="s">
        <v>1534</v>
      </c>
      <c r="H3258" s="3120">
        <v>27</v>
      </c>
      <c r="I3258" s="2727" t="s">
        <v>1534</v>
      </c>
      <c r="J3258" s="2727" t="s">
        <v>1534</v>
      </c>
      <c r="K3258" s="2727">
        <v>0.18</v>
      </c>
      <c r="L3258" s="2727" t="s">
        <v>1534</v>
      </c>
      <c r="M3258" s="2598" t="s">
        <v>1534</v>
      </c>
      <c r="N3258" s="3121" t="s">
        <v>1534</v>
      </c>
      <c r="O3258" s="2727">
        <v>0.18</v>
      </c>
      <c r="P3258" s="2727">
        <v>0.18</v>
      </c>
      <c r="Q3258" s="3121" t="s">
        <v>1534</v>
      </c>
      <c r="R3258" s="3121" t="s">
        <v>1534</v>
      </c>
      <c r="S3258" s="2730" t="s">
        <v>1534</v>
      </c>
      <c r="T3258" s="2730" t="s">
        <v>1534</v>
      </c>
      <c r="U3258" s="2730" t="s">
        <v>1534</v>
      </c>
      <c r="V3258" s="2730">
        <v>5</v>
      </c>
      <c r="W3258" s="2730" t="s">
        <v>1534</v>
      </c>
      <c r="X3258" s="2730">
        <v>0.06</v>
      </c>
      <c r="Y3258" s="3122"/>
      <c r="Z3258" s="2730" t="s">
        <v>1534</v>
      </c>
      <c r="AA3258" s="2730" t="s">
        <v>1534</v>
      </c>
      <c r="AB3258" s="2730" t="s">
        <v>1534</v>
      </c>
      <c r="AC3258" s="2730">
        <v>0.06</v>
      </c>
      <c r="AD3258" s="2730" t="s">
        <v>1534</v>
      </c>
      <c r="AE3258" s="2730">
        <v>5</v>
      </c>
      <c r="AF3258" s="2730" t="s">
        <v>1534</v>
      </c>
      <c r="AG3258" s="2588">
        <v>0.5</v>
      </c>
      <c r="AH3258" s="2730" t="s">
        <v>1534</v>
      </c>
      <c r="AI3258" s="2730" t="s">
        <v>1534</v>
      </c>
      <c r="AJ3258" s="2730" t="s">
        <v>1534</v>
      </c>
      <c r="AK3258" s="2574"/>
    </row>
    <row r="3259" spans="2:37" s="2684" customFormat="1" ht="17.25" customHeight="1" x14ac:dyDescent="0.2">
      <c r="B3259" s="2575"/>
      <c r="C3259" s="2568"/>
      <c r="D3259" s="2568"/>
      <c r="E3259" s="2568"/>
      <c r="F3259" s="2568"/>
      <c r="G3259" s="2568"/>
      <c r="H3259" s="2568"/>
      <c r="I3259" s="2569"/>
      <c r="J3259" s="2569"/>
      <c r="K3259" s="2569"/>
      <c r="L3259" s="2569"/>
      <c r="M3259" s="2568"/>
      <c r="N3259" s="2569"/>
      <c r="O3259" s="2569"/>
      <c r="P3259" s="2569"/>
      <c r="Q3259" s="2569"/>
      <c r="R3259" s="2569"/>
      <c r="S3259" s="2568"/>
      <c r="T3259" s="2567"/>
      <c r="U3259" s="2567"/>
      <c r="V3259" s="2567"/>
      <c r="W3259" s="2567"/>
      <c r="X3259" s="2567"/>
      <c r="Y3259" s="2567"/>
      <c r="Z3259" s="2567"/>
      <c r="AA3259" s="2567"/>
      <c r="AB3259" s="2567"/>
      <c r="AC3259" s="2567"/>
      <c r="AD3259" s="2567"/>
      <c r="AE3259" s="2567"/>
      <c r="AF3259" s="2567"/>
      <c r="AG3259" s="2567"/>
      <c r="AH3259" s="2567"/>
      <c r="AI3259" s="2567"/>
      <c r="AJ3259" s="2570"/>
      <c r="AK3259" s="2574"/>
    </row>
    <row r="3260" spans="2:37" s="2684" customFormat="1" ht="17.25" customHeight="1" x14ac:dyDescent="0.2">
      <c r="B3260" s="3834" t="s">
        <v>4996</v>
      </c>
      <c r="C3260" s="3835"/>
      <c r="D3260" s="3836" t="s">
        <v>5343</v>
      </c>
      <c r="E3260" s="3836"/>
      <c r="F3260" s="3836"/>
      <c r="G3260" s="3836"/>
      <c r="H3260" s="2571"/>
      <c r="I3260" s="2571"/>
      <c r="J3260" s="2571"/>
      <c r="K3260" s="2571"/>
      <c r="L3260" s="2571"/>
      <c r="M3260" s="2571"/>
      <c r="N3260" s="2571"/>
      <c r="O3260" s="2571"/>
      <c r="P3260" s="2571"/>
      <c r="Q3260" s="2571"/>
      <c r="R3260" s="2571"/>
      <c r="S3260" s="2571"/>
      <c r="T3260" s="2567"/>
      <c r="U3260" s="2567"/>
      <c r="V3260" s="2567"/>
      <c r="W3260" s="2567"/>
      <c r="X3260" s="2567"/>
      <c r="Y3260" s="2567"/>
      <c r="Z3260" s="2567"/>
      <c r="AA3260" s="2567"/>
      <c r="AB3260" s="2567"/>
      <c r="AC3260" s="2567"/>
      <c r="AD3260" s="2567"/>
      <c r="AE3260" s="2567"/>
      <c r="AF3260" s="2567"/>
      <c r="AG3260" s="2567"/>
      <c r="AH3260" s="2567"/>
      <c r="AI3260" s="2567"/>
      <c r="AJ3260" s="2570"/>
      <c r="AK3260" s="2574"/>
    </row>
    <row r="3261" spans="2:37" s="2684" customFormat="1" ht="17.25" customHeight="1" x14ac:dyDescent="0.2">
      <c r="B3261" s="3834" t="s">
        <v>4997</v>
      </c>
      <c r="C3261" s="3835"/>
      <c r="D3261" s="4014" t="s">
        <v>5093</v>
      </c>
      <c r="E3261" s="4014"/>
      <c r="F3261" s="4014"/>
      <c r="G3261" s="4014"/>
      <c r="H3261" s="2571"/>
      <c r="I3261" s="2571"/>
      <c r="J3261" s="2571"/>
      <c r="K3261" s="2571"/>
      <c r="L3261" s="2571"/>
      <c r="M3261" s="2571"/>
      <c r="N3261" s="2571"/>
      <c r="O3261" s="2571"/>
      <c r="P3261" s="2571"/>
      <c r="Q3261" s="2571"/>
      <c r="R3261" s="2571"/>
      <c r="S3261" s="2571"/>
      <c r="T3261" s="2567"/>
      <c r="U3261" s="2567"/>
      <c r="V3261" s="2567"/>
      <c r="W3261" s="2567"/>
      <c r="X3261" s="2567"/>
      <c r="Y3261" s="2567"/>
      <c r="Z3261" s="2567"/>
      <c r="AA3261" s="2567"/>
      <c r="AB3261" s="2567"/>
      <c r="AC3261" s="2567"/>
      <c r="AD3261" s="2567"/>
      <c r="AE3261" s="2567"/>
      <c r="AF3261" s="2567"/>
      <c r="AG3261" s="2567"/>
      <c r="AH3261" s="2567"/>
      <c r="AI3261" s="2567"/>
      <c r="AJ3261" s="2570"/>
      <c r="AK3261" s="2574"/>
    </row>
    <row r="3262" spans="2:37" s="2684" customFormat="1" ht="17.25" customHeight="1" thickBot="1" x14ac:dyDescent="0.25">
      <c r="B3262" s="3938"/>
      <c r="C3262" s="3939"/>
      <c r="D3262" s="4665"/>
      <c r="E3262" s="4665"/>
      <c r="F3262" s="4665"/>
      <c r="G3262" s="4665"/>
      <c r="H3262" s="2576"/>
      <c r="I3262" s="2576"/>
      <c r="J3262" s="2576"/>
      <c r="K3262" s="2576"/>
      <c r="L3262" s="2576"/>
      <c r="M3262" s="2576"/>
      <c r="N3262" s="2576"/>
      <c r="O3262" s="2576"/>
      <c r="P3262" s="2576"/>
      <c r="Q3262" s="2576"/>
      <c r="R3262" s="2576"/>
      <c r="S3262" s="2576"/>
      <c r="T3262" s="2577"/>
      <c r="U3262" s="2577"/>
      <c r="V3262" s="2577"/>
      <c r="W3262" s="2577"/>
      <c r="X3262" s="2577"/>
      <c r="Y3262" s="2577"/>
      <c r="Z3262" s="2577"/>
      <c r="AA3262" s="2577"/>
      <c r="AB3262" s="2577"/>
      <c r="AC3262" s="2577"/>
      <c r="AD3262" s="2577"/>
      <c r="AE3262" s="2577"/>
      <c r="AF3262" s="2577"/>
      <c r="AG3262" s="2577"/>
      <c r="AH3262" s="2577"/>
      <c r="AI3262" s="2577"/>
      <c r="AJ3262" s="2578"/>
      <c r="AK3262" s="2579"/>
    </row>
    <row r="3263" spans="2:37" s="2684" customFormat="1" ht="17.25" customHeight="1" x14ac:dyDescent="0.2">
      <c r="B3263" s="2685"/>
      <c r="C3263" s="2685"/>
      <c r="D3263" s="2695"/>
      <c r="E3263" s="2695"/>
      <c r="F3263" s="2695"/>
      <c r="G3263" s="2695"/>
      <c r="H3263" s="2571"/>
      <c r="I3263" s="2571"/>
      <c r="J3263" s="2571"/>
      <c r="K3263" s="2571"/>
      <c r="L3263" s="2571"/>
      <c r="M3263" s="2571"/>
      <c r="N3263" s="2571"/>
      <c r="O3263" s="2571"/>
      <c r="P3263" s="2571"/>
      <c r="Q3263" s="2571"/>
      <c r="R3263" s="2571"/>
      <c r="S3263" s="2571"/>
      <c r="T3263" s="2567"/>
      <c r="U3263" s="2567"/>
      <c r="V3263" s="2567"/>
      <c r="W3263" s="2567"/>
      <c r="X3263" s="2567"/>
      <c r="Y3263" s="2567"/>
      <c r="Z3263" s="2567"/>
      <c r="AA3263" s="2567"/>
      <c r="AB3263" s="2567"/>
      <c r="AC3263" s="2567"/>
      <c r="AD3263" s="2567"/>
      <c r="AE3263" s="2567"/>
      <c r="AF3263" s="2567"/>
      <c r="AG3263" s="2567"/>
      <c r="AH3263" s="2567"/>
      <c r="AI3263" s="2567"/>
      <c r="AJ3263" s="2567"/>
      <c r="AK3263" s="2573"/>
    </row>
    <row r="3264" spans="2:37" s="2684" customFormat="1" ht="17.25" customHeight="1" thickBot="1" x14ac:dyDescent="0.25">
      <c r="B3264" s="2685"/>
      <c r="C3264" s="2685"/>
      <c r="D3264" s="2695"/>
      <c r="E3264" s="2695"/>
      <c r="F3264" s="2695"/>
      <c r="G3264" s="2695"/>
      <c r="H3264" s="2571"/>
      <c r="I3264" s="2571"/>
      <c r="J3264" s="2571"/>
      <c r="K3264" s="2571"/>
      <c r="L3264" s="2571"/>
      <c r="M3264" s="2571"/>
      <c r="N3264" s="2571"/>
      <c r="O3264" s="2571"/>
      <c r="P3264" s="2571"/>
      <c r="Q3264" s="2571"/>
      <c r="R3264" s="2571"/>
      <c r="S3264" s="2571"/>
      <c r="T3264" s="2567"/>
      <c r="U3264" s="2567"/>
      <c r="V3264" s="2567"/>
      <c r="W3264" s="2567"/>
      <c r="X3264" s="2567"/>
      <c r="Y3264" s="2567"/>
      <c r="Z3264" s="2567"/>
      <c r="AA3264" s="2567"/>
      <c r="AB3264" s="2567"/>
      <c r="AC3264" s="2567"/>
      <c r="AD3264" s="2567"/>
      <c r="AE3264" s="2567"/>
      <c r="AF3264" s="2567"/>
      <c r="AG3264" s="2567"/>
      <c r="AH3264" s="2567"/>
      <c r="AI3264" s="2567"/>
      <c r="AJ3264" s="2567"/>
      <c r="AK3264" s="2573"/>
    </row>
    <row r="3265" spans="2:37" s="2684" customFormat="1" ht="23.25" customHeight="1" x14ac:dyDescent="0.2">
      <c r="B3265" s="3839" t="s">
        <v>5005</v>
      </c>
      <c r="C3265" s="3840"/>
      <c r="D3265" s="3840"/>
      <c r="E3265" s="3840"/>
      <c r="F3265" s="3840"/>
      <c r="G3265" s="3840"/>
      <c r="H3265" s="3840"/>
      <c r="I3265" s="3840"/>
      <c r="J3265" s="3840"/>
      <c r="K3265" s="3840"/>
      <c r="L3265" s="3840"/>
      <c r="M3265" s="3840"/>
      <c r="N3265" s="3840"/>
      <c r="O3265" s="3840"/>
      <c r="P3265" s="3840"/>
      <c r="Q3265" s="3840"/>
      <c r="R3265" s="3840"/>
      <c r="S3265" s="3840"/>
      <c r="T3265" s="3840"/>
      <c r="U3265" s="3840"/>
      <c r="V3265" s="3840"/>
      <c r="W3265" s="3840"/>
      <c r="X3265" s="3840"/>
      <c r="Y3265" s="3840"/>
      <c r="Z3265" s="3840"/>
      <c r="AA3265" s="3840"/>
      <c r="AB3265" s="3840"/>
      <c r="AC3265" s="3840"/>
      <c r="AD3265" s="3840"/>
      <c r="AE3265" s="3840"/>
      <c r="AF3265" s="3840"/>
      <c r="AG3265" s="3840"/>
      <c r="AH3265" s="3840"/>
      <c r="AI3265" s="3840"/>
      <c r="AJ3265" s="3840"/>
      <c r="AK3265" s="3841"/>
    </row>
    <row r="3266" spans="2:37" s="2684" customFormat="1" ht="17.25" customHeight="1" x14ac:dyDescent="0.2">
      <c r="B3266" s="2572"/>
      <c r="C3266" s="2681"/>
      <c r="D3266" s="2681"/>
      <c r="E3266" s="2681"/>
      <c r="F3266" s="2681"/>
      <c r="G3266" s="2573"/>
      <c r="H3266" s="2573"/>
      <c r="I3266" s="2573"/>
      <c r="J3266" s="2573"/>
      <c r="K3266" s="2573"/>
      <c r="L3266" s="2573"/>
      <c r="M3266" s="2573"/>
      <c r="N3266" s="2573"/>
      <c r="O3266" s="2573"/>
      <c r="P3266" s="2573"/>
      <c r="Q3266" s="2573"/>
      <c r="R3266" s="2573"/>
      <c r="S3266" s="2573"/>
      <c r="T3266" s="2573"/>
      <c r="U3266" s="2573"/>
      <c r="V3266" s="2573"/>
      <c r="W3266" s="2573"/>
      <c r="X3266" s="2573"/>
      <c r="Y3266" s="2573"/>
      <c r="Z3266" s="2573"/>
      <c r="AA3266" s="2573"/>
      <c r="AB3266" s="2573"/>
      <c r="AC3266" s="2573"/>
      <c r="AD3266" s="2573"/>
      <c r="AE3266" s="2573"/>
      <c r="AF3266" s="2573"/>
      <c r="AG3266" s="2573"/>
      <c r="AH3266" s="2573"/>
      <c r="AI3266" s="2573"/>
      <c r="AJ3266" s="2573"/>
      <c r="AK3266" s="2574"/>
    </row>
    <row r="3267" spans="2:37" s="2684" customFormat="1" ht="17.25" customHeight="1" x14ac:dyDescent="0.2">
      <c r="B3267" s="2572" t="s">
        <v>4992</v>
      </c>
      <c r="C3267" s="2681"/>
      <c r="D3267" s="3962" t="s">
        <v>5346</v>
      </c>
      <c r="E3267" s="3962"/>
      <c r="F3267" s="3962"/>
      <c r="G3267" s="3962"/>
      <c r="H3267" s="2573"/>
      <c r="I3267" s="2573"/>
      <c r="J3267" s="2573"/>
      <c r="K3267" s="2573"/>
      <c r="L3267" s="2573"/>
      <c r="M3267" s="2573"/>
      <c r="N3267" s="2573"/>
      <c r="O3267" s="2573"/>
      <c r="P3267" s="2573"/>
      <c r="Q3267" s="2573"/>
      <c r="R3267" s="2573"/>
      <c r="S3267" s="2573"/>
      <c r="T3267" s="2573"/>
      <c r="U3267" s="2573"/>
      <c r="V3267" s="2573"/>
      <c r="W3267" s="2573"/>
      <c r="X3267" s="2573"/>
      <c r="Y3267" s="2573"/>
      <c r="Z3267" s="2573"/>
      <c r="AA3267" s="2573"/>
      <c r="AB3267" s="2573"/>
      <c r="AC3267" s="2573"/>
      <c r="AD3267" s="2573"/>
      <c r="AE3267" s="2573"/>
      <c r="AF3267" s="2573"/>
      <c r="AG3267" s="2573"/>
      <c r="AH3267" s="2573"/>
      <c r="AI3267" s="2573"/>
      <c r="AJ3267" s="2573"/>
      <c r="AK3267" s="2574"/>
    </row>
    <row r="3268" spans="2:37" s="2684" customFormat="1" ht="23.25" customHeight="1" thickBot="1" x14ac:dyDescent="0.25">
      <c r="B3268" s="3863" t="s">
        <v>5006</v>
      </c>
      <c r="C3268" s="3864"/>
      <c r="D3268" s="3972">
        <v>41353</v>
      </c>
      <c r="E3268" s="3972"/>
      <c r="F3268" s="2681"/>
      <c r="G3268" s="2573"/>
      <c r="H3268" s="2573"/>
      <c r="I3268" s="2573"/>
      <c r="J3268" s="2573"/>
      <c r="K3268" s="2573"/>
      <c r="L3268" s="2573"/>
      <c r="M3268" s="2573"/>
      <c r="N3268" s="2573"/>
      <c r="O3268" s="2573"/>
      <c r="P3268" s="2573"/>
      <c r="Q3268" s="2573"/>
      <c r="R3268" s="2573"/>
      <c r="S3268" s="2573"/>
      <c r="T3268" s="2573"/>
      <c r="U3268" s="2573"/>
      <c r="V3268" s="2573"/>
      <c r="W3268" s="2573"/>
      <c r="X3268" s="2573"/>
      <c r="Y3268" s="2573"/>
      <c r="Z3268" s="2573"/>
      <c r="AA3268" s="2573"/>
      <c r="AB3268" s="2573"/>
      <c r="AC3268" s="2573"/>
      <c r="AD3268" s="2573"/>
      <c r="AE3268" s="2573"/>
      <c r="AF3268" s="2573"/>
      <c r="AG3268" s="2573"/>
      <c r="AH3268" s="2573"/>
      <c r="AI3268" s="2573"/>
      <c r="AJ3268" s="2573"/>
      <c r="AK3268" s="2574"/>
    </row>
    <row r="3269" spans="2:37" s="2684" customFormat="1" ht="51.75" customHeight="1" thickBot="1" x14ac:dyDescent="0.25">
      <c r="B3269" s="3844" t="s">
        <v>5007</v>
      </c>
      <c r="C3269" s="3871"/>
      <c r="D3269" s="3963" t="s">
        <v>5347</v>
      </c>
      <c r="E3269" s="3964"/>
      <c r="F3269" s="3964"/>
      <c r="G3269" s="3964"/>
      <c r="H3269" s="3964"/>
      <c r="I3269" s="3964"/>
      <c r="J3269" s="3964"/>
      <c r="K3269" s="3965"/>
      <c r="L3269" s="2573"/>
      <c r="M3269" s="2573"/>
      <c r="N3269" s="2573"/>
      <c r="O3269" s="2573"/>
      <c r="P3269" s="2573"/>
      <c r="Q3269" s="2573"/>
      <c r="R3269" s="2573"/>
      <c r="S3269" s="2573"/>
      <c r="T3269" s="2573"/>
      <c r="U3269" s="2573"/>
      <c r="V3269" s="2573"/>
      <c r="W3269" s="2573"/>
      <c r="X3269" s="2573"/>
      <c r="Y3269" s="2573"/>
      <c r="Z3269" s="2573"/>
      <c r="AA3269" s="2573"/>
      <c r="AB3269" s="2573"/>
      <c r="AC3269" s="2573"/>
      <c r="AD3269" s="2573"/>
      <c r="AE3269" s="2573"/>
      <c r="AF3269" s="2573"/>
      <c r="AG3269" s="2573"/>
      <c r="AH3269" s="2573"/>
      <c r="AI3269" s="2573"/>
      <c r="AJ3269" s="2573"/>
      <c r="AK3269" s="2574"/>
    </row>
    <row r="3270" spans="2:37" s="2684" customFormat="1" ht="17.25" customHeight="1" thickBot="1" x14ac:dyDescent="0.25">
      <c r="B3270" s="3865"/>
      <c r="C3270" s="3849"/>
      <c r="D3270" s="3849"/>
      <c r="E3270" s="3849"/>
      <c r="F3270" s="3849"/>
      <c r="G3270" s="3849"/>
      <c r="H3270" s="3849"/>
      <c r="I3270" s="3849"/>
      <c r="J3270" s="3849"/>
      <c r="K3270" s="3849"/>
      <c r="L3270" s="3849"/>
      <c r="M3270" s="3849"/>
      <c r="N3270" s="3849"/>
      <c r="O3270" s="3849"/>
      <c r="P3270" s="3849"/>
      <c r="Q3270" s="3849"/>
      <c r="R3270" s="2573"/>
      <c r="S3270" s="2573"/>
      <c r="T3270" s="2573"/>
      <c r="U3270" s="2573"/>
      <c r="V3270" s="2573"/>
      <c r="W3270" s="2573"/>
      <c r="X3270" s="2573"/>
      <c r="Y3270" s="2573"/>
      <c r="Z3270" s="2573"/>
      <c r="AA3270" s="2573"/>
      <c r="AB3270" s="2573"/>
      <c r="AC3270" s="2573"/>
      <c r="AD3270" s="2573"/>
      <c r="AE3270" s="2573"/>
      <c r="AF3270" s="2573"/>
      <c r="AG3270" s="2573"/>
      <c r="AH3270" s="2573"/>
      <c r="AI3270" s="2573"/>
      <c r="AJ3270" s="2573"/>
      <c r="AK3270" s="2574"/>
    </row>
    <row r="3271" spans="2:37" s="2684" customFormat="1" ht="17.25" customHeight="1" thickBot="1" x14ac:dyDescent="0.25">
      <c r="B3271" s="3852" t="s">
        <v>5008</v>
      </c>
      <c r="C3271" s="3853"/>
      <c r="D3271" s="3827" t="s">
        <v>4998</v>
      </c>
      <c r="E3271" s="3827" t="s">
        <v>5009</v>
      </c>
      <c r="F3271" s="3859" t="s">
        <v>224</v>
      </c>
      <c r="G3271" s="3861"/>
      <c r="H3271" s="3861"/>
      <c r="I3271" s="3861"/>
      <c r="J3271" s="3861"/>
      <c r="K3271" s="3861"/>
      <c r="L3271" s="3861"/>
      <c r="M3271" s="3861"/>
      <c r="N3271" s="3861"/>
      <c r="O3271" s="3861"/>
      <c r="P3271" s="3861"/>
      <c r="Q3271" s="3861"/>
      <c r="R3271" s="3862"/>
      <c r="S3271" s="3859" t="s">
        <v>340</v>
      </c>
      <c r="T3271" s="3861"/>
      <c r="U3271" s="3861"/>
      <c r="V3271" s="3861"/>
      <c r="W3271" s="3861"/>
      <c r="X3271" s="3861"/>
      <c r="Y3271" s="3861"/>
      <c r="Z3271" s="3861"/>
      <c r="AA3271" s="3861"/>
      <c r="AB3271" s="3861"/>
      <c r="AC3271" s="3862"/>
      <c r="AD3271" s="3859" t="s">
        <v>225</v>
      </c>
      <c r="AE3271" s="3861"/>
      <c r="AF3271" s="3861"/>
      <c r="AG3271" s="3862"/>
      <c r="AH3271" s="3873" t="s">
        <v>4993</v>
      </c>
      <c r="AI3271" s="3874"/>
      <c r="AJ3271" s="3875"/>
      <c r="AK3271" s="2574"/>
    </row>
    <row r="3272" spans="2:37" s="2684" customFormat="1" ht="17.25" customHeight="1" thickBot="1" x14ac:dyDescent="0.25">
      <c r="B3272" s="3854"/>
      <c r="C3272" s="3855"/>
      <c r="D3272" s="3828"/>
      <c r="E3272" s="3828"/>
      <c r="F3272" s="3827" t="s">
        <v>5010</v>
      </c>
      <c r="G3272" s="3827" t="s">
        <v>5011</v>
      </c>
      <c r="H3272" s="3827" t="s">
        <v>5012</v>
      </c>
      <c r="I3272" s="3830" t="s">
        <v>5013</v>
      </c>
      <c r="J3272" s="3830" t="s">
        <v>5014</v>
      </c>
      <c r="K3272" s="3830" t="s">
        <v>5015</v>
      </c>
      <c r="L3272" s="3830" t="s">
        <v>5016</v>
      </c>
      <c r="M3272" s="4655" t="s">
        <v>5017</v>
      </c>
      <c r="N3272" s="4656"/>
      <c r="O3272" s="3830" t="s">
        <v>5018</v>
      </c>
      <c r="P3272" s="3830" t="s">
        <v>5019</v>
      </c>
      <c r="Q3272" s="3830" t="s">
        <v>5020</v>
      </c>
      <c r="R3272" s="3830" t="s">
        <v>5021</v>
      </c>
      <c r="S3272" s="3827" t="s">
        <v>5022</v>
      </c>
      <c r="T3272" s="3827" t="s">
        <v>5023</v>
      </c>
      <c r="U3272" s="3827" t="s">
        <v>5024</v>
      </c>
      <c r="V3272" s="3827" t="s">
        <v>5025</v>
      </c>
      <c r="W3272" s="3827" t="s">
        <v>5026</v>
      </c>
      <c r="X3272" s="3827" t="s">
        <v>5027</v>
      </c>
      <c r="Y3272" s="3827" t="s">
        <v>5028</v>
      </c>
      <c r="Z3272" s="3827" t="s">
        <v>5029</v>
      </c>
      <c r="AA3272" s="3827" t="s">
        <v>5030</v>
      </c>
      <c r="AB3272" s="3830" t="s">
        <v>5031</v>
      </c>
      <c r="AC3272" s="3830" t="s">
        <v>5032</v>
      </c>
      <c r="AD3272" s="3827" t="s">
        <v>5033</v>
      </c>
      <c r="AE3272" s="3827" t="s">
        <v>5034</v>
      </c>
      <c r="AF3272" s="3827" t="s">
        <v>5035</v>
      </c>
      <c r="AG3272" s="3827" t="s">
        <v>5036</v>
      </c>
      <c r="AH3272" s="3827" t="s">
        <v>1154</v>
      </c>
      <c r="AI3272" s="3827" t="s">
        <v>4994</v>
      </c>
      <c r="AJ3272" s="3827" t="s">
        <v>4995</v>
      </c>
      <c r="AK3272" s="2574"/>
    </row>
    <row r="3273" spans="2:37" s="2684" customFormat="1" ht="17.25" customHeight="1" thickBot="1" x14ac:dyDescent="0.25">
      <c r="B3273" s="3854"/>
      <c r="C3273" s="3855"/>
      <c r="D3273" s="3828"/>
      <c r="E3273" s="3828"/>
      <c r="F3273" s="3828"/>
      <c r="G3273" s="3828"/>
      <c r="H3273" s="3828"/>
      <c r="I3273" s="3829"/>
      <c r="J3273" s="3829"/>
      <c r="K3273" s="3829"/>
      <c r="L3273" s="3829"/>
      <c r="M3273" s="2680" t="s">
        <v>5037</v>
      </c>
      <c r="N3273" s="2679" t="s">
        <v>2798</v>
      </c>
      <c r="O3273" s="3829"/>
      <c r="P3273" s="3829"/>
      <c r="Q3273" s="3829"/>
      <c r="R3273" s="3829"/>
      <c r="S3273" s="3828"/>
      <c r="T3273" s="3828"/>
      <c r="U3273" s="3828"/>
      <c r="V3273" s="3828"/>
      <c r="W3273" s="3828"/>
      <c r="X3273" s="3828"/>
      <c r="Y3273" s="3828"/>
      <c r="Z3273" s="3828"/>
      <c r="AA3273" s="3828"/>
      <c r="AB3273" s="3829"/>
      <c r="AC3273" s="3829"/>
      <c r="AD3273" s="3828"/>
      <c r="AE3273" s="3828"/>
      <c r="AF3273" s="3828"/>
      <c r="AG3273" s="3828"/>
      <c r="AH3273" s="3828"/>
      <c r="AI3273" s="3828"/>
      <c r="AJ3273" s="3828"/>
      <c r="AK3273" s="2574"/>
    </row>
    <row r="3274" spans="2:37" s="2684" customFormat="1" ht="17.25" customHeight="1" x14ac:dyDescent="0.2">
      <c r="B3274" s="4677" t="s">
        <v>5348</v>
      </c>
      <c r="C3274" s="4678"/>
      <c r="D3274" s="2581" t="s">
        <v>1534</v>
      </c>
      <c r="E3274" s="2581" t="s">
        <v>1534</v>
      </c>
      <c r="F3274" s="2581" t="s">
        <v>1534</v>
      </c>
      <c r="G3274" s="2581" t="s">
        <v>1534</v>
      </c>
      <c r="H3274" s="2581" t="s">
        <v>1534</v>
      </c>
      <c r="I3274" s="2581" t="s">
        <v>1534</v>
      </c>
      <c r="J3274" s="2581" t="s">
        <v>1534</v>
      </c>
      <c r="K3274" s="2581" t="s">
        <v>1534</v>
      </c>
      <c r="L3274" s="2581" t="s">
        <v>1534</v>
      </c>
      <c r="M3274" s="2581" t="s">
        <v>1534</v>
      </c>
      <c r="N3274" s="2581" t="s">
        <v>1534</v>
      </c>
      <c r="O3274" s="2581" t="s">
        <v>1534</v>
      </c>
      <c r="P3274" s="2581" t="s">
        <v>1534</v>
      </c>
      <c r="Q3274" s="2581" t="s">
        <v>1534</v>
      </c>
      <c r="R3274" s="2581" t="s">
        <v>1534</v>
      </c>
      <c r="S3274" s="2581" t="s">
        <v>1534</v>
      </c>
      <c r="T3274" s="2581" t="s">
        <v>1534</v>
      </c>
      <c r="U3274" s="2581" t="s">
        <v>1534</v>
      </c>
      <c r="V3274" s="2581" t="s">
        <v>1534</v>
      </c>
      <c r="W3274" s="2581" t="s">
        <v>1534</v>
      </c>
      <c r="X3274" s="2581" t="s">
        <v>1534</v>
      </c>
      <c r="Y3274" s="2581" t="s">
        <v>1534</v>
      </c>
      <c r="Z3274" s="2581" t="s">
        <v>1534</v>
      </c>
      <c r="AA3274" s="2581" t="s">
        <v>1534</v>
      </c>
      <c r="AB3274" s="2581" t="s">
        <v>1534</v>
      </c>
      <c r="AC3274" s="2581" t="s">
        <v>1534</v>
      </c>
      <c r="AD3274" s="2581" t="s">
        <v>1534</v>
      </c>
      <c r="AE3274" s="2581" t="s">
        <v>1534</v>
      </c>
      <c r="AF3274" s="2581" t="s">
        <v>1534</v>
      </c>
      <c r="AG3274" s="2581" t="s">
        <v>1534</v>
      </c>
      <c r="AH3274" s="2848" t="s">
        <v>5349</v>
      </c>
      <c r="AI3274" s="2848" t="s">
        <v>5310</v>
      </c>
      <c r="AJ3274" s="2850">
        <v>14.99</v>
      </c>
      <c r="AK3274" s="2574"/>
    </row>
    <row r="3275" spans="2:37" s="2684" customFormat="1" ht="17.25" customHeight="1" x14ac:dyDescent="0.2">
      <c r="B3275" s="4681" t="s">
        <v>5350</v>
      </c>
      <c r="C3275" s="4682"/>
      <c r="D3275" s="2558" t="s">
        <v>1534</v>
      </c>
      <c r="E3275" s="2558" t="s">
        <v>1534</v>
      </c>
      <c r="F3275" s="2558" t="s">
        <v>1534</v>
      </c>
      <c r="G3275" s="2558" t="s">
        <v>1534</v>
      </c>
      <c r="H3275" s="2558" t="s">
        <v>1534</v>
      </c>
      <c r="I3275" s="2558" t="s">
        <v>1534</v>
      </c>
      <c r="J3275" s="2558" t="s">
        <v>1534</v>
      </c>
      <c r="K3275" s="2558" t="s">
        <v>1534</v>
      </c>
      <c r="L3275" s="2558" t="s">
        <v>1534</v>
      </c>
      <c r="M3275" s="2558" t="s">
        <v>1534</v>
      </c>
      <c r="N3275" s="2558" t="s">
        <v>1534</v>
      </c>
      <c r="O3275" s="2558" t="s">
        <v>1534</v>
      </c>
      <c r="P3275" s="2558" t="s">
        <v>1534</v>
      </c>
      <c r="Q3275" s="2558" t="s">
        <v>1534</v>
      </c>
      <c r="R3275" s="2558" t="s">
        <v>1534</v>
      </c>
      <c r="S3275" s="2558" t="s">
        <v>1534</v>
      </c>
      <c r="T3275" s="2558" t="s">
        <v>1534</v>
      </c>
      <c r="U3275" s="2558" t="s">
        <v>1534</v>
      </c>
      <c r="V3275" s="2558" t="s">
        <v>1534</v>
      </c>
      <c r="W3275" s="2558" t="s">
        <v>1534</v>
      </c>
      <c r="X3275" s="2558" t="s">
        <v>1534</v>
      </c>
      <c r="Y3275" s="2558" t="s">
        <v>1534</v>
      </c>
      <c r="Z3275" s="2558" t="s">
        <v>1534</v>
      </c>
      <c r="AA3275" s="2558" t="s">
        <v>1534</v>
      </c>
      <c r="AB3275" s="2558" t="s">
        <v>1534</v>
      </c>
      <c r="AC3275" s="2558" t="s">
        <v>1534</v>
      </c>
      <c r="AD3275" s="2558" t="s">
        <v>1534</v>
      </c>
      <c r="AE3275" s="2558" t="s">
        <v>1534</v>
      </c>
      <c r="AF3275" s="2558" t="s">
        <v>1534</v>
      </c>
      <c r="AG3275" s="2558" t="s">
        <v>1534</v>
      </c>
      <c r="AH3275" s="2849" t="s">
        <v>3124</v>
      </c>
      <c r="AI3275" s="2849" t="s">
        <v>5310</v>
      </c>
      <c r="AJ3275" s="2851">
        <v>0.5</v>
      </c>
      <c r="AK3275" s="2574"/>
    </row>
    <row r="3276" spans="2:37" s="2684" customFormat="1" ht="17.25" customHeight="1" x14ac:dyDescent="0.2">
      <c r="B3276" s="4681" t="s">
        <v>5351</v>
      </c>
      <c r="C3276" s="4682"/>
      <c r="D3276" s="2558" t="s">
        <v>1534</v>
      </c>
      <c r="E3276" s="2558" t="s">
        <v>1534</v>
      </c>
      <c r="F3276" s="2558" t="s">
        <v>1534</v>
      </c>
      <c r="G3276" s="2558" t="s">
        <v>1534</v>
      </c>
      <c r="H3276" s="2558" t="s">
        <v>1534</v>
      </c>
      <c r="I3276" s="2558" t="s">
        <v>1534</v>
      </c>
      <c r="J3276" s="2558" t="s">
        <v>1534</v>
      </c>
      <c r="K3276" s="2558" t="s">
        <v>1534</v>
      </c>
      <c r="L3276" s="2558" t="s">
        <v>1534</v>
      </c>
      <c r="M3276" s="2558" t="s">
        <v>1534</v>
      </c>
      <c r="N3276" s="2558" t="s">
        <v>1534</v>
      </c>
      <c r="O3276" s="2558" t="s">
        <v>1534</v>
      </c>
      <c r="P3276" s="2558" t="s">
        <v>1534</v>
      </c>
      <c r="Q3276" s="2558" t="s">
        <v>1534</v>
      </c>
      <c r="R3276" s="2558" t="s">
        <v>1534</v>
      </c>
      <c r="S3276" s="2558" t="s">
        <v>1534</v>
      </c>
      <c r="T3276" s="2558" t="s">
        <v>1534</v>
      </c>
      <c r="U3276" s="2558" t="s">
        <v>1534</v>
      </c>
      <c r="V3276" s="2558" t="s">
        <v>1534</v>
      </c>
      <c r="W3276" s="2558" t="s">
        <v>1534</v>
      </c>
      <c r="X3276" s="2558" t="s">
        <v>1534</v>
      </c>
      <c r="Y3276" s="2558" t="s">
        <v>1534</v>
      </c>
      <c r="Z3276" s="2558" t="s">
        <v>1534</v>
      </c>
      <c r="AA3276" s="2558" t="s">
        <v>1534</v>
      </c>
      <c r="AB3276" s="2558" t="s">
        <v>1534</v>
      </c>
      <c r="AC3276" s="2558" t="s">
        <v>1534</v>
      </c>
      <c r="AD3276" s="2558" t="s">
        <v>1534</v>
      </c>
      <c r="AE3276" s="2558" t="s">
        <v>1534</v>
      </c>
      <c r="AF3276" s="2558" t="s">
        <v>1534</v>
      </c>
      <c r="AG3276" s="2558" t="s">
        <v>1534</v>
      </c>
      <c r="AH3276" s="2849" t="s">
        <v>5311</v>
      </c>
      <c r="AI3276" s="2849" t="s">
        <v>5310</v>
      </c>
      <c r="AJ3276" s="2851">
        <v>0.5</v>
      </c>
      <c r="AK3276" s="2574"/>
    </row>
    <row r="3277" spans="2:37" s="2684" customFormat="1" ht="17.25" customHeight="1" thickBot="1" x14ac:dyDescent="0.25">
      <c r="B3277" s="4679" t="s">
        <v>5352</v>
      </c>
      <c r="C3277" s="4680"/>
      <c r="D3277" s="2605" t="s">
        <v>1534</v>
      </c>
      <c r="E3277" s="2605" t="s">
        <v>1534</v>
      </c>
      <c r="F3277" s="2605" t="s">
        <v>1534</v>
      </c>
      <c r="G3277" s="2605" t="s">
        <v>1534</v>
      </c>
      <c r="H3277" s="2605" t="s">
        <v>1534</v>
      </c>
      <c r="I3277" s="2605" t="s">
        <v>1534</v>
      </c>
      <c r="J3277" s="2605" t="s">
        <v>1534</v>
      </c>
      <c r="K3277" s="2605" t="s">
        <v>1534</v>
      </c>
      <c r="L3277" s="2605" t="s">
        <v>1534</v>
      </c>
      <c r="M3277" s="2605" t="s">
        <v>1534</v>
      </c>
      <c r="N3277" s="2605" t="s">
        <v>1534</v>
      </c>
      <c r="O3277" s="2605" t="s">
        <v>1534</v>
      </c>
      <c r="P3277" s="2605" t="s">
        <v>1534</v>
      </c>
      <c r="Q3277" s="2605" t="s">
        <v>1534</v>
      </c>
      <c r="R3277" s="2605" t="s">
        <v>1534</v>
      </c>
      <c r="S3277" s="2605" t="s">
        <v>1534</v>
      </c>
      <c r="T3277" s="2605" t="s">
        <v>1534</v>
      </c>
      <c r="U3277" s="2605" t="s">
        <v>1534</v>
      </c>
      <c r="V3277" s="2605" t="s">
        <v>1534</v>
      </c>
      <c r="W3277" s="2605" t="s">
        <v>1534</v>
      </c>
      <c r="X3277" s="2605" t="s">
        <v>1534</v>
      </c>
      <c r="Y3277" s="2605" t="s">
        <v>1534</v>
      </c>
      <c r="Z3277" s="2605" t="s">
        <v>1534</v>
      </c>
      <c r="AA3277" s="2605" t="s">
        <v>1534</v>
      </c>
      <c r="AB3277" s="2605" t="s">
        <v>1534</v>
      </c>
      <c r="AC3277" s="2605" t="s">
        <v>1534</v>
      </c>
      <c r="AD3277" s="2605" t="s">
        <v>1534</v>
      </c>
      <c r="AE3277" s="2605" t="s">
        <v>1534</v>
      </c>
      <c r="AF3277" s="2605" t="s">
        <v>1534</v>
      </c>
      <c r="AG3277" s="2605" t="s">
        <v>1534</v>
      </c>
      <c r="AH3277" s="2852" t="s">
        <v>5312</v>
      </c>
      <c r="AI3277" s="2852" t="s">
        <v>5310</v>
      </c>
      <c r="AJ3277" s="2853">
        <v>0.5</v>
      </c>
      <c r="AK3277" s="2574"/>
    </row>
    <row r="3278" spans="2:37" s="2684" customFormat="1" ht="17.25" customHeight="1" x14ac:dyDescent="0.2">
      <c r="B3278" s="2575"/>
      <c r="C3278" s="2568"/>
      <c r="D3278" s="2568"/>
      <c r="E3278" s="2568"/>
      <c r="F3278" s="2568"/>
      <c r="G3278" s="2568"/>
      <c r="H3278" s="2568"/>
      <c r="I3278" s="2569"/>
      <c r="J3278" s="2569"/>
      <c r="K3278" s="2569"/>
      <c r="L3278" s="2569"/>
      <c r="M3278" s="2568"/>
      <c r="N3278" s="2569"/>
      <c r="O3278" s="2569"/>
      <c r="P3278" s="2569"/>
      <c r="Q3278" s="2569"/>
      <c r="R3278" s="2569"/>
      <c r="S3278" s="2568"/>
      <c r="T3278" s="2567"/>
      <c r="U3278" s="2567"/>
      <c r="V3278" s="2567"/>
      <c r="W3278" s="2567"/>
      <c r="X3278" s="2567"/>
      <c r="Y3278" s="2567"/>
      <c r="Z3278" s="2567"/>
      <c r="AA3278" s="2567"/>
      <c r="AB3278" s="2567"/>
      <c r="AC3278" s="2567"/>
      <c r="AD3278" s="2567"/>
      <c r="AE3278" s="2567"/>
      <c r="AF3278" s="2567"/>
      <c r="AG3278" s="2567"/>
      <c r="AH3278" s="2567"/>
      <c r="AI3278" s="2567"/>
      <c r="AJ3278" s="2570"/>
      <c r="AK3278" s="2574"/>
    </row>
    <row r="3279" spans="2:37" s="2684" customFormat="1" ht="17.25" customHeight="1" x14ac:dyDescent="0.2">
      <c r="B3279" s="3834" t="s">
        <v>4996</v>
      </c>
      <c r="C3279" s="3835"/>
      <c r="D3279" s="3836" t="s">
        <v>1534</v>
      </c>
      <c r="E3279" s="3836"/>
      <c r="F3279" s="3836"/>
      <c r="G3279" s="3836"/>
      <c r="H3279" s="2571"/>
      <c r="I3279" s="2571"/>
      <c r="J3279" s="2571"/>
      <c r="K3279" s="2571"/>
      <c r="L3279" s="2571"/>
      <c r="M3279" s="2571"/>
      <c r="N3279" s="2571"/>
      <c r="O3279" s="2571"/>
      <c r="P3279" s="2571"/>
      <c r="Q3279" s="2571"/>
      <c r="R3279" s="2571"/>
      <c r="S3279" s="2571"/>
      <c r="T3279" s="2567"/>
      <c r="U3279" s="2567"/>
      <c r="V3279" s="2567"/>
      <c r="W3279" s="2567"/>
      <c r="X3279" s="2567"/>
      <c r="Y3279" s="2567"/>
      <c r="Z3279" s="2567"/>
      <c r="AA3279" s="2567"/>
      <c r="AB3279" s="2567"/>
      <c r="AC3279" s="2567"/>
      <c r="AD3279" s="2567"/>
      <c r="AE3279" s="2567"/>
      <c r="AF3279" s="2567"/>
      <c r="AG3279" s="2567"/>
      <c r="AH3279" s="2567"/>
      <c r="AI3279" s="2567"/>
      <c r="AJ3279" s="2570"/>
      <c r="AK3279" s="2574"/>
    </row>
    <row r="3280" spans="2:37" s="2684" customFormat="1" ht="17.25" customHeight="1" x14ac:dyDescent="0.2">
      <c r="B3280" s="3834" t="s">
        <v>4997</v>
      </c>
      <c r="C3280" s="3835"/>
      <c r="D3280" s="3836" t="s">
        <v>5093</v>
      </c>
      <c r="E3280" s="3836"/>
      <c r="F3280" s="3836"/>
      <c r="G3280" s="3836"/>
      <c r="H3280" s="2571"/>
      <c r="I3280" s="2571"/>
      <c r="J3280" s="2571"/>
      <c r="K3280" s="2571"/>
      <c r="L3280" s="2571"/>
      <c r="M3280" s="2571"/>
      <c r="N3280" s="2571"/>
      <c r="O3280" s="2571"/>
      <c r="P3280" s="2571"/>
      <c r="Q3280" s="2571"/>
      <c r="R3280" s="2571"/>
      <c r="S3280" s="2571"/>
      <c r="T3280" s="2567"/>
      <c r="U3280" s="2567"/>
      <c r="V3280" s="2567"/>
      <c r="W3280" s="2567"/>
      <c r="X3280" s="2567"/>
      <c r="Y3280" s="2567"/>
      <c r="Z3280" s="2567"/>
      <c r="AA3280" s="2567"/>
      <c r="AB3280" s="2567"/>
      <c r="AC3280" s="2567"/>
      <c r="AD3280" s="2567"/>
      <c r="AE3280" s="2567"/>
      <c r="AF3280" s="2567"/>
      <c r="AG3280" s="2567"/>
      <c r="AH3280" s="2567"/>
      <c r="AI3280" s="2567"/>
      <c r="AJ3280" s="2570"/>
      <c r="AK3280" s="2574"/>
    </row>
    <row r="3281" spans="2:37" s="2684" customFormat="1" ht="17.25" customHeight="1" thickBot="1" x14ac:dyDescent="0.25">
      <c r="B3281" s="3938"/>
      <c r="C3281" s="3939"/>
      <c r="D3281" s="4665"/>
      <c r="E3281" s="4665"/>
      <c r="F3281" s="4665"/>
      <c r="G3281" s="4665"/>
      <c r="H3281" s="2576"/>
      <c r="I3281" s="2576"/>
      <c r="J3281" s="2576"/>
      <c r="K3281" s="2576"/>
      <c r="L3281" s="2576"/>
      <c r="M3281" s="2576"/>
      <c r="N3281" s="2576"/>
      <c r="O3281" s="2576"/>
      <c r="P3281" s="2576"/>
      <c r="Q3281" s="2576"/>
      <c r="R3281" s="2576"/>
      <c r="S3281" s="2576"/>
      <c r="T3281" s="2577"/>
      <c r="U3281" s="2577"/>
      <c r="V3281" s="2577"/>
      <c r="W3281" s="2577"/>
      <c r="X3281" s="2577"/>
      <c r="Y3281" s="2577"/>
      <c r="Z3281" s="2577"/>
      <c r="AA3281" s="2577"/>
      <c r="AB3281" s="2577"/>
      <c r="AC3281" s="2577"/>
      <c r="AD3281" s="2577"/>
      <c r="AE3281" s="2577"/>
      <c r="AF3281" s="2577"/>
      <c r="AG3281" s="2577"/>
      <c r="AH3281" s="2577"/>
      <c r="AI3281" s="2577"/>
      <c r="AJ3281" s="2578"/>
      <c r="AK3281" s="2579"/>
    </row>
    <row r="3282" spans="2:37" s="2684" customFormat="1" ht="17.25" customHeight="1" x14ac:dyDescent="0.2">
      <c r="B3282" s="2685"/>
      <c r="C3282" s="2685"/>
      <c r="D3282" s="2695"/>
      <c r="E3282" s="2695"/>
      <c r="F3282" s="2695"/>
      <c r="G3282" s="2695"/>
      <c r="H3282" s="2571"/>
      <c r="I3282" s="2571"/>
      <c r="J3282" s="2571"/>
      <c r="K3282" s="2571"/>
      <c r="L3282" s="2571"/>
      <c r="M3282" s="2571"/>
      <c r="N3282" s="2571"/>
      <c r="O3282" s="2571"/>
      <c r="P3282" s="2571"/>
      <c r="Q3282" s="2571"/>
      <c r="R3282" s="2571"/>
      <c r="S3282" s="2571"/>
      <c r="T3282" s="2567"/>
      <c r="U3282" s="2567"/>
      <c r="V3282" s="2567"/>
      <c r="W3282" s="2567"/>
      <c r="X3282" s="2567"/>
      <c r="Y3282" s="2567"/>
      <c r="Z3282" s="2567"/>
      <c r="AA3282" s="2567"/>
      <c r="AB3282" s="2567"/>
      <c r="AC3282" s="2567"/>
      <c r="AD3282" s="2567"/>
      <c r="AE3282" s="2567"/>
      <c r="AF3282" s="2567"/>
      <c r="AG3282" s="2567"/>
      <c r="AH3282" s="2567"/>
      <c r="AI3282" s="2567"/>
      <c r="AJ3282" s="2567"/>
      <c r="AK3282" s="2573"/>
    </row>
    <row r="3283" spans="2:37" s="2684" customFormat="1" ht="17.25" customHeight="1" thickBot="1" x14ac:dyDescent="0.25">
      <c r="B3283" s="2685"/>
      <c r="C3283" s="2685"/>
      <c r="D3283" s="2695"/>
      <c r="E3283" s="2695"/>
      <c r="F3283" s="2695"/>
      <c r="G3283" s="2695"/>
      <c r="H3283" s="2571"/>
      <c r="I3283" s="2571"/>
      <c r="J3283" s="2571"/>
      <c r="K3283" s="2571"/>
      <c r="L3283" s="2571"/>
      <c r="M3283" s="2571"/>
      <c r="N3283" s="2571"/>
      <c r="O3283" s="2571"/>
      <c r="P3283" s="2571"/>
      <c r="Q3283" s="2571"/>
      <c r="R3283" s="2571"/>
      <c r="S3283" s="2571"/>
      <c r="T3283" s="2567"/>
      <c r="U3283" s="2567"/>
      <c r="V3283" s="2567"/>
      <c r="W3283" s="2567"/>
      <c r="X3283" s="2567"/>
      <c r="Y3283" s="2567"/>
      <c r="Z3283" s="2567"/>
      <c r="AA3283" s="2567"/>
      <c r="AB3283" s="2567"/>
      <c r="AC3283" s="2567"/>
      <c r="AD3283" s="2567"/>
      <c r="AE3283" s="2567"/>
      <c r="AF3283" s="2567"/>
      <c r="AG3283" s="2567"/>
      <c r="AH3283" s="2567"/>
      <c r="AI3283" s="2567"/>
      <c r="AJ3283" s="2567"/>
      <c r="AK3283" s="2573"/>
    </row>
    <row r="3284" spans="2:37" s="2684" customFormat="1" ht="17.25" customHeight="1" x14ac:dyDescent="0.2">
      <c r="B3284" s="3839" t="s">
        <v>5005</v>
      </c>
      <c r="C3284" s="3840"/>
      <c r="D3284" s="3840"/>
      <c r="E3284" s="3840"/>
      <c r="F3284" s="3840"/>
      <c r="G3284" s="3840"/>
      <c r="H3284" s="3840"/>
      <c r="I3284" s="3840"/>
      <c r="J3284" s="3840"/>
      <c r="K3284" s="3840"/>
      <c r="L3284" s="3840"/>
      <c r="M3284" s="3840"/>
      <c r="N3284" s="3840"/>
      <c r="O3284" s="3840"/>
      <c r="P3284" s="3840"/>
      <c r="Q3284" s="3840"/>
      <c r="R3284" s="3840"/>
      <c r="S3284" s="3840"/>
      <c r="T3284" s="3840"/>
      <c r="U3284" s="3840"/>
      <c r="V3284" s="3840"/>
      <c r="W3284" s="3840"/>
      <c r="X3284" s="3840"/>
      <c r="Y3284" s="3840"/>
      <c r="Z3284" s="3840"/>
      <c r="AA3284" s="3840"/>
      <c r="AB3284" s="3840"/>
      <c r="AC3284" s="3840"/>
      <c r="AD3284" s="3840"/>
      <c r="AE3284" s="3840"/>
      <c r="AF3284" s="3840"/>
      <c r="AG3284" s="3840"/>
      <c r="AH3284" s="3840"/>
      <c r="AI3284" s="3840"/>
      <c r="AJ3284" s="3840"/>
      <c r="AK3284" s="3841"/>
    </row>
    <row r="3285" spans="2:37" s="2684" customFormat="1" ht="17.25" customHeight="1" x14ac:dyDescent="0.2">
      <c r="B3285" s="2572"/>
      <c r="C3285" s="2681"/>
      <c r="D3285" s="2681"/>
      <c r="E3285" s="2681"/>
      <c r="F3285" s="2681"/>
      <c r="G3285" s="2573"/>
      <c r="H3285" s="2573"/>
      <c r="I3285" s="2573"/>
      <c r="J3285" s="2573"/>
      <c r="K3285" s="2573"/>
      <c r="L3285" s="2573"/>
      <c r="M3285" s="2573"/>
      <c r="N3285" s="2573"/>
      <c r="O3285" s="2573"/>
      <c r="P3285" s="2573"/>
      <c r="Q3285" s="2573"/>
      <c r="R3285" s="2573"/>
      <c r="S3285" s="2573"/>
      <c r="T3285" s="2573"/>
      <c r="U3285" s="2573"/>
      <c r="V3285" s="2573"/>
      <c r="W3285" s="2573"/>
      <c r="X3285" s="2573"/>
      <c r="Y3285" s="2573"/>
      <c r="Z3285" s="2573"/>
      <c r="AA3285" s="2573"/>
      <c r="AB3285" s="2573"/>
      <c r="AC3285" s="2573"/>
      <c r="AD3285" s="2573"/>
      <c r="AE3285" s="2573"/>
      <c r="AF3285" s="2573"/>
      <c r="AG3285" s="2573"/>
      <c r="AH3285" s="2573"/>
      <c r="AI3285" s="2573"/>
      <c r="AJ3285" s="2573"/>
      <c r="AK3285" s="2574"/>
    </row>
    <row r="3286" spans="2:37" s="2684" customFormat="1" ht="17.25" customHeight="1" x14ac:dyDescent="0.2">
      <c r="B3286" s="2572" t="s">
        <v>4992</v>
      </c>
      <c r="C3286" s="2681"/>
      <c r="D3286" s="3962" t="s">
        <v>5353</v>
      </c>
      <c r="E3286" s="3962"/>
      <c r="F3286" s="3962"/>
      <c r="G3286" s="3962"/>
      <c r="H3286" s="2573"/>
      <c r="I3286" s="2573"/>
      <c r="J3286" s="2573"/>
      <c r="K3286" s="2573"/>
      <c r="L3286" s="2573"/>
      <c r="M3286" s="2573"/>
      <c r="N3286" s="2573"/>
      <c r="O3286" s="2573"/>
      <c r="P3286" s="2573"/>
      <c r="Q3286" s="2573"/>
      <c r="R3286" s="2573"/>
      <c r="S3286" s="2573"/>
      <c r="T3286" s="2573"/>
      <c r="U3286" s="2573"/>
      <c r="V3286" s="2573"/>
      <c r="W3286" s="2573"/>
      <c r="X3286" s="2573"/>
      <c r="Y3286" s="2573"/>
      <c r="Z3286" s="2573"/>
      <c r="AA3286" s="2573"/>
      <c r="AB3286" s="2573"/>
      <c r="AC3286" s="2573"/>
      <c r="AD3286" s="2573"/>
      <c r="AE3286" s="2573"/>
      <c r="AF3286" s="2573"/>
      <c r="AG3286" s="2573"/>
      <c r="AH3286" s="2573"/>
      <c r="AI3286" s="2573"/>
      <c r="AJ3286" s="2573"/>
      <c r="AK3286" s="2574"/>
    </row>
    <row r="3287" spans="2:37" s="2684" customFormat="1" ht="33.75" customHeight="1" thickBot="1" x14ac:dyDescent="0.25">
      <c r="B3287" s="3863" t="s">
        <v>5006</v>
      </c>
      <c r="C3287" s="3864"/>
      <c r="D3287" s="3972">
        <v>41355</v>
      </c>
      <c r="E3287" s="3972"/>
      <c r="F3287" s="2681"/>
      <c r="G3287" s="2573"/>
      <c r="H3287" s="2573"/>
      <c r="I3287" s="2573"/>
      <c r="J3287" s="2573"/>
      <c r="K3287" s="2573"/>
      <c r="L3287" s="2573"/>
      <c r="M3287" s="2573"/>
      <c r="N3287" s="2573"/>
      <c r="O3287" s="2573"/>
      <c r="P3287" s="2573"/>
      <c r="Q3287" s="2573"/>
      <c r="R3287" s="2573"/>
      <c r="S3287" s="2573"/>
      <c r="T3287" s="2573"/>
      <c r="U3287" s="2573"/>
      <c r="V3287" s="2573"/>
      <c r="W3287" s="2573"/>
      <c r="X3287" s="2573"/>
      <c r="Y3287" s="2573"/>
      <c r="Z3287" s="2573"/>
      <c r="AA3287" s="2573"/>
      <c r="AB3287" s="2573"/>
      <c r="AC3287" s="2573"/>
      <c r="AD3287" s="2573"/>
      <c r="AE3287" s="2573"/>
      <c r="AF3287" s="2573"/>
      <c r="AG3287" s="2573"/>
      <c r="AH3287" s="2573"/>
      <c r="AI3287" s="2573"/>
      <c r="AJ3287" s="2573"/>
      <c r="AK3287" s="2574"/>
    </row>
    <row r="3288" spans="2:37" s="2684" customFormat="1" ht="26.25" customHeight="1" thickBot="1" x14ac:dyDescent="0.25">
      <c r="B3288" s="3844" t="s">
        <v>5007</v>
      </c>
      <c r="C3288" s="3871"/>
      <c r="D3288" s="3963" t="s">
        <v>5354</v>
      </c>
      <c r="E3288" s="3964"/>
      <c r="F3288" s="3964"/>
      <c r="G3288" s="3964"/>
      <c r="H3288" s="3964"/>
      <c r="I3288" s="3964"/>
      <c r="J3288" s="3964"/>
      <c r="K3288" s="3965"/>
      <c r="L3288" s="2573"/>
      <c r="M3288" s="2573"/>
      <c r="N3288" s="2573"/>
      <c r="O3288" s="2573"/>
      <c r="P3288" s="2573"/>
      <c r="Q3288" s="2573"/>
      <c r="R3288" s="2573"/>
      <c r="S3288" s="2573"/>
      <c r="T3288" s="2573"/>
      <c r="U3288" s="2573"/>
      <c r="V3288" s="2573"/>
      <c r="W3288" s="2573"/>
      <c r="X3288" s="2573"/>
      <c r="Y3288" s="2573"/>
      <c r="Z3288" s="2573"/>
      <c r="AA3288" s="2573"/>
      <c r="AB3288" s="2573"/>
      <c r="AC3288" s="2573"/>
      <c r="AD3288" s="2573"/>
      <c r="AE3288" s="2573"/>
      <c r="AF3288" s="2573"/>
      <c r="AG3288" s="2573"/>
      <c r="AH3288" s="2573"/>
      <c r="AI3288" s="2573"/>
      <c r="AJ3288" s="2573"/>
      <c r="AK3288" s="2574"/>
    </row>
    <row r="3289" spans="2:37" s="2684" customFormat="1" ht="17.25" customHeight="1" thickBot="1" x14ac:dyDescent="0.25">
      <c r="B3289" s="3865"/>
      <c r="C3289" s="3849"/>
      <c r="D3289" s="3849"/>
      <c r="E3289" s="3849"/>
      <c r="F3289" s="3849"/>
      <c r="G3289" s="3849"/>
      <c r="H3289" s="3849"/>
      <c r="I3289" s="3849"/>
      <c r="J3289" s="3849"/>
      <c r="K3289" s="3849"/>
      <c r="L3289" s="3849"/>
      <c r="M3289" s="3849"/>
      <c r="N3289" s="3849"/>
      <c r="O3289" s="3849"/>
      <c r="P3289" s="3849"/>
      <c r="Q3289" s="3849"/>
      <c r="R3289" s="2573"/>
      <c r="S3289" s="2573"/>
      <c r="T3289" s="2573"/>
      <c r="U3289" s="2573"/>
      <c r="V3289" s="2573"/>
      <c r="W3289" s="2573"/>
      <c r="X3289" s="2573"/>
      <c r="Y3289" s="2573"/>
      <c r="Z3289" s="2573"/>
      <c r="AA3289" s="2573"/>
      <c r="AB3289" s="2573"/>
      <c r="AC3289" s="2573"/>
      <c r="AD3289" s="2573"/>
      <c r="AE3289" s="2573"/>
      <c r="AF3289" s="2573"/>
      <c r="AG3289" s="2573"/>
      <c r="AH3289" s="2573"/>
      <c r="AI3289" s="2573"/>
      <c r="AJ3289" s="2573"/>
      <c r="AK3289" s="2574"/>
    </row>
    <row r="3290" spans="2:37" s="2684" customFormat="1" ht="17.25" customHeight="1" thickBot="1" x14ac:dyDescent="0.25">
      <c r="B3290" s="3852" t="s">
        <v>5008</v>
      </c>
      <c r="C3290" s="3853"/>
      <c r="D3290" s="3827" t="s">
        <v>4998</v>
      </c>
      <c r="E3290" s="3827" t="s">
        <v>5009</v>
      </c>
      <c r="F3290" s="3859" t="s">
        <v>224</v>
      </c>
      <c r="G3290" s="3861"/>
      <c r="H3290" s="3861"/>
      <c r="I3290" s="3861"/>
      <c r="J3290" s="3861"/>
      <c r="K3290" s="3861"/>
      <c r="L3290" s="3861"/>
      <c r="M3290" s="3861"/>
      <c r="N3290" s="3861"/>
      <c r="O3290" s="3861"/>
      <c r="P3290" s="3861"/>
      <c r="Q3290" s="3861"/>
      <c r="R3290" s="3862"/>
      <c r="S3290" s="3859" t="s">
        <v>340</v>
      </c>
      <c r="T3290" s="3861"/>
      <c r="U3290" s="3861"/>
      <c r="V3290" s="3861"/>
      <c r="W3290" s="3861"/>
      <c r="X3290" s="3861"/>
      <c r="Y3290" s="3861"/>
      <c r="Z3290" s="3861"/>
      <c r="AA3290" s="3861"/>
      <c r="AB3290" s="3861"/>
      <c r="AC3290" s="3862"/>
      <c r="AD3290" s="3859" t="s">
        <v>225</v>
      </c>
      <c r="AE3290" s="3861"/>
      <c r="AF3290" s="3861"/>
      <c r="AG3290" s="3862"/>
      <c r="AH3290" s="3873" t="s">
        <v>4993</v>
      </c>
      <c r="AI3290" s="3874"/>
      <c r="AJ3290" s="3875"/>
      <c r="AK3290" s="2574"/>
    </row>
    <row r="3291" spans="2:37" s="2684" customFormat="1" ht="17.25" customHeight="1" thickBot="1" x14ac:dyDescent="0.25">
      <c r="B3291" s="3854"/>
      <c r="C3291" s="3855"/>
      <c r="D3291" s="3828"/>
      <c r="E3291" s="3828"/>
      <c r="F3291" s="3827" t="s">
        <v>5010</v>
      </c>
      <c r="G3291" s="3827" t="s">
        <v>5011</v>
      </c>
      <c r="H3291" s="3827" t="s">
        <v>5012</v>
      </c>
      <c r="I3291" s="3830" t="s">
        <v>5013</v>
      </c>
      <c r="J3291" s="3830" t="s">
        <v>5014</v>
      </c>
      <c r="K3291" s="3830" t="s">
        <v>5015</v>
      </c>
      <c r="L3291" s="3830" t="s">
        <v>5016</v>
      </c>
      <c r="M3291" s="4655" t="s">
        <v>5017</v>
      </c>
      <c r="N3291" s="4656"/>
      <c r="O3291" s="3830" t="s">
        <v>5018</v>
      </c>
      <c r="P3291" s="3830" t="s">
        <v>5019</v>
      </c>
      <c r="Q3291" s="3830" t="s">
        <v>5020</v>
      </c>
      <c r="R3291" s="3830" t="s">
        <v>5021</v>
      </c>
      <c r="S3291" s="3827" t="s">
        <v>5022</v>
      </c>
      <c r="T3291" s="3827" t="s">
        <v>5023</v>
      </c>
      <c r="U3291" s="3827" t="s">
        <v>5024</v>
      </c>
      <c r="V3291" s="3827" t="s">
        <v>5025</v>
      </c>
      <c r="W3291" s="3827" t="s">
        <v>5026</v>
      </c>
      <c r="X3291" s="3827" t="s">
        <v>5027</v>
      </c>
      <c r="Y3291" s="3827" t="s">
        <v>5028</v>
      </c>
      <c r="Z3291" s="3827" t="s">
        <v>5029</v>
      </c>
      <c r="AA3291" s="3827" t="s">
        <v>5030</v>
      </c>
      <c r="AB3291" s="3830" t="s">
        <v>5031</v>
      </c>
      <c r="AC3291" s="3830" t="s">
        <v>5032</v>
      </c>
      <c r="AD3291" s="3827" t="s">
        <v>5033</v>
      </c>
      <c r="AE3291" s="3827" t="s">
        <v>5034</v>
      </c>
      <c r="AF3291" s="3827" t="s">
        <v>5035</v>
      </c>
      <c r="AG3291" s="3827" t="s">
        <v>5036</v>
      </c>
      <c r="AH3291" s="3827" t="s">
        <v>1154</v>
      </c>
      <c r="AI3291" s="3827" t="s">
        <v>4994</v>
      </c>
      <c r="AJ3291" s="3827" t="s">
        <v>4995</v>
      </c>
      <c r="AK3291" s="2574"/>
    </row>
    <row r="3292" spans="2:37" s="2684" customFormat="1" ht="17.25" customHeight="1" thickBot="1" x14ac:dyDescent="0.25">
      <c r="B3292" s="4657"/>
      <c r="C3292" s="4658"/>
      <c r="D3292" s="3954"/>
      <c r="E3292" s="3954"/>
      <c r="F3292" s="3954"/>
      <c r="G3292" s="3954"/>
      <c r="H3292" s="3954"/>
      <c r="I3292" s="4002"/>
      <c r="J3292" s="4002"/>
      <c r="K3292" s="4002"/>
      <c r="L3292" s="4002"/>
      <c r="M3292" s="2680" t="s">
        <v>5037</v>
      </c>
      <c r="N3292" s="2679" t="s">
        <v>2798</v>
      </c>
      <c r="O3292" s="4002"/>
      <c r="P3292" s="4002"/>
      <c r="Q3292" s="4002"/>
      <c r="R3292" s="4002"/>
      <c r="S3292" s="3954"/>
      <c r="T3292" s="3954"/>
      <c r="U3292" s="3954"/>
      <c r="V3292" s="3954"/>
      <c r="W3292" s="3954"/>
      <c r="X3292" s="3954"/>
      <c r="Y3292" s="3954"/>
      <c r="Z3292" s="3954"/>
      <c r="AA3292" s="3954"/>
      <c r="AB3292" s="4002"/>
      <c r="AC3292" s="4002"/>
      <c r="AD3292" s="3954"/>
      <c r="AE3292" s="3954"/>
      <c r="AF3292" s="3954"/>
      <c r="AG3292" s="3954"/>
      <c r="AH3292" s="3954"/>
      <c r="AI3292" s="3954"/>
      <c r="AJ3292" s="3954"/>
      <c r="AK3292" s="2574"/>
    </row>
    <row r="3293" spans="2:37" s="2684" customFormat="1" ht="17.25" customHeight="1" thickBot="1" x14ac:dyDescent="0.25">
      <c r="B3293" s="3941" t="s">
        <v>5353</v>
      </c>
      <c r="C3293" s="3942"/>
      <c r="D3293" s="2598" t="s">
        <v>1534</v>
      </c>
      <c r="E3293" s="2599" t="s">
        <v>1534</v>
      </c>
      <c r="F3293" s="2599" t="s">
        <v>1534</v>
      </c>
      <c r="G3293" s="2599" t="s">
        <v>1534</v>
      </c>
      <c r="H3293" s="2599" t="s">
        <v>1534</v>
      </c>
      <c r="I3293" s="2599" t="s">
        <v>1534</v>
      </c>
      <c r="J3293" s="2599" t="s">
        <v>1534</v>
      </c>
      <c r="K3293" s="2599" t="s">
        <v>1534</v>
      </c>
      <c r="L3293" s="2599" t="s">
        <v>1534</v>
      </c>
      <c r="M3293" s="2599" t="s">
        <v>1534</v>
      </c>
      <c r="N3293" s="2599" t="s">
        <v>1534</v>
      </c>
      <c r="O3293" s="2599" t="s">
        <v>1534</v>
      </c>
      <c r="P3293" s="2599" t="s">
        <v>1534</v>
      </c>
      <c r="Q3293" s="2599" t="s">
        <v>1534</v>
      </c>
      <c r="R3293" s="2599" t="s">
        <v>1534</v>
      </c>
      <c r="S3293" s="2730" t="s">
        <v>1534</v>
      </c>
      <c r="T3293" s="2730" t="s">
        <v>1534</v>
      </c>
      <c r="U3293" s="2730" t="s">
        <v>1534</v>
      </c>
      <c r="V3293" s="2600">
        <v>30</v>
      </c>
      <c r="W3293" s="2727">
        <v>0.03</v>
      </c>
      <c r="X3293" s="2727">
        <v>0.1</v>
      </c>
      <c r="Y3293" s="2599" t="s">
        <v>1534</v>
      </c>
      <c r="Z3293" s="2599" t="s">
        <v>1534</v>
      </c>
      <c r="AA3293" s="2599" t="s">
        <v>1534</v>
      </c>
      <c r="AB3293" s="2599" t="s">
        <v>1534</v>
      </c>
      <c r="AC3293" s="2599" t="s">
        <v>1534</v>
      </c>
      <c r="AD3293" s="2599" t="s">
        <v>1534</v>
      </c>
      <c r="AE3293" s="2599" t="s">
        <v>1534</v>
      </c>
      <c r="AF3293" s="2599" t="s">
        <v>1534</v>
      </c>
      <c r="AG3293" s="2599" t="s">
        <v>1534</v>
      </c>
      <c r="AH3293" s="2599" t="s">
        <v>1534</v>
      </c>
      <c r="AI3293" s="2599" t="s">
        <v>1534</v>
      </c>
      <c r="AJ3293" s="2586" t="s">
        <v>1534</v>
      </c>
      <c r="AK3293" s="2574"/>
    </row>
    <row r="3294" spans="2:37" s="2684" customFormat="1" ht="17.25" customHeight="1" x14ac:dyDescent="0.2">
      <c r="B3294" s="2575"/>
      <c r="C3294" s="2568"/>
      <c r="D3294" s="2568"/>
      <c r="E3294" s="2568"/>
      <c r="F3294" s="2568"/>
      <c r="G3294" s="2568"/>
      <c r="H3294" s="2568"/>
      <c r="I3294" s="2569"/>
      <c r="J3294" s="2569"/>
      <c r="K3294" s="2569"/>
      <c r="L3294" s="2569"/>
      <c r="M3294" s="2568"/>
      <c r="N3294" s="2569"/>
      <c r="O3294" s="2569"/>
      <c r="P3294" s="2569"/>
      <c r="Q3294" s="2569"/>
      <c r="R3294" s="2569"/>
      <c r="S3294" s="2568"/>
      <c r="T3294" s="2567"/>
      <c r="U3294" s="2567"/>
      <c r="V3294" s="2567"/>
      <c r="W3294" s="2567"/>
      <c r="X3294" s="2567"/>
      <c r="Y3294" s="2567"/>
      <c r="Z3294" s="2567"/>
      <c r="AA3294" s="2567"/>
      <c r="AB3294" s="2567"/>
      <c r="AC3294" s="2567"/>
      <c r="AD3294" s="2567"/>
      <c r="AE3294" s="2567"/>
      <c r="AF3294" s="2567"/>
      <c r="AG3294" s="2567"/>
      <c r="AH3294" s="2567"/>
      <c r="AI3294" s="2567"/>
      <c r="AJ3294" s="2570"/>
      <c r="AK3294" s="2574"/>
    </row>
    <row r="3295" spans="2:37" s="2684" customFormat="1" ht="17.25" customHeight="1" x14ac:dyDescent="0.2">
      <c r="B3295" s="3834" t="s">
        <v>4996</v>
      </c>
      <c r="C3295" s="3835"/>
      <c r="D3295" s="3836" t="s">
        <v>1534</v>
      </c>
      <c r="E3295" s="3836"/>
      <c r="F3295" s="3836"/>
      <c r="G3295" s="3836"/>
      <c r="H3295" s="2571"/>
      <c r="I3295" s="2571"/>
      <c r="J3295" s="2571"/>
      <c r="K3295" s="2571"/>
      <c r="L3295" s="2571"/>
      <c r="M3295" s="2571"/>
      <c r="N3295" s="2571"/>
      <c r="O3295" s="2571"/>
      <c r="P3295" s="2571"/>
      <c r="Q3295" s="2571"/>
      <c r="R3295" s="2571"/>
      <c r="S3295" s="2571"/>
      <c r="T3295" s="2567"/>
      <c r="U3295" s="2567"/>
      <c r="V3295" s="2567"/>
      <c r="W3295" s="2567"/>
      <c r="X3295" s="2567"/>
      <c r="Y3295" s="2567"/>
      <c r="Z3295" s="2567"/>
      <c r="AA3295" s="2567"/>
      <c r="AB3295" s="2567"/>
      <c r="AC3295" s="2567"/>
      <c r="AD3295" s="2567"/>
      <c r="AE3295" s="2567"/>
      <c r="AF3295" s="2567"/>
      <c r="AG3295" s="2567"/>
      <c r="AH3295" s="2567"/>
      <c r="AI3295" s="2567"/>
      <c r="AJ3295" s="2570"/>
      <c r="AK3295" s="2574"/>
    </row>
    <row r="3296" spans="2:37" s="2684" customFormat="1" ht="17.25" customHeight="1" x14ac:dyDescent="0.2">
      <c r="B3296" s="3834" t="s">
        <v>4997</v>
      </c>
      <c r="C3296" s="3835"/>
      <c r="D3296" s="3836" t="s">
        <v>1534</v>
      </c>
      <c r="E3296" s="3836"/>
      <c r="F3296" s="3836"/>
      <c r="G3296" s="3836"/>
      <c r="H3296" s="2571"/>
      <c r="I3296" s="2571"/>
      <c r="J3296" s="2571"/>
      <c r="K3296" s="2571"/>
      <c r="L3296" s="2571"/>
      <c r="M3296" s="2571"/>
      <c r="N3296" s="2571"/>
      <c r="O3296" s="2571"/>
      <c r="P3296" s="2571"/>
      <c r="Q3296" s="2571"/>
      <c r="R3296" s="2571"/>
      <c r="S3296" s="2571"/>
      <c r="T3296" s="2567"/>
      <c r="U3296" s="2567"/>
      <c r="V3296" s="2567"/>
      <c r="W3296" s="2567"/>
      <c r="X3296" s="2567"/>
      <c r="Y3296" s="2567"/>
      <c r="Z3296" s="2567"/>
      <c r="AA3296" s="2567"/>
      <c r="AB3296" s="2567"/>
      <c r="AC3296" s="2567"/>
      <c r="AD3296" s="2567"/>
      <c r="AE3296" s="2567"/>
      <c r="AF3296" s="2567"/>
      <c r="AG3296" s="2567"/>
      <c r="AH3296" s="2567"/>
      <c r="AI3296" s="2567"/>
      <c r="AJ3296" s="2570"/>
      <c r="AK3296" s="2574"/>
    </row>
    <row r="3297" spans="2:37" s="2684" customFormat="1" ht="17.25" customHeight="1" thickBot="1" x14ac:dyDescent="0.25">
      <c r="B3297" s="3938"/>
      <c r="C3297" s="3939"/>
      <c r="D3297" s="4665"/>
      <c r="E3297" s="4665"/>
      <c r="F3297" s="4665"/>
      <c r="G3297" s="4665"/>
      <c r="H3297" s="2576"/>
      <c r="I3297" s="2576"/>
      <c r="J3297" s="2576"/>
      <c r="K3297" s="2576"/>
      <c r="L3297" s="2576"/>
      <c r="M3297" s="2576"/>
      <c r="N3297" s="2576"/>
      <c r="O3297" s="2576"/>
      <c r="P3297" s="2576"/>
      <c r="Q3297" s="2576"/>
      <c r="R3297" s="2576"/>
      <c r="S3297" s="2576"/>
      <c r="T3297" s="2577"/>
      <c r="U3297" s="2577"/>
      <c r="V3297" s="2577"/>
      <c r="W3297" s="2577"/>
      <c r="X3297" s="2577"/>
      <c r="Y3297" s="2577"/>
      <c r="Z3297" s="2577"/>
      <c r="AA3297" s="2577"/>
      <c r="AB3297" s="2577"/>
      <c r="AC3297" s="2577"/>
      <c r="AD3297" s="2577"/>
      <c r="AE3297" s="2577"/>
      <c r="AF3297" s="2577"/>
      <c r="AG3297" s="2577"/>
      <c r="AH3297" s="2577"/>
      <c r="AI3297" s="2577"/>
      <c r="AJ3297" s="2578"/>
      <c r="AK3297" s="2579"/>
    </row>
    <row r="3298" spans="2:37" s="2684" customFormat="1" ht="17.25" customHeight="1" x14ac:dyDescent="0.2">
      <c r="B3298" s="2685"/>
      <c r="C3298" s="2685"/>
      <c r="D3298" s="2695"/>
      <c r="E3298" s="2695"/>
      <c r="F3298" s="2695"/>
      <c r="G3298" s="2695"/>
      <c r="H3298" s="2571"/>
      <c r="I3298" s="2571"/>
      <c r="J3298" s="2571"/>
      <c r="K3298" s="2571"/>
      <c r="L3298" s="2571"/>
      <c r="M3298" s="2571"/>
      <c r="N3298" s="2571"/>
      <c r="O3298" s="2571"/>
      <c r="P3298" s="2571"/>
      <c r="Q3298" s="2571"/>
      <c r="R3298" s="2571"/>
      <c r="S3298" s="2571"/>
      <c r="T3298" s="2567"/>
      <c r="U3298" s="2567"/>
      <c r="V3298" s="2567"/>
      <c r="W3298" s="2567"/>
      <c r="X3298" s="2567"/>
      <c r="Y3298" s="2567"/>
      <c r="Z3298" s="2567"/>
      <c r="AA3298" s="2567"/>
      <c r="AB3298" s="2567"/>
      <c r="AC3298" s="2567"/>
      <c r="AD3298" s="2567"/>
      <c r="AE3298" s="2567"/>
      <c r="AF3298" s="2567"/>
      <c r="AG3298" s="2567"/>
      <c r="AH3298" s="2567"/>
      <c r="AI3298" s="2567"/>
      <c r="AJ3298" s="2567"/>
      <c r="AK3298" s="2573"/>
    </row>
    <row r="3299" spans="2:37" s="2684" customFormat="1" ht="17.25" customHeight="1" thickBot="1" x14ac:dyDescent="0.25">
      <c r="B3299" s="2685"/>
      <c r="C3299" s="2685"/>
      <c r="D3299" s="2695"/>
      <c r="E3299" s="2695"/>
      <c r="F3299" s="2695"/>
      <c r="G3299" s="2695"/>
      <c r="H3299" s="2571"/>
      <c r="I3299" s="2571"/>
      <c r="J3299" s="2571"/>
      <c r="K3299" s="2571"/>
      <c r="L3299" s="2571"/>
      <c r="M3299" s="2571"/>
      <c r="N3299" s="2571"/>
      <c r="O3299" s="2571"/>
      <c r="P3299" s="2571"/>
      <c r="Q3299" s="2571"/>
      <c r="R3299" s="2571"/>
      <c r="S3299" s="2571"/>
      <c r="T3299" s="2567"/>
      <c r="U3299" s="2567"/>
      <c r="V3299" s="2567"/>
      <c r="W3299" s="2567"/>
      <c r="X3299" s="2567"/>
      <c r="Y3299" s="2567"/>
      <c r="Z3299" s="2567"/>
      <c r="AA3299" s="2567"/>
      <c r="AB3299" s="2567"/>
      <c r="AC3299" s="2567"/>
      <c r="AD3299" s="2567"/>
      <c r="AE3299" s="2567"/>
      <c r="AF3299" s="2567"/>
      <c r="AG3299" s="2567"/>
      <c r="AH3299" s="2567"/>
      <c r="AI3299" s="2567"/>
      <c r="AJ3299" s="2567"/>
      <c r="AK3299" s="2573"/>
    </row>
    <row r="3300" spans="2:37" s="2684" customFormat="1" ht="17.25" customHeight="1" x14ac:dyDescent="0.2">
      <c r="B3300" s="3839" t="s">
        <v>5005</v>
      </c>
      <c r="C3300" s="3840"/>
      <c r="D3300" s="3840"/>
      <c r="E3300" s="3840"/>
      <c r="F3300" s="3840"/>
      <c r="G3300" s="3840"/>
      <c r="H3300" s="3840"/>
      <c r="I3300" s="3840"/>
      <c r="J3300" s="3840"/>
      <c r="K3300" s="3840"/>
      <c r="L3300" s="3840"/>
      <c r="M3300" s="3840"/>
      <c r="N3300" s="3840"/>
      <c r="O3300" s="3840"/>
      <c r="P3300" s="3840"/>
      <c r="Q3300" s="3840"/>
      <c r="R3300" s="3840"/>
      <c r="S3300" s="3840"/>
      <c r="T3300" s="3840"/>
      <c r="U3300" s="3840"/>
      <c r="V3300" s="3840"/>
      <c r="W3300" s="3840"/>
      <c r="X3300" s="3840"/>
      <c r="Y3300" s="3840"/>
      <c r="Z3300" s="3840"/>
      <c r="AA3300" s="3840"/>
      <c r="AB3300" s="3840"/>
      <c r="AC3300" s="3840"/>
      <c r="AD3300" s="3840"/>
      <c r="AE3300" s="3840"/>
      <c r="AF3300" s="3840"/>
      <c r="AG3300" s="3840"/>
      <c r="AH3300" s="3840"/>
      <c r="AI3300" s="3840"/>
      <c r="AJ3300" s="3840"/>
      <c r="AK3300" s="3841"/>
    </row>
    <row r="3301" spans="2:37" s="2684" customFormat="1" ht="17.25" customHeight="1" x14ac:dyDescent="0.2">
      <c r="B3301" s="2572"/>
      <c r="C3301" s="2681"/>
      <c r="D3301" s="2681"/>
      <c r="E3301" s="2681"/>
      <c r="F3301" s="2681"/>
      <c r="G3301" s="2573"/>
      <c r="H3301" s="2573"/>
      <c r="I3301" s="2573"/>
      <c r="J3301" s="2573"/>
      <c r="K3301" s="2573"/>
      <c r="L3301" s="2573"/>
      <c r="M3301" s="2573"/>
      <c r="N3301" s="2573"/>
      <c r="O3301" s="2573"/>
      <c r="P3301" s="2573"/>
      <c r="Q3301" s="2573"/>
      <c r="R3301" s="2573"/>
      <c r="S3301" s="2573"/>
      <c r="T3301" s="2573"/>
      <c r="U3301" s="2573"/>
      <c r="V3301" s="2573"/>
      <c r="W3301" s="2573"/>
      <c r="X3301" s="2573"/>
      <c r="Y3301" s="2573"/>
      <c r="Z3301" s="2573"/>
      <c r="AA3301" s="2573"/>
      <c r="AB3301" s="2573"/>
      <c r="AC3301" s="2573"/>
      <c r="AD3301" s="2573"/>
      <c r="AE3301" s="2573"/>
      <c r="AF3301" s="2573"/>
      <c r="AG3301" s="2573"/>
      <c r="AH3301" s="2573"/>
      <c r="AI3301" s="2573"/>
      <c r="AJ3301" s="2573"/>
      <c r="AK3301" s="2574"/>
    </row>
    <row r="3302" spans="2:37" s="2684" customFormat="1" ht="17.25" customHeight="1" x14ac:dyDescent="0.2">
      <c r="B3302" s="2572" t="s">
        <v>4992</v>
      </c>
      <c r="C3302" s="2681"/>
      <c r="D3302" s="3962" t="s">
        <v>5355</v>
      </c>
      <c r="E3302" s="3962"/>
      <c r="F3302" s="3962"/>
      <c r="G3302" s="3962"/>
      <c r="H3302" s="2573"/>
      <c r="I3302" s="2573"/>
      <c r="J3302" s="2573"/>
      <c r="K3302" s="2573"/>
      <c r="L3302" s="2573"/>
      <c r="M3302" s="2573"/>
      <c r="N3302" s="2573"/>
      <c r="O3302" s="2573"/>
      <c r="P3302" s="2573"/>
      <c r="Q3302" s="2573"/>
      <c r="R3302" s="2573"/>
      <c r="S3302" s="2573"/>
      <c r="T3302" s="2573"/>
      <c r="U3302" s="2573"/>
      <c r="V3302" s="2573"/>
      <c r="W3302" s="2573"/>
      <c r="X3302" s="2573"/>
      <c r="Y3302" s="2573"/>
      <c r="Z3302" s="2573"/>
      <c r="AA3302" s="2573"/>
      <c r="AB3302" s="2573"/>
      <c r="AC3302" s="2573"/>
      <c r="AD3302" s="2573"/>
      <c r="AE3302" s="2573"/>
      <c r="AF3302" s="2573"/>
      <c r="AG3302" s="2573"/>
      <c r="AH3302" s="2573"/>
      <c r="AI3302" s="2573"/>
      <c r="AJ3302" s="2573"/>
      <c r="AK3302" s="2574"/>
    </row>
    <row r="3303" spans="2:37" s="2684" customFormat="1" ht="28.5" customHeight="1" thickBot="1" x14ac:dyDescent="0.25">
      <c r="B3303" s="3863" t="s">
        <v>5006</v>
      </c>
      <c r="C3303" s="3864"/>
      <c r="D3303" s="3972">
        <v>40924</v>
      </c>
      <c r="E3303" s="3972"/>
      <c r="F3303" s="2681"/>
      <c r="G3303" s="2573"/>
      <c r="H3303" s="2573"/>
      <c r="I3303" s="2573"/>
      <c r="J3303" s="2573"/>
      <c r="K3303" s="2573"/>
      <c r="L3303" s="2573"/>
      <c r="M3303" s="2573"/>
      <c r="N3303" s="2573"/>
      <c r="O3303" s="2573"/>
      <c r="P3303" s="2573"/>
      <c r="Q3303" s="2573"/>
      <c r="R3303" s="2573"/>
      <c r="S3303" s="2573"/>
      <c r="T3303" s="2573"/>
      <c r="U3303" s="2573"/>
      <c r="V3303" s="2573"/>
      <c r="W3303" s="2573"/>
      <c r="X3303" s="2573"/>
      <c r="Y3303" s="2573"/>
      <c r="Z3303" s="2573"/>
      <c r="AA3303" s="2573"/>
      <c r="AB3303" s="2573"/>
      <c r="AC3303" s="2573"/>
      <c r="AD3303" s="2573"/>
      <c r="AE3303" s="2573"/>
      <c r="AF3303" s="2573"/>
      <c r="AG3303" s="2573"/>
      <c r="AH3303" s="2573"/>
      <c r="AI3303" s="2573"/>
      <c r="AJ3303" s="2573"/>
      <c r="AK3303" s="2574"/>
    </row>
    <row r="3304" spans="2:37" s="2684" customFormat="1" ht="324" customHeight="1" thickBot="1" x14ac:dyDescent="0.25">
      <c r="B3304" s="3844" t="s">
        <v>5007</v>
      </c>
      <c r="C3304" s="3871"/>
      <c r="D3304" s="3872" t="s">
        <v>5356</v>
      </c>
      <c r="E3304" s="3847"/>
      <c r="F3304" s="3847"/>
      <c r="G3304" s="3847"/>
      <c r="H3304" s="3847"/>
      <c r="I3304" s="3847"/>
      <c r="J3304" s="3847"/>
      <c r="K3304" s="3848"/>
      <c r="L3304" s="2573"/>
      <c r="M3304" s="2573"/>
      <c r="N3304" s="2573"/>
      <c r="O3304" s="2573"/>
      <c r="P3304" s="2573"/>
      <c r="Q3304" s="2573"/>
      <c r="R3304" s="2573"/>
      <c r="S3304" s="2573"/>
      <c r="T3304" s="2573"/>
      <c r="U3304" s="2573"/>
      <c r="V3304" s="2573"/>
      <c r="W3304" s="2573"/>
      <c r="X3304" s="2573"/>
      <c r="Y3304" s="2573"/>
      <c r="Z3304" s="2573"/>
      <c r="AA3304" s="2573"/>
      <c r="AB3304" s="2573"/>
      <c r="AC3304" s="2573"/>
      <c r="AD3304" s="2573"/>
      <c r="AE3304" s="2573"/>
      <c r="AF3304" s="2573"/>
      <c r="AG3304" s="2573"/>
      <c r="AH3304" s="2573"/>
      <c r="AI3304" s="2573"/>
      <c r="AJ3304" s="2573"/>
      <c r="AK3304" s="2574"/>
    </row>
    <row r="3305" spans="2:37" s="2684" customFormat="1" ht="17.25" customHeight="1" thickBot="1" x14ac:dyDescent="0.25">
      <c r="B3305" s="3865"/>
      <c r="C3305" s="3849"/>
      <c r="D3305" s="3849"/>
      <c r="E3305" s="3849"/>
      <c r="F3305" s="3849"/>
      <c r="G3305" s="3849"/>
      <c r="H3305" s="3849"/>
      <c r="I3305" s="3849"/>
      <c r="J3305" s="3849"/>
      <c r="K3305" s="3849"/>
      <c r="L3305" s="3849"/>
      <c r="M3305" s="3849"/>
      <c r="N3305" s="3849"/>
      <c r="O3305" s="3849"/>
      <c r="P3305" s="3849"/>
      <c r="Q3305" s="3849"/>
      <c r="R3305" s="2573"/>
      <c r="S3305" s="2573"/>
      <c r="T3305" s="2573"/>
      <c r="U3305" s="2573"/>
      <c r="V3305" s="2573"/>
      <c r="W3305" s="2573"/>
      <c r="X3305" s="2573"/>
      <c r="Y3305" s="2573"/>
      <c r="Z3305" s="2573"/>
      <c r="AA3305" s="2573"/>
      <c r="AB3305" s="2573"/>
      <c r="AC3305" s="2573"/>
      <c r="AD3305" s="2573"/>
      <c r="AE3305" s="2573"/>
      <c r="AF3305" s="2573"/>
      <c r="AG3305" s="2573"/>
      <c r="AH3305" s="2573"/>
      <c r="AI3305" s="2573"/>
      <c r="AJ3305" s="2573"/>
      <c r="AK3305" s="2574"/>
    </row>
    <row r="3306" spans="2:37" s="2684" customFormat="1" ht="17.25" customHeight="1" thickBot="1" x14ac:dyDescent="0.25">
      <c r="B3306" s="3852" t="s">
        <v>5008</v>
      </c>
      <c r="C3306" s="3853"/>
      <c r="D3306" s="3827" t="s">
        <v>4998</v>
      </c>
      <c r="E3306" s="3827" t="s">
        <v>5009</v>
      </c>
      <c r="F3306" s="3859" t="s">
        <v>224</v>
      </c>
      <c r="G3306" s="3861"/>
      <c r="H3306" s="3861"/>
      <c r="I3306" s="3861"/>
      <c r="J3306" s="3861"/>
      <c r="K3306" s="3861"/>
      <c r="L3306" s="3861"/>
      <c r="M3306" s="3861"/>
      <c r="N3306" s="3861"/>
      <c r="O3306" s="3861"/>
      <c r="P3306" s="3861"/>
      <c r="Q3306" s="3861"/>
      <c r="R3306" s="3862"/>
      <c r="S3306" s="3859" t="s">
        <v>340</v>
      </c>
      <c r="T3306" s="3861"/>
      <c r="U3306" s="3861"/>
      <c r="V3306" s="3861"/>
      <c r="W3306" s="3861"/>
      <c r="X3306" s="3861"/>
      <c r="Y3306" s="3861"/>
      <c r="Z3306" s="3861"/>
      <c r="AA3306" s="3861"/>
      <c r="AB3306" s="3861"/>
      <c r="AC3306" s="3862"/>
      <c r="AD3306" s="3859" t="s">
        <v>225</v>
      </c>
      <c r="AE3306" s="3861"/>
      <c r="AF3306" s="3861"/>
      <c r="AG3306" s="3862"/>
      <c r="AH3306" s="3873" t="s">
        <v>4993</v>
      </c>
      <c r="AI3306" s="3874"/>
      <c r="AJ3306" s="3875"/>
      <c r="AK3306" s="2574"/>
    </row>
    <row r="3307" spans="2:37" s="2684" customFormat="1" ht="17.25" customHeight="1" thickBot="1" x14ac:dyDescent="0.25">
      <c r="B3307" s="3854"/>
      <c r="C3307" s="3855"/>
      <c r="D3307" s="3828"/>
      <c r="E3307" s="3828"/>
      <c r="F3307" s="3827" t="s">
        <v>5010</v>
      </c>
      <c r="G3307" s="3827" t="s">
        <v>5011</v>
      </c>
      <c r="H3307" s="3827" t="s">
        <v>5012</v>
      </c>
      <c r="I3307" s="3830" t="s">
        <v>5013</v>
      </c>
      <c r="J3307" s="3830" t="s">
        <v>5014</v>
      </c>
      <c r="K3307" s="3830" t="s">
        <v>5015</v>
      </c>
      <c r="L3307" s="3830" t="s">
        <v>5016</v>
      </c>
      <c r="M3307" s="4655" t="s">
        <v>5017</v>
      </c>
      <c r="N3307" s="4656"/>
      <c r="O3307" s="3830" t="s">
        <v>5018</v>
      </c>
      <c r="P3307" s="3830" t="s">
        <v>5019</v>
      </c>
      <c r="Q3307" s="3830" t="s">
        <v>5020</v>
      </c>
      <c r="R3307" s="3830" t="s">
        <v>5021</v>
      </c>
      <c r="S3307" s="3827" t="s">
        <v>5022</v>
      </c>
      <c r="T3307" s="3827" t="s">
        <v>5023</v>
      </c>
      <c r="U3307" s="3827" t="s">
        <v>5024</v>
      </c>
      <c r="V3307" s="3827" t="s">
        <v>5025</v>
      </c>
      <c r="W3307" s="3827" t="s">
        <v>5026</v>
      </c>
      <c r="X3307" s="3827" t="s">
        <v>5027</v>
      </c>
      <c r="Y3307" s="3827" t="s">
        <v>5028</v>
      </c>
      <c r="Z3307" s="3827" t="s">
        <v>5029</v>
      </c>
      <c r="AA3307" s="3827" t="s">
        <v>5030</v>
      </c>
      <c r="AB3307" s="3830" t="s">
        <v>5031</v>
      </c>
      <c r="AC3307" s="3830" t="s">
        <v>5032</v>
      </c>
      <c r="AD3307" s="3827" t="s">
        <v>5033</v>
      </c>
      <c r="AE3307" s="3827" t="s">
        <v>5034</v>
      </c>
      <c r="AF3307" s="3827" t="s">
        <v>5035</v>
      </c>
      <c r="AG3307" s="3827" t="s">
        <v>5036</v>
      </c>
      <c r="AH3307" s="3827" t="s">
        <v>1154</v>
      </c>
      <c r="AI3307" s="3827" t="s">
        <v>4994</v>
      </c>
      <c r="AJ3307" s="3827" t="s">
        <v>4995</v>
      </c>
      <c r="AK3307" s="2574"/>
    </row>
    <row r="3308" spans="2:37" s="2684" customFormat="1" ht="17.25" customHeight="1" thickBot="1" x14ac:dyDescent="0.25">
      <c r="B3308" s="4657"/>
      <c r="C3308" s="4658"/>
      <c r="D3308" s="3954"/>
      <c r="E3308" s="3954"/>
      <c r="F3308" s="3954"/>
      <c r="G3308" s="3954"/>
      <c r="H3308" s="3954"/>
      <c r="I3308" s="4002"/>
      <c r="J3308" s="4002"/>
      <c r="K3308" s="4002"/>
      <c r="L3308" s="4002"/>
      <c r="M3308" s="2680" t="s">
        <v>5037</v>
      </c>
      <c r="N3308" s="2679" t="s">
        <v>2798</v>
      </c>
      <c r="O3308" s="4002"/>
      <c r="P3308" s="4002"/>
      <c r="Q3308" s="4002"/>
      <c r="R3308" s="4002"/>
      <c r="S3308" s="3954"/>
      <c r="T3308" s="3954"/>
      <c r="U3308" s="3954"/>
      <c r="V3308" s="3954"/>
      <c r="W3308" s="3954"/>
      <c r="X3308" s="3954"/>
      <c r="Y3308" s="3954"/>
      <c r="Z3308" s="3954"/>
      <c r="AA3308" s="3954"/>
      <c r="AB3308" s="4002"/>
      <c r="AC3308" s="4002"/>
      <c r="AD3308" s="3954"/>
      <c r="AE3308" s="3954"/>
      <c r="AF3308" s="3954"/>
      <c r="AG3308" s="3954"/>
      <c r="AH3308" s="3954"/>
      <c r="AI3308" s="3954"/>
      <c r="AJ3308" s="3954"/>
      <c r="AK3308" s="2574"/>
    </row>
    <row r="3309" spans="2:37" s="2684" customFormat="1" ht="17.25" customHeight="1" thickBot="1" x14ac:dyDescent="0.25">
      <c r="B3309" s="4683" t="s">
        <v>5357</v>
      </c>
      <c r="C3309" s="4684"/>
      <c r="D3309" s="3123" t="s">
        <v>1534</v>
      </c>
      <c r="E3309" s="2599"/>
      <c r="F3309" s="2599"/>
      <c r="G3309" s="2982"/>
      <c r="H3309" s="2982"/>
      <c r="I3309" s="2982"/>
      <c r="J3309" s="2983"/>
      <c r="K3309" s="2727"/>
      <c r="L3309" s="2727"/>
      <c r="M3309" s="2601"/>
      <c r="N3309" s="2986"/>
      <c r="O3309" s="2727"/>
      <c r="P3309" s="2727"/>
      <c r="Q3309" s="2727"/>
      <c r="R3309" s="2727"/>
      <c r="S3309" s="2730"/>
      <c r="T3309" s="2982"/>
      <c r="U3309" s="2982"/>
      <c r="V3309" s="2732"/>
      <c r="W3309" s="2727"/>
      <c r="X3309" s="2727"/>
      <c r="Y3309" s="2732"/>
      <c r="Z3309" s="2732"/>
      <c r="AA3309" s="2732"/>
      <c r="AB3309" s="2732"/>
      <c r="AC3309" s="2727"/>
      <c r="AD3309" s="2599"/>
      <c r="AE3309" s="2732"/>
      <c r="AF3309" s="3074"/>
      <c r="AG3309" s="3074"/>
      <c r="AH3309" s="2956"/>
      <c r="AI3309" s="2956"/>
      <c r="AJ3309" s="3124"/>
      <c r="AK3309" s="2574"/>
    </row>
    <row r="3310" spans="2:37" s="2684" customFormat="1" ht="17.25" customHeight="1" x14ac:dyDescent="0.2">
      <c r="B3310" s="2575"/>
      <c r="C3310" s="2568"/>
      <c r="D3310" s="2568"/>
      <c r="E3310" s="2568"/>
      <c r="F3310" s="2568"/>
      <c r="G3310" s="2568"/>
      <c r="H3310" s="2568"/>
      <c r="I3310" s="2569"/>
      <c r="J3310" s="2569"/>
      <c r="K3310" s="2569"/>
      <c r="L3310" s="2569"/>
      <c r="M3310" s="2568"/>
      <c r="N3310" s="2569"/>
      <c r="O3310" s="2569"/>
      <c r="P3310" s="2569"/>
      <c r="Q3310" s="2569"/>
      <c r="R3310" s="2569"/>
      <c r="S3310" s="2568"/>
      <c r="T3310" s="2567"/>
      <c r="U3310" s="2567"/>
      <c r="V3310" s="2567"/>
      <c r="W3310" s="2567"/>
      <c r="X3310" s="2567"/>
      <c r="Y3310" s="2567"/>
      <c r="Z3310" s="2567"/>
      <c r="AA3310" s="2567"/>
      <c r="AB3310" s="2567"/>
      <c r="AC3310" s="2567"/>
      <c r="AD3310" s="2567"/>
      <c r="AE3310" s="2567"/>
      <c r="AF3310" s="2567"/>
      <c r="AG3310" s="2567"/>
      <c r="AH3310" s="2567"/>
      <c r="AI3310" s="2567"/>
      <c r="AJ3310" s="2570"/>
      <c r="AK3310" s="2574"/>
    </row>
    <row r="3311" spans="2:37" s="2684" customFormat="1" ht="17.25" customHeight="1" x14ac:dyDescent="0.2">
      <c r="B3311" s="3834" t="s">
        <v>4996</v>
      </c>
      <c r="C3311" s="3835"/>
      <c r="D3311" s="3883" t="s">
        <v>1534</v>
      </c>
      <c r="E3311" s="3883"/>
      <c r="F3311" s="3883"/>
      <c r="G3311" s="2634"/>
      <c r="H3311" s="2634"/>
      <c r="I3311" s="2634"/>
      <c r="J3311" s="2634"/>
      <c r="K3311" s="2634"/>
      <c r="L3311" s="2634"/>
      <c r="M3311" s="2634"/>
      <c r="N3311" s="2634"/>
      <c r="O3311" s="2634"/>
      <c r="P3311" s="2634"/>
      <c r="Q3311" s="2634"/>
      <c r="R3311" s="2634"/>
      <c r="S3311" s="2634"/>
      <c r="T3311" s="2634"/>
      <c r="U3311" s="2634"/>
      <c r="V3311" s="2634"/>
      <c r="W3311" s="2634"/>
      <c r="X3311" s="2634"/>
      <c r="Y3311" s="2634"/>
      <c r="Z3311" s="2634"/>
      <c r="AA3311" s="2634"/>
      <c r="AB3311" s="2634"/>
      <c r="AC3311" s="2634"/>
      <c r="AD3311" s="2634"/>
      <c r="AE3311" s="2634"/>
      <c r="AF3311" s="2634"/>
      <c r="AG3311" s="2634"/>
      <c r="AH3311" s="2634"/>
      <c r="AI3311" s="2634"/>
      <c r="AJ3311" s="2570"/>
      <c r="AK3311" s="2574"/>
    </row>
    <row r="3312" spans="2:37" s="2684" customFormat="1" ht="17.25" customHeight="1" x14ac:dyDescent="0.2">
      <c r="B3312" s="3834" t="s">
        <v>4997</v>
      </c>
      <c r="C3312" s="3835"/>
      <c r="D3312" s="4666" t="s">
        <v>5358</v>
      </c>
      <c r="E3312" s="4666"/>
      <c r="F3312" s="4666"/>
      <c r="G3312" s="2634"/>
      <c r="H3312" s="2634"/>
      <c r="I3312" s="2634"/>
      <c r="J3312" s="2634"/>
      <c r="K3312" s="2634"/>
      <c r="L3312" s="2634"/>
      <c r="M3312" s="2634"/>
      <c r="N3312" s="2634"/>
      <c r="O3312" s="2634"/>
      <c r="P3312" s="2634"/>
      <c r="Q3312" s="2634"/>
      <c r="R3312" s="2634"/>
      <c r="S3312" s="2634"/>
      <c r="T3312" s="2634"/>
      <c r="U3312" s="2634"/>
      <c r="V3312" s="2634"/>
      <c r="W3312" s="2634"/>
      <c r="X3312" s="2634"/>
      <c r="Y3312" s="2634"/>
      <c r="Z3312" s="2634"/>
      <c r="AA3312" s="2634"/>
      <c r="AB3312" s="2634"/>
      <c r="AC3312" s="2634"/>
      <c r="AD3312" s="2634"/>
      <c r="AE3312" s="2634"/>
      <c r="AF3312" s="2634"/>
      <c r="AG3312" s="2634"/>
      <c r="AH3312" s="2634"/>
      <c r="AI3312" s="2634"/>
      <c r="AJ3312" s="2570"/>
      <c r="AK3312" s="2574"/>
    </row>
    <row r="3313" spans="2:46" s="2684" customFormat="1" ht="17.25" customHeight="1" thickBot="1" x14ac:dyDescent="0.25">
      <c r="B3313" s="3938"/>
      <c r="C3313" s="3939"/>
      <c r="D3313" s="4665"/>
      <c r="E3313" s="4665"/>
      <c r="F3313" s="4665"/>
      <c r="G3313" s="3940"/>
      <c r="H3313" s="2576"/>
      <c r="I3313" s="2576"/>
      <c r="J3313" s="2576"/>
      <c r="K3313" s="2576"/>
      <c r="L3313" s="2576"/>
      <c r="M3313" s="2576"/>
      <c r="N3313" s="2576"/>
      <c r="O3313" s="2576"/>
      <c r="P3313" s="2576"/>
      <c r="Q3313" s="2576"/>
      <c r="R3313" s="2576"/>
      <c r="S3313" s="2576"/>
      <c r="T3313" s="2577"/>
      <c r="U3313" s="2577"/>
      <c r="V3313" s="2577"/>
      <c r="W3313" s="2577"/>
      <c r="X3313" s="2577"/>
      <c r="Y3313" s="2577"/>
      <c r="Z3313" s="2577"/>
      <c r="AA3313" s="2577"/>
      <c r="AB3313" s="2577"/>
      <c r="AC3313" s="2577"/>
      <c r="AD3313" s="2577"/>
      <c r="AE3313" s="2577"/>
      <c r="AF3313" s="2577"/>
      <c r="AG3313" s="2577"/>
      <c r="AH3313" s="2577"/>
      <c r="AI3313" s="2577"/>
      <c r="AJ3313" s="2578"/>
      <c r="AK3313" s="2578"/>
    </row>
    <row r="3314" spans="2:46" s="2684" customFormat="1" ht="17.25" customHeight="1" x14ac:dyDescent="0.2">
      <c r="B3314" s="2685"/>
      <c r="C3314" s="2685"/>
      <c r="D3314" s="2695"/>
      <c r="E3314" s="2695"/>
      <c r="F3314" s="2695"/>
      <c r="G3314" s="2695"/>
      <c r="H3314" s="2571"/>
      <c r="I3314" s="2571"/>
      <c r="J3314" s="2571"/>
      <c r="K3314" s="2571"/>
      <c r="L3314" s="2571"/>
      <c r="M3314" s="2571"/>
      <c r="N3314" s="2571"/>
      <c r="O3314" s="2571"/>
      <c r="P3314" s="2571"/>
      <c r="Q3314" s="2571"/>
      <c r="R3314" s="2571"/>
      <c r="S3314" s="2571"/>
      <c r="T3314" s="2567"/>
      <c r="U3314" s="2567"/>
      <c r="V3314" s="2567"/>
      <c r="W3314" s="2567"/>
      <c r="X3314" s="2567"/>
      <c r="Y3314" s="2567"/>
      <c r="Z3314" s="2567"/>
      <c r="AA3314" s="2567"/>
      <c r="AB3314" s="2567"/>
      <c r="AC3314" s="2567"/>
      <c r="AD3314" s="2567"/>
      <c r="AE3314" s="2567"/>
      <c r="AF3314" s="2567"/>
      <c r="AG3314" s="2567"/>
      <c r="AH3314" s="2567"/>
      <c r="AI3314" s="2567"/>
      <c r="AJ3314" s="2567"/>
      <c r="AK3314" s="2567"/>
    </row>
    <row r="3315" spans="2:46" s="2684" customFormat="1" ht="17.25" customHeight="1" thickBot="1" x14ac:dyDescent="0.25">
      <c r="B3315" s="2685"/>
      <c r="C3315" s="2685"/>
      <c r="D3315" s="2695"/>
      <c r="E3315" s="2695"/>
      <c r="F3315" s="2695"/>
      <c r="G3315" s="2695"/>
      <c r="H3315" s="2571"/>
      <c r="I3315" s="2571"/>
      <c r="J3315" s="2571"/>
      <c r="K3315" s="2571"/>
      <c r="L3315" s="2571"/>
      <c r="M3315" s="2571"/>
      <c r="N3315" s="2571"/>
      <c r="O3315" s="2571"/>
      <c r="P3315" s="2571"/>
      <c r="Q3315" s="2571"/>
      <c r="R3315" s="2571"/>
      <c r="S3315" s="2571"/>
      <c r="T3315" s="2567"/>
      <c r="U3315" s="2567"/>
      <c r="V3315" s="2567"/>
      <c r="W3315" s="2567"/>
      <c r="X3315" s="2567"/>
      <c r="Y3315" s="2567"/>
      <c r="Z3315" s="2567"/>
      <c r="AA3315" s="2567"/>
      <c r="AB3315" s="2567"/>
      <c r="AC3315" s="2567"/>
      <c r="AD3315" s="2567"/>
      <c r="AE3315" s="2567"/>
      <c r="AF3315" s="2567"/>
      <c r="AG3315" s="2567"/>
      <c r="AH3315" s="2567"/>
      <c r="AI3315" s="2567"/>
      <c r="AJ3315" s="2567"/>
      <c r="AK3315" s="2573"/>
    </row>
    <row r="3316" spans="2:46" s="2684" customFormat="1" ht="17.25" customHeight="1" x14ac:dyDescent="0.2">
      <c r="B3316" s="3839" t="s">
        <v>5005</v>
      </c>
      <c r="C3316" s="3840"/>
      <c r="D3316" s="3840"/>
      <c r="E3316" s="3840"/>
      <c r="F3316" s="3840"/>
      <c r="G3316" s="3840"/>
      <c r="H3316" s="3840"/>
      <c r="I3316" s="3840"/>
      <c r="J3316" s="3840"/>
      <c r="K3316" s="3840"/>
      <c r="L3316" s="3840"/>
      <c r="M3316" s="3840"/>
      <c r="N3316" s="3840"/>
      <c r="O3316" s="3840"/>
      <c r="P3316" s="3840"/>
      <c r="Q3316" s="3840"/>
      <c r="R3316" s="3840"/>
      <c r="S3316" s="3840"/>
      <c r="T3316" s="3840"/>
      <c r="U3316" s="3840"/>
      <c r="V3316" s="3840"/>
      <c r="W3316" s="3840"/>
      <c r="X3316" s="3840"/>
      <c r="Y3316" s="3840"/>
      <c r="Z3316" s="3840"/>
      <c r="AA3316" s="3840"/>
      <c r="AB3316" s="3840"/>
      <c r="AC3316" s="3840"/>
      <c r="AD3316" s="3840"/>
      <c r="AE3316" s="3840"/>
      <c r="AF3316" s="3840"/>
      <c r="AG3316" s="3840"/>
      <c r="AH3316" s="3840"/>
      <c r="AI3316" s="3840"/>
      <c r="AJ3316" s="3840"/>
      <c r="AK3316" s="3841"/>
    </row>
    <row r="3317" spans="2:46" s="2684" customFormat="1" ht="17.25" customHeight="1" x14ac:dyDescent="0.2">
      <c r="B3317" s="2572"/>
      <c r="C3317" s="2681"/>
      <c r="D3317" s="2681"/>
      <c r="E3317" s="2681"/>
      <c r="F3317" s="2681"/>
      <c r="G3317" s="2573"/>
      <c r="H3317" s="2573"/>
      <c r="I3317" s="2573"/>
      <c r="J3317" s="2573"/>
      <c r="K3317" s="2573"/>
      <c r="L3317" s="2573"/>
      <c r="M3317" s="2573"/>
      <c r="N3317" s="2573"/>
      <c r="O3317" s="2573"/>
      <c r="P3317" s="2573"/>
      <c r="Q3317" s="2573"/>
      <c r="R3317" s="2573"/>
      <c r="S3317" s="2573"/>
      <c r="T3317" s="2573"/>
      <c r="U3317" s="2573"/>
      <c r="V3317" s="2573"/>
      <c r="W3317" s="2573"/>
      <c r="X3317" s="2573"/>
      <c r="Y3317" s="2573"/>
      <c r="Z3317" s="2573"/>
      <c r="AA3317" s="2573"/>
      <c r="AB3317" s="2573"/>
      <c r="AC3317" s="2573"/>
      <c r="AD3317" s="2573"/>
      <c r="AE3317" s="2573"/>
      <c r="AF3317" s="2573"/>
      <c r="AG3317" s="2573"/>
      <c r="AH3317" s="2573"/>
      <c r="AI3317" s="2573"/>
      <c r="AJ3317" s="2573"/>
      <c r="AK3317" s="2574"/>
    </row>
    <row r="3318" spans="2:46" s="2684" customFormat="1" ht="17.25" customHeight="1" x14ac:dyDescent="0.2">
      <c r="B3318" s="2572" t="s">
        <v>4992</v>
      </c>
      <c r="C3318" s="2681"/>
      <c r="D3318" s="3962" t="s">
        <v>5359</v>
      </c>
      <c r="E3318" s="3962"/>
      <c r="F3318" s="3962"/>
      <c r="G3318" s="3962"/>
      <c r="H3318" s="2573"/>
      <c r="I3318" s="2573"/>
      <c r="J3318" s="2573"/>
      <c r="K3318" s="2573"/>
      <c r="L3318" s="2573"/>
      <c r="M3318" s="2573"/>
      <c r="N3318" s="2573"/>
      <c r="O3318" s="2573"/>
      <c r="P3318" s="2573"/>
      <c r="Q3318" s="2573"/>
      <c r="R3318" s="2573"/>
      <c r="S3318" s="2573"/>
      <c r="T3318" s="2573"/>
      <c r="U3318" s="2573"/>
      <c r="V3318" s="2573"/>
      <c r="W3318" s="2573"/>
      <c r="X3318" s="2573"/>
      <c r="Y3318" s="2573"/>
      <c r="Z3318" s="2573"/>
      <c r="AA3318" s="2573"/>
      <c r="AB3318" s="2573"/>
      <c r="AC3318" s="2573"/>
      <c r="AD3318" s="2573"/>
      <c r="AE3318" s="2573"/>
      <c r="AF3318" s="2573"/>
      <c r="AG3318" s="2573"/>
      <c r="AH3318" s="2573"/>
      <c r="AI3318" s="2573"/>
      <c r="AJ3318" s="2573"/>
      <c r="AK3318" s="2574"/>
    </row>
    <row r="3319" spans="2:46" s="2684" customFormat="1" ht="17.25" customHeight="1" thickBot="1" x14ac:dyDescent="0.25">
      <c r="B3319" s="3863" t="s">
        <v>5006</v>
      </c>
      <c r="C3319" s="3864"/>
      <c r="D3319" s="3972">
        <v>41306</v>
      </c>
      <c r="E3319" s="3972"/>
      <c r="F3319" s="2681"/>
      <c r="G3319" s="2573"/>
      <c r="H3319" s="2573"/>
      <c r="I3319" s="2573"/>
      <c r="J3319" s="2573"/>
      <c r="K3319" s="2573"/>
      <c r="L3319" s="2573"/>
      <c r="M3319" s="2573"/>
      <c r="N3319" s="2573"/>
      <c r="O3319" s="2573"/>
      <c r="P3319" s="2573"/>
      <c r="Q3319" s="2573"/>
      <c r="R3319" s="2573"/>
      <c r="S3319" s="2573"/>
      <c r="T3319" s="2573"/>
      <c r="U3319" s="2573"/>
      <c r="V3319" s="2573"/>
      <c r="W3319" s="2573"/>
      <c r="X3319" s="2573"/>
      <c r="Y3319" s="2573"/>
      <c r="Z3319" s="2573"/>
      <c r="AA3319" s="2573"/>
      <c r="AB3319" s="2573"/>
      <c r="AC3319" s="2573"/>
      <c r="AD3319" s="2573"/>
      <c r="AE3319" s="2573"/>
      <c r="AF3319" s="2573"/>
      <c r="AG3319" s="2573"/>
      <c r="AH3319" s="2573"/>
      <c r="AI3319" s="2573"/>
      <c r="AJ3319" s="2573"/>
      <c r="AK3319" s="2574"/>
    </row>
    <row r="3320" spans="2:46" s="2684" customFormat="1" ht="17.25" customHeight="1" thickBot="1" x14ac:dyDescent="0.25">
      <c r="B3320" s="3844" t="s">
        <v>5007</v>
      </c>
      <c r="C3320" s="3871"/>
      <c r="D3320" s="3963"/>
      <c r="E3320" s="3964"/>
      <c r="F3320" s="3964"/>
      <c r="G3320" s="3964"/>
      <c r="H3320" s="3964"/>
      <c r="I3320" s="3964"/>
      <c r="J3320" s="3964"/>
      <c r="K3320" s="3965"/>
      <c r="L3320" s="2573"/>
      <c r="M3320" s="2573"/>
      <c r="N3320" s="2573"/>
      <c r="O3320" s="2573"/>
      <c r="P3320" s="2573"/>
      <c r="Q3320" s="2573"/>
      <c r="R3320" s="2573"/>
      <c r="S3320" s="2573"/>
      <c r="T3320" s="2573"/>
      <c r="U3320" s="2573"/>
      <c r="V3320" s="2573"/>
      <c r="W3320" s="2573"/>
      <c r="X3320" s="2573"/>
      <c r="Y3320" s="2573"/>
      <c r="Z3320" s="2573"/>
      <c r="AA3320" s="2573"/>
      <c r="AB3320" s="2573"/>
      <c r="AC3320" s="2573"/>
      <c r="AD3320" s="2573"/>
      <c r="AE3320" s="2573"/>
      <c r="AF3320" s="2573"/>
      <c r="AG3320" s="2573"/>
      <c r="AH3320" s="2573"/>
      <c r="AI3320" s="2573"/>
      <c r="AJ3320" s="2573"/>
      <c r="AK3320" s="2574"/>
    </row>
    <row r="3321" spans="2:46" s="2684" customFormat="1" ht="17.25" customHeight="1" thickBot="1" x14ac:dyDescent="0.25">
      <c r="B3321" s="3865"/>
      <c r="C3321" s="3849"/>
      <c r="D3321" s="3849"/>
      <c r="E3321" s="3849"/>
      <c r="F3321" s="3849"/>
      <c r="G3321" s="3849"/>
      <c r="H3321" s="3849"/>
      <c r="I3321" s="3849"/>
      <c r="J3321" s="3849"/>
      <c r="K3321" s="3849"/>
      <c r="L3321" s="3849"/>
      <c r="M3321" s="3849"/>
      <c r="N3321" s="3849"/>
      <c r="O3321" s="3849"/>
      <c r="P3321" s="3849"/>
      <c r="Q3321" s="3849"/>
      <c r="R3321" s="2573"/>
      <c r="S3321" s="2573"/>
      <c r="T3321" s="2573"/>
      <c r="U3321" s="2573"/>
      <c r="V3321" s="2573"/>
      <c r="W3321" s="2573"/>
      <c r="X3321" s="2573"/>
      <c r="Y3321" s="2573"/>
      <c r="Z3321" s="2573"/>
      <c r="AA3321" s="2573"/>
      <c r="AB3321" s="2573"/>
      <c r="AC3321" s="2573"/>
      <c r="AD3321" s="2573"/>
      <c r="AE3321" s="2573"/>
      <c r="AF3321" s="2573"/>
      <c r="AG3321" s="2573"/>
      <c r="AH3321" s="2573"/>
      <c r="AI3321" s="2573"/>
      <c r="AJ3321" s="2573"/>
      <c r="AK3321" s="2574"/>
    </row>
    <row r="3322" spans="2:46" s="2684" customFormat="1" ht="17.25" customHeight="1" thickBot="1" x14ac:dyDescent="0.25">
      <c r="B3322" s="3852" t="s">
        <v>5008</v>
      </c>
      <c r="C3322" s="3853"/>
      <c r="D3322" s="3827" t="s">
        <v>4998</v>
      </c>
      <c r="E3322" s="3827" t="s">
        <v>5009</v>
      </c>
      <c r="F3322" s="3859" t="s">
        <v>224</v>
      </c>
      <c r="G3322" s="3861"/>
      <c r="H3322" s="3861"/>
      <c r="I3322" s="3861"/>
      <c r="J3322" s="3861"/>
      <c r="K3322" s="3861"/>
      <c r="L3322" s="3861"/>
      <c r="M3322" s="3861"/>
      <c r="N3322" s="3861"/>
      <c r="O3322" s="3861"/>
      <c r="P3322" s="3861"/>
      <c r="Q3322" s="3861"/>
      <c r="R3322" s="3862"/>
      <c r="S3322" s="3859" t="s">
        <v>340</v>
      </c>
      <c r="T3322" s="3861"/>
      <c r="U3322" s="3861"/>
      <c r="V3322" s="3861"/>
      <c r="W3322" s="3861"/>
      <c r="X3322" s="3861"/>
      <c r="Y3322" s="3861"/>
      <c r="Z3322" s="3861"/>
      <c r="AA3322" s="3861"/>
      <c r="AB3322" s="3861"/>
      <c r="AC3322" s="3862"/>
      <c r="AD3322" s="3859" t="s">
        <v>225</v>
      </c>
      <c r="AE3322" s="3861"/>
      <c r="AF3322" s="3861"/>
      <c r="AG3322" s="3862"/>
      <c r="AH3322" s="3873" t="s">
        <v>4993</v>
      </c>
      <c r="AI3322" s="3874"/>
      <c r="AJ3322" s="3875"/>
      <c r="AK3322" s="2574"/>
    </row>
    <row r="3323" spans="2:46" s="2684" customFormat="1" ht="17.25" customHeight="1" thickBot="1" x14ac:dyDescent="0.25">
      <c r="B3323" s="3854"/>
      <c r="C3323" s="3855"/>
      <c r="D3323" s="3828"/>
      <c r="E3323" s="3828"/>
      <c r="F3323" s="3827" t="s">
        <v>5010</v>
      </c>
      <c r="G3323" s="3827" t="s">
        <v>5011</v>
      </c>
      <c r="H3323" s="3827" t="s">
        <v>5012</v>
      </c>
      <c r="I3323" s="3830" t="s">
        <v>5013</v>
      </c>
      <c r="J3323" s="3830" t="s">
        <v>5014</v>
      </c>
      <c r="K3323" s="3830" t="s">
        <v>5015</v>
      </c>
      <c r="L3323" s="3830" t="s">
        <v>5016</v>
      </c>
      <c r="M3323" s="4655" t="s">
        <v>5017</v>
      </c>
      <c r="N3323" s="4656"/>
      <c r="O3323" s="3830" t="s">
        <v>5018</v>
      </c>
      <c r="P3323" s="3830" t="s">
        <v>5019</v>
      </c>
      <c r="Q3323" s="3830" t="s">
        <v>5020</v>
      </c>
      <c r="R3323" s="3830" t="s">
        <v>5021</v>
      </c>
      <c r="S3323" s="3827" t="s">
        <v>5022</v>
      </c>
      <c r="T3323" s="3827" t="s">
        <v>5023</v>
      </c>
      <c r="U3323" s="3827" t="s">
        <v>5024</v>
      </c>
      <c r="V3323" s="3827" t="s">
        <v>5025</v>
      </c>
      <c r="W3323" s="3827" t="s">
        <v>5026</v>
      </c>
      <c r="X3323" s="3827" t="s">
        <v>5027</v>
      </c>
      <c r="Y3323" s="3827" t="s">
        <v>5028</v>
      </c>
      <c r="Z3323" s="3827" t="s">
        <v>5029</v>
      </c>
      <c r="AA3323" s="3827" t="s">
        <v>5030</v>
      </c>
      <c r="AB3323" s="3830" t="s">
        <v>5031</v>
      </c>
      <c r="AC3323" s="3830" t="s">
        <v>5032</v>
      </c>
      <c r="AD3323" s="3827" t="s">
        <v>5033</v>
      </c>
      <c r="AE3323" s="3827" t="s">
        <v>5034</v>
      </c>
      <c r="AF3323" s="3827" t="s">
        <v>5035</v>
      </c>
      <c r="AG3323" s="3827" t="s">
        <v>5036</v>
      </c>
      <c r="AH3323" s="3827" t="s">
        <v>1154</v>
      </c>
      <c r="AI3323" s="3827" t="s">
        <v>4994</v>
      </c>
      <c r="AJ3323" s="3827" t="s">
        <v>4995</v>
      </c>
      <c r="AK3323" s="2574"/>
    </row>
    <row r="3324" spans="2:46" s="2684" customFormat="1" ht="17.25" customHeight="1" thickBot="1" x14ac:dyDescent="0.25">
      <c r="B3324" s="3854"/>
      <c r="C3324" s="3855"/>
      <c r="D3324" s="3828"/>
      <c r="E3324" s="3828"/>
      <c r="F3324" s="3828"/>
      <c r="G3324" s="3828"/>
      <c r="H3324" s="3828"/>
      <c r="I3324" s="3829"/>
      <c r="J3324" s="3829"/>
      <c r="K3324" s="3829"/>
      <c r="L3324" s="3829"/>
      <c r="M3324" s="2680" t="s">
        <v>5037</v>
      </c>
      <c r="N3324" s="2679" t="s">
        <v>2798</v>
      </c>
      <c r="O3324" s="3829"/>
      <c r="P3324" s="3829"/>
      <c r="Q3324" s="3829"/>
      <c r="R3324" s="3829"/>
      <c r="S3324" s="3828"/>
      <c r="T3324" s="3828"/>
      <c r="U3324" s="3828"/>
      <c r="V3324" s="3828"/>
      <c r="W3324" s="3828"/>
      <c r="X3324" s="3828"/>
      <c r="Y3324" s="3828"/>
      <c r="Z3324" s="3828"/>
      <c r="AA3324" s="3828"/>
      <c r="AB3324" s="3829"/>
      <c r="AC3324" s="3829"/>
      <c r="AD3324" s="3828"/>
      <c r="AE3324" s="3828"/>
      <c r="AF3324" s="3828"/>
      <c r="AG3324" s="3828"/>
      <c r="AH3324" s="3828"/>
      <c r="AI3324" s="3828"/>
      <c r="AJ3324" s="3828"/>
      <c r="AK3324" s="2574"/>
    </row>
    <row r="3325" spans="2:46" s="2684" customFormat="1" ht="17.25" customHeight="1" x14ac:dyDescent="0.2">
      <c r="B3325" s="4667" t="s">
        <v>5360</v>
      </c>
      <c r="C3325" s="4668"/>
      <c r="D3325" s="3127" t="s">
        <v>1534</v>
      </c>
      <c r="E3325" s="3127" t="s">
        <v>1534</v>
      </c>
      <c r="F3325" s="3127" t="s">
        <v>1534</v>
      </c>
      <c r="G3325" s="3127" t="s">
        <v>1534</v>
      </c>
      <c r="H3325" s="3127" t="s">
        <v>1534</v>
      </c>
      <c r="I3325" s="3127" t="s">
        <v>1534</v>
      </c>
      <c r="J3325" s="3127" t="s">
        <v>1534</v>
      </c>
      <c r="K3325" s="3127" t="s">
        <v>1534</v>
      </c>
      <c r="L3325" s="3127" t="s">
        <v>1534</v>
      </c>
      <c r="M3325" s="3127" t="s">
        <v>1534</v>
      </c>
      <c r="N3325" s="3127" t="s">
        <v>1534</v>
      </c>
      <c r="O3325" s="3127" t="s">
        <v>1534</v>
      </c>
      <c r="P3325" s="3127" t="s">
        <v>1534</v>
      </c>
      <c r="Q3325" s="3127" t="s">
        <v>1534</v>
      </c>
      <c r="R3325" s="3127" t="s">
        <v>1534</v>
      </c>
      <c r="S3325" s="3127" t="s">
        <v>1534</v>
      </c>
      <c r="T3325" s="3127" t="s">
        <v>1534</v>
      </c>
      <c r="U3325" s="3127" t="s">
        <v>1534</v>
      </c>
      <c r="V3325" s="3127" t="s">
        <v>1534</v>
      </c>
      <c r="W3325" s="3127" t="s">
        <v>1534</v>
      </c>
      <c r="X3325" s="3127" t="s">
        <v>1534</v>
      </c>
      <c r="Y3325" s="3127" t="s">
        <v>1534</v>
      </c>
      <c r="Z3325" s="3127" t="s">
        <v>1534</v>
      </c>
      <c r="AA3325" s="3127" t="s">
        <v>1534</v>
      </c>
      <c r="AB3325" s="3127" t="s">
        <v>1534</v>
      </c>
      <c r="AC3325" s="3127" t="s">
        <v>1534</v>
      </c>
      <c r="AD3325" s="3127" t="s">
        <v>1534</v>
      </c>
      <c r="AE3325" s="3127" t="s">
        <v>1534</v>
      </c>
      <c r="AF3325" s="3127" t="s">
        <v>1534</v>
      </c>
      <c r="AG3325" s="3127" t="s">
        <v>1534</v>
      </c>
      <c r="AH3325" s="3128" t="s">
        <v>5360</v>
      </c>
      <c r="AI3325" s="3001" t="s">
        <v>340</v>
      </c>
      <c r="AJ3325" s="3129">
        <v>0.25</v>
      </c>
      <c r="AK3325" s="2574"/>
    </row>
    <row r="3326" spans="2:46" s="2684" customFormat="1" ht="17.25" customHeight="1" thickBot="1" x14ac:dyDescent="0.25">
      <c r="B3326" s="4669" t="s">
        <v>5361</v>
      </c>
      <c r="C3326" s="4670"/>
      <c r="D3326" s="3130" t="s">
        <v>1534</v>
      </c>
      <c r="E3326" s="3130" t="s">
        <v>1534</v>
      </c>
      <c r="F3326" s="3130" t="s">
        <v>1534</v>
      </c>
      <c r="G3326" s="3130" t="s">
        <v>1534</v>
      </c>
      <c r="H3326" s="3130" t="s">
        <v>1534</v>
      </c>
      <c r="I3326" s="3130" t="s">
        <v>1534</v>
      </c>
      <c r="J3326" s="3130" t="s">
        <v>1534</v>
      </c>
      <c r="K3326" s="3130" t="s">
        <v>1534</v>
      </c>
      <c r="L3326" s="3130" t="s">
        <v>1534</v>
      </c>
      <c r="M3326" s="3130" t="s">
        <v>1534</v>
      </c>
      <c r="N3326" s="3130" t="s">
        <v>1534</v>
      </c>
      <c r="O3326" s="3130" t="s">
        <v>1534</v>
      </c>
      <c r="P3326" s="3130" t="s">
        <v>1534</v>
      </c>
      <c r="Q3326" s="3130" t="s">
        <v>1534</v>
      </c>
      <c r="R3326" s="3130" t="s">
        <v>1534</v>
      </c>
      <c r="S3326" s="3130" t="s">
        <v>1534</v>
      </c>
      <c r="T3326" s="3130" t="s">
        <v>1534</v>
      </c>
      <c r="U3326" s="3130" t="s">
        <v>1534</v>
      </c>
      <c r="V3326" s="3130" t="s">
        <v>1534</v>
      </c>
      <c r="W3326" s="3130" t="s">
        <v>1534</v>
      </c>
      <c r="X3326" s="3130" t="s">
        <v>1534</v>
      </c>
      <c r="Y3326" s="3130" t="s">
        <v>1534</v>
      </c>
      <c r="Z3326" s="3130" t="s">
        <v>1534</v>
      </c>
      <c r="AA3326" s="3130" t="s">
        <v>1534</v>
      </c>
      <c r="AB3326" s="3130" t="s">
        <v>1534</v>
      </c>
      <c r="AC3326" s="3130" t="s">
        <v>1534</v>
      </c>
      <c r="AD3326" s="3130" t="s">
        <v>1534</v>
      </c>
      <c r="AE3326" s="3130" t="s">
        <v>1534</v>
      </c>
      <c r="AF3326" s="3130" t="s">
        <v>1534</v>
      </c>
      <c r="AG3326" s="3130" t="s">
        <v>1534</v>
      </c>
      <c r="AH3326" s="3131" t="s">
        <v>5361</v>
      </c>
      <c r="AI3326" s="3132" t="s">
        <v>340</v>
      </c>
      <c r="AJ3326" s="3133">
        <v>0.35</v>
      </c>
      <c r="AK3326" s="2574"/>
    </row>
    <row r="3327" spans="2:46" s="2684" customFormat="1" ht="17.25" customHeight="1" x14ac:dyDescent="0.2">
      <c r="B3327" s="2575"/>
      <c r="C3327" s="2568"/>
      <c r="D3327" s="2568"/>
      <c r="E3327" s="2568"/>
      <c r="F3327" s="2568"/>
      <c r="G3327" s="2568"/>
      <c r="H3327" s="2568"/>
      <c r="I3327" s="2569"/>
      <c r="J3327" s="2569"/>
      <c r="K3327" s="2569"/>
      <c r="L3327" s="2569"/>
      <c r="M3327" s="2568"/>
      <c r="N3327" s="2569"/>
      <c r="O3327" s="2569"/>
      <c r="P3327" s="2569"/>
      <c r="Q3327" s="2569"/>
      <c r="R3327" s="2569"/>
      <c r="S3327" s="2568"/>
      <c r="T3327" s="2567"/>
      <c r="U3327" s="2567"/>
      <c r="V3327" s="2567"/>
      <c r="W3327" s="2567"/>
      <c r="X3327" s="2567"/>
      <c r="Y3327" s="2567"/>
      <c r="Z3327" s="2567"/>
      <c r="AA3327" s="2567"/>
      <c r="AB3327" s="2567"/>
      <c r="AC3327" s="2567"/>
      <c r="AD3327" s="2567"/>
      <c r="AE3327" s="2567"/>
      <c r="AF3327" s="2567"/>
      <c r="AG3327" s="2567"/>
      <c r="AH3327" s="2567"/>
      <c r="AI3327" s="2567"/>
      <c r="AJ3327" s="2570"/>
      <c r="AK3327" s="2574"/>
    </row>
    <row r="3328" spans="2:46" s="2684" customFormat="1" ht="17.25" customHeight="1" x14ac:dyDescent="0.2">
      <c r="B3328" s="3834" t="s">
        <v>4996</v>
      </c>
      <c r="C3328" s="3835"/>
      <c r="D3328" s="3883" t="s">
        <v>1534</v>
      </c>
      <c r="E3328" s="3883"/>
      <c r="F3328" s="2634"/>
      <c r="G3328" s="2634"/>
      <c r="H3328" s="2634"/>
      <c r="I3328" s="2634"/>
      <c r="J3328" s="2634"/>
      <c r="K3328" s="2634"/>
      <c r="L3328" s="2634"/>
      <c r="M3328" s="2634"/>
      <c r="N3328" s="2634"/>
      <c r="O3328" s="2634"/>
      <c r="P3328" s="2634"/>
      <c r="Q3328" s="2634"/>
      <c r="R3328" s="2634"/>
      <c r="S3328" s="2634"/>
      <c r="T3328" s="2634"/>
      <c r="U3328" s="2634"/>
      <c r="V3328" s="2634"/>
      <c r="W3328" s="2634"/>
      <c r="X3328" s="2634"/>
      <c r="Y3328" s="2634"/>
      <c r="Z3328" s="2634"/>
      <c r="AA3328" s="2634"/>
      <c r="AB3328" s="2634"/>
      <c r="AC3328" s="2634"/>
      <c r="AD3328" s="2634"/>
      <c r="AE3328" s="2634"/>
      <c r="AF3328" s="2634"/>
      <c r="AG3328" s="2634"/>
      <c r="AH3328" s="2634"/>
      <c r="AI3328" s="2634"/>
      <c r="AJ3328" s="2570"/>
      <c r="AK3328" s="2574"/>
      <c r="AL3328" s="2573"/>
      <c r="AM3328" s="2573"/>
      <c r="AN3328" s="2573"/>
      <c r="AO3328" s="2573"/>
      <c r="AP3328" s="2573"/>
      <c r="AQ3328" s="2573"/>
      <c r="AR3328" s="2573"/>
      <c r="AS3328" s="2573"/>
      <c r="AT3328" s="2573"/>
    </row>
    <row r="3329" spans="2:46" s="2684" customFormat="1" ht="17.25" customHeight="1" x14ac:dyDescent="0.2">
      <c r="B3329" s="3834" t="s">
        <v>4997</v>
      </c>
      <c r="C3329" s="3835"/>
      <c r="D3329" s="4666" t="s">
        <v>5362</v>
      </c>
      <c r="E3329" s="4666"/>
      <c r="F3329" s="2634"/>
      <c r="G3329" s="2634"/>
      <c r="H3329" s="2634"/>
      <c r="I3329" s="2634"/>
      <c r="J3329" s="2634"/>
      <c r="K3329" s="2634"/>
      <c r="L3329" s="2634"/>
      <c r="M3329" s="2634"/>
      <c r="N3329" s="2634"/>
      <c r="O3329" s="2634"/>
      <c r="P3329" s="2634"/>
      <c r="Q3329" s="2634"/>
      <c r="R3329" s="2634"/>
      <c r="S3329" s="2634"/>
      <c r="T3329" s="2634"/>
      <c r="U3329" s="2634"/>
      <c r="V3329" s="2634"/>
      <c r="W3329" s="2634"/>
      <c r="X3329" s="2634"/>
      <c r="Y3329" s="2634"/>
      <c r="Z3329" s="2634"/>
      <c r="AA3329" s="2634"/>
      <c r="AB3329" s="2634"/>
      <c r="AC3329" s="2634"/>
      <c r="AD3329" s="2634"/>
      <c r="AE3329" s="2634"/>
      <c r="AF3329" s="2634"/>
      <c r="AG3329" s="2634"/>
      <c r="AH3329" s="2634"/>
      <c r="AI3329" s="2634"/>
      <c r="AJ3329" s="2570"/>
      <c r="AK3329" s="2574"/>
      <c r="AL3329" s="2573"/>
      <c r="AM3329" s="2573"/>
      <c r="AN3329" s="2573"/>
      <c r="AO3329" s="2573"/>
      <c r="AP3329" s="2573"/>
      <c r="AQ3329" s="2573"/>
      <c r="AR3329" s="2573"/>
      <c r="AS3329" s="2573"/>
      <c r="AT3329" s="2573"/>
    </row>
    <row r="3330" spans="2:46" s="2684" customFormat="1" ht="17.25" customHeight="1" thickBot="1" x14ac:dyDescent="0.25">
      <c r="B3330" s="3938"/>
      <c r="C3330" s="3939"/>
      <c r="D3330" s="4665"/>
      <c r="E3330" s="4665"/>
      <c r="F3330" s="3940"/>
      <c r="G3330" s="3940"/>
      <c r="H3330" s="2576"/>
      <c r="I3330" s="2576"/>
      <c r="J3330" s="2576"/>
      <c r="K3330" s="2576"/>
      <c r="L3330" s="2576"/>
      <c r="M3330" s="2576"/>
      <c r="N3330" s="2576"/>
      <c r="O3330" s="2576"/>
      <c r="P3330" s="2576"/>
      <c r="Q3330" s="2576"/>
      <c r="R3330" s="2576"/>
      <c r="S3330" s="2576"/>
      <c r="T3330" s="2577"/>
      <c r="U3330" s="2577"/>
      <c r="V3330" s="2577"/>
      <c r="W3330" s="2577"/>
      <c r="X3330" s="2577"/>
      <c r="Y3330" s="2577"/>
      <c r="Z3330" s="2577"/>
      <c r="AA3330" s="2577"/>
      <c r="AB3330" s="2577"/>
      <c r="AC3330" s="2577"/>
      <c r="AD3330" s="2577"/>
      <c r="AE3330" s="2577"/>
      <c r="AF3330" s="2577"/>
      <c r="AG3330" s="2577"/>
      <c r="AH3330" s="2577"/>
      <c r="AI3330" s="2577"/>
      <c r="AJ3330" s="2578"/>
      <c r="AK3330" s="2579"/>
    </row>
    <row r="3331" spans="2:46" s="2684" customFormat="1" ht="17.25" customHeight="1" x14ac:dyDescent="0.3">
      <c r="B3331" s="2798"/>
      <c r="C3331" s="534"/>
      <c r="D3331" s="534"/>
      <c r="E3331" s="534"/>
      <c r="F3331" s="534"/>
      <c r="G3331" s="2683"/>
      <c r="H3331" s="99"/>
      <c r="I3331" s="99"/>
      <c r="J3331" s="99"/>
      <c r="K3331" s="99"/>
      <c r="L3331" s="99"/>
      <c r="M3331" s="99"/>
      <c r="N3331" s="99"/>
      <c r="O3331" s="99"/>
      <c r="P3331" s="99"/>
      <c r="Q3331" s="99"/>
      <c r="R3331" s="99"/>
      <c r="S3331" s="99"/>
      <c r="T3331" s="99"/>
      <c r="U3331" s="99"/>
      <c r="V3331" s="99"/>
      <c r="W3331" s="99"/>
      <c r="X3331" s="99"/>
      <c r="Y3331" s="99"/>
      <c r="Z3331" s="99"/>
      <c r="AA3331" s="99"/>
      <c r="AB3331" s="99"/>
      <c r="AC3331" s="99"/>
      <c r="AD3331" s="99"/>
      <c r="AE3331" s="99"/>
      <c r="AF3331" s="99"/>
      <c r="AG3331" s="99"/>
      <c r="AH3331" s="99"/>
      <c r="AI3331" s="99"/>
      <c r="AJ3331" s="99"/>
      <c r="AK3331" s="99"/>
    </row>
    <row r="3332" spans="2:46" s="2412" customFormat="1" ht="17.25" customHeight="1" thickBot="1" x14ac:dyDescent="0.25">
      <c r="B3332" s="2425"/>
      <c r="C3332" s="2425"/>
      <c r="D3332" s="2425"/>
      <c r="E3332" s="2425"/>
      <c r="F3332" s="2425"/>
    </row>
    <row r="3333" spans="2:46" ht="17.25" customHeight="1" x14ac:dyDescent="0.2">
      <c r="B3333" s="3839" t="s">
        <v>5005</v>
      </c>
      <c r="C3333" s="3840"/>
      <c r="D3333" s="3840"/>
      <c r="E3333" s="3840"/>
      <c r="F3333" s="3840"/>
      <c r="G3333" s="3840"/>
      <c r="H3333" s="3840"/>
      <c r="I3333" s="3840"/>
      <c r="J3333" s="3840"/>
      <c r="K3333" s="3840"/>
      <c r="L3333" s="3840"/>
      <c r="M3333" s="3840"/>
      <c r="N3333" s="3840"/>
      <c r="O3333" s="3840"/>
      <c r="P3333" s="3840"/>
      <c r="Q3333" s="3840"/>
      <c r="R3333" s="3840"/>
      <c r="S3333" s="3840"/>
      <c r="T3333" s="3840"/>
      <c r="U3333" s="3840"/>
      <c r="V3333" s="3840"/>
      <c r="W3333" s="3840"/>
      <c r="X3333" s="3840"/>
      <c r="Y3333" s="3840"/>
      <c r="Z3333" s="3840"/>
      <c r="AA3333" s="3840"/>
      <c r="AB3333" s="3840"/>
      <c r="AC3333" s="3840"/>
      <c r="AD3333" s="3840"/>
      <c r="AE3333" s="3840"/>
      <c r="AF3333" s="3840"/>
      <c r="AG3333" s="3840"/>
      <c r="AH3333" s="3840"/>
      <c r="AI3333" s="3840"/>
      <c r="AJ3333" s="3840"/>
      <c r="AK3333" s="3841"/>
    </row>
    <row r="3334" spans="2:46" ht="17.25" customHeight="1" x14ac:dyDescent="0.2">
      <c r="B3334" s="2572"/>
      <c r="C3334" s="2681"/>
      <c r="D3334" s="2681"/>
      <c r="E3334" s="2681"/>
      <c r="F3334" s="2681"/>
      <c r="G3334" s="2573"/>
      <c r="H3334" s="2573"/>
      <c r="I3334" s="2573"/>
      <c r="J3334" s="2573"/>
      <c r="K3334" s="2573"/>
      <c r="L3334" s="2573"/>
      <c r="M3334" s="2573"/>
      <c r="N3334" s="2573"/>
      <c r="O3334" s="2573"/>
      <c r="P3334" s="2573"/>
      <c r="Q3334" s="2573"/>
      <c r="R3334" s="2573"/>
      <c r="S3334" s="2573"/>
      <c r="T3334" s="2573"/>
      <c r="U3334" s="2573"/>
      <c r="V3334" s="2573"/>
      <c r="W3334" s="2573"/>
      <c r="X3334" s="2573"/>
      <c r="Y3334" s="2573"/>
      <c r="Z3334" s="2573"/>
      <c r="AA3334" s="2573"/>
      <c r="AB3334" s="2573"/>
      <c r="AC3334" s="2573"/>
      <c r="AD3334" s="2573"/>
      <c r="AE3334" s="2573"/>
      <c r="AF3334" s="2573"/>
      <c r="AG3334" s="2573"/>
      <c r="AH3334" s="2573"/>
      <c r="AI3334" s="2573"/>
      <c r="AJ3334" s="2573"/>
      <c r="AK3334" s="2574"/>
    </row>
    <row r="3335" spans="2:46" ht="17.25" customHeight="1" x14ac:dyDescent="0.2">
      <c r="B3335" s="2572" t="s">
        <v>4992</v>
      </c>
      <c r="C3335" s="2681"/>
      <c r="D3335" s="3962" t="s">
        <v>5363</v>
      </c>
      <c r="E3335" s="3962"/>
      <c r="F3335" s="3962"/>
      <c r="G3335" s="3962"/>
      <c r="H3335" s="2573"/>
      <c r="I3335" s="2573"/>
      <c r="J3335" s="2573"/>
      <c r="K3335" s="2573"/>
      <c r="L3335" s="2573"/>
      <c r="M3335" s="2573"/>
      <c r="N3335" s="2573"/>
      <c r="O3335" s="2573"/>
      <c r="P3335" s="2573"/>
      <c r="Q3335" s="2573"/>
      <c r="R3335" s="2573"/>
      <c r="S3335" s="2573"/>
      <c r="T3335" s="2573"/>
      <c r="U3335" s="2573"/>
      <c r="V3335" s="2573"/>
      <c r="W3335" s="2573"/>
      <c r="X3335" s="2573"/>
      <c r="Y3335" s="2573"/>
      <c r="Z3335" s="2573"/>
      <c r="AA3335" s="2573"/>
      <c r="AB3335" s="2573"/>
      <c r="AC3335" s="2573"/>
      <c r="AD3335" s="2573"/>
      <c r="AE3335" s="2573"/>
      <c r="AF3335" s="2573"/>
      <c r="AG3335" s="2573"/>
      <c r="AH3335" s="2573"/>
      <c r="AI3335" s="2573"/>
      <c r="AJ3335" s="2573"/>
      <c r="AK3335" s="2574"/>
    </row>
    <row r="3336" spans="2:46" ht="17.25" customHeight="1" thickBot="1" x14ac:dyDescent="0.25">
      <c r="B3336" s="3863" t="s">
        <v>5006</v>
      </c>
      <c r="C3336" s="3864"/>
      <c r="D3336" s="3972">
        <v>41306</v>
      </c>
      <c r="E3336" s="3972"/>
      <c r="F3336" s="2681"/>
      <c r="G3336" s="2573"/>
      <c r="H3336" s="2573"/>
      <c r="I3336" s="2573"/>
      <c r="J3336" s="2573"/>
      <c r="K3336" s="2573"/>
      <c r="L3336" s="2573"/>
      <c r="M3336" s="2573"/>
      <c r="N3336" s="2573"/>
      <c r="O3336" s="2573"/>
      <c r="P3336" s="2573"/>
      <c r="Q3336" s="2573"/>
      <c r="R3336" s="2573"/>
      <c r="S3336" s="2573"/>
      <c r="T3336" s="2573"/>
      <c r="U3336" s="2573"/>
      <c r="V3336" s="2573"/>
      <c r="W3336" s="2573"/>
      <c r="X3336" s="2573"/>
      <c r="Y3336" s="2573"/>
      <c r="Z3336" s="2573"/>
      <c r="AA3336" s="2573"/>
      <c r="AB3336" s="2573"/>
      <c r="AC3336" s="2573"/>
      <c r="AD3336" s="2573"/>
      <c r="AE3336" s="2573"/>
      <c r="AF3336" s="2573"/>
      <c r="AG3336" s="2573"/>
      <c r="AH3336" s="2573"/>
      <c r="AI3336" s="2573"/>
      <c r="AJ3336" s="2573"/>
      <c r="AK3336" s="2574"/>
    </row>
    <row r="3337" spans="2:46" ht="180.75" customHeight="1" thickBot="1" x14ac:dyDescent="0.25">
      <c r="B3337" s="3844" t="s">
        <v>5007</v>
      </c>
      <c r="C3337" s="3871"/>
      <c r="D3337" s="3963" t="s">
        <v>5364</v>
      </c>
      <c r="E3337" s="3964"/>
      <c r="F3337" s="3964"/>
      <c r="G3337" s="3964"/>
      <c r="H3337" s="3964"/>
      <c r="I3337" s="3964"/>
      <c r="J3337" s="3964"/>
      <c r="K3337" s="3965"/>
      <c r="L3337" s="2573"/>
      <c r="M3337" s="2573"/>
      <c r="N3337" s="2573"/>
      <c r="O3337" s="2573"/>
      <c r="P3337" s="2573"/>
      <c r="Q3337" s="2573"/>
      <c r="R3337" s="2573"/>
      <c r="S3337" s="2573"/>
      <c r="T3337" s="2573"/>
      <c r="U3337" s="2573"/>
      <c r="V3337" s="2573"/>
      <c r="W3337" s="2573"/>
      <c r="X3337" s="2573"/>
      <c r="Y3337" s="2573"/>
      <c r="Z3337" s="2573"/>
      <c r="AA3337" s="2573"/>
      <c r="AB3337" s="2573"/>
      <c r="AC3337" s="2573"/>
      <c r="AD3337" s="2573"/>
      <c r="AE3337" s="2573"/>
      <c r="AF3337" s="2573"/>
      <c r="AG3337" s="2573"/>
      <c r="AH3337" s="2573"/>
      <c r="AI3337" s="2573"/>
      <c r="AJ3337" s="2573"/>
      <c r="AK3337" s="2574"/>
    </row>
    <row r="3338" spans="2:46" ht="17.25" customHeight="1" thickBot="1" x14ac:dyDescent="0.25">
      <c r="B3338" s="3865"/>
      <c r="C3338" s="3849"/>
      <c r="D3338" s="3849"/>
      <c r="E3338" s="3849"/>
      <c r="F3338" s="3849"/>
      <c r="G3338" s="3849"/>
      <c r="H3338" s="3849"/>
      <c r="I3338" s="3849"/>
      <c r="J3338" s="3849"/>
      <c r="K3338" s="3849"/>
      <c r="L3338" s="3849"/>
      <c r="M3338" s="3849"/>
      <c r="N3338" s="3849"/>
      <c r="O3338" s="3849"/>
      <c r="P3338" s="3849"/>
      <c r="Q3338" s="3849"/>
      <c r="R3338" s="2573"/>
      <c r="S3338" s="2573"/>
      <c r="T3338" s="2573"/>
      <c r="U3338" s="2573"/>
      <c r="V3338" s="2573"/>
      <c r="W3338" s="2573"/>
      <c r="X3338" s="2573"/>
      <c r="Y3338" s="2573"/>
      <c r="Z3338" s="2573"/>
      <c r="AA3338" s="2573"/>
      <c r="AB3338" s="2573"/>
      <c r="AC3338" s="2573"/>
      <c r="AD3338" s="2573"/>
      <c r="AE3338" s="2573"/>
      <c r="AF3338" s="2573"/>
      <c r="AG3338" s="2573"/>
      <c r="AH3338" s="2573"/>
      <c r="AI3338" s="2573"/>
      <c r="AJ3338" s="2573"/>
      <c r="AK3338" s="2574"/>
    </row>
    <row r="3339" spans="2:46" ht="17.25" customHeight="1" thickBot="1" x14ac:dyDescent="0.25">
      <c r="B3339" s="3852" t="s">
        <v>5008</v>
      </c>
      <c r="C3339" s="3853"/>
      <c r="D3339" s="3827" t="s">
        <v>4998</v>
      </c>
      <c r="E3339" s="3827" t="s">
        <v>5009</v>
      </c>
      <c r="F3339" s="3859" t="s">
        <v>224</v>
      </c>
      <c r="G3339" s="3861"/>
      <c r="H3339" s="3861"/>
      <c r="I3339" s="3861"/>
      <c r="J3339" s="3861"/>
      <c r="K3339" s="3861"/>
      <c r="L3339" s="3861"/>
      <c r="M3339" s="3861"/>
      <c r="N3339" s="3861"/>
      <c r="O3339" s="3861"/>
      <c r="P3339" s="3861"/>
      <c r="Q3339" s="3861"/>
      <c r="R3339" s="3862"/>
      <c r="S3339" s="3859" t="s">
        <v>340</v>
      </c>
      <c r="T3339" s="3861"/>
      <c r="U3339" s="3861"/>
      <c r="V3339" s="3861"/>
      <c r="W3339" s="3861"/>
      <c r="X3339" s="3861"/>
      <c r="Y3339" s="3861"/>
      <c r="Z3339" s="3861"/>
      <c r="AA3339" s="3861"/>
      <c r="AB3339" s="3861"/>
      <c r="AC3339" s="3862"/>
      <c r="AD3339" s="3859" t="s">
        <v>225</v>
      </c>
      <c r="AE3339" s="3861"/>
      <c r="AF3339" s="3861"/>
      <c r="AG3339" s="3862"/>
      <c r="AH3339" s="3873" t="s">
        <v>4993</v>
      </c>
      <c r="AI3339" s="3874"/>
      <c r="AJ3339" s="3875"/>
      <c r="AK3339" s="2574"/>
    </row>
    <row r="3340" spans="2:46" ht="17.25" customHeight="1" thickBot="1" x14ac:dyDescent="0.25">
      <c r="B3340" s="3854"/>
      <c r="C3340" s="3855"/>
      <c r="D3340" s="3828"/>
      <c r="E3340" s="3828"/>
      <c r="F3340" s="3827" t="s">
        <v>5010</v>
      </c>
      <c r="G3340" s="3827" t="s">
        <v>5011</v>
      </c>
      <c r="H3340" s="3827" t="s">
        <v>5012</v>
      </c>
      <c r="I3340" s="3830" t="s">
        <v>5013</v>
      </c>
      <c r="J3340" s="3830" t="s">
        <v>5014</v>
      </c>
      <c r="K3340" s="3830" t="s">
        <v>5015</v>
      </c>
      <c r="L3340" s="3830" t="s">
        <v>5016</v>
      </c>
      <c r="M3340" s="4655" t="s">
        <v>5017</v>
      </c>
      <c r="N3340" s="4656"/>
      <c r="O3340" s="3830" t="s">
        <v>5018</v>
      </c>
      <c r="P3340" s="3830" t="s">
        <v>5019</v>
      </c>
      <c r="Q3340" s="3830" t="s">
        <v>5020</v>
      </c>
      <c r="R3340" s="3830" t="s">
        <v>5021</v>
      </c>
      <c r="S3340" s="3827" t="s">
        <v>5022</v>
      </c>
      <c r="T3340" s="3827" t="s">
        <v>5023</v>
      </c>
      <c r="U3340" s="3827" t="s">
        <v>5024</v>
      </c>
      <c r="V3340" s="3827" t="s">
        <v>5025</v>
      </c>
      <c r="W3340" s="3827" t="s">
        <v>5026</v>
      </c>
      <c r="X3340" s="3827" t="s">
        <v>5027</v>
      </c>
      <c r="Y3340" s="3827" t="s">
        <v>5028</v>
      </c>
      <c r="Z3340" s="3827" t="s">
        <v>5029</v>
      </c>
      <c r="AA3340" s="3827" t="s">
        <v>5030</v>
      </c>
      <c r="AB3340" s="3830" t="s">
        <v>5031</v>
      </c>
      <c r="AC3340" s="3830" t="s">
        <v>5032</v>
      </c>
      <c r="AD3340" s="3827" t="s">
        <v>5033</v>
      </c>
      <c r="AE3340" s="3827" t="s">
        <v>5034</v>
      </c>
      <c r="AF3340" s="3827" t="s">
        <v>5035</v>
      </c>
      <c r="AG3340" s="3827" t="s">
        <v>5036</v>
      </c>
      <c r="AH3340" s="3827" t="s">
        <v>1154</v>
      </c>
      <c r="AI3340" s="3827" t="s">
        <v>4994</v>
      </c>
      <c r="AJ3340" s="3827" t="s">
        <v>4995</v>
      </c>
      <c r="AK3340" s="2574"/>
    </row>
    <row r="3341" spans="2:46" ht="50.25" customHeight="1" thickBot="1" x14ac:dyDescent="0.25">
      <c r="B3341" s="4657"/>
      <c r="C3341" s="4658"/>
      <c r="D3341" s="3954"/>
      <c r="E3341" s="3954"/>
      <c r="F3341" s="3954"/>
      <c r="G3341" s="3954"/>
      <c r="H3341" s="3954"/>
      <c r="I3341" s="4002"/>
      <c r="J3341" s="4002"/>
      <c r="K3341" s="4002"/>
      <c r="L3341" s="4002"/>
      <c r="M3341" s="2680" t="s">
        <v>5037</v>
      </c>
      <c r="N3341" s="2679" t="s">
        <v>2798</v>
      </c>
      <c r="O3341" s="4002"/>
      <c r="P3341" s="4002"/>
      <c r="Q3341" s="4002"/>
      <c r="R3341" s="4002"/>
      <c r="S3341" s="3954"/>
      <c r="T3341" s="3954"/>
      <c r="U3341" s="3954"/>
      <c r="V3341" s="3954"/>
      <c r="W3341" s="3954"/>
      <c r="X3341" s="3954"/>
      <c r="Y3341" s="3954"/>
      <c r="Z3341" s="3954"/>
      <c r="AA3341" s="3954"/>
      <c r="AB3341" s="4002"/>
      <c r="AC3341" s="4002"/>
      <c r="AD3341" s="3954"/>
      <c r="AE3341" s="3954"/>
      <c r="AF3341" s="3954"/>
      <c r="AG3341" s="3954"/>
      <c r="AH3341" s="3954"/>
      <c r="AI3341" s="3954"/>
      <c r="AJ3341" s="3954"/>
      <c r="AK3341" s="2574"/>
    </row>
    <row r="3342" spans="2:46" ht="17.25" customHeight="1" x14ac:dyDescent="0.2">
      <c r="B3342" s="4650" t="s">
        <v>5365</v>
      </c>
      <c r="C3342" s="4685"/>
      <c r="D3342" s="2799" t="s">
        <v>5104</v>
      </c>
      <c r="E3342" s="2581">
        <v>6</v>
      </c>
      <c r="F3342" s="2581"/>
      <c r="G3342" s="2602"/>
      <c r="H3342" s="2602"/>
      <c r="I3342" s="2602"/>
      <c r="J3342" s="2642"/>
      <c r="K3342" s="2688"/>
      <c r="L3342" s="2688"/>
      <c r="M3342" s="2583">
        <v>63</v>
      </c>
      <c r="N3342" s="2652"/>
      <c r="O3342" s="2855">
        <v>0.18</v>
      </c>
      <c r="P3342" s="2736" t="s">
        <v>5366</v>
      </c>
      <c r="Q3342" s="2688"/>
      <c r="R3342" s="2688"/>
      <c r="S3342" s="2700"/>
      <c r="T3342" s="2602"/>
      <c r="U3342" s="2602"/>
      <c r="V3342" s="2603"/>
      <c r="W3342" s="2688"/>
      <c r="X3342" s="2678">
        <v>0.06</v>
      </c>
      <c r="Y3342" s="2603"/>
      <c r="Z3342" s="2603">
        <v>100</v>
      </c>
      <c r="AA3342" s="2603"/>
      <c r="AB3342" s="2603"/>
      <c r="AC3342" s="2736" t="s">
        <v>5367</v>
      </c>
      <c r="AD3342" s="2581"/>
      <c r="AE3342" s="2772">
        <v>10</v>
      </c>
      <c r="AF3342" s="2736" t="s">
        <v>1534</v>
      </c>
      <c r="AG3342" s="2678">
        <v>0.5</v>
      </c>
      <c r="AH3342" s="2646"/>
      <c r="AI3342" s="2646"/>
      <c r="AJ3342" s="2710"/>
      <c r="AK3342" s="2574"/>
    </row>
    <row r="3343" spans="2:46" ht="17.25" customHeight="1" x14ac:dyDescent="0.2">
      <c r="B3343" s="2575"/>
      <c r="C3343" s="2568"/>
      <c r="D3343" s="2568"/>
      <c r="E3343" s="2568"/>
      <c r="F3343" s="2568"/>
      <c r="G3343" s="2568"/>
      <c r="H3343" s="2568"/>
      <c r="I3343" s="2569"/>
      <c r="J3343" s="2569"/>
      <c r="K3343" s="2569"/>
      <c r="L3343" s="2569"/>
      <c r="M3343" s="2568"/>
      <c r="N3343" s="2569"/>
      <c r="O3343" s="2569"/>
      <c r="P3343" s="2569"/>
      <c r="Q3343" s="2569"/>
      <c r="R3343" s="2569"/>
      <c r="S3343" s="2568"/>
      <c r="T3343" s="2567"/>
      <c r="U3343" s="2567"/>
      <c r="V3343" s="2567"/>
      <c r="W3343" s="2567"/>
      <c r="X3343" s="2567"/>
      <c r="Y3343" s="2567"/>
      <c r="Z3343" s="2567"/>
      <c r="AA3343" s="2567"/>
      <c r="AB3343" s="2567"/>
      <c r="AC3343" s="2567"/>
      <c r="AD3343" s="2567"/>
      <c r="AE3343" s="2567"/>
      <c r="AF3343" s="2567"/>
      <c r="AG3343" s="2567"/>
      <c r="AH3343" s="2567"/>
      <c r="AI3343" s="2567"/>
      <c r="AJ3343" s="2570"/>
      <c r="AK3343" s="2574"/>
    </row>
    <row r="3344" spans="2:46" ht="17.25" customHeight="1" x14ac:dyDescent="0.2">
      <c r="B3344" s="3834" t="s">
        <v>4996</v>
      </c>
      <c r="C3344" s="3835"/>
      <c r="D3344" s="4675" t="s">
        <v>5368</v>
      </c>
      <c r="E3344" s="4675"/>
      <c r="F3344" s="2634"/>
      <c r="G3344" s="2634"/>
      <c r="H3344" s="2634"/>
      <c r="I3344" s="2634"/>
      <c r="J3344" s="2634"/>
      <c r="K3344" s="2634"/>
      <c r="L3344" s="2634"/>
      <c r="M3344" s="2634"/>
      <c r="N3344" s="2634"/>
      <c r="O3344" s="2634"/>
      <c r="P3344" s="2634"/>
      <c r="Q3344" s="2634"/>
      <c r="R3344" s="2634"/>
      <c r="S3344" s="2634"/>
      <c r="T3344" s="2634"/>
      <c r="U3344" s="2634"/>
      <c r="V3344" s="2634"/>
      <c r="W3344" s="2634"/>
      <c r="X3344" s="2634"/>
      <c r="Y3344" s="2634"/>
      <c r="Z3344" s="2634"/>
      <c r="AA3344" s="2634"/>
      <c r="AB3344" s="2634"/>
      <c r="AC3344" s="2634"/>
      <c r="AD3344" s="2634"/>
      <c r="AE3344" s="2634"/>
      <c r="AF3344" s="2634"/>
      <c r="AG3344" s="2634"/>
      <c r="AH3344" s="2634"/>
      <c r="AI3344" s="2634"/>
      <c r="AJ3344" s="2570"/>
      <c r="AK3344" s="2574"/>
      <c r="AL3344" s="258"/>
      <c r="AM3344" s="258"/>
      <c r="AN3344" s="258"/>
    </row>
    <row r="3345" spans="1:40" ht="17.25" customHeight="1" x14ac:dyDescent="0.2">
      <c r="B3345" s="3834" t="s">
        <v>4997</v>
      </c>
      <c r="C3345" s="3835"/>
      <c r="D3345" s="4676" t="s">
        <v>5092</v>
      </c>
      <c r="E3345" s="4676"/>
      <c r="F3345" s="3126"/>
      <c r="G3345" s="3126"/>
      <c r="H3345" s="3126"/>
      <c r="I3345" s="3126"/>
      <c r="J3345" s="3126"/>
      <c r="K3345" s="3126"/>
      <c r="L3345" s="3126"/>
      <c r="M3345" s="3126"/>
      <c r="N3345" s="3126"/>
      <c r="O3345" s="3126"/>
      <c r="P3345" s="3126"/>
      <c r="Q3345" s="3126"/>
      <c r="R3345" s="3126"/>
      <c r="S3345" s="3126"/>
      <c r="T3345" s="3126"/>
      <c r="U3345" s="3126"/>
      <c r="V3345" s="3126"/>
      <c r="W3345" s="3126"/>
      <c r="X3345" s="3126"/>
      <c r="Y3345" s="3126"/>
      <c r="Z3345" s="3126"/>
      <c r="AA3345" s="3126"/>
      <c r="AB3345" s="3126"/>
      <c r="AC3345" s="3126"/>
      <c r="AD3345" s="3126"/>
      <c r="AE3345" s="3126"/>
      <c r="AF3345" s="3126"/>
      <c r="AG3345" s="3126"/>
      <c r="AH3345" s="3126"/>
      <c r="AI3345" s="3126"/>
      <c r="AJ3345" s="2570"/>
      <c r="AK3345" s="2574"/>
      <c r="AL3345" s="258"/>
      <c r="AM3345" s="258"/>
      <c r="AN3345" s="258"/>
    </row>
    <row r="3346" spans="1:40" ht="17.25" customHeight="1" thickBot="1" x14ac:dyDescent="0.25">
      <c r="B3346" s="3938"/>
      <c r="C3346" s="3939"/>
      <c r="D3346" s="4665"/>
      <c r="E3346" s="4665"/>
      <c r="F3346" s="3940"/>
      <c r="G3346" s="3940"/>
      <c r="H3346" s="2576"/>
      <c r="I3346" s="2576"/>
      <c r="J3346" s="2576"/>
      <c r="K3346" s="2576"/>
      <c r="L3346" s="2576"/>
      <c r="M3346" s="2576"/>
      <c r="N3346" s="2576"/>
      <c r="O3346" s="2576"/>
      <c r="P3346" s="2576"/>
      <c r="Q3346" s="2576"/>
      <c r="R3346" s="2576"/>
      <c r="S3346" s="2576"/>
      <c r="T3346" s="2577"/>
      <c r="U3346" s="2577"/>
      <c r="V3346" s="2577"/>
      <c r="W3346" s="2577"/>
      <c r="X3346" s="2577"/>
      <c r="Y3346" s="2577"/>
      <c r="Z3346" s="2577"/>
      <c r="AA3346" s="2577"/>
      <c r="AB3346" s="2577"/>
      <c r="AC3346" s="2577"/>
      <c r="AD3346" s="2577"/>
      <c r="AE3346" s="2577"/>
      <c r="AF3346" s="2577"/>
      <c r="AG3346" s="2577"/>
      <c r="AH3346" s="2577"/>
      <c r="AI3346" s="2577"/>
      <c r="AJ3346" s="2578"/>
      <c r="AK3346" s="2579"/>
    </row>
    <row r="3347" spans="1:40" ht="17.25" customHeight="1" x14ac:dyDescent="0.3">
      <c r="B3347" s="2682"/>
      <c r="C3347" s="534"/>
      <c r="D3347" s="534"/>
      <c r="E3347" s="534"/>
      <c r="F3347" s="534"/>
      <c r="G3347" s="2406"/>
    </row>
    <row r="3348" spans="1:40" ht="15.75" customHeight="1" thickBot="1" x14ac:dyDescent="0.25">
      <c r="B3348" s="2390"/>
      <c r="C3348" s="2391"/>
      <c r="D3348" s="2385"/>
      <c r="E3348" s="2385"/>
      <c r="F3348" s="2385"/>
      <c r="G3348" s="2386"/>
    </row>
    <row r="3349" spans="1:40" ht="15.75" customHeight="1" thickTop="1" x14ac:dyDescent="0.2">
      <c r="B3349" s="4626" t="s">
        <v>4951</v>
      </c>
      <c r="C3349" s="4627"/>
      <c r="D3349" s="4627"/>
      <c r="E3349" s="4627"/>
      <c r="F3349" s="4627"/>
      <c r="G3349" s="4627"/>
      <c r="H3349" s="4627"/>
      <c r="I3349" s="4627"/>
      <c r="J3349" s="4627"/>
      <c r="K3349" s="4627"/>
      <c r="L3349" s="4627"/>
      <c r="M3349" s="4627"/>
      <c r="N3349" s="4627"/>
      <c r="O3349" s="4627"/>
      <c r="P3349" s="4627"/>
      <c r="Q3349" s="4627"/>
      <c r="R3349" s="4627"/>
      <c r="S3349" s="4627"/>
      <c r="T3349" s="4627"/>
      <c r="U3349" s="4627"/>
      <c r="V3349" s="4627"/>
      <c r="W3349" s="4627"/>
      <c r="X3349" s="4627"/>
      <c r="Y3349" s="4627"/>
      <c r="Z3349" s="4628"/>
    </row>
    <row r="3350" spans="1:40" ht="29.25" customHeight="1" x14ac:dyDescent="0.2">
      <c r="B3350" s="2330" t="s">
        <v>995</v>
      </c>
      <c r="C3350" s="2331" t="s">
        <v>1631</v>
      </c>
      <c r="D3350" s="2331" t="s">
        <v>4952</v>
      </c>
      <c r="E3350" s="2331" t="s">
        <v>4953</v>
      </c>
      <c r="F3350" s="2331" t="s">
        <v>4954</v>
      </c>
      <c r="G3350" s="2331" t="s">
        <v>4955</v>
      </c>
      <c r="H3350" s="2331" t="s">
        <v>4956</v>
      </c>
      <c r="I3350" s="2331" t="s">
        <v>4957</v>
      </c>
      <c r="J3350" s="2331" t="s">
        <v>4958</v>
      </c>
      <c r="K3350" s="2331" t="s">
        <v>4485</v>
      </c>
      <c r="L3350" s="2331" t="s">
        <v>4064</v>
      </c>
      <c r="M3350" s="2331" t="s">
        <v>4959</v>
      </c>
      <c r="N3350" s="2331" t="s">
        <v>4960</v>
      </c>
      <c r="O3350" s="2331" t="s">
        <v>4961</v>
      </c>
      <c r="P3350" s="2331" t="s">
        <v>4962</v>
      </c>
      <c r="Q3350" s="2331" t="s">
        <v>4864</v>
      </c>
      <c r="R3350" s="2331" t="s">
        <v>4865</v>
      </c>
      <c r="S3350" s="4632" t="s">
        <v>2959</v>
      </c>
      <c r="T3350" s="4633"/>
      <c r="U3350" s="4632" t="s">
        <v>4963</v>
      </c>
      <c r="V3350" s="4633"/>
      <c r="W3350" s="4634" t="s">
        <v>4964</v>
      </c>
      <c r="X3350" s="4634"/>
      <c r="Y3350" s="4634" t="s">
        <v>4965</v>
      </c>
      <c r="Z3350" s="4635"/>
    </row>
    <row r="3351" spans="1:40" ht="15.75" customHeight="1" x14ac:dyDescent="0.2">
      <c r="B3351" s="2338" t="s">
        <v>4966</v>
      </c>
      <c r="C3351" s="2339" t="s">
        <v>783</v>
      </c>
      <c r="D3351" s="2398">
        <v>2.25</v>
      </c>
      <c r="E3351" s="2399">
        <v>600</v>
      </c>
      <c r="F3351" s="2399">
        <v>1000000</v>
      </c>
      <c r="G3351" s="2399">
        <f>+E3351*1.12</f>
        <v>672.00000000000011</v>
      </c>
      <c r="H3351" s="2399">
        <f>+F3351*1.12</f>
        <v>1120000</v>
      </c>
      <c r="I3351" s="2400">
        <v>0.04</v>
      </c>
      <c r="J3351" s="2400">
        <f>+I3351*1.12</f>
        <v>4.4800000000000006E-2</v>
      </c>
      <c r="K3351" s="2400">
        <v>4.9000000000000002E-2</v>
      </c>
      <c r="L3351" s="2400">
        <f>+K3351*1.12</f>
        <v>5.4880000000000005E-2</v>
      </c>
      <c r="M3351" s="2401">
        <v>0.15</v>
      </c>
      <c r="N3351" s="2402">
        <f>+M3351*1.12</f>
        <v>0.16800000000000001</v>
      </c>
      <c r="O3351" s="2401">
        <v>0.15</v>
      </c>
      <c r="P3351" s="2402">
        <f>+O3351*1.12</f>
        <v>0.16800000000000001</v>
      </c>
      <c r="Q3351" s="2396" t="s">
        <v>4873</v>
      </c>
      <c r="R3351" s="2396">
        <f>+Q3351*1.12</f>
        <v>0.16800000000000001</v>
      </c>
      <c r="S3351" s="2339" t="s">
        <v>4967</v>
      </c>
      <c r="T3351" s="2339" t="s">
        <v>4968</v>
      </c>
      <c r="U3351" s="2339" t="s">
        <v>4969</v>
      </c>
      <c r="V3351" s="2339" t="s">
        <v>4970</v>
      </c>
      <c r="W3351" s="2339" t="s">
        <v>4969</v>
      </c>
      <c r="X3351" s="2339" t="s">
        <v>4970</v>
      </c>
      <c r="Y3351" s="2339" t="s">
        <v>4969</v>
      </c>
      <c r="Z3351" s="2403" t="s">
        <v>4970</v>
      </c>
    </row>
    <row r="3352" spans="1:40" ht="15.75" customHeight="1" x14ac:dyDescent="0.2">
      <c r="B3352" s="2338" t="s">
        <v>4966</v>
      </c>
      <c r="C3352" s="2396" t="s">
        <v>2030</v>
      </c>
      <c r="D3352" s="2404">
        <v>2.25</v>
      </c>
      <c r="E3352" s="2399">
        <v>600</v>
      </c>
      <c r="F3352" s="2399">
        <v>1000000</v>
      </c>
      <c r="G3352" s="2399">
        <f>+E3352*1.12</f>
        <v>672.00000000000011</v>
      </c>
      <c r="H3352" s="2399">
        <f>+F3352*1.12</f>
        <v>1120000</v>
      </c>
      <c r="I3352" s="2400">
        <v>0.04</v>
      </c>
      <c r="J3352" s="2400">
        <f>+I3352*1.12</f>
        <v>4.4800000000000006E-2</v>
      </c>
      <c r="K3352" s="2400">
        <v>4.9000000000000002E-2</v>
      </c>
      <c r="L3352" s="2400">
        <f>+K3352*1.12</f>
        <v>5.4880000000000005E-2</v>
      </c>
      <c r="M3352" s="2401">
        <v>0.15</v>
      </c>
      <c r="N3352" s="2402">
        <f>+M3352*1.12</f>
        <v>0.16800000000000001</v>
      </c>
      <c r="O3352" s="2401">
        <v>0.15</v>
      </c>
      <c r="P3352" s="2402">
        <f>+O3352*1.12</f>
        <v>0.16800000000000001</v>
      </c>
      <c r="Q3352" s="2396" t="s">
        <v>4873</v>
      </c>
      <c r="R3352" s="2396">
        <f>+Q3352*1.12</f>
        <v>0.16800000000000001</v>
      </c>
      <c r="S3352" s="2339" t="s">
        <v>4967</v>
      </c>
      <c r="T3352" s="2339" t="s">
        <v>4968</v>
      </c>
      <c r="U3352" s="2339" t="s">
        <v>4969</v>
      </c>
      <c r="V3352" s="2339" t="s">
        <v>4970</v>
      </c>
      <c r="W3352" s="2339" t="s">
        <v>4969</v>
      </c>
      <c r="X3352" s="2339" t="s">
        <v>4970</v>
      </c>
      <c r="Y3352" s="2339" t="s">
        <v>4969</v>
      </c>
      <c r="Z3352" s="2403" t="s">
        <v>4970</v>
      </c>
    </row>
    <row r="3353" spans="1:40" ht="15.75" customHeight="1" x14ac:dyDescent="0.2">
      <c r="B3353" s="4616" t="s">
        <v>3778</v>
      </c>
      <c r="C3353" s="4617"/>
      <c r="D3353" s="4617"/>
      <c r="E3353" s="4617"/>
      <c r="F3353" s="4617"/>
      <c r="G3353" s="4617"/>
      <c r="H3353" s="4617"/>
      <c r="I3353" s="4617"/>
      <c r="J3353" s="4617"/>
      <c r="K3353" s="4617"/>
      <c r="L3353" s="4617"/>
      <c r="M3353" s="4617"/>
      <c r="N3353" s="4617"/>
      <c r="O3353" s="4617"/>
      <c r="P3353" s="4617"/>
      <c r="Q3353" s="4617"/>
      <c r="R3353" s="4617"/>
      <c r="S3353" s="4617"/>
      <c r="T3353" s="4617"/>
      <c r="U3353" s="4617"/>
      <c r="V3353" s="4617"/>
      <c r="W3353" s="4617"/>
      <c r="X3353" s="4617"/>
      <c r="Y3353" s="4617"/>
      <c r="Z3353" s="4618"/>
    </row>
    <row r="3354" spans="1:40" ht="15.75" customHeight="1" x14ac:dyDescent="0.2">
      <c r="B3354" s="4616" t="s">
        <v>4971</v>
      </c>
      <c r="C3354" s="4636"/>
      <c r="D3354" s="4636"/>
      <c r="E3354" s="4636"/>
      <c r="F3354" s="4636"/>
      <c r="G3354" s="4636"/>
      <c r="H3354" s="4636"/>
      <c r="I3354" s="4636"/>
      <c r="J3354" s="4636"/>
      <c r="K3354" s="4636"/>
      <c r="L3354" s="4636"/>
      <c r="M3354" s="4636"/>
      <c r="N3354" s="4636"/>
      <c r="O3354" s="4636"/>
      <c r="P3354" s="4636"/>
      <c r="Q3354" s="4636"/>
      <c r="R3354" s="4636"/>
      <c r="S3354" s="4636"/>
      <c r="T3354" s="4636"/>
      <c r="U3354" s="4636"/>
      <c r="V3354" s="4636"/>
      <c r="W3354" s="4636"/>
      <c r="X3354" s="4636"/>
      <c r="Y3354" s="4636"/>
      <c r="Z3354" s="4637"/>
    </row>
    <row r="3355" spans="1:40" ht="15.75" customHeight="1" x14ac:dyDescent="0.2">
      <c r="B3355" s="4619" t="s">
        <v>342</v>
      </c>
      <c r="C3355" s="4620"/>
      <c r="D3355" s="4620"/>
      <c r="E3355" s="4620"/>
      <c r="F3355" s="4620"/>
      <c r="G3355" s="4620"/>
      <c r="H3355" s="4620"/>
      <c r="I3355" s="4620"/>
      <c r="J3355" s="4620"/>
      <c r="K3355" s="4620"/>
      <c r="L3355" s="4620"/>
      <c r="M3355" s="4620"/>
      <c r="N3355" s="4620"/>
      <c r="O3355" s="4620"/>
      <c r="P3355" s="4620"/>
      <c r="Q3355" s="4620"/>
      <c r="R3355" s="4620"/>
      <c r="S3355" s="4620"/>
      <c r="T3355" s="4620"/>
      <c r="U3355" s="4620"/>
      <c r="V3355" s="4620"/>
      <c r="W3355" s="4620"/>
      <c r="X3355" s="4620"/>
      <c r="Y3355" s="4620"/>
      <c r="Z3355" s="4621"/>
    </row>
    <row r="3356" spans="1:40" ht="15.75" customHeight="1" thickBot="1" x14ac:dyDescent="0.25">
      <c r="B3356" s="4622" t="s">
        <v>4972</v>
      </c>
      <c r="C3356" s="4623"/>
      <c r="D3356" s="4623"/>
      <c r="E3356" s="4623"/>
      <c r="F3356" s="4623"/>
      <c r="G3356" s="4623"/>
      <c r="H3356" s="4623"/>
      <c r="I3356" s="4623"/>
      <c r="J3356" s="4623"/>
      <c r="K3356" s="4623"/>
      <c r="L3356" s="4623"/>
      <c r="M3356" s="4623"/>
      <c r="N3356" s="4623"/>
      <c r="O3356" s="4623"/>
      <c r="P3356" s="4623"/>
      <c r="Q3356" s="4623"/>
      <c r="R3356" s="4623"/>
      <c r="S3356" s="4623"/>
      <c r="T3356" s="4623"/>
      <c r="U3356" s="4623"/>
      <c r="V3356" s="4623"/>
      <c r="W3356" s="4623"/>
      <c r="X3356" s="4623"/>
      <c r="Y3356" s="4623"/>
      <c r="Z3356" s="4624"/>
    </row>
    <row r="3357" spans="1:40" ht="15.75" customHeight="1" thickTop="1" x14ac:dyDescent="0.2">
      <c r="A3357" s="2397"/>
      <c r="B3357" s="4642"/>
      <c r="C3357" s="4642"/>
      <c r="D3357" s="2385"/>
      <c r="E3357" s="2385"/>
      <c r="F3357" s="2385"/>
      <c r="G3357" s="2386"/>
    </row>
    <row r="3358" spans="1:40" ht="17.25" customHeight="1" thickBot="1" x14ac:dyDescent="0.35">
      <c r="B3358" s="2327"/>
      <c r="C3358" s="2324"/>
      <c r="D3358" s="534"/>
      <c r="E3358" s="534"/>
      <c r="F3358" s="534"/>
      <c r="G3358" s="2325"/>
    </row>
    <row r="3359" spans="1:40" ht="18.75" customHeight="1" thickTop="1" x14ac:dyDescent="0.3">
      <c r="B3359" s="4643" t="s">
        <v>4886</v>
      </c>
      <c r="C3359" s="4644"/>
      <c r="D3359" s="534"/>
      <c r="E3359" s="534"/>
      <c r="F3359" s="534"/>
      <c r="G3359" s="2325"/>
    </row>
    <row r="3360" spans="1:40" ht="17.25" customHeight="1" x14ac:dyDescent="0.3">
      <c r="B3360" s="2342"/>
      <c r="C3360" s="2343"/>
      <c r="D3360" s="534"/>
      <c r="E3360" s="534"/>
      <c r="F3360" s="534"/>
      <c r="G3360" s="2325"/>
    </row>
    <row r="3361" spans="2:7" ht="17.25" customHeight="1" x14ac:dyDescent="0.3">
      <c r="B3361" s="2344" t="s">
        <v>4887</v>
      </c>
      <c r="C3361" s="2345" t="s">
        <v>4888</v>
      </c>
      <c r="D3361" s="534"/>
      <c r="E3361" s="534"/>
      <c r="F3361" s="534"/>
      <c r="G3361" s="2325"/>
    </row>
    <row r="3362" spans="2:7" ht="37.5" customHeight="1" x14ac:dyDescent="0.3">
      <c r="B3362" s="2346" t="s">
        <v>4889</v>
      </c>
      <c r="C3362" s="2345" t="s">
        <v>4890</v>
      </c>
      <c r="D3362" s="534"/>
      <c r="E3362" s="534"/>
      <c r="F3362" s="534"/>
      <c r="G3362" s="2325"/>
    </row>
    <row r="3363" spans="2:7" ht="40.5" customHeight="1" x14ac:dyDescent="0.3">
      <c r="B3363" s="2346" t="s">
        <v>4891</v>
      </c>
      <c r="C3363" s="2345" t="s">
        <v>4892</v>
      </c>
      <c r="D3363" s="534"/>
      <c r="E3363" s="534"/>
      <c r="F3363" s="534"/>
      <c r="G3363" s="2325"/>
    </row>
    <row r="3364" spans="2:7" ht="17.25" customHeight="1" x14ac:dyDescent="0.3">
      <c r="B3364" s="4645" t="s">
        <v>4893</v>
      </c>
      <c r="C3364" s="4646"/>
      <c r="D3364" s="534"/>
      <c r="E3364" s="534"/>
      <c r="F3364" s="534"/>
      <c r="G3364" s="2325"/>
    </row>
    <row r="3365" spans="2:7" ht="17.25" customHeight="1" x14ac:dyDescent="0.3">
      <c r="B3365" s="4647" t="s">
        <v>4894</v>
      </c>
      <c r="C3365" s="4648"/>
      <c r="D3365" s="534"/>
      <c r="E3365" s="534"/>
      <c r="F3365" s="534"/>
      <c r="G3365" s="2325"/>
    </row>
    <row r="3366" spans="2:7" ht="17.25" customHeight="1" x14ac:dyDescent="0.3">
      <c r="B3366" s="4638" t="s">
        <v>3945</v>
      </c>
      <c r="C3366" s="4639"/>
      <c r="D3366" s="534"/>
      <c r="E3366" s="534"/>
      <c r="F3366" s="534"/>
      <c r="G3366" s="2325"/>
    </row>
    <row r="3367" spans="2:7" ht="32.25" customHeight="1" x14ac:dyDescent="0.3">
      <c r="B3367" s="4570" t="s">
        <v>4895</v>
      </c>
      <c r="C3367" s="4571"/>
      <c r="D3367" s="534"/>
      <c r="E3367" s="534"/>
      <c r="F3367" s="534"/>
      <c r="G3367" s="2325"/>
    </row>
    <row r="3368" spans="2:7" ht="43.5" customHeight="1" x14ac:dyDescent="0.3">
      <c r="B3368" s="4570" t="s">
        <v>4896</v>
      </c>
      <c r="C3368" s="4571"/>
      <c r="D3368" s="534"/>
      <c r="E3368" s="534"/>
      <c r="F3368" s="534"/>
      <c r="G3368" s="2325"/>
    </row>
    <row r="3369" spans="2:7" ht="64.5" customHeight="1" x14ac:dyDescent="0.3">
      <c r="B3369" s="4570" t="s">
        <v>4897</v>
      </c>
      <c r="C3369" s="4571"/>
      <c r="D3369" s="534"/>
      <c r="E3369" s="534"/>
      <c r="F3369" s="534"/>
      <c r="G3369" s="2325"/>
    </row>
    <row r="3370" spans="2:7" ht="64.5" customHeight="1" x14ac:dyDescent="0.3">
      <c r="B3370" s="4640" t="s">
        <v>4898</v>
      </c>
      <c r="C3370" s="4641"/>
      <c r="D3370" s="534"/>
      <c r="E3370" s="534"/>
      <c r="F3370" s="534"/>
      <c r="G3370" s="2325"/>
    </row>
    <row r="3371" spans="2:7" ht="42.75" customHeight="1" x14ac:dyDescent="0.3">
      <c r="B3371" s="4570" t="s">
        <v>4899</v>
      </c>
      <c r="C3371" s="4571"/>
      <c r="D3371" s="534"/>
      <c r="E3371" s="534"/>
      <c r="F3371" s="534"/>
      <c r="G3371" s="2325"/>
    </row>
    <row r="3372" spans="2:7" ht="49.5" customHeight="1" x14ac:dyDescent="0.3">
      <c r="B3372" s="4572" t="s">
        <v>4900</v>
      </c>
      <c r="C3372" s="4573"/>
      <c r="D3372" s="534"/>
      <c r="E3372" s="534"/>
      <c r="F3372" s="534"/>
      <c r="G3372" s="2325"/>
    </row>
    <row r="3373" spans="2:7" ht="35.25" customHeight="1" x14ac:dyDescent="0.3">
      <c r="B3373" s="4572" t="s">
        <v>4901</v>
      </c>
      <c r="C3373" s="4573"/>
      <c r="D3373" s="534"/>
      <c r="E3373" s="534"/>
      <c r="F3373" s="534"/>
      <c r="G3373" s="2325"/>
    </row>
    <row r="3374" spans="2:7" ht="36" customHeight="1" x14ac:dyDescent="0.3">
      <c r="B3374" s="4570" t="s">
        <v>4902</v>
      </c>
      <c r="C3374" s="4571"/>
      <c r="D3374" s="534"/>
      <c r="E3374" s="534"/>
      <c r="F3374" s="534"/>
      <c r="G3374" s="2325"/>
    </row>
    <row r="3375" spans="2:7" ht="64.5" customHeight="1" x14ac:dyDescent="0.3">
      <c r="B3375" s="4570" t="s">
        <v>4903</v>
      </c>
      <c r="C3375" s="4571"/>
      <c r="D3375" s="534"/>
      <c r="E3375" s="534"/>
      <c r="F3375" s="534"/>
      <c r="G3375" s="2325"/>
    </row>
    <row r="3376" spans="2:7" ht="64.5" customHeight="1" x14ac:dyDescent="0.3">
      <c r="B3376" s="4570" t="s">
        <v>4904</v>
      </c>
      <c r="C3376" s="4571"/>
      <c r="D3376" s="534"/>
      <c r="E3376" s="534"/>
      <c r="F3376" s="534"/>
      <c r="G3376" s="2325"/>
    </row>
    <row r="3377" spans="2:19" ht="17.25" customHeight="1" x14ac:dyDescent="0.3">
      <c r="B3377" s="4572" t="s">
        <v>3565</v>
      </c>
      <c r="C3377" s="4573"/>
      <c r="D3377" s="534"/>
      <c r="E3377" s="534"/>
      <c r="F3377" s="534"/>
      <c r="G3377" s="2325"/>
    </row>
    <row r="3378" spans="2:19" ht="17.25" customHeight="1" thickBot="1" x14ac:dyDescent="0.35">
      <c r="B3378" s="4574" t="s">
        <v>4905</v>
      </c>
      <c r="C3378" s="4575"/>
      <c r="D3378" s="534"/>
      <c r="E3378" s="534"/>
      <c r="F3378" s="534"/>
      <c r="G3378" s="2325"/>
    </row>
    <row r="3379" spans="2:19" ht="17.25" customHeight="1" thickTop="1" x14ac:dyDescent="0.3">
      <c r="B3379" s="4589"/>
      <c r="C3379" s="4413"/>
      <c r="D3379" s="534"/>
      <c r="E3379" s="534"/>
      <c r="F3379" s="534"/>
      <c r="G3379" s="2325"/>
    </row>
    <row r="3380" spans="2:19" ht="17.25" customHeight="1" thickBot="1" x14ac:dyDescent="0.35">
      <c r="B3380" s="2327"/>
      <c r="C3380" s="2324"/>
      <c r="D3380" s="534"/>
      <c r="E3380" s="534"/>
      <c r="F3380" s="534"/>
      <c r="G3380" s="2325"/>
    </row>
    <row r="3381" spans="2:19" ht="17.25" customHeight="1" thickTop="1" x14ac:dyDescent="0.2">
      <c r="B3381" s="4345" t="s">
        <v>4883</v>
      </c>
      <c r="C3381" s="4346"/>
      <c r="D3381" s="4346"/>
      <c r="E3381" s="4346"/>
      <c r="F3381" s="4346"/>
      <c r="G3381" s="4346"/>
      <c r="H3381" s="4346"/>
      <c r="I3381" s="4346"/>
      <c r="J3381" s="4346"/>
      <c r="K3381" s="4346"/>
      <c r="L3381" s="4346"/>
      <c r="M3381" s="4346"/>
      <c r="N3381" s="4346"/>
      <c r="O3381" s="4346"/>
      <c r="P3381" s="4346"/>
      <c r="Q3381" s="4346"/>
      <c r="R3381" s="4346"/>
      <c r="S3381" s="4347"/>
    </row>
    <row r="3382" spans="2:19" ht="45.75" customHeight="1" x14ac:dyDescent="0.2">
      <c r="B3382" s="2330" t="s">
        <v>995</v>
      </c>
      <c r="C3382" s="2331" t="s">
        <v>1631</v>
      </c>
      <c r="D3382" s="2331" t="s">
        <v>1864</v>
      </c>
      <c r="E3382" s="2331" t="s">
        <v>81</v>
      </c>
      <c r="F3382" s="2331" t="s">
        <v>297</v>
      </c>
      <c r="G3382" s="2331" t="s">
        <v>205</v>
      </c>
      <c r="H3382" s="2331" t="s">
        <v>4876</v>
      </c>
      <c r="I3382" s="2331" t="s">
        <v>4877</v>
      </c>
      <c r="J3382" s="2331" t="s">
        <v>4878</v>
      </c>
      <c r="K3382" s="2331" t="s">
        <v>4861</v>
      </c>
      <c r="L3382" s="2331" t="s">
        <v>4064</v>
      </c>
      <c r="M3382" s="2331" t="s">
        <v>4862</v>
      </c>
      <c r="N3382" s="2331" t="s">
        <v>4863</v>
      </c>
      <c r="O3382" s="2331" t="s">
        <v>4864</v>
      </c>
      <c r="P3382" s="2331" t="s">
        <v>4865</v>
      </c>
      <c r="Q3382" s="2331" t="s">
        <v>2959</v>
      </c>
      <c r="R3382" s="2331" t="s">
        <v>4866</v>
      </c>
      <c r="S3382" s="2332" t="s">
        <v>2028</v>
      </c>
    </row>
    <row r="3383" spans="2:19" ht="17.25" customHeight="1" x14ac:dyDescent="0.2">
      <c r="B3383" s="2338" t="s">
        <v>4883</v>
      </c>
      <c r="C3383" s="2294" t="s">
        <v>2030</v>
      </c>
      <c r="D3383" s="2339" t="s">
        <v>4880</v>
      </c>
      <c r="E3383" s="2340">
        <f>+G3383+H3383+I3383</f>
        <v>25</v>
      </c>
      <c r="F3383" s="2340">
        <f>+E3383*1.12</f>
        <v>28.000000000000004</v>
      </c>
      <c r="G3383" s="2340">
        <v>15.5</v>
      </c>
      <c r="H3383" s="2340">
        <v>9</v>
      </c>
      <c r="I3383" s="2340">
        <v>0.5</v>
      </c>
      <c r="J3383" s="2341" t="s">
        <v>4884</v>
      </c>
      <c r="K3383" s="2294">
        <v>0.15</v>
      </c>
      <c r="L3383" s="2294">
        <f>+K3383*1.12</f>
        <v>0.16800000000000001</v>
      </c>
      <c r="M3383" s="2294">
        <v>0.15</v>
      </c>
      <c r="N3383" s="2277">
        <f>+M3383*1.12</f>
        <v>0.16800000000000001</v>
      </c>
      <c r="O3383" s="2294" t="s">
        <v>4873</v>
      </c>
      <c r="P3383" s="2294">
        <f>+O3383*1.12</f>
        <v>0.16800000000000001</v>
      </c>
      <c r="Q3383" s="2334" t="s">
        <v>4885</v>
      </c>
      <c r="R3383" s="2334" t="s">
        <v>4885</v>
      </c>
      <c r="S3383" s="1310" t="s">
        <v>2034</v>
      </c>
    </row>
    <row r="3384" spans="2:19" ht="17.25" customHeight="1" x14ac:dyDescent="0.2">
      <c r="B3384" s="4616" t="s">
        <v>3778</v>
      </c>
      <c r="C3384" s="4617"/>
      <c r="D3384" s="4617"/>
      <c r="E3384" s="4617"/>
      <c r="F3384" s="4617"/>
      <c r="G3384" s="4617"/>
      <c r="H3384" s="4617"/>
      <c r="I3384" s="4617"/>
      <c r="J3384" s="4617"/>
      <c r="K3384" s="4617"/>
      <c r="L3384" s="4617"/>
      <c r="M3384" s="4617"/>
      <c r="N3384" s="4617"/>
      <c r="O3384" s="4617"/>
      <c r="P3384" s="4617"/>
      <c r="Q3384" s="4617"/>
      <c r="R3384" s="4617"/>
      <c r="S3384" s="4618"/>
    </row>
    <row r="3385" spans="2:19" ht="17.25" customHeight="1" x14ac:dyDescent="0.2">
      <c r="B3385" s="4619" t="s">
        <v>342</v>
      </c>
      <c r="C3385" s="4620"/>
      <c r="D3385" s="4620"/>
      <c r="E3385" s="4620"/>
      <c r="F3385" s="4620"/>
      <c r="G3385" s="4620"/>
      <c r="H3385" s="4620"/>
      <c r="I3385" s="4620"/>
      <c r="J3385" s="4620"/>
      <c r="K3385" s="4620"/>
      <c r="L3385" s="4620"/>
      <c r="M3385" s="4620"/>
      <c r="N3385" s="4620"/>
      <c r="O3385" s="4620"/>
      <c r="P3385" s="4620"/>
      <c r="Q3385" s="4620"/>
      <c r="R3385" s="4620"/>
      <c r="S3385" s="4621"/>
    </row>
    <row r="3386" spans="2:19" ht="17.25" customHeight="1" thickBot="1" x14ac:dyDescent="0.25">
      <c r="B3386" s="4622" t="s">
        <v>4882</v>
      </c>
      <c r="C3386" s="4623"/>
      <c r="D3386" s="4623"/>
      <c r="E3386" s="4623"/>
      <c r="F3386" s="4623"/>
      <c r="G3386" s="4623"/>
      <c r="H3386" s="4623"/>
      <c r="I3386" s="4623"/>
      <c r="J3386" s="4623"/>
      <c r="K3386" s="4623"/>
      <c r="L3386" s="4623"/>
      <c r="M3386" s="4623"/>
      <c r="N3386" s="4623"/>
      <c r="O3386" s="4623"/>
      <c r="P3386" s="4623"/>
      <c r="Q3386" s="4623"/>
      <c r="R3386" s="4623"/>
      <c r="S3386" s="4624"/>
    </row>
    <row r="3387" spans="2:19" ht="17.25" customHeight="1" thickTop="1" thickBot="1" x14ac:dyDescent="0.25">
      <c r="B3387" s="2329" t="s">
        <v>4974</v>
      </c>
      <c r="C3387" s="699"/>
      <c r="D3387" s="699"/>
      <c r="E3387" s="699"/>
      <c r="F3387" s="699"/>
      <c r="G3387" s="699"/>
      <c r="H3387" s="699"/>
      <c r="I3387" s="699"/>
      <c r="J3387" s="699"/>
      <c r="K3387" s="699"/>
      <c r="L3387" s="699"/>
      <c r="M3387" s="699"/>
      <c r="N3387" s="699"/>
      <c r="O3387" s="699"/>
      <c r="P3387" s="699"/>
      <c r="Q3387" s="699"/>
      <c r="R3387" s="699"/>
      <c r="S3387" s="700"/>
    </row>
    <row r="3388" spans="2:19" ht="17.25" customHeight="1" thickTop="1" x14ac:dyDescent="0.3">
      <c r="B3388" s="4625"/>
      <c r="C3388" s="4625"/>
      <c r="D3388" s="534"/>
      <c r="E3388" s="534"/>
      <c r="F3388" s="534"/>
      <c r="G3388" s="2325"/>
    </row>
    <row r="3389" spans="2:19" ht="17.25" customHeight="1" thickBot="1" x14ac:dyDescent="0.35">
      <c r="B3389" s="2327"/>
      <c r="C3389" s="2324"/>
      <c r="D3389" s="534"/>
      <c r="E3389" s="534"/>
      <c r="F3389" s="534"/>
      <c r="G3389" s="2325"/>
    </row>
    <row r="3390" spans="2:19" ht="17.25" customHeight="1" thickTop="1" x14ac:dyDescent="0.2">
      <c r="B3390" s="4345" t="s">
        <v>4875</v>
      </c>
      <c r="C3390" s="4346"/>
      <c r="D3390" s="4346"/>
      <c r="E3390" s="4346"/>
      <c r="F3390" s="4346"/>
      <c r="G3390" s="4346"/>
      <c r="H3390" s="4346"/>
      <c r="I3390" s="4346"/>
      <c r="J3390" s="4346"/>
      <c r="K3390" s="4346"/>
      <c r="L3390" s="4346"/>
      <c r="M3390" s="4346"/>
      <c r="N3390" s="4346"/>
      <c r="O3390" s="4346"/>
      <c r="P3390" s="4346"/>
      <c r="Q3390" s="4346"/>
      <c r="R3390" s="4347"/>
    </row>
    <row r="3391" spans="2:19" ht="39" customHeight="1" x14ac:dyDescent="0.2">
      <c r="B3391" s="2330" t="s">
        <v>995</v>
      </c>
      <c r="C3391" s="2331" t="s">
        <v>1631</v>
      </c>
      <c r="D3391" s="2331" t="s">
        <v>1864</v>
      </c>
      <c r="E3391" s="2331" t="s">
        <v>81</v>
      </c>
      <c r="F3391" s="2331" t="s">
        <v>297</v>
      </c>
      <c r="G3391" s="2331" t="s">
        <v>205</v>
      </c>
      <c r="H3391" s="2331" t="s">
        <v>4876</v>
      </c>
      <c r="I3391" s="2331" t="s">
        <v>4877</v>
      </c>
      <c r="J3391" s="2331" t="s">
        <v>4878</v>
      </c>
      <c r="K3391" s="2331" t="s">
        <v>4861</v>
      </c>
      <c r="L3391" s="2331" t="s">
        <v>4064</v>
      </c>
      <c r="M3391" s="2331" t="s">
        <v>4862</v>
      </c>
      <c r="N3391" s="2331" t="s">
        <v>4863</v>
      </c>
      <c r="O3391" s="2331" t="s">
        <v>4864</v>
      </c>
      <c r="P3391" s="2331" t="s">
        <v>4865</v>
      </c>
      <c r="Q3391" s="2331" t="s">
        <v>2959</v>
      </c>
      <c r="R3391" s="2332" t="s">
        <v>4866</v>
      </c>
    </row>
    <row r="3392" spans="2:19" ht="17.25" customHeight="1" x14ac:dyDescent="0.2">
      <c r="B3392" s="2333" t="s">
        <v>4879</v>
      </c>
      <c r="C3392" s="2277" t="s">
        <v>2030</v>
      </c>
      <c r="D3392" s="2334" t="s">
        <v>4880</v>
      </c>
      <c r="E3392" s="2335">
        <f>+G3392+H3392+I3392</f>
        <v>35</v>
      </c>
      <c r="F3392" s="2335">
        <f>+E3392*1.12</f>
        <v>39.200000000000003</v>
      </c>
      <c r="G3392" s="2335">
        <v>22.5</v>
      </c>
      <c r="H3392" s="2335">
        <v>12</v>
      </c>
      <c r="I3392" s="2335">
        <v>0.5</v>
      </c>
      <c r="J3392" s="2336" t="s">
        <v>4881</v>
      </c>
      <c r="K3392" s="2277">
        <v>0.15</v>
      </c>
      <c r="L3392" s="2277">
        <f>+K3392*1.12</f>
        <v>0.16800000000000001</v>
      </c>
      <c r="M3392" s="2277">
        <v>0.15</v>
      </c>
      <c r="N3392" s="2277">
        <f>+M3392*1.12</f>
        <v>0.16800000000000001</v>
      </c>
      <c r="O3392" s="2277" t="s">
        <v>4873</v>
      </c>
      <c r="P3392" s="2277">
        <f>+O3392*1.12</f>
        <v>0.16800000000000001</v>
      </c>
      <c r="Q3392" s="2334" t="s">
        <v>1892</v>
      </c>
      <c r="R3392" s="2337" t="s">
        <v>1892</v>
      </c>
    </row>
    <row r="3393" spans="2:18" ht="17.25" customHeight="1" x14ac:dyDescent="0.2">
      <c r="B3393" s="4616" t="s">
        <v>3778</v>
      </c>
      <c r="C3393" s="4617"/>
      <c r="D3393" s="4617"/>
      <c r="E3393" s="4617"/>
      <c r="F3393" s="4617"/>
      <c r="G3393" s="4617"/>
      <c r="H3393" s="4617"/>
      <c r="I3393" s="4617"/>
      <c r="J3393" s="4617"/>
      <c r="K3393" s="4617"/>
      <c r="L3393" s="4617"/>
      <c r="M3393" s="4617"/>
      <c r="N3393" s="4617"/>
      <c r="O3393" s="4617"/>
      <c r="P3393" s="4617"/>
      <c r="Q3393" s="4617"/>
      <c r="R3393" s="4618"/>
    </row>
    <row r="3394" spans="2:18" ht="17.25" customHeight="1" x14ac:dyDescent="0.2">
      <c r="B3394" s="4619" t="s">
        <v>342</v>
      </c>
      <c r="C3394" s="4620"/>
      <c r="D3394" s="4620"/>
      <c r="E3394" s="4620"/>
      <c r="F3394" s="4620"/>
      <c r="G3394" s="4620"/>
      <c r="H3394" s="4620"/>
      <c r="I3394" s="4620"/>
      <c r="J3394" s="4620"/>
      <c r="K3394" s="4620"/>
      <c r="L3394" s="4620"/>
      <c r="M3394" s="4620"/>
      <c r="N3394" s="4620"/>
      <c r="O3394" s="4620"/>
      <c r="P3394" s="4620"/>
      <c r="Q3394" s="4620"/>
      <c r="R3394" s="4621"/>
    </row>
    <row r="3395" spans="2:18" ht="17.25" customHeight="1" thickBot="1" x14ac:dyDescent="0.25">
      <c r="B3395" s="4622" t="s">
        <v>4882</v>
      </c>
      <c r="C3395" s="4623"/>
      <c r="D3395" s="4623"/>
      <c r="E3395" s="4623"/>
      <c r="F3395" s="4623"/>
      <c r="G3395" s="4623"/>
      <c r="H3395" s="4623"/>
      <c r="I3395" s="4623"/>
      <c r="J3395" s="4623"/>
      <c r="K3395" s="4623"/>
      <c r="L3395" s="4623"/>
      <c r="M3395" s="4623"/>
      <c r="N3395" s="4623"/>
      <c r="O3395" s="4623"/>
      <c r="P3395" s="4623"/>
      <c r="Q3395" s="4623"/>
      <c r="R3395" s="4624"/>
    </row>
    <row r="3396" spans="2:18" ht="17.25" customHeight="1" thickTop="1" thickBot="1" x14ac:dyDescent="0.25">
      <c r="B3396" s="2329" t="s">
        <v>4973</v>
      </c>
      <c r="C3396" s="699"/>
      <c r="D3396" s="699"/>
      <c r="E3396" s="699"/>
      <c r="F3396" s="699"/>
      <c r="G3396" s="699"/>
      <c r="H3396" s="699"/>
      <c r="I3396" s="699"/>
      <c r="J3396" s="699"/>
      <c r="K3396" s="699"/>
      <c r="L3396" s="699"/>
      <c r="M3396" s="699"/>
      <c r="N3396" s="699"/>
      <c r="O3396" s="699"/>
      <c r="P3396" s="699"/>
      <c r="Q3396" s="699"/>
      <c r="R3396" s="700"/>
    </row>
    <row r="3397" spans="2:18" ht="17.25" customHeight="1" thickTop="1" x14ac:dyDescent="0.3">
      <c r="B3397" s="4625"/>
      <c r="C3397" s="4625"/>
      <c r="D3397" s="534"/>
      <c r="E3397" s="534"/>
      <c r="F3397" s="534"/>
      <c r="G3397" s="2325"/>
    </row>
    <row r="3398" spans="2:18" ht="17.25" customHeight="1" thickBot="1" x14ac:dyDescent="0.35">
      <c r="B3398" s="2327"/>
      <c r="C3398" s="2324"/>
      <c r="D3398" s="534"/>
      <c r="E3398" s="534"/>
      <c r="F3398" s="534"/>
      <c r="G3398" s="2325"/>
    </row>
    <row r="3399" spans="2:18" ht="17.25" customHeight="1" thickTop="1" x14ac:dyDescent="0.2">
      <c r="B3399" s="4345" t="s">
        <v>4860</v>
      </c>
      <c r="C3399" s="4346"/>
      <c r="D3399" s="4346"/>
      <c r="E3399" s="4346"/>
      <c r="F3399" s="4346"/>
      <c r="G3399" s="4346"/>
      <c r="H3399" s="4346"/>
      <c r="I3399" s="4346"/>
      <c r="J3399" s="4346"/>
      <c r="K3399" s="4346"/>
      <c r="L3399" s="4346"/>
      <c r="M3399" s="4346"/>
      <c r="N3399" s="4346"/>
      <c r="O3399" s="4346"/>
      <c r="P3399" s="4346"/>
      <c r="Q3399" s="4347"/>
    </row>
    <row r="3400" spans="2:18" ht="54.75" customHeight="1" x14ac:dyDescent="0.2">
      <c r="B3400" s="2330" t="s">
        <v>995</v>
      </c>
      <c r="C3400" s="2331" t="s">
        <v>1631</v>
      </c>
      <c r="D3400" s="2331" t="s">
        <v>1864</v>
      </c>
      <c r="E3400" s="2331" t="s">
        <v>81</v>
      </c>
      <c r="F3400" s="2331" t="s">
        <v>297</v>
      </c>
      <c r="G3400" s="2331" t="s">
        <v>205</v>
      </c>
      <c r="H3400" s="2331" t="s">
        <v>4861</v>
      </c>
      <c r="I3400" s="2331" t="s">
        <v>4064</v>
      </c>
      <c r="J3400" s="2331" t="s">
        <v>4862</v>
      </c>
      <c r="K3400" s="2331" t="s">
        <v>4863</v>
      </c>
      <c r="L3400" s="2331" t="s">
        <v>4864</v>
      </c>
      <c r="M3400" s="2331" t="s">
        <v>4865</v>
      </c>
      <c r="N3400" s="2331" t="s">
        <v>2959</v>
      </c>
      <c r="O3400" s="2331" t="s">
        <v>4866</v>
      </c>
      <c r="P3400" s="2331" t="s">
        <v>4867</v>
      </c>
      <c r="Q3400" s="2332" t="s">
        <v>2028</v>
      </c>
    </row>
    <row r="3401" spans="2:18" ht="17.25" customHeight="1" x14ac:dyDescent="0.2">
      <c r="B3401" s="1266" t="s">
        <v>4868</v>
      </c>
      <c r="C3401" s="2294" t="s">
        <v>2030</v>
      </c>
      <c r="D3401" s="2294" t="s">
        <v>1627</v>
      </c>
      <c r="E3401" s="2294" t="s">
        <v>4869</v>
      </c>
      <c r="F3401" s="2294">
        <f>+E3401*1.12</f>
        <v>13.440000000000001</v>
      </c>
      <c r="G3401" s="2294" t="s">
        <v>4870</v>
      </c>
      <c r="H3401" s="2294" t="s">
        <v>4871</v>
      </c>
      <c r="I3401" s="2294">
        <f>+H3401*1.12</f>
        <v>0.13440000000000002</v>
      </c>
      <c r="J3401" s="2294" t="s">
        <v>4872</v>
      </c>
      <c r="K3401" s="2277">
        <f>+J3401*1.12</f>
        <v>0.24640000000000004</v>
      </c>
      <c r="L3401" s="2294" t="s">
        <v>4873</v>
      </c>
      <c r="M3401" s="2294">
        <f>+L3401*1.12</f>
        <v>0.16800000000000001</v>
      </c>
      <c r="N3401" s="2294" t="s">
        <v>2172</v>
      </c>
      <c r="O3401" s="2294" t="s">
        <v>306</v>
      </c>
      <c r="P3401" s="2294" t="s">
        <v>2037</v>
      </c>
      <c r="Q3401" s="1310" t="s">
        <v>2034</v>
      </c>
    </row>
    <row r="3402" spans="2:18" ht="17.25" customHeight="1" x14ac:dyDescent="0.2">
      <c r="B3402" s="4616" t="s">
        <v>3778</v>
      </c>
      <c r="C3402" s="4617"/>
      <c r="D3402" s="4617"/>
      <c r="E3402" s="4617"/>
      <c r="F3402" s="4617"/>
      <c r="G3402" s="4617"/>
      <c r="H3402" s="4617"/>
      <c r="I3402" s="4617"/>
      <c r="J3402" s="4617"/>
      <c r="K3402" s="4617"/>
      <c r="L3402" s="4617"/>
      <c r="M3402" s="4617"/>
      <c r="N3402" s="4617"/>
      <c r="O3402" s="4617"/>
      <c r="P3402" s="4617"/>
      <c r="Q3402" s="4618"/>
    </row>
    <row r="3403" spans="2:18" ht="17.25" customHeight="1" x14ac:dyDescent="0.2">
      <c r="B3403" s="4619" t="s">
        <v>342</v>
      </c>
      <c r="C3403" s="4620"/>
      <c r="D3403" s="4620"/>
      <c r="E3403" s="4620"/>
      <c r="F3403" s="4620"/>
      <c r="G3403" s="4620"/>
      <c r="H3403" s="4620"/>
      <c r="I3403" s="4620"/>
      <c r="J3403" s="4620"/>
      <c r="K3403" s="4620"/>
      <c r="L3403" s="4620"/>
      <c r="M3403" s="4620"/>
      <c r="N3403" s="4620"/>
      <c r="O3403" s="4620"/>
      <c r="P3403" s="4620"/>
      <c r="Q3403" s="4621"/>
    </row>
    <row r="3404" spans="2:18" ht="17.25" customHeight="1" thickBot="1" x14ac:dyDescent="0.25">
      <c r="B3404" s="4622" t="s">
        <v>4874</v>
      </c>
      <c r="C3404" s="4623"/>
      <c r="D3404" s="4623"/>
      <c r="E3404" s="4623"/>
      <c r="F3404" s="4623"/>
      <c r="G3404" s="4623"/>
      <c r="H3404" s="4623"/>
      <c r="I3404" s="4623"/>
      <c r="J3404" s="4623"/>
      <c r="K3404" s="4623"/>
      <c r="L3404" s="4623"/>
      <c r="M3404" s="4623"/>
      <c r="N3404" s="4623"/>
      <c r="O3404" s="4623"/>
      <c r="P3404" s="4623"/>
      <c r="Q3404" s="4624"/>
    </row>
    <row r="3405" spans="2:18" ht="17.25" customHeight="1" thickTop="1" x14ac:dyDescent="0.3">
      <c r="B3405" s="4625"/>
      <c r="C3405" s="4625"/>
      <c r="D3405" s="534"/>
      <c r="E3405" s="534"/>
      <c r="F3405" s="534"/>
      <c r="G3405" s="2325"/>
    </row>
    <row r="3406" spans="2:18" ht="17.25" customHeight="1" thickBot="1" x14ac:dyDescent="0.35">
      <c r="B3406" s="2327"/>
      <c r="C3406" s="2324"/>
      <c r="D3406" s="534"/>
      <c r="E3406" s="534"/>
      <c r="F3406" s="534"/>
      <c r="G3406" s="2325"/>
    </row>
    <row r="3407" spans="2:18" ht="22.5" customHeight="1" thickTop="1" x14ac:dyDescent="0.2">
      <c r="B3407" s="4602" t="s">
        <v>4851</v>
      </c>
      <c r="C3407" s="4603"/>
      <c r="D3407" s="4603"/>
      <c r="E3407" s="4603"/>
      <c r="F3407" s="4605"/>
      <c r="G3407" s="2325"/>
    </row>
    <row r="3408" spans="2:18" ht="32.25" customHeight="1" x14ac:dyDescent="0.2">
      <c r="B3408" s="2326" t="s">
        <v>381</v>
      </c>
      <c r="C3408" s="2309" t="s">
        <v>215</v>
      </c>
      <c r="D3408" s="2309" t="s">
        <v>4820</v>
      </c>
      <c r="E3408" s="2309" t="s">
        <v>3365</v>
      </c>
      <c r="F3408" s="2310" t="s">
        <v>4852</v>
      </c>
      <c r="G3408" s="2325"/>
    </row>
    <row r="3409" spans="2:7" ht="23.25" customHeight="1" x14ac:dyDescent="0.2">
      <c r="B3409" s="2313" t="s">
        <v>4851</v>
      </c>
      <c r="C3409" s="2314" t="s">
        <v>4838</v>
      </c>
      <c r="D3409" s="2314" t="s">
        <v>4853</v>
      </c>
      <c r="E3409" s="2315">
        <v>2000</v>
      </c>
      <c r="F3409" s="2317" t="s">
        <v>1621</v>
      </c>
      <c r="G3409" s="2325"/>
    </row>
    <row r="3410" spans="2:7" ht="17.25" customHeight="1" x14ac:dyDescent="0.2">
      <c r="B3410" s="4607" t="s">
        <v>4840</v>
      </c>
      <c r="C3410" s="4608"/>
      <c r="D3410" s="4608"/>
      <c r="E3410" s="4608"/>
      <c r="F3410" s="4609"/>
      <c r="G3410" s="2325"/>
    </row>
    <row r="3411" spans="2:7" ht="25.5" customHeight="1" x14ac:dyDescent="0.2">
      <c r="B3411" s="4610" t="s">
        <v>4854</v>
      </c>
      <c r="C3411" s="4611"/>
      <c r="D3411" s="4611"/>
      <c r="E3411" s="4611"/>
      <c r="F3411" s="4612"/>
      <c r="G3411" s="2325"/>
    </row>
    <row r="3412" spans="2:7" ht="26.25" customHeight="1" x14ac:dyDescent="0.2">
      <c r="B3412" s="4581" t="s">
        <v>4843</v>
      </c>
      <c r="C3412" s="4584"/>
      <c r="D3412" s="4584"/>
      <c r="E3412" s="4584"/>
      <c r="F3412" s="4585"/>
      <c r="G3412" s="2325"/>
    </row>
    <row r="3413" spans="2:7" ht="17.25" customHeight="1" x14ac:dyDescent="0.2">
      <c r="B3413" s="4581" t="s">
        <v>4844</v>
      </c>
      <c r="C3413" s="4584"/>
      <c r="D3413" s="4584"/>
      <c r="E3413" s="4584"/>
      <c r="F3413" s="4585"/>
      <c r="G3413" s="2325"/>
    </row>
    <row r="3414" spans="2:7" ht="17.25" customHeight="1" x14ac:dyDescent="0.2">
      <c r="B3414" s="4586" t="s">
        <v>4855</v>
      </c>
      <c r="C3414" s="4587"/>
      <c r="D3414" s="4587"/>
      <c r="E3414" s="4587"/>
      <c r="F3414" s="4588"/>
      <c r="G3414" s="2325"/>
    </row>
    <row r="3415" spans="2:7" ht="27.75" customHeight="1" x14ac:dyDescent="0.2">
      <c r="B3415" s="4590" t="s">
        <v>4856</v>
      </c>
      <c r="C3415" s="4591"/>
      <c r="D3415" s="4591"/>
      <c r="E3415" s="4591"/>
      <c r="F3415" s="4592"/>
      <c r="G3415" s="2325"/>
    </row>
    <row r="3416" spans="2:7" ht="17.25" customHeight="1" x14ac:dyDescent="0.2">
      <c r="B3416" s="4629" t="s">
        <v>4857</v>
      </c>
      <c r="C3416" s="4630"/>
      <c r="D3416" s="4630"/>
      <c r="E3416" s="4630"/>
      <c r="F3416" s="4631"/>
      <c r="G3416" s="2325"/>
    </row>
    <row r="3417" spans="2:7" ht="17.25" customHeight="1" x14ac:dyDescent="0.2">
      <c r="B3417" s="4586" t="s">
        <v>4858</v>
      </c>
      <c r="C3417" s="4587"/>
      <c r="D3417" s="4587"/>
      <c r="E3417" s="4587"/>
      <c r="F3417" s="4588"/>
      <c r="G3417" s="2325"/>
    </row>
    <row r="3418" spans="2:7" ht="17.25" customHeight="1" x14ac:dyDescent="0.2">
      <c r="B3418" s="4594" t="s">
        <v>2944</v>
      </c>
      <c r="C3418" s="4595"/>
      <c r="D3418" s="4595"/>
      <c r="E3418" s="4595"/>
      <c r="F3418" s="4596"/>
      <c r="G3418" s="2325"/>
    </row>
    <row r="3419" spans="2:7" ht="17.25" customHeight="1" thickBot="1" x14ac:dyDescent="0.25">
      <c r="B3419" s="4597" t="s">
        <v>4859</v>
      </c>
      <c r="C3419" s="4598"/>
      <c r="D3419" s="4598"/>
      <c r="E3419" s="4598"/>
      <c r="F3419" s="4599"/>
      <c r="G3419" s="2325"/>
    </row>
    <row r="3420" spans="2:7" ht="17.25" customHeight="1" thickTop="1" x14ac:dyDescent="0.3">
      <c r="B3420" s="4606"/>
      <c r="C3420" s="4606"/>
      <c r="D3420" s="534"/>
      <c r="E3420" s="534"/>
      <c r="F3420" s="534"/>
      <c r="G3420" s="2325"/>
    </row>
    <row r="3421" spans="2:7" ht="17.25" customHeight="1" thickBot="1" x14ac:dyDescent="0.35">
      <c r="B3421" s="2319"/>
      <c r="C3421" s="2319"/>
      <c r="D3421" s="534"/>
      <c r="E3421" s="534"/>
      <c r="F3421" s="534"/>
      <c r="G3421" s="2320"/>
    </row>
    <row r="3422" spans="2:7" ht="39" customHeight="1" thickTop="1" x14ac:dyDescent="0.3">
      <c r="B3422" s="4058" t="s">
        <v>4848</v>
      </c>
      <c r="C3422" s="4533"/>
      <c r="D3422" s="534"/>
      <c r="E3422" s="4593" t="s">
        <v>6800</v>
      </c>
      <c r="F3422" s="4593"/>
      <c r="G3422" s="2241"/>
    </row>
    <row r="3423" spans="2:7" ht="17.25" customHeight="1" x14ac:dyDescent="0.3">
      <c r="B3423" s="4534" t="s">
        <v>4825</v>
      </c>
      <c r="C3423" s="4535"/>
      <c r="D3423" s="534"/>
      <c r="E3423" s="534"/>
      <c r="F3423" s="534"/>
      <c r="G3423" s="2241"/>
    </row>
    <row r="3424" spans="2:7" ht="17.25" customHeight="1" x14ac:dyDescent="0.3">
      <c r="B3424" s="4536" t="s">
        <v>3945</v>
      </c>
      <c r="C3424" s="4537"/>
      <c r="D3424" s="534"/>
      <c r="E3424" s="534"/>
      <c r="F3424" s="534"/>
      <c r="G3424" s="2241"/>
    </row>
    <row r="3425" spans="2:8" ht="17.25" customHeight="1" x14ac:dyDescent="0.3">
      <c r="B3425" s="4547" t="s">
        <v>4823</v>
      </c>
      <c r="C3425" s="4548"/>
      <c r="D3425" s="534"/>
      <c r="E3425" s="534"/>
      <c r="F3425" s="534"/>
      <c r="G3425" s="2241"/>
    </row>
    <row r="3426" spans="2:8" ht="38.25" customHeight="1" x14ac:dyDescent="0.3">
      <c r="B3426" s="4531" t="s">
        <v>4849</v>
      </c>
      <c r="C3426" s="4532"/>
      <c r="D3426" s="534"/>
      <c r="E3426" s="534"/>
      <c r="F3426" s="534"/>
      <c r="G3426" s="2241"/>
    </row>
    <row r="3427" spans="2:8" ht="42.75" customHeight="1" x14ac:dyDescent="0.3">
      <c r="B3427" s="4531" t="s">
        <v>4850</v>
      </c>
      <c r="C3427" s="4532"/>
      <c r="D3427" s="534"/>
      <c r="E3427" s="534"/>
      <c r="F3427" s="534"/>
      <c r="G3427" s="2241"/>
    </row>
    <row r="3428" spans="2:8" ht="32.25" customHeight="1" x14ac:dyDescent="0.3">
      <c r="B3428" s="4531" t="s">
        <v>4827</v>
      </c>
      <c r="C3428" s="4532"/>
      <c r="D3428" s="534"/>
      <c r="E3428" s="534"/>
      <c r="F3428" s="534"/>
      <c r="G3428" s="2241"/>
    </row>
    <row r="3429" spans="2:8" ht="35.25" customHeight="1" x14ac:dyDescent="0.3">
      <c r="B3429" s="4531" t="s">
        <v>4828</v>
      </c>
      <c r="C3429" s="4532"/>
      <c r="D3429" s="534"/>
      <c r="E3429" s="534"/>
      <c r="F3429" s="534"/>
      <c r="G3429" s="2241"/>
    </row>
    <row r="3430" spans="2:8" ht="37.5" customHeight="1" x14ac:dyDescent="0.3">
      <c r="B3430" s="4531" t="s">
        <v>4829</v>
      </c>
      <c r="C3430" s="4532"/>
      <c r="D3430" s="534"/>
      <c r="E3430" s="534"/>
      <c r="F3430" s="534"/>
      <c r="G3430" s="2241"/>
    </row>
    <row r="3431" spans="2:8" ht="17.25" customHeight="1" thickBot="1" x14ac:dyDescent="0.35">
      <c r="B3431" s="4549" t="s">
        <v>4830</v>
      </c>
      <c r="C3431" s="4550"/>
      <c r="D3431" s="534"/>
      <c r="E3431" s="534"/>
      <c r="F3431" s="534"/>
      <c r="G3431" s="2241"/>
    </row>
    <row r="3432" spans="2:8" ht="17.25" customHeight="1" thickTop="1" x14ac:dyDescent="0.3">
      <c r="B3432" s="4589"/>
      <c r="C3432" s="4413"/>
      <c r="D3432" s="534"/>
      <c r="E3432" s="534"/>
      <c r="F3432" s="534"/>
      <c r="G3432" s="2241"/>
    </row>
    <row r="3433" spans="2:8" ht="17.25" customHeight="1" thickBot="1" x14ac:dyDescent="0.35">
      <c r="B3433" s="2240"/>
      <c r="C3433" s="2240"/>
      <c r="D3433" s="534"/>
      <c r="E3433" s="534"/>
      <c r="F3433" s="534"/>
      <c r="G3433" s="2241"/>
    </row>
    <row r="3434" spans="2:8" ht="17.25" customHeight="1" thickTop="1" x14ac:dyDescent="0.2">
      <c r="B3434" s="4602" t="s">
        <v>4836</v>
      </c>
      <c r="C3434" s="4603"/>
      <c r="D3434" s="4603"/>
      <c r="E3434" s="4603"/>
      <c r="F3434" s="4604"/>
      <c r="G3434" s="4604"/>
      <c r="H3434" s="4605"/>
    </row>
    <row r="3435" spans="2:8" ht="59.25" customHeight="1" x14ac:dyDescent="0.2">
      <c r="B3435" s="2311" t="s">
        <v>381</v>
      </c>
      <c r="C3435" s="2309" t="s">
        <v>215</v>
      </c>
      <c r="D3435" s="2309" t="s">
        <v>4820</v>
      </c>
      <c r="E3435" s="2309" t="s">
        <v>3365</v>
      </c>
      <c r="F3435" s="2312" t="s">
        <v>4837</v>
      </c>
      <c r="G3435" s="2312" t="s">
        <v>4821</v>
      </c>
      <c r="H3435" s="2310" t="s">
        <v>4822</v>
      </c>
    </row>
    <row r="3436" spans="2:8" ht="17.25" customHeight="1" x14ac:dyDescent="0.2">
      <c r="B3436" s="2313" t="s">
        <v>4836</v>
      </c>
      <c r="C3436" s="2314" t="s">
        <v>4838</v>
      </c>
      <c r="D3436" s="2314" t="s">
        <v>4839</v>
      </c>
      <c r="E3436" s="2315">
        <v>2000</v>
      </c>
      <c r="F3436" s="2316" t="s">
        <v>4819</v>
      </c>
      <c r="G3436" s="2316" t="s">
        <v>1621</v>
      </c>
      <c r="H3436" s="2317" t="s">
        <v>1621</v>
      </c>
    </row>
    <row r="3437" spans="2:8" ht="17.25" customHeight="1" x14ac:dyDescent="0.2">
      <c r="B3437" s="4607" t="s">
        <v>4840</v>
      </c>
      <c r="C3437" s="4608"/>
      <c r="D3437" s="4608"/>
      <c r="E3437" s="4608"/>
      <c r="F3437" s="4613"/>
      <c r="G3437" s="4613"/>
      <c r="H3437" s="4609"/>
    </row>
    <row r="3438" spans="2:8" ht="17.25" customHeight="1" x14ac:dyDescent="0.2">
      <c r="B3438" s="4601" t="s">
        <v>4841</v>
      </c>
      <c r="C3438" s="4595"/>
      <c r="D3438" s="4595"/>
      <c r="E3438" s="4595"/>
      <c r="F3438" s="4595"/>
      <c r="G3438" s="4595"/>
      <c r="H3438" s="4596"/>
    </row>
    <row r="3439" spans="2:8" ht="15" customHeight="1" x14ac:dyDescent="0.2">
      <c r="B3439" s="4581" t="s">
        <v>4842</v>
      </c>
      <c r="C3439" s="4582"/>
      <c r="D3439" s="4582"/>
      <c r="E3439" s="4582"/>
      <c r="F3439" s="4582"/>
      <c r="G3439" s="4582"/>
      <c r="H3439" s="4583"/>
    </row>
    <row r="3440" spans="2:8" ht="33.75" customHeight="1" x14ac:dyDescent="0.2">
      <c r="B3440" s="4581" t="s">
        <v>4843</v>
      </c>
      <c r="C3440" s="4584"/>
      <c r="D3440" s="4584"/>
      <c r="E3440" s="4584"/>
      <c r="F3440" s="4584"/>
      <c r="G3440" s="4584"/>
      <c r="H3440" s="4585"/>
    </row>
    <row r="3441" spans="2:8" ht="17.25" customHeight="1" x14ac:dyDescent="0.2">
      <c r="B3441" s="4581" t="s">
        <v>4844</v>
      </c>
      <c r="C3441" s="4584"/>
      <c r="D3441" s="4584"/>
      <c r="E3441" s="4584"/>
      <c r="F3441" s="4584"/>
      <c r="G3441" s="4584"/>
      <c r="H3441" s="4585"/>
    </row>
    <row r="3442" spans="2:8" ht="17.25" customHeight="1" x14ac:dyDescent="0.2">
      <c r="B3442" s="4581" t="s">
        <v>4845</v>
      </c>
      <c r="C3442" s="4582"/>
      <c r="D3442" s="4582"/>
      <c r="E3442" s="4582"/>
      <c r="F3442" s="4582"/>
      <c r="G3442" s="4582"/>
      <c r="H3442" s="4583"/>
    </row>
    <row r="3443" spans="2:8" ht="17.25" customHeight="1" x14ac:dyDescent="0.2">
      <c r="B3443" s="4581" t="s">
        <v>4846</v>
      </c>
      <c r="C3443" s="4582"/>
      <c r="D3443" s="4582"/>
      <c r="E3443" s="4582"/>
      <c r="F3443" s="4582"/>
      <c r="G3443" s="4582"/>
      <c r="H3443" s="4583"/>
    </row>
    <row r="3444" spans="2:8" ht="17.25" customHeight="1" x14ac:dyDescent="0.2">
      <c r="B3444" s="4594" t="s">
        <v>2944</v>
      </c>
      <c r="C3444" s="4595"/>
      <c r="D3444" s="4595"/>
      <c r="E3444" s="4595"/>
      <c r="F3444" s="4595"/>
      <c r="G3444" s="4595"/>
      <c r="H3444" s="4596"/>
    </row>
    <row r="3445" spans="2:8" ht="17.25" customHeight="1" thickBot="1" x14ac:dyDescent="0.25">
      <c r="B3445" s="4597" t="s">
        <v>4847</v>
      </c>
      <c r="C3445" s="4598"/>
      <c r="D3445" s="4598"/>
      <c r="E3445" s="4598"/>
      <c r="F3445" s="4598"/>
      <c r="G3445" s="4598"/>
      <c r="H3445" s="4599"/>
    </row>
    <row r="3446" spans="2:8" ht="17.25" customHeight="1" thickTop="1" x14ac:dyDescent="0.2">
      <c r="B3446" s="4600"/>
      <c r="C3446" s="4600"/>
      <c r="D3446" s="2318"/>
      <c r="E3446" s="2318"/>
      <c r="F3446" s="2318"/>
      <c r="G3446" s="2318"/>
      <c r="H3446" s="2318"/>
    </row>
    <row r="3447" spans="2:8" ht="17.25" customHeight="1" thickBot="1" x14ac:dyDescent="0.35">
      <c r="B3447" s="2240"/>
      <c r="C3447" s="2240"/>
      <c r="D3447" s="534"/>
      <c r="E3447" s="534"/>
      <c r="F3447" s="534"/>
      <c r="G3447" s="2241"/>
    </row>
    <row r="3448" spans="2:8" ht="17.25" customHeight="1" thickTop="1" x14ac:dyDescent="0.2">
      <c r="B3448" s="4576" t="s">
        <v>4831</v>
      </c>
      <c r="C3448" s="4577"/>
      <c r="D3448" s="4577"/>
      <c r="E3448" s="4577"/>
      <c r="F3448" s="4578"/>
      <c r="G3448" s="2241"/>
    </row>
    <row r="3449" spans="2:8" ht="39" customHeight="1" x14ac:dyDescent="0.2">
      <c r="B3449" s="2311" t="s">
        <v>381</v>
      </c>
      <c r="C3449" s="2309" t="s">
        <v>215</v>
      </c>
      <c r="D3449" s="2309" t="s">
        <v>4820</v>
      </c>
      <c r="E3449" s="2309" t="s">
        <v>3365</v>
      </c>
      <c r="F3449" s="2310" t="s">
        <v>4818</v>
      </c>
      <c r="G3449" s="2241"/>
    </row>
    <row r="3450" spans="2:8" ht="17.25" customHeight="1" x14ac:dyDescent="0.2">
      <c r="B3450" s="4579" t="s">
        <v>4832</v>
      </c>
      <c r="C3450" s="4580" t="s">
        <v>4833</v>
      </c>
      <c r="D3450" s="4580">
        <v>66.08</v>
      </c>
      <c r="E3450" s="4614" t="s">
        <v>1709</v>
      </c>
      <c r="F3450" s="4615" t="s">
        <v>1621</v>
      </c>
      <c r="G3450" s="2241"/>
    </row>
    <row r="3451" spans="2:8" ht="17.25" customHeight="1" x14ac:dyDescent="0.2">
      <c r="B3451" s="4579"/>
      <c r="C3451" s="4580"/>
      <c r="D3451" s="4580"/>
      <c r="E3451" s="4614"/>
      <c r="F3451" s="4615"/>
      <c r="G3451" s="2241"/>
    </row>
    <row r="3452" spans="2:8" ht="17.25" customHeight="1" x14ac:dyDescent="0.2">
      <c r="B3452" s="4521" t="s">
        <v>4834</v>
      </c>
      <c r="C3452" s="4522"/>
      <c r="D3452" s="4522"/>
      <c r="E3452" s="4522"/>
      <c r="F3452" s="4523"/>
      <c r="G3452" s="2241"/>
    </row>
    <row r="3453" spans="2:8" ht="17.25" customHeight="1" x14ac:dyDescent="0.2">
      <c r="B3453" s="4524" t="s">
        <v>2944</v>
      </c>
      <c r="C3453" s="4525"/>
      <c r="D3453" s="4525"/>
      <c r="E3453" s="4525"/>
      <c r="F3453" s="4526"/>
      <c r="G3453" s="2241"/>
    </row>
    <row r="3454" spans="2:8" ht="17.25" customHeight="1" thickBot="1" x14ac:dyDescent="0.25">
      <c r="B3454" s="4527" t="s">
        <v>4835</v>
      </c>
      <c r="C3454" s="4528"/>
      <c r="D3454" s="4528"/>
      <c r="E3454" s="4528"/>
      <c r="F3454" s="4529"/>
      <c r="G3454" s="2241"/>
    </row>
    <row r="3455" spans="2:8" ht="17.25" customHeight="1" thickTop="1" x14ac:dyDescent="0.3">
      <c r="B3455" s="4530"/>
      <c r="C3455" s="4530"/>
      <c r="D3455" s="534"/>
      <c r="E3455" s="534"/>
      <c r="F3455" s="534"/>
      <c r="G3455" s="2241"/>
    </row>
    <row r="3456" spans="2:8" ht="17.25" customHeight="1" thickBot="1" x14ac:dyDescent="0.35">
      <c r="B3456" s="2240"/>
      <c r="C3456" s="2240"/>
      <c r="D3456" s="534"/>
      <c r="E3456" s="534"/>
      <c r="F3456" s="534"/>
      <c r="G3456" s="2241"/>
    </row>
    <row r="3457" spans="2:7" ht="30" customHeight="1" thickTop="1" x14ac:dyDescent="0.3">
      <c r="B3457" s="4058" t="s">
        <v>4824</v>
      </c>
      <c r="C3457" s="4533"/>
      <c r="D3457" s="534"/>
      <c r="E3457" s="534"/>
      <c r="F3457" s="534"/>
      <c r="G3457" s="2241"/>
    </row>
    <row r="3458" spans="2:7" ht="17.25" customHeight="1" x14ac:dyDescent="0.3">
      <c r="B3458" s="4534" t="s">
        <v>4825</v>
      </c>
      <c r="C3458" s="4535"/>
      <c r="D3458" s="534"/>
      <c r="E3458" s="534"/>
      <c r="F3458" s="534"/>
      <c r="G3458" s="2241"/>
    </row>
    <row r="3459" spans="2:7" ht="17.25" customHeight="1" x14ac:dyDescent="0.3">
      <c r="B3459" s="4536" t="s">
        <v>3945</v>
      </c>
      <c r="C3459" s="4537"/>
      <c r="D3459" s="534"/>
      <c r="E3459" s="534"/>
      <c r="F3459" s="534"/>
      <c r="G3459" s="2241"/>
    </row>
    <row r="3460" spans="2:7" ht="17.25" customHeight="1" x14ac:dyDescent="0.3">
      <c r="B3460" s="4547" t="s">
        <v>4817</v>
      </c>
      <c r="C3460" s="4548"/>
      <c r="D3460" s="534"/>
      <c r="E3460" s="534"/>
      <c r="F3460" s="534"/>
      <c r="G3460" s="2241"/>
    </row>
    <row r="3461" spans="2:7" ht="40.5" customHeight="1" x14ac:dyDescent="0.3">
      <c r="B3461" s="4531" t="s">
        <v>4826</v>
      </c>
      <c r="C3461" s="4532"/>
      <c r="D3461" s="534"/>
      <c r="E3461" s="534"/>
      <c r="F3461" s="534"/>
      <c r="G3461" s="2241"/>
    </row>
    <row r="3462" spans="2:7" ht="30" customHeight="1" x14ac:dyDescent="0.3">
      <c r="B3462" s="4531" t="s">
        <v>4827</v>
      </c>
      <c r="C3462" s="4532"/>
      <c r="D3462" s="534"/>
      <c r="E3462" s="534"/>
      <c r="F3462" s="534"/>
      <c r="G3462" s="2241"/>
    </row>
    <row r="3463" spans="2:7" ht="30" customHeight="1" x14ac:dyDescent="0.3">
      <c r="B3463" s="4531" t="s">
        <v>4828</v>
      </c>
      <c r="C3463" s="4532"/>
      <c r="D3463" s="534"/>
      <c r="E3463" s="534"/>
      <c r="F3463" s="534"/>
      <c r="G3463" s="2241"/>
    </row>
    <row r="3464" spans="2:7" ht="42.75" customHeight="1" x14ac:dyDescent="0.3">
      <c r="B3464" s="4531" t="s">
        <v>4829</v>
      </c>
      <c r="C3464" s="4532"/>
      <c r="D3464" s="534"/>
      <c r="E3464" s="534"/>
      <c r="F3464" s="534"/>
      <c r="G3464" s="2241"/>
    </row>
    <row r="3465" spans="2:7" ht="17.25" customHeight="1" thickBot="1" x14ac:dyDescent="0.35">
      <c r="B3465" s="4549" t="s">
        <v>4830</v>
      </c>
      <c r="C3465" s="4550"/>
      <c r="D3465" s="534"/>
      <c r="E3465" s="534"/>
      <c r="F3465" s="534"/>
      <c r="G3465" s="2241"/>
    </row>
    <row r="3466" spans="2:7" ht="17.25" customHeight="1" thickTop="1" x14ac:dyDescent="0.3">
      <c r="B3466" s="4413"/>
      <c r="C3466" s="4413"/>
      <c r="D3466" s="534"/>
      <c r="E3466" s="534"/>
      <c r="F3466" s="534"/>
      <c r="G3466" s="2241"/>
    </row>
    <row r="3467" spans="2:7" ht="17.25" customHeight="1" thickBot="1" x14ac:dyDescent="0.35">
      <c r="B3467" s="1517"/>
      <c r="C3467" s="1517"/>
      <c r="D3467" s="534"/>
      <c r="E3467" s="534"/>
      <c r="F3467" s="534"/>
      <c r="G3467" s="2"/>
    </row>
    <row r="3468" spans="2:7" ht="32.25" customHeight="1" thickTop="1" x14ac:dyDescent="0.2">
      <c r="B3468" s="4538" t="s">
        <v>4476</v>
      </c>
      <c r="C3468" s="4539"/>
      <c r="D3468" s="4539"/>
      <c r="E3468" s="4539"/>
      <c r="F3468" s="4540"/>
      <c r="G3468" s="2"/>
    </row>
    <row r="3469" spans="2:7" ht="17.25" customHeight="1" x14ac:dyDescent="0.2">
      <c r="B3469" s="2250" t="s">
        <v>381</v>
      </c>
      <c r="C3469" s="2251" t="s">
        <v>215</v>
      </c>
      <c r="D3469" s="2251" t="s">
        <v>3365</v>
      </c>
      <c r="E3469" s="2251" t="s">
        <v>216</v>
      </c>
      <c r="F3469" s="2252" t="s">
        <v>4477</v>
      </c>
      <c r="G3469" s="2"/>
    </row>
    <row r="3470" spans="2:7" ht="24" customHeight="1" x14ac:dyDescent="0.2">
      <c r="B3470" s="2253" t="s">
        <v>4478</v>
      </c>
      <c r="C3470" s="2254">
        <v>29</v>
      </c>
      <c r="D3470" s="2255">
        <v>2000</v>
      </c>
      <c r="E3470" s="2256">
        <v>0.1</v>
      </c>
      <c r="F3470" s="2257" t="s">
        <v>1621</v>
      </c>
      <c r="G3470" s="2"/>
    </row>
    <row r="3471" spans="2:7" ht="17.25" customHeight="1" x14ac:dyDescent="0.2">
      <c r="B3471" s="4541" t="s">
        <v>4479</v>
      </c>
      <c r="C3471" s="4542"/>
      <c r="D3471" s="4542"/>
      <c r="E3471" s="4542"/>
      <c r="F3471" s="4543"/>
      <c r="G3471" s="2"/>
    </row>
    <row r="3472" spans="2:7" ht="17.25" customHeight="1" x14ac:dyDescent="0.2">
      <c r="B3472" s="4562" t="s">
        <v>4480</v>
      </c>
      <c r="C3472" s="4563"/>
      <c r="D3472" s="4563"/>
      <c r="E3472" s="4563"/>
      <c r="F3472" s="4564"/>
      <c r="G3472" s="2"/>
    </row>
    <row r="3473" spans="2:7" ht="17.25" customHeight="1" x14ac:dyDescent="0.2">
      <c r="B3473" s="4562" t="s">
        <v>4481</v>
      </c>
      <c r="C3473" s="4563"/>
      <c r="D3473" s="4563"/>
      <c r="E3473" s="4563"/>
      <c r="F3473" s="4564"/>
      <c r="G3473" s="2"/>
    </row>
    <row r="3474" spans="2:7" ht="17.25" customHeight="1" x14ac:dyDescent="0.2">
      <c r="B3474" s="4562" t="s">
        <v>4482</v>
      </c>
      <c r="C3474" s="4563"/>
      <c r="D3474" s="4563"/>
      <c r="E3474" s="4563"/>
      <c r="F3474" s="4564"/>
      <c r="G3474" s="2"/>
    </row>
    <row r="3475" spans="2:7" ht="17.25" customHeight="1" x14ac:dyDescent="0.2">
      <c r="B3475" s="4565" t="s">
        <v>4483</v>
      </c>
      <c r="C3475" s="4566"/>
      <c r="D3475" s="4566"/>
      <c r="E3475" s="4566"/>
      <c r="F3475" s="4567"/>
      <c r="G3475" s="2"/>
    </row>
    <row r="3476" spans="2:7" ht="17.25" customHeight="1" thickBot="1" x14ac:dyDescent="0.25">
      <c r="B3476" s="2258" t="s">
        <v>4484</v>
      </c>
      <c r="C3476" s="2259"/>
      <c r="D3476" s="2259"/>
      <c r="E3476" s="2259"/>
      <c r="F3476" s="2260"/>
      <c r="G3476" s="2"/>
    </row>
    <row r="3477" spans="2:7" ht="17.25" customHeight="1" thickTop="1" x14ac:dyDescent="0.3">
      <c r="B3477" s="4028"/>
      <c r="C3477" s="4028"/>
      <c r="D3477" s="534"/>
      <c r="E3477" s="534"/>
      <c r="F3477" s="534"/>
      <c r="G3477" s="2"/>
    </row>
    <row r="3478" spans="2:7" ht="17.25" customHeight="1" thickBot="1" x14ac:dyDescent="0.35">
      <c r="B3478" s="1517"/>
      <c r="C3478" s="1517"/>
      <c r="D3478" s="534"/>
      <c r="E3478" s="534"/>
      <c r="F3478" s="534"/>
      <c r="G3478" s="2"/>
    </row>
    <row r="3479" spans="2:7" ht="17.25" customHeight="1" thickTop="1" thickBot="1" x14ac:dyDescent="0.25">
      <c r="B3479" s="4058" t="s">
        <v>4468</v>
      </c>
      <c r="C3479" s="4059"/>
      <c r="D3479" s="4059"/>
      <c r="E3479" s="4059"/>
      <c r="F3479" s="4060"/>
      <c r="G3479" s="2"/>
    </row>
    <row r="3480" spans="2:7" ht="17.25" customHeight="1" thickTop="1" x14ac:dyDescent="0.2">
      <c r="B3480" s="695"/>
      <c r="C3480" s="696"/>
      <c r="D3480" s="696"/>
      <c r="E3480" s="696"/>
      <c r="F3480" s="697"/>
      <c r="G3480" s="2"/>
    </row>
    <row r="3481" spans="2:7" ht="17.25" customHeight="1" x14ac:dyDescent="0.2">
      <c r="B3481" s="1564" t="s">
        <v>2943</v>
      </c>
      <c r="C3481" s="1503" t="s">
        <v>381</v>
      </c>
      <c r="D3481" s="915"/>
      <c r="E3481" s="915"/>
      <c r="F3481" s="916"/>
      <c r="G3481" s="2"/>
    </row>
    <row r="3482" spans="2:7" ht="17.25" customHeight="1" x14ac:dyDescent="0.2">
      <c r="B3482" s="1564" t="s">
        <v>2944</v>
      </c>
      <c r="C3482" s="1503" t="s">
        <v>4424</v>
      </c>
      <c r="D3482" s="915"/>
      <c r="E3482" s="915"/>
      <c r="F3482" s="916"/>
      <c r="G3482" s="2"/>
    </row>
    <row r="3483" spans="2:7" ht="17.25" customHeight="1" x14ac:dyDescent="0.2">
      <c r="B3483" s="1566" t="s">
        <v>2945</v>
      </c>
      <c r="C3483" s="4042" t="s">
        <v>3526</v>
      </c>
      <c r="D3483" s="4042"/>
      <c r="E3483" s="4042"/>
      <c r="F3483" s="4043"/>
      <c r="G3483" s="2"/>
    </row>
    <row r="3484" spans="2:7" ht="17.25" customHeight="1" x14ac:dyDescent="0.2">
      <c r="B3484" s="1566" t="s">
        <v>2946</v>
      </c>
      <c r="C3484" s="4042" t="s">
        <v>4469</v>
      </c>
      <c r="D3484" s="4042"/>
      <c r="E3484" s="4042"/>
      <c r="F3484" s="4043"/>
      <c r="G3484" s="2"/>
    </row>
    <row r="3485" spans="2:7" ht="17.25" customHeight="1" x14ac:dyDescent="0.2">
      <c r="B3485" s="1740" t="s">
        <v>2919</v>
      </c>
      <c r="C3485" s="4064"/>
      <c r="D3485" s="4064"/>
      <c r="E3485" s="4064"/>
      <c r="F3485" s="4065"/>
      <c r="G3485" s="2"/>
    </row>
    <row r="3486" spans="2:7" ht="27" customHeight="1" x14ac:dyDescent="0.2">
      <c r="B3486" s="1740"/>
      <c r="C3486" s="4064" t="s">
        <v>4470</v>
      </c>
      <c r="D3486" s="4064"/>
      <c r="E3486" s="4064"/>
      <c r="F3486" s="4065"/>
      <c r="G3486" s="2"/>
    </row>
    <row r="3487" spans="2:7" ht="33" customHeight="1" x14ac:dyDescent="0.2">
      <c r="B3487" s="1740"/>
      <c r="C3487" s="4064" t="s">
        <v>4471</v>
      </c>
      <c r="D3487" s="4064"/>
      <c r="E3487" s="4064"/>
      <c r="F3487" s="4065"/>
      <c r="G3487" s="2"/>
    </row>
    <row r="3488" spans="2:7" ht="47.25" customHeight="1" x14ac:dyDescent="0.2">
      <c r="B3488" s="1740"/>
      <c r="C3488" s="4064" t="s">
        <v>4472</v>
      </c>
      <c r="D3488" s="4064"/>
      <c r="E3488" s="4064"/>
      <c r="F3488" s="4065"/>
      <c r="G3488" s="2"/>
    </row>
    <row r="3489" spans="2:7" ht="44.25" customHeight="1" x14ac:dyDescent="0.2">
      <c r="B3489" s="1740"/>
      <c r="C3489" s="4064" t="s">
        <v>4473</v>
      </c>
      <c r="D3489" s="4064"/>
      <c r="E3489" s="4064"/>
      <c r="F3489" s="4065"/>
      <c r="G3489" s="2"/>
    </row>
    <row r="3490" spans="2:7" ht="33.75" customHeight="1" x14ac:dyDescent="0.2">
      <c r="B3490" s="1740"/>
      <c r="C3490" s="4064" t="s">
        <v>4474</v>
      </c>
      <c r="D3490" s="4064"/>
      <c r="E3490" s="4064"/>
      <c r="F3490" s="4065"/>
      <c r="G3490" s="2"/>
    </row>
    <row r="3491" spans="2:7" ht="17.25" customHeight="1" thickBot="1" x14ac:dyDescent="0.25">
      <c r="B3491" s="4494" t="s">
        <v>4475</v>
      </c>
      <c r="C3491" s="4495"/>
      <c r="D3491" s="4495"/>
      <c r="E3491" s="4495"/>
      <c r="F3491" s="4496"/>
      <c r="G3491" s="2"/>
    </row>
    <row r="3492" spans="2:7" ht="17.25" customHeight="1" thickTop="1" x14ac:dyDescent="0.3">
      <c r="B3492" s="4313"/>
      <c r="C3492" s="4313"/>
      <c r="D3492" s="534"/>
      <c r="E3492" s="534"/>
      <c r="F3492" s="534"/>
      <c r="G3492" s="2"/>
    </row>
    <row r="3493" spans="2:7" ht="17.25" customHeight="1" thickBot="1" x14ac:dyDescent="0.35">
      <c r="B3493" s="1517"/>
      <c r="C3493" s="1517"/>
      <c r="D3493" s="534"/>
      <c r="E3493" s="534"/>
      <c r="F3493" s="534"/>
      <c r="G3493" s="2"/>
    </row>
    <row r="3494" spans="2:7" ht="17.25" customHeight="1" thickTop="1" thickBot="1" x14ac:dyDescent="0.25">
      <c r="B3494" s="4044" t="s">
        <v>4458</v>
      </c>
      <c r="C3494" s="4045"/>
      <c r="D3494" s="4045"/>
      <c r="E3494" s="4045"/>
      <c r="F3494" s="4045"/>
      <c r="G3494" s="4046"/>
    </row>
    <row r="3495" spans="2:7" ht="48.75" customHeight="1" thickTop="1" x14ac:dyDescent="0.2">
      <c r="B3495" s="4047" t="s">
        <v>381</v>
      </c>
      <c r="C3495" s="4048"/>
      <c r="D3495" s="2247" t="s">
        <v>2773</v>
      </c>
      <c r="E3495" s="2247" t="s">
        <v>3365</v>
      </c>
      <c r="F3495" s="2248" t="s">
        <v>4459</v>
      </c>
      <c r="G3495" s="2249" t="s">
        <v>4460</v>
      </c>
    </row>
    <row r="3496" spans="2:7" ht="17.25" customHeight="1" x14ac:dyDescent="0.2">
      <c r="B3496" s="4049" t="s">
        <v>4461</v>
      </c>
      <c r="C3496" s="4050"/>
      <c r="D3496" s="4050">
        <v>29</v>
      </c>
      <c r="E3496" s="4050">
        <v>2000</v>
      </c>
      <c r="F3496" s="4050">
        <v>4000</v>
      </c>
      <c r="G3496" s="4051" t="s">
        <v>210</v>
      </c>
    </row>
    <row r="3497" spans="2:7" ht="17.25" customHeight="1" x14ac:dyDescent="0.2">
      <c r="B3497" s="4049"/>
      <c r="C3497" s="4050"/>
      <c r="D3497" s="4050"/>
      <c r="E3497" s="4050"/>
      <c r="F3497" s="4050"/>
      <c r="G3497" s="4051"/>
    </row>
    <row r="3498" spans="2:7" ht="17.25" customHeight="1" x14ac:dyDescent="0.2">
      <c r="B3498" s="4049" t="s">
        <v>947</v>
      </c>
      <c r="C3498" s="4050"/>
      <c r="D3498" s="4050" t="s">
        <v>4462</v>
      </c>
      <c r="E3498" s="4050"/>
      <c r="F3498" s="4050"/>
      <c r="G3498" s="4051"/>
    </row>
    <row r="3499" spans="2:7" ht="17.25" customHeight="1" x14ac:dyDescent="0.2">
      <c r="B3499" s="4554" t="s">
        <v>4433</v>
      </c>
      <c r="C3499" s="4555"/>
      <c r="D3499" s="4050" t="s">
        <v>4463</v>
      </c>
      <c r="E3499" s="4050"/>
      <c r="F3499" s="4050"/>
      <c r="G3499" s="4051"/>
    </row>
    <row r="3500" spans="2:7" ht="17.25" customHeight="1" x14ac:dyDescent="0.2">
      <c r="B3500" s="4556"/>
      <c r="C3500" s="4557"/>
      <c r="D3500" s="4551" t="s">
        <v>4464</v>
      </c>
      <c r="E3500" s="4551"/>
      <c r="F3500" s="4551"/>
      <c r="G3500" s="4051"/>
    </row>
    <row r="3501" spans="2:7" ht="31.5" customHeight="1" x14ac:dyDescent="0.2">
      <c r="B3501" s="4556"/>
      <c r="C3501" s="4557"/>
      <c r="D3501" s="4552" t="s">
        <v>4465</v>
      </c>
      <c r="E3501" s="4390"/>
      <c r="F3501" s="4390"/>
      <c r="G3501" s="4553"/>
    </row>
    <row r="3502" spans="2:7" ht="17.25" customHeight="1" x14ac:dyDescent="0.2">
      <c r="B3502" s="4556"/>
      <c r="C3502" s="4557"/>
      <c r="D3502" s="4050" t="s">
        <v>4466</v>
      </c>
      <c r="E3502" s="4050"/>
      <c r="F3502" s="4050"/>
      <c r="G3502" s="4051"/>
    </row>
    <row r="3503" spans="2:7" ht="17.25" customHeight="1" thickBot="1" x14ac:dyDescent="0.25">
      <c r="B3503" s="4558"/>
      <c r="C3503" s="4559"/>
      <c r="D3503" s="4560" t="s">
        <v>4467</v>
      </c>
      <c r="E3503" s="4560"/>
      <c r="F3503" s="4560"/>
      <c r="G3503" s="4561"/>
    </row>
    <row r="3504" spans="2:7" ht="17.25" customHeight="1" thickTop="1" x14ac:dyDescent="0.3">
      <c r="B3504" s="4413"/>
      <c r="C3504" s="4413"/>
      <c r="D3504" s="534"/>
      <c r="E3504" s="534"/>
      <c r="F3504" s="534"/>
      <c r="G3504" s="2"/>
    </row>
    <row r="3505" spans="2:7" ht="17.25" customHeight="1" thickBot="1" x14ac:dyDescent="0.35">
      <c r="B3505" s="1517"/>
      <c r="C3505" s="1517"/>
      <c r="D3505" s="534"/>
      <c r="E3505" s="534"/>
      <c r="F3505" s="534"/>
      <c r="G3505" s="2"/>
    </row>
    <row r="3506" spans="2:7" ht="21.75" customHeight="1" thickTop="1" thickBot="1" x14ac:dyDescent="0.25">
      <c r="B3506" s="4484" t="s">
        <v>4423</v>
      </c>
      <c r="C3506" s="4568"/>
      <c r="D3506" s="4568"/>
      <c r="E3506" s="4568"/>
      <c r="F3506" s="4569"/>
      <c r="G3506" s="2"/>
    </row>
    <row r="3507" spans="2:7" ht="17.25" customHeight="1" thickTop="1" x14ac:dyDescent="0.2">
      <c r="B3507" s="695"/>
      <c r="C3507" s="696"/>
      <c r="D3507" s="696"/>
      <c r="E3507" s="696"/>
      <c r="F3507" s="697"/>
      <c r="G3507" s="2"/>
    </row>
    <row r="3508" spans="2:7" ht="17.25" customHeight="1" x14ac:dyDescent="0.2">
      <c r="B3508" s="1564" t="s">
        <v>2943</v>
      </c>
      <c r="C3508" s="1503" t="s">
        <v>381</v>
      </c>
      <c r="D3508" s="915"/>
      <c r="E3508" s="915"/>
      <c r="F3508" s="916"/>
      <c r="G3508" s="2"/>
    </row>
    <row r="3509" spans="2:7" ht="17.25" customHeight="1" x14ac:dyDescent="0.2">
      <c r="B3509" s="1564" t="s">
        <v>2944</v>
      </c>
      <c r="C3509" s="1503" t="s">
        <v>4424</v>
      </c>
      <c r="D3509" s="915"/>
      <c r="E3509" s="915"/>
      <c r="F3509" s="916"/>
      <c r="G3509" s="2"/>
    </row>
    <row r="3510" spans="2:7" ht="17.25" customHeight="1" x14ac:dyDescent="0.2">
      <c r="B3510" s="1566" t="s">
        <v>2945</v>
      </c>
      <c r="C3510" s="4042" t="s">
        <v>4425</v>
      </c>
      <c r="D3510" s="4042"/>
      <c r="E3510" s="4042"/>
      <c r="F3510" s="4043"/>
      <c r="G3510" s="2"/>
    </row>
    <row r="3511" spans="2:7" ht="20.25" customHeight="1" x14ac:dyDescent="0.2">
      <c r="B3511" s="1740" t="s">
        <v>2919</v>
      </c>
      <c r="C3511" s="4064"/>
      <c r="D3511" s="4064"/>
      <c r="E3511" s="4064"/>
      <c r="F3511" s="4065"/>
      <c r="G3511" s="2"/>
    </row>
    <row r="3512" spans="2:7" ht="28.5" customHeight="1" x14ac:dyDescent="0.2">
      <c r="B3512" s="1740"/>
      <c r="C3512" s="4064" t="s">
        <v>4426</v>
      </c>
      <c r="D3512" s="4064"/>
      <c r="E3512" s="4064"/>
      <c r="F3512" s="4065"/>
      <c r="G3512" s="2"/>
    </row>
    <row r="3513" spans="2:7" ht="29.25" customHeight="1" x14ac:dyDescent="0.2">
      <c r="B3513" s="1740"/>
      <c r="C3513" s="4064" t="s">
        <v>4427</v>
      </c>
      <c r="D3513" s="4064"/>
      <c r="E3513" s="4064"/>
      <c r="F3513" s="4065"/>
      <c r="G3513" s="2"/>
    </row>
    <row r="3514" spans="2:7" ht="55.5" customHeight="1" x14ac:dyDescent="0.2">
      <c r="B3514" s="1740"/>
      <c r="C3514" s="4064" t="s">
        <v>4428</v>
      </c>
      <c r="D3514" s="4064"/>
      <c r="E3514" s="4064"/>
      <c r="F3514" s="4065"/>
      <c r="G3514" s="2"/>
    </row>
    <row r="3515" spans="2:7" ht="23.25" customHeight="1" x14ac:dyDescent="0.2">
      <c r="B3515" s="1740"/>
      <c r="C3515" s="4064" t="s">
        <v>4429</v>
      </c>
      <c r="D3515" s="4064"/>
      <c r="E3515" s="4064"/>
      <c r="F3515" s="4065"/>
      <c r="G3515" s="2"/>
    </row>
    <row r="3516" spans="2:7" ht="26.25" customHeight="1" x14ac:dyDescent="0.2">
      <c r="B3516" s="1740"/>
      <c r="C3516" s="4064" t="s">
        <v>4430</v>
      </c>
      <c r="D3516" s="4064"/>
      <c r="E3516" s="4064"/>
      <c r="F3516" s="4065"/>
      <c r="G3516" s="2"/>
    </row>
    <row r="3517" spans="2:7" ht="17.25" customHeight="1" thickBot="1" x14ac:dyDescent="0.25">
      <c r="B3517" s="4494"/>
      <c r="C3517" s="4495"/>
      <c r="D3517" s="4495"/>
      <c r="E3517" s="4495"/>
      <c r="F3517" s="4496"/>
      <c r="G3517" s="2"/>
    </row>
    <row r="3518" spans="2:7" ht="17.25" customHeight="1" thickTop="1" x14ac:dyDescent="0.3">
      <c r="B3518" s="4028"/>
      <c r="C3518" s="4028"/>
      <c r="D3518" s="534"/>
      <c r="E3518" s="534"/>
      <c r="F3518" s="534"/>
      <c r="G3518" s="2"/>
    </row>
    <row r="3519" spans="2:7" ht="17.25" customHeight="1" thickBot="1" x14ac:dyDescent="0.35">
      <c r="B3519" s="1517"/>
      <c r="C3519" s="1517"/>
      <c r="D3519" s="534"/>
      <c r="E3519" s="534"/>
      <c r="F3519" s="534"/>
      <c r="G3519" s="2"/>
    </row>
    <row r="3520" spans="2:7" ht="17.25" customHeight="1" thickTop="1" x14ac:dyDescent="0.25">
      <c r="B3520" s="4073" t="s">
        <v>3142</v>
      </c>
      <c r="C3520" s="4076"/>
      <c r="D3520" s="4076"/>
      <c r="E3520" s="4076"/>
      <c r="F3520" s="4076"/>
      <c r="G3520" s="4074"/>
    </row>
    <row r="3521" spans="2:16" ht="17.25" customHeight="1" x14ac:dyDescent="0.25">
      <c r="B3521" s="4434" t="s">
        <v>4418</v>
      </c>
      <c r="C3521" s="4435"/>
      <c r="D3521" s="4435"/>
      <c r="E3521" s="4435"/>
      <c r="F3521" s="4497"/>
      <c r="G3521" s="4436"/>
    </row>
    <row r="3522" spans="2:16" ht="17.25" customHeight="1" x14ac:dyDescent="0.2">
      <c r="B3522" s="1647" t="s">
        <v>381</v>
      </c>
      <c r="C3522" s="1347" t="s">
        <v>215</v>
      </c>
      <c r="D3522" s="1347" t="s">
        <v>3365</v>
      </c>
      <c r="E3522" s="1347" t="s">
        <v>2659</v>
      </c>
      <c r="F3522" s="1441" t="s">
        <v>218</v>
      </c>
      <c r="G3522" s="1370" t="s">
        <v>4419</v>
      </c>
    </row>
    <row r="3523" spans="2:16" ht="17.25" customHeight="1" thickBot="1" x14ac:dyDescent="0.25">
      <c r="B3523" s="710" t="s">
        <v>4420</v>
      </c>
      <c r="C3523" s="1461">
        <v>49</v>
      </c>
      <c r="D3523" s="1461" t="s">
        <v>1709</v>
      </c>
      <c r="E3523" s="1461" t="s">
        <v>1534</v>
      </c>
      <c r="F3523" s="2236" t="s">
        <v>210</v>
      </c>
      <c r="G3523" s="1648" t="s">
        <v>4421</v>
      </c>
    </row>
    <row r="3524" spans="2:16" ht="17.25" customHeight="1" x14ac:dyDescent="0.2">
      <c r="B3524" s="4409"/>
      <c r="C3524" s="4410"/>
      <c r="D3524" s="4410"/>
      <c r="E3524" s="4410"/>
      <c r="F3524" s="4410"/>
      <c r="G3524" s="4315"/>
    </row>
    <row r="3525" spans="2:16" ht="17.25" customHeight="1" x14ac:dyDescent="0.2">
      <c r="B3525" s="4431" t="s">
        <v>3146</v>
      </c>
      <c r="C3525" s="4432"/>
      <c r="D3525" s="4432"/>
      <c r="E3525" s="4432"/>
      <c r="F3525" s="4432"/>
      <c r="G3525" s="4433"/>
    </row>
    <row r="3526" spans="2:16" ht="17.25" customHeight="1" x14ac:dyDescent="0.2">
      <c r="B3526" s="4428" t="s">
        <v>4422</v>
      </c>
      <c r="C3526" s="4429"/>
      <c r="D3526" s="4429"/>
      <c r="E3526" s="4429"/>
      <c r="F3526" s="4429"/>
      <c r="G3526" s="4430"/>
    </row>
    <row r="3527" spans="2:16" ht="17.25" customHeight="1" thickBot="1" x14ac:dyDescent="0.25">
      <c r="B3527" s="1490"/>
      <c r="C3527" s="1491"/>
      <c r="D3527" s="1491"/>
      <c r="E3527" s="1491"/>
      <c r="F3527" s="1491"/>
      <c r="G3527" s="1492"/>
    </row>
    <row r="3528" spans="2:16" ht="17.25" customHeight="1" thickTop="1" x14ac:dyDescent="0.3">
      <c r="B3528" s="4028"/>
      <c r="C3528" s="4028"/>
      <c r="D3528" s="534"/>
      <c r="E3528" s="534"/>
      <c r="F3528" s="534"/>
      <c r="G3528" s="2"/>
    </row>
    <row r="3529" spans="2:16" ht="17.25" customHeight="1" thickBot="1" x14ac:dyDescent="0.35">
      <c r="B3529" s="1517"/>
      <c r="C3529" s="1517"/>
      <c r="D3529" s="534"/>
      <c r="E3529" s="534"/>
      <c r="F3529" s="534"/>
      <c r="G3529" s="2"/>
    </row>
    <row r="3530" spans="2:16" ht="17.25" customHeight="1" thickTop="1" x14ac:dyDescent="0.2">
      <c r="B3530" s="1519" t="s">
        <v>4389</v>
      </c>
      <c r="C3530" s="1520"/>
      <c r="D3530" s="1520"/>
      <c r="E3530" s="1520"/>
      <c r="F3530" s="1520"/>
      <c r="G3530" s="1520"/>
      <c r="H3530" s="1521"/>
      <c r="I3530" s="1521"/>
      <c r="J3530" s="1521"/>
      <c r="K3530" s="1521"/>
      <c r="L3530" s="1521"/>
      <c r="M3530" s="1522"/>
      <c r="N3530" s="1522"/>
      <c r="O3530" s="1522"/>
      <c r="P3530" s="1523"/>
    </row>
    <row r="3531" spans="2:16" ht="50.25" customHeight="1" x14ac:dyDescent="0.2">
      <c r="B3531" s="1524" t="s">
        <v>995</v>
      </c>
      <c r="C3531" s="1525" t="s">
        <v>80</v>
      </c>
      <c r="D3531" s="1526" t="s">
        <v>1810</v>
      </c>
      <c r="E3531" s="1526" t="s">
        <v>449</v>
      </c>
      <c r="F3531" s="1527" t="s">
        <v>535</v>
      </c>
      <c r="G3531" s="1527" t="s">
        <v>2955</v>
      </c>
      <c r="H3531" s="1528" t="s">
        <v>536</v>
      </c>
      <c r="I3531" s="1528" t="s">
        <v>537</v>
      </c>
      <c r="J3531" s="1525" t="s">
        <v>2956</v>
      </c>
      <c r="K3531" s="1525" t="s">
        <v>2957</v>
      </c>
      <c r="L3531" s="1525" t="s">
        <v>2958</v>
      </c>
      <c r="M3531" s="1525" t="s">
        <v>2959</v>
      </c>
      <c r="N3531" s="1525" t="s">
        <v>2960</v>
      </c>
      <c r="O3531" s="1529" t="s">
        <v>2961</v>
      </c>
      <c r="P3531" s="1530" t="s">
        <v>2028</v>
      </c>
    </row>
    <row r="3532" spans="2:16" ht="17.25" customHeight="1" x14ac:dyDescent="0.2">
      <c r="B3532" s="1573" t="s">
        <v>4390</v>
      </c>
      <c r="C3532" s="1532" t="s">
        <v>2030</v>
      </c>
      <c r="D3532" s="1532" t="s">
        <v>233</v>
      </c>
      <c r="E3532" s="1532" t="s">
        <v>3821</v>
      </c>
      <c r="F3532" s="1533">
        <v>79</v>
      </c>
      <c r="G3532" s="1534">
        <v>30</v>
      </c>
      <c r="H3532" s="1535">
        <v>49</v>
      </c>
      <c r="I3532" s="1568" t="s">
        <v>4391</v>
      </c>
      <c r="J3532" s="1536">
        <v>0.12</v>
      </c>
      <c r="K3532" s="1569">
        <v>0.12</v>
      </c>
      <c r="L3532" s="1536">
        <v>0.12</v>
      </c>
      <c r="M3532" s="1570" t="s">
        <v>4392</v>
      </c>
      <c r="N3532" s="1536" t="s">
        <v>4392</v>
      </c>
      <c r="O3532" s="1536" t="s">
        <v>4392</v>
      </c>
      <c r="P3532" s="1572" t="s">
        <v>390</v>
      </c>
    </row>
    <row r="3533" spans="2:16" ht="17.25" customHeight="1" x14ac:dyDescent="0.2">
      <c r="B3533" s="1573" t="s">
        <v>4393</v>
      </c>
      <c r="C3533" s="1532" t="s">
        <v>783</v>
      </c>
      <c r="D3533" s="1532" t="s">
        <v>233</v>
      </c>
      <c r="E3533" s="1532" t="s">
        <v>3821</v>
      </c>
      <c r="F3533" s="1533">
        <f>+G3533+H3533</f>
        <v>79</v>
      </c>
      <c r="G3533" s="1534">
        <v>30</v>
      </c>
      <c r="H3533" s="1535">
        <v>49</v>
      </c>
      <c r="I3533" s="1568" t="s">
        <v>4391</v>
      </c>
      <c r="J3533" s="1536">
        <v>0.12</v>
      </c>
      <c r="K3533" s="1569">
        <v>0.12</v>
      </c>
      <c r="L3533" s="1536">
        <v>0.12</v>
      </c>
      <c r="M3533" s="1570" t="s">
        <v>4392</v>
      </c>
      <c r="N3533" s="1536" t="s">
        <v>4392</v>
      </c>
      <c r="O3533" s="1536" t="s">
        <v>4392</v>
      </c>
      <c r="P3533" s="1572" t="s">
        <v>390</v>
      </c>
    </row>
    <row r="3534" spans="2:16" ht="17.25" customHeight="1" x14ac:dyDescent="0.2">
      <c r="B3534" s="4029" t="s">
        <v>1985</v>
      </c>
      <c r="C3534" s="4030"/>
      <c r="D3534" s="1540"/>
      <c r="E3534" s="1540"/>
      <c r="F3534" s="1540"/>
      <c r="G3534" s="772"/>
      <c r="H3534" s="772"/>
      <c r="I3534" s="772"/>
      <c r="J3534" s="712"/>
      <c r="K3534" s="712"/>
      <c r="L3534" s="712"/>
      <c r="M3534" s="712"/>
      <c r="N3534" s="712"/>
      <c r="O3534" s="712"/>
      <c r="P3534" s="729"/>
    </row>
    <row r="3535" spans="2:16" ht="17.25" customHeight="1" x14ac:dyDescent="0.2">
      <c r="B3535" s="4052" t="s">
        <v>3565</v>
      </c>
      <c r="C3535" s="4053"/>
      <c r="D3535" s="4053"/>
      <c r="E3535" s="2217"/>
      <c r="F3535" s="1540"/>
      <c r="G3535" s="772"/>
      <c r="H3535" s="772"/>
      <c r="I3535" s="772"/>
      <c r="J3535" s="712"/>
      <c r="K3535" s="712"/>
      <c r="L3535" s="712"/>
      <c r="M3535" s="712"/>
      <c r="N3535" s="712"/>
      <c r="O3535" s="712"/>
      <c r="P3535" s="729"/>
    </row>
    <row r="3536" spans="2:16" ht="17.25" customHeight="1" thickBot="1" x14ac:dyDescent="0.25">
      <c r="B3536" s="1567" t="s">
        <v>4394</v>
      </c>
      <c r="C3536" s="699"/>
      <c r="D3536" s="699"/>
      <c r="E3536" s="699"/>
      <c r="F3536" s="699"/>
      <c r="G3536" s="776"/>
      <c r="H3536" s="776"/>
      <c r="I3536" s="776"/>
      <c r="J3536" s="699"/>
      <c r="K3536" s="699"/>
      <c r="L3536" s="699"/>
      <c r="M3536" s="699"/>
      <c r="N3536" s="699"/>
      <c r="O3536" s="699"/>
      <c r="P3536" s="700"/>
    </row>
    <row r="3537" spans="2:16" ht="17.25" customHeight="1" thickTop="1" x14ac:dyDescent="0.3">
      <c r="B3537" s="4413"/>
      <c r="C3537" s="4413"/>
      <c r="D3537" s="534"/>
      <c r="E3537" s="534"/>
      <c r="F3537" s="534"/>
      <c r="G3537" s="2"/>
    </row>
    <row r="3538" spans="2:16" ht="17.25" customHeight="1" thickBot="1" x14ac:dyDescent="0.35">
      <c r="B3538" s="4413"/>
      <c r="C3538" s="4413"/>
      <c r="D3538" s="534"/>
      <c r="E3538" s="534"/>
      <c r="F3538" s="534"/>
      <c r="G3538" s="2"/>
    </row>
    <row r="3539" spans="2:16" ht="32.25" customHeight="1" thickTop="1" x14ac:dyDescent="0.3">
      <c r="B3539" s="4075" t="s">
        <v>4384</v>
      </c>
      <c r="C3539" s="4076"/>
      <c r="D3539" s="4074"/>
      <c r="E3539" s="534"/>
      <c r="F3539" s="534"/>
      <c r="G3539" s="2"/>
    </row>
    <row r="3540" spans="2:16" ht="17.25" customHeight="1" x14ac:dyDescent="0.3">
      <c r="B3540" s="4477"/>
      <c r="C3540" s="4479" t="s">
        <v>4385</v>
      </c>
      <c r="D3540" s="4460" t="s">
        <v>1150</v>
      </c>
      <c r="E3540" s="534"/>
      <c r="F3540" s="534"/>
      <c r="G3540" s="2"/>
    </row>
    <row r="3541" spans="2:16" ht="17.25" customHeight="1" x14ac:dyDescent="0.3">
      <c r="B3541" s="4478"/>
      <c r="C3541" s="4480"/>
      <c r="D3541" s="4461"/>
      <c r="E3541" s="534"/>
      <c r="F3541" s="534"/>
      <c r="G3541" s="2"/>
    </row>
    <row r="3542" spans="2:16" ht="17.25" customHeight="1" x14ac:dyDescent="0.3">
      <c r="B3542" s="1728" t="s">
        <v>3593</v>
      </c>
      <c r="C3542" s="1981">
        <v>0.3</v>
      </c>
      <c r="D3542" s="1905">
        <v>0.4</v>
      </c>
      <c r="E3542" s="534"/>
      <c r="F3542" s="534"/>
      <c r="G3542" s="2"/>
    </row>
    <row r="3543" spans="2:16" ht="17.25" customHeight="1" x14ac:dyDescent="0.3">
      <c r="B3543" s="1987" t="s">
        <v>4386</v>
      </c>
      <c r="C3543" s="2225" t="s">
        <v>4387</v>
      </c>
      <c r="D3543" s="1905" t="s">
        <v>4387</v>
      </c>
      <c r="E3543" s="534"/>
      <c r="F3543" s="534"/>
      <c r="G3543" s="2"/>
    </row>
    <row r="3544" spans="2:16" ht="17.25" customHeight="1" x14ac:dyDescent="0.3">
      <c r="B3544" s="2035"/>
      <c r="C3544" s="2226"/>
      <c r="D3544" s="1767"/>
      <c r="E3544" s="534"/>
      <c r="F3544" s="534"/>
      <c r="G3544" s="2"/>
    </row>
    <row r="3545" spans="2:16" ht="48" customHeight="1" x14ac:dyDescent="0.3">
      <c r="B3545" s="1984" t="s">
        <v>3788</v>
      </c>
      <c r="C3545" s="4020" t="s">
        <v>3789</v>
      </c>
      <c r="D3545" s="4027"/>
      <c r="E3545" s="534"/>
      <c r="F3545" s="534"/>
      <c r="G3545" s="2"/>
    </row>
    <row r="3546" spans="2:16" ht="56.25" customHeight="1" x14ac:dyDescent="0.3">
      <c r="B3546" s="1984" t="s">
        <v>3790</v>
      </c>
      <c r="C3546" s="4020" t="s">
        <v>3791</v>
      </c>
      <c r="D3546" s="4027"/>
      <c r="E3546" s="534"/>
      <c r="F3546" s="534"/>
      <c r="G3546" s="2"/>
    </row>
    <row r="3547" spans="2:16" ht="17.25" customHeight="1" x14ac:dyDescent="0.3">
      <c r="B3547" s="4019" t="s">
        <v>3779</v>
      </c>
      <c r="C3547" s="4020"/>
      <c r="D3547" s="4027"/>
      <c r="E3547" s="534"/>
      <c r="F3547" s="534"/>
      <c r="G3547" s="2"/>
    </row>
    <row r="3548" spans="2:16" ht="17.25" customHeight="1" thickBot="1" x14ac:dyDescent="0.35">
      <c r="B3548" s="2215" t="s">
        <v>4388</v>
      </c>
      <c r="C3548" s="1923"/>
      <c r="D3548" s="1924"/>
      <c r="E3548" s="534"/>
      <c r="F3548" s="534"/>
      <c r="G3548" s="2"/>
    </row>
    <row r="3549" spans="2:16" ht="17.25" customHeight="1" thickTop="1" x14ac:dyDescent="0.3">
      <c r="B3549" s="4498"/>
      <c r="C3549" s="4498"/>
      <c r="D3549" s="1756"/>
      <c r="E3549" s="534"/>
      <c r="F3549" s="534"/>
      <c r="G3549" s="2"/>
    </row>
    <row r="3550" spans="2:16" ht="17.25" customHeight="1" thickBot="1" x14ac:dyDescent="0.35">
      <c r="B3550" s="1517"/>
      <c r="C3550" s="1517"/>
      <c r="D3550" s="534"/>
      <c r="E3550" s="534"/>
      <c r="F3550" s="534"/>
      <c r="G3550" s="2"/>
    </row>
    <row r="3551" spans="2:16" ht="17.25" customHeight="1" thickTop="1" thickBot="1" x14ac:dyDescent="0.25">
      <c r="B3551" s="742"/>
      <c r="C3551" s="1042"/>
      <c r="D3551" s="1042"/>
      <c r="E3551" s="1042"/>
      <c r="F3551" s="1042"/>
      <c r="G3551" s="1042"/>
      <c r="H3551" s="1042"/>
      <c r="I3551" s="1042"/>
      <c r="J3551" s="1042"/>
      <c r="K3551" s="1042"/>
      <c r="L3551" s="1042"/>
      <c r="M3551" s="1042"/>
      <c r="N3551" s="1042"/>
      <c r="O3551" s="1042"/>
      <c r="P3551" s="734"/>
    </row>
    <row r="3552" spans="2:16" ht="17.25" customHeight="1" thickTop="1" x14ac:dyDescent="0.2">
      <c r="B3552" s="1519" t="s">
        <v>4370</v>
      </c>
      <c r="C3552" s="1520"/>
      <c r="D3552" s="1520"/>
      <c r="E3552" s="1520"/>
      <c r="F3552" s="1520"/>
      <c r="G3552" s="1520"/>
      <c r="H3552" s="1521"/>
      <c r="I3552" s="1521"/>
      <c r="J3552" s="1521"/>
      <c r="K3552" s="1521"/>
      <c r="L3552" s="1521"/>
      <c r="M3552" s="1522"/>
      <c r="N3552" s="1522"/>
      <c r="O3552" s="1522"/>
      <c r="P3552" s="1523"/>
    </row>
    <row r="3553" spans="2:16" ht="63" customHeight="1" x14ac:dyDescent="0.2">
      <c r="B3553" s="1524" t="s">
        <v>995</v>
      </c>
      <c r="C3553" s="1525" t="s">
        <v>80</v>
      </c>
      <c r="D3553" s="1526" t="s">
        <v>1810</v>
      </c>
      <c r="E3553" s="1525" t="s">
        <v>449</v>
      </c>
      <c r="F3553" s="1527" t="s">
        <v>535</v>
      </c>
      <c r="G3553" s="1527" t="s">
        <v>2955</v>
      </c>
      <c r="H3553" s="1528" t="s">
        <v>536</v>
      </c>
      <c r="I3553" s="1528" t="s">
        <v>537</v>
      </c>
      <c r="J3553" s="1525" t="s">
        <v>2956</v>
      </c>
      <c r="K3553" s="1525" t="s">
        <v>2957</v>
      </c>
      <c r="L3553" s="1525" t="s">
        <v>2958</v>
      </c>
      <c r="M3553" s="1525" t="s">
        <v>2959</v>
      </c>
      <c r="N3553" s="1525" t="s">
        <v>2960</v>
      </c>
      <c r="O3553" s="1529" t="s">
        <v>2961</v>
      </c>
      <c r="P3553" s="1530" t="s">
        <v>2028</v>
      </c>
    </row>
    <row r="3554" spans="2:16" ht="17.25" customHeight="1" x14ac:dyDescent="0.2">
      <c r="B3554" s="1573" t="s">
        <v>4371</v>
      </c>
      <c r="C3554" s="1532" t="s">
        <v>2030</v>
      </c>
      <c r="D3554" s="1532" t="s">
        <v>233</v>
      </c>
      <c r="E3554" s="2103" t="s">
        <v>3821</v>
      </c>
      <c r="F3554" s="1533">
        <f t="shared" ref="F3554:F3559" si="28">SUM(G3554:H3554)</f>
        <v>25</v>
      </c>
      <c r="G3554" s="1534">
        <v>15.01</v>
      </c>
      <c r="H3554" s="1535">
        <v>9.99</v>
      </c>
      <c r="I3554" s="1568" t="s">
        <v>4046</v>
      </c>
      <c r="J3554" s="1536">
        <v>0.18</v>
      </c>
      <c r="K3554" s="1536">
        <v>0.18</v>
      </c>
      <c r="L3554" s="1536">
        <v>0.18</v>
      </c>
      <c r="M3554" s="1570" t="s">
        <v>1769</v>
      </c>
      <c r="N3554" s="1570" t="s">
        <v>1769</v>
      </c>
      <c r="O3554" s="1570" t="s">
        <v>1769</v>
      </c>
      <c r="P3554" s="1572" t="s">
        <v>2034</v>
      </c>
    </row>
    <row r="3555" spans="2:16" ht="17.25" customHeight="1" x14ac:dyDescent="0.2">
      <c r="B3555" s="1573" t="s">
        <v>4372</v>
      </c>
      <c r="C3555" s="1532" t="s">
        <v>2030</v>
      </c>
      <c r="D3555" s="1532" t="s">
        <v>233</v>
      </c>
      <c r="E3555" s="2103" t="s">
        <v>3821</v>
      </c>
      <c r="F3555" s="1533">
        <f t="shared" si="28"/>
        <v>25</v>
      </c>
      <c r="G3555" s="1534">
        <v>15.01</v>
      </c>
      <c r="H3555" s="1535">
        <v>9.99</v>
      </c>
      <c r="I3555" s="1568" t="s">
        <v>4048</v>
      </c>
      <c r="J3555" s="1536">
        <v>0.18</v>
      </c>
      <c r="K3555" s="1536">
        <v>0.18</v>
      </c>
      <c r="L3555" s="1536">
        <v>0.18</v>
      </c>
      <c r="M3555" s="1570" t="s">
        <v>1769</v>
      </c>
      <c r="N3555" s="1570" t="s">
        <v>1769</v>
      </c>
      <c r="O3555" s="1570" t="s">
        <v>1769</v>
      </c>
      <c r="P3555" s="1572" t="s">
        <v>2034</v>
      </c>
    </row>
    <row r="3556" spans="2:16" ht="17.25" customHeight="1" x14ac:dyDescent="0.2">
      <c r="B3556" s="1573" t="s">
        <v>4373</v>
      </c>
      <c r="C3556" s="1532" t="s">
        <v>2030</v>
      </c>
      <c r="D3556" s="1583" t="s">
        <v>3814</v>
      </c>
      <c r="E3556" s="2103" t="s">
        <v>3821</v>
      </c>
      <c r="F3556" s="1533">
        <f t="shared" si="28"/>
        <v>25</v>
      </c>
      <c r="G3556" s="1534">
        <v>25</v>
      </c>
      <c r="H3556" s="1535"/>
      <c r="I3556" s="1568"/>
      <c r="J3556" s="1536">
        <v>0.18</v>
      </c>
      <c r="K3556" s="1536">
        <v>0.18</v>
      </c>
      <c r="L3556" s="1536">
        <v>0.18</v>
      </c>
      <c r="M3556" s="1570" t="s">
        <v>4374</v>
      </c>
      <c r="N3556" s="1570" t="s">
        <v>4374</v>
      </c>
      <c r="O3556" s="1570" t="s">
        <v>4374</v>
      </c>
      <c r="P3556" s="1572" t="s">
        <v>2034</v>
      </c>
    </row>
    <row r="3557" spans="2:16" ht="17.25" customHeight="1" x14ac:dyDescent="0.2">
      <c r="B3557" s="1573" t="s">
        <v>4375</v>
      </c>
      <c r="C3557" s="1532" t="s">
        <v>2030</v>
      </c>
      <c r="D3557" s="1532" t="s">
        <v>233</v>
      </c>
      <c r="E3557" s="2103" t="s">
        <v>4376</v>
      </c>
      <c r="F3557" s="1533">
        <f t="shared" si="28"/>
        <v>30</v>
      </c>
      <c r="G3557" s="1534">
        <v>10.01</v>
      </c>
      <c r="H3557" s="1535">
        <v>19.989999999999998</v>
      </c>
      <c r="I3557" s="1568" t="s">
        <v>4046</v>
      </c>
      <c r="J3557" s="1536">
        <v>0.18</v>
      </c>
      <c r="K3557" s="1536">
        <v>0.18</v>
      </c>
      <c r="L3557" s="1536">
        <v>0.18</v>
      </c>
      <c r="M3557" s="1570" t="s">
        <v>902</v>
      </c>
      <c r="N3557" s="1570" t="s">
        <v>902</v>
      </c>
      <c r="O3557" s="1570" t="s">
        <v>902</v>
      </c>
      <c r="P3557" s="1572" t="s">
        <v>763</v>
      </c>
    </row>
    <row r="3558" spans="2:16" ht="17.25" customHeight="1" x14ac:dyDescent="0.2">
      <c r="B3558" s="1573" t="s">
        <v>4377</v>
      </c>
      <c r="C3558" s="1532" t="s">
        <v>2030</v>
      </c>
      <c r="D3558" s="1532" t="s">
        <v>233</v>
      </c>
      <c r="E3558" s="2103" t="s">
        <v>4376</v>
      </c>
      <c r="F3558" s="1533">
        <f t="shared" si="28"/>
        <v>30</v>
      </c>
      <c r="G3558" s="1534">
        <v>10.01</v>
      </c>
      <c r="H3558" s="1535">
        <v>19.989999999999998</v>
      </c>
      <c r="I3558" s="1568" t="s">
        <v>4048</v>
      </c>
      <c r="J3558" s="1536">
        <v>0.18</v>
      </c>
      <c r="K3558" s="1536">
        <v>0.18</v>
      </c>
      <c r="L3558" s="1536">
        <v>0.18</v>
      </c>
      <c r="M3558" s="1570" t="s">
        <v>902</v>
      </c>
      <c r="N3558" s="1570" t="s">
        <v>902</v>
      </c>
      <c r="O3558" s="1570" t="s">
        <v>902</v>
      </c>
      <c r="P3558" s="1572" t="s">
        <v>763</v>
      </c>
    </row>
    <row r="3559" spans="2:16" ht="17.25" customHeight="1" x14ac:dyDescent="0.2">
      <c r="B3559" s="1573" t="s">
        <v>4378</v>
      </c>
      <c r="C3559" s="1532" t="s">
        <v>2030</v>
      </c>
      <c r="D3559" s="1583" t="s">
        <v>3814</v>
      </c>
      <c r="E3559" s="2103" t="s">
        <v>4376</v>
      </c>
      <c r="F3559" s="1533">
        <f t="shared" si="28"/>
        <v>30</v>
      </c>
      <c r="G3559" s="1534">
        <v>30</v>
      </c>
      <c r="H3559" s="1535"/>
      <c r="I3559" s="1568"/>
      <c r="J3559" s="1536">
        <v>0.18</v>
      </c>
      <c r="K3559" s="1536">
        <v>0.18</v>
      </c>
      <c r="L3559" s="1536">
        <v>0.18</v>
      </c>
      <c r="M3559" s="1570" t="s">
        <v>4379</v>
      </c>
      <c r="N3559" s="1570" t="s">
        <v>4379</v>
      </c>
      <c r="O3559" s="1570" t="s">
        <v>4379</v>
      </c>
      <c r="P3559" s="1572" t="s">
        <v>763</v>
      </c>
    </row>
    <row r="3560" spans="2:16" ht="17.25" customHeight="1" x14ac:dyDescent="0.2">
      <c r="B3560" s="4029" t="s">
        <v>1985</v>
      </c>
      <c r="C3560" s="4030"/>
      <c r="D3560" s="1540"/>
      <c r="E3560" s="1540"/>
      <c r="F3560" s="1540"/>
      <c r="G3560" s="772"/>
      <c r="H3560" s="772"/>
      <c r="I3560" s="772"/>
      <c r="J3560" s="712"/>
      <c r="K3560" s="712"/>
      <c r="L3560" s="712"/>
      <c r="M3560" s="712"/>
      <c r="N3560" s="712"/>
      <c r="O3560" s="712"/>
      <c r="P3560" s="729"/>
    </row>
    <row r="3561" spans="2:16" ht="17.25" customHeight="1" x14ac:dyDescent="0.2">
      <c r="B3561" s="4052" t="s">
        <v>4380</v>
      </c>
      <c r="C3561" s="4053"/>
      <c r="D3561" s="4053"/>
      <c r="E3561" s="4053"/>
      <c r="F3561" s="4053"/>
      <c r="G3561" s="4053"/>
      <c r="H3561" s="4053"/>
      <c r="I3561" s="4053"/>
      <c r="J3561" s="712"/>
      <c r="K3561" s="712"/>
      <c r="L3561" s="712"/>
      <c r="M3561" s="712"/>
      <c r="N3561" s="712"/>
      <c r="O3561" s="712"/>
      <c r="P3561" s="729"/>
    </row>
    <row r="3562" spans="2:16" ht="17.25" customHeight="1" x14ac:dyDescent="0.2">
      <c r="B3562" s="2216" t="s">
        <v>4381</v>
      </c>
      <c r="C3562" s="2217" t="s">
        <v>2034</v>
      </c>
      <c r="D3562" s="2217"/>
      <c r="E3562" s="1540"/>
      <c r="F3562" s="1540"/>
      <c r="G3562" s="772"/>
      <c r="H3562" s="772"/>
      <c r="I3562" s="772"/>
      <c r="J3562" s="712"/>
      <c r="K3562" s="712"/>
      <c r="L3562" s="712"/>
      <c r="M3562" s="712"/>
      <c r="N3562" s="712"/>
      <c r="O3562" s="712"/>
      <c r="P3562" s="729"/>
    </row>
    <row r="3563" spans="2:16" ht="17.25" customHeight="1" x14ac:dyDescent="0.2">
      <c r="B3563" s="2216" t="s">
        <v>4382</v>
      </c>
      <c r="C3563" s="2217" t="s">
        <v>763</v>
      </c>
      <c r="D3563" s="2217"/>
      <c r="E3563" s="1540"/>
      <c r="F3563" s="1540"/>
      <c r="G3563" s="772"/>
      <c r="H3563" s="772"/>
      <c r="I3563" s="772"/>
      <c r="J3563" s="712"/>
      <c r="K3563" s="712"/>
      <c r="L3563" s="712"/>
      <c r="M3563" s="712"/>
      <c r="N3563" s="712"/>
      <c r="O3563" s="712"/>
      <c r="P3563" s="729"/>
    </row>
    <row r="3564" spans="2:16" ht="17.25" customHeight="1" thickBot="1" x14ac:dyDescent="0.25">
      <c r="B3564" s="1567" t="s">
        <v>4383</v>
      </c>
      <c r="C3564" s="699"/>
      <c r="D3564" s="699"/>
      <c r="E3564" s="699"/>
      <c r="F3564" s="699"/>
      <c r="G3564" s="776"/>
      <c r="H3564" s="776"/>
      <c r="I3564" s="776"/>
      <c r="J3564" s="699"/>
      <c r="K3564" s="699"/>
      <c r="L3564" s="699"/>
      <c r="M3564" s="699"/>
      <c r="N3564" s="699"/>
      <c r="O3564" s="699"/>
      <c r="P3564" s="700"/>
    </row>
    <row r="3565" spans="2:16" ht="17.25" customHeight="1" thickTop="1" x14ac:dyDescent="0.3">
      <c r="B3565" s="4028"/>
      <c r="C3565" s="4028"/>
      <c r="D3565" s="534"/>
      <c r="E3565" s="534"/>
      <c r="F3565" s="534"/>
      <c r="G3565" s="2"/>
    </row>
    <row r="3566" spans="2:16" ht="17.25" customHeight="1" thickBot="1" x14ac:dyDescent="0.35">
      <c r="B3566" s="534"/>
      <c r="C3566" s="534"/>
      <c r="D3566" s="534"/>
      <c r="E3566" s="534"/>
      <c r="F3566" s="534"/>
      <c r="G3566" s="2"/>
    </row>
    <row r="3567" spans="2:16" ht="17.25" customHeight="1" thickTop="1" thickBot="1" x14ac:dyDescent="0.25">
      <c r="B3567" s="742"/>
      <c r="C3567" s="1042"/>
      <c r="D3567" s="1042"/>
      <c r="E3567" s="1042"/>
      <c r="F3567" s="1042"/>
      <c r="G3567" s="1042"/>
      <c r="H3567" s="1042"/>
      <c r="I3567" s="1042"/>
      <c r="J3567" s="1042"/>
      <c r="K3567" s="1042"/>
      <c r="L3567" s="1042"/>
      <c r="M3567" s="1042"/>
      <c r="N3567" s="1042"/>
      <c r="O3567" s="734"/>
    </row>
    <row r="3568" spans="2:16" ht="17.25" customHeight="1" thickTop="1" x14ac:dyDescent="0.2">
      <c r="B3568" s="1519" t="s">
        <v>4343</v>
      </c>
      <c r="C3568" s="1520"/>
      <c r="D3568" s="1520"/>
      <c r="E3568" s="1520"/>
      <c r="F3568" s="1520"/>
      <c r="G3568" s="1521"/>
      <c r="H3568" s="1521"/>
      <c r="I3568" s="1521"/>
      <c r="J3568" s="1521"/>
      <c r="K3568" s="1521"/>
      <c r="L3568" s="1522"/>
      <c r="M3568" s="1522"/>
      <c r="N3568" s="1522"/>
      <c r="O3568" s="1523"/>
    </row>
    <row r="3569" spans="2:15" ht="34.5" customHeight="1" x14ac:dyDescent="0.2">
      <c r="B3569" s="1524" t="s">
        <v>995</v>
      </c>
      <c r="C3569" s="1525" t="s">
        <v>80</v>
      </c>
      <c r="D3569" s="1526" t="s">
        <v>1810</v>
      </c>
      <c r="E3569" s="1527" t="s">
        <v>535</v>
      </c>
      <c r="F3569" s="1527" t="s">
        <v>2955</v>
      </c>
      <c r="G3569" s="1528" t="s">
        <v>536</v>
      </c>
      <c r="H3569" s="1528" t="s">
        <v>537</v>
      </c>
      <c r="I3569" s="1525" t="s">
        <v>2956</v>
      </c>
      <c r="J3569" s="1525" t="s">
        <v>2957</v>
      </c>
      <c r="K3569" s="1525" t="s">
        <v>2958</v>
      </c>
      <c r="L3569" s="1525" t="s">
        <v>2959</v>
      </c>
      <c r="M3569" s="1525" t="s">
        <v>2960</v>
      </c>
      <c r="N3569" s="1529" t="s">
        <v>2961</v>
      </c>
      <c r="O3569" s="1530" t="s">
        <v>2028</v>
      </c>
    </row>
    <row r="3570" spans="2:15" ht="32.25" customHeight="1" x14ac:dyDescent="0.2">
      <c r="B3570" s="1573" t="s">
        <v>4344</v>
      </c>
      <c r="C3570" s="1532" t="s">
        <v>2030</v>
      </c>
      <c r="D3570" s="1532" t="s">
        <v>233</v>
      </c>
      <c r="E3570" s="1533">
        <f>+F3570+G3570</f>
        <v>48.989999999999995</v>
      </c>
      <c r="F3570" s="1534">
        <v>29</v>
      </c>
      <c r="G3570" s="1535">
        <v>19.989999999999998</v>
      </c>
      <c r="H3570" s="1568" t="s">
        <v>3799</v>
      </c>
      <c r="I3570" s="1536">
        <v>0.108</v>
      </c>
      <c r="J3570" s="1569">
        <v>0.22</v>
      </c>
      <c r="K3570" s="1536">
        <v>0.15</v>
      </c>
      <c r="L3570" s="1570" t="s">
        <v>3800</v>
      </c>
      <c r="M3570" s="1536" t="s">
        <v>3801</v>
      </c>
      <c r="N3570" s="1571" t="s">
        <v>2971</v>
      </c>
      <c r="O3570" s="1572" t="s">
        <v>763</v>
      </c>
    </row>
    <row r="3571" spans="2:15" ht="32.25" customHeight="1" x14ac:dyDescent="0.2">
      <c r="B3571" s="1573" t="s">
        <v>4345</v>
      </c>
      <c r="C3571" s="1532" t="s">
        <v>2030</v>
      </c>
      <c r="D3571" s="1532" t="s">
        <v>233</v>
      </c>
      <c r="E3571" s="1533">
        <f>+F3571+G3571</f>
        <v>79</v>
      </c>
      <c r="F3571" s="1534">
        <v>50</v>
      </c>
      <c r="G3571" s="1535">
        <v>29</v>
      </c>
      <c r="H3571" s="1568" t="s">
        <v>3803</v>
      </c>
      <c r="I3571" s="1536">
        <v>0.09</v>
      </c>
      <c r="J3571" s="1569">
        <v>0.22</v>
      </c>
      <c r="K3571" s="1536">
        <v>0.15</v>
      </c>
      <c r="L3571" s="1570" t="s">
        <v>3804</v>
      </c>
      <c r="M3571" s="1536" t="s">
        <v>2292</v>
      </c>
      <c r="N3571" s="1571" t="s">
        <v>1462</v>
      </c>
      <c r="O3571" s="1572" t="s">
        <v>390</v>
      </c>
    </row>
    <row r="3572" spans="2:15" ht="32.25" customHeight="1" x14ac:dyDescent="0.2">
      <c r="B3572" s="1573" t="s">
        <v>4346</v>
      </c>
      <c r="C3572" s="1532" t="s">
        <v>2030</v>
      </c>
      <c r="D3572" s="1532" t="s">
        <v>233</v>
      </c>
      <c r="E3572" s="1533">
        <f>+F3572+G3572</f>
        <v>99</v>
      </c>
      <c r="F3572" s="1534">
        <v>60</v>
      </c>
      <c r="G3572" s="1535">
        <v>39</v>
      </c>
      <c r="H3572" s="1568" t="s">
        <v>3806</v>
      </c>
      <c r="I3572" s="1536">
        <v>8.5999999999999993E-2</v>
      </c>
      <c r="J3572" s="1569">
        <v>0.22</v>
      </c>
      <c r="K3572" s="1536">
        <v>0.15</v>
      </c>
      <c r="L3572" s="1570" t="s">
        <v>3807</v>
      </c>
      <c r="M3572" s="1536" t="s">
        <v>3808</v>
      </c>
      <c r="N3572" s="1571" t="s">
        <v>2038</v>
      </c>
      <c r="O3572" s="1572" t="s">
        <v>390</v>
      </c>
    </row>
    <row r="3573" spans="2:15" ht="32.25" customHeight="1" x14ac:dyDescent="0.2">
      <c r="B3573" s="2204"/>
      <c r="C3573" s="2205"/>
      <c r="D3573" s="2205"/>
      <c r="E3573" s="2206"/>
      <c r="F3573" s="2207"/>
      <c r="G3573" s="2206"/>
      <c r="H3573" s="2206"/>
      <c r="I3573" s="2208"/>
      <c r="J3573" s="2209"/>
      <c r="K3573" s="2208"/>
      <c r="L3573" s="2210"/>
      <c r="M3573" s="2208"/>
      <c r="N3573" s="2211"/>
      <c r="O3573" s="2212"/>
    </row>
    <row r="3574" spans="2:15" ht="32.25" customHeight="1" x14ac:dyDescent="0.2">
      <c r="B3574" s="1573" t="s">
        <v>4347</v>
      </c>
      <c r="C3574" s="1583" t="s">
        <v>783</v>
      </c>
      <c r="D3574" s="1532" t="s">
        <v>233</v>
      </c>
      <c r="E3574" s="1533">
        <f>+F3574+G3574</f>
        <v>48.989999999999995</v>
      </c>
      <c r="F3574" s="1534">
        <v>29</v>
      </c>
      <c r="G3574" s="1535">
        <v>19.989999999999998</v>
      </c>
      <c r="H3574" s="1568" t="s">
        <v>3799</v>
      </c>
      <c r="I3574" s="1536">
        <v>0.1</v>
      </c>
      <c r="J3574" s="1569">
        <v>0.22</v>
      </c>
      <c r="K3574" s="1536">
        <v>0.15</v>
      </c>
      <c r="L3574" s="1570" t="s">
        <v>110</v>
      </c>
      <c r="M3574" s="1536" t="s">
        <v>3801</v>
      </c>
      <c r="N3574" s="1571" t="s">
        <v>2971</v>
      </c>
      <c r="O3574" s="1572" t="s">
        <v>763</v>
      </c>
    </row>
    <row r="3575" spans="2:15" ht="32.25" customHeight="1" x14ac:dyDescent="0.2">
      <c r="B3575" s="1573" t="s">
        <v>4348</v>
      </c>
      <c r="C3575" s="1583" t="s">
        <v>783</v>
      </c>
      <c r="D3575" s="1532" t="s">
        <v>233</v>
      </c>
      <c r="E3575" s="1533">
        <f>+F3575+G3575</f>
        <v>79</v>
      </c>
      <c r="F3575" s="1534">
        <v>50</v>
      </c>
      <c r="G3575" s="1535">
        <v>29</v>
      </c>
      <c r="H3575" s="1568" t="s">
        <v>3803</v>
      </c>
      <c r="I3575" s="1536">
        <v>0.09</v>
      </c>
      <c r="J3575" s="1569">
        <v>0.22</v>
      </c>
      <c r="K3575" s="1536">
        <v>0.15</v>
      </c>
      <c r="L3575" s="1570" t="s">
        <v>3804</v>
      </c>
      <c r="M3575" s="1536" t="s">
        <v>2292</v>
      </c>
      <c r="N3575" s="1571" t="s">
        <v>1462</v>
      </c>
      <c r="O3575" s="1572" t="s">
        <v>390</v>
      </c>
    </row>
    <row r="3576" spans="2:15" ht="32.25" customHeight="1" x14ac:dyDescent="0.2">
      <c r="B3576" s="1573" t="s">
        <v>4349</v>
      </c>
      <c r="C3576" s="1583" t="s">
        <v>783</v>
      </c>
      <c r="D3576" s="1532" t="s">
        <v>233</v>
      </c>
      <c r="E3576" s="1533">
        <f>+F3576+G3576</f>
        <v>99</v>
      </c>
      <c r="F3576" s="1534">
        <v>60</v>
      </c>
      <c r="G3576" s="1535">
        <v>39</v>
      </c>
      <c r="H3576" s="1568" t="s">
        <v>3806</v>
      </c>
      <c r="I3576" s="1536">
        <v>8.5999999999999993E-2</v>
      </c>
      <c r="J3576" s="1569">
        <v>0.22</v>
      </c>
      <c r="K3576" s="1536">
        <v>0.15</v>
      </c>
      <c r="L3576" s="1570" t="s">
        <v>3807</v>
      </c>
      <c r="M3576" s="1536" t="s">
        <v>3808</v>
      </c>
      <c r="N3576" s="1571" t="s">
        <v>2038</v>
      </c>
      <c r="O3576" s="1572" t="s">
        <v>390</v>
      </c>
    </row>
    <row r="3577" spans="2:15" ht="18.75" customHeight="1" x14ac:dyDescent="0.2">
      <c r="B3577" s="4029" t="s">
        <v>1985</v>
      </c>
      <c r="C3577" s="4030"/>
      <c r="D3577" s="1540"/>
      <c r="E3577" s="1540"/>
      <c r="F3577" s="772"/>
      <c r="G3577" s="772"/>
      <c r="H3577" s="772"/>
      <c r="I3577" s="712"/>
      <c r="J3577" s="712"/>
      <c r="K3577" s="712"/>
      <c r="L3577" s="712"/>
      <c r="M3577" s="712"/>
      <c r="N3577" s="712"/>
      <c r="O3577" s="729"/>
    </row>
    <row r="3578" spans="2:15" ht="18.75" customHeight="1" x14ac:dyDescent="0.2">
      <c r="B3578" s="4398" t="s">
        <v>3565</v>
      </c>
      <c r="C3578" s="4399"/>
      <c r="D3578" s="4399"/>
      <c r="E3578" s="1540"/>
      <c r="F3578" s="772"/>
      <c r="G3578" s="772"/>
      <c r="H3578" s="772"/>
      <c r="I3578" s="712"/>
      <c r="J3578" s="712"/>
      <c r="K3578" s="712"/>
      <c r="L3578" s="712"/>
      <c r="M3578" s="712"/>
      <c r="N3578" s="712"/>
      <c r="O3578" s="729"/>
    </row>
    <row r="3579" spans="2:15" ht="18.75" customHeight="1" thickBot="1" x14ac:dyDescent="0.25">
      <c r="B3579" s="1567" t="s">
        <v>4350</v>
      </c>
      <c r="C3579" s="699"/>
      <c r="D3579" s="699"/>
      <c r="E3579" s="699"/>
      <c r="F3579" s="776"/>
      <c r="G3579" s="776"/>
      <c r="H3579" s="776"/>
      <c r="I3579" s="699"/>
      <c r="J3579" s="699"/>
      <c r="K3579" s="699"/>
      <c r="L3579" s="699"/>
      <c r="M3579" s="699"/>
      <c r="N3579" s="699"/>
      <c r="O3579" s="700"/>
    </row>
    <row r="3580" spans="2:15" ht="17.25" customHeight="1" thickTop="1" x14ac:dyDescent="0.3">
      <c r="B3580" s="4028"/>
      <c r="C3580" s="4028"/>
      <c r="D3580" s="534"/>
      <c r="E3580" s="534"/>
      <c r="F3580" s="534"/>
      <c r="G3580" s="2"/>
    </row>
    <row r="3581" spans="2:15" ht="17.25" customHeight="1" thickBot="1" x14ac:dyDescent="0.35">
      <c r="B3581" s="534"/>
      <c r="C3581" s="534"/>
      <c r="D3581" s="534"/>
      <c r="E3581" s="534"/>
      <c r="F3581" s="534"/>
      <c r="G3581" s="2"/>
    </row>
    <row r="3582" spans="2:15" ht="17.25" customHeight="1" thickTop="1" x14ac:dyDescent="0.3">
      <c r="B3582" s="4073" t="s">
        <v>2240</v>
      </c>
      <c r="C3582" s="4076"/>
      <c r="D3582" s="4076"/>
      <c r="E3582" s="4074"/>
      <c r="F3582" s="534"/>
      <c r="G3582" s="2"/>
    </row>
    <row r="3583" spans="2:15" ht="17.25" customHeight="1" x14ac:dyDescent="0.3">
      <c r="B3583" s="4434" t="s">
        <v>4122</v>
      </c>
      <c r="C3583" s="4437"/>
      <c r="D3583" s="4437"/>
      <c r="E3583" s="4438"/>
      <c r="F3583" s="534"/>
      <c r="G3583" s="2"/>
    </row>
    <row r="3584" spans="2:15" ht="39" customHeight="1" x14ac:dyDescent="0.3">
      <c r="B3584" s="1647" t="s">
        <v>4132</v>
      </c>
      <c r="C3584" s="1700" t="s">
        <v>4116</v>
      </c>
      <c r="D3584" s="1700" t="s">
        <v>4117</v>
      </c>
      <c r="E3584" s="1907" t="s">
        <v>4123</v>
      </c>
      <c r="F3584" s="534"/>
      <c r="G3584" s="2"/>
    </row>
    <row r="3585" spans="2:7" ht="17.25" customHeight="1" x14ac:dyDescent="0.3">
      <c r="B3585" s="1908" t="s">
        <v>4124</v>
      </c>
      <c r="C3585" s="1981">
        <v>0.99</v>
      </c>
      <c r="D3585" s="2114">
        <v>20</v>
      </c>
      <c r="E3585" s="2081">
        <v>0.1</v>
      </c>
      <c r="F3585" s="534"/>
      <c r="G3585" s="2"/>
    </row>
    <row r="3586" spans="2:7" ht="17.25" customHeight="1" x14ac:dyDescent="0.3">
      <c r="B3586" s="1908" t="s">
        <v>4125</v>
      </c>
      <c r="C3586" s="1981">
        <v>2.99</v>
      </c>
      <c r="D3586" s="2114">
        <v>100</v>
      </c>
      <c r="E3586" s="2081">
        <v>0.1</v>
      </c>
      <c r="F3586" s="534"/>
      <c r="G3586" s="2"/>
    </row>
    <row r="3587" spans="2:7" ht="17.25" customHeight="1" x14ac:dyDescent="0.3">
      <c r="B3587" s="1908" t="s">
        <v>4126</v>
      </c>
      <c r="C3587" s="2321">
        <v>5.99</v>
      </c>
      <c r="D3587" s="2080">
        <v>200</v>
      </c>
      <c r="E3587" s="2081">
        <v>0.1</v>
      </c>
      <c r="F3587" s="534"/>
      <c r="G3587" s="2"/>
    </row>
    <row r="3588" spans="2:7" ht="17.25" customHeight="1" x14ac:dyDescent="0.3">
      <c r="B3588" s="1908" t="s">
        <v>4133</v>
      </c>
      <c r="C3588" s="2321">
        <v>9.99</v>
      </c>
      <c r="D3588" s="2080">
        <v>300</v>
      </c>
      <c r="E3588" s="2081">
        <v>0.1</v>
      </c>
      <c r="F3588" s="534"/>
      <c r="G3588" s="2"/>
    </row>
    <row r="3589" spans="2:7" ht="17.25" customHeight="1" x14ac:dyDescent="0.3">
      <c r="B3589" s="1908" t="s">
        <v>4134</v>
      </c>
      <c r="C3589" s="2321">
        <v>14.99</v>
      </c>
      <c r="D3589" s="2080">
        <v>500</v>
      </c>
      <c r="E3589" s="2081">
        <v>0.1</v>
      </c>
      <c r="F3589" s="534"/>
      <c r="G3589" s="2"/>
    </row>
    <row r="3590" spans="2:7" ht="17.25" customHeight="1" x14ac:dyDescent="0.3">
      <c r="B3590" s="1908" t="s">
        <v>4135</v>
      </c>
      <c r="C3590" s="2321">
        <v>19.989999999999998</v>
      </c>
      <c r="D3590" s="2080">
        <v>1000</v>
      </c>
      <c r="E3590" s="2081">
        <v>0.1</v>
      </c>
      <c r="F3590" s="534"/>
      <c r="G3590" s="2"/>
    </row>
    <row r="3591" spans="2:7" ht="17.25" customHeight="1" x14ac:dyDescent="0.3">
      <c r="B3591" s="1908" t="s">
        <v>4136</v>
      </c>
      <c r="C3591" s="2321">
        <v>29</v>
      </c>
      <c r="D3591" s="2080">
        <v>2000</v>
      </c>
      <c r="E3591" s="2081">
        <v>0.1</v>
      </c>
      <c r="F3591" s="534"/>
      <c r="G3591" s="2"/>
    </row>
    <row r="3592" spans="2:7" ht="17.25" customHeight="1" x14ac:dyDescent="0.3">
      <c r="B3592" s="1908" t="s">
        <v>4137</v>
      </c>
      <c r="C3592" s="2321">
        <v>39</v>
      </c>
      <c r="D3592" s="2080">
        <v>3000</v>
      </c>
      <c r="E3592" s="2081">
        <v>0.1</v>
      </c>
      <c r="F3592" s="534"/>
      <c r="G3592" s="2"/>
    </row>
    <row r="3593" spans="2:7" ht="17.25" customHeight="1" x14ac:dyDescent="0.3">
      <c r="B3593" s="1908" t="s">
        <v>4138</v>
      </c>
      <c r="C3593" s="2322">
        <v>49</v>
      </c>
      <c r="D3593" s="2080">
        <v>5000</v>
      </c>
      <c r="E3593" s="2081">
        <v>0.1</v>
      </c>
      <c r="F3593" s="534"/>
      <c r="G3593" s="2"/>
    </row>
    <row r="3594" spans="2:7" ht="17.25" customHeight="1" x14ac:dyDescent="0.3">
      <c r="B3594" s="4055" t="s">
        <v>3577</v>
      </c>
      <c r="C3594" s="4077"/>
      <c r="D3594" s="4077"/>
      <c r="E3594" s="4078"/>
      <c r="F3594" s="534"/>
      <c r="G3594" s="2"/>
    </row>
    <row r="3595" spans="2:7" ht="17.25" customHeight="1" x14ac:dyDescent="0.3">
      <c r="B3595" s="4439" t="s">
        <v>4139</v>
      </c>
      <c r="C3595" s="4440"/>
      <c r="D3595" s="4440"/>
      <c r="E3595" s="4441"/>
      <c r="F3595" s="534"/>
      <c r="G3595" s="2"/>
    </row>
    <row r="3596" spans="2:7" ht="17.25" customHeight="1" thickBot="1" x14ac:dyDescent="0.35">
      <c r="B3596" s="4491" t="s">
        <v>4131</v>
      </c>
      <c r="C3596" s="4492"/>
      <c r="D3596" s="4492"/>
      <c r="E3596" s="4493"/>
      <c r="F3596" s="534"/>
      <c r="G3596" s="2"/>
    </row>
    <row r="3597" spans="2:7" ht="17.25" customHeight="1" thickTop="1" x14ac:dyDescent="0.3">
      <c r="B3597" s="4413"/>
      <c r="C3597" s="4413"/>
      <c r="D3597" s="534"/>
      <c r="E3597" s="534"/>
      <c r="F3597" s="534"/>
      <c r="G3597" s="2"/>
    </row>
    <row r="3598" spans="2:7" ht="17.25" customHeight="1" thickBot="1" x14ac:dyDescent="0.35">
      <c r="B3598" s="534"/>
      <c r="C3598" s="534"/>
      <c r="D3598" s="534"/>
      <c r="E3598" s="534"/>
      <c r="F3598" s="534"/>
      <c r="G3598" s="2"/>
    </row>
    <row r="3599" spans="2:7" ht="17.25" customHeight="1" thickTop="1" x14ac:dyDescent="0.3">
      <c r="B3599" s="4442" t="s">
        <v>4121</v>
      </c>
      <c r="C3599" s="4443"/>
      <c r="D3599" s="4443"/>
      <c r="E3599" s="4444"/>
      <c r="F3599" s="534"/>
      <c r="G3599" s="2"/>
    </row>
    <row r="3600" spans="2:7" ht="17.25" customHeight="1" x14ac:dyDescent="0.3">
      <c r="B3600" s="4434" t="s">
        <v>4122</v>
      </c>
      <c r="C3600" s="4437"/>
      <c r="D3600" s="4437"/>
      <c r="E3600" s="4438"/>
      <c r="F3600" s="534"/>
      <c r="G3600" s="2"/>
    </row>
    <row r="3601" spans="2:7" ht="24.75" customHeight="1" x14ac:dyDescent="0.3">
      <c r="B3601" s="1647" t="s">
        <v>4121</v>
      </c>
      <c r="C3601" s="1700" t="s">
        <v>4116</v>
      </c>
      <c r="D3601" s="1700" t="s">
        <v>4117</v>
      </c>
      <c r="E3601" s="1907" t="s">
        <v>4123</v>
      </c>
      <c r="F3601" s="534"/>
      <c r="G3601" s="2"/>
    </row>
    <row r="3602" spans="2:7" ht="17.25" customHeight="1" x14ac:dyDescent="0.3">
      <c r="B3602" s="1908" t="s">
        <v>4124</v>
      </c>
      <c r="C3602" s="1981">
        <v>1.5</v>
      </c>
      <c r="D3602" s="2114">
        <v>20</v>
      </c>
      <c r="E3602" s="2081">
        <v>0.1</v>
      </c>
      <c r="F3602" s="534"/>
      <c r="G3602" s="2"/>
    </row>
    <row r="3603" spans="2:7" ht="17.25" customHeight="1" x14ac:dyDescent="0.3">
      <c r="B3603" s="1908" t="s">
        <v>4125</v>
      </c>
      <c r="C3603" s="1981">
        <v>3.99</v>
      </c>
      <c r="D3603" s="2114">
        <v>100</v>
      </c>
      <c r="E3603" s="2081">
        <v>0.1</v>
      </c>
      <c r="F3603" s="534"/>
      <c r="G3603" s="2"/>
    </row>
    <row r="3604" spans="2:7" ht="17.25" customHeight="1" x14ac:dyDescent="0.3">
      <c r="B3604" s="1908" t="s">
        <v>4126</v>
      </c>
      <c r="C3604" s="2115">
        <v>10.99</v>
      </c>
      <c r="D3604" s="2080">
        <v>200</v>
      </c>
      <c r="E3604" s="2081">
        <v>0.1</v>
      </c>
      <c r="F3604" s="534"/>
      <c r="G3604" s="2"/>
    </row>
    <row r="3605" spans="2:7" ht="17.25" customHeight="1" x14ac:dyDescent="0.3">
      <c r="B3605" s="4055" t="s">
        <v>3577</v>
      </c>
      <c r="C3605" s="4077"/>
      <c r="D3605" s="4077"/>
      <c r="E3605" s="4078"/>
      <c r="F3605" s="534"/>
      <c r="G3605" s="2"/>
    </row>
    <row r="3606" spans="2:7" ht="35.25" customHeight="1" x14ac:dyDescent="0.3">
      <c r="B3606" s="4066" t="s">
        <v>4127</v>
      </c>
      <c r="C3606" s="4067"/>
      <c r="D3606" s="4067"/>
      <c r="E3606" s="4068"/>
      <c r="F3606" s="534"/>
      <c r="G3606" s="2"/>
    </row>
    <row r="3607" spans="2:7" ht="17.25" customHeight="1" x14ac:dyDescent="0.3">
      <c r="B3607" s="4544" t="s">
        <v>4128</v>
      </c>
      <c r="C3607" s="4545"/>
      <c r="D3607" s="4545"/>
      <c r="E3607" s="4546"/>
      <c r="F3607" s="534"/>
      <c r="G3607" s="2"/>
    </row>
    <row r="3608" spans="2:7" ht="17.25" customHeight="1" x14ac:dyDescent="0.3">
      <c r="B3608" s="2116" t="s">
        <v>4129</v>
      </c>
      <c r="C3608" s="2117"/>
      <c r="D3608" s="2117"/>
      <c r="E3608" s="2118"/>
      <c r="F3608" s="534"/>
      <c r="G3608" s="2"/>
    </row>
    <row r="3609" spans="2:7" ht="17.25" customHeight="1" x14ac:dyDescent="0.3">
      <c r="B3609" s="4439" t="s">
        <v>4130</v>
      </c>
      <c r="C3609" s="4440"/>
      <c r="D3609" s="4440"/>
      <c r="E3609" s="4441"/>
      <c r="F3609" s="534"/>
      <c r="G3609" s="2"/>
    </row>
    <row r="3610" spans="2:7" ht="17.25" customHeight="1" thickBot="1" x14ac:dyDescent="0.35">
      <c r="B3610" s="4491" t="s">
        <v>4131</v>
      </c>
      <c r="C3610" s="4492"/>
      <c r="D3610" s="4492"/>
      <c r="E3610" s="4493"/>
      <c r="F3610" s="534"/>
      <c r="G3610" s="2"/>
    </row>
    <row r="3611" spans="2:7" ht="17.25" customHeight="1" thickTop="1" x14ac:dyDescent="0.3">
      <c r="B3611" s="4028"/>
      <c r="C3611" s="4028"/>
      <c r="D3611" s="534"/>
      <c r="E3611" s="534"/>
      <c r="F3611" s="534"/>
      <c r="G3611" s="2"/>
    </row>
    <row r="3612" spans="2:7" ht="17.25" customHeight="1" thickBot="1" x14ac:dyDescent="0.35">
      <c r="B3612" s="534"/>
      <c r="C3612" s="534"/>
      <c r="D3612" s="534"/>
      <c r="E3612" s="534"/>
      <c r="F3612" s="534"/>
      <c r="G3612" s="2"/>
    </row>
    <row r="3613" spans="2:7" ht="17.25" customHeight="1" thickTop="1" x14ac:dyDescent="0.3">
      <c r="B3613" s="4073" t="s">
        <v>2240</v>
      </c>
      <c r="C3613" s="4076"/>
      <c r="D3613" s="4076"/>
      <c r="E3613" s="4074"/>
      <c r="F3613" s="534"/>
      <c r="G3613" s="2"/>
    </row>
    <row r="3614" spans="2:7" ht="17.25" customHeight="1" x14ac:dyDescent="0.3">
      <c r="B3614" s="4434" t="s">
        <v>4114</v>
      </c>
      <c r="C3614" s="4437"/>
      <c r="D3614" s="4437"/>
      <c r="E3614" s="4438"/>
      <c r="F3614" s="534"/>
      <c r="G3614" s="2"/>
    </row>
    <row r="3615" spans="2:7" ht="30.75" customHeight="1" x14ac:dyDescent="0.3">
      <c r="B3615" s="1647" t="s">
        <v>4115</v>
      </c>
      <c r="C3615" s="1700" t="s">
        <v>4116</v>
      </c>
      <c r="D3615" s="1700" t="s">
        <v>4117</v>
      </c>
      <c r="E3615" s="1907" t="s">
        <v>4118</v>
      </c>
      <c r="F3615" s="534"/>
      <c r="G3615" s="2"/>
    </row>
    <row r="3616" spans="2:7" ht="29.25" customHeight="1" x14ac:dyDescent="0.3">
      <c r="B3616" s="1908" t="s">
        <v>4119</v>
      </c>
      <c r="C3616" s="1981">
        <v>9.99</v>
      </c>
      <c r="D3616" s="2114">
        <v>300</v>
      </c>
      <c r="E3616" s="2081">
        <v>0.1</v>
      </c>
      <c r="F3616" s="534"/>
      <c r="G3616" s="2"/>
    </row>
    <row r="3617" spans="2:19" ht="17.25" customHeight="1" x14ac:dyDescent="0.3">
      <c r="B3617" s="4055" t="s">
        <v>3577</v>
      </c>
      <c r="C3617" s="4077"/>
      <c r="D3617" s="4077"/>
      <c r="E3617" s="4078"/>
      <c r="F3617" s="534"/>
      <c r="G3617" s="2"/>
    </row>
    <row r="3618" spans="2:19" ht="17.25" customHeight="1" thickBot="1" x14ac:dyDescent="0.35">
      <c r="B3618" s="4491" t="s">
        <v>4120</v>
      </c>
      <c r="C3618" s="4492"/>
      <c r="D3618" s="4492"/>
      <c r="E3618" s="4493"/>
      <c r="F3618" s="534"/>
      <c r="G3618" s="2"/>
    </row>
    <row r="3619" spans="2:19" ht="17.25" customHeight="1" thickTop="1" x14ac:dyDescent="0.3">
      <c r="B3619" s="4028"/>
      <c r="C3619" s="4028"/>
      <c r="D3619" s="534"/>
      <c r="E3619" s="534"/>
      <c r="F3619" s="534"/>
      <c r="G3619" s="2"/>
    </row>
    <row r="3620" spans="2:19" ht="17.25" customHeight="1" thickBot="1" x14ac:dyDescent="0.35">
      <c r="B3620" s="534"/>
      <c r="C3620" s="534"/>
      <c r="D3620" s="534"/>
      <c r="E3620" s="534"/>
      <c r="F3620" s="534"/>
      <c r="G3620" s="2"/>
    </row>
    <row r="3621" spans="2:19" ht="17.25" customHeight="1" thickTop="1" x14ac:dyDescent="0.2">
      <c r="B3621" s="1519" t="s">
        <v>4044</v>
      </c>
      <c r="C3621" s="1520"/>
      <c r="D3621" s="1520"/>
      <c r="E3621" s="1520"/>
      <c r="F3621" s="1520"/>
      <c r="G3621" s="1520"/>
      <c r="H3621" s="1521"/>
      <c r="I3621" s="1521"/>
      <c r="J3621" s="1521"/>
      <c r="K3621" s="1521"/>
      <c r="L3621" s="1521"/>
      <c r="M3621" s="1521"/>
      <c r="N3621" s="1521"/>
      <c r="O3621" s="2095"/>
      <c r="P3621" s="2095"/>
      <c r="Q3621" s="2095"/>
      <c r="R3621" s="2095"/>
      <c r="S3621" s="2096"/>
    </row>
    <row r="3622" spans="2:19" ht="48" customHeight="1" x14ac:dyDescent="0.2">
      <c r="B3622" s="2097" t="s">
        <v>995</v>
      </c>
      <c r="C3622" s="2098" t="s">
        <v>80</v>
      </c>
      <c r="D3622" s="2099" t="s">
        <v>1810</v>
      </c>
      <c r="E3622" s="2098" t="s">
        <v>81</v>
      </c>
      <c r="F3622" s="2098" t="s">
        <v>4062</v>
      </c>
      <c r="G3622" s="2098" t="s">
        <v>2955</v>
      </c>
      <c r="H3622" s="2098" t="s">
        <v>4063</v>
      </c>
      <c r="I3622" s="2098" t="s">
        <v>537</v>
      </c>
      <c r="J3622" s="2098" t="s">
        <v>2956</v>
      </c>
      <c r="K3622" s="2098" t="s">
        <v>4064</v>
      </c>
      <c r="L3622" s="2098" t="s">
        <v>2957</v>
      </c>
      <c r="M3622" s="2098" t="s">
        <v>4065</v>
      </c>
      <c r="N3622" s="2098" t="s">
        <v>2958</v>
      </c>
      <c r="O3622" s="2098" t="s">
        <v>4066</v>
      </c>
      <c r="P3622" s="2098" t="s">
        <v>2959</v>
      </c>
      <c r="Q3622" s="2098" t="s">
        <v>2960</v>
      </c>
      <c r="R3622" s="2100" t="s">
        <v>2961</v>
      </c>
      <c r="S3622" s="2101" t="s">
        <v>2028</v>
      </c>
    </row>
    <row r="3623" spans="2:19" ht="26.25" customHeight="1" x14ac:dyDescent="0.2">
      <c r="B3623" s="2102" t="s">
        <v>4067</v>
      </c>
      <c r="C3623" s="2103" t="s">
        <v>2030</v>
      </c>
      <c r="D3623" s="2104" t="s">
        <v>929</v>
      </c>
      <c r="E3623" s="2105">
        <v>30</v>
      </c>
      <c r="F3623" s="2105">
        <v>33.6</v>
      </c>
      <c r="G3623" s="2105">
        <v>10.01</v>
      </c>
      <c r="H3623" s="2105">
        <v>19.989999999999998</v>
      </c>
      <c r="I3623" s="2105" t="s">
        <v>4068</v>
      </c>
      <c r="J3623" s="2106">
        <v>0.12</v>
      </c>
      <c r="K3623" s="2106">
        <v>0.13400000000000001</v>
      </c>
      <c r="L3623" s="2106">
        <v>0.22</v>
      </c>
      <c r="M3623" s="2106">
        <v>0.24640000000000004</v>
      </c>
      <c r="N3623" s="2106">
        <v>0.15</v>
      </c>
      <c r="O3623" s="2106">
        <v>0.16800000000000001</v>
      </c>
      <c r="P3623" s="2105" t="s">
        <v>1769</v>
      </c>
      <c r="Q3623" s="2105" t="s">
        <v>1781</v>
      </c>
      <c r="R3623" s="2105" t="s">
        <v>3815</v>
      </c>
      <c r="S3623" s="2107" t="s">
        <v>763</v>
      </c>
    </row>
    <row r="3624" spans="2:19" ht="26.25" customHeight="1" x14ac:dyDescent="0.2">
      <c r="B3624" s="2102" t="s">
        <v>4069</v>
      </c>
      <c r="C3624" s="2103" t="s">
        <v>2030</v>
      </c>
      <c r="D3624" s="2104" t="s">
        <v>929</v>
      </c>
      <c r="E3624" s="2105">
        <v>30</v>
      </c>
      <c r="F3624" s="2105">
        <v>33.6</v>
      </c>
      <c r="G3624" s="2105">
        <v>10.01</v>
      </c>
      <c r="H3624" s="2105">
        <v>19.989999999999998</v>
      </c>
      <c r="I3624" s="2105" t="s">
        <v>4070</v>
      </c>
      <c r="J3624" s="2106">
        <v>0.12</v>
      </c>
      <c r="K3624" s="2106">
        <v>0.13440000000000002</v>
      </c>
      <c r="L3624" s="2106">
        <v>0.22</v>
      </c>
      <c r="M3624" s="2106">
        <v>0.24640000000000004</v>
      </c>
      <c r="N3624" s="2106">
        <v>0.15</v>
      </c>
      <c r="O3624" s="2106">
        <v>0.16800000000000001</v>
      </c>
      <c r="P3624" s="2105" t="s">
        <v>1769</v>
      </c>
      <c r="Q3624" s="2105" t="s">
        <v>1781</v>
      </c>
      <c r="R3624" s="2105" t="s">
        <v>3815</v>
      </c>
      <c r="S3624" s="2107" t="s">
        <v>763</v>
      </c>
    </row>
    <row r="3625" spans="2:19" ht="26.25" customHeight="1" x14ac:dyDescent="0.2">
      <c r="B3625" s="2102" t="s">
        <v>4071</v>
      </c>
      <c r="C3625" s="2103" t="s">
        <v>2030</v>
      </c>
      <c r="D3625" s="2104" t="s">
        <v>929</v>
      </c>
      <c r="E3625" s="2105">
        <v>34</v>
      </c>
      <c r="F3625" s="2105">
        <v>38.08</v>
      </c>
      <c r="G3625" s="2105">
        <v>14.01</v>
      </c>
      <c r="H3625" s="2105">
        <v>19.989999999999998</v>
      </c>
      <c r="I3625" s="2105" t="s">
        <v>4068</v>
      </c>
      <c r="J3625" s="2106">
        <v>0.11</v>
      </c>
      <c r="K3625" s="2106">
        <v>0.12320000000000002</v>
      </c>
      <c r="L3625" s="2106">
        <v>0.22</v>
      </c>
      <c r="M3625" s="2106">
        <v>0.24640000000000004</v>
      </c>
      <c r="N3625" s="2106">
        <v>0.15</v>
      </c>
      <c r="O3625" s="2106">
        <v>0.16800000000000001</v>
      </c>
      <c r="P3625" s="2105" t="s">
        <v>762</v>
      </c>
      <c r="Q3625" s="2105" t="s">
        <v>4072</v>
      </c>
      <c r="R3625" s="2105" t="s">
        <v>2463</v>
      </c>
      <c r="S3625" s="2107" t="s">
        <v>763</v>
      </c>
    </row>
    <row r="3626" spans="2:19" ht="26.25" customHeight="1" x14ac:dyDescent="0.2">
      <c r="B3626" s="2102" t="s">
        <v>4073</v>
      </c>
      <c r="C3626" s="2103" t="s">
        <v>2030</v>
      </c>
      <c r="D3626" s="2104" t="s">
        <v>929</v>
      </c>
      <c r="E3626" s="2105">
        <v>34</v>
      </c>
      <c r="F3626" s="2105">
        <v>38.08</v>
      </c>
      <c r="G3626" s="2105">
        <v>14.01</v>
      </c>
      <c r="H3626" s="2105">
        <v>19.989999999999998</v>
      </c>
      <c r="I3626" s="2105" t="s">
        <v>4070</v>
      </c>
      <c r="J3626" s="2106">
        <v>0.11</v>
      </c>
      <c r="K3626" s="2106">
        <v>0.12320000000000002</v>
      </c>
      <c r="L3626" s="2106">
        <v>0.22</v>
      </c>
      <c r="M3626" s="2106">
        <v>0.24640000000000004</v>
      </c>
      <c r="N3626" s="2106">
        <v>0.15</v>
      </c>
      <c r="O3626" s="2106">
        <v>0.16800000000000001</v>
      </c>
      <c r="P3626" s="2105" t="s">
        <v>762</v>
      </c>
      <c r="Q3626" s="2105" t="s">
        <v>4072</v>
      </c>
      <c r="R3626" s="2105" t="s">
        <v>2463</v>
      </c>
      <c r="S3626" s="2107" t="s">
        <v>763</v>
      </c>
    </row>
    <row r="3627" spans="2:19" ht="26.25" customHeight="1" x14ac:dyDescent="0.2">
      <c r="B3627" s="2102" t="s">
        <v>4074</v>
      </c>
      <c r="C3627" s="2103" t="s">
        <v>2030</v>
      </c>
      <c r="D3627" s="2104" t="s">
        <v>929</v>
      </c>
      <c r="E3627" s="2105">
        <v>39</v>
      </c>
      <c r="F3627" s="2105">
        <v>43.680000000000007</v>
      </c>
      <c r="G3627" s="2105">
        <v>19.010000000000002</v>
      </c>
      <c r="H3627" s="2105">
        <v>19.989999999999998</v>
      </c>
      <c r="I3627" s="2105" t="s">
        <v>4068</v>
      </c>
      <c r="J3627" s="2106">
        <v>0.11</v>
      </c>
      <c r="K3627" s="2106">
        <v>0.12320000000000002</v>
      </c>
      <c r="L3627" s="2106">
        <v>0.22</v>
      </c>
      <c r="M3627" s="2106">
        <v>0.24640000000000004</v>
      </c>
      <c r="N3627" s="2106">
        <v>0.15</v>
      </c>
      <c r="O3627" s="2106">
        <v>0.16800000000000001</v>
      </c>
      <c r="P3627" s="2105" t="s">
        <v>1257</v>
      </c>
      <c r="Q3627" s="2105" t="s">
        <v>2465</v>
      </c>
      <c r="R3627" s="2105" t="s">
        <v>762</v>
      </c>
      <c r="S3627" s="2107" t="s">
        <v>763</v>
      </c>
    </row>
    <row r="3628" spans="2:19" ht="26.25" customHeight="1" x14ac:dyDescent="0.2">
      <c r="B3628" s="2102" t="s">
        <v>4075</v>
      </c>
      <c r="C3628" s="2103" t="s">
        <v>2030</v>
      </c>
      <c r="D3628" s="2104" t="s">
        <v>929</v>
      </c>
      <c r="E3628" s="2105">
        <v>39</v>
      </c>
      <c r="F3628" s="2105">
        <v>43.680000000000007</v>
      </c>
      <c r="G3628" s="2105">
        <v>19.010000000000002</v>
      </c>
      <c r="H3628" s="2105">
        <v>19.989999999999998</v>
      </c>
      <c r="I3628" s="2105" t="s">
        <v>4070</v>
      </c>
      <c r="J3628" s="2106">
        <v>0.11</v>
      </c>
      <c r="K3628" s="2106">
        <v>0.12320000000000002</v>
      </c>
      <c r="L3628" s="2106">
        <v>0.22</v>
      </c>
      <c r="M3628" s="2106">
        <v>0.24640000000000004</v>
      </c>
      <c r="N3628" s="2106">
        <v>0.15</v>
      </c>
      <c r="O3628" s="2106">
        <v>0.16800000000000001</v>
      </c>
      <c r="P3628" s="2105" t="s">
        <v>1257</v>
      </c>
      <c r="Q3628" s="2105" t="s">
        <v>2465</v>
      </c>
      <c r="R3628" s="2105" t="s">
        <v>762</v>
      </c>
      <c r="S3628" s="2107" t="s">
        <v>763</v>
      </c>
    </row>
    <row r="3629" spans="2:19" ht="26.25" customHeight="1" x14ac:dyDescent="0.2">
      <c r="B3629" s="2102" t="s">
        <v>4076</v>
      </c>
      <c r="C3629" s="2103" t="s">
        <v>2030</v>
      </c>
      <c r="D3629" s="2104" t="s">
        <v>929</v>
      </c>
      <c r="E3629" s="2105">
        <v>49</v>
      </c>
      <c r="F3629" s="2105">
        <v>54.88</v>
      </c>
      <c r="G3629" s="2105">
        <v>29.01</v>
      </c>
      <c r="H3629" s="2105">
        <v>19.989999999999998</v>
      </c>
      <c r="I3629" s="2105" t="s">
        <v>4068</v>
      </c>
      <c r="J3629" s="2106">
        <v>0.108</v>
      </c>
      <c r="K3629" s="2106">
        <v>0.12096000000000001</v>
      </c>
      <c r="L3629" s="2106">
        <v>0.22</v>
      </c>
      <c r="M3629" s="2106">
        <v>0.24640000000000004</v>
      </c>
      <c r="N3629" s="2106">
        <v>0.15</v>
      </c>
      <c r="O3629" s="2106">
        <v>0.16800000000000001</v>
      </c>
      <c r="P3629" s="2105" t="s">
        <v>4077</v>
      </c>
      <c r="Q3629" s="2105" t="s">
        <v>3801</v>
      </c>
      <c r="R3629" s="2105" t="s">
        <v>2971</v>
      </c>
      <c r="S3629" s="2107" t="s">
        <v>763</v>
      </c>
    </row>
    <row r="3630" spans="2:19" ht="26.25" customHeight="1" x14ac:dyDescent="0.2">
      <c r="B3630" s="2102" t="s">
        <v>4078</v>
      </c>
      <c r="C3630" s="2103" t="s">
        <v>2030</v>
      </c>
      <c r="D3630" s="2104" t="s">
        <v>929</v>
      </c>
      <c r="E3630" s="2105">
        <v>49</v>
      </c>
      <c r="F3630" s="2105">
        <v>54.88</v>
      </c>
      <c r="G3630" s="2105">
        <v>29.01</v>
      </c>
      <c r="H3630" s="2105">
        <v>19.989999999999998</v>
      </c>
      <c r="I3630" s="2105" t="s">
        <v>4070</v>
      </c>
      <c r="J3630" s="2106">
        <v>0.108</v>
      </c>
      <c r="K3630" s="2106">
        <v>0.12096000000000001</v>
      </c>
      <c r="L3630" s="2106">
        <v>0.22</v>
      </c>
      <c r="M3630" s="2106">
        <v>0.24640000000000004</v>
      </c>
      <c r="N3630" s="2106">
        <v>0.15</v>
      </c>
      <c r="O3630" s="2106">
        <v>0.16800000000000001</v>
      </c>
      <c r="P3630" s="2105" t="s">
        <v>4077</v>
      </c>
      <c r="Q3630" s="2105" t="s">
        <v>3801</v>
      </c>
      <c r="R3630" s="2105" t="s">
        <v>2971</v>
      </c>
      <c r="S3630" s="2107" t="s">
        <v>763</v>
      </c>
    </row>
    <row r="3631" spans="2:19" ht="26.25" customHeight="1" x14ac:dyDescent="0.2">
      <c r="B3631" s="2102" t="s">
        <v>4079</v>
      </c>
      <c r="C3631" s="2103" t="s">
        <v>2030</v>
      </c>
      <c r="D3631" s="2104" t="s">
        <v>929</v>
      </c>
      <c r="E3631" s="2105">
        <v>59</v>
      </c>
      <c r="F3631" s="2105">
        <v>66.080000000000013</v>
      </c>
      <c r="G3631" s="2105">
        <v>39.01</v>
      </c>
      <c r="H3631" s="2105">
        <v>19.989999999999998</v>
      </c>
      <c r="I3631" s="2105" t="s">
        <v>4068</v>
      </c>
      <c r="J3631" s="2106">
        <v>9.8000000000000004E-2</v>
      </c>
      <c r="K3631" s="2106">
        <v>0.10976000000000001</v>
      </c>
      <c r="L3631" s="2106">
        <v>0.22</v>
      </c>
      <c r="M3631" s="2106">
        <v>0.24640000000000004</v>
      </c>
      <c r="N3631" s="2106">
        <v>0.15</v>
      </c>
      <c r="O3631" s="2106">
        <v>0.16800000000000001</v>
      </c>
      <c r="P3631" s="2105" t="s">
        <v>2186</v>
      </c>
      <c r="Q3631" s="2105" t="s">
        <v>101</v>
      </c>
      <c r="R3631" s="2105" t="s">
        <v>102</v>
      </c>
      <c r="S3631" s="2107" t="s">
        <v>390</v>
      </c>
    </row>
    <row r="3632" spans="2:19" ht="26.25" customHeight="1" x14ac:dyDescent="0.2">
      <c r="B3632" s="2102" t="s">
        <v>4080</v>
      </c>
      <c r="C3632" s="2103" t="s">
        <v>2030</v>
      </c>
      <c r="D3632" s="2104" t="s">
        <v>929</v>
      </c>
      <c r="E3632" s="2105">
        <v>59</v>
      </c>
      <c r="F3632" s="2105">
        <v>66.080000000000013</v>
      </c>
      <c r="G3632" s="2105">
        <v>39.01</v>
      </c>
      <c r="H3632" s="2105">
        <v>19.989999999999998</v>
      </c>
      <c r="I3632" s="2105" t="s">
        <v>4070</v>
      </c>
      <c r="J3632" s="2106">
        <v>9.8000000000000004E-2</v>
      </c>
      <c r="K3632" s="2106">
        <v>0.10976000000000001</v>
      </c>
      <c r="L3632" s="2106">
        <v>0.22</v>
      </c>
      <c r="M3632" s="2106">
        <v>0.24640000000000004</v>
      </c>
      <c r="N3632" s="2106">
        <v>0.15</v>
      </c>
      <c r="O3632" s="2106">
        <v>0.16800000000000001</v>
      </c>
      <c r="P3632" s="2105" t="s">
        <v>2186</v>
      </c>
      <c r="Q3632" s="2105" t="s">
        <v>101</v>
      </c>
      <c r="R3632" s="2105" t="s">
        <v>102</v>
      </c>
      <c r="S3632" s="2107" t="s">
        <v>390</v>
      </c>
    </row>
    <row r="3633" spans="2:19" ht="26.25" customHeight="1" x14ac:dyDescent="0.2">
      <c r="B3633" s="2102" t="s">
        <v>4081</v>
      </c>
      <c r="C3633" s="2103" t="s">
        <v>2030</v>
      </c>
      <c r="D3633" s="2104" t="s">
        <v>929</v>
      </c>
      <c r="E3633" s="2105">
        <v>69</v>
      </c>
      <c r="F3633" s="2105">
        <v>77.28</v>
      </c>
      <c r="G3633" s="2105">
        <v>49.01</v>
      </c>
      <c r="H3633" s="2105">
        <v>19.989999999999998</v>
      </c>
      <c r="I3633" s="2105" t="s">
        <v>4068</v>
      </c>
      <c r="J3633" s="2106">
        <v>9.6000000000000002E-2</v>
      </c>
      <c r="K3633" s="2106">
        <v>0.10752000000000002</v>
      </c>
      <c r="L3633" s="2106">
        <v>0.22</v>
      </c>
      <c r="M3633" s="2106">
        <v>0.24640000000000004</v>
      </c>
      <c r="N3633" s="2106">
        <v>0.15</v>
      </c>
      <c r="O3633" s="2106">
        <v>0.16800000000000001</v>
      </c>
      <c r="P3633" s="2105" t="s">
        <v>4082</v>
      </c>
      <c r="Q3633" s="2105" t="s">
        <v>4083</v>
      </c>
      <c r="R3633" s="2105" t="s">
        <v>4084</v>
      </c>
      <c r="S3633" s="2107" t="s">
        <v>390</v>
      </c>
    </row>
    <row r="3634" spans="2:19" ht="26.25" customHeight="1" x14ac:dyDescent="0.2">
      <c r="B3634" s="2102" t="s">
        <v>4085</v>
      </c>
      <c r="C3634" s="2103" t="s">
        <v>2030</v>
      </c>
      <c r="D3634" s="2104" t="s">
        <v>929</v>
      </c>
      <c r="E3634" s="2105">
        <v>69</v>
      </c>
      <c r="F3634" s="2105">
        <v>77.28</v>
      </c>
      <c r="G3634" s="2105">
        <v>49.01</v>
      </c>
      <c r="H3634" s="2105">
        <v>19.989999999999998</v>
      </c>
      <c r="I3634" s="2105" t="s">
        <v>4070</v>
      </c>
      <c r="J3634" s="2106">
        <v>9.6000000000000002E-2</v>
      </c>
      <c r="K3634" s="2106">
        <v>0.10752000000000002</v>
      </c>
      <c r="L3634" s="2106">
        <v>0.22</v>
      </c>
      <c r="M3634" s="2106">
        <v>0.24640000000000004</v>
      </c>
      <c r="N3634" s="2106">
        <v>0.15</v>
      </c>
      <c r="O3634" s="2106">
        <v>0.16800000000000001</v>
      </c>
      <c r="P3634" s="2105" t="s">
        <v>4082</v>
      </c>
      <c r="Q3634" s="2105" t="s">
        <v>4083</v>
      </c>
      <c r="R3634" s="2105" t="s">
        <v>4084</v>
      </c>
      <c r="S3634" s="2107" t="s">
        <v>390</v>
      </c>
    </row>
    <row r="3635" spans="2:19" ht="26.25" customHeight="1" x14ac:dyDescent="0.2">
      <c r="B3635" s="2102" t="s">
        <v>4086</v>
      </c>
      <c r="C3635" s="2103" t="s">
        <v>2030</v>
      </c>
      <c r="D3635" s="2104" t="s">
        <v>929</v>
      </c>
      <c r="E3635" s="2105">
        <v>79</v>
      </c>
      <c r="F3635" s="2105">
        <v>88.48</v>
      </c>
      <c r="G3635" s="2105">
        <v>59.01</v>
      </c>
      <c r="H3635" s="2105">
        <v>19.989999999999998</v>
      </c>
      <c r="I3635" s="2105" t="s">
        <v>4068</v>
      </c>
      <c r="J3635" s="2106">
        <v>0.09</v>
      </c>
      <c r="K3635" s="2106">
        <v>0.1008</v>
      </c>
      <c r="L3635" s="2106">
        <v>0.22</v>
      </c>
      <c r="M3635" s="2106">
        <v>0.24640000000000004</v>
      </c>
      <c r="N3635" s="2106">
        <v>0.15</v>
      </c>
      <c r="O3635" s="2106">
        <v>0.16800000000000001</v>
      </c>
      <c r="P3635" s="2105" t="s">
        <v>4087</v>
      </c>
      <c r="Q3635" s="2105" t="s">
        <v>2595</v>
      </c>
      <c r="R3635" s="2105" t="s">
        <v>580</v>
      </c>
      <c r="S3635" s="2107" t="s">
        <v>390</v>
      </c>
    </row>
    <row r="3636" spans="2:19" ht="26.25" customHeight="1" x14ac:dyDescent="0.2">
      <c r="B3636" s="2102" t="s">
        <v>4088</v>
      </c>
      <c r="C3636" s="2103" t="s">
        <v>2030</v>
      </c>
      <c r="D3636" s="2104" t="s">
        <v>929</v>
      </c>
      <c r="E3636" s="2105">
        <v>79</v>
      </c>
      <c r="F3636" s="2105">
        <v>88.48</v>
      </c>
      <c r="G3636" s="2105">
        <v>59.01</v>
      </c>
      <c r="H3636" s="2105">
        <v>19.989999999999998</v>
      </c>
      <c r="I3636" s="2105" t="s">
        <v>4070</v>
      </c>
      <c r="J3636" s="2106">
        <v>0.09</v>
      </c>
      <c r="K3636" s="2106">
        <v>0.1008</v>
      </c>
      <c r="L3636" s="2106">
        <v>0.22</v>
      </c>
      <c r="M3636" s="2106">
        <v>0.24640000000000004</v>
      </c>
      <c r="N3636" s="2106">
        <v>0.15</v>
      </c>
      <c r="O3636" s="2106">
        <v>0.16800000000000001</v>
      </c>
      <c r="P3636" s="2105" t="s">
        <v>4087</v>
      </c>
      <c r="Q3636" s="2105" t="s">
        <v>2595</v>
      </c>
      <c r="R3636" s="2105" t="s">
        <v>580</v>
      </c>
      <c r="S3636" s="2107" t="s">
        <v>390</v>
      </c>
    </row>
    <row r="3637" spans="2:19" ht="26.25" customHeight="1" x14ac:dyDescent="0.2">
      <c r="B3637" s="2102" t="s">
        <v>4089</v>
      </c>
      <c r="C3637" s="2103" t="s">
        <v>2030</v>
      </c>
      <c r="D3637" s="2104" t="s">
        <v>929</v>
      </c>
      <c r="E3637" s="2105">
        <v>99</v>
      </c>
      <c r="F3637" s="2105">
        <v>110.88000000000001</v>
      </c>
      <c r="G3637" s="2105">
        <v>79.010000000000005</v>
      </c>
      <c r="H3637" s="2105">
        <v>19.989999999999998</v>
      </c>
      <c r="I3637" s="2105" t="s">
        <v>4068</v>
      </c>
      <c r="J3637" s="2106">
        <v>8.5999999999999993E-2</v>
      </c>
      <c r="K3637" s="2106">
        <v>9.6320000000000003E-2</v>
      </c>
      <c r="L3637" s="2106">
        <v>0.22</v>
      </c>
      <c r="M3637" s="2106">
        <v>0.24640000000000004</v>
      </c>
      <c r="N3637" s="2106">
        <v>0.15</v>
      </c>
      <c r="O3637" s="2106">
        <v>0.16800000000000001</v>
      </c>
      <c r="P3637" s="2105" t="s">
        <v>4090</v>
      </c>
      <c r="Q3637" s="2105" t="s">
        <v>2917</v>
      </c>
      <c r="R3637" s="2105" t="s">
        <v>4091</v>
      </c>
      <c r="S3637" s="2107" t="s">
        <v>390</v>
      </c>
    </row>
    <row r="3638" spans="2:19" ht="26.25" customHeight="1" x14ac:dyDescent="0.2">
      <c r="B3638" s="2102" t="s">
        <v>4092</v>
      </c>
      <c r="C3638" s="2103" t="s">
        <v>2030</v>
      </c>
      <c r="D3638" s="2104" t="s">
        <v>929</v>
      </c>
      <c r="E3638" s="2105">
        <v>99</v>
      </c>
      <c r="F3638" s="2105">
        <v>110.88000000000001</v>
      </c>
      <c r="G3638" s="2105">
        <v>79.010000000000005</v>
      </c>
      <c r="H3638" s="2105">
        <v>19.989999999999998</v>
      </c>
      <c r="I3638" s="2105" t="s">
        <v>4070</v>
      </c>
      <c r="J3638" s="2106">
        <v>8.5999999999999993E-2</v>
      </c>
      <c r="K3638" s="2106">
        <v>9.6320000000000003E-2</v>
      </c>
      <c r="L3638" s="2106">
        <v>0.22</v>
      </c>
      <c r="M3638" s="2106">
        <v>0.24640000000000004</v>
      </c>
      <c r="N3638" s="2106">
        <v>0.15</v>
      </c>
      <c r="O3638" s="2106">
        <v>0.16800000000000001</v>
      </c>
      <c r="P3638" s="2105" t="s">
        <v>4090</v>
      </c>
      <c r="Q3638" s="2105" t="s">
        <v>2917</v>
      </c>
      <c r="R3638" s="2105" t="s">
        <v>4091</v>
      </c>
      <c r="S3638" s="2107" t="s">
        <v>390</v>
      </c>
    </row>
    <row r="3639" spans="2:19" ht="26.25" customHeight="1" x14ac:dyDescent="0.2">
      <c r="B3639" s="2087"/>
      <c r="C3639" s="2088"/>
      <c r="D3639" s="2089"/>
      <c r="E3639" s="2090"/>
      <c r="F3639" s="2090"/>
      <c r="G3639" s="2090"/>
      <c r="H3639" s="2090"/>
      <c r="I3639" s="2090"/>
      <c r="J3639" s="2090"/>
      <c r="K3639" s="2090"/>
      <c r="L3639" s="2090"/>
      <c r="M3639" s="2090"/>
      <c r="N3639" s="2090"/>
      <c r="O3639" s="2090"/>
      <c r="P3639" s="2090"/>
      <c r="Q3639" s="2090"/>
      <c r="R3639" s="2090"/>
      <c r="S3639" s="2091"/>
    </row>
    <row r="3640" spans="2:19" ht="26.25" customHeight="1" x14ac:dyDescent="0.2">
      <c r="B3640" s="2102" t="s">
        <v>4093</v>
      </c>
      <c r="C3640" s="2103" t="s">
        <v>783</v>
      </c>
      <c r="D3640" s="2104" t="s">
        <v>929</v>
      </c>
      <c r="E3640" s="2105">
        <v>30</v>
      </c>
      <c r="F3640" s="2105">
        <f>E3640*1.12</f>
        <v>33.6</v>
      </c>
      <c r="G3640" s="2105">
        <v>10.01</v>
      </c>
      <c r="H3640" s="2105">
        <v>19.989999999999998</v>
      </c>
      <c r="I3640" s="2105" t="s">
        <v>4094</v>
      </c>
      <c r="J3640" s="2106">
        <v>0.1</v>
      </c>
      <c r="K3640" s="2106">
        <f>J3640*1.12</f>
        <v>0.11200000000000002</v>
      </c>
      <c r="L3640" s="2106">
        <v>0.22</v>
      </c>
      <c r="M3640" s="2106">
        <v>0.24640000000000004</v>
      </c>
      <c r="N3640" s="2106">
        <v>0.15</v>
      </c>
      <c r="O3640" s="2106">
        <v>0.16800000000000001</v>
      </c>
      <c r="P3640" s="2105" t="s">
        <v>2172</v>
      </c>
      <c r="Q3640" s="2105" t="s">
        <v>1781</v>
      </c>
      <c r="R3640" s="2105" t="s">
        <v>3815</v>
      </c>
      <c r="S3640" s="2107" t="s">
        <v>763</v>
      </c>
    </row>
    <row r="3641" spans="2:19" ht="26.25" customHeight="1" x14ac:dyDescent="0.2">
      <c r="B3641" s="2102" t="s">
        <v>4095</v>
      </c>
      <c r="C3641" s="2103" t="s">
        <v>783</v>
      </c>
      <c r="D3641" s="2104" t="s">
        <v>929</v>
      </c>
      <c r="E3641" s="2105">
        <v>30</v>
      </c>
      <c r="F3641" s="2105">
        <f>E3641*1.12</f>
        <v>33.6</v>
      </c>
      <c r="G3641" s="2105">
        <v>10.01</v>
      </c>
      <c r="H3641" s="2105">
        <v>19.989999999999998</v>
      </c>
      <c r="I3641" s="2105" t="s">
        <v>4096</v>
      </c>
      <c r="J3641" s="2106">
        <v>0.1</v>
      </c>
      <c r="K3641" s="2106">
        <f t="shared" ref="K3641:K3655" si="29">J3641*1.12</f>
        <v>0.11200000000000002</v>
      </c>
      <c r="L3641" s="2106">
        <v>0.22</v>
      </c>
      <c r="M3641" s="2106">
        <v>0.24640000000000004</v>
      </c>
      <c r="N3641" s="2106">
        <v>0.15</v>
      </c>
      <c r="O3641" s="2106">
        <v>0.16800000000000001</v>
      </c>
      <c r="P3641" s="2105" t="s">
        <v>2172</v>
      </c>
      <c r="Q3641" s="2105" t="s">
        <v>1781</v>
      </c>
      <c r="R3641" s="2105" t="s">
        <v>3815</v>
      </c>
      <c r="S3641" s="2107" t="s">
        <v>763</v>
      </c>
    </row>
    <row r="3642" spans="2:19" ht="26.25" customHeight="1" x14ac:dyDescent="0.2">
      <c r="B3642" s="2102" t="s">
        <v>4097</v>
      </c>
      <c r="C3642" s="2103" t="s">
        <v>783</v>
      </c>
      <c r="D3642" s="2104" t="s">
        <v>929</v>
      </c>
      <c r="E3642" s="2105">
        <v>34</v>
      </c>
      <c r="F3642" s="2105">
        <f t="shared" ref="F3642:F3655" si="30">E3642*1.12</f>
        <v>38.080000000000005</v>
      </c>
      <c r="G3642" s="2105">
        <v>14.01</v>
      </c>
      <c r="H3642" s="2105">
        <v>19.989999999999998</v>
      </c>
      <c r="I3642" s="2105" t="s">
        <v>4094</v>
      </c>
      <c r="J3642" s="2106">
        <v>0.1</v>
      </c>
      <c r="K3642" s="2106">
        <f t="shared" si="29"/>
        <v>0.11200000000000002</v>
      </c>
      <c r="L3642" s="2106">
        <v>0.22</v>
      </c>
      <c r="M3642" s="2106">
        <v>0.24640000000000004</v>
      </c>
      <c r="N3642" s="2106">
        <v>0.15</v>
      </c>
      <c r="O3642" s="2106">
        <v>0.16800000000000001</v>
      </c>
      <c r="P3642" s="2105" t="s">
        <v>1624</v>
      </c>
      <c r="Q3642" s="2105" t="s">
        <v>4072</v>
      </c>
      <c r="R3642" s="2105" t="s">
        <v>2463</v>
      </c>
      <c r="S3642" s="2107" t="s">
        <v>763</v>
      </c>
    </row>
    <row r="3643" spans="2:19" ht="26.25" customHeight="1" x14ac:dyDescent="0.2">
      <c r="B3643" s="2102" t="s">
        <v>4098</v>
      </c>
      <c r="C3643" s="2103" t="s">
        <v>783</v>
      </c>
      <c r="D3643" s="2104" t="s">
        <v>929</v>
      </c>
      <c r="E3643" s="2105">
        <v>34</v>
      </c>
      <c r="F3643" s="2105">
        <f t="shared" si="30"/>
        <v>38.080000000000005</v>
      </c>
      <c r="G3643" s="2105">
        <v>14.01</v>
      </c>
      <c r="H3643" s="2105">
        <v>19.989999999999998</v>
      </c>
      <c r="I3643" s="2105" t="s">
        <v>4096</v>
      </c>
      <c r="J3643" s="2106">
        <v>0.1</v>
      </c>
      <c r="K3643" s="2106">
        <f t="shared" si="29"/>
        <v>0.11200000000000002</v>
      </c>
      <c r="L3643" s="2106">
        <v>0.22</v>
      </c>
      <c r="M3643" s="2106">
        <v>0.24640000000000004</v>
      </c>
      <c r="N3643" s="2106">
        <v>0.15</v>
      </c>
      <c r="O3643" s="2106">
        <v>0.16800000000000001</v>
      </c>
      <c r="P3643" s="2105" t="s">
        <v>1624</v>
      </c>
      <c r="Q3643" s="2105" t="s">
        <v>4072</v>
      </c>
      <c r="R3643" s="2105" t="s">
        <v>2463</v>
      </c>
      <c r="S3643" s="2107" t="s">
        <v>763</v>
      </c>
    </row>
    <row r="3644" spans="2:19" ht="26.25" customHeight="1" x14ac:dyDescent="0.2">
      <c r="B3644" s="2102" t="s">
        <v>4099</v>
      </c>
      <c r="C3644" s="2103" t="s">
        <v>783</v>
      </c>
      <c r="D3644" s="2104" t="s">
        <v>929</v>
      </c>
      <c r="E3644" s="2105">
        <v>39</v>
      </c>
      <c r="F3644" s="2105">
        <f t="shared" si="30"/>
        <v>43.680000000000007</v>
      </c>
      <c r="G3644" s="2105">
        <v>19.010000000000002</v>
      </c>
      <c r="H3644" s="2105">
        <v>19.989999999999998</v>
      </c>
      <c r="I3644" s="2105" t="s">
        <v>4094</v>
      </c>
      <c r="J3644" s="2106">
        <v>0.1</v>
      </c>
      <c r="K3644" s="2106">
        <f t="shared" si="29"/>
        <v>0.11200000000000002</v>
      </c>
      <c r="L3644" s="2106">
        <v>0.22</v>
      </c>
      <c r="M3644" s="2106">
        <v>0.24640000000000004</v>
      </c>
      <c r="N3644" s="2106">
        <v>0.15</v>
      </c>
      <c r="O3644" s="2106">
        <v>0.16800000000000001</v>
      </c>
      <c r="P3644" s="2105" t="s">
        <v>2988</v>
      </c>
      <c r="Q3644" s="2105" t="s">
        <v>2465</v>
      </c>
      <c r="R3644" s="2105" t="s">
        <v>762</v>
      </c>
      <c r="S3644" s="2107" t="s">
        <v>763</v>
      </c>
    </row>
    <row r="3645" spans="2:19" ht="26.25" customHeight="1" x14ac:dyDescent="0.2">
      <c r="B3645" s="2102" t="s">
        <v>4100</v>
      </c>
      <c r="C3645" s="2103" t="s">
        <v>783</v>
      </c>
      <c r="D3645" s="2104" t="s">
        <v>929</v>
      </c>
      <c r="E3645" s="2105">
        <v>39</v>
      </c>
      <c r="F3645" s="2105">
        <f t="shared" si="30"/>
        <v>43.680000000000007</v>
      </c>
      <c r="G3645" s="2105">
        <v>19.010000000000002</v>
      </c>
      <c r="H3645" s="2105">
        <v>19.989999999999998</v>
      </c>
      <c r="I3645" s="2105" t="s">
        <v>4096</v>
      </c>
      <c r="J3645" s="2106">
        <v>0.1</v>
      </c>
      <c r="K3645" s="2106">
        <f t="shared" si="29"/>
        <v>0.11200000000000002</v>
      </c>
      <c r="L3645" s="2106">
        <v>0.22</v>
      </c>
      <c r="M3645" s="2106">
        <v>0.24640000000000004</v>
      </c>
      <c r="N3645" s="2106">
        <v>0.15</v>
      </c>
      <c r="O3645" s="2106">
        <v>0.16800000000000001</v>
      </c>
      <c r="P3645" s="2105" t="s">
        <v>2988</v>
      </c>
      <c r="Q3645" s="2105" t="s">
        <v>2465</v>
      </c>
      <c r="R3645" s="2105" t="s">
        <v>762</v>
      </c>
      <c r="S3645" s="2107" t="s">
        <v>763</v>
      </c>
    </row>
    <row r="3646" spans="2:19" ht="26.25" customHeight="1" x14ac:dyDescent="0.2">
      <c r="B3646" s="2102" t="s">
        <v>4101</v>
      </c>
      <c r="C3646" s="2103" t="s">
        <v>783</v>
      </c>
      <c r="D3646" s="2104" t="s">
        <v>929</v>
      </c>
      <c r="E3646" s="2105">
        <v>49</v>
      </c>
      <c r="F3646" s="2105">
        <f t="shared" si="30"/>
        <v>54.88</v>
      </c>
      <c r="G3646" s="2105">
        <v>29.01</v>
      </c>
      <c r="H3646" s="2105">
        <v>19.989999999999998</v>
      </c>
      <c r="I3646" s="2105" t="s">
        <v>4094</v>
      </c>
      <c r="J3646" s="2106">
        <v>9.8000000000000004E-2</v>
      </c>
      <c r="K3646" s="2106">
        <f t="shared" si="29"/>
        <v>0.10976000000000001</v>
      </c>
      <c r="L3646" s="2106">
        <v>0.22</v>
      </c>
      <c r="M3646" s="2106">
        <v>0.24640000000000004</v>
      </c>
      <c r="N3646" s="2106">
        <v>0.15</v>
      </c>
      <c r="O3646" s="2106">
        <v>0.16800000000000001</v>
      </c>
      <c r="P3646" s="2105" t="s">
        <v>3340</v>
      </c>
      <c r="Q3646" s="2105" t="s">
        <v>3801</v>
      </c>
      <c r="R3646" s="2105" t="s">
        <v>2971</v>
      </c>
      <c r="S3646" s="2107" t="s">
        <v>763</v>
      </c>
    </row>
    <row r="3647" spans="2:19" ht="26.25" customHeight="1" x14ac:dyDescent="0.2">
      <c r="B3647" s="2102" t="s">
        <v>4102</v>
      </c>
      <c r="C3647" s="2103" t="s">
        <v>783</v>
      </c>
      <c r="D3647" s="2104" t="s">
        <v>929</v>
      </c>
      <c r="E3647" s="2105">
        <v>49</v>
      </c>
      <c r="F3647" s="2105">
        <f t="shared" si="30"/>
        <v>54.88</v>
      </c>
      <c r="G3647" s="2105">
        <v>29.01</v>
      </c>
      <c r="H3647" s="2105">
        <v>19.989999999999998</v>
      </c>
      <c r="I3647" s="2105" t="s">
        <v>4096</v>
      </c>
      <c r="J3647" s="2106">
        <v>9.8000000000000004E-2</v>
      </c>
      <c r="K3647" s="2106">
        <f t="shared" si="29"/>
        <v>0.10976000000000001</v>
      </c>
      <c r="L3647" s="2106">
        <v>0.22</v>
      </c>
      <c r="M3647" s="2106">
        <v>0.24640000000000004</v>
      </c>
      <c r="N3647" s="2106">
        <v>0.15</v>
      </c>
      <c r="O3647" s="2106">
        <v>0.16800000000000001</v>
      </c>
      <c r="P3647" s="2105" t="s">
        <v>3340</v>
      </c>
      <c r="Q3647" s="2105" t="s">
        <v>3801</v>
      </c>
      <c r="R3647" s="2105" t="s">
        <v>2971</v>
      </c>
      <c r="S3647" s="2107" t="s">
        <v>763</v>
      </c>
    </row>
    <row r="3648" spans="2:19" ht="26.25" customHeight="1" x14ac:dyDescent="0.2">
      <c r="B3648" s="2102" t="s">
        <v>4103</v>
      </c>
      <c r="C3648" s="2103" t="s">
        <v>783</v>
      </c>
      <c r="D3648" s="2104" t="s">
        <v>929</v>
      </c>
      <c r="E3648" s="2105">
        <v>59</v>
      </c>
      <c r="F3648" s="2105">
        <f t="shared" si="30"/>
        <v>66.080000000000013</v>
      </c>
      <c r="G3648" s="2105">
        <v>39.01</v>
      </c>
      <c r="H3648" s="2105">
        <v>19.989999999999998</v>
      </c>
      <c r="I3648" s="2105" t="s">
        <v>4094</v>
      </c>
      <c r="J3648" s="2106">
        <v>9.8000000000000004E-2</v>
      </c>
      <c r="K3648" s="2106">
        <f t="shared" si="29"/>
        <v>0.10976000000000001</v>
      </c>
      <c r="L3648" s="2106">
        <v>0.22</v>
      </c>
      <c r="M3648" s="2106">
        <v>0.24640000000000004</v>
      </c>
      <c r="N3648" s="2106">
        <v>0.15</v>
      </c>
      <c r="O3648" s="2106">
        <v>0.16800000000000001</v>
      </c>
      <c r="P3648" s="2105" t="s">
        <v>2186</v>
      </c>
      <c r="Q3648" s="2105" t="s">
        <v>101</v>
      </c>
      <c r="R3648" s="2105" t="s">
        <v>4104</v>
      </c>
      <c r="S3648" s="2107" t="s">
        <v>390</v>
      </c>
    </row>
    <row r="3649" spans="2:19" ht="26.25" customHeight="1" x14ac:dyDescent="0.2">
      <c r="B3649" s="2102" t="s">
        <v>4105</v>
      </c>
      <c r="C3649" s="2103" t="s">
        <v>783</v>
      </c>
      <c r="D3649" s="2104" t="s">
        <v>929</v>
      </c>
      <c r="E3649" s="2105">
        <v>59</v>
      </c>
      <c r="F3649" s="2105">
        <f t="shared" si="30"/>
        <v>66.080000000000013</v>
      </c>
      <c r="G3649" s="2105">
        <v>39.01</v>
      </c>
      <c r="H3649" s="2105">
        <v>19.989999999999998</v>
      </c>
      <c r="I3649" s="2105" t="s">
        <v>4096</v>
      </c>
      <c r="J3649" s="2106">
        <v>9.8000000000000004E-2</v>
      </c>
      <c r="K3649" s="2106">
        <f t="shared" si="29"/>
        <v>0.10976000000000001</v>
      </c>
      <c r="L3649" s="2106">
        <v>0.22</v>
      </c>
      <c r="M3649" s="2106">
        <v>0.24640000000000004</v>
      </c>
      <c r="N3649" s="2106">
        <v>0.15</v>
      </c>
      <c r="O3649" s="2106">
        <v>0.16800000000000001</v>
      </c>
      <c r="P3649" s="2105" t="s">
        <v>2186</v>
      </c>
      <c r="Q3649" s="2105" t="s">
        <v>101</v>
      </c>
      <c r="R3649" s="2105" t="s">
        <v>4104</v>
      </c>
      <c r="S3649" s="2107" t="s">
        <v>390</v>
      </c>
    </row>
    <row r="3650" spans="2:19" ht="26.25" customHeight="1" x14ac:dyDescent="0.2">
      <c r="B3650" s="2102" t="s">
        <v>4106</v>
      </c>
      <c r="C3650" s="2103" t="s">
        <v>783</v>
      </c>
      <c r="D3650" s="2104" t="s">
        <v>929</v>
      </c>
      <c r="E3650" s="2105">
        <v>69</v>
      </c>
      <c r="F3650" s="2105">
        <f t="shared" si="30"/>
        <v>77.28</v>
      </c>
      <c r="G3650" s="2105">
        <v>49.01</v>
      </c>
      <c r="H3650" s="2105">
        <v>19.989999999999998</v>
      </c>
      <c r="I3650" s="2105" t="s">
        <v>4094</v>
      </c>
      <c r="J3650" s="2106">
        <v>9.6000000000000002E-2</v>
      </c>
      <c r="K3650" s="2106">
        <f t="shared" si="29"/>
        <v>0.10752000000000002</v>
      </c>
      <c r="L3650" s="2106">
        <v>0.22</v>
      </c>
      <c r="M3650" s="2106">
        <v>0.24640000000000004</v>
      </c>
      <c r="N3650" s="2106">
        <v>0.15</v>
      </c>
      <c r="O3650" s="2106">
        <v>0.16800000000000001</v>
      </c>
      <c r="P3650" s="2105" t="s">
        <v>4082</v>
      </c>
      <c r="Q3650" s="2105" t="s">
        <v>4083</v>
      </c>
      <c r="R3650" s="2105" t="s">
        <v>4084</v>
      </c>
      <c r="S3650" s="2107" t="s">
        <v>390</v>
      </c>
    </row>
    <row r="3651" spans="2:19" ht="26.25" customHeight="1" x14ac:dyDescent="0.2">
      <c r="B3651" s="2102" t="s">
        <v>4107</v>
      </c>
      <c r="C3651" s="2103" t="s">
        <v>783</v>
      </c>
      <c r="D3651" s="2104" t="s">
        <v>929</v>
      </c>
      <c r="E3651" s="2105">
        <v>69</v>
      </c>
      <c r="F3651" s="2105">
        <f t="shared" si="30"/>
        <v>77.28</v>
      </c>
      <c r="G3651" s="2105">
        <v>49.01</v>
      </c>
      <c r="H3651" s="2105">
        <v>19.989999999999998</v>
      </c>
      <c r="I3651" s="2105" t="s">
        <v>4096</v>
      </c>
      <c r="J3651" s="2106">
        <v>9.6000000000000002E-2</v>
      </c>
      <c r="K3651" s="2106">
        <f t="shared" si="29"/>
        <v>0.10752000000000002</v>
      </c>
      <c r="L3651" s="2106">
        <v>0.22</v>
      </c>
      <c r="M3651" s="2106">
        <v>0.24640000000000004</v>
      </c>
      <c r="N3651" s="2106">
        <v>0.15</v>
      </c>
      <c r="O3651" s="2106">
        <v>0.16800000000000001</v>
      </c>
      <c r="P3651" s="2105" t="s">
        <v>4082</v>
      </c>
      <c r="Q3651" s="2105" t="s">
        <v>4083</v>
      </c>
      <c r="R3651" s="2105" t="s">
        <v>4084</v>
      </c>
      <c r="S3651" s="2107" t="s">
        <v>390</v>
      </c>
    </row>
    <row r="3652" spans="2:19" ht="26.25" customHeight="1" x14ac:dyDescent="0.2">
      <c r="B3652" s="2102" t="s">
        <v>4108</v>
      </c>
      <c r="C3652" s="2103" t="s">
        <v>783</v>
      </c>
      <c r="D3652" s="2104" t="s">
        <v>929</v>
      </c>
      <c r="E3652" s="2105">
        <v>79</v>
      </c>
      <c r="F3652" s="2105">
        <f t="shared" si="30"/>
        <v>88.48</v>
      </c>
      <c r="G3652" s="2105">
        <v>59.01</v>
      </c>
      <c r="H3652" s="2105">
        <v>19.989999999999998</v>
      </c>
      <c r="I3652" s="2105" t="s">
        <v>4094</v>
      </c>
      <c r="J3652" s="2106">
        <v>0.09</v>
      </c>
      <c r="K3652" s="2106">
        <f t="shared" si="29"/>
        <v>0.1008</v>
      </c>
      <c r="L3652" s="2106">
        <v>0.22</v>
      </c>
      <c r="M3652" s="2106">
        <v>0.24640000000000004</v>
      </c>
      <c r="N3652" s="2106">
        <v>0.15</v>
      </c>
      <c r="O3652" s="2106">
        <v>0.16800000000000001</v>
      </c>
      <c r="P3652" s="2105" t="s">
        <v>4087</v>
      </c>
      <c r="Q3652" s="2105" t="s">
        <v>2595</v>
      </c>
      <c r="R3652" s="2105" t="s">
        <v>580</v>
      </c>
      <c r="S3652" s="2107" t="s">
        <v>390</v>
      </c>
    </row>
    <row r="3653" spans="2:19" ht="26.25" customHeight="1" x14ac:dyDescent="0.2">
      <c r="B3653" s="2102" t="s">
        <v>4109</v>
      </c>
      <c r="C3653" s="2103" t="s">
        <v>783</v>
      </c>
      <c r="D3653" s="2104" t="s">
        <v>929</v>
      </c>
      <c r="E3653" s="2105">
        <v>79</v>
      </c>
      <c r="F3653" s="2105">
        <f t="shared" si="30"/>
        <v>88.48</v>
      </c>
      <c r="G3653" s="2105">
        <v>59.01</v>
      </c>
      <c r="H3653" s="2105">
        <v>19.989999999999998</v>
      </c>
      <c r="I3653" s="2105" t="s">
        <v>4096</v>
      </c>
      <c r="J3653" s="2106">
        <v>0.09</v>
      </c>
      <c r="K3653" s="2106">
        <f t="shared" si="29"/>
        <v>0.1008</v>
      </c>
      <c r="L3653" s="2106">
        <v>0.22</v>
      </c>
      <c r="M3653" s="2106">
        <v>0.24640000000000004</v>
      </c>
      <c r="N3653" s="2106">
        <v>0.15</v>
      </c>
      <c r="O3653" s="2106">
        <v>0.16800000000000001</v>
      </c>
      <c r="P3653" s="2105" t="s">
        <v>4087</v>
      </c>
      <c r="Q3653" s="2105" t="s">
        <v>2595</v>
      </c>
      <c r="R3653" s="2105" t="s">
        <v>580</v>
      </c>
      <c r="S3653" s="2107" t="s">
        <v>390</v>
      </c>
    </row>
    <row r="3654" spans="2:19" ht="26.25" customHeight="1" x14ac:dyDescent="0.2">
      <c r="B3654" s="2102" t="s">
        <v>4110</v>
      </c>
      <c r="C3654" s="2103" t="s">
        <v>783</v>
      </c>
      <c r="D3654" s="2104" t="s">
        <v>929</v>
      </c>
      <c r="E3654" s="2105">
        <v>99</v>
      </c>
      <c r="F3654" s="2105">
        <f t="shared" si="30"/>
        <v>110.88000000000001</v>
      </c>
      <c r="G3654" s="2105">
        <v>79.010000000000005</v>
      </c>
      <c r="H3654" s="2105">
        <v>19.989999999999998</v>
      </c>
      <c r="I3654" s="2105" t="s">
        <v>4094</v>
      </c>
      <c r="J3654" s="2106">
        <v>8.5999999999999993E-2</v>
      </c>
      <c r="K3654" s="2106">
        <f t="shared" si="29"/>
        <v>9.6320000000000003E-2</v>
      </c>
      <c r="L3654" s="2106">
        <v>0.22</v>
      </c>
      <c r="M3654" s="2106">
        <v>0.24640000000000004</v>
      </c>
      <c r="N3654" s="2106">
        <v>0.15</v>
      </c>
      <c r="O3654" s="2106">
        <v>0.16800000000000001</v>
      </c>
      <c r="P3654" s="2105" t="s">
        <v>4090</v>
      </c>
      <c r="Q3654" s="2105" t="s">
        <v>2917</v>
      </c>
      <c r="R3654" s="2105" t="s">
        <v>4091</v>
      </c>
      <c r="S3654" s="2107" t="s">
        <v>390</v>
      </c>
    </row>
    <row r="3655" spans="2:19" ht="26.25" customHeight="1" x14ac:dyDescent="0.2">
      <c r="B3655" s="2102" t="s">
        <v>4111</v>
      </c>
      <c r="C3655" s="2103" t="s">
        <v>783</v>
      </c>
      <c r="D3655" s="2104" t="s">
        <v>929</v>
      </c>
      <c r="E3655" s="2105">
        <v>99</v>
      </c>
      <c r="F3655" s="2105">
        <f t="shared" si="30"/>
        <v>110.88000000000001</v>
      </c>
      <c r="G3655" s="2105">
        <v>79.010000000000005</v>
      </c>
      <c r="H3655" s="2105">
        <v>19.989999999999998</v>
      </c>
      <c r="I3655" s="2105" t="s">
        <v>4096</v>
      </c>
      <c r="J3655" s="2106">
        <v>8.5999999999999993E-2</v>
      </c>
      <c r="K3655" s="2106">
        <f t="shared" si="29"/>
        <v>9.6320000000000003E-2</v>
      </c>
      <c r="L3655" s="2106">
        <v>0.22</v>
      </c>
      <c r="M3655" s="2106">
        <v>0.24640000000000004</v>
      </c>
      <c r="N3655" s="2106">
        <v>0.15</v>
      </c>
      <c r="O3655" s="2106">
        <v>0.16800000000000001</v>
      </c>
      <c r="P3655" s="2105" t="s">
        <v>4090</v>
      </c>
      <c r="Q3655" s="2105" t="s">
        <v>2917</v>
      </c>
      <c r="R3655" s="2105" t="s">
        <v>4091</v>
      </c>
      <c r="S3655" s="2107" t="s">
        <v>390</v>
      </c>
    </row>
    <row r="3656" spans="2:19" ht="17.25" customHeight="1" x14ac:dyDescent="0.2">
      <c r="B3656" s="4502" t="s">
        <v>4112</v>
      </c>
      <c r="C3656" s="4503"/>
      <c r="D3656" s="2108"/>
      <c r="E3656" s="2108"/>
      <c r="F3656" s="2108"/>
      <c r="G3656" s="2109"/>
      <c r="H3656" s="2109"/>
      <c r="I3656" s="2109"/>
      <c r="J3656" s="2109"/>
      <c r="K3656" s="2109"/>
      <c r="L3656" s="2109"/>
      <c r="M3656" s="2109"/>
      <c r="N3656" s="2109"/>
      <c r="O3656" s="2109"/>
      <c r="P3656" s="2109"/>
      <c r="Q3656" s="2109"/>
      <c r="R3656" s="2109"/>
      <c r="S3656" s="2110"/>
    </row>
    <row r="3657" spans="2:19" ht="17.25" customHeight="1" x14ac:dyDescent="0.2">
      <c r="B3657" s="4052" t="s">
        <v>3565</v>
      </c>
      <c r="C3657" s="4053"/>
      <c r="D3657" s="4053"/>
      <c r="E3657" s="2108"/>
      <c r="F3657" s="2108"/>
      <c r="G3657" s="2109"/>
      <c r="H3657" s="2109"/>
      <c r="I3657" s="2109"/>
      <c r="J3657" s="2109"/>
      <c r="K3657" s="2109"/>
      <c r="L3657" s="2109"/>
      <c r="M3657" s="2109"/>
      <c r="N3657" s="2109"/>
      <c r="O3657" s="2109"/>
      <c r="P3657" s="2109"/>
      <c r="Q3657" s="2109"/>
      <c r="R3657" s="2109"/>
      <c r="S3657" s="2110"/>
    </row>
    <row r="3658" spans="2:19" ht="17.25" customHeight="1" thickBot="1" x14ac:dyDescent="0.25">
      <c r="B3658" s="2111" t="s">
        <v>4113</v>
      </c>
      <c r="C3658" s="2112"/>
      <c r="D3658" s="2112"/>
      <c r="E3658" s="2112"/>
      <c r="F3658" s="2112"/>
      <c r="G3658" s="2112"/>
      <c r="H3658" s="2112"/>
      <c r="I3658" s="2112"/>
      <c r="J3658" s="2112"/>
      <c r="K3658" s="2112"/>
      <c r="L3658" s="2112"/>
      <c r="M3658" s="2112"/>
      <c r="N3658" s="2112"/>
      <c r="O3658" s="2112"/>
      <c r="P3658" s="2112"/>
      <c r="Q3658" s="2112"/>
      <c r="R3658" s="2112"/>
      <c r="S3658" s="2113"/>
    </row>
    <row r="3659" spans="2:19" ht="17.25" customHeight="1" thickTop="1" x14ac:dyDescent="0.3">
      <c r="B3659" s="4028"/>
      <c r="C3659" s="4028"/>
      <c r="D3659" s="534"/>
      <c r="E3659" s="534"/>
      <c r="F3659" s="534"/>
      <c r="G3659" s="2"/>
    </row>
    <row r="3660" spans="2:19" ht="17.25" customHeight="1" thickBot="1" x14ac:dyDescent="0.35">
      <c r="B3660" s="534"/>
      <c r="C3660" s="534"/>
      <c r="D3660" s="534"/>
      <c r="E3660" s="534"/>
      <c r="F3660" s="534"/>
      <c r="G3660" s="2"/>
    </row>
    <row r="3661" spans="2:19" ht="17.25" customHeight="1" thickTop="1" x14ac:dyDescent="0.2">
      <c r="B3661" s="1519" t="s">
        <v>4044</v>
      </c>
      <c r="C3661" s="1520"/>
      <c r="D3661" s="1520"/>
      <c r="E3661" s="1520"/>
      <c r="F3661" s="1520"/>
      <c r="G3661" s="1521"/>
      <c r="H3661" s="1521"/>
      <c r="I3661" s="1521"/>
      <c r="J3661" s="1521"/>
      <c r="K3661" s="1521"/>
      <c r="L3661" s="1522"/>
      <c r="M3661" s="1522"/>
      <c r="N3661" s="1522"/>
      <c r="O3661" s="1523"/>
    </row>
    <row r="3662" spans="2:19" ht="34.5" customHeight="1" x14ac:dyDescent="0.2">
      <c r="B3662" s="1524" t="s">
        <v>995</v>
      </c>
      <c r="C3662" s="1525" t="s">
        <v>80</v>
      </c>
      <c r="D3662" s="1526" t="s">
        <v>1810</v>
      </c>
      <c r="E3662" s="1527" t="s">
        <v>535</v>
      </c>
      <c r="F3662" s="1527" t="s">
        <v>2955</v>
      </c>
      <c r="G3662" s="1528" t="s">
        <v>536</v>
      </c>
      <c r="H3662" s="1528" t="s">
        <v>537</v>
      </c>
      <c r="I3662" s="1525" t="s">
        <v>2956</v>
      </c>
      <c r="J3662" s="1525" t="s">
        <v>2957</v>
      </c>
      <c r="K3662" s="1525" t="s">
        <v>2958</v>
      </c>
      <c r="L3662" s="1525" t="s">
        <v>2959</v>
      </c>
      <c r="M3662" s="1525" t="s">
        <v>2960</v>
      </c>
      <c r="N3662" s="1529" t="s">
        <v>2961</v>
      </c>
      <c r="O3662" s="1530" t="s">
        <v>2028</v>
      </c>
    </row>
    <row r="3663" spans="2:19" ht="24.75" customHeight="1" x14ac:dyDescent="0.2">
      <c r="B3663" s="2056" t="s">
        <v>4045</v>
      </c>
      <c r="C3663" s="1532" t="s">
        <v>2030</v>
      </c>
      <c r="D3663" s="1570" t="s">
        <v>929</v>
      </c>
      <c r="E3663" s="2083">
        <v>18</v>
      </c>
      <c r="F3663" s="2083">
        <v>8.01</v>
      </c>
      <c r="G3663" s="2084">
        <v>9.99</v>
      </c>
      <c r="H3663" s="2084" t="s">
        <v>4046</v>
      </c>
      <c r="I3663" s="2085">
        <v>0.12</v>
      </c>
      <c r="J3663" s="2085">
        <v>0.22</v>
      </c>
      <c r="K3663" s="2085">
        <v>0.15</v>
      </c>
      <c r="L3663" s="2086" t="s">
        <v>3815</v>
      </c>
      <c r="M3663" s="2086" t="s">
        <v>235</v>
      </c>
      <c r="N3663" s="2086" t="s">
        <v>236</v>
      </c>
      <c r="O3663" s="1572" t="s">
        <v>2034</v>
      </c>
    </row>
    <row r="3664" spans="2:19" ht="24.75" customHeight="1" x14ac:dyDescent="0.2">
      <c r="B3664" s="2056" t="s">
        <v>4047</v>
      </c>
      <c r="C3664" s="1532" t="s">
        <v>2030</v>
      </c>
      <c r="D3664" s="1570" t="s">
        <v>929</v>
      </c>
      <c r="E3664" s="2083">
        <v>18</v>
      </c>
      <c r="F3664" s="2083">
        <v>8.01</v>
      </c>
      <c r="G3664" s="2084">
        <v>9.99</v>
      </c>
      <c r="H3664" s="2084" t="s">
        <v>4048</v>
      </c>
      <c r="I3664" s="2085">
        <v>0.12</v>
      </c>
      <c r="J3664" s="2085">
        <v>0.22</v>
      </c>
      <c r="K3664" s="2085">
        <v>0.15</v>
      </c>
      <c r="L3664" s="2086" t="s">
        <v>3815</v>
      </c>
      <c r="M3664" s="2086" t="s">
        <v>235</v>
      </c>
      <c r="N3664" s="2086" t="s">
        <v>236</v>
      </c>
      <c r="O3664" s="1572" t="s">
        <v>2034</v>
      </c>
    </row>
    <row r="3665" spans="2:15" ht="24.75" customHeight="1" x14ac:dyDescent="0.2">
      <c r="B3665" s="2056" t="s">
        <v>4049</v>
      </c>
      <c r="C3665" s="1532" t="s">
        <v>2030</v>
      </c>
      <c r="D3665" s="1570" t="s">
        <v>929</v>
      </c>
      <c r="E3665" s="2083">
        <v>20</v>
      </c>
      <c r="F3665" s="2083">
        <v>10.01</v>
      </c>
      <c r="G3665" s="2084">
        <v>9.99</v>
      </c>
      <c r="H3665" s="2084" t="s">
        <v>4046</v>
      </c>
      <c r="I3665" s="2085">
        <v>0.12</v>
      </c>
      <c r="J3665" s="2085">
        <v>0.22</v>
      </c>
      <c r="K3665" s="2085">
        <v>0.15</v>
      </c>
      <c r="L3665" s="2086" t="s">
        <v>1769</v>
      </c>
      <c r="M3665" s="2086" t="s">
        <v>1781</v>
      </c>
      <c r="N3665" s="2086" t="s">
        <v>3815</v>
      </c>
      <c r="O3665" s="1572" t="s">
        <v>2034</v>
      </c>
    </row>
    <row r="3666" spans="2:15" ht="24.75" customHeight="1" x14ac:dyDescent="0.2">
      <c r="B3666" s="2056" t="s">
        <v>4050</v>
      </c>
      <c r="C3666" s="1532" t="s">
        <v>2030</v>
      </c>
      <c r="D3666" s="1570" t="s">
        <v>929</v>
      </c>
      <c r="E3666" s="2083">
        <v>20</v>
      </c>
      <c r="F3666" s="2083">
        <v>10.01</v>
      </c>
      <c r="G3666" s="2084">
        <v>9.99</v>
      </c>
      <c r="H3666" s="2084" t="s">
        <v>4048</v>
      </c>
      <c r="I3666" s="2085">
        <v>0.12</v>
      </c>
      <c r="J3666" s="2085">
        <v>0.22</v>
      </c>
      <c r="K3666" s="2085">
        <v>0.15</v>
      </c>
      <c r="L3666" s="2086" t="s">
        <v>1769</v>
      </c>
      <c r="M3666" s="2086" t="s">
        <v>1781</v>
      </c>
      <c r="N3666" s="2086" t="s">
        <v>3815</v>
      </c>
      <c r="O3666" s="1572" t="s">
        <v>2034</v>
      </c>
    </row>
    <row r="3667" spans="2:15" ht="24.75" customHeight="1" x14ac:dyDescent="0.2">
      <c r="B3667" s="2056" t="s">
        <v>4051</v>
      </c>
      <c r="C3667" s="1532" t="s">
        <v>2030</v>
      </c>
      <c r="D3667" s="1570" t="s">
        <v>929</v>
      </c>
      <c r="E3667" s="2083">
        <v>22</v>
      </c>
      <c r="F3667" s="2083">
        <v>12.01</v>
      </c>
      <c r="G3667" s="2084">
        <v>9.99</v>
      </c>
      <c r="H3667" s="2084" t="s">
        <v>4046</v>
      </c>
      <c r="I3667" s="2085">
        <v>0.12</v>
      </c>
      <c r="J3667" s="2085">
        <v>0.22</v>
      </c>
      <c r="K3667" s="2085">
        <v>0.15</v>
      </c>
      <c r="L3667" s="2086" t="s">
        <v>2172</v>
      </c>
      <c r="M3667" s="2086" t="s">
        <v>1779</v>
      </c>
      <c r="N3667" s="2086" t="s">
        <v>2037</v>
      </c>
      <c r="O3667" s="1572" t="s">
        <v>2034</v>
      </c>
    </row>
    <row r="3668" spans="2:15" ht="24.75" customHeight="1" x14ac:dyDescent="0.2">
      <c r="B3668" s="2056" t="s">
        <v>4052</v>
      </c>
      <c r="C3668" s="1532" t="s">
        <v>2030</v>
      </c>
      <c r="D3668" s="1570" t="s">
        <v>929</v>
      </c>
      <c r="E3668" s="2083">
        <v>22</v>
      </c>
      <c r="F3668" s="2083">
        <v>12.01</v>
      </c>
      <c r="G3668" s="2084">
        <v>9.99</v>
      </c>
      <c r="H3668" s="2084" t="s">
        <v>4048</v>
      </c>
      <c r="I3668" s="2085">
        <v>0.12</v>
      </c>
      <c r="J3668" s="2085">
        <v>0.22</v>
      </c>
      <c r="K3668" s="2085">
        <v>0.15</v>
      </c>
      <c r="L3668" s="2086" t="s">
        <v>2172</v>
      </c>
      <c r="M3668" s="2086" t="s">
        <v>1779</v>
      </c>
      <c r="N3668" s="2086" t="s">
        <v>2037</v>
      </c>
      <c r="O3668" s="1572" t="s">
        <v>2034</v>
      </c>
    </row>
    <row r="3669" spans="2:15" ht="24.75" customHeight="1" x14ac:dyDescent="0.2">
      <c r="B3669" s="2056" t="s">
        <v>4053</v>
      </c>
      <c r="C3669" s="1532" t="s">
        <v>2030</v>
      </c>
      <c r="D3669" s="1570" t="s">
        <v>929</v>
      </c>
      <c r="E3669" s="2083">
        <v>25</v>
      </c>
      <c r="F3669" s="2083">
        <v>15.01</v>
      </c>
      <c r="G3669" s="2084">
        <v>9.99</v>
      </c>
      <c r="H3669" s="2084" t="s">
        <v>4046</v>
      </c>
      <c r="I3669" s="2085">
        <v>0.12</v>
      </c>
      <c r="J3669" s="2085">
        <v>0.22</v>
      </c>
      <c r="K3669" s="2085">
        <v>0.15</v>
      </c>
      <c r="L3669" s="2086" t="s">
        <v>1891</v>
      </c>
      <c r="M3669" s="2086" t="s">
        <v>2468</v>
      </c>
      <c r="N3669" s="2086" t="s">
        <v>2172</v>
      </c>
      <c r="O3669" s="1572" t="s">
        <v>2034</v>
      </c>
    </row>
    <row r="3670" spans="2:15" ht="24.75" customHeight="1" x14ac:dyDescent="0.2">
      <c r="B3670" s="2056" t="s">
        <v>4054</v>
      </c>
      <c r="C3670" s="1532" t="s">
        <v>2030</v>
      </c>
      <c r="D3670" s="1570" t="s">
        <v>929</v>
      </c>
      <c r="E3670" s="2083">
        <v>25</v>
      </c>
      <c r="F3670" s="2083">
        <v>15.01</v>
      </c>
      <c r="G3670" s="2084">
        <v>9.99</v>
      </c>
      <c r="H3670" s="2084" t="s">
        <v>4048</v>
      </c>
      <c r="I3670" s="2085">
        <v>0.12</v>
      </c>
      <c r="J3670" s="2085">
        <v>0.22</v>
      </c>
      <c r="K3670" s="2085">
        <v>0.15</v>
      </c>
      <c r="L3670" s="2086" t="s">
        <v>1891</v>
      </c>
      <c r="M3670" s="2086" t="s">
        <v>2468</v>
      </c>
      <c r="N3670" s="2086" t="s">
        <v>2172</v>
      </c>
      <c r="O3670" s="1572" t="s">
        <v>2034</v>
      </c>
    </row>
    <row r="3671" spans="2:15" ht="24.75" customHeight="1" x14ac:dyDescent="0.2">
      <c r="B3671" s="2087"/>
      <c r="C3671" s="2088"/>
      <c r="D3671" s="2089"/>
      <c r="E3671" s="2090"/>
      <c r="F3671" s="2090"/>
      <c r="G3671" s="2090"/>
      <c r="H3671" s="2090"/>
      <c r="I3671" s="2090"/>
      <c r="J3671" s="2090"/>
      <c r="K3671" s="2090"/>
      <c r="L3671" s="2090"/>
      <c r="M3671" s="2090"/>
      <c r="N3671" s="2090"/>
      <c r="O3671" s="2091"/>
    </row>
    <row r="3672" spans="2:15" ht="24.75" customHeight="1" x14ac:dyDescent="0.2">
      <c r="B3672" s="2056" t="s">
        <v>4055</v>
      </c>
      <c r="C3672" s="1583" t="s">
        <v>783</v>
      </c>
      <c r="D3672" s="1570" t="s">
        <v>929</v>
      </c>
      <c r="E3672" s="2083">
        <v>22</v>
      </c>
      <c r="F3672" s="2083">
        <v>12.01</v>
      </c>
      <c r="G3672" s="2084">
        <v>9.99</v>
      </c>
      <c r="H3672" s="2084" t="s">
        <v>4056</v>
      </c>
      <c r="I3672" s="2085">
        <v>0.1</v>
      </c>
      <c r="J3672" s="2092">
        <v>0.22</v>
      </c>
      <c r="K3672" s="2085">
        <v>0.15</v>
      </c>
      <c r="L3672" s="2086" t="s">
        <v>2041</v>
      </c>
      <c r="M3672" s="2086" t="s">
        <v>1779</v>
      </c>
      <c r="N3672" s="2086" t="s">
        <v>2037</v>
      </c>
      <c r="O3672" s="1572" t="s">
        <v>2034</v>
      </c>
    </row>
    <row r="3673" spans="2:15" ht="24.75" customHeight="1" x14ac:dyDescent="0.2">
      <c r="B3673" s="2056" t="s">
        <v>4057</v>
      </c>
      <c r="C3673" s="1583" t="s">
        <v>783</v>
      </c>
      <c r="D3673" s="1570" t="s">
        <v>929</v>
      </c>
      <c r="E3673" s="2083">
        <v>22</v>
      </c>
      <c r="F3673" s="2083">
        <v>12.01</v>
      </c>
      <c r="G3673" s="2084">
        <v>9.99</v>
      </c>
      <c r="H3673" s="2084" t="s">
        <v>4058</v>
      </c>
      <c r="I3673" s="2085">
        <v>0.1</v>
      </c>
      <c r="J3673" s="2092">
        <v>0.22</v>
      </c>
      <c r="K3673" s="2085">
        <v>0.15</v>
      </c>
      <c r="L3673" s="2086" t="s">
        <v>2041</v>
      </c>
      <c r="M3673" s="2086" t="s">
        <v>1779</v>
      </c>
      <c r="N3673" s="2086" t="s">
        <v>2037</v>
      </c>
      <c r="O3673" s="1572" t="s">
        <v>2034</v>
      </c>
    </row>
    <row r="3674" spans="2:15" ht="24.75" customHeight="1" x14ac:dyDescent="0.2">
      <c r="B3674" s="2056" t="s">
        <v>4059</v>
      </c>
      <c r="C3674" s="1583" t="s">
        <v>783</v>
      </c>
      <c r="D3674" s="1570" t="s">
        <v>929</v>
      </c>
      <c r="E3674" s="2083">
        <v>25</v>
      </c>
      <c r="F3674" s="2083">
        <v>15.01</v>
      </c>
      <c r="G3674" s="2084">
        <v>9.99</v>
      </c>
      <c r="H3674" s="2084" t="s">
        <v>4056</v>
      </c>
      <c r="I3674" s="2085">
        <v>0.1</v>
      </c>
      <c r="J3674" s="2092">
        <v>0.22</v>
      </c>
      <c r="K3674" s="2085">
        <v>0.15</v>
      </c>
      <c r="L3674" s="2086" t="s">
        <v>1892</v>
      </c>
      <c r="M3674" s="2086" t="s">
        <v>2468</v>
      </c>
      <c r="N3674" s="2086" t="s">
        <v>2172</v>
      </c>
      <c r="O3674" s="1572" t="s">
        <v>2034</v>
      </c>
    </row>
    <row r="3675" spans="2:15" ht="24.75" customHeight="1" x14ac:dyDescent="0.2">
      <c r="B3675" s="2056" t="s">
        <v>4060</v>
      </c>
      <c r="C3675" s="1583" t="s">
        <v>783</v>
      </c>
      <c r="D3675" s="1570" t="s">
        <v>929</v>
      </c>
      <c r="E3675" s="2093">
        <v>25</v>
      </c>
      <c r="F3675" s="2094">
        <v>15.01</v>
      </c>
      <c r="G3675" s="2084">
        <v>9.99</v>
      </c>
      <c r="H3675" s="2084" t="s">
        <v>4058</v>
      </c>
      <c r="I3675" s="2085">
        <v>0.1</v>
      </c>
      <c r="J3675" s="2092">
        <v>0.22</v>
      </c>
      <c r="K3675" s="2085">
        <v>0.15</v>
      </c>
      <c r="L3675" s="2086" t="s">
        <v>1892</v>
      </c>
      <c r="M3675" s="2086" t="s">
        <v>2468</v>
      </c>
      <c r="N3675" s="2086" t="s">
        <v>2172</v>
      </c>
      <c r="O3675" s="1572" t="s">
        <v>2034</v>
      </c>
    </row>
    <row r="3676" spans="2:15" ht="17.25" customHeight="1" x14ac:dyDescent="0.2">
      <c r="B3676" s="4450" t="s">
        <v>1985</v>
      </c>
      <c r="C3676" s="4451"/>
      <c r="D3676" s="1540"/>
      <c r="E3676" s="1540"/>
      <c r="F3676" s="772"/>
      <c r="G3676" s="772"/>
      <c r="H3676" s="772"/>
      <c r="I3676" s="712"/>
      <c r="J3676" s="712"/>
      <c r="K3676" s="712"/>
      <c r="L3676" s="712"/>
      <c r="M3676" s="712"/>
      <c r="N3676" s="712"/>
      <c r="O3676" s="729"/>
    </row>
    <row r="3677" spans="2:15" ht="17.25" customHeight="1" x14ac:dyDescent="0.2">
      <c r="B3677" s="4052" t="s">
        <v>3565</v>
      </c>
      <c r="C3677" s="4053"/>
      <c r="D3677" s="4053"/>
      <c r="E3677" s="1540"/>
      <c r="F3677" s="772"/>
      <c r="G3677" s="772"/>
      <c r="H3677" s="772"/>
      <c r="I3677" s="712"/>
      <c r="J3677" s="712"/>
      <c r="K3677" s="712"/>
      <c r="L3677" s="712"/>
      <c r="M3677" s="712"/>
      <c r="N3677" s="712"/>
      <c r="O3677" s="729"/>
    </row>
    <row r="3678" spans="2:15" ht="17.25" customHeight="1" thickBot="1" x14ac:dyDescent="0.25">
      <c r="B3678" s="1567" t="s">
        <v>4061</v>
      </c>
      <c r="C3678" s="699"/>
      <c r="D3678" s="699"/>
      <c r="E3678" s="2408"/>
      <c r="F3678" s="776"/>
      <c r="G3678" s="776"/>
      <c r="H3678" s="776"/>
      <c r="I3678" s="699"/>
      <c r="J3678" s="699"/>
      <c r="K3678" s="699"/>
      <c r="L3678" s="699"/>
      <c r="M3678" s="699"/>
      <c r="N3678" s="699"/>
      <c r="O3678" s="700"/>
    </row>
    <row r="3679" spans="2:15" ht="17.25" customHeight="1" thickTop="1" x14ac:dyDescent="0.3">
      <c r="B3679" s="4028"/>
      <c r="C3679" s="4028"/>
      <c r="D3679" s="534"/>
      <c r="E3679" s="534"/>
      <c r="F3679" s="534"/>
      <c r="G3679" s="2"/>
    </row>
    <row r="3680" spans="2:15" ht="17.25" customHeight="1" thickBot="1" x14ac:dyDescent="0.35">
      <c r="B3680" s="534"/>
      <c r="C3680" s="534"/>
      <c r="D3680" s="534"/>
      <c r="E3680" s="534"/>
      <c r="F3680" s="534"/>
      <c r="G3680" s="2"/>
    </row>
    <row r="3681" spans="2:7" ht="25.5" customHeight="1" thickTop="1" x14ac:dyDescent="0.3">
      <c r="B3681" s="4073" t="s">
        <v>4037</v>
      </c>
      <c r="C3681" s="4074"/>
      <c r="D3681" s="534"/>
      <c r="E3681" s="534"/>
      <c r="F3681" s="534"/>
      <c r="G3681" s="2"/>
    </row>
    <row r="3682" spans="2:7" ht="17.25" customHeight="1" x14ac:dyDescent="0.3">
      <c r="B3682" s="1647" t="s">
        <v>4038</v>
      </c>
      <c r="C3682" s="1907" t="s">
        <v>4039</v>
      </c>
      <c r="D3682" s="534"/>
      <c r="E3682" s="534"/>
      <c r="F3682" s="534"/>
      <c r="G3682" s="2"/>
    </row>
    <row r="3683" spans="2:7" ht="17.25" customHeight="1" x14ac:dyDescent="0.3">
      <c r="B3683" s="1908" t="s">
        <v>4040</v>
      </c>
      <c r="C3683" s="2081">
        <v>0.06</v>
      </c>
      <c r="D3683" s="534"/>
      <c r="E3683" s="534"/>
      <c r="F3683" s="534"/>
      <c r="G3683" s="2"/>
    </row>
    <row r="3684" spans="2:7" ht="17.25" customHeight="1" x14ac:dyDescent="0.3">
      <c r="B3684" s="2082" t="s">
        <v>3679</v>
      </c>
      <c r="C3684" s="2081">
        <v>0.13</v>
      </c>
      <c r="D3684" s="534"/>
      <c r="E3684" s="534"/>
      <c r="F3684" s="534"/>
      <c r="G3684" s="2"/>
    </row>
    <row r="3685" spans="2:7" ht="17.25" customHeight="1" x14ac:dyDescent="0.3">
      <c r="B3685" s="4448" t="s">
        <v>4041</v>
      </c>
      <c r="C3685" s="4449"/>
      <c r="D3685" s="534"/>
      <c r="E3685" s="534"/>
      <c r="F3685" s="534"/>
      <c r="G3685" s="2"/>
    </row>
    <row r="3686" spans="2:7" ht="17.25" customHeight="1" x14ac:dyDescent="0.3">
      <c r="B3686" s="4504" t="s">
        <v>4042</v>
      </c>
      <c r="C3686" s="4505"/>
      <c r="D3686" s="534"/>
      <c r="E3686" s="534"/>
      <c r="F3686" s="534"/>
      <c r="G3686" s="2"/>
    </row>
    <row r="3687" spans="2:7" ht="17.25" customHeight="1" thickBot="1" x14ac:dyDescent="0.35">
      <c r="B3687" s="4491" t="s">
        <v>4043</v>
      </c>
      <c r="C3687" s="4493"/>
      <c r="D3687" s="534"/>
      <c r="E3687" s="534"/>
      <c r="F3687" s="534"/>
      <c r="G3687" s="2"/>
    </row>
    <row r="3688" spans="2:7" ht="17.25" customHeight="1" thickTop="1" x14ac:dyDescent="0.3">
      <c r="B3688" s="4028"/>
      <c r="C3688" s="4028"/>
      <c r="D3688" s="534"/>
      <c r="E3688" s="534"/>
      <c r="F3688" s="534"/>
      <c r="G3688" s="2"/>
    </row>
    <row r="3689" spans="2:7" ht="17.25" customHeight="1" thickBot="1" x14ac:dyDescent="0.35">
      <c r="B3689" s="1517"/>
      <c r="C3689" s="1517"/>
      <c r="D3689" s="534"/>
      <c r="E3689" s="534"/>
      <c r="F3689" s="534"/>
      <c r="G3689" s="2"/>
    </row>
    <row r="3690" spans="2:7" ht="28.5" customHeight="1" thickTop="1" thickBot="1" x14ac:dyDescent="0.25">
      <c r="B3690" s="4058" t="s">
        <v>3934</v>
      </c>
      <c r="C3690" s="4059"/>
      <c r="D3690" s="4059"/>
      <c r="E3690" s="4059"/>
      <c r="F3690" s="4060"/>
      <c r="G3690" s="2"/>
    </row>
    <row r="3691" spans="2:7" ht="17.25" customHeight="1" thickTop="1" x14ac:dyDescent="0.2">
      <c r="B3691" s="695"/>
      <c r="C3691" s="696"/>
      <c r="D3691" s="696"/>
      <c r="E3691" s="696"/>
      <c r="F3691" s="697"/>
      <c r="G3691" s="2"/>
    </row>
    <row r="3692" spans="2:7" ht="17.25" customHeight="1" x14ac:dyDescent="0.2">
      <c r="B3692" s="1564" t="s">
        <v>346</v>
      </c>
      <c r="C3692" s="1503" t="s">
        <v>3919</v>
      </c>
      <c r="D3692" s="915"/>
      <c r="E3692" s="915"/>
      <c r="F3692" s="916"/>
      <c r="G3692" s="2"/>
    </row>
    <row r="3693" spans="2:7" ht="17.25" customHeight="1" x14ac:dyDescent="0.2">
      <c r="B3693" s="1564" t="s">
        <v>2943</v>
      </c>
      <c r="C3693" s="1503" t="s">
        <v>3935</v>
      </c>
      <c r="D3693" s="915"/>
      <c r="E3693" s="915"/>
      <c r="F3693" s="916"/>
      <c r="G3693" s="2"/>
    </row>
    <row r="3694" spans="2:7" ht="17.25" customHeight="1" x14ac:dyDescent="0.2">
      <c r="B3694" s="1564" t="s">
        <v>2944</v>
      </c>
      <c r="C3694" s="1503" t="s">
        <v>3925</v>
      </c>
      <c r="D3694" s="915"/>
      <c r="E3694" s="915"/>
      <c r="F3694" s="916"/>
      <c r="G3694" s="2"/>
    </row>
    <row r="3695" spans="2:7" ht="17.25" customHeight="1" x14ac:dyDescent="0.2">
      <c r="B3695" s="1566" t="s">
        <v>2945</v>
      </c>
      <c r="C3695" s="4440" t="s">
        <v>3936</v>
      </c>
      <c r="D3695" s="4440"/>
      <c r="E3695" s="4440"/>
      <c r="F3695" s="4441"/>
      <c r="G3695" s="2"/>
    </row>
    <row r="3696" spans="2:7" ht="37.5" customHeight="1" x14ac:dyDescent="0.2">
      <c r="B3696" s="4069" t="s">
        <v>2951</v>
      </c>
      <c r="C3696" s="4064" t="s">
        <v>3937</v>
      </c>
      <c r="D3696" s="4064"/>
      <c r="E3696" s="4064"/>
      <c r="F3696" s="4065"/>
      <c r="G3696" s="2"/>
    </row>
    <row r="3697" spans="2:7" ht="29.25" customHeight="1" x14ac:dyDescent="0.2">
      <c r="B3697" s="4069"/>
      <c r="C3697" s="4071" t="s">
        <v>3938</v>
      </c>
      <c r="D3697" s="4071"/>
      <c r="E3697" s="4071"/>
      <c r="F3697" s="4072"/>
      <c r="G3697" s="2"/>
    </row>
    <row r="3698" spans="2:7" ht="17.25" customHeight="1" thickBot="1" x14ac:dyDescent="0.25">
      <c r="B3698" s="4070"/>
      <c r="C3698" s="1565"/>
      <c r="D3698" s="699"/>
      <c r="E3698" s="699"/>
      <c r="F3698" s="700"/>
      <c r="G3698" s="2"/>
    </row>
    <row r="3699" spans="2:7" ht="17.25" customHeight="1" thickTop="1" x14ac:dyDescent="0.3">
      <c r="B3699" s="4413"/>
      <c r="C3699" s="4413"/>
      <c r="D3699" s="534"/>
      <c r="E3699" s="534"/>
      <c r="F3699" s="534"/>
      <c r="G3699" s="2"/>
    </row>
    <row r="3700" spans="2:7" ht="17.25" customHeight="1" thickBot="1" x14ac:dyDescent="0.35">
      <c r="B3700" s="1517"/>
      <c r="C3700" s="1517"/>
      <c r="D3700" s="534"/>
      <c r="E3700" s="534"/>
      <c r="F3700" s="534"/>
      <c r="G3700" s="2"/>
    </row>
    <row r="3701" spans="2:7" ht="29.25" customHeight="1" thickTop="1" thickBot="1" x14ac:dyDescent="0.25">
      <c r="B3701" s="4058" t="s">
        <v>3929</v>
      </c>
      <c r="C3701" s="4059"/>
      <c r="D3701" s="4059"/>
      <c r="E3701" s="4059"/>
      <c r="F3701" s="4060"/>
      <c r="G3701" s="2"/>
    </row>
    <row r="3702" spans="2:7" ht="17.25" customHeight="1" thickTop="1" x14ac:dyDescent="0.2">
      <c r="B3702" s="695"/>
      <c r="C3702" s="696"/>
      <c r="D3702" s="696"/>
      <c r="E3702" s="696"/>
      <c r="F3702" s="697"/>
      <c r="G3702" s="2"/>
    </row>
    <row r="3703" spans="2:7" ht="17.25" customHeight="1" x14ac:dyDescent="0.2">
      <c r="B3703" s="1564" t="s">
        <v>346</v>
      </c>
      <c r="C3703" s="1503" t="s">
        <v>3930</v>
      </c>
      <c r="D3703" s="915"/>
      <c r="E3703" s="915"/>
      <c r="F3703" s="916"/>
      <c r="G3703" s="2"/>
    </row>
    <row r="3704" spans="2:7" ht="17.25" customHeight="1" x14ac:dyDescent="0.2">
      <c r="B3704" s="1564" t="s">
        <v>2943</v>
      </c>
      <c r="C3704" s="1503" t="s">
        <v>3924</v>
      </c>
      <c r="D3704" s="915"/>
      <c r="E3704" s="915"/>
      <c r="F3704" s="916"/>
      <c r="G3704" s="2"/>
    </row>
    <row r="3705" spans="2:7" ht="17.25" customHeight="1" x14ac:dyDescent="0.2">
      <c r="B3705" s="1564" t="s">
        <v>2944</v>
      </c>
      <c r="C3705" s="1503" t="s">
        <v>3925</v>
      </c>
      <c r="D3705" s="915"/>
      <c r="E3705" s="915"/>
      <c r="F3705" s="916"/>
      <c r="G3705" s="2"/>
    </row>
    <row r="3706" spans="2:7" ht="17.25" customHeight="1" x14ac:dyDescent="0.2">
      <c r="B3706" s="1566" t="s">
        <v>2945</v>
      </c>
      <c r="C3706" s="4440" t="s">
        <v>3931</v>
      </c>
      <c r="D3706" s="4440"/>
      <c r="E3706" s="4440"/>
      <c r="F3706" s="4441"/>
      <c r="G3706" s="2"/>
    </row>
    <row r="3707" spans="2:7" ht="30.75" customHeight="1" x14ac:dyDescent="0.2">
      <c r="B3707" s="4069" t="s">
        <v>2951</v>
      </c>
      <c r="C3707" s="4064" t="s">
        <v>3932</v>
      </c>
      <c r="D3707" s="4064"/>
      <c r="E3707" s="4064"/>
      <c r="F3707" s="4065"/>
      <c r="G3707" s="2"/>
    </row>
    <row r="3708" spans="2:7" ht="30.75" customHeight="1" x14ac:dyDescent="0.2">
      <c r="B3708" s="4069"/>
      <c r="C3708" s="4071" t="s">
        <v>3933</v>
      </c>
      <c r="D3708" s="4071"/>
      <c r="E3708" s="4071"/>
      <c r="F3708" s="4072"/>
      <c r="G3708" s="2"/>
    </row>
    <row r="3709" spans="2:7" ht="17.25" customHeight="1" thickBot="1" x14ac:dyDescent="0.25">
      <c r="B3709" s="4070"/>
      <c r="C3709" s="1565"/>
      <c r="D3709" s="699"/>
      <c r="E3709" s="699"/>
      <c r="F3709" s="700"/>
      <c r="G3709" s="2"/>
    </row>
    <row r="3710" spans="2:7" ht="17.25" customHeight="1" thickTop="1" x14ac:dyDescent="0.2">
      <c r="B3710" s="4506"/>
      <c r="C3710" s="4506"/>
      <c r="D3710" s="712"/>
      <c r="E3710" s="712"/>
      <c r="F3710" s="712"/>
      <c r="G3710" s="2"/>
    </row>
    <row r="3711" spans="2:7" ht="17.25" customHeight="1" thickBot="1" x14ac:dyDescent="0.35">
      <c r="B3711" s="1517"/>
      <c r="C3711" s="1517"/>
      <c r="D3711" s="534"/>
      <c r="E3711" s="534"/>
      <c r="F3711" s="534"/>
      <c r="G3711" s="2"/>
    </row>
    <row r="3712" spans="2:7" ht="27" customHeight="1" thickTop="1" thickBot="1" x14ac:dyDescent="0.25">
      <c r="B3712" s="4058" t="s">
        <v>3922</v>
      </c>
      <c r="C3712" s="4059"/>
      <c r="D3712" s="4059"/>
      <c r="E3712" s="4059"/>
      <c r="F3712" s="4060"/>
      <c r="G3712" s="2"/>
    </row>
    <row r="3713" spans="2:7" ht="17.25" customHeight="1" thickTop="1" x14ac:dyDescent="0.2">
      <c r="B3713" s="695"/>
      <c r="C3713" s="696"/>
      <c r="D3713" s="696"/>
      <c r="E3713" s="696"/>
      <c r="F3713" s="697"/>
      <c r="G3713" s="2"/>
    </row>
    <row r="3714" spans="2:7" ht="17.25" customHeight="1" x14ac:dyDescent="0.2">
      <c r="B3714" s="1564" t="s">
        <v>346</v>
      </c>
      <c r="C3714" s="1503" t="s">
        <v>3923</v>
      </c>
      <c r="D3714" s="915"/>
      <c r="E3714" s="915"/>
      <c r="F3714" s="916"/>
      <c r="G3714" s="2"/>
    </row>
    <row r="3715" spans="2:7" ht="17.25" customHeight="1" x14ac:dyDescent="0.2">
      <c r="B3715" s="1564" t="s">
        <v>2943</v>
      </c>
      <c r="C3715" s="1503" t="s">
        <v>3924</v>
      </c>
      <c r="D3715" s="915"/>
      <c r="E3715" s="915"/>
      <c r="F3715" s="916"/>
      <c r="G3715" s="2"/>
    </row>
    <row r="3716" spans="2:7" ht="17.25" customHeight="1" x14ac:dyDescent="0.2">
      <c r="B3716" s="1564" t="s">
        <v>2944</v>
      </c>
      <c r="C3716" s="1503" t="s">
        <v>3925</v>
      </c>
      <c r="D3716" s="915"/>
      <c r="E3716" s="915"/>
      <c r="F3716" s="916"/>
      <c r="G3716" s="2"/>
    </row>
    <row r="3717" spans="2:7" ht="17.25" customHeight="1" x14ac:dyDescent="0.2">
      <c r="B3717" s="1566" t="s">
        <v>2945</v>
      </c>
      <c r="C3717" s="4440" t="s">
        <v>3926</v>
      </c>
      <c r="D3717" s="4440"/>
      <c r="E3717" s="4440"/>
      <c r="F3717" s="4441"/>
      <c r="G3717" s="2"/>
    </row>
    <row r="3718" spans="2:7" ht="47.25" customHeight="1" x14ac:dyDescent="0.2">
      <c r="B3718" s="4069" t="s">
        <v>2951</v>
      </c>
      <c r="C3718" s="4064" t="s">
        <v>3927</v>
      </c>
      <c r="D3718" s="4064"/>
      <c r="E3718" s="4064"/>
      <c r="F3718" s="4065"/>
      <c r="G3718" s="2"/>
    </row>
    <row r="3719" spans="2:7" ht="27" customHeight="1" x14ac:dyDescent="0.2">
      <c r="B3719" s="4069"/>
      <c r="C3719" s="4071" t="s">
        <v>3928</v>
      </c>
      <c r="D3719" s="4071"/>
      <c r="E3719" s="4071"/>
      <c r="F3719" s="4072"/>
      <c r="G3719" s="2"/>
    </row>
    <row r="3720" spans="2:7" ht="17.25" customHeight="1" thickBot="1" x14ac:dyDescent="0.25">
      <c r="B3720" s="4070"/>
      <c r="C3720" s="1565"/>
      <c r="D3720" s="699"/>
      <c r="E3720" s="699"/>
      <c r="F3720" s="700"/>
      <c r="G3720" s="2"/>
    </row>
    <row r="3721" spans="2:7" ht="17.25" customHeight="1" thickTop="1" x14ac:dyDescent="0.3">
      <c r="B3721" s="4028"/>
      <c r="C3721" s="4028"/>
      <c r="D3721" s="534"/>
      <c r="E3721" s="534"/>
      <c r="F3721" s="534"/>
      <c r="G3721" s="2"/>
    </row>
    <row r="3722" spans="2:7" ht="17.25" customHeight="1" thickBot="1" x14ac:dyDescent="0.35">
      <c r="B3722" s="1517"/>
      <c r="C3722" s="1517"/>
      <c r="D3722" s="534"/>
      <c r="E3722" s="534"/>
      <c r="F3722" s="534"/>
      <c r="G3722" s="2"/>
    </row>
    <row r="3723" spans="2:7" ht="25.5" customHeight="1" thickTop="1" thickBot="1" x14ac:dyDescent="0.25">
      <c r="B3723" s="4058" t="s">
        <v>3918</v>
      </c>
      <c r="C3723" s="4059"/>
      <c r="D3723" s="4059"/>
      <c r="E3723" s="4059"/>
      <c r="F3723" s="4060"/>
      <c r="G3723" s="2"/>
    </row>
    <row r="3724" spans="2:7" ht="17.25" customHeight="1" thickTop="1" x14ac:dyDescent="0.2">
      <c r="B3724" s="695"/>
      <c r="C3724" s="696"/>
      <c r="D3724" s="696"/>
      <c r="E3724" s="696"/>
      <c r="F3724" s="697"/>
      <c r="G3724" s="2"/>
    </row>
    <row r="3725" spans="2:7" ht="17.25" customHeight="1" x14ac:dyDescent="0.2">
      <c r="B3725" s="1564" t="s">
        <v>346</v>
      </c>
      <c r="C3725" s="1503" t="s">
        <v>3919</v>
      </c>
      <c r="D3725" s="915"/>
      <c r="E3725" s="915"/>
      <c r="F3725" s="916"/>
      <c r="G3725" s="2"/>
    </row>
    <row r="3726" spans="2:7" ht="17.25" customHeight="1" x14ac:dyDescent="0.2">
      <c r="B3726" s="1564" t="s">
        <v>2943</v>
      </c>
      <c r="C3726" s="1503" t="s">
        <v>1864</v>
      </c>
      <c r="D3726" s="915"/>
      <c r="E3726" s="915"/>
      <c r="F3726" s="916"/>
      <c r="G3726" s="2"/>
    </row>
    <row r="3727" spans="2:7" ht="17.25" customHeight="1" x14ac:dyDescent="0.2">
      <c r="B3727" s="1564" t="s">
        <v>2944</v>
      </c>
      <c r="C3727" s="1503" t="s">
        <v>3920</v>
      </c>
      <c r="D3727" s="915"/>
      <c r="E3727" s="915"/>
      <c r="F3727" s="916"/>
      <c r="G3727" s="2"/>
    </row>
    <row r="3728" spans="2:7" ht="17.25" customHeight="1" x14ac:dyDescent="0.2">
      <c r="B3728" s="1566" t="s">
        <v>2945</v>
      </c>
      <c r="C3728" s="4419" t="s">
        <v>3921</v>
      </c>
      <c r="D3728" s="4419"/>
      <c r="E3728" s="4419"/>
      <c r="F3728" s="4420"/>
      <c r="G3728" s="2"/>
    </row>
    <row r="3729" spans="2:7" ht="17.25" customHeight="1" thickBot="1" x14ac:dyDescent="0.25">
      <c r="B3729" s="1650"/>
      <c r="C3729" s="1565"/>
      <c r="D3729" s="699"/>
      <c r="E3729" s="699"/>
      <c r="F3729" s="700"/>
      <c r="G3729" s="2"/>
    </row>
    <row r="3730" spans="2:7" ht="17.25" customHeight="1" thickTop="1" x14ac:dyDescent="0.3">
      <c r="B3730" s="4028"/>
      <c r="C3730" s="4028"/>
      <c r="D3730" s="534"/>
      <c r="E3730" s="534"/>
      <c r="F3730" s="534"/>
      <c r="G3730" s="2"/>
    </row>
    <row r="3731" spans="2:7" ht="17.25" customHeight="1" thickBot="1" x14ac:dyDescent="0.35">
      <c r="B3731" s="2073"/>
      <c r="C3731" s="2073"/>
      <c r="D3731" s="2073"/>
      <c r="E3731" s="534"/>
      <c r="F3731" s="534"/>
      <c r="G3731" s="2"/>
    </row>
    <row r="3732" spans="2:7" ht="17.25" customHeight="1" thickTop="1" x14ac:dyDescent="0.3">
      <c r="B3732" s="4457" t="s">
        <v>4027</v>
      </c>
      <c r="C3732" s="4443"/>
      <c r="D3732" s="4444"/>
      <c r="E3732" s="534"/>
      <c r="F3732" s="534"/>
      <c r="G3732" s="2"/>
    </row>
    <row r="3733" spans="2:7" ht="17.25" customHeight="1" x14ac:dyDescent="0.3">
      <c r="B3733" s="1647" t="s">
        <v>381</v>
      </c>
      <c r="C3733" s="1700" t="s">
        <v>215</v>
      </c>
      <c r="D3733" s="1907" t="s">
        <v>3767</v>
      </c>
      <c r="E3733" s="534"/>
      <c r="F3733" s="534"/>
      <c r="G3733" s="2"/>
    </row>
    <row r="3734" spans="2:7" ht="17.25" customHeight="1" thickBot="1" x14ac:dyDescent="0.35">
      <c r="B3734" s="1978" t="s">
        <v>4028</v>
      </c>
      <c r="C3734" s="1731">
        <v>49</v>
      </c>
      <c r="D3734" s="1979" t="s">
        <v>1709</v>
      </c>
      <c r="E3734" s="534"/>
      <c r="F3734" s="534"/>
      <c r="G3734" s="2"/>
    </row>
    <row r="3735" spans="2:7" ht="17.25" customHeight="1" thickBot="1" x14ac:dyDescent="0.35">
      <c r="B3735" s="1978" t="s">
        <v>4029</v>
      </c>
      <c r="C3735" s="1731">
        <v>49</v>
      </c>
      <c r="D3735" s="1979" t="s">
        <v>1709</v>
      </c>
      <c r="E3735" s="534"/>
      <c r="F3735" s="534"/>
      <c r="G3735" s="2"/>
    </row>
    <row r="3736" spans="2:7" ht="17.25" customHeight="1" x14ac:dyDescent="0.3">
      <c r="B3736" s="1980" t="s">
        <v>1667</v>
      </c>
      <c r="C3736" s="1734"/>
      <c r="D3736" s="1735"/>
      <c r="E3736" s="534"/>
      <c r="F3736" s="534"/>
      <c r="G3736" s="2"/>
    </row>
    <row r="3737" spans="2:7" ht="17.25" customHeight="1" x14ac:dyDescent="0.3">
      <c r="B3737" s="4055" t="s">
        <v>4030</v>
      </c>
      <c r="C3737" s="4056"/>
      <c r="D3737" s="4057"/>
      <c r="E3737" s="534"/>
      <c r="F3737" s="534"/>
      <c r="G3737" s="2"/>
    </row>
    <row r="3738" spans="2:7" ht="17.25" customHeight="1" thickBot="1" x14ac:dyDescent="0.35">
      <c r="B3738" s="1737"/>
      <c r="C3738" s="1738"/>
      <c r="D3738" s="1739"/>
      <c r="E3738" s="534"/>
      <c r="F3738" s="534"/>
      <c r="G3738" s="2"/>
    </row>
    <row r="3739" spans="2:7" ht="17.25" customHeight="1" thickTop="1" x14ac:dyDescent="0.3">
      <c r="B3739" s="2073"/>
      <c r="C3739" s="2073"/>
      <c r="D3739" s="2073"/>
      <c r="E3739" s="534"/>
      <c r="F3739" s="534"/>
      <c r="G3739" s="2"/>
    </row>
    <row r="3740" spans="2:7" ht="17.25" customHeight="1" thickBot="1" x14ac:dyDescent="0.35">
      <c r="B3740" s="1517"/>
      <c r="C3740" s="1517"/>
      <c r="D3740" s="534"/>
      <c r="E3740" s="534"/>
      <c r="F3740" s="534"/>
      <c r="G3740" s="2"/>
    </row>
    <row r="3741" spans="2:7" ht="29.25" customHeight="1" thickTop="1" x14ac:dyDescent="0.3">
      <c r="B3741" s="4061" t="s">
        <v>3939</v>
      </c>
      <c r="C3741" s="4062"/>
      <c r="D3741" s="4062"/>
      <c r="E3741" s="4063"/>
      <c r="F3741" s="534"/>
      <c r="G3741" s="2"/>
    </row>
    <row r="3742" spans="2:7" ht="23.25" customHeight="1" x14ac:dyDescent="0.3">
      <c r="B3742" s="1524" t="s">
        <v>995</v>
      </c>
      <c r="C3742" s="1527" t="s">
        <v>3940</v>
      </c>
      <c r="D3742" s="1527" t="s">
        <v>3941</v>
      </c>
      <c r="E3742" s="1530" t="s">
        <v>3942</v>
      </c>
      <c r="F3742" s="534"/>
      <c r="G3742" s="2"/>
    </row>
    <row r="3743" spans="2:7" ht="17.25" customHeight="1" x14ac:dyDescent="0.3">
      <c r="B3743" s="2056" t="s">
        <v>3943</v>
      </c>
      <c r="C3743" s="1533">
        <v>1.75</v>
      </c>
      <c r="D3743" s="2057">
        <v>60</v>
      </c>
      <c r="E3743" s="1905">
        <v>0.03</v>
      </c>
      <c r="F3743" s="534"/>
      <c r="G3743" s="2"/>
    </row>
    <row r="3744" spans="2:7" ht="17.25" customHeight="1" x14ac:dyDescent="0.3">
      <c r="B3744" s="1573" t="s">
        <v>3944</v>
      </c>
      <c r="C3744" s="1533">
        <v>2.5</v>
      </c>
      <c r="D3744" s="2057">
        <v>110</v>
      </c>
      <c r="E3744" s="1905">
        <v>0.03</v>
      </c>
      <c r="F3744" s="534"/>
      <c r="G3744" s="2"/>
    </row>
    <row r="3745" spans="2:7" ht="17.25" customHeight="1" x14ac:dyDescent="0.3">
      <c r="B3745" s="4029" t="s">
        <v>1985</v>
      </c>
      <c r="C3745" s="4030"/>
      <c r="D3745" s="4030"/>
      <c r="E3745" s="4031"/>
      <c r="F3745" s="534"/>
      <c r="G3745" s="2"/>
    </row>
    <row r="3746" spans="2:7" ht="17.25" customHeight="1" x14ac:dyDescent="0.3">
      <c r="B3746" s="2054" t="s">
        <v>3945</v>
      </c>
      <c r="C3746" s="1540"/>
      <c r="D3746" s="772"/>
      <c r="E3746" s="729"/>
      <c r="F3746" s="534"/>
      <c r="G3746" s="2"/>
    </row>
    <row r="3747" spans="2:7" ht="17.25" customHeight="1" x14ac:dyDescent="0.3">
      <c r="B3747" s="4052" t="s">
        <v>3946</v>
      </c>
      <c r="C3747" s="4053"/>
      <c r="D3747" s="4053"/>
      <c r="E3747" s="4054"/>
      <c r="F3747" s="534"/>
      <c r="G3747" s="2"/>
    </row>
    <row r="3748" spans="2:7" ht="17.25" customHeight="1" x14ac:dyDescent="0.3">
      <c r="B3748" s="4052" t="s">
        <v>3947</v>
      </c>
      <c r="C3748" s="4053"/>
      <c r="D3748" s="4053"/>
      <c r="E3748" s="4054"/>
      <c r="F3748" s="534"/>
      <c r="G3748" s="2"/>
    </row>
    <row r="3749" spans="2:7" ht="17.25" customHeight="1" thickBot="1" x14ac:dyDescent="0.35">
      <c r="B3749" s="1567" t="s">
        <v>3816</v>
      </c>
      <c r="C3749" s="699"/>
      <c r="D3749" s="776"/>
      <c r="E3749" s="700"/>
      <c r="F3749" s="534"/>
      <c r="G3749" s="2"/>
    </row>
    <row r="3750" spans="2:7" ht="17.25" customHeight="1" thickTop="1" x14ac:dyDescent="0.3">
      <c r="B3750" s="4028"/>
      <c r="C3750" s="4028"/>
      <c r="D3750" s="534"/>
      <c r="E3750" s="534"/>
      <c r="F3750" s="534"/>
      <c r="G3750" s="2"/>
    </row>
    <row r="3751" spans="2:7" ht="17.25" customHeight="1" thickBot="1" x14ac:dyDescent="0.35">
      <c r="B3751" s="1517"/>
      <c r="C3751" s="1517"/>
      <c r="D3751" s="534"/>
      <c r="E3751" s="534"/>
      <c r="F3751" s="534"/>
      <c r="G3751" s="2"/>
    </row>
    <row r="3752" spans="2:7" ht="27.75" customHeight="1" thickTop="1" thickBot="1" x14ac:dyDescent="0.35">
      <c r="B3752" s="4075" t="s">
        <v>3906</v>
      </c>
      <c r="C3752" s="4455"/>
      <c r="D3752" s="4456"/>
      <c r="E3752" s="534"/>
      <c r="F3752" s="534"/>
      <c r="G3752" s="2"/>
    </row>
    <row r="3753" spans="2:7" ht="17.25" customHeight="1" thickBot="1" x14ac:dyDescent="0.35">
      <c r="B3753" s="4021" t="s">
        <v>3907</v>
      </c>
      <c r="C3753" s="4022"/>
      <c r="D3753" s="4023"/>
      <c r="E3753" s="534"/>
      <c r="F3753" s="534"/>
      <c r="G3753" s="2"/>
    </row>
    <row r="3754" spans="2:7" ht="17.25" customHeight="1" thickBot="1" x14ac:dyDescent="0.35">
      <c r="B3754" s="2044" t="s">
        <v>1153</v>
      </c>
      <c r="C3754" s="2045" t="s">
        <v>3908</v>
      </c>
      <c r="D3754" s="2046" t="s">
        <v>3909</v>
      </c>
      <c r="E3754" s="534"/>
      <c r="F3754" s="534"/>
      <c r="G3754" s="2"/>
    </row>
    <row r="3755" spans="2:7" ht="17.25" customHeight="1" x14ac:dyDescent="0.3">
      <c r="B3755" s="2047" t="s">
        <v>3910</v>
      </c>
      <c r="C3755" s="2048">
        <v>0.44</v>
      </c>
      <c r="D3755" s="2049">
        <f>+C3755*1.12</f>
        <v>0.49280000000000007</v>
      </c>
      <c r="E3755" s="534"/>
      <c r="F3755" s="534"/>
      <c r="G3755" s="2"/>
    </row>
    <row r="3756" spans="2:7" ht="17.25" customHeight="1" x14ac:dyDescent="0.3">
      <c r="B3756" s="2017" t="s">
        <v>1379</v>
      </c>
      <c r="C3756" s="1745">
        <v>0.44</v>
      </c>
      <c r="D3756" s="1905">
        <f>+C3756*1.12</f>
        <v>0.49280000000000007</v>
      </c>
      <c r="E3756" s="534"/>
      <c r="F3756" s="534"/>
      <c r="G3756" s="2"/>
    </row>
    <row r="3757" spans="2:7" ht="17.25" customHeight="1" thickBot="1" x14ac:dyDescent="0.35">
      <c r="B3757" s="1976"/>
      <c r="C3757" s="1965"/>
      <c r="D3757" s="1977"/>
      <c r="E3757" s="534"/>
      <c r="F3757" s="534"/>
      <c r="G3757" s="2"/>
    </row>
    <row r="3758" spans="2:7" ht="17.25" customHeight="1" thickBot="1" x14ac:dyDescent="0.35">
      <c r="B3758" s="4024" t="s">
        <v>3911</v>
      </c>
      <c r="C3758" s="4025"/>
      <c r="D3758" s="4026"/>
      <c r="E3758" s="534"/>
      <c r="F3758" s="534"/>
      <c r="G3758" s="2"/>
    </row>
    <row r="3759" spans="2:7" ht="17.25" customHeight="1" thickBot="1" x14ac:dyDescent="0.35">
      <c r="B3759" s="2044" t="s">
        <v>1153</v>
      </c>
      <c r="C3759" s="2045" t="s">
        <v>3908</v>
      </c>
      <c r="D3759" s="2046" t="s">
        <v>3909</v>
      </c>
      <c r="E3759" s="534"/>
      <c r="F3759" s="534"/>
      <c r="G3759" s="2"/>
    </row>
    <row r="3760" spans="2:7" ht="17.25" customHeight="1" x14ac:dyDescent="0.3">
      <c r="B3760" s="2017" t="s">
        <v>3912</v>
      </c>
      <c r="C3760" s="2018">
        <v>0.16</v>
      </c>
      <c r="D3760" s="2025">
        <f>+C3760*1.12</f>
        <v>0.17920000000000003</v>
      </c>
      <c r="E3760" s="534"/>
      <c r="F3760" s="534"/>
      <c r="G3760" s="2"/>
    </row>
    <row r="3761" spans="2:8" ht="17.25" customHeight="1" x14ac:dyDescent="0.3">
      <c r="B3761" s="2017" t="s">
        <v>3913</v>
      </c>
      <c r="C3761" s="2018">
        <v>0.16</v>
      </c>
      <c r="D3761" s="2025">
        <f>+C3761*1.12</f>
        <v>0.17920000000000003</v>
      </c>
      <c r="E3761" s="534"/>
      <c r="F3761" s="534"/>
      <c r="G3761" s="2"/>
    </row>
    <row r="3762" spans="2:8" ht="17.25" customHeight="1" thickBot="1" x14ac:dyDescent="0.35">
      <c r="B3762" s="1978" t="s">
        <v>3914</v>
      </c>
      <c r="C3762" s="2021">
        <v>0.22</v>
      </c>
      <c r="D3762" s="2050">
        <f>+C3762*1.12</f>
        <v>0.24640000000000004</v>
      </c>
      <c r="E3762" s="534"/>
      <c r="F3762" s="534"/>
      <c r="G3762" s="2"/>
    </row>
    <row r="3763" spans="2:8" ht="17.25" customHeight="1" x14ac:dyDescent="0.3">
      <c r="B3763" s="4019" t="s">
        <v>3886</v>
      </c>
      <c r="C3763" s="4020"/>
      <c r="D3763" s="4027"/>
      <c r="E3763" s="534"/>
      <c r="F3763" s="534"/>
      <c r="G3763" s="2"/>
    </row>
    <row r="3764" spans="2:8" ht="17.25" customHeight="1" thickBot="1" x14ac:dyDescent="0.35">
      <c r="B3764" s="1976"/>
      <c r="C3764" s="1965"/>
      <c r="D3764" s="1977"/>
      <c r="E3764" s="534"/>
      <c r="F3764" s="534"/>
      <c r="G3764" s="2"/>
    </row>
    <row r="3765" spans="2:8" ht="17.25" customHeight="1" thickBot="1" x14ac:dyDescent="0.35">
      <c r="B3765" s="2044" t="s">
        <v>1153</v>
      </c>
      <c r="C3765" s="2045" t="s">
        <v>3908</v>
      </c>
      <c r="D3765" s="2046" t="s">
        <v>3909</v>
      </c>
      <c r="E3765" s="534"/>
      <c r="F3765" s="534"/>
      <c r="G3765" s="2"/>
    </row>
    <row r="3766" spans="2:8" ht="17.25" customHeight="1" x14ac:dyDescent="0.3">
      <c r="B3766" s="2047" t="s">
        <v>3910</v>
      </c>
      <c r="C3766" s="2051">
        <v>0.44</v>
      </c>
      <c r="D3766" s="2052">
        <f>+C3766*1.12</f>
        <v>0.49280000000000007</v>
      </c>
      <c r="E3766" s="534"/>
      <c r="F3766" s="534"/>
      <c r="G3766" s="2"/>
    </row>
    <row r="3767" spans="2:8" ht="17.25" customHeight="1" x14ac:dyDescent="0.3">
      <c r="B3767" s="2017" t="s">
        <v>1379</v>
      </c>
      <c r="C3767" s="1745">
        <v>0.44</v>
      </c>
      <c r="D3767" s="1905">
        <f>+C3767*1.12</f>
        <v>0.49280000000000007</v>
      </c>
      <c r="E3767" s="534"/>
      <c r="F3767" s="534"/>
      <c r="G3767" s="2"/>
    </row>
    <row r="3768" spans="2:8" ht="29.25" customHeight="1" x14ac:dyDescent="0.3">
      <c r="B3768" s="2017" t="s">
        <v>1377</v>
      </c>
      <c r="C3768" s="1745">
        <v>0.44</v>
      </c>
      <c r="D3768" s="1905">
        <f>+C3768*1.12</f>
        <v>0.49280000000000007</v>
      </c>
      <c r="E3768" s="534"/>
      <c r="F3768" s="534"/>
      <c r="G3768" s="2"/>
    </row>
    <row r="3769" spans="2:8" ht="17.25" customHeight="1" x14ac:dyDescent="0.3">
      <c r="B3769" s="4445" t="s">
        <v>3915</v>
      </c>
      <c r="C3769" s="4446"/>
      <c r="D3769" s="4447"/>
      <c r="E3769" s="534"/>
      <c r="F3769" s="534"/>
      <c r="G3769" s="2"/>
    </row>
    <row r="3770" spans="2:8" ht="17.25" customHeight="1" thickBot="1" x14ac:dyDescent="0.35">
      <c r="B3770" s="1921" t="s">
        <v>3905</v>
      </c>
      <c r="C3770" s="1923"/>
      <c r="D3770" s="2053"/>
      <c r="E3770" s="534"/>
      <c r="F3770" s="534"/>
      <c r="G3770" s="2"/>
    </row>
    <row r="3771" spans="2:8" ht="17.25" customHeight="1" thickTop="1" x14ac:dyDescent="0.3">
      <c r="B3771" s="4028"/>
      <c r="C3771" s="4028"/>
      <c r="D3771" s="534"/>
      <c r="E3771" s="534"/>
      <c r="F3771" s="534"/>
      <c r="G3771" s="2"/>
    </row>
    <row r="3772" spans="2:8" ht="17.25" customHeight="1" thickBot="1" x14ac:dyDescent="0.35">
      <c r="B3772" s="1517"/>
      <c r="C3772" s="1517"/>
      <c r="D3772" s="534"/>
      <c r="E3772" s="534"/>
      <c r="F3772" s="534"/>
      <c r="G3772" s="2"/>
    </row>
    <row r="3773" spans="2:8" ht="29.25" customHeight="1" thickTop="1" thickBot="1" x14ac:dyDescent="0.3">
      <c r="B3773" s="4075" t="s">
        <v>3880</v>
      </c>
      <c r="C3773" s="4455"/>
      <c r="D3773" s="4455"/>
      <c r="E3773" s="4455"/>
      <c r="F3773" s="4455"/>
      <c r="G3773" s="4455"/>
      <c r="H3773" s="4456"/>
    </row>
    <row r="3774" spans="2:8" ht="17.25" customHeight="1" thickBot="1" x14ac:dyDescent="0.3">
      <c r="B3774" s="4021" t="s">
        <v>340</v>
      </c>
      <c r="C3774" s="4022"/>
      <c r="D3774" s="4022"/>
      <c r="E3774" s="4022"/>
      <c r="F3774" s="4022"/>
      <c r="G3774" s="4022"/>
      <c r="H3774" s="4023"/>
    </row>
    <row r="3775" spans="2:8" ht="17.25" customHeight="1" thickBot="1" x14ac:dyDescent="0.3">
      <c r="B3775" s="2011" t="s">
        <v>3881</v>
      </c>
      <c r="C3775" s="4032" t="s">
        <v>340</v>
      </c>
      <c r="D3775" s="4033"/>
      <c r="E3775" s="4033"/>
      <c r="F3775" s="4033"/>
      <c r="G3775" s="4034"/>
      <c r="H3775" s="2012"/>
    </row>
    <row r="3776" spans="2:8" ht="17.25" customHeight="1" x14ac:dyDescent="0.2">
      <c r="B3776" s="2013" t="s">
        <v>3882</v>
      </c>
      <c r="C3776" s="2014">
        <v>30</v>
      </c>
      <c r="D3776" s="2014">
        <v>50</v>
      </c>
      <c r="E3776" s="2014">
        <v>90</v>
      </c>
      <c r="F3776" s="2014">
        <v>160</v>
      </c>
      <c r="G3776" s="2015">
        <v>240</v>
      </c>
      <c r="H3776" s="2016"/>
    </row>
    <row r="3777" spans="2:8" ht="17.25" customHeight="1" x14ac:dyDescent="0.2">
      <c r="B3777" s="2017" t="s">
        <v>3883</v>
      </c>
      <c r="C3777" s="2018">
        <v>1.25</v>
      </c>
      <c r="D3777" s="2018">
        <v>1.8</v>
      </c>
      <c r="E3777" s="2018">
        <v>2.5</v>
      </c>
      <c r="F3777" s="2018">
        <v>4</v>
      </c>
      <c r="G3777" s="2019">
        <v>6.25</v>
      </c>
      <c r="H3777" s="2020"/>
    </row>
    <row r="3778" spans="2:8" ht="17.25" customHeight="1" x14ac:dyDescent="0.2">
      <c r="B3778" s="2017" t="s">
        <v>3884</v>
      </c>
      <c r="C3778" s="2018">
        <v>0.04</v>
      </c>
      <c r="D3778" s="2018">
        <v>0.04</v>
      </c>
      <c r="E3778" s="2018">
        <v>0.03</v>
      </c>
      <c r="F3778" s="2018">
        <v>0.03</v>
      </c>
      <c r="G3778" s="2019">
        <v>0.03</v>
      </c>
      <c r="H3778" s="2020"/>
    </row>
    <row r="3779" spans="2:8" ht="17.25" customHeight="1" thickBot="1" x14ac:dyDescent="0.25">
      <c r="B3779" s="1978" t="s">
        <v>3885</v>
      </c>
      <c r="C3779" s="2021">
        <v>0.06</v>
      </c>
      <c r="D3779" s="2021">
        <v>0.06</v>
      </c>
      <c r="E3779" s="2021">
        <v>0.06</v>
      </c>
      <c r="F3779" s="2021">
        <v>0.06</v>
      </c>
      <c r="G3779" s="2022">
        <v>0.06</v>
      </c>
      <c r="H3779" s="2020"/>
    </row>
    <row r="3780" spans="2:8" ht="17.25" customHeight="1" x14ac:dyDescent="0.2">
      <c r="B3780" s="4019" t="s">
        <v>3886</v>
      </c>
      <c r="C3780" s="4020"/>
      <c r="D3780" s="4020"/>
      <c r="E3780" s="4020"/>
      <c r="F3780" s="4020"/>
      <c r="G3780" s="4020"/>
      <c r="H3780" s="1977"/>
    </row>
    <row r="3781" spans="2:8" ht="17.25" customHeight="1" thickBot="1" x14ac:dyDescent="0.25">
      <c r="B3781" s="1976"/>
      <c r="C3781" s="1965"/>
      <c r="D3781" s="1965"/>
      <c r="E3781" s="1965"/>
      <c r="F3781" s="1965"/>
      <c r="G3781" s="1965"/>
      <c r="H3781" s="1977"/>
    </row>
    <row r="3782" spans="2:8" ht="17.25" customHeight="1" thickBot="1" x14ac:dyDescent="0.3">
      <c r="B3782" s="2011" t="s">
        <v>3887</v>
      </c>
      <c r="C3782" s="4032" t="s">
        <v>340</v>
      </c>
      <c r="D3782" s="4033"/>
      <c r="E3782" s="4033"/>
      <c r="F3782" s="4033"/>
      <c r="G3782" s="4034"/>
      <c r="H3782" s="2012"/>
    </row>
    <row r="3783" spans="2:8" ht="17.25" customHeight="1" x14ac:dyDescent="0.2">
      <c r="B3783" s="2013" t="s">
        <v>3882</v>
      </c>
      <c r="C3783" s="2014">
        <v>30</v>
      </c>
      <c r="D3783" s="2014">
        <v>50</v>
      </c>
      <c r="E3783" s="2014">
        <v>90</v>
      </c>
      <c r="F3783" s="2014">
        <v>160</v>
      </c>
      <c r="G3783" s="2015">
        <v>240</v>
      </c>
      <c r="H3783" s="2016"/>
    </row>
    <row r="3784" spans="2:8" ht="17.25" customHeight="1" x14ac:dyDescent="0.2">
      <c r="B3784" s="2017" t="s">
        <v>3883</v>
      </c>
      <c r="C3784" s="2018">
        <v>1</v>
      </c>
      <c r="D3784" s="2018">
        <v>1.5</v>
      </c>
      <c r="E3784" s="2018">
        <v>2</v>
      </c>
      <c r="F3784" s="2018">
        <v>3.25</v>
      </c>
      <c r="G3784" s="2019">
        <v>5</v>
      </c>
      <c r="H3784" s="2020"/>
    </row>
    <row r="3785" spans="2:8" ht="17.25" customHeight="1" x14ac:dyDescent="0.2">
      <c r="B3785" s="2017" t="s">
        <v>3884</v>
      </c>
      <c r="C3785" s="2018">
        <v>0.03</v>
      </c>
      <c r="D3785" s="2018">
        <v>0.03</v>
      </c>
      <c r="E3785" s="2018">
        <v>0.02</v>
      </c>
      <c r="F3785" s="2018">
        <v>0.02</v>
      </c>
      <c r="G3785" s="2019">
        <v>0.02</v>
      </c>
      <c r="H3785" s="2020"/>
    </row>
    <row r="3786" spans="2:8" ht="17.25" customHeight="1" thickBot="1" x14ac:dyDescent="0.25">
      <c r="B3786" s="1978" t="s">
        <v>3885</v>
      </c>
      <c r="C3786" s="2021">
        <v>0.06</v>
      </c>
      <c r="D3786" s="2021">
        <v>0.06</v>
      </c>
      <c r="E3786" s="2021">
        <v>0.06</v>
      </c>
      <c r="F3786" s="2021">
        <v>0.06</v>
      </c>
      <c r="G3786" s="2022">
        <v>0.06</v>
      </c>
      <c r="H3786" s="2020"/>
    </row>
    <row r="3787" spans="2:8" ht="17.25" customHeight="1" x14ac:dyDescent="0.2">
      <c r="B3787" s="4019" t="s">
        <v>3886</v>
      </c>
      <c r="C3787" s="4020"/>
      <c r="D3787" s="4020"/>
      <c r="E3787" s="4020"/>
      <c r="F3787" s="4020"/>
      <c r="G3787" s="4020"/>
      <c r="H3787" s="2020"/>
    </row>
    <row r="3788" spans="2:8" ht="17.25" customHeight="1" thickBot="1" x14ac:dyDescent="0.25">
      <c r="B3788" s="1976"/>
      <c r="C3788" s="1965"/>
      <c r="D3788" s="1965"/>
      <c r="E3788" s="1965"/>
      <c r="F3788" s="1965"/>
      <c r="G3788" s="1965"/>
      <c r="H3788" s="1977"/>
    </row>
    <row r="3789" spans="2:8" ht="17.25" customHeight="1" thickBot="1" x14ac:dyDescent="0.3">
      <c r="B3789" s="2011" t="s">
        <v>2240</v>
      </c>
      <c r="C3789" s="4518" t="s">
        <v>340</v>
      </c>
      <c r="D3789" s="4519"/>
      <c r="E3789" s="4519"/>
      <c r="F3789" s="4519"/>
      <c r="G3789" s="4519"/>
      <c r="H3789" s="4520"/>
    </row>
    <row r="3790" spans="2:8" ht="17.25" customHeight="1" x14ac:dyDescent="0.2">
      <c r="B3790" s="2017" t="s">
        <v>3882</v>
      </c>
      <c r="C3790" s="2023">
        <v>30</v>
      </c>
      <c r="D3790" s="2023">
        <v>50</v>
      </c>
      <c r="E3790" s="2023">
        <v>90</v>
      </c>
      <c r="F3790" s="2023">
        <v>160</v>
      </c>
      <c r="G3790" s="2023">
        <v>240</v>
      </c>
      <c r="H3790" s="2024">
        <v>2800</v>
      </c>
    </row>
    <row r="3791" spans="2:8" ht="17.25" customHeight="1" x14ac:dyDescent="0.2">
      <c r="B3791" s="2017" t="s">
        <v>3883</v>
      </c>
      <c r="C3791" s="2018">
        <v>0.75</v>
      </c>
      <c r="D3791" s="2018">
        <v>1.2</v>
      </c>
      <c r="E3791" s="2018">
        <v>1.5</v>
      </c>
      <c r="F3791" s="2018">
        <v>2.5</v>
      </c>
      <c r="G3791" s="2018">
        <v>3.75</v>
      </c>
      <c r="H3791" s="2025">
        <v>11.99</v>
      </c>
    </row>
    <row r="3792" spans="2:8" ht="17.25" customHeight="1" x14ac:dyDescent="0.2">
      <c r="B3792" s="2017" t="s">
        <v>3884</v>
      </c>
      <c r="C3792" s="2026">
        <v>2.5000000000000001E-2</v>
      </c>
      <c r="D3792" s="2026">
        <v>2.4E-2</v>
      </c>
      <c r="E3792" s="2026">
        <v>1.7000000000000001E-2</v>
      </c>
      <c r="F3792" s="2026">
        <v>1.6E-2</v>
      </c>
      <c r="G3792" s="2026">
        <v>1.6E-2</v>
      </c>
      <c r="H3792" s="2027">
        <v>4.0000000000000001E-3</v>
      </c>
    </row>
    <row r="3793" spans="2:8" ht="17.25" customHeight="1" x14ac:dyDescent="0.2">
      <c r="B3793" s="2017" t="s">
        <v>3885</v>
      </c>
      <c r="C3793" s="2018">
        <v>0.06</v>
      </c>
      <c r="D3793" s="2018">
        <v>0.06</v>
      </c>
      <c r="E3793" s="2018">
        <v>0.06</v>
      </c>
      <c r="F3793" s="2018">
        <v>0.06</v>
      </c>
      <c r="G3793" s="2018">
        <v>0.06</v>
      </c>
      <c r="H3793" s="2025">
        <v>0.06</v>
      </c>
    </row>
    <row r="3794" spans="2:8" ht="17.25" customHeight="1" thickBot="1" x14ac:dyDescent="0.25">
      <c r="B3794" s="4516" t="s">
        <v>3886</v>
      </c>
      <c r="C3794" s="4517"/>
      <c r="D3794" s="4517"/>
      <c r="E3794" s="4517"/>
      <c r="F3794" s="4517"/>
      <c r="G3794" s="4517"/>
      <c r="H3794" s="2028"/>
    </row>
    <row r="3795" spans="2:8" ht="17.25" customHeight="1" x14ac:dyDescent="0.2">
      <c r="B3795" s="4079" t="s">
        <v>3888</v>
      </c>
      <c r="C3795" s="4080"/>
      <c r="D3795" s="4080"/>
      <c r="E3795" s="4080"/>
      <c r="F3795" s="4080"/>
      <c r="G3795" s="4080"/>
      <c r="H3795" s="4515"/>
    </row>
    <row r="3796" spans="2:8" ht="17.25" customHeight="1" thickBot="1" x14ac:dyDescent="0.25">
      <c r="B3796" s="1976"/>
      <c r="C3796" s="1965"/>
      <c r="D3796" s="1965"/>
      <c r="E3796" s="1965"/>
      <c r="F3796" s="1965"/>
      <c r="G3796" s="1965"/>
      <c r="H3796" s="1977"/>
    </row>
    <row r="3797" spans="2:8" ht="17.25" customHeight="1" x14ac:dyDescent="0.2">
      <c r="B3797" s="2029" t="s">
        <v>71</v>
      </c>
      <c r="C3797" s="2030"/>
      <c r="D3797" s="1965"/>
      <c r="E3797" s="1965"/>
      <c r="F3797" s="1965"/>
      <c r="G3797" s="1965"/>
      <c r="H3797" s="1977"/>
    </row>
    <row r="3798" spans="2:8" ht="17.25" customHeight="1" x14ac:dyDescent="0.2">
      <c r="B3798" s="2017" t="s">
        <v>3889</v>
      </c>
      <c r="C3798" s="2031">
        <v>0.13</v>
      </c>
      <c r="D3798" s="1965"/>
      <c r="E3798" s="1965"/>
      <c r="F3798" s="1965"/>
      <c r="G3798" s="1965"/>
      <c r="H3798" s="1977"/>
    </row>
    <row r="3799" spans="2:8" ht="17.25" customHeight="1" thickBot="1" x14ac:dyDescent="0.25">
      <c r="B3799" s="4452" t="s">
        <v>3886</v>
      </c>
      <c r="C3799" s="4454"/>
      <c r="D3799" s="1316"/>
      <c r="E3799" s="1316"/>
      <c r="F3799" s="1316"/>
      <c r="G3799" s="1316"/>
      <c r="H3799" s="1977"/>
    </row>
    <row r="3800" spans="2:8" ht="17.25" customHeight="1" x14ac:dyDescent="0.2">
      <c r="B3800" s="4079" t="s">
        <v>3890</v>
      </c>
      <c r="C3800" s="4080"/>
      <c r="D3800" s="1316"/>
      <c r="E3800" s="1316"/>
      <c r="F3800" s="1316"/>
      <c r="G3800" s="1316"/>
      <c r="H3800" s="1977"/>
    </row>
    <row r="3801" spans="2:8" ht="17.25" customHeight="1" x14ac:dyDescent="0.2">
      <c r="B3801" s="1976"/>
      <c r="C3801" s="1965"/>
      <c r="D3801" s="1965"/>
      <c r="E3801" s="1965"/>
      <c r="F3801" s="1965"/>
      <c r="G3801" s="1965"/>
      <c r="H3801" s="1977"/>
    </row>
    <row r="3802" spans="2:8" ht="17.25" customHeight="1" thickBot="1" x14ac:dyDescent="0.25">
      <c r="B3802" s="2032" t="s">
        <v>225</v>
      </c>
      <c r="C3802" s="1965"/>
      <c r="D3802" s="1965"/>
      <c r="E3802" s="1965"/>
      <c r="F3802" s="1965"/>
      <c r="G3802" s="1965"/>
      <c r="H3802" s="1977"/>
    </row>
    <row r="3803" spans="2:8" ht="17.25" customHeight="1" thickBot="1" x14ac:dyDescent="0.25">
      <c r="B3803" s="2011" t="s">
        <v>3881</v>
      </c>
      <c r="C3803" s="4113" t="s">
        <v>3891</v>
      </c>
      <c r="D3803" s="4114"/>
      <c r="E3803" s="1965"/>
      <c r="F3803" s="1965"/>
      <c r="G3803" s="1965"/>
      <c r="H3803" s="1977"/>
    </row>
    <row r="3804" spans="2:8" ht="17.25" customHeight="1" x14ac:dyDescent="0.2">
      <c r="B3804" s="2017" t="s">
        <v>3882</v>
      </c>
      <c r="C3804" s="2023">
        <v>100</v>
      </c>
      <c r="D3804" s="2033">
        <v>500</v>
      </c>
      <c r="E3804" s="1965"/>
      <c r="F3804" s="1965"/>
      <c r="G3804" s="1965"/>
      <c r="H3804" s="1977"/>
    </row>
    <row r="3805" spans="2:8" ht="17.25" customHeight="1" x14ac:dyDescent="0.2">
      <c r="B3805" s="2017" t="s">
        <v>3883</v>
      </c>
      <c r="C3805" s="2018">
        <v>4.2</v>
      </c>
      <c r="D3805" s="2019">
        <v>18</v>
      </c>
      <c r="E3805" s="1965"/>
      <c r="F3805" s="1965"/>
      <c r="G3805" s="1965"/>
      <c r="H3805" s="1977"/>
    </row>
    <row r="3806" spans="2:8" ht="17.25" customHeight="1" x14ac:dyDescent="0.2">
      <c r="B3806" s="2017" t="s">
        <v>3892</v>
      </c>
      <c r="C3806" s="2026">
        <v>4.2000000000000003E-2</v>
      </c>
      <c r="D3806" s="2034">
        <v>3.5999999999999997E-2</v>
      </c>
      <c r="E3806" s="1965"/>
      <c r="F3806" s="1965"/>
      <c r="G3806" s="1965"/>
      <c r="H3806" s="1977"/>
    </row>
    <row r="3807" spans="2:8" ht="17.25" customHeight="1" x14ac:dyDescent="0.2">
      <c r="B3807" s="2017" t="s">
        <v>3893</v>
      </c>
      <c r="C3807" s="2018">
        <v>2.0499999999999998</v>
      </c>
      <c r="D3807" s="2019">
        <v>2.0499999999999998</v>
      </c>
      <c r="E3807" s="1965"/>
      <c r="F3807" s="1965"/>
      <c r="G3807" s="1965"/>
      <c r="H3807" s="1977"/>
    </row>
    <row r="3808" spans="2:8" ht="17.25" customHeight="1" thickBot="1" x14ac:dyDescent="0.25">
      <c r="B3808" s="4452" t="s">
        <v>3886</v>
      </c>
      <c r="C3808" s="4453"/>
      <c r="D3808" s="4454"/>
      <c r="E3808" s="1965"/>
      <c r="F3808" s="1965"/>
      <c r="G3808" s="1965"/>
      <c r="H3808" s="1977"/>
    </row>
    <row r="3809" spans="2:8" ht="17.25" customHeight="1" thickBot="1" x14ac:dyDescent="0.25">
      <c r="B3809" s="1976"/>
      <c r="C3809" s="1965"/>
      <c r="D3809" s="1965"/>
      <c r="E3809" s="1965"/>
      <c r="F3809" s="1965"/>
      <c r="G3809" s="1965"/>
      <c r="H3809" s="1977"/>
    </row>
    <row r="3810" spans="2:8" ht="17.25" customHeight="1" thickBot="1" x14ac:dyDescent="0.25">
      <c r="B3810" s="2011" t="s">
        <v>3887</v>
      </c>
      <c r="C3810" s="4113" t="s">
        <v>3891</v>
      </c>
      <c r="D3810" s="4114"/>
      <c r="E3810" s="1965"/>
      <c r="F3810" s="1965"/>
      <c r="G3810" s="1965"/>
      <c r="H3810" s="1977"/>
    </row>
    <row r="3811" spans="2:8" ht="17.25" customHeight="1" x14ac:dyDescent="0.2">
      <c r="B3811" s="2017" t="s">
        <v>3882</v>
      </c>
      <c r="C3811" s="2023">
        <v>100</v>
      </c>
      <c r="D3811" s="2033">
        <v>500</v>
      </c>
      <c r="E3811" s="1965"/>
      <c r="F3811" s="1965"/>
      <c r="G3811" s="1965"/>
      <c r="H3811" s="1977"/>
    </row>
    <row r="3812" spans="2:8" ht="17.25" customHeight="1" x14ac:dyDescent="0.2">
      <c r="B3812" s="2017" t="s">
        <v>3883</v>
      </c>
      <c r="C3812" s="2018">
        <v>3.5</v>
      </c>
      <c r="D3812" s="2019">
        <v>15</v>
      </c>
      <c r="E3812" s="1965"/>
      <c r="F3812" s="1965"/>
      <c r="G3812" s="1965"/>
      <c r="H3812" s="1977"/>
    </row>
    <row r="3813" spans="2:8" ht="17.25" customHeight="1" x14ac:dyDescent="0.2">
      <c r="B3813" s="2017" t="s">
        <v>3892</v>
      </c>
      <c r="C3813" s="2026">
        <v>3.5000000000000003E-2</v>
      </c>
      <c r="D3813" s="2034">
        <v>0.03</v>
      </c>
      <c r="E3813" s="1965"/>
      <c r="F3813" s="1965"/>
      <c r="G3813" s="1965"/>
      <c r="H3813" s="1977"/>
    </row>
    <row r="3814" spans="2:8" ht="17.25" customHeight="1" x14ac:dyDescent="0.2">
      <c r="B3814" s="2017" t="s">
        <v>3893</v>
      </c>
      <c r="C3814" s="2018">
        <v>2.0499999999999998</v>
      </c>
      <c r="D3814" s="2019">
        <v>2.0499999999999998</v>
      </c>
      <c r="E3814" s="1965"/>
      <c r="F3814" s="1965"/>
      <c r="G3814" s="1965"/>
      <c r="H3814" s="1977"/>
    </row>
    <row r="3815" spans="2:8" ht="17.25" customHeight="1" thickBot="1" x14ac:dyDescent="0.25">
      <c r="B3815" s="4452" t="s">
        <v>3886</v>
      </c>
      <c r="C3815" s="4453"/>
      <c r="D3815" s="4454"/>
      <c r="E3815" s="1965"/>
      <c r="F3815" s="1965"/>
      <c r="G3815" s="1965"/>
      <c r="H3815" s="1977"/>
    </row>
    <row r="3816" spans="2:8" ht="17.25" customHeight="1" thickBot="1" x14ac:dyDescent="0.25">
      <c r="B3816" s="2035"/>
      <c r="C3816" s="1919"/>
      <c r="D3816" s="1919"/>
      <c r="E3816" s="1919"/>
      <c r="F3816" s="1919"/>
      <c r="G3816" s="1756"/>
      <c r="H3816" s="1767"/>
    </row>
    <row r="3817" spans="2:8" ht="17.25" customHeight="1" x14ac:dyDescent="0.2">
      <c r="B3817" s="2011" t="s">
        <v>2240</v>
      </c>
      <c r="C3817" s="4499" t="s">
        <v>3891</v>
      </c>
      <c r="D3817" s="4500"/>
      <c r="E3817" s="4501"/>
      <c r="F3817" s="1919"/>
      <c r="G3817" s="1756"/>
      <c r="H3817" s="1767"/>
    </row>
    <row r="3818" spans="2:8" ht="17.25" customHeight="1" x14ac:dyDescent="0.2">
      <c r="B3818" s="2017" t="s">
        <v>3882</v>
      </c>
      <c r="C3818" s="2036">
        <v>100</v>
      </c>
      <c r="D3818" s="2036">
        <v>500</v>
      </c>
      <c r="E3818" s="2037">
        <v>1000</v>
      </c>
      <c r="F3818" s="1919"/>
      <c r="G3818" s="1756"/>
      <c r="H3818" s="1767"/>
    </row>
    <row r="3819" spans="2:8" ht="17.25" customHeight="1" x14ac:dyDescent="0.2">
      <c r="B3819" s="2017" t="s">
        <v>3883</v>
      </c>
      <c r="C3819" s="2018">
        <v>3</v>
      </c>
      <c r="D3819" s="2018">
        <v>12.5</v>
      </c>
      <c r="E3819" s="2038">
        <v>19</v>
      </c>
      <c r="F3819" s="1919"/>
      <c r="G3819" s="1756"/>
      <c r="H3819" s="1767"/>
    </row>
    <row r="3820" spans="2:8" ht="17.25" customHeight="1" x14ac:dyDescent="0.2">
      <c r="B3820" s="2017" t="s">
        <v>3892</v>
      </c>
      <c r="C3820" s="2026">
        <v>0.03</v>
      </c>
      <c r="D3820" s="2026">
        <v>2.5000000000000001E-2</v>
      </c>
      <c r="E3820" s="2039">
        <v>1.9E-2</v>
      </c>
      <c r="F3820" s="1919"/>
      <c r="G3820" s="1756"/>
      <c r="H3820" s="1767"/>
    </row>
    <row r="3821" spans="2:8" ht="17.25" customHeight="1" thickBot="1" x14ac:dyDescent="0.25">
      <c r="B3821" s="4452" t="s">
        <v>3886</v>
      </c>
      <c r="C3821" s="4453"/>
      <c r="D3821" s="4453"/>
      <c r="E3821" s="4454"/>
      <c r="F3821" s="1919"/>
      <c r="G3821" s="1756"/>
      <c r="H3821" s="1767"/>
    </row>
    <row r="3822" spans="2:8" ht="17.25" customHeight="1" x14ac:dyDescent="0.2">
      <c r="B3822" s="2035"/>
      <c r="C3822" s="1919"/>
      <c r="D3822" s="1919"/>
      <c r="E3822" s="1919"/>
      <c r="F3822" s="1919"/>
      <c r="G3822" s="1756"/>
      <c r="H3822" s="1767"/>
    </row>
    <row r="3823" spans="2:8" ht="17.25" customHeight="1" x14ac:dyDescent="0.2">
      <c r="B3823" s="4019" t="s">
        <v>3894</v>
      </c>
      <c r="C3823" s="4020"/>
      <c r="D3823" s="4020"/>
      <c r="E3823" s="4020"/>
      <c r="F3823" s="4020"/>
      <c r="G3823" s="4020"/>
      <c r="H3823" s="1767"/>
    </row>
    <row r="3824" spans="2:8" ht="17.25" customHeight="1" x14ac:dyDescent="0.2">
      <c r="B3824" s="4019" t="s">
        <v>3895</v>
      </c>
      <c r="C3824" s="4020"/>
      <c r="D3824" s="4020"/>
      <c r="E3824" s="4020"/>
      <c r="F3824" s="4020"/>
      <c r="G3824" s="4020"/>
      <c r="H3824" s="1767"/>
    </row>
    <row r="3825" spans="2:8" ht="17.25" customHeight="1" x14ac:dyDescent="0.2">
      <c r="B3825" s="4019" t="s">
        <v>3896</v>
      </c>
      <c r="C3825" s="4020"/>
      <c r="D3825" s="4020"/>
      <c r="E3825" s="4020"/>
      <c r="F3825" s="4020"/>
      <c r="G3825" s="4020"/>
      <c r="H3825" s="1767"/>
    </row>
    <row r="3826" spans="2:8" ht="17.25" customHeight="1" x14ac:dyDescent="0.2">
      <c r="B3826" s="4019" t="s">
        <v>3897</v>
      </c>
      <c r="C3826" s="4020"/>
      <c r="D3826" s="4020"/>
      <c r="E3826" s="4020"/>
      <c r="F3826" s="4020"/>
      <c r="G3826" s="4020"/>
      <c r="H3826" s="1767"/>
    </row>
    <row r="3827" spans="2:8" ht="17.25" customHeight="1" thickBot="1" x14ac:dyDescent="0.25">
      <c r="B3827" s="2035"/>
      <c r="C3827" s="1919"/>
      <c r="D3827" s="1919"/>
      <c r="E3827" s="1919"/>
      <c r="F3827" s="1919"/>
      <c r="G3827" s="1756"/>
      <c r="H3827" s="1767"/>
    </row>
    <row r="3828" spans="2:8" ht="17.25" customHeight="1" thickBot="1" x14ac:dyDescent="0.25">
      <c r="B3828" s="4458" t="s">
        <v>3898</v>
      </c>
      <c r="C3828" s="4459"/>
      <c r="D3828" s="1919"/>
      <c r="E3828" s="1919"/>
      <c r="F3828" s="1919"/>
      <c r="G3828" s="1756"/>
      <c r="H3828" s="1767"/>
    </row>
    <row r="3829" spans="2:8" ht="17.25" customHeight="1" thickBot="1" x14ac:dyDescent="0.25">
      <c r="B3829" s="1983" t="s">
        <v>165</v>
      </c>
      <c r="C3829" s="856" t="s">
        <v>3898</v>
      </c>
      <c r="D3829" s="1919"/>
      <c r="E3829" s="1919"/>
      <c r="F3829" s="1919"/>
      <c r="G3829" s="1756"/>
      <c r="H3829" s="1767"/>
    </row>
    <row r="3830" spans="2:8" ht="17.25" customHeight="1" x14ac:dyDescent="0.2">
      <c r="B3830" s="2017" t="s">
        <v>3529</v>
      </c>
      <c r="C3830" s="2040">
        <v>1</v>
      </c>
      <c r="D3830" s="1919"/>
      <c r="E3830" s="1919"/>
      <c r="F3830" s="1919"/>
      <c r="G3830" s="1756"/>
      <c r="H3830" s="1767"/>
    </row>
    <row r="3831" spans="2:8" ht="17.25" customHeight="1" x14ac:dyDescent="0.2">
      <c r="B3831" s="2041" t="s">
        <v>3365</v>
      </c>
      <c r="C3831" s="2042">
        <v>3</v>
      </c>
      <c r="D3831" s="1919"/>
      <c r="E3831" s="1919"/>
      <c r="F3831" s="1919"/>
      <c r="G3831" s="1756"/>
      <c r="H3831" s="1767"/>
    </row>
    <row r="3832" spans="2:8" ht="17.25" customHeight="1" x14ac:dyDescent="0.2">
      <c r="B3832" s="2041" t="s">
        <v>3899</v>
      </c>
      <c r="C3832" s="2043">
        <v>2.0499999999999998</v>
      </c>
      <c r="D3832" s="1919"/>
      <c r="E3832" s="1919"/>
      <c r="F3832" s="1919"/>
      <c r="G3832" s="1756"/>
      <c r="H3832" s="1767"/>
    </row>
    <row r="3833" spans="2:8" ht="17.25" customHeight="1" thickBot="1" x14ac:dyDescent="0.25">
      <c r="B3833" s="4452" t="s">
        <v>3886</v>
      </c>
      <c r="C3833" s="4454"/>
      <c r="D3833" s="1919"/>
      <c r="E3833" s="1919"/>
      <c r="F3833" s="1919"/>
      <c r="G3833" s="1756"/>
      <c r="H3833" s="1767"/>
    </row>
    <row r="3834" spans="2:8" ht="17.25" customHeight="1" x14ac:dyDescent="0.2">
      <c r="B3834" s="4079" t="s">
        <v>3900</v>
      </c>
      <c r="C3834" s="4080"/>
      <c r="D3834" s="4020" t="s">
        <v>3901</v>
      </c>
      <c r="E3834" s="4020"/>
      <c r="F3834" s="4020"/>
      <c r="G3834" s="1756"/>
      <c r="H3834" s="1767"/>
    </row>
    <row r="3835" spans="2:8" ht="17.25" customHeight="1" x14ac:dyDescent="0.2">
      <c r="B3835" s="1976"/>
      <c r="C3835" s="1965"/>
      <c r="D3835" s="4020" t="s">
        <v>3902</v>
      </c>
      <c r="E3835" s="4020"/>
      <c r="F3835" s="1965"/>
      <c r="G3835" s="1756"/>
      <c r="H3835" s="1767"/>
    </row>
    <row r="3836" spans="2:8" ht="17.25" customHeight="1" x14ac:dyDescent="0.2">
      <c r="B3836" s="1976"/>
      <c r="C3836" s="1965"/>
      <c r="D3836" s="1965" t="s">
        <v>3903</v>
      </c>
      <c r="E3836" s="1965"/>
      <c r="F3836" s="1965"/>
      <c r="G3836" s="1756"/>
      <c r="H3836" s="1767"/>
    </row>
    <row r="3837" spans="2:8" ht="17.25" customHeight="1" x14ac:dyDescent="0.2">
      <c r="B3837" s="1976"/>
      <c r="C3837" s="1965"/>
      <c r="D3837" s="4020" t="s">
        <v>3904</v>
      </c>
      <c r="E3837" s="4020"/>
      <c r="F3837" s="1965"/>
      <c r="G3837" s="1756"/>
      <c r="H3837" s="1767"/>
    </row>
    <row r="3838" spans="2:8" ht="17.25" customHeight="1" x14ac:dyDescent="0.2">
      <c r="B3838" s="2035"/>
      <c r="C3838" s="1919"/>
      <c r="D3838" s="1919"/>
      <c r="E3838" s="1919"/>
      <c r="F3838" s="1919"/>
      <c r="G3838" s="1756"/>
      <c r="H3838" s="1767"/>
    </row>
    <row r="3839" spans="2:8" ht="17.25" customHeight="1" thickBot="1" x14ac:dyDescent="0.25">
      <c r="B3839" s="1921" t="s">
        <v>3905</v>
      </c>
      <c r="C3839" s="1923"/>
      <c r="D3839" s="1923"/>
      <c r="E3839" s="1923"/>
      <c r="F3839" s="1923"/>
      <c r="G3839" s="1922"/>
      <c r="H3839" s="1924"/>
    </row>
    <row r="3840" spans="2:8" ht="17.25" customHeight="1" thickTop="1" x14ac:dyDescent="0.3">
      <c r="B3840" s="4028"/>
      <c r="C3840" s="4028"/>
      <c r="D3840" s="534"/>
      <c r="E3840" s="534"/>
      <c r="F3840" s="534"/>
      <c r="G3840" s="2"/>
    </row>
    <row r="3841" spans="2:7" s="249" customFormat="1" ht="17.25" customHeight="1" thickBot="1" x14ac:dyDescent="0.25">
      <c r="B3841" s="1985"/>
      <c r="C3841" s="1985"/>
      <c r="D3841" s="1985"/>
      <c r="E3841" s="1985"/>
      <c r="F3841" s="1985"/>
      <c r="G3841" s="1986"/>
    </row>
    <row r="3842" spans="2:7" s="249" customFormat="1" ht="17.25" customHeight="1" thickTop="1" x14ac:dyDescent="0.2">
      <c r="B3842" s="4058" t="s">
        <v>3817</v>
      </c>
      <c r="C3842" s="4059"/>
      <c r="D3842" s="4059"/>
      <c r="E3842" s="4060"/>
      <c r="F3842" s="1985"/>
      <c r="G3842" s="1986"/>
    </row>
    <row r="3843" spans="2:7" s="249" customFormat="1" ht="17.25" customHeight="1" x14ac:dyDescent="0.2">
      <c r="B3843" s="4038" t="s">
        <v>3818</v>
      </c>
      <c r="C3843" s="4039"/>
      <c r="D3843" s="4040" t="s">
        <v>3819</v>
      </c>
      <c r="E3843" s="4041"/>
      <c r="F3843" s="1985"/>
      <c r="G3843" s="1986"/>
    </row>
    <row r="3844" spans="2:7" s="249" customFormat="1" ht="17.25" customHeight="1" x14ac:dyDescent="0.2">
      <c r="B3844" s="1990" t="s">
        <v>3820</v>
      </c>
      <c r="C3844" s="1991" t="s">
        <v>3821</v>
      </c>
      <c r="D3844" s="1991" t="s">
        <v>3822</v>
      </c>
      <c r="E3844" s="1992" t="s">
        <v>3823</v>
      </c>
      <c r="F3844" s="1985"/>
      <c r="G3844" s="1986"/>
    </row>
    <row r="3845" spans="2:7" s="249" customFormat="1" ht="17.25" customHeight="1" x14ac:dyDescent="0.2">
      <c r="B3845" s="1993" t="s">
        <v>165</v>
      </c>
      <c r="C3845" s="1994" t="s">
        <v>165</v>
      </c>
      <c r="D3845" s="1995" t="s">
        <v>3824</v>
      </c>
      <c r="E3845" s="1996" t="s">
        <v>3825</v>
      </c>
      <c r="F3845" s="1985"/>
      <c r="G3845" s="1986"/>
    </row>
    <row r="3846" spans="2:7" s="249" customFormat="1" ht="17.25" customHeight="1" x14ac:dyDescent="0.2">
      <c r="B3846" s="1993" t="s">
        <v>3826</v>
      </c>
      <c r="C3846" s="1994" t="s">
        <v>165</v>
      </c>
      <c r="D3846" s="1995" t="s">
        <v>3824</v>
      </c>
      <c r="E3846" s="1996" t="s">
        <v>3825</v>
      </c>
      <c r="F3846" s="1985"/>
      <c r="G3846" s="1986"/>
    </row>
    <row r="3847" spans="2:7" s="249" customFormat="1" ht="17.25" customHeight="1" x14ac:dyDescent="0.2">
      <c r="B3847" s="1993" t="s">
        <v>3826</v>
      </c>
      <c r="C3847" s="1994" t="s">
        <v>3827</v>
      </c>
      <c r="D3847" s="1995" t="s">
        <v>3824</v>
      </c>
      <c r="E3847" s="1996" t="s">
        <v>3825</v>
      </c>
      <c r="F3847" s="1985"/>
      <c r="G3847" s="1986"/>
    </row>
    <row r="3848" spans="2:7" s="249" customFormat="1" ht="17.25" customHeight="1" x14ac:dyDescent="0.2">
      <c r="B3848" s="1993" t="s">
        <v>3826</v>
      </c>
      <c r="C3848" s="1994" t="s">
        <v>3827</v>
      </c>
      <c r="D3848" s="1995" t="s">
        <v>3824</v>
      </c>
      <c r="E3848" s="1996" t="s">
        <v>3825</v>
      </c>
      <c r="F3848" s="1985"/>
      <c r="G3848" s="1986"/>
    </row>
    <row r="3849" spans="2:7" s="249" customFormat="1" ht="17.25" customHeight="1" x14ac:dyDescent="0.2">
      <c r="B3849" s="1993" t="s">
        <v>3827</v>
      </c>
      <c r="C3849" s="1994" t="s">
        <v>165</v>
      </c>
      <c r="D3849" s="1995" t="s">
        <v>3824</v>
      </c>
      <c r="E3849" s="1996" t="s">
        <v>3825</v>
      </c>
      <c r="F3849" s="1985"/>
      <c r="G3849" s="1986"/>
    </row>
    <row r="3850" spans="2:7" s="249" customFormat="1" ht="17.25" customHeight="1" x14ac:dyDescent="0.2">
      <c r="B3850" s="914"/>
      <c r="C3850" s="915"/>
      <c r="D3850" s="915"/>
      <c r="E3850" s="916"/>
      <c r="F3850" s="1985"/>
      <c r="G3850" s="1986"/>
    </row>
    <row r="3851" spans="2:7" s="249" customFormat="1" ht="17.25" customHeight="1" x14ac:dyDescent="0.2">
      <c r="B3851" s="1564" t="s">
        <v>2951</v>
      </c>
      <c r="C3851" s="1503"/>
      <c r="D3851" s="915"/>
      <c r="E3851" s="916"/>
      <c r="F3851" s="1985"/>
      <c r="G3851" s="1986"/>
    </row>
    <row r="3852" spans="2:7" s="249" customFormat="1" ht="17.25" customHeight="1" x14ac:dyDescent="0.2">
      <c r="B3852" s="917" t="s">
        <v>3828</v>
      </c>
      <c r="C3852" s="1503"/>
      <c r="D3852" s="915"/>
      <c r="E3852" s="916"/>
      <c r="F3852" s="1985"/>
      <c r="G3852" s="1986"/>
    </row>
    <row r="3853" spans="2:7" s="249" customFormat="1" ht="17.25" customHeight="1" x14ac:dyDescent="0.2">
      <c r="B3853" s="917" t="s">
        <v>3829</v>
      </c>
      <c r="C3853" s="1503"/>
      <c r="D3853" s="1997"/>
      <c r="E3853" s="1998"/>
      <c r="F3853" s="1985"/>
      <c r="G3853" s="1986"/>
    </row>
    <row r="3854" spans="2:7" s="249" customFormat="1" ht="17.25" customHeight="1" x14ac:dyDescent="0.2">
      <c r="B3854" s="4035" t="s">
        <v>3830</v>
      </c>
      <c r="C3854" s="4036"/>
      <c r="D3854" s="4036"/>
      <c r="E3854" s="4037"/>
      <c r="F3854" s="1985"/>
      <c r="G3854" s="1986"/>
    </row>
    <row r="3855" spans="2:7" s="249" customFormat="1" ht="17.25" customHeight="1" x14ac:dyDescent="0.2">
      <c r="B3855" s="917" t="s">
        <v>3831</v>
      </c>
      <c r="C3855" s="1503"/>
      <c r="D3855" s="1997"/>
      <c r="E3855" s="1998"/>
      <c r="F3855" s="1985"/>
      <c r="G3855" s="1986"/>
    </row>
    <row r="3856" spans="2:7" s="249" customFormat="1" ht="17.25" customHeight="1" x14ac:dyDescent="0.2">
      <c r="B3856" s="4035" t="s">
        <v>3832</v>
      </c>
      <c r="C3856" s="4036"/>
      <c r="D3856" s="4036"/>
      <c r="E3856" s="4037"/>
      <c r="F3856" s="1985"/>
      <c r="G3856" s="1986"/>
    </row>
    <row r="3857" spans="2:15" s="249" customFormat="1" ht="17.25" customHeight="1" x14ac:dyDescent="0.2">
      <c r="B3857" s="917" t="s">
        <v>3833</v>
      </c>
      <c r="C3857" s="1503"/>
      <c r="D3857" s="1997"/>
      <c r="E3857" s="1998"/>
      <c r="F3857" s="1985"/>
      <c r="G3857" s="1986"/>
    </row>
    <row r="3858" spans="2:15" s="249" customFormat="1" ht="17.25" customHeight="1" x14ac:dyDescent="0.2">
      <c r="B3858" s="917" t="s">
        <v>3834</v>
      </c>
      <c r="C3858" s="712"/>
      <c r="D3858" s="712"/>
      <c r="E3858" s="729"/>
      <c r="F3858" s="1985"/>
      <c r="G3858" s="1986"/>
    </row>
    <row r="3859" spans="2:15" s="249" customFormat="1" ht="17.25" customHeight="1" x14ac:dyDescent="0.2">
      <c r="B3859" s="917" t="s">
        <v>3835</v>
      </c>
      <c r="C3859" s="712"/>
      <c r="D3859" s="712"/>
      <c r="E3859" s="729"/>
      <c r="F3859" s="1985"/>
      <c r="G3859" s="1986"/>
    </row>
    <row r="3860" spans="2:15" s="249" customFormat="1" ht="17.25" customHeight="1" x14ac:dyDescent="0.2">
      <c r="B3860" s="4035" t="s">
        <v>3836</v>
      </c>
      <c r="C3860" s="4036"/>
      <c r="D3860" s="4036"/>
      <c r="E3860" s="4037"/>
      <c r="F3860" s="1985"/>
      <c r="G3860" s="1986"/>
    </row>
    <row r="3861" spans="2:15" s="249" customFormat="1" ht="33" customHeight="1" x14ac:dyDescent="0.2">
      <c r="B3861" s="4035" t="s">
        <v>3837</v>
      </c>
      <c r="C3861" s="4036"/>
      <c r="D3861" s="4036"/>
      <c r="E3861" s="4037"/>
      <c r="F3861" s="1985"/>
      <c r="G3861" s="1986"/>
    </row>
    <row r="3862" spans="2:15" s="249" customFormat="1" ht="19.5" customHeight="1" x14ac:dyDescent="0.2">
      <c r="B3862" s="4035" t="s">
        <v>3838</v>
      </c>
      <c r="C3862" s="4042"/>
      <c r="D3862" s="4042"/>
      <c r="E3862" s="4043"/>
      <c r="F3862" s="1985"/>
      <c r="G3862" s="1986"/>
    </row>
    <row r="3863" spans="2:15" s="249" customFormat="1" ht="30.75" customHeight="1" thickBot="1" x14ac:dyDescent="0.25">
      <c r="B3863" s="4110" t="s">
        <v>3839</v>
      </c>
      <c r="C3863" s="4111"/>
      <c r="D3863" s="4111"/>
      <c r="E3863" s="4112"/>
      <c r="F3863" s="1985"/>
      <c r="G3863" s="1986"/>
    </row>
    <row r="3864" spans="2:15" s="249" customFormat="1" ht="17.25" customHeight="1" thickTop="1" x14ac:dyDescent="0.2">
      <c r="B3864" s="4413"/>
      <c r="C3864" s="4413"/>
      <c r="D3864" s="1985"/>
      <c r="E3864" s="1985"/>
      <c r="F3864" s="1985"/>
      <c r="G3864" s="1986"/>
    </row>
    <row r="3865" spans="2:15" s="249" customFormat="1" ht="17.25" customHeight="1" thickBot="1" x14ac:dyDescent="0.25">
      <c r="B3865" s="1985"/>
      <c r="C3865" s="1985"/>
      <c r="D3865" s="1985"/>
      <c r="E3865" s="1985"/>
      <c r="F3865" s="1985"/>
      <c r="G3865" s="1986"/>
    </row>
    <row r="3866" spans="2:15" s="249" customFormat="1" ht="17.25" customHeight="1" thickTop="1" x14ac:dyDescent="0.2">
      <c r="B3866" s="1519" t="s">
        <v>3813</v>
      </c>
      <c r="C3866" s="1520"/>
      <c r="D3866" s="1520"/>
      <c r="E3866" s="1520"/>
      <c r="F3866" s="1520"/>
      <c r="G3866" s="1521"/>
      <c r="H3866" s="1521"/>
      <c r="I3866" s="1521"/>
      <c r="J3866" s="1521"/>
      <c r="K3866" s="1521"/>
      <c r="L3866" s="1522"/>
      <c r="M3866" s="1522"/>
      <c r="N3866" s="1522"/>
      <c r="O3866" s="1523"/>
    </row>
    <row r="3867" spans="2:15" s="249" customFormat="1" ht="38.25" customHeight="1" x14ac:dyDescent="0.2">
      <c r="B3867" s="1524" t="s">
        <v>995</v>
      </c>
      <c r="C3867" s="1525" t="s">
        <v>80</v>
      </c>
      <c r="D3867" s="1526" t="s">
        <v>1810</v>
      </c>
      <c r="E3867" s="1527" t="s">
        <v>535</v>
      </c>
      <c r="F3867" s="1527" t="s">
        <v>2955</v>
      </c>
      <c r="G3867" s="1528" t="s">
        <v>536</v>
      </c>
      <c r="H3867" s="1528" t="s">
        <v>537</v>
      </c>
      <c r="I3867" s="1525" t="s">
        <v>2956</v>
      </c>
      <c r="J3867" s="1525" t="s">
        <v>2957</v>
      </c>
      <c r="K3867" s="1525" t="s">
        <v>2958</v>
      </c>
      <c r="L3867" s="1525" t="s">
        <v>2959</v>
      </c>
      <c r="M3867" s="1525" t="s">
        <v>2960</v>
      </c>
      <c r="N3867" s="1529" t="s">
        <v>2961</v>
      </c>
      <c r="O3867" s="1530" t="s">
        <v>2028</v>
      </c>
    </row>
    <row r="3868" spans="2:15" s="249" customFormat="1" ht="27.75" customHeight="1" x14ac:dyDescent="0.2">
      <c r="B3868" s="1531" t="s">
        <v>3917</v>
      </c>
      <c r="C3868" s="1532" t="s">
        <v>2030</v>
      </c>
      <c r="D3868" s="1532" t="s">
        <v>3814</v>
      </c>
      <c r="E3868" s="1533">
        <f>+F3868</f>
        <v>10</v>
      </c>
      <c r="F3868" s="1534">
        <v>10</v>
      </c>
      <c r="G3868" s="1535" t="s">
        <v>1534</v>
      </c>
      <c r="H3868" s="1535" t="s">
        <v>1534</v>
      </c>
      <c r="I3868" s="1536">
        <v>0.12</v>
      </c>
      <c r="J3868" s="1569">
        <v>0.22</v>
      </c>
      <c r="K3868" s="1536">
        <v>0.15</v>
      </c>
      <c r="L3868" s="1570" t="s">
        <v>1769</v>
      </c>
      <c r="M3868" s="1536" t="s">
        <v>1770</v>
      </c>
      <c r="N3868" s="1571" t="s">
        <v>3815</v>
      </c>
      <c r="O3868" s="1572" t="s">
        <v>2034</v>
      </c>
    </row>
    <row r="3869" spans="2:15" s="249" customFormat="1" ht="17.25" customHeight="1" x14ac:dyDescent="0.2">
      <c r="B3869" s="4029" t="s">
        <v>1985</v>
      </c>
      <c r="C3869" s="4030"/>
      <c r="D3869" s="1540"/>
      <c r="E3869" s="1540"/>
      <c r="F3869" s="772"/>
      <c r="G3869" s="772"/>
      <c r="H3869" s="772"/>
      <c r="I3869" s="712"/>
      <c r="J3869" s="712"/>
      <c r="K3869" s="712"/>
      <c r="L3869" s="712"/>
      <c r="M3869" s="712"/>
      <c r="N3869" s="712"/>
      <c r="O3869" s="729"/>
    </row>
    <row r="3870" spans="2:15" s="249" customFormat="1" ht="17.25" customHeight="1" x14ac:dyDescent="0.2">
      <c r="B3870" s="4052" t="s">
        <v>3565</v>
      </c>
      <c r="C3870" s="4053"/>
      <c r="D3870" s="4053"/>
      <c r="E3870" s="1540"/>
      <c r="F3870" s="772"/>
      <c r="G3870" s="772"/>
      <c r="H3870" s="772"/>
      <c r="I3870" s="712"/>
      <c r="J3870" s="712"/>
      <c r="K3870" s="712"/>
      <c r="L3870" s="712"/>
      <c r="M3870" s="712"/>
      <c r="N3870" s="712"/>
      <c r="O3870" s="729"/>
    </row>
    <row r="3871" spans="2:15" s="249" customFormat="1" ht="17.25" customHeight="1" thickBot="1" x14ac:dyDescent="0.25">
      <c r="B3871" s="1567" t="s">
        <v>3816</v>
      </c>
      <c r="C3871" s="699"/>
      <c r="D3871" s="699"/>
      <c r="E3871" s="699"/>
      <c r="F3871" s="776"/>
      <c r="G3871" s="776"/>
      <c r="H3871" s="776"/>
      <c r="I3871" s="699"/>
      <c r="J3871" s="699"/>
      <c r="K3871" s="699"/>
      <c r="L3871" s="699"/>
      <c r="M3871" s="699"/>
      <c r="N3871" s="699"/>
      <c r="O3871" s="700"/>
    </row>
    <row r="3872" spans="2:15" s="249" customFormat="1" ht="17.25" customHeight="1" thickTop="1" x14ac:dyDescent="0.2">
      <c r="B3872" s="4028"/>
      <c r="C3872" s="4028"/>
      <c r="D3872" s="1985"/>
      <c r="E3872" s="1985"/>
      <c r="F3872" s="1985"/>
      <c r="G3872" s="1986"/>
    </row>
    <row r="3873" spans="2:15" s="249" customFormat="1" ht="17.25" customHeight="1" thickBot="1" x14ac:dyDescent="0.25">
      <c r="B3873" s="1985"/>
      <c r="C3873" s="1985"/>
      <c r="D3873" s="1985"/>
      <c r="E3873" s="1985"/>
      <c r="F3873" s="1985"/>
      <c r="G3873" s="1986"/>
    </row>
    <row r="3874" spans="2:15" s="249" customFormat="1" ht="17.25" customHeight="1" thickTop="1" x14ac:dyDescent="0.25">
      <c r="B3874" s="4073" t="s">
        <v>3142</v>
      </c>
      <c r="C3874" s="4076"/>
      <c r="D3874" s="4076"/>
      <c r="E3874" s="4074"/>
      <c r="F3874" s="1985"/>
      <c r="G3874" s="1986"/>
    </row>
    <row r="3875" spans="2:15" s="249" customFormat="1" ht="17.25" customHeight="1" x14ac:dyDescent="0.25">
      <c r="B3875" s="4434" t="s">
        <v>3810</v>
      </c>
      <c r="C3875" s="4437"/>
      <c r="D3875" s="4437"/>
      <c r="E3875" s="4438"/>
      <c r="F3875" s="1985"/>
      <c r="G3875" s="1986"/>
    </row>
    <row r="3876" spans="2:15" s="249" customFormat="1" ht="35.25" customHeight="1" x14ac:dyDescent="0.2">
      <c r="B3876" s="1647" t="s">
        <v>3571</v>
      </c>
      <c r="C3876" s="1700" t="s">
        <v>215</v>
      </c>
      <c r="D3876" s="1700" t="s">
        <v>3365</v>
      </c>
      <c r="E3876" s="1907" t="s">
        <v>3288</v>
      </c>
      <c r="F3876" s="1985"/>
      <c r="G3876" s="1986"/>
    </row>
    <row r="3877" spans="2:15" s="249" customFormat="1" ht="17.25" customHeight="1" thickBot="1" x14ac:dyDescent="0.25">
      <c r="B3877" s="1978" t="s">
        <v>3811</v>
      </c>
      <c r="C3877" s="1731">
        <v>14</v>
      </c>
      <c r="D3877" s="1732">
        <v>600</v>
      </c>
      <c r="E3877" s="1911">
        <v>0.1</v>
      </c>
      <c r="F3877" s="1985"/>
      <c r="G3877" s="1986"/>
    </row>
    <row r="3878" spans="2:15" s="249" customFormat="1" ht="17.25" customHeight="1" x14ac:dyDescent="0.2">
      <c r="B3878" s="4490" t="s">
        <v>3577</v>
      </c>
      <c r="C3878" s="4077"/>
      <c r="D3878" s="4077"/>
      <c r="E3878" s="4078"/>
      <c r="F3878" s="1985"/>
      <c r="G3878" s="1986"/>
    </row>
    <row r="3879" spans="2:15" s="249" customFormat="1" ht="17.25" customHeight="1" thickBot="1" x14ac:dyDescent="0.25">
      <c r="B3879" s="4491" t="s">
        <v>3812</v>
      </c>
      <c r="C3879" s="4492"/>
      <c r="D3879" s="4492"/>
      <c r="E3879" s="4493"/>
      <c r="F3879" s="1985"/>
      <c r="G3879" s="1986"/>
    </row>
    <row r="3880" spans="2:15" s="249" customFormat="1" ht="17.25" customHeight="1" thickTop="1" x14ac:dyDescent="0.2">
      <c r="B3880" s="4028"/>
      <c r="C3880" s="4028"/>
      <c r="D3880" s="1985"/>
      <c r="E3880" s="1985"/>
      <c r="F3880" s="1985"/>
      <c r="G3880" s="1986"/>
    </row>
    <row r="3881" spans="2:15" ht="17.25" customHeight="1" thickBot="1" x14ac:dyDescent="0.35">
      <c r="D3881" s="534"/>
      <c r="E3881" s="534"/>
      <c r="F3881" s="534"/>
      <c r="G3881" s="2"/>
    </row>
    <row r="3882" spans="2:15" ht="17.25" customHeight="1" thickTop="1" x14ac:dyDescent="0.2">
      <c r="B3882" s="1519" t="s">
        <v>3797</v>
      </c>
      <c r="C3882" s="1520"/>
      <c r="D3882" s="1520"/>
      <c r="E3882" s="1520"/>
      <c r="F3882" s="1520"/>
      <c r="G3882" s="1521"/>
      <c r="H3882" s="1521"/>
      <c r="I3882" s="1521"/>
      <c r="J3882" s="1521"/>
      <c r="K3882" s="1521"/>
      <c r="L3882" s="1522"/>
      <c r="M3882" s="1522"/>
      <c r="N3882" s="1522"/>
      <c r="O3882" s="1523"/>
    </row>
    <row r="3883" spans="2:15" ht="45.75" customHeight="1" x14ac:dyDescent="0.2">
      <c r="B3883" s="1524" t="s">
        <v>995</v>
      </c>
      <c r="C3883" s="1525" t="s">
        <v>80</v>
      </c>
      <c r="D3883" s="1526" t="s">
        <v>1810</v>
      </c>
      <c r="E3883" s="1527" t="s">
        <v>535</v>
      </c>
      <c r="F3883" s="1527" t="s">
        <v>2955</v>
      </c>
      <c r="G3883" s="1528" t="s">
        <v>536</v>
      </c>
      <c r="H3883" s="1528" t="s">
        <v>537</v>
      </c>
      <c r="I3883" s="1525" t="s">
        <v>2956</v>
      </c>
      <c r="J3883" s="1525" t="s">
        <v>2957</v>
      </c>
      <c r="K3883" s="1525" t="s">
        <v>2958</v>
      </c>
      <c r="L3883" s="1525" t="s">
        <v>2959</v>
      </c>
      <c r="M3883" s="1525" t="s">
        <v>2960</v>
      </c>
      <c r="N3883" s="1529" t="s">
        <v>2961</v>
      </c>
      <c r="O3883" s="1530" t="s">
        <v>2028</v>
      </c>
    </row>
    <row r="3884" spans="2:15" ht="52.5" customHeight="1" x14ac:dyDescent="0.2">
      <c r="B3884" s="1573" t="s">
        <v>3798</v>
      </c>
      <c r="C3884" s="1532" t="s">
        <v>2030</v>
      </c>
      <c r="D3884" s="1532" t="s">
        <v>233</v>
      </c>
      <c r="E3884" s="1533">
        <f>+F3884+G3884</f>
        <v>48.989999999999995</v>
      </c>
      <c r="F3884" s="1534">
        <v>29</v>
      </c>
      <c r="G3884" s="1535">
        <v>19.989999999999998</v>
      </c>
      <c r="H3884" s="1568" t="s">
        <v>3799</v>
      </c>
      <c r="I3884" s="1536">
        <v>0.108</v>
      </c>
      <c r="J3884" s="1569">
        <v>0.22</v>
      </c>
      <c r="K3884" s="1536">
        <v>0.15</v>
      </c>
      <c r="L3884" s="1570" t="s">
        <v>3800</v>
      </c>
      <c r="M3884" s="1536" t="s">
        <v>3801</v>
      </c>
      <c r="N3884" s="1571" t="s">
        <v>2971</v>
      </c>
      <c r="O3884" s="1572" t="s">
        <v>763</v>
      </c>
    </row>
    <row r="3885" spans="2:15" ht="78" customHeight="1" x14ac:dyDescent="0.2">
      <c r="B3885" s="1573" t="s">
        <v>3802</v>
      </c>
      <c r="C3885" s="1532" t="s">
        <v>2030</v>
      </c>
      <c r="D3885" s="1532" t="s">
        <v>233</v>
      </c>
      <c r="E3885" s="1533">
        <f>+F3885+G3885</f>
        <v>79</v>
      </c>
      <c r="F3885" s="1534">
        <v>50</v>
      </c>
      <c r="G3885" s="1535">
        <v>29</v>
      </c>
      <c r="H3885" s="1568" t="s">
        <v>3803</v>
      </c>
      <c r="I3885" s="1536">
        <v>0.09</v>
      </c>
      <c r="J3885" s="1569">
        <v>0.22</v>
      </c>
      <c r="K3885" s="1536">
        <v>0.15</v>
      </c>
      <c r="L3885" s="1570" t="s">
        <v>3804</v>
      </c>
      <c r="M3885" s="1536" t="s">
        <v>2292</v>
      </c>
      <c r="N3885" s="1571" t="s">
        <v>1462</v>
      </c>
      <c r="O3885" s="1572" t="s">
        <v>390</v>
      </c>
    </row>
    <row r="3886" spans="2:15" ht="66.75" customHeight="1" x14ac:dyDescent="0.2">
      <c r="B3886" s="1573" t="s">
        <v>3805</v>
      </c>
      <c r="C3886" s="1532" t="s">
        <v>2030</v>
      </c>
      <c r="D3886" s="1532" t="s">
        <v>233</v>
      </c>
      <c r="E3886" s="1533">
        <f>+F3886+G3886</f>
        <v>99</v>
      </c>
      <c r="F3886" s="1534">
        <v>60</v>
      </c>
      <c r="G3886" s="1535">
        <v>39</v>
      </c>
      <c r="H3886" s="1568" t="s">
        <v>3806</v>
      </c>
      <c r="I3886" s="1536">
        <v>8.5999999999999993E-2</v>
      </c>
      <c r="J3886" s="1569">
        <v>0.22</v>
      </c>
      <c r="K3886" s="1536">
        <v>0.15</v>
      </c>
      <c r="L3886" s="1570" t="s">
        <v>3807</v>
      </c>
      <c r="M3886" s="1536" t="s">
        <v>3808</v>
      </c>
      <c r="N3886" s="1571" t="s">
        <v>2038</v>
      </c>
      <c r="O3886" s="1572" t="s">
        <v>390</v>
      </c>
    </row>
    <row r="3887" spans="2:15" ht="17.25" customHeight="1" x14ac:dyDescent="0.2">
      <c r="B3887" s="1574"/>
      <c r="C3887" s="1575"/>
      <c r="D3887" s="1575"/>
      <c r="E3887" s="1576"/>
      <c r="F3887" s="1577"/>
      <c r="G3887" s="1576"/>
      <c r="H3887" s="1576"/>
      <c r="I3887" s="1578"/>
      <c r="J3887" s="1579"/>
      <c r="K3887" s="1578"/>
      <c r="L3887" s="1580"/>
      <c r="M3887" s="1578"/>
      <c r="N3887" s="1581"/>
      <c r="O3887" s="1582"/>
    </row>
    <row r="3888" spans="2:15" ht="70.5" customHeight="1" x14ac:dyDescent="0.2">
      <c r="B3888" s="1573" t="s">
        <v>3798</v>
      </c>
      <c r="C3888" s="1583" t="s">
        <v>783</v>
      </c>
      <c r="D3888" s="1532" t="s">
        <v>233</v>
      </c>
      <c r="E3888" s="1533">
        <f>+F3888+G3888</f>
        <v>48.989999999999995</v>
      </c>
      <c r="F3888" s="1534">
        <v>29</v>
      </c>
      <c r="G3888" s="1535">
        <v>19.989999999999998</v>
      </c>
      <c r="H3888" s="1568" t="s">
        <v>3799</v>
      </c>
      <c r="I3888" s="1536">
        <v>0.1</v>
      </c>
      <c r="J3888" s="1569">
        <v>0.22</v>
      </c>
      <c r="K3888" s="1536">
        <v>0.15</v>
      </c>
      <c r="L3888" s="1570" t="s">
        <v>110</v>
      </c>
      <c r="M3888" s="1536" t="s">
        <v>3801</v>
      </c>
      <c r="N3888" s="1571" t="s">
        <v>2971</v>
      </c>
      <c r="O3888" s="1572" t="s">
        <v>763</v>
      </c>
    </row>
    <row r="3889" spans="2:15" ht="70.5" customHeight="1" x14ac:dyDescent="0.2">
      <c r="B3889" s="1573" t="s">
        <v>3802</v>
      </c>
      <c r="C3889" s="1583" t="s">
        <v>783</v>
      </c>
      <c r="D3889" s="1532" t="s">
        <v>233</v>
      </c>
      <c r="E3889" s="1533">
        <f>+F3889+G3889</f>
        <v>79</v>
      </c>
      <c r="F3889" s="1534">
        <v>50</v>
      </c>
      <c r="G3889" s="1535">
        <v>29</v>
      </c>
      <c r="H3889" s="1568" t="s">
        <v>3803</v>
      </c>
      <c r="I3889" s="1536">
        <v>0.09</v>
      </c>
      <c r="J3889" s="1569">
        <v>0.22</v>
      </c>
      <c r="K3889" s="1536">
        <v>0.15</v>
      </c>
      <c r="L3889" s="1570" t="s">
        <v>3804</v>
      </c>
      <c r="M3889" s="1536" t="s">
        <v>2292</v>
      </c>
      <c r="N3889" s="1571" t="s">
        <v>1462</v>
      </c>
      <c r="O3889" s="1572" t="s">
        <v>390</v>
      </c>
    </row>
    <row r="3890" spans="2:15" ht="70.5" customHeight="1" x14ac:dyDescent="0.2">
      <c r="B3890" s="1573" t="s">
        <v>3805</v>
      </c>
      <c r="C3890" s="1583" t="s">
        <v>783</v>
      </c>
      <c r="D3890" s="1532" t="s">
        <v>233</v>
      </c>
      <c r="E3890" s="1533">
        <f>+F3890+G3890</f>
        <v>99</v>
      </c>
      <c r="F3890" s="1534">
        <v>60</v>
      </c>
      <c r="G3890" s="1535">
        <v>39</v>
      </c>
      <c r="H3890" s="1568" t="s">
        <v>3806</v>
      </c>
      <c r="I3890" s="1536">
        <v>8.5999999999999993E-2</v>
      </c>
      <c r="J3890" s="1569">
        <v>0.22</v>
      </c>
      <c r="K3890" s="1536">
        <v>0.15</v>
      </c>
      <c r="L3890" s="1570" t="s">
        <v>3807</v>
      </c>
      <c r="M3890" s="1536" t="s">
        <v>3808</v>
      </c>
      <c r="N3890" s="1571" t="s">
        <v>2038</v>
      </c>
      <c r="O3890" s="1572" t="s">
        <v>390</v>
      </c>
    </row>
    <row r="3891" spans="2:15" ht="17.25" customHeight="1" x14ac:dyDescent="0.2">
      <c r="B3891" s="4029" t="s">
        <v>1985</v>
      </c>
      <c r="C3891" s="4030"/>
      <c r="D3891" s="1540"/>
      <c r="E3891" s="1540"/>
      <c r="F3891" s="772"/>
      <c r="G3891" s="772"/>
      <c r="H3891" s="772"/>
      <c r="I3891" s="712"/>
      <c r="J3891" s="712"/>
      <c r="K3891" s="712"/>
      <c r="L3891" s="712"/>
      <c r="M3891" s="712"/>
      <c r="N3891" s="712"/>
      <c r="O3891" s="729"/>
    </row>
    <row r="3892" spans="2:15" ht="17.25" customHeight="1" x14ac:dyDescent="0.2">
      <c r="B3892" s="4398" t="s">
        <v>3565</v>
      </c>
      <c r="C3892" s="4399"/>
      <c r="D3892" s="4399"/>
      <c r="E3892" s="1540"/>
      <c r="F3892" s="772"/>
      <c r="G3892" s="772"/>
      <c r="H3892" s="772"/>
      <c r="I3892" s="712"/>
      <c r="J3892" s="712"/>
      <c r="K3892" s="712"/>
      <c r="L3892" s="712"/>
      <c r="M3892" s="712"/>
      <c r="N3892" s="712"/>
      <c r="O3892" s="729"/>
    </row>
    <row r="3893" spans="2:15" ht="17.25" customHeight="1" thickBot="1" x14ac:dyDescent="0.25">
      <c r="B3893" s="1567" t="s">
        <v>3809</v>
      </c>
      <c r="C3893" s="699"/>
      <c r="D3893" s="699"/>
      <c r="E3893" s="699"/>
      <c r="F3893" s="776"/>
      <c r="G3893" s="776"/>
      <c r="H3893" s="776"/>
      <c r="I3893" s="699"/>
      <c r="J3893" s="699"/>
      <c r="K3893" s="699"/>
      <c r="L3893" s="699"/>
      <c r="M3893" s="699"/>
      <c r="N3893" s="699"/>
      <c r="O3893" s="700"/>
    </row>
    <row r="3894" spans="2:15" ht="17.25" customHeight="1" thickTop="1" x14ac:dyDescent="0.3">
      <c r="B3894" s="4413"/>
      <c r="C3894" s="4413"/>
      <c r="D3894" s="534"/>
      <c r="E3894" s="534"/>
      <c r="F3894" s="534"/>
      <c r="G3894" s="2"/>
    </row>
    <row r="3895" spans="2:15" ht="17.25" customHeight="1" thickBot="1" x14ac:dyDescent="0.35">
      <c r="B3895" s="1517"/>
      <c r="C3895" s="1517"/>
      <c r="D3895" s="534"/>
      <c r="E3895" s="534"/>
      <c r="F3895" s="534"/>
      <c r="G3895" s="2"/>
    </row>
    <row r="3896" spans="2:15" ht="34.5" customHeight="1" thickTop="1" x14ac:dyDescent="0.3">
      <c r="B3896" s="4075" t="s">
        <v>3770</v>
      </c>
      <c r="C3896" s="4076"/>
      <c r="D3896" s="4074"/>
      <c r="E3896" s="534"/>
      <c r="F3896" s="534"/>
      <c r="G3896" s="2"/>
    </row>
    <row r="3897" spans="2:15" ht="17.25" customHeight="1" x14ac:dyDescent="0.3">
      <c r="B3897" s="4477" t="s">
        <v>3771</v>
      </c>
      <c r="C3897" s="4479" t="s">
        <v>3772</v>
      </c>
      <c r="D3897" s="4460" t="s">
        <v>3773</v>
      </c>
      <c r="E3897" s="534"/>
      <c r="F3897" s="534"/>
      <c r="G3897" s="2"/>
    </row>
    <row r="3898" spans="2:15" ht="29.25" customHeight="1" x14ac:dyDescent="0.3">
      <c r="B3898" s="4478"/>
      <c r="C3898" s="4480"/>
      <c r="D3898" s="4461"/>
      <c r="E3898" s="534"/>
      <c r="F3898" s="534"/>
      <c r="G3898" s="2"/>
    </row>
    <row r="3899" spans="2:15" ht="17.25" customHeight="1" x14ac:dyDescent="0.3">
      <c r="B3899" s="1728" t="s">
        <v>3774</v>
      </c>
      <c r="C3899" s="1981">
        <v>1.2</v>
      </c>
      <c r="D3899" s="1905">
        <v>1.5</v>
      </c>
      <c r="E3899" s="534"/>
      <c r="F3899" s="534"/>
      <c r="G3899" s="2"/>
    </row>
    <row r="3900" spans="2:15" ht="17.25" customHeight="1" x14ac:dyDescent="0.3">
      <c r="B3900" s="1728" t="s">
        <v>3775</v>
      </c>
      <c r="C3900" s="1981">
        <v>1.5</v>
      </c>
      <c r="D3900" s="1905">
        <v>2.1</v>
      </c>
      <c r="E3900" s="534"/>
      <c r="F3900" s="534"/>
      <c r="G3900" s="2"/>
    </row>
    <row r="3901" spans="2:15" ht="17.25" customHeight="1" x14ac:dyDescent="0.3">
      <c r="B3901" s="1728" t="s">
        <v>2993</v>
      </c>
      <c r="C3901" s="1981">
        <v>2.1</v>
      </c>
      <c r="D3901" s="1905">
        <v>2.1</v>
      </c>
      <c r="E3901" s="534"/>
      <c r="F3901" s="534"/>
      <c r="G3901" s="2"/>
    </row>
    <row r="3902" spans="2:15" ht="17.25" customHeight="1" thickBot="1" x14ac:dyDescent="0.35">
      <c r="B3902" s="1744" t="s">
        <v>3776</v>
      </c>
      <c r="C3902" s="1982">
        <v>1.2</v>
      </c>
      <c r="D3902" s="1904">
        <v>1.5</v>
      </c>
      <c r="E3902" s="534"/>
      <c r="F3902" s="534"/>
      <c r="G3902" s="2"/>
    </row>
    <row r="3903" spans="2:15" ht="17.25" customHeight="1" x14ac:dyDescent="0.3">
      <c r="B3903" s="1983"/>
      <c r="C3903" s="1919"/>
      <c r="D3903" s="1767"/>
      <c r="E3903" s="534"/>
      <c r="F3903" s="534"/>
      <c r="G3903" s="2"/>
    </row>
    <row r="3904" spans="2:15" ht="17.25" customHeight="1" x14ac:dyDescent="0.3">
      <c r="B3904" s="4474" t="s">
        <v>3777</v>
      </c>
      <c r="C3904" s="4475"/>
      <c r="D3904" s="4476"/>
      <c r="E3904" s="534"/>
      <c r="F3904" s="534"/>
      <c r="G3904" s="2"/>
    </row>
    <row r="3905" spans="2:7" ht="17.25" customHeight="1" x14ac:dyDescent="0.3">
      <c r="B3905" s="4474" t="s">
        <v>3778</v>
      </c>
      <c r="C3905" s="4475"/>
      <c r="D3905" s="4476"/>
      <c r="E3905" s="534"/>
      <c r="F3905" s="534"/>
      <c r="G3905" s="2"/>
    </row>
    <row r="3906" spans="2:7" ht="48" customHeight="1" x14ac:dyDescent="0.3">
      <c r="B3906" s="4445" t="s">
        <v>4351</v>
      </c>
      <c r="C3906" s="4446"/>
      <c r="D3906" s="4447"/>
      <c r="E3906" s="534"/>
      <c r="F3906" s="534"/>
      <c r="G3906" s="2"/>
    </row>
    <row r="3907" spans="2:7" ht="18.75" customHeight="1" x14ac:dyDescent="0.3">
      <c r="B3907" s="4019" t="s">
        <v>3779</v>
      </c>
      <c r="C3907" s="4020"/>
      <c r="D3907" s="4027"/>
      <c r="E3907" s="534"/>
      <c r="F3907" s="534"/>
      <c r="G3907" s="2"/>
    </row>
    <row r="3908" spans="2:7" ht="17.25" customHeight="1" x14ac:dyDescent="0.3">
      <c r="B3908" s="1984" t="s">
        <v>3780</v>
      </c>
      <c r="C3908" s="1965"/>
      <c r="D3908" s="1977"/>
      <c r="E3908" s="534"/>
      <c r="F3908" s="534"/>
      <c r="G3908" s="2"/>
    </row>
    <row r="3909" spans="2:7" ht="29.25" customHeight="1" x14ac:dyDescent="0.3">
      <c r="B3909" s="1984" t="s">
        <v>3781</v>
      </c>
      <c r="C3909" s="4020" t="s">
        <v>3782</v>
      </c>
      <c r="D3909" s="4027"/>
      <c r="E3909" s="534"/>
      <c r="F3909" s="534"/>
      <c r="G3909" s="2"/>
    </row>
    <row r="3910" spans="2:7" ht="54" customHeight="1" x14ac:dyDescent="0.3">
      <c r="B3910" s="1984" t="s">
        <v>3783</v>
      </c>
      <c r="C3910" s="4020" t="s">
        <v>3784</v>
      </c>
      <c r="D3910" s="4027"/>
      <c r="E3910" s="534"/>
      <c r="F3910" s="534"/>
      <c r="G3910" s="2"/>
    </row>
    <row r="3911" spans="2:7" ht="47.25" customHeight="1" x14ac:dyDescent="0.3">
      <c r="B3911" s="1984" t="s">
        <v>3122</v>
      </c>
      <c r="C3911" s="4020" t="s">
        <v>3785</v>
      </c>
      <c r="D3911" s="4027"/>
      <c r="E3911" s="534"/>
      <c r="F3911" s="534"/>
      <c r="G3911" s="2"/>
    </row>
    <row r="3912" spans="2:7" ht="35.25" customHeight="1" thickBot="1" x14ac:dyDescent="0.35">
      <c r="B3912" s="1984" t="s">
        <v>3786</v>
      </c>
      <c r="C3912" s="4020" t="s">
        <v>3787</v>
      </c>
      <c r="D3912" s="4027"/>
      <c r="E3912" s="534"/>
      <c r="F3912" s="534"/>
      <c r="G3912" s="2"/>
    </row>
    <row r="3913" spans="2:7" ht="46.5" customHeight="1" thickTop="1" x14ac:dyDescent="0.3">
      <c r="B3913" s="4075" t="s">
        <v>4352</v>
      </c>
      <c r="C3913" s="4076"/>
      <c r="D3913" s="4074"/>
      <c r="E3913" s="534"/>
      <c r="F3913" s="534"/>
      <c r="G3913" s="2"/>
    </row>
    <row r="3914" spans="2:7" ht="35.25" customHeight="1" x14ac:dyDescent="0.3">
      <c r="B3914" s="4477" t="s">
        <v>4353</v>
      </c>
      <c r="C3914" s="4479" t="s">
        <v>3772</v>
      </c>
      <c r="D3914" s="4460" t="s">
        <v>3773</v>
      </c>
      <c r="E3914" s="534"/>
      <c r="F3914" s="534"/>
      <c r="G3914" s="2"/>
    </row>
    <row r="3915" spans="2:7" ht="11.25" customHeight="1" x14ac:dyDescent="0.3">
      <c r="B3915" s="4478"/>
      <c r="C3915" s="4480"/>
      <c r="D3915" s="4461"/>
      <c r="E3915" s="534"/>
      <c r="F3915" s="534"/>
      <c r="G3915" s="2"/>
    </row>
    <row r="3916" spans="2:7" ht="21" customHeight="1" x14ac:dyDescent="0.3">
      <c r="B3916" s="1728" t="s">
        <v>3593</v>
      </c>
      <c r="C3916" s="1981">
        <v>0.3</v>
      </c>
      <c r="D3916" s="1905">
        <v>0.4</v>
      </c>
      <c r="E3916" s="534"/>
      <c r="F3916" s="534"/>
      <c r="G3916" s="2"/>
    </row>
    <row r="3917" spans="2:7" ht="21" customHeight="1" x14ac:dyDescent="0.3">
      <c r="B3917" s="1728" t="s">
        <v>3089</v>
      </c>
      <c r="C3917" s="1981" t="s">
        <v>2201</v>
      </c>
      <c r="D3917" s="1905">
        <v>0.25</v>
      </c>
      <c r="E3917" s="534"/>
      <c r="F3917" s="534"/>
      <c r="G3917" s="2"/>
    </row>
    <row r="3918" spans="2:7" ht="21" customHeight="1" x14ac:dyDescent="0.3">
      <c r="B3918" s="1728" t="s">
        <v>4354</v>
      </c>
      <c r="C3918" s="1981">
        <v>0.8</v>
      </c>
      <c r="D3918" s="1905" t="s">
        <v>4355</v>
      </c>
      <c r="E3918" s="534"/>
      <c r="F3918" s="534"/>
      <c r="G3918" s="2"/>
    </row>
    <row r="3919" spans="2:7" ht="21" customHeight="1" thickBot="1" x14ac:dyDescent="0.35">
      <c r="B3919" s="1744" t="s">
        <v>4356</v>
      </c>
      <c r="C3919" s="1982">
        <v>0.45</v>
      </c>
      <c r="D3919" s="1904" t="s">
        <v>4357</v>
      </c>
      <c r="E3919" s="534"/>
      <c r="F3919" s="534"/>
      <c r="G3919" s="2"/>
    </row>
    <row r="3920" spans="2:7" ht="18" customHeight="1" x14ac:dyDescent="0.3">
      <c r="B3920" s="4474" t="s">
        <v>4358</v>
      </c>
      <c r="C3920" s="4475"/>
      <c r="D3920" s="4476"/>
      <c r="E3920" s="534"/>
      <c r="F3920" s="534"/>
      <c r="G3920" s="2"/>
    </row>
    <row r="3921" spans="2:7" ht="18" customHeight="1" x14ac:dyDescent="0.3">
      <c r="B3921" s="4019" t="s">
        <v>3779</v>
      </c>
      <c r="C3921" s="4020"/>
      <c r="D3921" s="4027"/>
      <c r="E3921" s="534"/>
      <c r="F3921" s="534"/>
      <c r="G3921" s="2"/>
    </row>
    <row r="3922" spans="2:7" ht="18" customHeight="1" thickBot="1" x14ac:dyDescent="0.35">
      <c r="B3922" s="2213" t="s">
        <v>3796</v>
      </c>
      <c r="C3922" s="1923"/>
      <c r="D3922" s="1924"/>
      <c r="E3922" s="534"/>
      <c r="F3922" s="534"/>
      <c r="G3922" s="2"/>
    </row>
    <row r="3923" spans="2:7" ht="19.5" customHeight="1" thickTop="1" x14ac:dyDescent="0.3">
      <c r="B3923" s="1984"/>
      <c r="C3923" s="1965"/>
      <c r="D3923" s="1977"/>
      <c r="E3923" s="534"/>
      <c r="F3923" s="534"/>
      <c r="G3923" s="2"/>
    </row>
    <row r="3924" spans="2:7" ht="51.75" customHeight="1" x14ac:dyDescent="0.3">
      <c r="B3924" s="1984" t="s">
        <v>3788</v>
      </c>
      <c r="C3924" s="4020" t="s">
        <v>3789</v>
      </c>
      <c r="D3924" s="4027"/>
      <c r="E3924" s="534"/>
      <c r="F3924" s="534"/>
      <c r="G3924" s="2"/>
    </row>
    <row r="3925" spans="2:7" ht="57" customHeight="1" x14ac:dyDescent="0.3">
      <c r="B3925" s="1984" t="s">
        <v>3790</v>
      </c>
      <c r="C3925" s="4020" t="s">
        <v>3791</v>
      </c>
      <c r="D3925" s="4027"/>
      <c r="E3925" s="534"/>
      <c r="F3925" s="534"/>
      <c r="G3925" s="2"/>
    </row>
    <row r="3926" spans="2:7" ht="48" customHeight="1" x14ac:dyDescent="0.3">
      <c r="B3926" s="1984" t="s">
        <v>3792</v>
      </c>
      <c r="C3926" s="4020" t="s">
        <v>3793</v>
      </c>
      <c r="D3926" s="4027"/>
      <c r="E3926" s="534"/>
      <c r="F3926" s="534"/>
      <c r="G3926" s="2"/>
    </row>
    <row r="3927" spans="2:7" ht="54" customHeight="1" x14ac:dyDescent="0.3">
      <c r="B3927" s="1984" t="s">
        <v>3794</v>
      </c>
      <c r="C3927" s="4020" t="s">
        <v>3795</v>
      </c>
      <c r="D3927" s="4027"/>
      <c r="E3927" s="534"/>
      <c r="F3927" s="534"/>
      <c r="G3927" s="2"/>
    </row>
    <row r="3928" spans="2:7" ht="17.25" customHeight="1" x14ac:dyDescent="0.3">
      <c r="B3928" s="1976"/>
      <c r="C3928" s="1965"/>
      <c r="D3928" s="1977"/>
      <c r="E3928" s="534"/>
      <c r="F3928" s="534"/>
      <c r="G3928" s="2"/>
    </row>
    <row r="3929" spans="2:7" ht="17.25" customHeight="1" thickBot="1" x14ac:dyDescent="0.35">
      <c r="B3929" s="1921" t="s">
        <v>3796</v>
      </c>
      <c r="C3929" s="1923"/>
      <c r="D3929" s="1924"/>
      <c r="E3929" s="534"/>
      <c r="F3929" s="534"/>
      <c r="G3929" s="2"/>
    </row>
    <row r="3930" spans="2:7" ht="17.25" customHeight="1" thickTop="1" x14ac:dyDescent="0.3">
      <c r="B3930" s="4413"/>
      <c r="C3930" s="4413"/>
      <c r="D3930" s="534"/>
      <c r="E3930" s="534"/>
      <c r="F3930" s="534"/>
      <c r="G3930" s="2"/>
    </row>
    <row r="3931" spans="2:7" ht="17.25" customHeight="1" thickBot="1" x14ac:dyDescent="0.35">
      <c r="B3931" s="1517"/>
      <c r="C3931" s="1517"/>
      <c r="D3931" s="534"/>
      <c r="E3931" s="534"/>
      <c r="F3931" s="534"/>
      <c r="G3931" s="2"/>
    </row>
    <row r="3932" spans="2:7" ht="24.75" customHeight="1" thickTop="1" x14ac:dyDescent="0.3">
      <c r="B3932" s="4442" t="s">
        <v>3682</v>
      </c>
      <c r="C3932" s="4443"/>
      <c r="D3932" s="4443"/>
      <c r="E3932" s="4444"/>
      <c r="F3932" s="534"/>
      <c r="G3932" s="2"/>
    </row>
    <row r="3933" spans="2:7" ht="17.25" customHeight="1" x14ac:dyDescent="0.3">
      <c r="B3933" s="1647" t="s">
        <v>381</v>
      </c>
      <c r="C3933" s="1700" t="s">
        <v>215</v>
      </c>
      <c r="D3933" s="1700" t="s">
        <v>3766</v>
      </c>
      <c r="E3933" s="1907" t="s">
        <v>3767</v>
      </c>
      <c r="F3933" s="534"/>
      <c r="G3933" s="2"/>
    </row>
    <row r="3934" spans="2:7" ht="17.25" customHeight="1" thickBot="1" x14ac:dyDescent="0.35">
      <c r="B3934" s="1978" t="s">
        <v>3768</v>
      </c>
      <c r="C3934" s="1731">
        <v>49</v>
      </c>
      <c r="D3934" s="1731">
        <v>0.1</v>
      </c>
      <c r="E3934" s="1979" t="s">
        <v>58</v>
      </c>
      <c r="F3934" s="534"/>
      <c r="G3934" s="2"/>
    </row>
    <row r="3935" spans="2:7" ht="17.25" customHeight="1" x14ac:dyDescent="0.3">
      <c r="B3935" s="1980" t="s">
        <v>1667</v>
      </c>
      <c r="C3935" s="1734"/>
      <c r="D3935" s="1734"/>
      <c r="E3935" s="1735"/>
      <c r="F3935" s="534"/>
      <c r="G3935" s="2"/>
    </row>
    <row r="3936" spans="2:7" ht="17.25" customHeight="1" x14ac:dyDescent="0.3">
      <c r="B3936" s="4055" t="s">
        <v>3769</v>
      </c>
      <c r="C3936" s="4056"/>
      <c r="D3936" s="4056"/>
      <c r="E3936" s="4057"/>
      <c r="F3936" s="534"/>
      <c r="G3936" s="2"/>
    </row>
    <row r="3937" spans="2:9" ht="17.25" customHeight="1" thickBot="1" x14ac:dyDescent="0.35">
      <c r="B3937" s="1737"/>
      <c r="C3937" s="1738"/>
      <c r="D3937" s="1738"/>
      <c r="E3937" s="1739"/>
      <c r="F3937" s="534"/>
      <c r="G3937" s="2"/>
    </row>
    <row r="3938" spans="2:9" ht="17.25" customHeight="1" thickTop="1" x14ac:dyDescent="0.3">
      <c r="B3938" s="4028"/>
      <c r="C3938" s="4028"/>
      <c r="D3938" s="534"/>
      <c r="E3938" s="534"/>
      <c r="F3938" s="534"/>
      <c r="G3938" s="2"/>
    </row>
    <row r="3939" spans="2:9" ht="17.25" customHeight="1" thickBot="1" x14ac:dyDescent="0.35">
      <c r="B3939" s="534"/>
      <c r="C3939" s="534"/>
      <c r="D3939" s="534"/>
      <c r="E3939" s="534"/>
      <c r="F3939" s="534"/>
      <c r="G3939" s="2"/>
    </row>
    <row r="3940" spans="2:9" ht="36.75" customHeight="1" thickTop="1" x14ac:dyDescent="0.25">
      <c r="B3940" s="4075" t="s">
        <v>3591</v>
      </c>
      <c r="C3940" s="4076"/>
      <c r="D3940" s="4076"/>
      <c r="E3940" s="4076"/>
      <c r="F3940" s="4074"/>
      <c r="G3940" s="2"/>
    </row>
    <row r="3941" spans="2:9" ht="17.25" customHeight="1" x14ac:dyDescent="0.2">
      <c r="B3941" s="4513" t="s">
        <v>2213</v>
      </c>
      <c r="C3941" s="4507" t="s">
        <v>3592</v>
      </c>
      <c r="D3941" s="4514"/>
      <c r="E3941" s="1700" t="s">
        <v>3593</v>
      </c>
      <c r="F3941" s="1906" t="s">
        <v>3593</v>
      </c>
      <c r="G3941" s="2"/>
    </row>
    <row r="3942" spans="2:9" ht="17.25" customHeight="1" x14ac:dyDescent="0.2">
      <c r="B3942" s="4477"/>
      <c r="C3942" s="1903" t="s">
        <v>3594</v>
      </c>
      <c r="D3942" s="1903" t="s">
        <v>1150</v>
      </c>
      <c r="E3942" s="4479" t="s">
        <v>3594</v>
      </c>
      <c r="F3942" s="4460" t="s">
        <v>1150</v>
      </c>
      <c r="G3942" s="2"/>
      <c r="I3942" s="1305"/>
    </row>
    <row r="3943" spans="2:9" ht="17.25" customHeight="1" x14ac:dyDescent="0.2">
      <c r="B3943" s="4478"/>
      <c r="C3943" s="1903" t="s">
        <v>2872</v>
      </c>
      <c r="D3943" s="1903" t="s">
        <v>2872</v>
      </c>
      <c r="E3943" s="4480"/>
      <c r="F3943" s="4461"/>
      <c r="G3943" s="2"/>
    </row>
    <row r="3944" spans="2:9" ht="17.25" customHeight="1" x14ac:dyDescent="0.2">
      <c r="B3944" s="1728" t="s">
        <v>259</v>
      </c>
      <c r="C3944" s="1729">
        <v>4.99</v>
      </c>
      <c r="D3944" s="1729">
        <v>14.99</v>
      </c>
      <c r="E3944" s="1917">
        <v>0.25</v>
      </c>
      <c r="F3944" s="1905">
        <v>0.35</v>
      </c>
      <c r="G3944" s="2"/>
    </row>
    <row r="3945" spans="2:9" ht="17.25" customHeight="1" x14ac:dyDescent="0.2">
      <c r="B3945" s="1728" t="s">
        <v>3595</v>
      </c>
      <c r="C3945" s="1729">
        <v>14.99</v>
      </c>
      <c r="D3945" s="1729">
        <v>49.99</v>
      </c>
      <c r="E3945" s="1917">
        <v>0.25</v>
      </c>
      <c r="F3945" s="1905">
        <v>0.35</v>
      </c>
      <c r="G3945" s="2"/>
    </row>
    <row r="3946" spans="2:9" ht="17.25" customHeight="1" x14ac:dyDescent="0.2">
      <c r="B3946" s="1728" t="s">
        <v>3003</v>
      </c>
      <c r="C3946" s="1729">
        <v>29.99</v>
      </c>
      <c r="D3946" s="1729">
        <v>99.99</v>
      </c>
      <c r="E3946" s="1917">
        <v>0.25</v>
      </c>
      <c r="F3946" s="2366">
        <v>0.35</v>
      </c>
      <c r="G3946" s="2"/>
    </row>
    <row r="3947" spans="2:9" ht="17.25" customHeight="1" x14ac:dyDescent="0.2">
      <c r="B3947" s="1728" t="s">
        <v>3596</v>
      </c>
      <c r="C3947" s="1729">
        <v>49.99</v>
      </c>
      <c r="D3947" s="1729">
        <v>199.99</v>
      </c>
      <c r="E3947" s="1917">
        <v>0.25</v>
      </c>
      <c r="F3947" s="2366">
        <v>0.35</v>
      </c>
      <c r="G3947" s="2"/>
    </row>
    <row r="3948" spans="2:9" ht="17.25" customHeight="1" x14ac:dyDescent="0.2">
      <c r="B3948" s="1728" t="s">
        <v>370</v>
      </c>
      <c r="C3948" s="1729">
        <v>99.99</v>
      </c>
      <c r="D3948" s="1729">
        <v>499.99</v>
      </c>
      <c r="E3948" s="1917">
        <v>0.25</v>
      </c>
      <c r="F3948" s="2366">
        <v>0.35</v>
      </c>
      <c r="G3948" s="2"/>
    </row>
    <row r="3949" spans="2:9" ht="17.25" customHeight="1" x14ac:dyDescent="0.2">
      <c r="B3949" s="1728" t="s">
        <v>47</v>
      </c>
      <c r="C3949" s="1729">
        <v>199.99</v>
      </c>
      <c r="D3949" s="1729">
        <v>999.99</v>
      </c>
      <c r="E3949" s="1917">
        <v>0.25</v>
      </c>
      <c r="F3949" s="2366">
        <v>0.35</v>
      </c>
      <c r="G3949" s="2"/>
    </row>
    <row r="3950" spans="2:9" ht="17.25" customHeight="1" thickBot="1" x14ac:dyDescent="0.25">
      <c r="B3950" s="1744" t="s">
        <v>3597</v>
      </c>
      <c r="C3950" s="1731">
        <v>2.4900000000000002</v>
      </c>
      <c r="D3950" s="1731">
        <v>6.99</v>
      </c>
      <c r="E3950" s="1918">
        <v>0</v>
      </c>
      <c r="F3950" s="1904">
        <v>0</v>
      </c>
      <c r="G3950" s="2"/>
    </row>
    <row r="3951" spans="2:9" ht="17.25" customHeight="1" x14ac:dyDescent="0.2">
      <c r="B3951" s="4458" t="s">
        <v>3598</v>
      </c>
      <c r="C3951" s="4483"/>
      <c r="D3951" s="1756"/>
      <c r="E3951" s="1919"/>
      <c r="F3951" s="1767"/>
      <c r="G3951" s="2"/>
    </row>
    <row r="3952" spans="2:9" ht="17.25" customHeight="1" x14ac:dyDescent="0.2">
      <c r="B3952" s="4474" t="s">
        <v>3599</v>
      </c>
      <c r="C3952" s="4475"/>
      <c r="D3952" s="4475"/>
      <c r="E3952" s="1920"/>
      <c r="F3952" s="1914"/>
      <c r="G3952" s="2"/>
    </row>
    <row r="3953" spans="2:7" ht="17.25" customHeight="1" thickBot="1" x14ac:dyDescent="0.25">
      <c r="B3953" s="2368" t="s">
        <v>4921</v>
      </c>
      <c r="C3953" s="1922"/>
      <c r="D3953" s="1922"/>
      <c r="E3953" s="1923"/>
      <c r="F3953" s="1924"/>
      <c r="G3953" s="2"/>
    </row>
    <row r="3954" spans="2:7" ht="17.25" customHeight="1" thickTop="1" x14ac:dyDescent="0.3">
      <c r="B3954" s="4028"/>
      <c r="C3954" s="4028"/>
      <c r="D3954" s="534"/>
      <c r="E3954" s="534"/>
      <c r="F3954" s="534"/>
      <c r="G3954" s="2"/>
    </row>
    <row r="3955" spans="2:7" ht="17.25" customHeight="1" thickBot="1" x14ac:dyDescent="0.35">
      <c r="B3955" s="534"/>
      <c r="C3955" s="534"/>
      <c r="D3955" s="534"/>
      <c r="E3955" s="534"/>
      <c r="F3955" s="534"/>
      <c r="G3955" s="2"/>
    </row>
    <row r="3956" spans="2:7" ht="33.75" customHeight="1" thickTop="1" thickBot="1" x14ac:dyDescent="0.35">
      <c r="B3956" s="4484" t="s">
        <v>3678</v>
      </c>
      <c r="C3956" s="4485"/>
      <c r="D3956" s="534"/>
      <c r="E3956" s="534"/>
      <c r="F3956" s="534"/>
      <c r="G3956" s="2"/>
    </row>
    <row r="3957" spans="2:7" ht="17.25" customHeight="1" thickTop="1" x14ac:dyDescent="0.3">
      <c r="B3957" s="1879" t="s">
        <v>3528</v>
      </c>
      <c r="C3957" s="1881" t="s">
        <v>3529</v>
      </c>
      <c r="D3957" s="534"/>
      <c r="E3957" s="534"/>
      <c r="F3957" s="534"/>
      <c r="G3957" s="2"/>
    </row>
    <row r="3958" spans="2:7" ht="17.25" customHeight="1" x14ac:dyDescent="0.3">
      <c r="B3958" s="1953" t="s">
        <v>3679</v>
      </c>
      <c r="C3958" s="1954">
        <v>0.5</v>
      </c>
      <c r="D3958" s="534"/>
      <c r="E3958" s="534"/>
      <c r="F3958" s="534"/>
      <c r="G3958" s="2"/>
    </row>
    <row r="3959" spans="2:7" ht="17.25" customHeight="1" thickBot="1" x14ac:dyDescent="0.35">
      <c r="B3959" s="1885" t="s">
        <v>1517</v>
      </c>
      <c r="C3959" s="1888"/>
      <c r="D3959" s="534"/>
      <c r="E3959" s="534"/>
      <c r="F3959" s="534"/>
      <c r="G3959" s="2"/>
    </row>
    <row r="3960" spans="2:7" ht="17.25" customHeight="1" x14ac:dyDescent="0.3">
      <c r="B3960" s="4486" t="s">
        <v>3680</v>
      </c>
      <c r="C3960" s="4487"/>
      <c r="D3960" s="534"/>
      <c r="E3960" s="534"/>
      <c r="F3960" s="534"/>
      <c r="G3960" s="2"/>
    </row>
    <row r="3961" spans="2:7" ht="17.25" customHeight="1" x14ac:dyDescent="0.3">
      <c r="B3961" s="917" t="s">
        <v>3681</v>
      </c>
      <c r="C3961" s="916"/>
      <c r="D3961" s="534"/>
      <c r="E3961" s="534"/>
      <c r="F3961" s="534"/>
      <c r="G3961" s="2"/>
    </row>
    <row r="3962" spans="2:7" ht="13.5" customHeight="1" thickBot="1" x14ac:dyDescent="0.35">
      <c r="B3962" s="1741"/>
      <c r="C3962" s="1743"/>
      <c r="D3962" s="534"/>
      <c r="E3962" s="534"/>
      <c r="F3962" s="534"/>
      <c r="G3962" s="2"/>
    </row>
    <row r="3963" spans="2:7" ht="17.25" customHeight="1" thickTop="1" x14ac:dyDescent="0.3">
      <c r="B3963" s="4028"/>
      <c r="C3963" s="4028"/>
      <c r="D3963" s="534"/>
      <c r="E3963" s="534"/>
      <c r="F3963" s="534"/>
      <c r="G3963" s="2"/>
    </row>
    <row r="3964" spans="2:7" s="1305" customFormat="1" ht="17.25" customHeight="1" thickBot="1" x14ac:dyDescent="0.35">
      <c r="B3964" s="534"/>
      <c r="C3964" s="534"/>
      <c r="D3964" s="534"/>
      <c r="E3964" s="534"/>
      <c r="F3964" s="534"/>
      <c r="G3964" s="506"/>
    </row>
    <row r="3965" spans="2:7" ht="40.5" customHeight="1" thickTop="1" x14ac:dyDescent="0.25">
      <c r="B3965" s="4075" t="s">
        <v>3916</v>
      </c>
      <c r="C3965" s="4076"/>
      <c r="D3965" s="4076"/>
      <c r="E3965" s="4076"/>
      <c r="F3965" s="4074"/>
      <c r="G3965" s="2"/>
    </row>
    <row r="3966" spans="2:7" ht="17.25" customHeight="1" x14ac:dyDescent="0.2">
      <c r="B3966" s="4513" t="s">
        <v>2213</v>
      </c>
      <c r="C3966" s="4507" t="s">
        <v>3592</v>
      </c>
      <c r="D3966" s="4514"/>
      <c r="E3966" s="1700" t="s">
        <v>3593</v>
      </c>
      <c r="F3966" s="1906" t="s">
        <v>3593</v>
      </c>
      <c r="G3966" s="2"/>
    </row>
    <row r="3967" spans="2:7" ht="17.25" customHeight="1" x14ac:dyDescent="0.2">
      <c r="B3967" s="4477"/>
      <c r="C3967" s="1903" t="s">
        <v>3594</v>
      </c>
      <c r="D3967" s="1903" t="s">
        <v>1150</v>
      </c>
      <c r="E3967" s="4479" t="s">
        <v>3594</v>
      </c>
      <c r="F3967" s="4460" t="s">
        <v>1150</v>
      </c>
      <c r="G3967" s="2"/>
    </row>
    <row r="3968" spans="2:7" ht="17.25" customHeight="1" x14ac:dyDescent="0.2">
      <c r="B3968" s="4478"/>
      <c r="C3968" s="1903" t="s">
        <v>2872</v>
      </c>
      <c r="D3968" s="1903" t="s">
        <v>2872</v>
      </c>
      <c r="E3968" s="4480"/>
      <c r="F3968" s="4461"/>
      <c r="G3968" s="2"/>
    </row>
    <row r="3969" spans="2:7" ht="17.25" customHeight="1" x14ac:dyDescent="0.2">
      <c r="B3969" s="1728" t="s">
        <v>259</v>
      </c>
      <c r="C3969" s="1729">
        <v>4.99</v>
      </c>
      <c r="D3969" s="1729">
        <v>14.99</v>
      </c>
      <c r="E3969" s="1917">
        <v>0.3</v>
      </c>
      <c r="F3969" s="1905">
        <v>0.4</v>
      </c>
      <c r="G3969" s="2"/>
    </row>
    <row r="3970" spans="2:7" ht="17.25" customHeight="1" x14ac:dyDescent="0.2">
      <c r="B3970" s="1728" t="s">
        <v>3595</v>
      </c>
      <c r="C3970" s="1729">
        <v>14.99</v>
      </c>
      <c r="D3970" s="1729">
        <v>49.99</v>
      </c>
      <c r="E3970" s="1917">
        <v>0.3</v>
      </c>
      <c r="F3970" s="1905">
        <v>0.4</v>
      </c>
      <c r="G3970" s="2"/>
    </row>
    <row r="3971" spans="2:7" ht="17.25" customHeight="1" x14ac:dyDescent="0.2">
      <c r="B3971" s="1728" t="s">
        <v>3003</v>
      </c>
      <c r="C3971" s="1729">
        <v>29.99</v>
      </c>
      <c r="D3971" s="1729">
        <v>99.99</v>
      </c>
      <c r="E3971" s="1917">
        <v>0.3</v>
      </c>
      <c r="F3971" s="1905">
        <v>0.4</v>
      </c>
      <c r="G3971" s="2"/>
    </row>
    <row r="3972" spans="2:7" ht="17.25" customHeight="1" x14ac:dyDescent="0.2">
      <c r="B3972" s="1728" t="s">
        <v>3596</v>
      </c>
      <c r="C3972" s="1729">
        <v>49.99</v>
      </c>
      <c r="D3972" s="1729">
        <v>199.99</v>
      </c>
      <c r="E3972" s="1917">
        <v>0.3</v>
      </c>
      <c r="F3972" s="1905">
        <v>0.4</v>
      </c>
      <c r="G3972" s="2"/>
    </row>
    <row r="3973" spans="2:7" ht="17.25" customHeight="1" x14ac:dyDescent="0.2">
      <c r="B3973" s="1728" t="s">
        <v>370</v>
      </c>
      <c r="C3973" s="1729">
        <v>99.99</v>
      </c>
      <c r="D3973" s="1729">
        <v>499.99</v>
      </c>
      <c r="E3973" s="1917">
        <v>0.3</v>
      </c>
      <c r="F3973" s="1905">
        <v>0.4</v>
      </c>
      <c r="G3973" s="2"/>
    </row>
    <row r="3974" spans="2:7" ht="17.25" customHeight="1" x14ac:dyDescent="0.2">
      <c r="B3974" s="1728" t="s">
        <v>47</v>
      </c>
      <c r="C3974" s="1729">
        <v>199.99</v>
      </c>
      <c r="D3974" s="1729">
        <v>999.99</v>
      </c>
      <c r="E3974" s="1917">
        <v>0.3</v>
      </c>
      <c r="F3974" s="1905">
        <v>0.4</v>
      </c>
      <c r="G3974" s="2"/>
    </row>
    <row r="3975" spans="2:7" ht="17.25" customHeight="1" thickBot="1" x14ac:dyDescent="0.25">
      <c r="B3975" s="1744" t="s">
        <v>3597</v>
      </c>
      <c r="C3975" s="1731">
        <v>2.4900000000000002</v>
      </c>
      <c r="D3975" s="1731">
        <v>6.99</v>
      </c>
      <c r="E3975" s="1918">
        <v>0</v>
      </c>
      <c r="F3975" s="1904">
        <v>0</v>
      </c>
      <c r="G3975" s="2"/>
    </row>
    <row r="3976" spans="2:7" ht="17.25" customHeight="1" x14ac:dyDescent="0.2">
      <c r="B3976" s="4458" t="s">
        <v>3598</v>
      </c>
      <c r="C3976" s="4483"/>
      <c r="D3976" s="1756"/>
      <c r="E3976" s="1919"/>
      <c r="F3976" s="1767"/>
      <c r="G3976" s="2"/>
    </row>
    <row r="3977" spans="2:7" ht="17.25" customHeight="1" x14ac:dyDescent="0.2">
      <c r="B3977" s="4474" t="s">
        <v>3599</v>
      </c>
      <c r="C3977" s="4475"/>
      <c r="D3977" s="4475"/>
      <c r="E3977" s="1920"/>
      <c r="F3977" s="1914"/>
      <c r="G3977" s="2"/>
    </row>
    <row r="3978" spans="2:7" ht="32.25" customHeight="1" x14ac:dyDescent="0.2">
      <c r="B3978" s="4445" t="s">
        <v>3600</v>
      </c>
      <c r="C3978" s="4446"/>
      <c r="D3978" s="4446"/>
      <c r="E3978" s="4446"/>
      <c r="F3978" s="4447"/>
      <c r="G3978" s="2"/>
    </row>
    <row r="3979" spans="2:7" ht="17.25" customHeight="1" thickBot="1" x14ac:dyDescent="0.25">
      <c r="B3979" s="1921" t="s">
        <v>3601</v>
      </c>
      <c r="C3979" s="1922"/>
      <c r="D3979" s="1922"/>
      <c r="E3979" s="1923"/>
      <c r="F3979" s="1924"/>
      <c r="G3979" s="2"/>
    </row>
    <row r="3980" spans="2:7" ht="17.25" customHeight="1" thickTop="1" x14ac:dyDescent="0.3">
      <c r="B3980" s="4028"/>
      <c r="C3980" s="4028"/>
      <c r="D3980" s="534"/>
      <c r="E3980" s="534"/>
      <c r="F3980" s="534"/>
      <c r="G3980" s="2"/>
    </row>
    <row r="3981" spans="2:7" ht="17.25" customHeight="1" thickBot="1" x14ac:dyDescent="0.35">
      <c r="B3981" s="534"/>
      <c r="C3981" s="534"/>
      <c r="D3981" s="534"/>
      <c r="E3981" s="534"/>
      <c r="F3981" s="534"/>
      <c r="G3981" s="2"/>
    </row>
    <row r="3982" spans="2:7" ht="17.25" customHeight="1" thickTop="1" x14ac:dyDescent="0.3">
      <c r="B3982" s="4073" t="s">
        <v>3142</v>
      </c>
      <c r="C3982" s="4076"/>
      <c r="D3982" s="4076"/>
      <c r="E3982" s="4074"/>
      <c r="F3982" s="534"/>
      <c r="G3982" s="2"/>
    </row>
    <row r="3983" spans="2:7" ht="17.25" customHeight="1" x14ac:dyDescent="0.3">
      <c r="B3983" s="1749" t="s">
        <v>3378</v>
      </c>
      <c r="C3983" s="1750"/>
      <c r="D3983" s="1750"/>
      <c r="E3983" s="1751"/>
      <c r="F3983" s="534"/>
      <c r="G3983" s="2"/>
    </row>
    <row r="3984" spans="2:7" ht="17.25" customHeight="1" x14ac:dyDescent="0.3">
      <c r="B3984" s="4434" t="s">
        <v>3386</v>
      </c>
      <c r="C3984" s="4437"/>
      <c r="D3984" s="4437"/>
      <c r="E3984" s="4438"/>
      <c r="F3984" s="534"/>
      <c r="G3984" s="2"/>
    </row>
    <row r="3985" spans="2:7" ht="28.5" customHeight="1" x14ac:dyDescent="0.3">
      <c r="B3985" s="1647" t="s">
        <v>2213</v>
      </c>
      <c r="C3985" s="1700" t="s">
        <v>3529</v>
      </c>
      <c r="D3985" s="1700" t="s">
        <v>3583</v>
      </c>
      <c r="E3985" s="1370" t="s">
        <v>3382</v>
      </c>
      <c r="F3985" s="534"/>
      <c r="G3985" s="2"/>
    </row>
    <row r="3986" spans="2:7" ht="17.25" customHeight="1" x14ac:dyDescent="0.3">
      <c r="B3986" s="1728" t="s">
        <v>3584</v>
      </c>
      <c r="C3986" s="1729">
        <v>39</v>
      </c>
      <c r="D3986" s="1912">
        <v>3000</v>
      </c>
      <c r="E3986" s="1905">
        <v>0.1</v>
      </c>
      <c r="F3986" s="534"/>
      <c r="G3986" s="2"/>
    </row>
    <row r="3987" spans="2:7" ht="17.25" customHeight="1" x14ac:dyDescent="0.3">
      <c r="B3987" s="1728" t="s">
        <v>3585</v>
      </c>
      <c r="C3987" s="1729">
        <v>49</v>
      </c>
      <c r="D3987" s="1912">
        <v>5000</v>
      </c>
      <c r="E3987" s="1905">
        <v>0.1</v>
      </c>
      <c r="F3987" s="534"/>
      <c r="G3987" s="2"/>
    </row>
    <row r="3988" spans="2:7" ht="17.25" customHeight="1" x14ac:dyDescent="0.3">
      <c r="B3988" s="1747" t="s">
        <v>3586</v>
      </c>
      <c r="C3988" s="2227"/>
      <c r="D3988" s="2228"/>
      <c r="E3988" s="2229"/>
      <c r="F3988" s="534"/>
      <c r="G3988" s="2"/>
    </row>
    <row r="3989" spans="2:7" ht="17.25" customHeight="1" x14ac:dyDescent="0.3">
      <c r="B3989" s="1749"/>
      <c r="C3989" s="1750"/>
      <c r="D3989" s="1750"/>
      <c r="E3989" s="1751"/>
      <c r="F3989" s="534"/>
      <c r="G3989" s="2"/>
    </row>
    <row r="3990" spans="2:7" ht="17.25" customHeight="1" x14ac:dyDescent="0.3">
      <c r="B3990" s="4434" t="s">
        <v>3379</v>
      </c>
      <c r="C3990" s="4437"/>
      <c r="D3990" s="4437"/>
      <c r="E3990" s="4438"/>
      <c r="F3990" s="534"/>
      <c r="G3990" s="2"/>
    </row>
    <row r="3991" spans="2:7" ht="24" customHeight="1" x14ac:dyDescent="0.3">
      <c r="B3991" s="1647" t="s">
        <v>2213</v>
      </c>
      <c r="C3991" s="1700" t="s">
        <v>3529</v>
      </c>
      <c r="D3991" s="1700" t="s">
        <v>3583</v>
      </c>
      <c r="E3991" s="1370" t="s">
        <v>3382</v>
      </c>
      <c r="F3991" s="534"/>
      <c r="G3991" s="2"/>
    </row>
    <row r="3992" spans="2:7" ht="17.25" customHeight="1" x14ac:dyDescent="0.3">
      <c r="B3992" s="1728" t="s">
        <v>3587</v>
      </c>
      <c r="C3992" s="1729">
        <v>39</v>
      </c>
      <c r="D3992" s="1912">
        <v>3000</v>
      </c>
      <c r="E3992" s="1905">
        <v>0.1</v>
      </c>
      <c r="F3992" s="534"/>
      <c r="G3992" s="2"/>
    </row>
    <row r="3993" spans="2:7" ht="17.25" customHeight="1" x14ac:dyDescent="0.3">
      <c r="B3993" s="1728" t="s">
        <v>3588</v>
      </c>
      <c r="C3993" s="1745">
        <v>49</v>
      </c>
      <c r="D3993" s="1988">
        <v>5000</v>
      </c>
      <c r="E3993" s="1905">
        <v>0.1</v>
      </c>
      <c r="F3993" s="534"/>
      <c r="G3993" s="2"/>
    </row>
    <row r="3994" spans="2:7" ht="17.25" customHeight="1" x14ac:dyDescent="0.3">
      <c r="B3994" s="1747" t="s">
        <v>3377</v>
      </c>
      <c r="C3994" s="2230"/>
      <c r="D3994" s="2231"/>
      <c r="E3994" s="2232"/>
      <c r="F3994" s="534"/>
      <c r="G3994" s="2"/>
    </row>
    <row r="3995" spans="2:7" ht="17.25" customHeight="1" x14ac:dyDescent="0.3">
      <c r="B3995" s="728"/>
      <c r="C3995" s="1750"/>
      <c r="D3995" s="1750"/>
      <c r="E3995" s="1751"/>
      <c r="F3995" s="534"/>
      <c r="G3995" s="2"/>
    </row>
    <row r="3996" spans="2:7" ht="17.25" customHeight="1" x14ac:dyDescent="0.3">
      <c r="B3996" s="4434" t="s">
        <v>3390</v>
      </c>
      <c r="C3996" s="4437"/>
      <c r="D3996" s="4437"/>
      <c r="E3996" s="4438"/>
      <c r="F3996" s="534"/>
      <c r="G3996" s="2"/>
    </row>
    <row r="3997" spans="2:7" ht="24.75" customHeight="1" x14ac:dyDescent="0.3">
      <c r="B3997" s="1647" t="s">
        <v>2213</v>
      </c>
      <c r="C3997" s="1700" t="s">
        <v>3529</v>
      </c>
      <c r="D3997" s="1700" t="s">
        <v>3583</v>
      </c>
      <c r="E3997" s="1370" t="s">
        <v>3382</v>
      </c>
      <c r="F3997" s="534"/>
      <c r="G3997" s="2"/>
    </row>
    <row r="3998" spans="2:7" ht="17.25" customHeight="1" x14ac:dyDescent="0.3">
      <c r="B3998" s="1728" t="s">
        <v>3589</v>
      </c>
      <c r="C3998" s="1729">
        <v>39</v>
      </c>
      <c r="D3998" s="1912">
        <v>3000</v>
      </c>
      <c r="E3998" s="1905">
        <v>0.1</v>
      </c>
      <c r="F3998" s="534"/>
      <c r="G3998" s="2"/>
    </row>
    <row r="3999" spans="2:7" ht="17.25" customHeight="1" x14ac:dyDescent="0.3">
      <c r="B3999" s="1987" t="s">
        <v>3590</v>
      </c>
      <c r="C3999" s="1765">
        <v>49</v>
      </c>
      <c r="D3999" s="1988">
        <v>5000</v>
      </c>
      <c r="E3999" s="1905">
        <v>0.1</v>
      </c>
      <c r="F3999" s="534"/>
      <c r="G3999" s="2"/>
    </row>
    <row r="4000" spans="2:7" ht="17.25" customHeight="1" x14ac:dyDescent="0.3">
      <c r="B4000" s="2237" t="s">
        <v>3377</v>
      </c>
      <c r="C4000" s="2238"/>
      <c r="D4000" s="2238"/>
      <c r="E4000" s="2239"/>
      <c r="F4000" s="534"/>
      <c r="G4000" s="2"/>
    </row>
    <row r="4001" spans="2:7" ht="17.25" customHeight="1" thickBot="1" x14ac:dyDescent="0.35">
      <c r="B4001" s="698"/>
      <c r="C4001" s="1915"/>
      <c r="D4001" s="1915"/>
      <c r="E4001" s="1916"/>
      <c r="F4001" s="534"/>
      <c r="G4001" s="2"/>
    </row>
    <row r="4002" spans="2:7" ht="17.25" customHeight="1" thickTop="1" x14ac:dyDescent="0.3">
      <c r="B4002" s="4028"/>
      <c r="C4002" s="4028"/>
      <c r="D4002" s="534"/>
      <c r="E4002" s="534"/>
      <c r="F4002" s="534"/>
      <c r="G4002" s="2"/>
    </row>
    <row r="4003" spans="2:7" ht="17.25" customHeight="1" thickBot="1" x14ac:dyDescent="0.35">
      <c r="B4003" s="534"/>
      <c r="C4003" s="534"/>
      <c r="D4003" s="534"/>
      <c r="E4003" s="534"/>
      <c r="F4003" s="534"/>
      <c r="G4003" s="2"/>
    </row>
    <row r="4004" spans="2:7" ht="17.25" customHeight="1" thickTop="1" x14ac:dyDescent="0.3">
      <c r="B4004" s="4073" t="s">
        <v>3142</v>
      </c>
      <c r="C4004" s="4076"/>
      <c r="D4004" s="4076"/>
      <c r="E4004" s="4074"/>
      <c r="F4004" s="534"/>
      <c r="G4004" s="2"/>
    </row>
    <row r="4005" spans="2:7" ht="17.25" customHeight="1" x14ac:dyDescent="0.3">
      <c r="B4005" s="4434" t="s">
        <v>3570</v>
      </c>
      <c r="C4005" s="4437"/>
      <c r="D4005" s="4437"/>
      <c r="E4005" s="4438"/>
      <c r="F4005" s="534"/>
      <c r="G4005" s="2"/>
    </row>
    <row r="4006" spans="2:7" ht="36.75" customHeight="1" x14ac:dyDescent="0.3">
      <c r="B4006" s="1647" t="s">
        <v>3571</v>
      </c>
      <c r="C4006" s="1700" t="s">
        <v>215</v>
      </c>
      <c r="D4006" s="1700" t="s">
        <v>3365</v>
      </c>
      <c r="E4006" s="1907" t="s">
        <v>3288</v>
      </c>
      <c r="F4006" s="534"/>
      <c r="G4006" s="2"/>
    </row>
    <row r="4007" spans="2:7" ht="17.25" customHeight="1" x14ac:dyDescent="0.3">
      <c r="B4007" s="1908" t="s">
        <v>3572</v>
      </c>
      <c r="C4007" s="1729">
        <v>12</v>
      </c>
      <c r="D4007" s="1730">
        <v>700</v>
      </c>
      <c r="E4007" s="1909">
        <v>0.12</v>
      </c>
      <c r="F4007" s="534"/>
      <c r="G4007" s="2"/>
    </row>
    <row r="4008" spans="2:7" ht="17.25" customHeight="1" x14ac:dyDescent="0.3">
      <c r="B4008" s="1908" t="s">
        <v>3573</v>
      </c>
      <c r="C4008" s="1729">
        <v>19</v>
      </c>
      <c r="D4008" s="1730">
        <v>1500</v>
      </c>
      <c r="E4008" s="1910">
        <v>0.1</v>
      </c>
      <c r="F4008" s="534"/>
      <c r="G4008" s="2"/>
    </row>
    <row r="4009" spans="2:7" ht="17.25" customHeight="1" x14ac:dyDescent="0.3">
      <c r="B4009" s="1908" t="s">
        <v>3574</v>
      </c>
      <c r="C4009" s="1729">
        <v>29</v>
      </c>
      <c r="D4009" s="1730">
        <v>2500</v>
      </c>
      <c r="E4009" s="1910">
        <v>0.1</v>
      </c>
      <c r="F4009" s="534"/>
      <c r="G4009" s="2"/>
    </row>
    <row r="4010" spans="2:7" ht="17.25" customHeight="1" x14ac:dyDescent="0.3">
      <c r="B4010" s="1908" t="s">
        <v>3575</v>
      </c>
      <c r="C4010" s="1729">
        <v>39</v>
      </c>
      <c r="D4010" s="1730">
        <v>3500</v>
      </c>
      <c r="E4010" s="1909">
        <v>0.1</v>
      </c>
      <c r="F4010" s="534"/>
      <c r="G4010" s="2"/>
    </row>
    <row r="4011" spans="2:7" ht="17.25" customHeight="1" thickBot="1" x14ac:dyDescent="0.35">
      <c r="B4011" s="1908" t="s">
        <v>3576</v>
      </c>
      <c r="C4011" s="1731">
        <v>49</v>
      </c>
      <c r="D4011" s="1732">
        <v>5500</v>
      </c>
      <c r="E4011" s="1911">
        <v>0.1</v>
      </c>
      <c r="F4011" s="534"/>
      <c r="G4011" s="2"/>
    </row>
    <row r="4012" spans="2:7" ht="17.25" customHeight="1" x14ac:dyDescent="0.3">
      <c r="B4012" s="4471"/>
      <c r="C4012" s="4472"/>
      <c r="D4012" s="4472"/>
      <c r="E4012" s="4473"/>
      <c r="F4012" s="534"/>
      <c r="G4012" s="2"/>
    </row>
    <row r="4013" spans="2:7" ht="17.25" customHeight="1" x14ac:dyDescent="0.3">
      <c r="B4013" s="4055" t="s">
        <v>3577</v>
      </c>
      <c r="C4013" s="4056"/>
      <c r="D4013" s="4056"/>
      <c r="E4013" s="4057"/>
      <c r="F4013" s="534"/>
      <c r="G4013" s="2"/>
    </row>
    <row r="4014" spans="2:7" ht="17.25" customHeight="1" x14ac:dyDescent="0.3">
      <c r="B4014" s="1733"/>
      <c r="C4014" s="1734"/>
      <c r="D4014" s="1734"/>
      <c r="E4014" s="1735"/>
      <c r="F4014" s="534"/>
      <c r="G4014" s="2"/>
    </row>
    <row r="4015" spans="2:7" ht="17.25" customHeight="1" x14ac:dyDescent="0.3">
      <c r="B4015" s="1749" t="s">
        <v>3578</v>
      </c>
      <c r="C4015" s="1750"/>
      <c r="D4015" s="1750"/>
      <c r="E4015" s="1751"/>
      <c r="F4015" s="534"/>
      <c r="G4015" s="2"/>
    </row>
    <row r="4016" spans="2:7" ht="30.75" customHeight="1" x14ac:dyDescent="0.3">
      <c r="B4016" s="4434" t="s">
        <v>3379</v>
      </c>
      <c r="C4016" s="4437"/>
      <c r="D4016" s="4437"/>
      <c r="E4016" s="4438"/>
      <c r="F4016" s="534"/>
      <c r="G4016" s="2"/>
    </row>
    <row r="4017" spans="2:7" ht="30.75" customHeight="1" x14ac:dyDescent="0.3">
      <c r="B4017" s="1647" t="s">
        <v>3571</v>
      </c>
      <c r="C4017" s="1700" t="s">
        <v>215</v>
      </c>
      <c r="D4017" s="1700" t="s">
        <v>3365</v>
      </c>
      <c r="E4017" s="1907" t="s">
        <v>3288</v>
      </c>
      <c r="F4017" s="534"/>
      <c r="G4017" s="2"/>
    </row>
    <row r="4018" spans="2:7" ht="17.25" customHeight="1" x14ac:dyDescent="0.3">
      <c r="B4018" s="1908" t="s">
        <v>3579</v>
      </c>
      <c r="C4018" s="1729">
        <v>29</v>
      </c>
      <c r="D4018" s="1912">
        <v>2000</v>
      </c>
      <c r="E4018" s="1905">
        <v>0.1</v>
      </c>
      <c r="F4018" s="534"/>
      <c r="G4018" s="2"/>
    </row>
    <row r="4019" spans="2:7" ht="17.25" customHeight="1" x14ac:dyDescent="0.3">
      <c r="B4019" s="1908" t="s">
        <v>3580</v>
      </c>
      <c r="C4019" s="1729">
        <v>29</v>
      </c>
      <c r="D4019" s="1912">
        <v>2000</v>
      </c>
      <c r="E4019" s="1905">
        <v>0.1</v>
      </c>
      <c r="F4019" s="534"/>
      <c r="G4019" s="2"/>
    </row>
    <row r="4020" spans="2:7" ht="17.25" customHeight="1" thickBot="1" x14ac:dyDescent="0.35">
      <c r="B4020" s="1908" t="s">
        <v>3581</v>
      </c>
      <c r="C4020" s="1729">
        <v>29</v>
      </c>
      <c r="D4020" s="1913">
        <v>2000</v>
      </c>
      <c r="E4020" s="1904">
        <v>0.1</v>
      </c>
      <c r="F4020" s="534"/>
      <c r="G4020" s="2"/>
    </row>
    <row r="4021" spans="2:7" ht="17.25" customHeight="1" x14ac:dyDescent="0.3">
      <c r="B4021" s="4055" t="s">
        <v>3577</v>
      </c>
      <c r="C4021" s="4056"/>
      <c r="D4021" s="4056"/>
      <c r="E4021" s="4057"/>
      <c r="F4021" s="534"/>
      <c r="G4021" s="2"/>
    </row>
    <row r="4022" spans="2:7" ht="17.25" customHeight="1" x14ac:dyDescent="0.3">
      <c r="B4022" s="728"/>
      <c r="C4022" s="712"/>
      <c r="D4022" s="1750"/>
      <c r="E4022" s="1751"/>
      <c r="F4022" s="534"/>
      <c r="G4022" s="2"/>
    </row>
    <row r="4023" spans="2:7" ht="17.25" customHeight="1" x14ac:dyDescent="0.3">
      <c r="B4023" s="1747" t="s">
        <v>3582</v>
      </c>
      <c r="C4023" s="1765"/>
      <c r="D4023" s="1766"/>
      <c r="E4023" s="1767"/>
      <c r="F4023" s="534"/>
      <c r="G4023" s="2"/>
    </row>
    <row r="4024" spans="2:7" ht="17.25" customHeight="1" thickBot="1" x14ac:dyDescent="0.35">
      <c r="B4024" s="1737"/>
      <c r="C4024" s="1738"/>
      <c r="D4024" s="1738"/>
      <c r="E4024" s="1739"/>
      <c r="F4024" s="534"/>
      <c r="G4024" s="2"/>
    </row>
    <row r="4025" spans="2:7" ht="17.25" customHeight="1" thickTop="1" x14ac:dyDescent="0.3">
      <c r="B4025" s="4028"/>
      <c r="C4025" s="4028"/>
      <c r="D4025" s="534"/>
      <c r="E4025" s="534"/>
      <c r="F4025" s="534"/>
      <c r="G4025" s="2"/>
    </row>
    <row r="4026" spans="2:7" ht="17.25" customHeight="1" thickBot="1" x14ac:dyDescent="0.35">
      <c r="B4026" s="534"/>
      <c r="C4026" s="534"/>
      <c r="D4026" s="534"/>
      <c r="E4026" s="534"/>
      <c r="F4026" s="534"/>
      <c r="G4026" s="2"/>
    </row>
    <row r="4027" spans="2:7" ht="17.25" customHeight="1" thickTop="1" thickBot="1" x14ac:dyDescent="0.25">
      <c r="B4027" s="4058" t="s">
        <v>3529</v>
      </c>
      <c r="C4027" s="4059"/>
      <c r="D4027" s="4059"/>
      <c r="E4027" s="4059"/>
      <c r="F4027" s="4060"/>
      <c r="G4027" s="2"/>
    </row>
    <row r="4028" spans="2:7" ht="17.25" customHeight="1" thickTop="1" x14ac:dyDescent="0.2">
      <c r="B4028" s="695"/>
      <c r="C4028" s="696"/>
      <c r="D4028" s="696"/>
      <c r="E4028" s="696"/>
      <c r="F4028" s="697"/>
      <c r="G4028" s="2"/>
    </row>
    <row r="4029" spans="2:7" ht="17.25" customHeight="1" x14ac:dyDescent="0.2">
      <c r="B4029" s="1564" t="s">
        <v>2943</v>
      </c>
      <c r="C4029" s="1503" t="s">
        <v>3529</v>
      </c>
      <c r="D4029" s="915"/>
      <c r="E4029" s="915"/>
      <c r="F4029" s="916"/>
      <c r="G4029" s="2"/>
    </row>
    <row r="4030" spans="2:7" ht="17.25" customHeight="1" x14ac:dyDescent="0.2">
      <c r="B4030" s="1564" t="s">
        <v>2944</v>
      </c>
      <c r="C4030" s="1503" t="s">
        <v>3567</v>
      </c>
      <c r="D4030" s="915"/>
      <c r="E4030" s="915"/>
      <c r="F4030" s="916"/>
      <c r="G4030" s="2"/>
    </row>
    <row r="4031" spans="2:7" ht="17.25" customHeight="1" x14ac:dyDescent="0.2">
      <c r="B4031" s="1566" t="s">
        <v>2945</v>
      </c>
      <c r="C4031" s="4042" t="s">
        <v>3526</v>
      </c>
      <c r="D4031" s="4042"/>
      <c r="E4031" s="4042"/>
      <c r="F4031" s="4043"/>
      <c r="G4031" s="2"/>
    </row>
    <row r="4032" spans="2:7" ht="27" customHeight="1" x14ac:dyDescent="0.2">
      <c r="B4032" s="1900" t="s">
        <v>2946</v>
      </c>
      <c r="C4032" s="4042" t="s">
        <v>3568</v>
      </c>
      <c r="D4032" s="4042"/>
      <c r="E4032" s="4042"/>
      <c r="F4032" s="4043"/>
      <c r="G4032" s="2"/>
    </row>
    <row r="4033" spans="2:15" ht="29.25" customHeight="1" x14ac:dyDescent="0.2">
      <c r="B4033" s="1740" t="s">
        <v>2919</v>
      </c>
      <c r="C4033" s="4064" t="s">
        <v>3569</v>
      </c>
      <c r="D4033" s="4064"/>
      <c r="E4033" s="4064"/>
      <c r="F4033" s="4065"/>
      <c r="G4033" s="2"/>
    </row>
    <row r="4034" spans="2:15" ht="17.25" customHeight="1" thickBot="1" x14ac:dyDescent="0.25">
      <c r="B4034" s="1741"/>
      <c r="C4034" s="1565"/>
      <c r="D4034" s="1742"/>
      <c r="E4034" s="1742"/>
      <c r="F4034" s="1743"/>
      <c r="G4034" s="2"/>
    </row>
    <row r="4035" spans="2:15" ht="17.25" customHeight="1" thickTop="1" x14ac:dyDescent="0.3">
      <c r="B4035" s="4028"/>
      <c r="C4035" s="4028"/>
      <c r="D4035" s="534"/>
      <c r="E4035" s="534"/>
      <c r="F4035" s="534"/>
      <c r="G4035" s="2"/>
    </row>
    <row r="4036" spans="2:15" ht="17.25" customHeight="1" thickBot="1" x14ac:dyDescent="0.35">
      <c r="B4036" s="534"/>
      <c r="C4036" s="534"/>
      <c r="D4036" s="534"/>
      <c r="E4036" s="534"/>
      <c r="F4036" s="534"/>
      <c r="G4036" s="2"/>
    </row>
    <row r="4037" spans="2:15" ht="17.25" customHeight="1" thickTop="1" x14ac:dyDescent="0.2">
      <c r="B4037" s="1519" t="s">
        <v>3303</v>
      </c>
      <c r="C4037" s="1520"/>
      <c r="D4037" s="1520"/>
      <c r="E4037" s="1520"/>
      <c r="F4037" s="1520"/>
      <c r="G4037" s="1521"/>
      <c r="H4037" s="1521"/>
      <c r="I4037" s="1521"/>
      <c r="J4037" s="1521"/>
      <c r="K4037" s="1521"/>
      <c r="L4037" s="1522"/>
      <c r="M4037" s="1522"/>
      <c r="N4037" s="1522"/>
      <c r="O4037" s="1523"/>
    </row>
    <row r="4038" spans="2:15" ht="34.5" customHeight="1" x14ac:dyDescent="0.2">
      <c r="B4038" s="1524" t="s">
        <v>995</v>
      </c>
      <c r="C4038" s="1525" t="s">
        <v>80</v>
      </c>
      <c r="D4038" s="1526" t="s">
        <v>1810</v>
      </c>
      <c r="E4038" s="1527" t="s">
        <v>535</v>
      </c>
      <c r="F4038" s="1527" t="s">
        <v>2955</v>
      </c>
      <c r="G4038" s="1528" t="s">
        <v>536</v>
      </c>
      <c r="H4038" s="1528" t="s">
        <v>537</v>
      </c>
      <c r="I4038" s="1525" t="s">
        <v>2956</v>
      </c>
      <c r="J4038" s="1525" t="s">
        <v>2957</v>
      </c>
      <c r="K4038" s="1525" t="s">
        <v>2958</v>
      </c>
      <c r="L4038" s="1525" t="s">
        <v>2959</v>
      </c>
      <c r="M4038" s="1525" t="s">
        <v>2960</v>
      </c>
      <c r="N4038" s="1529" t="s">
        <v>2961</v>
      </c>
      <c r="O4038" s="1530" t="s">
        <v>2028</v>
      </c>
    </row>
    <row r="4039" spans="2:15" ht="17.25" customHeight="1" x14ac:dyDescent="0.2">
      <c r="B4039" s="1531" t="s">
        <v>3562</v>
      </c>
      <c r="C4039" s="1532" t="s">
        <v>2030</v>
      </c>
      <c r="D4039" s="1532" t="s">
        <v>233</v>
      </c>
      <c r="E4039" s="1533">
        <f>+F4039+G4039</f>
        <v>22</v>
      </c>
      <c r="F4039" s="1534">
        <v>12.01</v>
      </c>
      <c r="G4039" s="1535">
        <v>9.99</v>
      </c>
      <c r="H4039" s="1568" t="s">
        <v>3305</v>
      </c>
      <c r="I4039" s="1536">
        <v>0.12</v>
      </c>
      <c r="J4039" s="1569">
        <v>0.22</v>
      </c>
      <c r="K4039" s="1536">
        <v>0.15</v>
      </c>
      <c r="L4039" s="1570" t="s">
        <v>2172</v>
      </c>
      <c r="M4039" s="1536" t="s">
        <v>1779</v>
      </c>
      <c r="N4039" s="1571" t="s">
        <v>2037</v>
      </c>
      <c r="O4039" s="1572" t="s">
        <v>2034</v>
      </c>
    </row>
    <row r="4040" spans="2:15" ht="17.25" customHeight="1" x14ac:dyDescent="0.2">
      <c r="B4040" s="1531" t="s">
        <v>3563</v>
      </c>
      <c r="C4040" s="1532" t="s">
        <v>2030</v>
      </c>
      <c r="D4040" s="1532" t="s">
        <v>233</v>
      </c>
      <c r="E4040" s="1533">
        <f>+F4040+G4040</f>
        <v>22</v>
      </c>
      <c r="F4040" s="1534">
        <v>12.01</v>
      </c>
      <c r="G4040" s="1535">
        <v>9.99</v>
      </c>
      <c r="H4040" s="1568" t="s">
        <v>3305</v>
      </c>
      <c r="I4040" s="1536">
        <v>0.12</v>
      </c>
      <c r="J4040" s="1569">
        <v>0.22</v>
      </c>
      <c r="K4040" s="1536">
        <v>0.15</v>
      </c>
      <c r="L4040" s="1570" t="s">
        <v>2172</v>
      </c>
      <c r="M4040" s="1536" t="s">
        <v>1779</v>
      </c>
      <c r="N4040" s="1571" t="s">
        <v>2037</v>
      </c>
      <c r="O4040" s="1572" t="s">
        <v>2034</v>
      </c>
    </row>
    <row r="4041" spans="2:15" ht="17.25" customHeight="1" x14ac:dyDescent="0.2">
      <c r="B4041" s="1531" t="s">
        <v>3564</v>
      </c>
      <c r="C4041" s="1532" t="s">
        <v>2030</v>
      </c>
      <c r="D4041" s="1532" t="s">
        <v>233</v>
      </c>
      <c r="E4041" s="1533">
        <f>+F4041+G4041</f>
        <v>22</v>
      </c>
      <c r="F4041" s="1534">
        <v>12.01</v>
      </c>
      <c r="G4041" s="1535">
        <v>9.99</v>
      </c>
      <c r="H4041" s="1568" t="s">
        <v>3305</v>
      </c>
      <c r="I4041" s="1536">
        <v>0.12</v>
      </c>
      <c r="J4041" s="1569">
        <v>0.22</v>
      </c>
      <c r="K4041" s="1536">
        <v>0.15</v>
      </c>
      <c r="L4041" s="1570" t="s">
        <v>2172</v>
      </c>
      <c r="M4041" s="1536" t="s">
        <v>1779</v>
      </c>
      <c r="N4041" s="1571" t="s">
        <v>2037</v>
      </c>
      <c r="O4041" s="1572" t="s">
        <v>2034</v>
      </c>
    </row>
    <row r="4042" spans="2:15" ht="17.25" customHeight="1" x14ac:dyDescent="0.2">
      <c r="B4042" s="1574"/>
      <c r="C4042" s="1575"/>
      <c r="D4042" s="1575"/>
      <c r="E4042" s="1576"/>
      <c r="F4042" s="1577"/>
      <c r="G4042" s="1576"/>
      <c r="H4042" s="1576"/>
      <c r="I4042" s="1578"/>
      <c r="J4042" s="1579"/>
      <c r="K4042" s="1578"/>
      <c r="L4042" s="1580"/>
      <c r="M4042" s="1578"/>
      <c r="N4042" s="1581"/>
      <c r="O4042" s="1582"/>
    </row>
    <row r="4043" spans="2:15" ht="17.25" customHeight="1" x14ac:dyDescent="0.2">
      <c r="B4043" s="1531" t="s">
        <v>3562</v>
      </c>
      <c r="C4043" s="1583" t="s">
        <v>783</v>
      </c>
      <c r="D4043" s="1532" t="s">
        <v>233</v>
      </c>
      <c r="E4043" s="1533">
        <f>+F4043+G4043</f>
        <v>22</v>
      </c>
      <c r="F4043" s="1534">
        <v>12.01</v>
      </c>
      <c r="G4043" s="1535">
        <v>9.99</v>
      </c>
      <c r="H4043" s="1568" t="s">
        <v>3305</v>
      </c>
      <c r="I4043" s="1536">
        <v>0.1</v>
      </c>
      <c r="J4043" s="1569">
        <v>0.22</v>
      </c>
      <c r="K4043" s="1536">
        <v>0.15</v>
      </c>
      <c r="L4043" s="1570" t="s">
        <v>2041</v>
      </c>
      <c r="M4043" s="1536" t="s">
        <v>1779</v>
      </c>
      <c r="N4043" s="1571" t="s">
        <v>2037</v>
      </c>
      <c r="O4043" s="1572" t="s">
        <v>2034</v>
      </c>
    </row>
    <row r="4044" spans="2:15" ht="17.25" customHeight="1" x14ac:dyDescent="0.2">
      <c r="B4044" s="1531" t="s">
        <v>3563</v>
      </c>
      <c r="C4044" s="1583" t="s">
        <v>783</v>
      </c>
      <c r="D4044" s="1532" t="s">
        <v>233</v>
      </c>
      <c r="E4044" s="1533">
        <f>+F4044+G4044</f>
        <v>22</v>
      </c>
      <c r="F4044" s="1534">
        <v>12.01</v>
      </c>
      <c r="G4044" s="1535">
        <v>9.99</v>
      </c>
      <c r="H4044" s="1568" t="s">
        <v>3305</v>
      </c>
      <c r="I4044" s="1536">
        <v>0.1</v>
      </c>
      <c r="J4044" s="1569">
        <v>0.22</v>
      </c>
      <c r="K4044" s="1536">
        <v>0.15</v>
      </c>
      <c r="L4044" s="1570" t="s">
        <v>2041</v>
      </c>
      <c r="M4044" s="1536" t="s">
        <v>1779</v>
      </c>
      <c r="N4044" s="1571" t="s">
        <v>2037</v>
      </c>
      <c r="O4044" s="1572" t="s">
        <v>2034</v>
      </c>
    </row>
    <row r="4045" spans="2:15" ht="17.25" customHeight="1" x14ac:dyDescent="0.2">
      <c r="B4045" s="1531" t="s">
        <v>3564</v>
      </c>
      <c r="C4045" s="1583" t="s">
        <v>783</v>
      </c>
      <c r="D4045" s="1532" t="s">
        <v>233</v>
      </c>
      <c r="E4045" s="1533">
        <f>+F4045+G4045</f>
        <v>22</v>
      </c>
      <c r="F4045" s="1534">
        <v>12.01</v>
      </c>
      <c r="G4045" s="1535">
        <v>9.99</v>
      </c>
      <c r="H4045" s="1568" t="s">
        <v>3305</v>
      </c>
      <c r="I4045" s="1536">
        <v>0.1</v>
      </c>
      <c r="J4045" s="1569">
        <v>0.22</v>
      </c>
      <c r="K4045" s="1536">
        <v>0.15</v>
      </c>
      <c r="L4045" s="1570" t="s">
        <v>2041</v>
      </c>
      <c r="M4045" s="1536" t="s">
        <v>1779</v>
      </c>
      <c r="N4045" s="1571" t="s">
        <v>2037</v>
      </c>
      <c r="O4045" s="1572" t="s">
        <v>2034</v>
      </c>
    </row>
    <row r="4046" spans="2:15" ht="17.25" customHeight="1" x14ac:dyDescent="0.2">
      <c r="B4046" s="4029" t="s">
        <v>1985</v>
      </c>
      <c r="C4046" s="4030"/>
      <c r="D4046" s="1540"/>
      <c r="E4046" s="1540"/>
      <c r="F4046" s="772"/>
      <c r="G4046" s="772"/>
      <c r="H4046" s="772"/>
      <c r="I4046" s="712"/>
      <c r="J4046" s="712"/>
      <c r="K4046" s="712"/>
      <c r="L4046" s="712"/>
      <c r="M4046" s="712"/>
      <c r="N4046" s="712"/>
      <c r="O4046" s="729"/>
    </row>
    <row r="4047" spans="2:15" ht="17.25" customHeight="1" x14ac:dyDescent="0.2">
      <c r="B4047" s="4398" t="s">
        <v>3565</v>
      </c>
      <c r="C4047" s="4399"/>
      <c r="D4047" s="4399"/>
      <c r="E4047" s="1540"/>
      <c r="F4047" s="772"/>
      <c r="G4047" s="772"/>
      <c r="H4047" s="772"/>
      <c r="I4047" s="712"/>
      <c r="J4047" s="712"/>
      <c r="K4047" s="712"/>
      <c r="L4047" s="712"/>
      <c r="M4047" s="712"/>
      <c r="N4047" s="712"/>
      <c r="O4047" s="729"/>
    </row>
    <row r="4048" spans="2:15" ht="17.25" customHeight="1" thickBot="1" x14ac:dyDescent="0.25">
      <c r="B4048" s="1567" t="s">
        <v>3566</v>
      </c>
      <c r="C4048" s="699"/>
      <c r="D4048" s="699"/>
      <c r="E4048" s="699"/>
      <c r="F4048" s="776"/>
      <c r="G4048" s="776"/>
      <c r="H4048" s="776"/>
      <c r="I4048" s="699"/>
      <c r="J4048" s="699"/>
      <c r="K4048" s="699"/>
      <c r="L4048" s="699"/>
      <c r="M4048" s="699"/>
      <c r="N4048" s="699"/>
      <c r="O4048" s="700"/>
    </row>
    <row r="4049" spans="2:8" ht="17.25" customHeight="1" thickTop="1" x14ac:dyDescent="0.3">
      <c r="B4049" s="4028"/>
      <c r="C4049" s="4028"/>
      <c r="D4049" s="534"/>
      <c r="E4049" s="534"/>
      <c r="F4049" s="534"/>
      <c r="G4049" s="2"/>
    </row>
    <row r="4050" spans="2:8" ht="17.25" customHeight="1" thickBot="1" x14ac:dyDescent="0.35">
      <c r="B4050" s="534"/>
      <c r="C4050" s="534"/>
      <c r="D4050" s="534"/>
      <c r="E4050" s="534"/>
      <c r="F4050" s="534"/>
      <c r="G4050" s="2"/>
    </row>
    <row r="4051" spans="2:8" ht="27" customHeight="1" thickTop="1" thickBot="1" x14ac:dyDescent="0.35">
      <c r="B4051" s="4484" t="s">
        <v>3527</v>
      </c>
      <c r="C4051" s="4509"/>
      <c r="D4051" s="4509"/>
      <c r="E4051" s="4485"/>
      <c r="F4051" s="534"/>
      <c r="G4051" s="2"/>
    </row>
    <row r="4052" spans="2:8" ht="17.25" customHeight="1" thickTop="1" x14ac:dyDescent="0.3">
      <c r="B4052" s="1879" t="s">
        <v>3528</v>
      </c>
      <c r="C4052" s="1880" t="s">
        <v>1154</v>
      </c>
      <c r="D4052" s="1880" t="s">
        <v>3529</v>
      </c>
      <c r="E4052" s="1881" t="s">
        <v>1220</v>
      </c>
      <c r="F4052" s="534"/>
      <c r="G4052" s="2"/>
    </row>
    <row r="4053" spans="2:8" ht="17.25" customHeight="1" x14ac:dyDescent="0.3">
      <c r="B4053" s="4510" t="s">
        <v>71</v>
      </c>
      <c r="C4053" s="1882" t="s">
        <v>3530</v>
      </c>
      <c r="D4053" s="1883">
        <v>1.5</v>
      </c>
      <c r="E4053" s="1884">
        <v>10</v>
      </c>
      <c r="F4053" s="534"/>
      <c r="G4053" s="2"/>
    </row>
    <row r="4054" spans="2:8" ht="17.25" customHeight="1" x14ac:dyDescent="0.3">
      <c r="B4054" s="4511"/>
      <c r="C4054" s="1882" t="s">
        <v>3531</v>
      </c>
      <c r="D4054" s="1883">
        <v>2.99</v>
      </c>
      <c r="E4054" s="1884">
        <v>25</v>
      </c>
      <c r="F4054" s="534"/>
      <c r="G4054" s="2"/>
    </row>
    <row r="4055" spans="2:8" ht="17.25" customHeight="1" x14ac:dyDescent="0.3">
      <c r="B4055" s="4512"/>
      <c r="C4055" s="1882" t="s">
        <v>3532</v>
      </c>
      <c r="D4055" s="1883">
        <v>6.99</v>
      </c>
      <c r="E4055" s="1884">
        <v>70</v>
      </c>
      <c r="F4055" s="534"/>
      <c r="G4055" s="2"/>
    </row>
    <row r="4056" spans="2:8" ht="17.25" customHeight="1" thickBot="1" x14ac:dyDescent="0.35">
      <c r="B4056" s="1885" t="s">
        <v>1517</v>
      </c>
      <c r="C4056" s="1886"/>
      <c r="D4056" s="1887"/>
      <c r="E4056" s="1888"/>
      <c r="F4056" s="534"/>
      <c r="G4056" s="2"/>
    </row>
    <row r="4057" spans="2:8" ht="17.25" customHeight="1" thickBot="1" x14ac:dyDescent="0.35">
      <c r="B4057" s="1896" t="s">
        <v>2944</v>
      </c>
      <c r="C4057" s="1897" t="s">
        <v>3533</v>
      </c>
      <c r="D4057" s="1898"/>
      <c r="E4057" s="1899"/>
      <c r="F4057" s="534"/>
      <c r="G4057" s="2"/>
    </row>
    <row r="4058" spans="2:8" ht="17.25" customHeight="1" thickTop="1" x14ac:dyDescent="0.3">
      <c r="B4058" s="4413"/>
      <c r="C4058" s="4413"/>
      <c r="D4058" s="534"/>
      <c r="E4058" s="534"/>
      <c r="F4058" s="534"/>
      <c r="G4058" s="2"/>
    </row>
    <row r="4059" spans="2:8" ht="17.25" customHeight="1" thickBot="1" x14ac:dyDescent="0.35">
      <c r="B4059" s="534"/>
      <c r="C4059" s="534"/>
      <c r="D4059" s="534"/>
      <c r="E4059" s="534"/>
      <c r="F4059" s="534"/>
      <c r="G4059" s="2"/>
    </row>
    <row r="4060" spans="2:8" s="1305" customFormat="1" ht="18" customHeight="1" thickTop="1" x14ac:dyDescent="0.25">
      <c r="B4060" s="4073" t="s">
        <v>3142</v>
      </c>
      <c r="C4060" s="4076"/>
      <c r="D4060" s="4076"/>
      <c r="E4060" s="4076"/>
      <c r="F4060" s="4076"/>
      <c r="G4060" s="4076"/>
      <c r="H4060" s="4074"/>
    </row>
    <row r="4061" spans="2:8" s="1305" customFormat="1" ht="18" customHeight="1" x14ac:dyDescent="0.25">
      <c r="B4061" s="4434" t="s">
        <v>3364</v>
      </c>
      <c r="C4061" s="4437"/>
      <c r="D4061" s="4437"/>
      <c r="E4061" s="4437"/>
      <c r="F4061" s="4437"/>
      <c r="G4061" s="4463"/>
      <c r="H4061" s="4438"/>
    </row>
    <row r="4062" spans="2:8" s="1305" customFormat="1" ht="18" customHeight="1" x14ac:dyDescent="0.2">
      <c r="B4062" s="1647" t="s">
        <v>2213</v>
      </c>
      <c r="C4062" s="1700" t="s">
        <v>1171</v>
      </c>
      <c r="D4062" s="1700" t="s">
        <v>2872</v>
      </c>
      <c r="E4062" s="1700" t="s">
        <v>3365</v>
      </c>
      <c r="F4062" s="1700" t="s">
        <v>3366</v>
      </c>
      <c r="G4062" s="4507" t="s">
        <v>3367</v>
      </c>
      <c r="H4062" s="4508"/>
    </row>
    <row r="4063" spans="2:8" s="1305" customFormat="1" ht="18" customHeight="1" x14ac:dyDescent="0.2">
      <c r="B4063" s="1728" t="s">
        <v>3368</v>
      </c>
      <c r="C4063" s="1729">
        <v>3</v>
      </c>
      <c r="D4063" s="1729">
        <v>3.36</v>
      </c>
      <c r="E4063" s="1730">
        <v>100</v>
      </c>
      <c r="F4063" s="1729">
        <v>0.1</v>
      </c>
      <c r="G4063" s="4481">
        <v>0.112</v>
      </c>
      <c r="H4063" s="4482"/>
    </row>
    <row r="4064" spans="2:8" s="1305" customFormat="1" ht="18" customHeight="1" x14ac:dyDescent="0.2">
      <c r="B4064" s="1728" t="s">
        <v>3369</v>
      </c>
      <c r="C4064" s="1729">
        <v>12.5</v>
      </c>
      <c r="D4064" s="1729">
        <v>14</v>
      </c>
      <c r="E4064" s="1730">
        <v>500</v>
      </c>
      <c r="F4064" s="1729">
        <v>0.1</v>
      </c>
      <c r="G4064" s="4481">
        <v>0.112</v>
      </c>
      <c r="H4064" s="4482"/>
    </row>
    <row r="4065" spans="2:8" s="1305" customFormat="1" ht="18" customHeight="1" thickBot="1" x14ac:dyDescent="0.25">
      <c r="B4065" s="1744" t="s">
        <v>3370</v>
      </c>
      <c r="C4065" s="1731">
        <v>19</v>
      </c>
      <c r="D4065" s="1731">
        <v>21.28</v>
      </c>
      <c r="E4065" s="1732">
        <v>1000</v>
      </c>
      <c r="F4065" s="1731">
        <v>0.1</v>
      </c>
      <c r="G4065" s="4488">
        <v>0.112</v>
      </c>
      <c r="H4065" s="4489"/>
    </row>
    <row r="4066" spans="2:8" s="1305" customFormat="1" ht="18" customHeight="1" x14ac:dyDescent="0.2">
      <c r="B4066" s="4471"/>
      <c r="C4066" s="4472"/>
      <c r="D4066" s="4472"/>
      <c r="E4066" s="4472"/>
      <c r="F4066" s="4472"/>
      <c r="G4066" s="4472"/>
      <c r="H4066" s="4473"/>
    </row>
    <row r="4067" spans="2:8" s="1305" customFormat="1" ht="18" customHeight="1" x14ac:dyDescent="0.2">
      <c r="B4067" s="4055" t="s">
        <v>3371</v>
      </c>
      <c r="C4067" s="4056"/>
      <c r="D4067" s="4056"/>
      <c r="E4067" s="4056"/>
      <c r="F4067" s="4056"/>
      <c r="G4067" s="4056"/>
      <c r="H4067" s="4057"/>
    </row>
    <row r="4068" spans="2:8" s="1305" customFormat="1" ht="18" customHeight="1" x14ac:dyDescent="0.2">
      <c r="B4068" s="1733"/>
      <c r="C4068" s="1734"/>
      <c r="D4068" s="1734"/>
      <c r="E4068" s="1734"/>
      <c r="F4068" s="1734"/>
      <c r="G4068" s="1734"/>
      <c r="H4068" s="1735"/>
    </row>
    <row r="4069" spans="2:8" s="1305" customFormat="1" ht="18" customHeight="1" x14ac:dyDescent="0.25">
      <c r="B4069" s="4467" t="s">
        <v>3372</v>
      </c>
      <c r="C4069" s="4468"/>
      <c r="D4069" s="4468"/>
      <c r="E4069" s="4468"/>
      <c r="F4069" s="4468"/>
      <c r="G4069" s="4469"/>
      <c r="H4069" s="4470"/>
    </row>
    <row r="4070" spans="2:8" s="1305" customFormat="1" ht="18" customHeight="1" x14ac:dyDescent="0.2">
      <c r="B4070" s="1647" t="s">
        <v>2213</v>
      </c>
      <c r="C4070" s="1700" t="s">
        <v>1171</v>
      </c>
      <c r="D4070" s="1700" t="s">
        <v>2872</v>
      </c>
      <c r="E4070" s="1700" t="s">
        <v>3365</v>
      </c>
      <c r="F4070" s="4402" t="s">
        <v>3373</v>
      </c>
      <c r="G4070" s="4403"/>
      <c r="H4070" s="4404"/>
    </row>
    <row r="4071" spans="2:8" s="1305" customFormat="1" ht="18" customHeight="1" x14ac:dyDescent="0.2">
      <c r="B4071" s="1728" t="s">
        <v>3374</v>
      </c>
      <c r="C4071" s="1729">
        <v>3.5</v>
      </c>
      <c r="D4071" s="1729">
        <v>3.92</v>
      </c>
      <c r="E4071" s="1730">
        <v>100</v>
      </c>
      <c r="F4071" s="4464">
        <v>2.29</v>
      </c>
      <c r="G4071" s="4465"/>
      <c r="H4071" s="4466"/>
    </row>
    <row r="4072" spans="2:8" s="1305" customFormat="1" ht="18" customHeight="1" x14ac:dyDescent="0.2">
      <c r="B4072" s="1728" t="s">
        <v>3375</v>
      </c>
      <c r="C4072" s="1729">
        <v>15</v>
      </c>
      <c r="D4072" s="1729">
        <v>16.8</v>
      </c>
      <c r="E4072" s="1730">
        <v>500</v>
      </c>
      <c r="F4072" s="4464">
        <v>2.29</v>
      </c>
      <c r="G4072" s="4465"/>
      <c r="H4072" s="4466"/>
    </row>
    <row r="4073" spans="2:8" s="1305" customFormat="1" ht="18" customHeight="1" thickBot="1" x14ac:dyDescent="0.25">
      <c r="B4073" s="1728" t="s">
        <v>3376</v>
      </c>
      <c r="C4073" s="1729">
        <v>25</v>
      </c>
      <c r="D4073" s="1731">
        <v>28</v>
      </c>
      <c r="E4073" s="1732">
        <v>1000</v>
      </c>
      <c r="F4073" s="4405">
        <v>2.29</v>
      </c>
      <c r="G4073" s="4406"/>
      <c r="H4073" s="4407"/>
    </row>
    <row r="4074" spans="2:8" s="1305" customFormat="1" ht="18" customHeight="1" x14ac:dyDescent="0.2">
      <c r="B4074" s="1747" t="s">
        <v>3377</v>
      </c>
      <c r="C4074" s="1748"/>
      <c r="D4074" s="1734"/>
      <c r="E4074" s="1734"/>
      <c r="F4074" s="1734"/>
      <c r="G4074" s="1734"/>
      <c r="H4074" s="1735"/>
    </row>
    <row r="4075" spans="2:8" s="1305" customFormat="1" ht="18" customHeight="1" x14ac:dyDescent="0.25">
      <c r="B4075" s="1749" t="s">
        <v>3378</v>
      </c>
      <c r="C4075" s="1750"/>
      <c r="D4075" s="1750"/>
      <c r="E4075" s="1750"/>
      <c r="F4075" s="1750"/>
      <c r="G4075" s="1750"/>
      <c r="H4075" s="1751"/>
    </row>
    <row r="4076" spans="2:8" s="1305" customFormat="1" ht="18" customHeight="1" x14ac:dyDescent="0.25">
      <c r="B4076" s="4434" t="s">
        <v>3379</v>
      </c>
      <c r="C4076" s="4437"/>
      <c r="D4076" s="4437"/>
      <c r="E4076" s="4437"/>
      <c r="F4076" s="4437"/>
      <c r="G4076" s="4463"/>
      <c r="H4076" s="4438"/>
    </row>
    <row r="4077" spans="2:8" s="1305" customFormat="1" ht="44.25" customHeight="1" x14ac:dyDescent="0.2">
      <c r="B4077" s="1647" t="s">
        <v>2213</v>
      </c>
      <c r="C4077" s="1700" t="s">
        <v>3380</v>
      </c>
      <c r="D4077" s="1700" t="s">
        <v>1171</v>
      </c>
      <c r="E4077" s="1700" t="s">
        <v>2872</v>
      </c>
      <c r="F4077" s="1700" t="s">
        <v>3381</v>
      </c>
      <c r="G4077" s="1347" t="s">
        <v>3382</v>
      </c>
      <c r="H4077" s="1370" t="s">
        <v>3367</v>
      </c>
    </row>
    <row r="4078" spans="2:8" s="1305" customFormat="1" ht="18" customHeight="1" x14ac:dyDescent="0.2">
      <c r="B4078" s="1728" t="s">
        <v>3383</v>
      </c>
      <c r="C4078" s="1730">
        <v>30</v>
      </c>
      <c r="D4078" s="1729">
        <v>9.99</v>
      </c>
      <c r="E4078" s="1729">
        <v>11.19</v>
      </c>
      <c r="F4078" s="1752">
        <v>0.33300000000000002</v>
      </c>
      <c r="G4078" s="1745">
        <v>0.1</v>
      </c>
      <c r="H4078" s="1753">
        <v>0.112</v>
      </c>
    </row>
    <row r="4079" spans="2:8" s="1305" customFormat="1" ht="18" customHeight="1" x14ac:dyDescent="0.2">
      <c r="B4079" s="1728" t="s">
        <v>3384</v>
      </c>
      <c r="C4079" s="1730">
        <v>60</v>
      </c>
      <c r="D4079" s="1729">
        <v>14.99</v>
      </c>
      <c r="E4079" s="1729">
        <v>16.79</v>
      </c>
      <c r="F4079" s="1752">
        <v>0.24979999999999999</v>
      </c>
      <c r="G4079" s="1745">
        <v>0.1</v>
      </c>
      <c r="H4079" s="1753">
        <v>0.112</v>
      </c>
    </row>
    <row r="4080" spans="2:8" s="1305" customFormat="1" ht="18" customHeight="1" thickBot="1" x14ac:dyDescent="0.25">
      <c r="B4080" s="1744" t="s">
        <v>3385</v>
      </c>
      <c r="C4080" s="1732">
        <v>1000</v>
      </c>
      <c r="D4080" s="1731">
        <v>19.989999999999998</v>
      </c>
      <c r="E4080" s="1731">
        <v>22.39</v>
      </c>
      <c r="F4080" s="1754">
        <v>0.02</v>
      </c>
      <c r="G4080" s="1746">
        <v>0.1</v>
      </c>
      <c r="H4080" s="1755">
        <v>0.112</v>
      </c>
    </row>
    <row r="4081" spans="2:8" s="1305" customFormat="1" ht="18" customHeight="1" x14ac:dyDescent="0.2">
      <c r="B4081" s="1747" t="s">
        <v>3377</v>
      </c>
      <c r="C4081" s="1748"/>
      <c r="D4081" s="1756"/>
      <c r="E4081" s="1756"/>
      <c r="F4081" s="1757"/>
      <c r="G4081" s="1756"/>
      <c r="H4081" s="1758"/>
    </row>
    <row r="4082" spans="2:8" s="1305" customFormat="1" ht="18" customHeight="1" x14ac:dyDescent="0.2">
      <c r="B4082" s="728"/>
      <c r="C4082" s="712"/>
      <c r="D4082" s="1750"/>
      <c r="E4082" s="1750"/>
      <c r="F4082" s="1750"/>
      <c r="G4082" s="1750"/>
      <c r="H4082" s="1751"/>
    </row>
    <row r="4083" spans="2:8" s="1305" customFormat="1" ht="18" customHeight="1" x14ac:dyDescent="0.25">
      <c r="B4083" s="4434" t="s">
        <v>3386</v>
      </c>
      <c r="C4083" s="4437"/>
      <c r="D4083" s="4437"/>
      <c r="E4083" s="4437"/>
      <c r="F4083" s="4437"/>
      <c r="G4083" s="4463"/>
      <c r="H4083" s="4438"/>
    </row>
    <row r="4084" spans="2:8" s="1305" customFormat="1" ht="40.5" customHeight="1" x14ac:dyDescent="0.2">
      <c r="B4084" s="1647" t="s">
        <v>2213</v>
      </c>
      <c r="C4084" s="1700" t="s">
        <v>3380</v>
      </c>
      <c r="D4084" s="1700" t="s">
        <v>1171</v>
      </c>
      <c r="E4084" s="1700" t="s">
        <v>2872</v>
      </c>
      <c r="F4084" s="1700" t="s">
        <v>3381</v>
      </c>
      <c r="G4084" s="1347" t="s">
        <v>3382</v>
      </c>
      <c r="H4084" s="1370" t="s">
        <v>3367</v>
      </c>
    </row>
    <row r="4085" spans="2:8" s="1305" customFormat="1" ht="18" customHeight="1" x14ac:dyDescent="0.2">
      <c r="B4085" s="1728" t="s">
        <v>3387</v>
      </c>
      <c r="C4085" s="1730">
        <v>30</v>
      </c>
      <c r="D4085" s="1729">
        <v>9.99</v>
      </c>
      <c r="E4085" s="1729">
        <v>11.19</v>
      </c>
      <c r="F4085" s="1752">
        <v>0.33300000000000002</v>
      </c>
      <c r="G4085" s="1745">
        <v>0.1</v>
      </c>
      <c r="H4085" s="1753">
        <v>0.112</v>
      </c>
    </row>
    <row r="4086" spans="2:8" s="1305" customFormat="1" ht="18" customHeight="1" x14ac:dyDescent="0.2">
      <c r="B4086" s="1728" t="s">
        <v>3388</v>
      </c>
      <c r="C4086" s="1730">
        <v>60</v>
      </c>
      <c r="D4086" s="1729">
        <v>14.99</v>
      </c>
      <c r="E4086" s="1729">
        <v>16.79</v>
      </c>
      <c r="F4086" s="1752">
        <v>0.24979999999999999</v>
      </c>
      <c r="G4086" s="1745">
        <v>0.1</v>
      </c>
      <c r="H4086" s="1753">
        <v>0.112</v>
      </c>
    </row>
    <row r="4087" spans="2:8" s="1305" customFormat="1" ht="18" customHeight="1" thickBot="1" x14ac:dyDescent="0.25">
      <c r="B4087" s="1728" t="s">
        <v>3389</v>
      </c>
      <c r="C4087" s="1730">
        <v>1000</v>
      </c>
      <c r="D4087" s="1731">
        <v>19.989999999999998</v>
      </c>
      <c r="E4087" s="1731">
        <v>22.39</v>
      </c>
      <c r="F4087" s="1754">
        <v>0.02</v>
      </c>
      <c r="G4087" s="1746">
        <v>0.1</v>
      </c>
      <c r="H4087" s="1755">
        <v>0.112</v>
      </c>
    </row>
    <row r="4088" spans="2:8" s="1305" customFormat="1" ht="18" customHeight="1" x14ac:dyDescent="0.2">
      <c r="B4088" s="1747" t="s">
        <v>3377</v>
      </c>
      <c r="C4088" s="1759"/>
      <c r="D4088" s="1736"/>
      <c r="E4088" s="1736"/>
      <c r="F4088" s="1760"/>
      <c r="G4088" s="1736"/>
      <c r="H4088" s="1761"/>
    </row>
    <row r="4089" spans="2:8" s="1305" customFormat="1" ht="18" customHeight="1" x14ac:dyDescent="0.2">
      <c r="B4089" s="1747"/>
      <c r="C4089" s="1762"/>
      <c r="D4089" s="1762"/>
      <c r="E4089" s="1762"/>
      <c r="F4089" s="1762"/>
      <c r="G4089" s="1762"/>
      <c r="H4089" s="1763"/>
    </row>
    <row r="4090" spans="2:8" s="1305" customFormat="1" ht="18" customHeight="1" x14ac:dyDescent="0.25">
      <c r="B4090" s="4434" t="s">
        <v>3390</v>
      </c>
      <c r="C4090" s="4437"/>
      <c r="D4090" s="4437"/>
      <c r="E4090" s="4437"/>
      <c r="F4090" s="4437"/>
      <c r="G4090" s="4463"/>
      <c r="H4090" s="4438"/>
    </row>
    <row r="4091" spans="2:8" s="1305" customFormat="1" ht="48.75" customHeight="1" x14ac:dyDescent="0.2">
      <c r="B4091" s="1647" t="s">
        <v>2213</v>
      </c>
      <c r="C4091" s="1700" t="s">
        <v>3380</v>
      </c>
      <c r="D4091" s="1700" t="s">
        <v>1171</v>
      </c>
      <c r="E4091" s="1700" t="s">
        <v>2872</v>
      </c>
      <c r="F4091" s="1700" t="s">
        <v>3381</v>
      </c>
      <c r="G4091" s="1347" t="s">
        <v>3382</v>
      </c>
      <c r="H4091" s="1370" t="s">
        <v>3367</v>
      </c>
    </row>
    <row r="4092" spans="2:8" s="1305" customFormat="1" ht="18" customHeight="1" x14ac:dyDescent="0.2">
      <c r="B4092" s="1728" t="s">
        <v>3391</v>
      </c>
      <c r="C4092" s="1730">
        <v>30</v>
      </c>
      <c r="D4092" s="1729">
        <v>9.99</v>
      </c>
      <c r="E4092" s="1729">
        <v>11.19</v>
      </c>
      <c r="F4092" s="1752">
        <v>0.33300000000000002</v>
      </c>
      <c r="G4092" s="1745">
        <v>0.1</v>
      </c>
      <c r="H4092" s="1753">
        <v>0.112</v>
      </c>
    </row>
    <row r="4093" spans="2:8" s="1305" customFormat="1" ht="18" customHeight="1" x14ac:dyDescent="0.2">
      <c r="B4093" s="1728" t="s">
        <v>3392</v>
      </c>
      <c r="C4093" s="1730">
        <v>60</v>
      </c>
      <c r="D4093" s="1729">
        <v>14.99</v>
      </c>
      <c r="E4093" s="1729">
        <v>16.79</v>
      </c>
      <c r="F4093" s="1752">
        <v>0.24979999999999999</v>
      </c>
      <c r="G4093" s="1745">
        <v>0.1</v>
      </c>
      <c r="H4093" s="1753">
        <v>0.112</v>
      </c>
    </row>
    <row r="4094" spans="2:8" s="1305" customFormat="1" ht="18" customHeight="1" thickBot="1" x14ac:dyDescent="0.25">
      <c r="B4094" s="1728" t="s">
        <v>3393</v>
      </c>
      <c r="C4094" s="1730">
        <v>1000</v>
      </c>
      <c r="D4094" s="1731">
        <v>19.989999999999998</v>
      </c>
      <c r="E4094" s="1731">
        <v>22.39</v>
      </c>
      <c r="F4094" s="1754">
        <v>0.02</v>
      </c>
      <c r="G4094" s="1746">
        <v>0.1</v>
      </c>
      <c r="H4094" s="1755">
        <v>0.112</v>
      </c>
    </row>
    <row r="4095" spans="2:8" s="1305" customFormat="1" ht="18" customHeight="1" x14ac:dyDescent="0.2">
      <c r="B4095" s="1747" t="s">
        <v>3377</v>
      </c>
      <c r="C4095" s="1748"/>
      <c r="D4095" s="1734"/>
      <c r="E4095" s="1734"/>
      <c r="F4095" s="1734"/>
      <c r="G4095" s="1734"/>
      <c r="H4095" s="1735"/>
    </row>
    <row r="4096" spans="2:8" s="1305" customFormat="1" ht="18" customHeight="1" x14ac:dyDescent="0.2">
      <c r="B4096" s="728"/>
      <c r="C4096" s="1734"/>
      <c r="D4096" s="1734"/>
      <c r="E4096" s="1734"/>
      <c r="F4096" s="1734"/>
      <c r="G4096" s="1734"/>
      <c r="H4096" s="1735"/>
    </row>
    <row r="4097" spans="2:15" s="1305" customFormat="1" ht="18" customHeight="1" x14ac:dyDescent="0.25">
      <c r="B4097" s="1764" t="s">
        <v>3394</v>
      </c>
      <c r="C4097" s="1734"/>
      <c r="D4097" s="1734"/>
      <c r="E4097" s="1734"/>
      <c r="F4097" s="1734"/>
      <c r="G4097" s="1734"/>
      <c r="H4097" s="1735"/>
    </row>
    <row r="4098" spans="2:15" s="1305" customFormat="1" ht="18" customHeight="1" x14ac:dyDescent="0.25">
      <c r="B4098" s="4467" t="s">
        <v>3395</v>
      </c>
      <c r="C4098" s="4468"/>
      <c r="D4098" s="4468"/>
      <c r="E4098" s="4468"/>
      <c r="F4098" s="4468"/>
      <c r="G4098" s="4469"/>
      <c r="H4098" s="4470"/>
    </row>
    <row r="4099" spans="2:15" s="1305" customFormat="1" ht="18" customHeight="1" x14ac:dyDescent="0.2">
      <c r="B4099" s="1647" t="s">
        <v>369</v>
      </c>
      <c r="C4099" s="1700" t="s">
        <v>1171</v>
      </c>
      <c r="D4099" s="1700" t="s">
        <v>2872</v>
      </c>
      <c r="E4099" s="1700" t="s">
        <v>2868</v>
      </c>
      <c r="F4099" s="4402" t="s">
        <v>3373</v>
      </c>
      <c r="G4099" s="4403"/>
      <c r="H4099" s="4404"/>
    </row>
    <row r="4100" spans="2:15" s="1305" customFormat="1" ht="18" customHeight="1" thickBot="1" x14ac:dyDescent="0.25">
      <c r="B4100" s="1728" t="s">
        <v>3396</v>
      </c>
      <c r="C4100" s="1729">
        <v>1</v>
      </c>
      <c r="D4100" s="1731">
        <v>1.1200000000000001</v>
      </c>
      <c r="E4100" s="1732">
        <v>3</v>
      </c>
      <c r="F4100" s="4405">
        <v>2.29</v>
      </c>
      <c r="G4100" s="4406"/>
      <c r="H4100" s="4407"/>
    </row>
    <row r="4101" spans="2:15" s="1305" customFormat="1" ht="18" customHeight="1" x14ac:dyDescent="0.2">
      <c r="B4101" s="1747" t="s">
        <v>3377</v>
      </c>
      <c r="C4101" s="1765"/>
      <c r="D4101" s="1756"/>
      <c r="E4101" s="1766"/>
      <c r="F4101" s="1756"/>
      <c r="G4101" s="1756"/>
      <c r="H4101" s="1767"/>
    </row>
    <row r="4102" spans="2:15" s="1305" customFormat="1" ht="18" customHeight="1" x14ac:dyDescent="0.2">
      <c r="B4102" s="1768"/>
      <c r="C4102" s="1769"/>
      <c r="D4102" s="1769"/>
      <c r="E4102" s="1770"/>
      <c r="F4102" s="1769"/>
      <c r="G4102" s="1769"/>
      <c r="H4102" s="1771"/>
    </row>
    <row r="4103" spans="2:15" s="1305" customFormat="1" ht="18" customHeight="1" x14ac:dyDescent="0.25">
      <c r="B4103" s="4467" t="s">
        <v>3397</v>
      </c>
      <c r="C4103" s="4468"/>
      <c r="D4103" s="4468"/>
      <c r="E4103" s="4468"/>
      <c r="F4103" s="4468"/>
      <c r="G4103" s="4469"/>
      <c r="H4103" s="4470"/>
    </row>
    <row r="4104" spans="2:15" s="1305" customFormat="1" ht="18" customHeight="1" x14ac:dyDescent="0.2">
      <c r="B4104" s="1647" t="s">
        <v>2213</v>
      </c>
      <c r="C4104" s="1700" t="s">
        <v>1171</v>
      </c>
      <c r="D4104" s="1700" t="s">
        <v>2872</v>
      </c>
      <c r="E4104" s="1700" t="s">
        <v>3365</v>
      </c>
      <c r="F4104" s="4402" t="s">
        <v>3373</v>
      </c>
      <c r="G4104" s="4403"/>
      <c r="H4104" s="4404"/>
    </row>
    <row r="4105" spans="2:15" s="1305" customFormat="1" ht="18" customHeight="1" x14ac:dyDescent="0.2">
      <c r="B4105" s="1728" t="s">
        <v>3398</v>
      </c>
      <c r="C4105" s="1729">
        <v>3.5</v>
      </c>
      <c r="D4105" s="1729">
        <v>3.92</v>
      </c>
      <c r="E4105" s="1730">
        <v>100</v>
      </c>
      <c r="F4105" s="4464">
        <v>2.29</v>
      </c>
      <c r="G4105" s="4465"/>
      <c r="H4105" s="4466"/>
    </row>
    <row r="4106" spans="2:15" s="1305" customFormat="1" ht="18" customHeight="1" x14ac:dyDescent="0.2">
      <c r="B4106" s="1728" t="s">
        <v>3399</v>
      </c>
      <c r="C4106" s="1729">
        <v>15</v>
      </c>
      <c r="D4106" s="1729">
        <v>16.8</v>
      </c>
      <c r="E4106" s="1730">
        <v>500</v>
      </c>
      <c r="F4106" s="4464">
        <v>2.29</v>
      </c>
      <c r="G4106" s="4465"/>
      <c r="H4106" s="4466"/>
    </row>
    <row r="4107" spans="2:15" s="1305" customFormat="1" ht="18" customHeight="1" thickBot="1" x14ac:dyDescent="0.25">
      <c r="B4107" s="1728" t="s">
        <v>3400</v>
      </c>
      <c r="C4107" s="1729">
        <v>25</v>
      </c>
      <c r="D4107" s="1731">
        <v>28</v>
      </c>
      <c r="E4107" s="1732">
        <v>1000</v>
      </c>
      <c r="F4107" s="4405">
        <v>2.29</v>
      </c>
      <c r="G4107" s="4406"/>
      <c r="H4107" s="4407"/>
    </row>
    <row r="4108" spans="2:15" s="1305" customFormat="1" ht="18" customHeight="1" x14ac:dyDescent="0.2">
      <c r="B4108" s="1772" t="s">
        <v>3377</v>
      </c>
      <c r="C4108" s="1765"/>
      <c r="D4108" s="1756"/>
      <c r="E4108" s="1766"/>
      <c r="F4108" s="1756"/>
      <c r="G4108" s="1756"/>
      <c r="H4108" s="1767"/>
    </row>
    <row r="4109" spans="2:15" s="1305" customFormat="1" ht="18" customHeight="1" thickBot="1" x14ac:dyDescent="0.25">
      <c r="B4109" s="1737"/>
      <c r="C4109" s="1738"/>
      <c r="D4109" s="1738"/>
      <c r="E4109" s="1738"/>
      <c r="F4109" s="1738"/>
      <c r="G4109" s="1738"/>
      <c r="H4109" s="1739"/>
    </row>
    <row r="4110" spans="2:15" s="1305" customFormat="1" ht="18" customHeight="1" thickTop="1" x14ac:dyDescent="0.3">
      <c r="B4110" s="4413"/>
      <c r="C4110" s="4413"/>
      <c r="D4110" s="534"/>
      <c r="E4110" s="534"/>
      <c r="F4110" s="534"/>
      <c r="G4110" s="506"/>
    </row>
    <row r="4111" spans="2:15" s="1305" customFormat="1" ht="18" customHeight="1" thickBot="1" x14ac:dyDescent="0.35">
      <c r="B4111" s="534"/>
      <c r="C4111" s="534"/>
      <c r="D4111" s="534"/>
      <c r="E4111" s="534"/>
      <c r="F4111" s="534"/>
      <c r="G4111" s="506"/>
    </row>
    <row r="4112" spans="2:15" s="1305" customFormat="1" ht="18" customHeight="1" thickTop="1" thickBot="1" x14ac:dyDescent="0.25">
      <c r="B4112" s="742"/>
      <c r="C4112" s="1042"/>
      <c r="D4112" s="1042"/>
      <c r="E4112" s="1042"/>
      <c r="F4112" s="1042"/>
      <c r="G4112" s="1042"/>
      <c r="H4112" s="1042"/>
      <c r="I4112" s="1042"/>
      <c r="J4112" s="1042"/>
      <c r="K4112" s="1042"/>
      <c r="L4112" s="1042"/>
      <c r="M4112" s="1042"/>
      <c r="N4112" s="1042"/>
      <c r="O4112" s="734"/>
    </row>
    <row r="4113" spans="2:15" s="1305" customFormat="1" ht="18" customHeight="1" thickTop="1" x14ac:dyDescent="0.2">
      <c r="B4113" s="1519" t="s">
        <v>3342</v>
      </c>
      <c r="C4113" s="1520"/>
      <c r="D4113" s="1520"/>
      <c r="E4113" s="1520"/>
      <c r="F4113" s="1520"/>
      <c r="G4113" s="1521"/>
      <c r="H4113" s="1521"/>
      <c r="I4113" s="1521"/>
      <c r="J4113" s="1521"/>
      <c r="K4113" s="1521"/>
      <c r="L4113" s="1522"/>
      <c r="M4113" s="1522"/>
      <c r="N4113" s="1522"/>
      <c r="O4113" s="1523"/>
    </row>
    <row r="4114" spans="2:15" s="1305" customFormat="1" ht="42" customHeight="1" x14ac:dyDescent="0.2">
      <c r="B4114" s="1524" t="s">
        <v>995</v>
      </c>
      <c r="C4114" s="1525" t="s">
        <v>80</v>
      </c>
      <c r="D4114" s="1526" t="s">
        <v>1810</v>
      </c>
      <c r="E4114" s="1527" t="s">
        <v>535</v>
      </c>
      <c r="F4114" s="1527" t="s">
        <v>2955</v>
      </c>
      <c r="G4114" s="1528" t="s">
        <v>536</v>
      </c>
      <c r="H4114" s="1528" t="s">
        <v>537</v>
      </c>
      <c r="I4114" s="1525" t="s">
        <v>2956</v>
      </c>
      <c r="J4114" s="1525" t="s">
        <v>2957</v>
      </c>
      <c r="K4114" s="1525" t="s">
        <v>2958</v>
      </c>
      <c r="L4114" s="1525" t="s">
        <v>2959</v>
      </c>
      <c r="M4114" s="1525" t="s">
        <v>2960</v>
      </c>
      <c r="N4114" s="1529" t="s">
        <v>2961</v>
      </c>
      <c r="O4114" s="1530" t="s">
        <v>2028</v>
      </c>
    </row>
    <row r="4115" spans="2:15" s="1305" customFormat="1" ht="27.75" customHeight="1" x14ac:dyDescent="0.2">
      <c r="B4115" s="1573" t="s">
        <v>3343</v>
      </c>
      <c r="C4115" s="1532" t="s">
        <v>2030</v>
      </c>
      <c r="D4115" s="1532" t="s">
        <v>233</v>
      </c>
      <c r="E4115" s="1533">
        <f>+F4115+G4115</f>
        <v>30</v>
      </c>
      <c r="F4115" s="1534">
        <v>10.01</v>
      </c>
      <c r="G4115" s="1535">
        <v>19.989999999999998</v>
      </c>
      <c r="H4115" s="1568" t="s">
        <v>58</v>
      </c>
      <c r="I4115" s="1536">
        <v>0.12</v>
      </c>
      <c r="J4115" s="1569">
        <v>0.22</v>
      </c>
      <c r="K4115" s="1536">
        <v>0.15</v>
      </c>
      <c r="L4115" s="1570" t="s">
        <v>1769</v>
      </c>
      <c r="M4115" s="1536" t="s">
        <v>1770</v>
      </c>
      <c r="N4115" s="1571" t="s">
        <v>1771</v>
      </c>
      <c r="O4115" s="1572" t="s">
        <v>763</v>
      </c>
    </row>
    <row r="4116" spans="2:15" s="1305" customFormat="1" ht="27.75" customHeight="1" x14ac:dyDescent="0.2">
      <c r="B4116" s="1531" t="s">
        <v>2963</v>
      </c>
      <c r="C4116" s="1532" t="s">
        <v>2030</v>
      </c>
      <c r="D4116" s="1532" t="s">
        <v>233</v>
      </c>
      <c r="E4116" s="1533">
        <f t="shared" ref="E4116:E4135" si="31">+F4116+G4116</f>
        <v>30</v>
      </c>
      <c r="F4116" s="1534">
        <v>10.01</v>
      </c>
      <c r="G4116" s="1535">
        <v>19.989999999999998</v>
      </c>
      <c r="H4116" s="1568" t="s">
        <v>58</v>
      </c>
      <c r="I4116" s="1536">
        <v>0.12</v>
      </c>
      <c r="J4116" s="1569">
        <v>0.22</v>
      </c>
      <c r="K4116" s="1536">
        <v>0.15</v>
      </c>
      <c r="L4116" s="1570" t="s">
        <v>1769</v>
      </c>
      <c r="M4116" s="1536" t="s">
        <v>1770</v>
      </c>
      <c r="N4116" s="1571" t="s">
        <v>1771</v>
      </c>
      <c r="O4116" s="1572" t="s">
        <v>763</v>
      </c>
    </row>
    <row r="4117" spans="2:15" s="1305" customFormat="1" ht="27.75" customHeight="1" x14ac:dyDescent="0.2">
      <c r="B4117" s="1531" t="s">
        <v>3344</v>
      </c>
      <c r="C4117" s="1532" t="s">
        <v>2030</v>
      </c>
      <c r="D4117" s="1532" t="s">
        <v>233</v>
      </c>
      <c r="E4117" s="1533">
        <f t="shared" si="31"/>
        <v>30</v>
      </c>
      <c r="F4117" s="1534">
        <v>10.01</v>
      </c>
      <c r="G4117" s="1535">
        <v>19.989999999999998</v>
      </c>
      <c r="H4117" s="1568" t="s">
        <v>58</v>
      </c>
      <c r="I4117" s="1536">
        <v>0.12</v>
      </c>
      <c r="J4117" s="1569">
        <v>0.22</v>
      </c>
      <c r="K4117" s="1536">
        <v>0.15</v>
      </c>
      <c r="L4117" s="1570" t="s">
        <v>1769</v>
      </c>
      <c r="M4117" s="1536" t="s">
        <v>1770</v>
      </c>
      <c r="N4117" s="1571" t="s">
        <v>1771</v>
      </c>
      <c r="O4117" s="1572" t="s">
        <v>763</v>
      </c>
    </row>
    <row r="4118" spans="2:15" s="1305" customFormat="1" ht="27.75" customHeight="1" x14ac:dyDescent="0.2">
      <c r="B4118" s="1573" t="s">
        <v>3345</v>
      </c>
      <c r="C4118" s="1532" t="s">
        <v>2030</v>
      </c>
      <c r="D4118" s="1532" t="s">
        <v>233</v>
      </c>
      <c r="E4118" s="1533">
        <f t="shared" si="31"/>
        <v>39</v>
      </c>
      <c r="F4118" s="1534">
        <v>19.010000000000002</v>
      </c>
      <c r="G4118" s="1535">
        <v>19.989999999999998</v>
      </c>
      <c r="H4118" s="1568" t="s">
        <v>58</v>
      </c>
      <c r="I4118" s="1536">
        <v>0.11</v>
      </c>
      <c r="J4118" s="1569">
        <v>0.22</v>
      </c>
      <c r="K4118" s="1536">
        <v>0.15</v>
      </c>
      <c r="L4118" s="1570" t="s">
        <v>2187</v>
      </c>
      <c r="M4118" s="1536" t="s">
        <v>2465</v>
      </c>
      <c r="N4118" s="1571" t="s">
        <v>89</v>
      </c>
      <c r="O4118" s="1572" t="s">
        <v>763</v>
      </c>
    </row>
    <row r="4119" spans="2:15" s="1305" customFormat="1" ht="27.75" customHeight="1" x14ac:dyDescent="0.2">
      <c r="B4119" s="1573" t="s">
        <v>3346</v>
      </c>
      <c r="C4119" s="1532" t="s">
        <v>2030</v>
      </c>
      <c r="D4119" s="1532" t="s">
        <v>233</v>
      </c>
      <c r="E4119" s="1533">
        <f t="shared" si="31"/>
        <v>39</v>
      </c>
      <c r="F4119" s="1534">
        <v>19.010000000000002</v>
      </c>
      <c r="G4119" s="1535">
        <v>19.989999999999998</v>
      </c>
      <c r="H4119" s="1568" t="s">
        <v>58</v>
      </c>
      <c r="I4119" s="1536">
        <v>0.11</v>
      </c>
      <c r="J4119" s="1569">
        <v>0.22</v>
      </c>
      <c r="K4119" s="1536">
        <v>0.15</v>
      </c>
      <c r="L4119" s="1570" t="s">
        <v>2187</v>
      </c>
      <c r="M4119" s="1536" t="s">
        <v>2465</v>
      </c>
      <c r="N4119" s="1571" t="s">
        <v>89</v>
      </c>
      <c r="O4119" s="1572" t="s">
        <v>763</v>
      </c>
    </row>
    <row r="4120" spans="2:15" s="1305" customFormat="1" ht="27.75" customHeight="1" x14ac:dyDescent="0.2">
      <c r="B4120" s="1573" t="s">
        <v>3347</v>
      </c>
      <c r="C4120" s="1532" t="s">
        <v>2030</v>
      </c>
      <c r="D4120" s="1532" t="s">
        <v>233</v>
      </c>
      <c r="E4120" s="1533">
        <f t="shared" si="31"/>
        <v>39</v>
      </c>
      <c r="F4120" s="1534">
        <v>19.010000000000002</v>
      </c>
      <c r="G4120" s="1535">
        <v>19.989999999999998</v>
      </c>
      <c r="H4120" s="1568" t="s">
        <v>58</v>
      </c>
      <c r="I4120" s="1536">
        <v>0.11</v>
      </c>
      <c r="J4120" s="1569">
        <v>0.22</v>
      </c>
      <c r="K4120" s="1536">
        <v>0.15</v>
      </c>
      <c r="L4120" s="1570" t="s">
        <v>2187</v>
      </c>
      <c r="M4120" s="1536" t="s">
        <v>2465</v>
      </c>
      <c r="N4120" s="1571" t="s">
        <v>89</v>
      </c>
      <c r="O4120" s="1572" t="s">
        <v>763</v>
      </c>
    </row>
    <row r="4121" spans="2:15" s="1305" customFormat="1" ht="27.75" customHeight="1" x14ac:dyDescent="0.2">
      <c r="B4121" s="1573" t="s">
        <v>3348</v>
      </c>
      <c r="C4121" s="1532" t="s">
        <v>2030</v>
      </c>
      <c r="D4121" s="1532" t="s">
        <v>233</v>
      </c>
      <c r="E4121" s="1533">
        <f t="shared" si="31"/>
        <v>49</v>
      </c>
      <c r="F4121" s="1534">
        <v>29.01</v>
      </c>
      <c r="G4121" s="1535">
        <v>19.989999999999998</v>
      </c>
      <c r="H4121" s="1568" t="s">
        <v>58</v>
      </c>
      <c r="I4121" s="1536">
        <v>0.11</v>
      </c>
      <c r="J4121" s="1569">
        <v>0.22</v>
      </c>
      <c r="K4121" s="1536">
        <v>0.15</v>
      </c>
      <c r="L4121" s="1570" t="s">
        <v>2969</v>
      </c>
      <c r="M4121" s="1536" t="s">
        <v>2970</v>
      </c>
      <c r="N4121" s="1571" t="s">
        <v>2971</v>
      </c>
      <c r="O4121" s="1572" t="s">
        <v>763</v>
      </c>
    </row>
    <row r="4122" spans="2:15" s="1305" customFormat="1" ht="27.75" customHeight="1" x14ac:dyDescent="0.2">
      <c r="B4122" s="1573" t="s">
        <v>3349</v>
      </c>
      <c r="C4122" s="1532" t="s">
        <v>2030</v>
      </c>
      <c r="D4122" s="1532" t="s">
        <v>233</v>
      </c>
      <c r="E4122" s="1533">
        <f t="shared" si="31"/>
        <v>49</v>
      </c>
      <c r="F4122" s="1534">
        <v>29.01</v>
      </c>
      <c r="G4122" s="1535">
        <v>19.989999999999998</v>
      </c>
      <c r="H4122" s="1568" t="s">
        <v>58</v>
      </c>
      <c r="I4122" s="1536">
        <v>0.11</v>
      </c>
      <c r="J4122" s="1569">
        <v>0.22</v>
      </c>
      <c r="K4122" s="1536">
        <v>0.15</v>
      </c>
      <c r="L4122" s="1570" t="s">
        <v>2969</v>
      </c>
      <c r="M4122" s="1536" t="s">
        <v>2970</v>
      </c>
      <c r="N4122" s="1571" t="s">
        <v>2971</v>
      </c>
      <c r="O4122" s="1572" t="s">
        <v>763</v>
      </c>
    </row>
    <row r="4123" spans="2:15" s="1305" customFormat="1" ht="27.75" customHeight="1" x14ac:dyDescent="0.2">
      <c r="B4123" s="1573" t="s">
        <v>3350</v>
      </c>
      <c r="C4123" s="1532" t="s">
        <v>2030</v>
      </c>
      <c r="D4123" s="1532" t="s">
        <v>233</v>
      </c>
      <c r="E4123" s="1533">
        <f t="shared" si="31"/>
        <v>49</v>
      </c>
      <c r="F4123" s="1534">
        <v>29.01</v>
      </c>
      <c r="G4123" s="1535">
        <v>19.989999999999998</v>
      </c>
      <c r="H4123" s="1568" t="s">
        <v>58</v>
      </c>
      <c r="I4123" s="1536">
        <v>0.11</v>
      </c>
      <c r="J4123" s="1569">
        <v>0.22</v>
      </c>
      <c r="K4123" s="1536">
        <v>0.15</v>
      </c>
      <c r="L4123" s="1570" t="s">
        <v>2969</v>
      </c>
      <c r="M4123" s="1536" t="s">
        <v>2970</v>
      </c>
      <c r="N4123" s="1571" t="s">
        <v>2971</v>
      </c>
      <c r="O4123" s="1572" t="s">
        <v>763</v>
      </c>
    </row>
    <row r="4124" spans="2:15" s="1305" customFormat="1" ht="27.75" customHeight="1" x14ac:dyDescent="0.2">
      <c r="B4124" s="1573" t="s">
        <v>3351</v>
      </c>
      <c r="C4124" s="1532" t="s">
        <v>2030</v>
      </c>
      <c r="D4124" s="1532" t="s">
        <v>233</v>
      </c>
      <c r="E4124" s="1533">
        <f t="shared" si="31"/>
        <v>59</v>
      </c>
      <c r="F4124" s="1534">
        <v>39.01</v>
      </c>
      <c r="G4124" s="1535">
        <v>19.989999999999998</v>
      </c>
      <c r="H4124" s="1568" t="s">
        <v>58</v>
      </c>
      <c r="I4124" s="1536">
        <v>9.8000000000000004E-2</v>
      </c>
      <c r="J4124" s="1569">
        <v>0.22</v>
      </c>
      <c r="K4124" s="1536">
        <v>0.15</v>
      </c>
      <c r="L4124" s="1570" t="s">
        <v>2186</v>
      </c>
      <c r="M4124" s="1536" t="s">
        <v>101</v>
      </c>
      <c r="N4124" s="1571" t="s">
        <v>102</v>
      </c>
      <c r="O4124" s="1572" t="s">
        <v>390</v>
      </c>
    </row>
    <row r="4125" spans="2:15" s="1305" customFormat="1" ht="27.75" customHeight="1" x14ac:dyDescent="0.2">
      <c r="B4125" s="1573" t="s">
        <v>3352</v>
      </c>
      <c r="C4125" s="1532" t="s">
        <v>2030</v>
      </c>
      <c r="D4125" s="1532" t="s">
        <v>233</v>
      </c>
      <c r="E4125" s="1533">
        <f t="shared" si="31"/>
        <v>59</v>
      </c>
      <c r="F4125" s="1534">
        <v>39.01</v>
      </c>
      <c r="G4125" s="1535">
        <v>19.989999999999998</v>
      </c>
      <c r="H4125" s="1568" t="s">
        <v>58</v>
      </c>
      <c r="I4125" s="1536">
        <v>9.8000000000000004E-2</v>
      </c>
      <c r="J4125" s="1569">
        <v>0.22</v>
      </c>
      <c r="K4125" s="1536">
        <v>0.15</v>
      </c>
      <c r="L4125" s="1570" t="s">
        <v>2186</v>
      </c>
      <c r="M4125" s="1536" t="s">
        <v>101</v>
      </c>
      <c r="N4125" s="1571" t="s">
        <v>102</v>
      </c>
      <c r="O4125" s="1572" t="s">
        <v>390</v>
      </c>
    </row>
    <row r="4126" spans="2:15" s="1305" customFormat="1" ht="27.75" customHeight="1" x14ac:dyDescent="0.2">
      <c r="B4126" s="1573" t="s">
        <v>3353</v>
      </c>
      <c r="C4126" s="1532" t="s">
        <v>2030</v>
      </c>
      <c r="D4126" s="1532" t="s">
        <v>233</v>
      </c>
      <c r="E4126" s="1533">
        <f t="shared" si="31"/>
        <v>59</v>
      </c>
      <c r="F4126" s="1534">
        <v>39.01</v>
      </c>
      <c r="G4126" s="1535">
        <v>19.989999999999998</v>
      </c>
      <c r="H4126" s="1568" t="s">
        <v>58</v>
      </c>
      <c r="I4126" s="1536">
        <v>9.8000000000000004E-2</v>
      </c>
      <c r="J4126" s="1569">
        <v>0.22</v>
      </c>
      <c r="K4126" s="1536">
        <v>0.15</v>
      </c>
      <c r="L4126" s="1570" t="s">
        <v>2186</v>
      </c>
      <c r="M4126" s="1536" t="s">
        <v>101</v>
      </c>
      <c r="N4126" s="1571" t="s">
        <v>102</v>
      </c>
      <c r="O4126" s="1572" t="s">
        <v>390</v>
      </c>
    </row>
    <row r="4127" spans="2:15" s="1305" customFormat="1" ht="27.75" customHeight="1" x14ac:dyDescent="0.2">
      <c r="B4127" s="1573" t="s">
        <v>3354</v>
      </c>
      <c r="C4127" s="1532" t="s">
        <v>2030</v>
      </c>
      <c r="D4127" s="1532" t="s">
        <v>233</v>
      </c>
      <c r="E4127" s="1533">
        <f t="shared" si="31"/>
        <v>79</v>
      </c>
      <c r="F4127" s="1534">
        <v>59.01</v>
      </c>
      <c r="G4127" s="1535">
        <v>19.989999999999998</v>
      </c>
      <c r="H4127" s="1568" t="s">
        <v>58</v>
      </c>
      <c r="I4127" s="1536">
        <v>0.09</v>
      </c>
      <c r="J4127" s="1569">
        <v>0.22</v>
      </c>
      <c r="K4127" s="1536">
        <v>0.15</v>
      </c>
      <c r="L4127" s="1570" t="s">
        <v>107</v>
      </c>
      <c r="M4127" s="1536" t="s">
        <v>2595</v>
      </c>
      <c r="N4127" s="1571" t="s">
        <v>580</v>
      </c>
      <c r="O4127" s="1572" t="s">
        <v>390</v>
      </c>
    </row>
    <row r="4128" spans="2:15" s="1305" customFormat="1" ht="27.75" customHeight="1" x14ac:dyDescent="0.2">
      <c r="B4128" s="1573" t="s">
        <v>3355</v>
      </c>
      <c r="C4128" s="1532" t="s">
        <v>2030</v>
      </c>
      <c r="D4128" s="1532" t="s">
        <v>233</v>
      </c>
      <c r="E4128" s="1533">
        <f t="shared" si="31"/>
        <v>79</v>
      </c>
      <c r="F4128" s="1534">
        <v>59.01</v>
      </c>
      <c r="G4128" s="1535">
        <v>19.989999999999998</v>
      </c>
      <c r="H4128" s="1568" t="s">
        <v>58</v>
      </c>
      <c r="I4128" s="1536">
        <v>0.09</v>
      </c>
      <c r="J4128" s="1569">
        <v>0.22</v>
      </c>
      <c r="K4128" s="1536">
        <v>0.15</v>
      </c>
      <c r="L4128" s="1570" t="s">
        <v>107</v>
      </c>
      <c r="M4128" s="1536" t="s">
        <v>2595</v>
      </c>
      <c r="N4128" s="1571" t="s">
        <v>580</v>
      </c>
      <c r="O4128" s="1572" t="s">
        <v>390</v>
      </c>
    </row>
    <row r="4129" spans="2:15" s="1305" customFormat="1" ht="27.75" customHeight="1" x14ac:dyDescent="0.2">
      <c r="B4129" s="1573" t="s">
        <v>3356</v>
      </c>
      <c r="C4129" s="1532" t="s">
        <v>2030</v>
      </c>
      <c r="D4129" s="1532" t="s">
        <v>233</v>
      </c>
      <c r="E4129" s="1533">
        <f t="shared" si="31"/>
        <v>79</v>
      </c>
      <c r="F4129" s="1534">
        <v>59.01</v>
      </c>
      <c r="G4129" s="1535">
        <v>19.989999999999998</v>
      </c>
      <c r="H4129" s="1568" t="s">
        <v>58</v>
      </c>
      <c r="I4129" s="1536">
        <v>0.09</v>
      </c>
      <c r="J4129" s="1569">
        <v>0.22</v>
      </c>
      <c r="K4129" s="1536">
        <v>0.15</v>
      </c>
      <c r="L4129" s="1570" t="s">
        <v>107</v>
      </c>
      <c r="M4129" s="1536" t="s">
        <v>2595</v>
      </c>
      <c r="N4129" s="1571" t="s">
        <v>580</v>
      </c>
      <c r="O4129" s="1572" t="s">
        <v>390</v>
      </c>
    </row>
    <row r="4130" spans="2:15" s="1305" customFormat="1" ht="27.75" customHeight="1" x14ac:dyDescent="0.2">
      <c r="B4130" s="1573" t="s">
        <v>3357</v>
      </c>
      <c r="C4130" s="1532" t="s">
        <v>2030</v>
      </c>
      <c r="D4130" s="1532" t="s">
        <v>233</v>
      </c>
      <c r="E4130" s="1533">
        <f t="shared" si="31"/>
        <v>99</v>
      </c>
      <c r="F4130" s="1534">
        <v>79.010000000000005</v>
      </c>
      <c r="G4130" s="1535">
        <v>19.989999999999998</v>
      </c>
      <c r="H4130" s="1568" t="s">
        <v>58</v>
      </c>
      <c r="I4130" s="1536">
        <v>8.5999999999999993E-2</v>
      </c>
      <c r="J4130" s="1569">
        <v>0.22</v>
      </c>
      <c r="K4130" s="1536">
        <v>0.15</v>
      </c>
      <c r="L4130" s="1570" t="s">
        <v>2916</v>
      </c>
      <c r="M4130" s="1536" t="s">
        <v>2917</v>
      </c>
      <c r="N4130" s="1571" t="s">
        <v>883</v>
      </c>
      <c r="O4130" s="1572" t="s">
        <v>390</v>
      </c>
    </row>
    <row r="4131" spans="2:15" s="1305" customFormat="1" ht="27.75" customHeight="1" x14ac:dyDescent="0.2">
      <c r="B4131" s="1573" t="s">
        <v>3358</v>
      </c>
      <c r="C4131" s="1532" t="s">
        <v>2030</v>
      </c>
      <c r="D4131" s="1532" t="s">
        <v>233</v>
      </c>
      <c r="E4131" s="1533">
        <f t="shared" si="31"/>
        <v>99</v>
      </c>
      <c r="F4131" s="1534">
        <v>79.010000000000005</v>
      </c>
      <c r="G4131" s="1535">
        <v>19.989999999999998</v>
      </c>
      <c r="H4131" s="1568" t="s">
        <v>58</v>
      </c>
      <c r="I4131" s="1536">
        <v>8.5999999999999993E-2</v>
      </c>
      <c r="J4131" s="1569">
        <v>0.22</v>
      </c>
      <c r="K4131" s="1536">
        <v>0.15</v>
      </c>
      <c r="L4131" s="1570" t="s">
        <v>2916</v>
      </c>
      <c r="M4131" s="1536" t="s">
        <v>2917</v>
      </c>
      <c r="N4131" s="1571" t="s">
        <v>883</v>
      </c>
      <c r="O4131" s="1572" t="s">
        <v>390</v>
      </c>
    </row>
    <row r="4132" spans="2:15" s="1305" customFormat="1" ht="42" customHeight="1" x14ac:dyDescent="0.2">
      <c r="B4132" s="1573" t="s">
        <v>3359</v>
      </c>
      <c r="C4132" s="1532" t="s">
        <v>2030</v>
      </c>
      <c r="D4132" s="1532" t="s">
        <v>233</v>
      </c>
      <c r="E4132" s="1533">
        <f t="shared" si="31"/>
        <v>99</v>
      </c>
      <c r="F4132" s="1534">
        <v>79.010000000000005</v>
      </c>
      <c r="G4132" s="1535">
        <v>19.989999999999998</v>
      </c>
      <c r="H4132" s="1568" t="s">
        <v>58</v>
      </c>
      <c r="I4132" s="1536">
        <v>8.5999999999999993E-2</v>
      </c>
      <c r="J4132" s="1569">
        <v>0.22</v>
      </c>
      <c r="K4132" s="1536">
        <v>0.15</v>
      </c>
      <c r="L4132" s="1570" t="s">
        <v>2916</v>
      </c>
      <c r="M4132" s="1536" t="s">
        <v>2917</v>
      </c>
      <c r="N4132" s="1571" t="s">
        <v>883</v>
      </c>
      <c r="O4132" s="1572" t="s">
        <v>390</v>
      </c>
    </row>
    <row r="4133" spans="2:15" s="1305" customFormat="1" ht="27.75" customHeight="1" x14ac:dyDescent="0.2">
      <c r="B4133" s="1573" t="s">
        <v>3360</v>
      </c>
      <c r="C4133" s="1532" t="s">
        <v>2030</v>
      </c>
      <c r="D4133" s="1532" t="s">
        <v>233</v>
      </c>
      <c r="E4133" s="1533">
        <f t="shared" si="31"/>
        <v>120</v>
      </c>
      <c r="F4133" s="1534">
        <v>100.01</v>
      </c>
      <c r="G4133" s="1535">
        <v>19.989999999999998</v>
      </c>
      <c r="H4133" s="1568" t="s">
        <v>58</v>
      </c>
      <c r="I4133" s="1536">
        <v>8.5999999999999993E-2</v>
      </c>
      <c r="J4133" s="1569">
        <v>0.22</v>
      </c>
      <c r="K4133" s="1536">
        <v>0.15</v>
      </c>
      <c r="L4133" s="1570" t="s">
        <v>2984</v>
      </c>
      <c r="M4133" s="1536" t="s">
        <v>2985</v>
      </c>
      <c r="N4133" s="1571" t="s">
        <v>1463</v>
      </c>
      <c r="O4133" s="1572" t="s">
        <v>390</v>
      </c>
    </row>
    <row r="4134" spans="2:15" s="1305" customFormat="1" ht="27.75" customHeight="1" x14ac:dyDescent="0.2">
      <c r="B4134" s="1573" t="s">
        <v>3361</v>
      </c>
      <c r="C4134" s="1532" t="s">
        <v>2030</v>
      </c>
      <c r="D4134" s="1532" t="s">
        <v>233</v>
      </c>
      <c r="E4134" s="1533">
        <f t="shared" si="31"/>
        <v>120</v>
      </c>
      <c r="F4134" s="1534">
        <v>100.01</v>
      </c>
      <c r="G4134" s="1535">
        <v>19.989999999999998</v>
      </c>
      <c r="H4134" s="1568" t="s">
        <v>58</v>
      </c>
      <c r="I4134" s="1536">
        <v>8.5999999999999993E-2</v>
      </c>
      <c r="J4134" s="1569">
        <v>0.22</v>
      </c>
      <c r="K4134" s="1536">
        <v>0.15</v>
      </c>
      <c r="L4134" s="1570" t="s">
        <v>2984</v>
      </c>
      <c r="M4134" s="1536" t="s">
        <v>2985</v>
      </c>
      <c r="N4134" s="1571" t="s">
        <v>1463</v>
      </c>
      <c r="O4134" s="1572" t="s">
        <v>390</v>
      </c>
    </row>
    <row r="4135" spans="2:15" s="1305" customFormat="1" ht="27.75" customHeight="1" x14ac:dyDescent="0.2">
      <c r="B4135" s="1573" t="s">
        <v>3362</v>
      </c>
      <c r="C4135" s="1532" t="s">
        <v>2030</v>
      </c>
      <c r="D4135" s="1532" t="s">
        <v>233</v>
      </c>
      <c r="E4135" s="1533">
        <f t="shared" si="31"/>
        <v>120</v>
      </c>
      <c r="F4135" s="1534">
        <v>100.01</v>
      </c>
      <c r="G4135" s="1535">
        <v>19.989999999999998</v>
      </c>
      <c r="H4135" s="1568" t="s">
        <v>58</v>
      </c>
      <c r="I4135" s="1536">
        <v>8.5999999999999993E-2</v>
      </c>
      <c r="J4135" s="1569">
        <v>0.22</v>
      </c>
      <c r="K4135" s="1536">
        <v>0.15</v>
      </c>
      <c r="L4135" s="1570" t="s">
        <v>2984</v>
      </c>
      <c r="M4135" s="1536" t="s">
        <v>2985</v>
      </c>
      <c r="N4135" s="1571" t="s">
        <v>1463</v>
      </c>
      <c r="O4135" s="1572" t="s">
        <v>390</v>
      </c>
    </row>
    <row r="4136" spans="2:15" s="1305" customFormat="1" ht="18" customHeight="1" x14ac:dyDescent="0.2">
      <c r="B4136" s="1574"/>
      <c r="C4136" s="1575"/>
      <c r="D4136" s="1575"/>
      <c r="E4136" s="1576"/>
      <c r="F4136" s="1577"/>
      <c r="G4136" s="1576"/>
      <c r="H4136" s="1576"/>
      <c r="I4136" s="1578"/>
      <c r="J4136" s="1579"/>
      <c r="K4136" s="1578"/>
      <c r="L4136" s="1580"/>
      <c r="M4136" s="1578"/>
      <c r="N4136" s="1581"/>
      <c r="O4136" s="1582"/>
    </row>
    <row r="4137" spans="2:15" s="1305" customFormat="1" ht="32.25" customHeight="1" x14ac:dyDescent="0.2">
      <c r="B4137" s="1531" t="s">
        <v>3343</v>
      </c>
      <c r="C4137" s="1583" t="s">
        <v>783</v>
      </c>
      <c r="D4137" s="1532" t="s">
        <v>233</v>
      </c>
      <c r="E4137" s="1533">
        <f>+F4137+G4137</f>
        <v>30</v>
      </c>
      <c r="F4137" s="1534">
        <v>10.01</v>
      </c>
      <c r="G4137" s="1535">
        <v>19.989999999999998</v>
      </c>
      <c r="H4137" s="1568" t="s">
        <v>58</v>
      </c>
      <c r="I4137" s="1536">
        <v>0.1</v>
      </c>
      <c r="J4137" s="1569">
        <v>0.22</v>
      </c>
      <c r="K4137" s="1536">
        <v>0.15</v>
      </c>
      <c r="L4137" s="1570" t="s">
        <v>2172</v>
      </c>
      <c r="M4137" s="1536" t="s">
        <v>1770</v>
      </c>
      <c r="N4137" s="1571" t="s">
        <v>1771</v>
      </c>
      <c r="O4137" s="1572" t="s">
        <v>763</v>
      </c>
    </row>
    <row r="4138" spans="2:15" s="1305" customFormat="1" ht="32.25" customHeight="1" x14ac:dyDescent="0.2">
      <c r="B4138" s="1531" t="s">
        <v>3363</v>
      </c>
      <c r="C4138" s="1583" t="s">
        <v>783</v>
      </c>
      <c r="D4138" s="1532" t="s">
        <v>233</v>
      </c>
      <c r="E4138" s="1533">
        <f t="shared" ref="E4138:E4157" si="32">+F4138+G4138</f>
        <v>30</v>
      </c>
      <c r="F4138" s="1534">
        <v>10.01</v>
      </c>
      <c r="G4138" s="1535">
        <v>19.989999999999998</v>
      </c>
      <c r="H4138" s="1568" t="s">
        <v>58</v>
      </c>
      <c r="I4138" s="1536">
        <v>0.1</v>
      </c>
      <c r="J4138" s="1569">
        <v>0.22</v>
      </c>
      <c r="K4138" s="1536">
        <v>0.15</v>
      </c>
      <c r="L4138" s="1570" t="s">
        <v>2172</v>
      </c>
      <c r="M4138" s="1536" t="s">
        <v>1770</v>
      </c>
      <c r="N4138" s="1571" t="s">
        <v>1771</v>
      </c>
      <c r="O4138" s="1572" t="s">
        <v>763</v>
      </c>
    </row>
    <row r="4139" spans="2:15" s="1305" customFormat="1" ht="32.25" customHeight="1" x14ac:dyDescent="0.2">
      <c r="B4139" s="1531" t="s">
        <v>3344</v>
      </c>
      <c r="C4139" s="1583" t="s">
        <v>783</v>
      </c>
      <c r="D4139" s="1532" t="s">
        <v>233</v>
      </c>
      <c r="E4139" s="1533">
        <f t="shared" si="32"/>
        <v>30</v>
      </c>
      <c r="F4139" s="1534">
        <v>10.01</v>
      </c>
      <c r="G4139" s="1535">
        <v>19.989999999999998</v>
      </c>
      <c r="H4139" s="1568" t="s">
        <v>58</v>
      </c>
      <c r="I4139" s="1536">
        <v>0.1</v>
      </c>
      <c r="J4139" s="1569">
        <v>0.22</v>
      </c>
      <c r="K4139" s="1536">
        <v>0.15</v>
      </c>
      <c r="L4139" s="1570" t="s">
        <v>2172</v>
      </c>
      <c r="M4139" s="1536" t="s">
        <v>1770</v>
      </c>
      <c r="N4139" s="1571" t="s">
        <v>1771</v>
      </c>
      <c r="O4139" s="1572" t="s">
        <v>763</v>
      </c>
    </row>
    <row r="4140" spans="2:15" s="1305" customFormat="1" ht="32.25" customHeight="1" x14ac:dyDescent="0.2">
      <c r="B4140" s="1573" t="s">
        <v>3345</v>
      </c>
      <c r="C4140" s="1583" t="s">
        <v>783</v>
      </c>
      <c r="D4140" s="1532" t="s">
        <v>233</v>
      </c>
      <c r="E4140" s="1533">
        <f t="shared" si="32"/>
        <v>39</v>
      </c>
      <c r="F4140" s="1534">
        <v>19.010000000000002</v>
      </c>
      <c r="G4140" s="1535">
        <v>19.989999999999998</v>
      </c>
      <c r="H4140" s="1568" t="s">
        <v>58</v>
      </c>
      <c r="I4140" s="1536">
        <v>0.1</v>
      </c>
      <c r="J4140" s="1569">
        <v>0.22</v>
      </c>
      <c r="K4140" s="1536">
        <v>0.15</v>
      </c>
      <c r="L4140" s="1570" t="s">
        <v>2988</v>
      </c>
      <c r="M4140" s="1536" t="s">
        <v>2465</v>
      </c>
      <c r="N4140" s="1571" t="s">
        <v>89</v>
      </c>
      <c r="O4140" s="1572" t="s">
        <v>763</v>
      </c>
    </row>
    <row r="4141" spans="2:15" s="1305" customFormat="1" ht="32.25" customHeight="1" x14ac:dyDescent="0.2">
      <c r="B4141" s="1573" t="s">
        <v>3346</v>
      </c>
      <c r="C4141" s="1583" t="s">
        <v>783</v>
      </c>
      <c r="D4141" s="1532" t="s">
        <v>233</v>
      </c>
      <c r="E4141" s="1533">
        <f t="shared" si="32"/>
        <v>39</v>
      </c>
      <c r="F4141" s="1534">
        <v>19.010000000000002</v>
      </c>
      <c r="G4141" s="1535">
        <v>19.989999999999998</v>
      </c>
      <c r="H4141" s="1568" t="s">
        <v>58</v>
      </c>
      <c r="I4141" s="1536">
        <v>0.1</v>
      </c>
      <c r="J4141" s="1569">
        <v>0.22</v>
      </c>
      <c r="K4141" s="1536">
        <v>0.15</v>
      </c>
      <c r="L4141" s="1570" t="s">
        <v>2988</v>
      </c>
      <c r="M4141" s="1536" t="s">
        <v>2465</v>
      </c>
      <c r="N4141" s="1571" t="s">
        <v>89</v>
      </c>
      <c r="O4141" s="1572" t="s">
        <v>763</v>
      </c>
    </row>
    <row r="4142" spans="2:15" s="1305" customFormat="1" ht="32.25" customHeight="1" x14ac:dyDescent="0.2">
      <c r="B4142" s="1573" t="s">
        <v>3347</v>
      </c>
      <c r="C4142" s="1583" t="s">
        <v>783</v>
      </c>
      <c r="D4142" s="1532" t="s">
        <v>233</v>
      </c>
      <c r="E4142" s="1533">
        <f t="shared" si="32"/>
        <v>39</v>
      </c>
      <c r="F4142" s="1534">
        <v>19.010000000000002</v>
      </c>
      <c r="G4142" s="1535">
        <v>19.989999999999998</v>
      </c>
      <c r="H4142" s="1568" t="s">
        <v>58</v>
      </c>
      <c r="I4142" s="1536">
        <v>0.1</v>
      </c>
      <c r="J4142" s="1569">
        <v>0.22</v>
      </c>
      <c r="K4142" s="1536">
        <v>0.15</v>
      </c>
      <c r="L4142" s="1570" t="s">
        <v>2988</v>
      </c>
      <c r="M4142" s="1536" t="s">
        <v>2465</v>
      </c>
      <c r="N4142" s="1571" t="s">
        <v>89</v>
      </c>
      <c r="O4142" s="1572" t="s">
        <v>763</v>
      </c>
    </row>
    <row r="4143" spans="2:15" s="1305" customFormat="1" ht="32.25" customHeight="1" x14ac:dyDescent="0.2">
      <c r="B4143" s="1573" t="s">
        <v>3348</v>
      </c>
      <c r="C4143" s="1583" t="s">
        <v>783</v>
      </c>
      <c r="D4143" s="1532" t="s">
        <v>233</v>
      </c>
      <c r="E4143" s="1533">
        <f t="shared" si="32"/>
        <v>49</v>
      </c>
      <c r="F4143" s="1534">
        <v>29.01</v>
      </c>
      <c r="G4143" s="1535">
        <v>19.989999999999998</v>
      </c>
      <c r="H4143" s="1568" t="s">
        <v>58</v>
      </c>
      <c r="I4143" s="1536">
        <v>0.1</v>
      </c>
      <c r="J4143" s="1569">
        <v>0.22</v>
      </c>
      <c r="K4143" s="1536">
        <v>0.15</v>
      </c>
      <c r="L4143" s="1570" t="s">
        <v>110</v>
      </c>
      <c r="M4143" s="1536" t="s">
        <v>2970</v>
      </c>
      <c r="N4143" s="1571" t="s">
        <v>2971</v>
      </c>
      <c r="O4143" s="1572" t="s">
        <v>763</v>
      </c>
    </row>
    <row r="4144" spans="2:15" s="1305" customFormat="1" ht="32.25" customHeight="1" x14ac:dyDescent="0.2">
      <c r="B4144" s="1573" t="s">
        <v>3349</v>
      </c>
      <c r="C4144" s="1583" t="s">
        <v>783</v>
      </c>
      <c r="D4144" s="1532" t="s">
        <v>233</v>
      </c>
      <c r="E4144" s="1533">
        <f t="shared" si="32"/>
        <v>49</v>
      </c>
      <c r="F4144" s="1534">
        <v>29.01</v>
      </c>
      <c r="G4144" s="1535">
        <v>19.989999999999998</v>
      </c>
      <c r="H4144" s="1568" t="s">
        <v>58</v>
      </c>
      <c r="I4144" s="1536">
        <v>0.1</v>
      </c>
      <c r="J4144" s="1569">
        <v>0.22</v>
      </c>
      <c r="K4144" s="1536">
        <v>0.15</v>
      </c>
      <c r="L4144" s="1570" t="s">
        <v>110</v>
      </c>
      <c r="M4144" s="1536" t="s">
        <v>2970</v>
      </c>
      <c r="N4144" s="1571" t="s">
        <v>2971</v>
      </c>
      <c r="O4144" s="1572" t="s">
        <v>763</v>
      </c>
    </row>
    <row r="4145" spans="2:15" s="1305" customFormat="1" ht="32.25" customHeight="1" x14ac:dyDescent="0.2">
      <c r="B4145" s="1573" t="s">
        <v>3350</v>
      </c>
      <c r="C4145" s="1583" t="s">
        <v>783</v>
      </c>
      <c r="D4145" s="1532" t="s">
        <v>233</v>
      </c>
      <c r="E4145" s="1533">
        <f t="shared" si="32"/>
        <v>49</v>
      </c>
      <c r="F4145" s="1534">
        <v>29.01</v>
      </c>
      <c r="G4145" s="1535">
        <v>19.989999999999998</v>
      </c>
      <c r="H4145" s="1568" t="s">
        <v>58</v>
      </c>
      <c r="I4145" s="1536">
        <v>0.1</v>
      </c>
      <c r="J4145" s="1569">
        <v>0.22</v>
      </c>
      <c r="K4145" s="1536">
        <v>0.15</v>
      </c>
      <c r="L4145" s="1570" t="s">
        <v>110</v>
      </c>
      <c r="M4145" s="1536" t="s">
        <v>2970</v>
      </c>
      <c r="N4145" s="1571" t="s">
        <v>2971</v>
      </c>
      <c r="O4145" s="1572" t="s">
        <v>763</v>
      </c>
    </row>
    <row r="4146" spans="2:15" s="1305" customFormat="1" ht="32.25" customHeight="1" x14ac:dyDescent="0.2">
      <c r="B4146" s="1573" t="s">
        <v>3351</v>
      </c>
      <c r="C4146" s="1583" t="s">
        <v>783</v>
      </c>
      <c r="D4146" s="1532" t="s">
        <v>233</v>
      </c>
      <c r="E4146" s="1533">
        <f t="shared" si="32"/>
        <v>59</v>
      </c>
      <c r="F4146" s="1534">
        <v>39.01</v>
      </c>
      <c r="G4146" s="1535">
        <v>19.989999999999998</v>
      </c>
      <c r="H4146" s="1568" t="s">
        <v>58</v>
      </c>
      <c r="I4146" s="1536">
        <v>9.8000000000000004E-2</v>
      </c>
      <c r="J4146" s="1569">
        <v>0.22</v>
      </c>
      <c r="K4146" s="1536">
        <v>0.15</v>
      </c>
      <c r="L4146" s="1570" t="s">
        <v>2186</v>
      </c>
      <c r="M4146" s="1536" t="s">
        <v>101</v>
      </c>
      <c r="N4146" s="1571" t="s">
        <v>102</v>
      </c>
      <c r="O4146" s="1572" t="s">
        <v>390</v>
      </c>
    </row>
    <row r="4147" spans="2:15" s="1305" customFormat="1" ht="32.25" customHeight="1" x14ac:dyDescent="0.2">
      <c r="B4147" s="1573" t="s">
        <v>3352</v>
      </c>
      <c r="C4147" s="1583" t="s">
        <v>783</v>
      </c>
      <c r="D4147" s="1532" t="s">
        <v>233</v>
      </c>
      <c r="E4147" s="1533">
        <f t="shared" si="32"/>
        <v>59</v>
      </c>
      <c r="F4147" s="1534">
        <v>39.01</v>
      </c>
      <c r="G4147" s="1535">
        <v>19.989999999999998</v>
      </c>
      <c r="H4147" s="1568" t="s">
        <v>58</v>
      </c>
      <c r="I4147" s="1536">
        <v>9.8000000000000004E-2</v>
      </c>
      <c r="J4147" s="1569">
        <v>0.22</v>
      </c>
      <c r="K4147" s="1536">
        <v>0.15</v>
      </c>
      <c r="L4147" s="1570" t="s">
        <v>2186</v>
      </c>
      <c r="M4147" s="1536" t="s">
        <v>101</v>
      </c>
      <c r="N4147" s="1571" t="s">
        <v>102</v>
      </c>
      <c r="O4147" s="1572" t="s">
        <v>390</v>
      </c>
    </row>
    <row r="4148" spans="2:15" s="1305" customFormat="1" ht="32.25" customHeight="1" x14ac:dyDescent="0.2">
      <c r="B4148" s="1573" t="s">
        <v>3353</v>
      </c>
      <c r="C4148" s="1583" t="s">
        <v>783</v>
      </c>
      <c r="D4148" s="1532" t="s">
        <v>233</v>
      </c>
      <c r="E4148" s="1533">
        <f t="shared" si="32"/>
        <v>59</v>
      </c>
      <c r="F4148" s="1534">
        <v>39.01</v>
      </c>
      <c r="G4148" s="1535">
        <v>19.989999999999998</v>
      </c>
      <c r="H4148" s="1568" t="s">
        <v>58</v>
      </c>
      <c r="I4148" s="1536">
        <v>9.8000000000000004E-2</v>
      </c>
      <c r="J4148" s="1569">
        <v>0.22</v>
      </c>
      <c r="K4148" s="1536">
        <v>0.15</v>
      </c>
      <c r="L4148" s="1570" t="s">
        <v>2186</v>
      </c>
      <c r="M4148" s="1536" t="s">
        <v>101</v>
      </c>
      <c r="N4148" s="1571" t="s">
        <v>102</v>
      </c>
      <c r="O4148" s="1572" t="s">
        <v>390</v>
      </c>
    </row>
    <row r="4149" spans="2:15" s="1305" customFormat="1" ht="32.25" customHeight="1" x14ac:dyDescent="0.2">
      <c r="B4149" s="1573" t="s">
        <v>3354</v>
      </c>
      <c r="C4149" s="1583" t="s">
        <v>783</v>
      </c>
      <c r="D4149" s="1532" t="s">
        <v>233</v>
      </c>
      <c r="E4149" s="1533">
        <f t="shared" si="32"/>
        <v>79</v>
      </c>
      <c r="F4149" s="1534">
        <v>59.01</v>
      </c>
      <c r="G4149" s="1535">
        <v>19.989999999999998</v>
      </c>
      <c r="H4149" s="1568" t="s">
        <v>58</v>
      </c>
      <c r="I4149" s="1536">
        <v>0.09</v>
      </c>
      <c r="J4149" s="1569">
        <v>0.22</v>
      </c>
      <c r="K4149" s="1536">
        <v>0.15</v>
      </c>
      <c r="L4149" s="1570" t="s">
        <v>107</v>
      </c>
      <c r="M4149" s="1536" t="s">
        <v>2595</v>
      </c>
      <c r="N4149" s="1571" t="s">
        <v>580</v>
      </c>
      <c r="O4149" s="1572" t="s">
        <v>390</v>
      </c>
    </row>
    <row r="4150" spans="2:15" s="1305" customFormat="1" ht="32.25" customHeight="1" x14ac:dyDescent="0.2">
      <c r="B4150" s="1573" t="s">
        <v>3355</v>
      </c>
      <c r="C4150" s="1583" t="s">
        <v>783</v>
      </c>
      <c r="D4150" s="1532" t="s">
        <v>233</v>
      </c>
      <c r="E4150" s="1533">
        <f t="shared" si="32"/>
        <v>79</v>
      </c>
      <c r="F4150" s="1534">
        <v>59.01</v>
      </c>
      <c r="G4150" s="1535">
        <v>19.989999999999998</v>
      </c>
      <c r="H4150" s="1568" t="s">
        <v>58</v>
      </c>
      <c r="I4150" s="1536">
        <v>0.09</v>
      </c>
      <c r="J4150" s="1569">
        <v>0.22</v>
      </c>
      <c r="K4150" s="1536">
        <v>0.15</v>
      </c>
      <c r="L4150" s="1570" t="s">
        <v>107</v>
      </c>
      <c r="M4150" s="1536" t="s">
        <v>2595</v>
      </c>
      <c r="N4150" s="1571" t="s">
        <v>580</v>
      </c>
      <c r="O4150" s="1572" t="s">
        <v>390</v>
      </c>
    </row>
    <row r="4151" spans="2:15" s="1305" customFormat="1" ht="32.25" customHeight="1" x14ac:dyDescent="0.2">
      <c r="B4151" s="1573" t="s">
        <v>3356</v>
      </c>
      <c r="C4151" s="1583" t="s">
        <v>783</v>
      </c>
      <c r="D4151" s="1532" t="s">
        <v>233</v>
      </c>
      <c r="E4151" s="1533">
        <f t="shared" si="32"/>
        <v>79</v>
      </c>
      <c r="F4151" s="1534">
        <v>59.01</v>
      </c>
      <c r="G4151" s="1535">
        <v>19.989999999999998</v>
      </c>
      <c r="H4151" s="1568" t="s">
        <v>58</v>
      </c>
      <c r="I4151" s="1536">
        <v>0.09</v>
      </c>
      <c r="J4151" s="1569">
        <v>0.22</v>
      </c>
      <c r="K4151" s="1536">
        <v>0.15</v>
      </c>
      <c r="L4151" s="1570" t="s">
        <v>107</v>
      </c>
      <c r="M4151" s="1536" t="s">
        <v>2595</v>
      </c>
      <c r="N4151" s="1571" t="s">
        <v>580</v>
      </c>
      <c r="O4151" s="1572" t="s">
        <v>390</v>
      </c>
    </row>
    <row r="4152" spans="2:15" s="1305" customFormat="1" ht="32.25" customHeight="1" x14ac:dyDescent="0.2">
      <c r="B4152" s="1573" t="s">
        <v>3357</v>
      </c>
      <c r="C4152" s="1583" t="s">
        <v>783</v>
      </c>
      <c r="D4152" s="1532" t="s">
        <v>233</v>
      </c>
      <c r="E4152" s="1533">
        <f t="shared" si="32"/>
        <v>99</v>
      </c>
      <c r="F4152" s="1534">
        <v>79.010000000000005</v>
      </c>
      <c r="G4152" s="1535">
        <v>19.989999999999998</v>
      </c>
      <c r="H4152" s="1568" t="s">
        <v>58</v>
      </c>
      <c r="I4152" s="1536">
        <v>8.5999999999999993E-2</v>
      </c>
      <c r="J4152" s="1569">
        <v>0.22</v>
      </c>
      <c r="K4152" s="1536">
        <v>0.15</v>
      </c>
      <c r="L4152" s="1570" t="s">
        <v>2916</v>
      </c>
      <c r="M4152" s="1536" t="s">
        <v>2917</v>
      </c>
      <c r="N4152" s="1571" t="s">
        <v>883</v>
      </c>
      <c r="O4152" s="1572" t="s">
        <v>390</v>
      </c>
    </row>
    <row r="4153" spans="2:15" s="1305" customFormat="1" ht="32.25" customHeight="1" x14ac:dyDescent="0.2">
      <c r="B4153" s="1573" t="s">
        <v>3358</v>
      </c>
      <c r="C4153" s="1583" t="s">
        <v>783</v>
      </c>
      <c r="D4153" s="1532" t="s">
        <v>233</v>
      </c>
      <c r="E4153" s="1533">
        <f t="shared" si="32"/>
        <v>99</v>
      </c>
      <c r="F4153" s="1534">
        <v>79.010000000000005</v>
      </c>
      <c r="G4153" s="1535">
        <v>19.989999999999998</v>
      </c>
      <c r="H4153" s="1568" t="s">
        <v>58</v>
      </c>
      <c r="I4153" s="1536">
        <v>8.5999999999999993E-2</v>
      </c>
      <c r="J4153" s="1569">
        <v>0.22</v>
      </c>
      <c r="K4153" s="1536">
        <v>0.15</v>
      </c>
      <c r="L4153" s="1570" t="s">
        <v>2916</v>
      </c>
      <c r="M4153" s="1536" t="s">
        <v>2917</v>
      </c>
      <c r="N4153" s="1571" t="s">
        <v>883</v>
      </c>
      <c r="O4153" s="1572" t="s">
        <v>390</v>
      </c>
    </row>
    <row r="4154" spans="2:15" s="1305" customFormat="1" ht="32.25" customHeight="1" x14ac:dyDescent="0.2">
      <c r="B4154" s="1573" t="s">
        <v>3359</v>
      </c>
      <c r="C4154" s="1583" t="s">
        <v>783</v>
      </c>
      <c r="D4154" s="1532" t="s">
        <v>233</v>
      </c>
      <c r="E4154" s="1533">
        <f t="shared" si="32"/>
        <v>99</v>
      </c>
      <c r="F4154" s="1534">
        <v>79.010000000000005</v>
      </c>
      <c r="G4154" s="1535">
        <v>19.989999999999998</v>
      </c>
      <c r="H4154" s="1568" t="s">
        <v>58</v>
      </c>
      <c r="I4154" s="1536">
        <v>8.5999999999999993E-2</v>
      </c>
      <c r="J4154" s="1569">
        <v>0.22</v>
      </c>
      <c r="K4154" s="1536">
        <v>0.15</v>
      </c>
      <c r="L4154" s="1570" t="s">
        <v>2916</v>
      </c>
      <c r="M4154" s="1536" t="s">
        <v>2917</v>
      </c>
      <c r="N4154" s="1571" t="s">
        <v>883</v>
      </c>
      <c r="O4154" s="1572" t="s">
        <v>390</v>
      </c>
    </row>
    <row r="4155" spans="2:15" s="1305" customFormat="1" ht="32.25" customHeight="1" x14ac:dyDescent="0.2">
      <c r="B4155" s="1573" t="s">
        <v>3360</v>
      </c>
      <c r="C4155" s="1583" t="s">
        <v>783</v>
      </c>
      <c r="D4155" s="1532" t="s">
        <v>233</v>
      </c>
      <c r="E4155" s="1533">
        <f t="shared" si="32"/>
        <v>120</v>
      </c>
      <c r="F4155" s="1534">
        <v>100.01</v>
      </c>
      <c r="G4155" s="1535">
        <v>19.989999999999998</v>
      </c>
      <c r="H4155" s="1568" t="s">
        <v>58</v>
      </c>
      <c r="I4155" s="1536">
        <v>8.5999999999999993E-2</v>
      </c>
      <c r="J4155" s="1569">
        <v>0.22</v>
      </c>
      <c r="K4155" s="1536">
        <v>0.15</v>
      </c>
      <c r="L4155" s="1570" t="s">
        <v>2984</v>
      </c>
      <c r="M4155" s="1536" t="s">
        <v>2985</v>
      </c>
      <c r="N4155" s="1571" t="s">
        <v>1463</v>
      </c>
      <c r="O4155" s="1572" t="s">
        <v>390</v>
      </c>
    </row>
    <row r="4156" spans="2:15" s="1305" customFormat="1" ht="32.25" customHeight="1" x14ac:dyDescent="0.2">
      <c r="B4156" s="1573" t="s">
        <v>3361</v>
      </c>
      <c r="C4156" s="1583" t="s">
        <v>783</v>
      </c>
      <c r="D4156" s="1532" t="s">
        <v>233</v>
      </c>
      <c r="E4156" s="1533">
        <f t="shared" si="32"/>
        <v>120</v>
      </c>
      <c r="F4156" s="1534">
        <v>100.01</v>
      </c>
      <c r="G4156" s="1535">
        <v>19.989999999999998</v>
      </c>
      <c r="H4156" s="1568" t="s">
        <v>58</v>
      </c>
      <c r="I4156" s="1536">
        <v>8.5999999999999993E-2</v>
      </c>
      <c r="J4156" s="1569">
        <v>0.22</v>
      </c>
      <c r="K4156" s="1536">
        <v>0.15</v>
      </c>
      <c r="L4156" s="1570" t="s">
        <v>2984</v>
      </c>
      <c r="M4156" s="1536" t="s">
        <v>2985</v>
      </c>
      <c r="N4156" s="1571" t="s">
        <v>1463</v>
      </c>
      <c r="O4156" s="1572" t="s">
        <v>390</v>
      </c>
    </row>
    <row r="4157" spans="2:15" s="1305" customFormat="1" ht="40.5" customHeight="1" x14ac:dyDescent="0.2">
      <c r="B4157" s="1573" t="s">
        <v>3362</v>
      </c>
      <c r="C4157" s="1583" t="s">
        <v>783</v>
      </c>
      <c r="D4157" s="1532" t="s">
        <v>233</v>
      </c>
      <c r="E4157" s="1533">
        <f t="shared" si="32"/>
        <v>120</v>
      </c>
      <c r="F4157" s="1534">
        <v>100.01</v>
      </c>
      <c r="G4157" s="1535">
        <v>19.989999999999998</v>
      </c>
      <c r="H4157" s="1568" t="s">
        <v>58</v>
      </c>
      <c r="I4157" s="1536">
        <v>8.5999999999999993E-2</v>
      </c>
      <c r="J4157" s="1569">
        <v>0.22</v>
      </c>
      <c r="K4157" s="1536">
        <v>0.15</v>
      </c>
      <c r="L4157" s="1570" t="s">
        <v>2984</v>
      </c>
      <c r="M4157" s="1536" t="s">
        <v>2985</v>
      </c>
      <c r="N4157" s="1571" t="s">
        <v>1463</v>
      </c>
      <c r="O4157" s="1572" t="s">
        <v>390</v>
      </c>
    </row>
    <row r="4158" spans="2:15" s="1305" customFormat="1" ht="18" customHeight="1" x14ac:dyDescent="0.2">
      <c r="B4158" s="4029" t="s">
        <v>1985</v>
      </c>
      <c r="C4158" s="4030"/>
      <c r="D4158" s="1540"/>
      <c r="E4158" s="1540"/>
      <c r="F4158" s="772"/>
      <c r="G4158" s="772"/>
      <c r="H4158" s="772"/>
      <c r="I4158" s="712"/>
      <c r="J4158" s="712"/>
      <c r="K4158" s="712"/>
      <c r="L4158" s="712"/>
      <c r="M4158" s="712"/>
      <c r="N4158" s="712"/>
      <c r="O4158" s="729"/>
    </row>
    <row r="4159" spans="2:15" s="1305" customFormat="1" ht="18" customHeight="1" thickBot="1" x14ac:dyDescent="0.25">
      <c r="B4159" s="1567" t="s">
        <v>3341</v>
      </c>
      <c r="C4159" s="699"/>
      <c r="D4159" s="699"/>
      <c r="E4159" s="699"/>
      <c r="F4159" s="776"/>
      <c r="G4159" s="776"/>
      <c r="H4159" s="776"/>
      <c r="I4159" s="699"/>
      <c r="J4159" s="699"/>
      <c r="K4159" s="699"/>
      <c r="L4159" s="699"/>
      <c r="M4159" s="699"/>
      <c r="N4159" s="699"/>
      <c r="O4159" s="700"/>
    </row>
    <row r="4160" spans="2:15" s="1305" customFormat="1" ht="18" customHeight="1" thickTop="1" x14ac:dyDescent="0.3">
      <c r="B4160" s="4408"/>
      <c r="C4160" s="4408"/>
      <c r="D4160" s="534"/>
      <c r="E4160" s="534"/>
      <c r="F4160" s="534"/>
      <c r="G4160" s="506"/>
    </row>
    <row r="4161" spans="2:15" s="1305" customFormat="1" ht="18" customHeight="1" thickBot="1" x14ac:dyDescent="0.35">
      <c r="B4161" s="534"/>
      <c r="C4161" s="534"/>
      <c r="D4161" s="534"/>
      <c r="E4161" s="534"/>
      <c r="F4161" s="534"/>
      <c r="G4161" s="506"/>
    </row>
    <row r="4162" spans="2:15" s="1305" customFormat="1" ht="18" customHeight="1" thickTop="1" thickBot="1" x14ac:dyDescent="0.25">
      <c r="B4162" s="742"/>
      <c r="C4162" s="1042"/>
      <c r="D4162" s="1042"/>
      <c r="E4162" s="1042"/>
      <c r="F4162" s="1042"/>
      <c r="G4162" s="1042"/>
      <c r="H4162" s="1042"/>
      <c r="I4162" s="1042"/>
      <c r="J4162" s="1042"/>
      <c r="K4162" s="1042"/>
      <c r="L4162" s="1042"/>
      <c r="M4162" s="1042"/>
      <c r="N4162" s="1042"/>
      <c r="O4162" s="734"/>
    </row>
    <row r="4163" spans="2:15" s="1305" customFormat="1" ht="18" customHeight="1" thickTop="1" x14ac:dyDescent="0.2">
      <c r="B4163" s="1519" t="s">
        <v>3303</v>
      </c>
      <c r="C4163" s="1520"/>
      <c r="D4163" s="1520"/>
      <c r="E4163" s="1520"/>
      <c r="F4163" s="1520"/>
      <c r="G4163" s="1521"/>
      <c r="H4163" s="1521"/>
      <c r="I4163" s="1521"/>
      <c r="J4163" s="1521"/>
      <c r="K4163" s="1521"/>
      <c r="L4163" s="1522"/>
      <c r="M4163" s="1522"/>
      <c r="N4163" s="1522"/>
      <c r="O4163" s="1523"/>
    </row>
    <row r="4164" spans="2:15" s="1305" customFormat="1" ht="47.25" customHeight="1" x14ac:dyDescent="0.2">
      <c r="B4164" s="1524" t="s">
        <v>995</v>
      </c>
      <c r="C4164" s="1525" t="s">
        <v>80</v>
      </c>
      <c r="D4164" s="1526" t="s">
        <v>1810</v>
      </c>
      <c r="E4164" s="1527" t="s">
        <v>535</v>
      </c>
      <c r="F4164" s="1527" t="s">
        <v>2955</v>
      </c>
      <c r="G4164" s="1528" t="s">
        <v>536</v>
      </c>
      <c r="H4164" s="1528" t="s">
        <v>537</v>
      </c>
      <c r="I4164" s="1525" t="s">
        <v>2956</v>
      </c>
      <c r="J4164" s="1525" t="s">
        <v>2957</v>
      </c>
      <c r="K4164" s="1525" t="s">
        <v>2958</v>
      </c>
      <c r="L4164" s="1525" t="s">
        <v>2959</v>
      </c>
      <c r="M4164" s="1525" t="s">
        <v>2960</v>
      </c>
      <c r="N4164" s="1529" t="s">
        <v>2961</v>
      </c>
      <c r="O4164" s="1530" t="s">
        <v>2028</v>
      </c>
    </row>
    <row r="4165" spans="2:15" s="1305" customFormat="1" ht="18" customHeight="1" x14ac:dyDescent="0.2">
      <c r="B4165" s="1710" t="s">
        <v>3304</v>
      </c>
      <c r="C4165" s="1532" t="s">
        <v>2030</v>
      </c>
      <c r="D4165" s="1532" t="s">
        <v>233</v>
      </c>
      <c r="E4165" s="1533">
        <v>18</v>
      </c>
      <c r="F4165" s="1535">
        <v>8.01</v>
      </c>
      <c r="G4165" s="1535">
        <f>+E4165-F4165</f>
        <v>9.99</v>
      </c>
      <c r="H4165" s="1568" t="s">
        <v>3305</v>
      </c>
      <c r="I4165" s="1711">
        <v>0.12</v>
      </c>
      <c r="J4165" s="1569">
        <v>0.22</v>
      </c>
      <c r="K4165" s="1711">
        <v>0.15</v>
      </c>
      <c r="L4165" s="1570" t="s">
        <v>1771</v>
      </c>
      <c r="M4165" s="1536" t="s">
        <v>235</v>
      </c>
      <c r="N4165" s="1571" t="s">
        <v>236</v>
      </c>
      <c r="O4165" s="1572" t="s">
        <v>2034</v>
      </c>
    </row>
    <row r="4166" spans="2:15" s="1305" customFormat="1" ht="18" customHeight="1" x14ac:dyDescent="0.2">
      <c r="B4166" s="1710" t="s">
        <v>3306</v>
      </c>
      <c r="C4166" s="1532" t="s">
        <v>2030</v>
      </c>
      <c r="D4166" s="1532" t="s">
        <v>233</v>
      </c>
      <c r="E4166" s="1533">
        <v>18</v>
      </c>
      <c r="F4166" s="1535">
        <v>8.01</v>
      </c>
      <c r="G4166" s="1535">
        <f t="shared" ref="G4166:G4198" si="33">+E4166-F4166</f>
        <v>9.99</v>
      </c>
      <c r="H4166" s="1568" t="s">
        <v>3305</v>
      </c>
      <c r="I4166" s="1711">
        <v>0.12</v>
      </c>
      <c r="J4166" s="1569">
        <v>0.22</v>
      </c>
      <c r="K4166" s="1711">
        <v>0.15</v>
      </c>
      <c r="L4166" s="1570" t="s">
        <v>1771</v>
      </c>
      <c r="M4166" s="1536" t="s">
        <v>235</v>
      </c>
      <c r="N4166" s="1571" t="s">
        <v>236</v>
      </c>
      <c r="O4166" s="1572" t="s">
        <v>2034</v>
      </c>
    </row>
    <row r="4167" spans="2:15" s="1305" customFormat="1" ht="18" customHeight="1" x14ac:dyDescent="0.2">
      <c r="B4167" s="1710" t="s">
        <v>3307</v>
      </c>
      <c r="C4167" s="1532" t="s">
        <v>2030</v>
      </c>
      <c r="D4167" s="1532" t="s">
        <v>233</v>
      </c>
      <c r="E4167" s="1533">
        <v>20</v>
      </c>
      <c r="F4167" s="1535">
        <v>10.01</v>
      </c>
      <c r="G4167" s="1535">
        <f t="shared" si="33"/>
        <v>9.99</v>
      </c>
      <c r="H4167" s="1568" t="s">
        <v>3305</v>
      </c>
      <c r="I4167" s="1711">
        <v>0.12</v>
      </c>
      <c r="J4167" s="1569">
        <v>0.22</v>
      </c>
      <c r="K4167" s="1711">
        <v>0.15</v>
      </c>
      <c r="L4167" s="1570" t="s">
        <v>1769</v>
      </c>
      <c r="M4167" s="1536" t="s">
        <v>1770</v>
      </c>
      <c r="N4167" s="1571" t="s">
        <v>1771</v>
      </c>
      <c r="O4167" s="1572" t="s">
        <v>2034</v>
      </c>
    </row>
    <row r="4168" spans="2:15" s="1305" customFormat="1" ht="18" customHeight="1" x14ac:dyDescent="0.2">
      <c r="B4168" s="1710" t="s">
        <v>3308</v>
      </c>
      <c r="C4168" s="1532" t="s">
        <v>2030</v>
      </c>
      <c r="D4168" s="1532" t="s">
        <v>233</v>
      </c>
      <c r="E4168" s="1533">
        <v>20</v>
      </c>
      <c r="F4168" s="1535">
        <v>10.01</v>
      </c>
      <c r="G4168" s="1535">
        <f t="shared" si="33"/>
        <v>9.99</v>
      </c>
      <c r="H4168" s="1568" t="s">
        <v>3305</v>
      </c>
      <c r="I4168" s="1711">
        <v>0.12</v>
      </c>
      <c r="J4168" s="1569">
        <v>0.22</v>
      </c>
      <c r="K4168" s="1711">
        <v>0.15</v>
      </c>
      <c r="L4168" s="1570" t="s">
        <v>1769</v>
      </c>
      <c r="M4168" s="1536" t="s">
        <v>1770</v>
      </c>
      <c r="N4168" s="1571" t="s">
        <v>1771</v>
      </c>
      <c r="O4168" s="1572" t="s">
        <v>2034</v>
      </c>
    </row>
    <row r="4169" spans="2:15" s="1305" customFormat="1" ht="18" customHeight="1" x14ac:dyDescent="0.2">
      <c r="B4169" s="1710" t="s">
        <v>3309</v>
      </c>
      <c r="C4169" s="1532" t="s">
        <v>2030</v>
      </c>
      <c r="D4169" s="1532" t="s">
        <v>233</v>
      </c>
      <c r="E4169" s="1533">
        <v>20</v>
      </c>
      <c r="F4169" s="1534">
        <v>10.01</v>
      </c>
      <c r="G4169" s="1535">
        <f t="shared" si="33"/>
        <v>9.99</v>
      </c>
      <c r="H4169" s="1568" t="s">
        <v>3305</v>
      </c>
      <c r="I4169" s="1711">
        <v>0.12</v>
      </c>
      <c r="J4169" s="1569">
        <v>0.22</v>
      </c>
      <c r="K4169" s="1711">
        <v>0.15</v>
      </c>
      <c r="L4169" s="1570" t="s">
        <v>1769</v>
      </c>
      <c r="M4169" s="1536" t="s">
        <v>1770</v>
      </c>
      <c r="N4169" s="1571" t="s">
        <v>1771</v>
      </c>
      <c r="O4169" s="1572" t="s">
        <v>2034</v>
      </c>
    </row>
    <row r="4170" spans="2:15" s="1305" customFormat="1" ht="18" customHeight="1" x14ac:dyDescent="0.2">
      <c r="B4170" s="1710" t="s">
        <v>3310</v>
      </c>
      <c r="C4170" s="1532" t="s">
        <v>2030</v>
      </c>
      <c r="D4170" s="1532" t="s">
        <v>233</v>
      </c>
      <c r="E4170" s="1533">
        <v>25</v>
      </c>
      <c r="F4170" s="1534">
        <v>15.01</v>
      </c>
      <c r="G4170" s="1535">
        <f t="shared" si="33"/>
        <v>9.99</v>
      </c>
      <c r="H4170" s="1568" t="s">
        <v>3305</v>
      </c>
      <c r="I4170" s="1711">
        <v>0.12</v>
      </c>
      <c r="J4170" s="1569">
        <v>0.22</v>
      </c>
      <c r="K4170" s="1711">
        <v>0.15</v>
      </c>
      <c r="L4170" s="1570" t="s">
        <v>1891</v>
      </c>
      <c r="M4170" s="1536" t="s">
        <v>2468</v>
      </c>
      <c r="N4170" s="1571" t="s">
        <v>2172</v>
      </c>
      <c r="O4170" s="1572" t="s">
        <v>2034</v>
      </c>
    </row>
    <row r="4171" spans="2:15" s="1305" customFormat="1" ht="18" customHeight="1" x14ac:dyDescent="0.2">
      <c r="B4171" s="1712" t="s">
        <v>3311</v>
      </c>
      <c r="C4171" s="1532" t="s">
        <v>2030</v>
      </c>
      <c r="D4171" s="1532" t="s">
        <v>233</v>
      </c>
      <c r="E4171" s="1533">
        <v>25</v>
      </c>
      <c r="F4171" s="1534">
        <v>15.01</v>
      </c>
      <c r="G4171" s="1535">
        <f t="shared" si="33"/>
        <v>9.99</v>
      </c>
      <c r="H4171" s="1568" t="s">
        <v>3305</v>
      </c>
      <c r="I4171" s="1711">
        <v>0.12</v>
      </c>
      <c r="J4171" s="1569">
        <v>0.22</v>
      </c>
      <c r="K4171" s="1711">
        <v>0.15</v>
      </c>
      <c r="L4171" s="1570" t="s">
        <v>1891</v>
      </c>
      <c r="M4171" s="1536" t="s">
        <v>2468</v>
      </c>
      <c r="N4171" s="1571" t="s">
        <v>2172</v>
      </c>
      <c r="O4171" s="1572" t="s">
        <v>2034</v>
      </c>
    </row>
    <row r="4172" spans="2:15" s="1305" customFormat="1" ht="18" customHeight="1" x14ac:dyDescent="0.2">
      <c r="B4172" s="1712" t="s">
        <v>3312</v>
      </c>
      <c r="C4172" s="1532" t="s">
        <v>2030</v>
      </c>
      <c r="D4172" s="1532" t="s">
        <v>233</v>
      </c>
      <c r="E4172" s="1533">
        <v>25</v>
      </c>
      <c r="F4172" s="1534">
        <v>15.01</v>
      </c>
      <c r="G4172" s="1535">
        <f t="shared" si="33"/>
        <v>9.99</v>
      </c>
      <c r="H4172" s="1568" t="s">
        <v>3305</v>
      </c>
      <c r="I4172" s="1711">
        <v>0.12</v>
      </c>
      <c r="J4172" s="1569">
        <v>0.22</v>
      </c>
      <c r="K4172" s="1711">
        <v>0.15</v>
      </c>
      <c r="L4172" s="1570" t="s">
        <v>1891</v>
      </c>
      <c r="M4172" s="1536" t="s">
        <v>2468</v>
      </c>
      <c r="N4172" s="1571" t="s">
        <v>2172</v>
      </c>
      <c r="O4172" s="1572" t="s">
        <v>2034</v>
      </c>
    </row>
    <row r="4173" spans="2:15" s="1305" customFormat="1" ht="18" customHeight="1" x14ac:dyDescent="0.2">
      <c r="B4173" s="1713" t="s">
        <v>3313</v>
      </c>
      <c r="C4173" s="1532" t="s">
        <v>2030</v>
      </c>
      <c r="D4173" s="1532" t="s">
        <v>233</v>
      </c>
      <c r="E4173" s="1533">
        <v>30</v>
      </c>
      <c r="F4173" s="1534">
        <v>10.01</v>
      </c>
      <c r="G4173" s="1535">
        <f t="shared" si="33"/>
        <v>19.990000000000002</v>
      </c>
      <c r="H4173" s="1568" t="s">
        <v>58</v>
      </c>
      <c r="I4173" s="1711">
        <v>0.12</v>
      </c>
      <c r="J4173" s="1569">
        <v>0.22</v>
      </c>
      <c r="K4173" s="1711">
        <v>0.15</v>
      </c>
      <c r="L4173" s="1570" t="s">
        <v>1769</v>
      </c>
      <c r="M4173" s="1536" t="s">
        <v>1770</v>
      </c>
      <c r="N4173" s="1571" t="s">
        <v>1771</v>
      </c>
      <c r="O4173" s="1572" t="s">
        <v>763</v>
      </c>
    </row>
    <row r="4174" spans="2:15" s="1305" customFormat="1" ht="18" customHeight="1" x14ac:dyDescent="0.2">
      <c r="B4174" s="1713" t="s">
        <v>3314</v>
      </c>
      <c r="C4174" s="1532" t="s">
        <v>2030</v>
      </c>
      <c r="D4174" s="1532" t="s">
        <v>233</v>
      </c>
      <c r="E4174" s="1533">
        <v>30</v>
      </c>
      <c r="F4174" s="1534">
        <v>10.01</v>
      </c>
      <c r="G4174" s="1535">
        <f t="shared" si="33"/>
        <v>19.990000000000002</v>
      </c>
      <c r="H4174" s="1568" t="s">
        <v>58</v>
      </c>
      <c r="I4174" s="1711">
        <v>0.12</v>
      </c>
      <c r="J4174" s="1569">
        <v>0.22</v>
      </c>
      <c r="K4174" s="1711">
        <v>0.15</v>
      </c>
      <c r="L4174" s="1570" t="s">
        <v>1769</v>
      </c>
      <c r="M4174" s="1536" t="s">
        <v>1770</v>
      </c>
      <c r="N4174" s="1571" t="s">
        <v>1771</v>
      </c>
      <c r="O4174" s="1572" t="s">
        <v>763</v>
      </c>
    </row>
    <row r="4175" spans="2:15" s="1305" customFormat="1" ht="18" customHeight="1" x14ac:dyDescent="0.2">
      <c r="B4175" s="1713" t="s">
        <v>3315</v>
      </c>
      <c r="C4175" s="1532" t="s">
        <v>2030</v>
      </c>
      <c r="D4175" s="1532" t="s">
        <v>233</v>
      </c>
      <c r="E4175" s="1533">
        <v>30</v>
      </c>
      <c r="F4175" s="1534">
        <v>10.01</v>
      </c>
      <c r="G4175" s="1535">
        <f t="shared" si="33"/>
        <v>19.990000000000002</v>
      </c>
      <c r="H4175" s="1568" t="s">
        <v>58</v>
      </c>
      <c r="I4175" s="1711">
        <v>0.12</v>
      </c>
      <c r="J4175" s="1569">
        <v>0.22</v>
      </c>
      <c r="K4175" s="1711">
        <v>0.15</v>
      </c>
      <c r="L4175" s="1570" t="s">
        <v>1769</v>
      </c>
      <c r="M4175" s="1536" t="s">
        <v>1770</v>
      </c>
      <c r="N4175" s="1571" t="s">
        <v>1771</v>
      </c>
      <c r="O4175" s="1572" t="s">
        <v>763</v>
      </c>
    </row>
    <row r="4176" spans="2:15" s="1305" customFormat="1" ht="18" customHeight="1" x14ac:dyDescent="0.2">
      <c r="B4176" s="1714" t="s">
        <v>3316</v>
      </c>
      <c r="C4176" s="1532" t="s">
        <v>2030</v>
      </c>
      <c r="D4176" s="1532" t="s">
        <v>233</v>
      </c>
      <c r="E4176" s="1533">
        <v>34</v>
      </c>
      <c r="F4176" s="1534">
        <v>14.01</v>
      </c>
      <c r="G4176" s="1535">
        <f t="shared" si="33"/>
        <v>19.990000000000002</v>
      </c>
      <c r="H4176" s="1568" t="s">
        <v>58</v>
      </c>
      <c r="I4176" s="1711">
        <v>0.11</v>
      </c>
      <c r="J4176" s="1569">
        <v>0.22</v>
      </c>
      <c r="K4176" s="1711">
        <v>0.15</v>
      </c>
      <c r="L4176" s="1570" t="s">
        <v>762</v>
      </c>
      <c r="M4176" s="1536" t="s">
        <v>1777</v>
      </c>
      <c r="N4176" s="1571" t="s">
        <v>2463</v>
      </c>
      <c r="O4176" s="1572" t="s">
        <v>763</v>
      </c>
    </row>
    <row r="4177" spans="2:15" s="1305" customFormat="1" ht="18" customHeight="1" x14ac:dyDescent="0.2">
      <c r="B4177" s="1714" t="s">
        <v>3317</v>
      </c>
      <c r="C4177" s="1532" t="s">
        <v>2030</v>
      </c>
      <c r="D4177" s="1532" t="s">
        <v>233</v>
      </c>
      <c r="E4177" s="1533">
        <v>34</v>
      </c>
      <c r="F4177" s="1534">
        <v>14.01</v>
      </c>
      <c r="G4177" s="1535">
        <f t="shared" si="33"/>
        <v>19.990000000000002</v>
      </c>
      <c r="H4177" s="1568" t="s">
        <v>58</v>
      </c>
      <c r="I4177" s="1711">
        <v>0.11</v>
      </c>
      <c r="J4177" s="1569">
        <v>0.22</v>
      </c>
      <c r="K4177" s="1711">
        <v>0.15</v>
      </c>
      <c r="L4177" s="1570" t="s">
        <v>762</v>
      </c>
      <c r="M4177" s="1536" t="s">
        <v>1777</v>
      </c>
      <c r="N4177" s="1571" t="s">
        <v>2463</v>
      </c>
      <c r="O4177" s="1572" t="s">
        <v>763</v>
      </c>
    </row>
    <row r="4178" spans="2:15" s="1305" customFormat="1" ht="18" customHeight="1" x14ac:dyDescent="0.2">
      <c r="B4178" s="1714" t="s">
        <v>3318</v>
      </c>
      <c r="C4178" s="1532" t="s">
        <v>2030</v>
      </c>
      <c r="D4178" s="1532" t="s">
        <v>233</v>
      </c>
      <c r="E4178" s="1533">
        <v>34</v>
      </c>
      <c r="F4178" s="1534">
        <v>14.01</v>
      </c>
      <c r="G4178" s="1535">
        <f t="shared" si="33"/>
        <v>19.990000000000002</v>
      </c>
      <c r="H4178" s="1568" t="s">
        <v>58</v>
      </c>
      <c r="I4178" s="1711">
        <v>0.11</v>
      </c>
      <c r="J4178" s="1569">
        <v>0.22</v>
      </c>
      <c r="K4178" s="1711">
        <v>0.15</v>
      </c>
      <c r="L4178" s="1570" t="s">
        <v>762</v>
      </c>
      <c r="M4178" s="1536" t="s">
        <v>1777</v>
      </c>
      <c r="N4178" s="1571" t="s">
        <v>2463</v>
      </c>
      <c r="O4178" s="1572" t="s">
        <v>763</v>
      </c>
    </row>
    <row r="4179" spans="2:15" s="1305" customFormat="1" ht="18" customHeight="1" x14ac:dyDescent="0.2">
      <c r="B4179" s="1715" t="s">
        <v>3319</v>
      </c>
      <c r="C4179" s="1532" t="s">
        <v>2030</v>
      </c>
      <c r="D4179" s="1532" t="s">
        <v>233</v>
      </c>
      <c r="E4179" s="1533">
        <v>39</v>
      </c>
      <c r="F4179" s="1534">
        <v>19.010000000000002</v>
      </c>
      <c r="G4179" s="1535">
        <f t="shared" si="33"/>
        <v>19.989999999999998</v>
      </c>
      <c r="H4179" s="1568" t="s">
        <v>58</v>
      </c>
      <c r="I4179" s="1711">
        <v>0.11</v>
      </c>
      <c r="J4179" s="1569">
        <v>0.22</v>
      </c>
      <c r="K4179" s="1711">
        <v>0.15</v>
      </c>
      <c r="L4179" s="1570" t="s">
        <v>2187</v>
      </c>
      <c r="M4179" s="1536" t="s">
        <v>2465</v>
      </c>
      <c r="N4179" s="1571" t="s">
        <v>89</v>
      </c>
      <c r="O4179" s="1572" t="s">
        <v>763</v>
      </c>
    </row>
    <row r="4180" spans="2:15" s="1305" customFormat="1" ht="18" customHeight="1" x14ac:dyDescent="0.2">
      <c r="B4180" s="1715" t="s">
        <v>3320</v>
      </c>
      <c r="C4180" s="1532" t="s">
        <v>2030</v>
      </c>
      <c r="D4180" s="1532" t="s">
        <v>233</v>
      </c>
      <c r="E4180" s="1533">
        <v>39</v>
      </c>
      <c r="F4180" s="1534">
        <v>19.010000000000002</v>
      </c>
      <c r="G4180" s="1535">
        <f t="shared" si="33"/>
        <v>19.989999999999998</v>
      </c>
      <c r="H4180" s="1568" t="s">
        <v>58</v>
      </c>
      <c r="I4180" s="1711">
        <v>0.11</v>
      </c>
      <c r="J4180" s="1569">
        <v>0.22</v>
      </c>
      <c r="K4180" s="1711">
        <v>0.15</v>
      </c>
      <c r="L4180" s="1570" t="s">
        <v>2187</v>
      </c>
      <c r="M4180" s="1536" t="s">
        <v>2465</v>
      </c>
      <c r="N4180" s="1571" t="s">
        <v>89</v>
      </c>
      <c r="O4180" s="1572" t="s">
        <v>763</v>
      </c>
    </row>
    <row r="4181" spans="2:15" s="1305" customFormat="1" ht="18" customHeight="1" x14ac:dyDescent="0.2">
      <c r="B4181" s="1715" t="s">
        <v>3321</v>
      </c>
      <c r="C4181" s="1532" t="s">
        <v>2030</v>
      </c>
      <c r="D4181" s="1532" t="s">
        <v>233</v>
      </c>
      <c r="E4181" s="1533">
        <v>39</v>
      </c>
      <c r="F4181" s="1534">
        <v>19.010000000000002</v>
      </c>
      <c r="G4181" s="1535">
        <f t="shared" si="33"/>
        <v>19.989999999999998</v>
      </c>
      <c r="H4181" s="1568" t="s">
        <v>58</v>
      </c>
      <c r="I4181" s="1711">
        <v>0.11</v>
      </c>
      <c r="J4181" s="1569">
        <v>0.22</v>
      </c>
      <c r="K4181" s="1711">
        <v>0.15</v>
      </c>
      <c r="L4181" s="1570" t="s">
        <v>2187</v>
      </c>
      <c r="M4181" s="1536" t="s">
        <v>2465</v>
      </c>
      <c r="N4181" s="1571" t="s">
        <v>89</v>
      </c>
      <c r="O4181" s="1572" t="s">
        <v>763</v>
      </c>
    </row>
    <row r="4182" spans="2:15" s="1305" customFormat="1" ht="18" customHeight="1" x14ac:dyDescent="0.2">
      <c r="B4182" s="1715" t="s">
        <v>3322</v>
      </c>
      <c r="C4182" s="1532" t="s">
        <v>2030</v>
      </c>
      <c r="D4182" s="1532" t="s">
        <v>233</v>
      </c>
      <c r="E4182" s="1533">
        <v>49</v>
      </c>
      <c r="F4182" s="1534">
        <v>29.01</v>
      </c>
      <c r="G4182" s="1535">
        <f t="shared" si="33"/>
        <v>19.989999999999998</v>
      </c>
      <c r="H4182" s="1568" t="s">
        <v>58</v>
      </c>
      <c r="I4182" s="1711">
        <v>0.108</v>
      </c>
      <c r="J4182" s="1569">
        <v>0.22</v>
      </c>
      <c r="K4182" s="1711">
        <v>0.15</v>
      </c>
      <c r="L4182" s="1570" t="s">
        <v>2595</v>
      </c>
      <c r="M4182" s="1536" t="s">
        <v>1256</v>
      </c>
      <c r="N4182" s="1571" t="s">
        <v>1257</v>
      </c>
      <c r="O4182" s="1572" t="s">
        <v>763</v>
      </c>
    </row>
    <row r="4183" spans="2:15" s="1305" customFormat="1" ht="18" customHeight="1" x14ac:dyDescent="0.2">
      <c r="B4183" s="1715" t="s">
        <v>3323</v>
      </c>
      <c r="C4183" s="1532" t="s">
        <v>2030</v>
      </c>
      <c r="D4183" s="1532" t="s">
        <v>233</v>
      </c>
      <c r="E4183" s="1533">
        <v>49</v>
      </c>
      <c r="F4183" s="1534">
        <v>29.01</v>
      </c>
      <c r="G4183" s="1535">
        <f t="shared" si="33"/>
        <v>19.989999999999998</v>
      </c>
      <c r="H4183" s="1568" t="s">
        <v>58</v>
      </c>
      <c r="I4183" s="1711">
        <v>0.108</v>
      </c>
      <c r="J4183" s="1569">
        <v>0.22</v>
      </c>
      <c r="K4183" s="1711">
        <v>0.15</v>
      </c>
      <c r="L4183" s="1570" t="s">
        <v>2595</v>
      </c>
      <c r="M4183" s="1536" t="s">
        <v>1256</v>
      </c>
      <c r="N4183" s="1571" t="s">
        <v>1257</v>
      </c>
      <c r="O4183" s="1572" t="s">
        <v>763</v>
      </c>
    </row>
    <row r="4184" spans="2:15" s="1305" customFormat="1" ht="18" customHeight="1" x14ac:dyDescent="0.2">
      <c r="B4184" s="1715" t="s">
        <v>3324</v>
      </c>
      <c r="C4184" s="1532" t="s">
        <v>2030</v>
      </c>
      <c r="D4184" s="1532" t="s">
        <v>233</v>
      </c>
      <c r="E4184" s="1533">
        <v>49</v>
      </c>
      <c r="F4184" s="1534">
        <v>29.01</v>
      </c>
      <c r="G4184" s="1535">
        <f t="shared" si="33"/>
        <v>19.989999999999998</v>
      </c>
      <c r="H4184" s="1568" t="s">
        <v>58</v>
      </c>
      <c r="I4184" s="1711">
        <v>0.108</v>
      </c>
      <c r="J4184" s="1569">
        <v>0.22</v>
      </c>
      <c r="K4184" s="1711">
        <v>0.15</v>
      </c>
      <c r="L4184" s="1570" t="s">
        <v>2595</v>
      </c>
      <c r="M4184" s="1536" t="s">
        <v>1256</v>
      </c>
      <c r="N4184" s="1571" t="s">
        <v>1257</v>
      </c>
      <c r="O4184" s="1572" t="s">
        <v>763</v>
      </c>
    </row>
    <row r="4185" spans="2:15" s="1305" customFormat="1" ht="18" customHeight="1" x14ac:dyDescent="0.2">
      <c r="B4185" s="1573" t="s">
        <v>3325</v>
      </c>
      <c r="C4185" s="1532" t="s">
        <v>2030</v>
      </c>
      <c r="D4185" s="1532" t="s">
        <v>233</v>
      </c>
      <c r="E4185" s="1533">
        <v>59</v>
      </c>
      <c r="F4185" s="1534">
        <v>39.01</v>
      </c>
      <c r="G4185" s="1535">
        <f t="shared" si="33"/>
        <v>19.990000000000002</v>
      </c>
      <c r="H4185" s="1568" t="s">
        <v>58</v>
      </c>
      <c r="I4185" s="1711">
        <v>9.8000000000000004E-2</v>
      </c>
      <c r="J4185" s="1569">
        <v>0.22</v>
      </c>
      <c r="K4185" s="1711">
        <v>0.15</v>
      </c>
      <c r="L4185" s="1570" t="s">
        <v>2186</v>
      </c>
      <c r="M4185" s="1536" t="s">
        <v>101</v>
      </c>
      <c r="N4185" s="1571" t="s">
        <v>102</v>
      </c>
      <c r="O4185" s="1572" t="s">
        <v>390</v>
      </c>
    </row>
    <row r="4186" spans="2:15" s="1305" customFormat="1" ht="18" customHeight="1" x14ac:dyDescent="0.2">
      <c r="B4186" s="1573" t="s">
        <v>3326</v>
      </c>
      <c r="C4186" s="1532" t="s">
        <v>2030</v>
      </c>
      <c r="D4186" s="1532" t="s">
        <v>233</v>
      </c>
      <c r="E4186" s="1533">
        <v>59</v>
      </c>
      <c r="F4186" s="1534">
        <v>39.01</v>
      </c>
      <c r="G4186" s="1535">
        <f t="shared" si="33"/>
        <v>19.990000000000002</v>
      </c>
      <c r="H4186" s="1568" t="s">
        <v>58</v>
      </c>
      <c r="I4186" s="1711">
        <v>9.8000000000000004E-2</v>
      </c>
      <c r="J4186" s="1569">
        <v>0.22</v>
      </c>
      <c r="K4186" s="1711">
        <v>0.15</v>
      </c>
      <c r="L4186" s="1570" t="s">
        <v>2186</v>
      </c>
      <c r="M4186" s="1536" t="s">
        <v>101</v>
      </c>
      <c r="N4186" s="1571" t="s">
        <v>102</v>
      </c>
      <c r="O4186" s="1572" t="s">
        <v>390</v>
      </c>
    </row>
    <row r="4187" spans="2:15" s="1305" customFormat="1" ht="18" customHeight="1" x14ac:dyDescent="0.2">
      <c r="B4187" s="1573" t="s">
        <v>3327</v>
      </c>
      <c r="C4187" s="1532" t="s">
        <v>2030</v>
      </c>
      <c r="D4187" s="1532" t="s">
        <v>233</v>
      </c>
      <c r="E4187" s="1533">
        <v>59</v>
      </c>
      <c r="F4187" s="1534">
        <v>39.01</v>
      </c>
      <c r="G4187" s="1535">
        <f t="shared" si="33"/>
        <v>19.990000000000002</v>
      </c>
      <c r="H4187" s="1568" t="s">
        <v>58</v>
      </c>
      <c r="I4187" s="1711">
        <v>9.8000000000000004E-2</v>
      </c>
      <c r="J4187" s="1569">
        <v>0.22</v>
      </c>
      <c r="K4187" s="1711">
        <v>0.15</v>
      </c>
      <c r="L4187" s="1570" t="s">
        <v>2186</v>
      </c>
      <c r="M4187" s="1536" t="s">
        <v>101</v>
      </c>
      <c r="N4187" s="1571" t="s">
        <v>102</v>
      </c>
      <c r="O4187" s="1572" t="s">
        <v>390</v>
      </c>
    </row>
    <row r="4188" spans="2:15" s="1305" customFormat="1" ht="18" customHeight="1" x14ac:dyDescent="0.2">
      <c r="B4188" s="1573" t="s">
        <v>3328</v>
      </c>
      <c r="C4188" s="1532" t="s">
        <v>2030</v>
      </c>
      <c r="D4188" s="1532" t="s">
        <v>233</v>
      </c>
      <c r="E4188" s="1533">
        <v>59</v>
      </c>
      <c r="F4188" s="1534">
        <v>39.01</v>
      </c>
      <c r="G4188" s="1535">
        <f t="shared" si="33"/>
        <v>19.990000000000002</v>
      </c>
      <c r="H4188" s="1568" t="s">
        <v>58</v>
      </c>
      <c r="I4188" s="1711">
        <v>9.8000000000000004E-2</v>
      </c>
      <c r="J4188" s="1569">
        <v>0.22</v>
      </c>
      <c r="K4188" s="1711">
        <v>0.15</v>
      </c>
      <c r="L4188" s="1570" t="s">
        <v>3329</v>
      </c>
      <c r="M4188" s="1536" t="s">
        <v>101</v>
      </c>
      <c r="N4188" s="1571" t="s">
        <v>102</v>
      </c>
      <c r="O4188" s="1572" t="s">
        <v>390</v>
      </c>
    </row>
    <row r="4189" spans="2:15" s="1305" customFormat="1" ht="18" customHeight="1" x14ac:dyDescent="0.2">
      <c r="B4189" s="1573" t="s">
        <v>3330</v>
      </c>
      <c r="C4189" s="1532" t="s">
        <v>2030</v>
      </c>
      <c r="D4189" s="1532" t="s">
        <v>233</v>
      </c>
      <c r="E4189" s="1533">
        <v>69</v>
      </c>
      <c r="F4189" s="1534">
        <v>49.01</v>
      </c>
      <c r="G4189" s="1535">
        <f t="shared" si="33"/>
        <v>19.990000000000002</v>
      </c>
      <c r="H4189" s="1568" t="s">
        <v>58</v>
      </c>
      <c r="I4189" s="1711">
        <v>9.6000000000000002E-2</v>
      </c>
      <c r="J4189" s="1569">
        <v>0.22</v>
      </c>
      <c r="K4189" s="1711">
        <v>0.15</v>
      </c>
      <c r="L4189" s="1570" t="s">
        <v>3329</v>
      </c>
      <c r="M4189" s="1536" t="s">
        <v>2036</v>
      </c>
      <c r="N4189" s="1571" t="s">
        <v>879</v>
      </c>
      <c r="O4189" s="1572" t="s">
        <v>390</v>
      </c>
    </row>
    <row r="4190" spans="2:15" s="1305" customFormat="1" ht="18" customHeight="1" x14ac:dyDescent="0.2">
      <c r="B4190" s="1573" t="s">
        <v>3331</v>
      </c>
      <c r="C4190" s="1532" t="s">
        <v>2030</v>
      </c>
      <c r="D4190" s="1532" t="s">
        <v>233</v>
      </c>
      <c r="E4190" s="1533">
        <v>69</v>
      </c>
      <c r="F4190" s="1534">
        <v>49.01</v>
      </c>
      <c r="G4190" s="1535">
        <f t="shared" si="33"/>
        <v>19.990000000000002</v>
      </c>
      <c r="H4190" s="1568" t="s">
        <v>58</v>
      </c>
      <c r="I4190" s="1711">
        <v>9.6000000000000002E-2</v>
      </c>
      <c r="J4190" s="1569">
        <v>0.22</v>
      </c>
      <c r="K4190" s="1711">
        <v>0.15</v>
      </c>
      <c r="L4190" s="1570" t="s">
        <v>3329</v>
      </c>
      <c r="M4190" s="1536" t="s">
        <v>2036</v>
      </c>
      <c r="N4190" s="1571" t="s">
        <v>879</v>
      </c>
      <c r="O4190" s="1572" t="s">
        <v>390</v>
      </c>
    </row>
    <row r="4191" spans="2:15" s="1305" customFormat="1" ht="18" customHeight="1" x14ac:dyDescent="0.2">
      <c r="B4191" s="1573" t="s">
        <v>3332</v>
      </c>
      <c r="C4191" s="1532" t="s">
        <v>2030</v>
      </c>
      <c r="D4191" s="1532" t="s">
        <v>233</v>
      </c>
      <c r="E4191" s="1533">
        <v>69</v>
      </c>
      <c r="F4191" s="1534">
        <v>49.01</v>
      </c>
      <c r="G4191" s="1535">
        <f t="shared" si="33"/>
        <v>19.990000000000002</v>
      </c>
      <c r="H4191" s="1568" t="s">
        <v>58</v>
      </c>
      <c r="I4191" s="1711">
        <v>9.6000000000000002E-2</v>
      </c>
      <c r="J4191" s="1569">
        <v>0.22</v>
      </c>
      <c r="K4191" s="1711">
        <v>0.15</v>
      </c>
      <c r="L4191" s="1570" t="s">
        <v>107</v>
      </c>
      <c r="M4191" s="1536" t="s">
        <v>2036</v>
      </c>
      <c r="N4191" s="1571" t="s">
        <v>879</v>
      </c>
      <c r="O4191" s="1572" t="s">
        <v>390</v>
      </c>
    </row>
    <row r="4192" spans="2:15" s="1305" customFormat="1" ht="18" customHeight="1" x14ac:dyDescent="0.2">
      <c r="B4192" s="1573" t="s">
        <v>3333</v>
      </c>
      <c r="C4192" s="1532" t="s">
        <v>2030</v>
      </c>
      <c r="D4192" s="1532" t="s">
        <v>233</v>
      </c>
      <c r="E4192" s="1533">
        <v>79</v>
      </c>
      <c r="F4192" s="1534">
        <v>59.01</v>
      </c>
      <c r="G4192" s="1535">
        <f t="shared" si="33"/>
        <v>19.990000000000002</v>
      </c>
      <c r="H4192" s="1568" t="s">
        <v>58</v>
      </c>
      <c r="I4192" s="1711">
        <v>0.09</v>
      </c>
      <c r="J4192" s="1569">
        <v>0.22</v>
      </c>
      <c r="K4192" s="1711">
        <v>0.15</v>
      </c>
      <c r="L4192" s="1570" t="s">
        <v>107</v>
      </c>
      <c r="M4192" s="1536" t="s">
        <v>2595</v>
      </c>
      <c r="N4192" s="1571" t="s">
        <v>580</v>
      </c>
      <c r="O4192" s="1572" t="s">
        <v>390</v>
      </c>
    </row>
    <row r="4193" spans="2:15" s="1305" customFormat="1" ht="18" customHeight="1" x14ac:dyDescent="0.2">
      <c r="B4193" s="1573" t="s">
        <v>3334</v>
      </c>
      <c r="C4193" s="1532" t="s">
        <v>2030</v>
      </c>
      <c r="D4193" s="1532" t="s">
        <v>233</v>
      </c>
      <c r="E4193" s="1533">
        <v>79</v>
      </c>
      <c r="F4193" s="1534">
        <v>59.01</v>
      </c>
      <c r="G4193" s="1535">
        <f t="shared" si="33"/>
        <v>19.990000000000002</v>
      </c>
      <c r="H4193" s="1568" t="s">
        <v>58</v>
      </c>
      <c r="I4193" s="1711">
        <v>0.09</v>
      </c>
      <c r="J4193" s="1569">
        <v>0.22</v>
      </c>
      <c r="K4193" s="1711">
        <v>0.15</v>
      </c>
      <c r="L4193" s="1570" t="s">
        <v>107</v>
      </c>
      <c r="M4193" s="1536" t="s">
        <v>2595</v>
      </c>
      <c r="N4193" s="1571" t="s">
        <v>580</v>
      </c>
      <c r="O4193" s="1572" t="s">
        <v>390</v>
      </c>
    </row>
    <row r="4194" spans="2:15" s="1305" customFormat="1" ht="18" customHeight="1" x14ac:dyDescent="0.2">
      <c r="B4194" s="1573" t="s">
        <v>3335</v>
      </c>
      <c r="C4194" s="1532" t="s">
        <v>2030</v>
      </c>
      <c r="D4194" s="1532" t="s">
        <v>233</v>
      </c>
      <c r="E4194" s="1533">
        <v>79</v>
      </c>
      <c r="F4194" s="1534">
        <v>59.01</v>
      </c>
      <c r="G4194" s="1535">
        <f t="shared" si="33"/>
        <v>19.990000000000002</v>
      </c>
      <c r="H4194" s="1568" t="s">
        <v>58</v>
      </c>
      <c r="I4194" s="1711">
        <v>0.09</v>
      </c>
      <c r="J4194" s="1569">
        <v>0.22</v>
      </c>
      <c r="K4194" s="1711">
        <v>0.15</v>
      </c>
      <c r="L4194" s="1570" t="s">
        <v>107</v>
      </c>
      <c r="M4194" s="1536" t="s">
        <v>2595</v>
      </c>
      <c r="N4194" s="1571" t="s">
        <v>580</v>
      </c>
      <c r="O4194" s="1572" t="s">
        <v>390</v>
      </c>
    </row>
    <row r="4195" spans="2:15" s="1305" customFormat="1" ht="18" customHeight="1" x14ac:dyDescent="0.2">
      <c r="B4195" s="1573" t="s">
        <v>3336</v>
      </c>
      <c r="C4195" s="1532" t="s">
        <v>2030</v>
      </c>
      <c r="D4195" s="1532" t="s">
        <v>233</v>
      </c>
      <c r="E4195" s="1533">
        <v>99</v>
      </c>
      <c r="F4195" s="1534">
        <v>79.010000000000005</v>
      </c>
      <c r="G4195" s="1535">
        <f t="shared" si="33"/>
        <v>19.989999999999995</v>
      </c>
      <c r="H4195" s="1568" t="s">
        <v>58</v>
      </c>
      <c r="I4195" s="1711">
        <v>8.5999999999999993E-2</v>
      </c>
      <c r="J4195" s="1569">
        <v>0.22</v>
      </c>
      <c r="K4195" s="1711">
        <v>0.15</v>
      </c>
      <c r="L4195" s="1570" t="s">
        <v>2916</v>
      </c>
      <c r="M4195" s="1536" t="s">
        <v>2917</v>
      </c>
      <c r="N4195" s="1571" t="s">
        <v>883</v>
      </c>
      <c r="O4195" s="1572" t="s">
        <v>390</v>
      </c>
    </row>
    <row r="4196" spans="2:15" s="1305" customFormat="1" ht="18" customHeight="1" x14ac:dyDescent="0.2">
      <c r="B4196" s="1573" t="s">
        <v>3337</v>
      </c>
      <c r="C4196" s="1532" t="s">
        <v>2030</v>
      </c>
      <c r="D4196" s="1532" t="s">
        <v>233</v>
      </c>
      <c r="E4196" s="1533">
        <v>99</v>
      </c>
      <c r="F4196" s="1534">
        <v>79.010000000000005</v>
      </c>
      <c r="G4196" s="1535">
        <f t="shared" si="33"/>
        <v>19.989999999999995</v>
      </c>
      <c r="H4196" s="1568" t="s">
        <v>58</v>
      </c>
      <c r="I4196" s="1711">
        <v>8.5999999999999993E-2</v>
      </c>
      <c r="J4196" s="1569">
        <v>0.22</v>
      </c>
      <c r="K4196" s="1711">
        <v>0.15</v>
      </c>
      <c r="L4196" s="1570" t="s">
        <v>2916</v>
      </c>
      <c r="M4196" s="1536" t="s">
        <v>2917</v>
      </c>
      <c r="N4196" s="1571" t="s">
        <v>883</v>
      </c>
      <c r="O4196" s="1572" t="s">
        <v>390</v>
      </c>
    </row>
    <row r="4197" spans="2:15" s="1305" customFormat="1" ht="25.5" customHeight="1" x14ac:dyDescent="0.2">
      <c r="B4197" s="1573" t="s">
        <v>3338</v>
      </c>
      <c r="C4197" s="1532" t="s">
        <v>2030</v>
      </c>
      <c r="D4197" s="1532" t="s">
        <v>233</v>
      </c>
      <c r="E4197" s="1533">
        <v>99</v>
      </c>
      <c r="F4197" s="1534">
        <v>79.010000000000005</v>
      </c>
      <c r="G4197" s="1535">
        <f t="shared" si="33"/>
        <v>19.989999999999995</v>
      </c>
      <c r="H4197" s="1568" t="s">
        <v>58</v>
      </c>
      <c r="I4197" s="1711">
        <v>8.5999999999999993E-2</v>
      </c>
      <c r="J4197" s="1569">
        <v>0.22</v>
      </c>
      <c r="K4197" s="1711">
        <v>0.15</v>
      </c>
      <c r="L4197" s="1570" t="s">
        <v>2916</v>
      </c>
      <c r="M4197" s="1536" t="s">
        <v>2917</v>
      </c>
      <c r="N4197" s="1571" t="s">
        <v>883</v>
      </c>
      <c r="O4197" s="1572" t="s">
        <v>390</v>
      </c>
    </row>
    <row r="4198" spans="2:15" s="1305" customFormat="1" ht="18" customHeight="1" x14ac:dyDescent="0.2">
      <c r="B4198" s="1573" t="s">
        <v>3339</v>
      </c>
      <c r="C4198" s="1532" t="s">
        <v>2030</v>
      </c>
      <c r="D4198" s="1532" t="s">
        <v>233</v>
      </c>
      <c r="E4198" s="1533">
        <v>99</v>
      </c>
      <c r="F4198" s="1534">
        <v>79.010000000000005</v>
      </c>
      <c r="G4198" s="1535">
        <f t="shared" si="33"/>
        <v>19.989999999999995</v>
      </c>
      <c r="H4198" s="1568" t="s">
        <v>58</v>
      </c>
      <c r="I4198" s="1711">
        <v>8.5999999999999993E-2</v>
      </c>
      <c r="J4198" s="1569">
        <v>0.22</v>
      </c>
      <c r="K4198" s="1711">
        <v>0.15</v>
      </c>
      <c r="L4198" s="1570" t="s">
        <v>2916</v>
      </c>
      <c r="M4198" s="1536" t="s">
        <v>2917</v>
      </c>
      <c r="N4198" s="1571" t="s">
        <v>883</v>
      </c>
      <c r="O4198" s="1572" t="s">
        <v>390</v>
      </c>
    </row>
    <row r="4199" spans="2:15" s="1305" customFormat="1" ht="18" customHeight="1" x14ac:dyDescent="0.2">
      <c r="B4199" s="1716"/>
      <c r="C4199" s="1717"/>
      <c r="D4199" s="1718"/>
      <c r="E4199" s="1719"/>
      <c r="F4199" s="1720"/>
      <c r="G4199" s="1719"/>
      <c r="H4199" s="1721"/>
      <c r="I4199" s="1722"/>
      <c r="J4199" s="1723"/>
      <c r="K4199" s="1722"/>
      <c r="L4199" s="1724"/>
      <c r="M4199" s="1725"/>
      <c r="N4199" s="1726"/>
      <c r="O4199" s="1727"/>
    </row>
    <row r="4200" spans="2:15" s="1305" customFormat="1" ht="18" customHeight="1" x14ac:dyDescent="0.2">
      <c r="B4200" s="1710" t="s">
        <v>3310</v>
      </c>
      <c r="C4200" s="1583" t="s">
        <v>783</v>
      </c>
      <c r="D4200" s="1532" t="s">
        <v>233</v>
      </c>
      <c r="E4200" s="1533">
        <v>25</v>
      </c>
      <c r="F4200" s="1534">
        <v>15.01</v>
      </c>
      <c r="G4200" s="1535">
        <f t="shared" ref="G4200:G4226" si="34">+E4200-F4200</f>
        <v>9.99</v>
      </c>
      <c r="H4200" s="1568" t="s">
        <v>3305</v>
      </c>
      <c r="I4200" s="1711">
        <v>0.12</v>
      </c>
      <c r="J4200" s="1569">
        <v>0.22</v>
      </c>
      <c r="K4200" s="1711">
        <v>0.15</v>
      </c>
      <c r="L4200" s="1570" t="s">
        <v>1892</v>
      </c>
      <c r="M4200" s="1536" t="s">
        <v>2468</v>
      </c>
      <c r="N4200" s="1571" t="s">
        <v>2172</v>
      </c>
      <c r="O4200" s="1572" t="s">
        <v>2034</v>
      </c>
    </row>
    <row r="4201" spans="2:15" s="1305" customFormat="1" ht="18" customHeight="1" x14ac:dyDescent="0.2">
      <c r="B4201" s="1712" t="s">
        <v>3311</v>
      </c>
      <c r="C4201" s="1583" t="s">
        <v>783</v>
      </c>
      <c r="D4201" s="1532" t="s">
        <v>233</v>
      </c>
      <c r="E4201" s="1533">
        <v>25</v>
      </c>
      <c r="F4201" s="1534">
        <v>15.01</v>
      </c>
      <c r="G4201" s="1535">
        <f t="shared" si="34"/>
        <v>9.99</v>
      </c>
      <c r="H4201" s="1568" t="s">
        <v>3305</v>
      </c>
      <c r="I4201" s="1711">
        <v>0.12</v>
      </c>
      <c r="J4201" s="1569">
        <v>0.22</v>
      </c>
      <c r="K4201" s="1711">
        <v>0.15</v>
      </c>
      <c r="L4201" s="1570" t="s">
        <v>1892</v>
      </c>
      <c r="M4201" s="1536" t="s">
        <v>2468</v>
      </c>
      <c r="N4201" s="1571" t="s">
        <v>2172</v>
      </c>
      <c r="O4201" s="1572" t="s">
        <v>2034</v>
      </c>
    </row>
    <row r="4202" spans="2:15" s="1305" customFormat="1" ht="18" customHeight="1" x14ac:dyDescent="0.2">
      <c r="B4202" s="1712" t="s">
        <v>3312</v>
      </c>
      <c r="C4202" s="1583" t="s">
        <v>783</v>
      </c>
      <c r="D4202" s="1532" t="s">
        <v>233</v>
      </c>
      <c r="E4202" s="1533">
        <v>25</v>
      </c>
      <c r="F4202" s="1534">
        <v>15.01</v>
      </c>
      <c r="G4202" s="1535">
        <f t="shared" si="34"/>
        <v>9.99</v>
      </c>
      <c r="H4202" s="1568" t="s">
        <v>3305</v>
      </c>
      <c r="I4202" s="1711">
        <v>0.12</v>
      </c>
      <c r="J4202" s="1569">
        <v>0.22</v>
      </c>
      <c r="K4202" s="1711">
        <v>0.15</v>
      </c>
      <c r="L4202" s="1570" t="s">
        <v>1892</v>
      </c>
      <c r="M4202" s="1536" t="s">
        <v>2468</v>
      </c>
      <c r="N4202" s="1571" t="s">
        <v>2172</v>
      </c>
      <c r="O4202" s="1572" t="s">
        <v>2034</v>
      </c>
    </row>
    <row r="4203" spans="2:15" s="1305" customFormat="1" ht="18" customHeight="1" x14ac:dyDescent="0.2">
      <c r="B4203" s="1713" t="s">
        <v>3313</v>
      </c>
      <c r="C4203" s="1583" t="s">
        <v>783</v>
      </c>
      <c r="D4203" s="1532" t="s">
        <v>233</v>
      </c>
      <c r="E4203" s="1533">
        <v>30</v>
      </c>
      <c r="F4203" s="1534">
        <v>10.01</v>
      </c>
      <c r="G4203" s="1535">
        <f t="shared" si="34"/>
        <v>19.990000000000002</v>
      </c>
      <c r="H4203" s="1568" t="s">
        <v>58</v>
      </c>
      <c r="I4203" s="1711">
        <v>0.12</v>
      </c>
      <c r="J4203" s="1569">
        <v>0.22</v>
      </c>
      <c r="K4203" s="1711">
        <v>0.15</v>
      </c>
      <c r="L4203" s="1570" t="s">
        <v>2172</v>
      </c>
      <c r="M4203" s="1536" t="s">
        <v>1770</v>
      </c>
      <c r="N4203" s="1571" t="s">
        <v>1771</v>
      </c>
      <c r="O4203" s="1572" t="s">
        <v>763</v>
      </c>
    </row>
    <row r="4204" spans="2:15" s="1305" customFormat="1" ht="18" customHeight="1" x14ac:dyDescent="0.2">
      <c r="B4204" s="1713" t="s">
        <v>3314</v>
      </c>
      <c r="C4204" s="1583" t="s">
        <v>783</v>
      </c>
      <c r="D4204" s="1532" t="s">
        <v>233</v>
      </c>
      <c r="E4204" s="1533">
        <v>30</v>
      </c>
      <c r="F4204" s="1534">
        <v>10.01</v>
      </c>
      <c r="G4204" s="1535">
        <f t="shared" si="34"/>
        <v>19.990000000000002</v>
      </c>
      <c r="H4204" s="1568" t="s">
        <v>58</v>
      </c>
      <c r="I4204" s="1711">
        <v>0.12</v>
      </c>
      <c r="J4204" s="1569">
        <v>0.22</v>
      </c>
      <c r="K4204" s="1711">
        <v>0.15</v>
      </c>
      <c r="L4204" s="1570" t="s">
        <v>2172</v>
      </c>
      <c r="M4204" s="1536" t="s">
        <v>1770</v>
      </c>
      <c r="N4204" s="1571" t="s">
        <v>1771</v>
      </c>
      <c r="O4204" s="1572" t="s">
        <v>763</v>
      </c>
    </row>
    <row r="4205" spans="2:15" s="1305" customFormat="1" ht="18" customHeight="1" x14ac:dyDescent="0.2">
      <c r="B4205" s="1713" t="s">
        <v>3315</v>
      </c>
      <c r="C4205" s="1583" t="s">
        <v>783</v>
      </c>
      <c r="D4205" s="1532" t="s">
        <v>233</v>
      </c>
      <c r="E4205" s="1533">
        <v>30</v>
      </c>
      <c r="F4205" s="1534">
        <v>10.01</v>
      </c>
      <c r="G4205" s="1535">
        <f t="shared" si="34"/>
        <v>19.990000000000002</v>
      </c>
      <c r="H4205" s="1568" t="s">
        <v>58</v>
      </c>
      <c r="I4205" s="1711">
        <v>0.12</v>
      </c>
      <c r="J4205" s="1569">
        <v>0.22</v>
      </c>
      <c r="K4205" s="1711">
        <v>0.15</v>
      </c>
      <c r="L4205" s="1570" t="s">
        <v>2172</v>
      </c>
      <c r="M4205" s="1536" t="s">
        <v>1770</v>
      </c>
      <c r="N4205" s="1571" t="s">
        <v>1771</v>
      </c>
      <c r="O4205" s="1572" t="s">
        <v>763</v>
      </c>
    </row>
    <row r="4206" spans="2:15" s="1305" customFormat="1" ht="18" customHeight="1" x14ac:dyDescent="0.2">
      <c r="B4206" s="1714" t="s">
        <v>3316</v>
      </c>
      <c r="C4206" s="1583" t="s">
        <v>783</v>
      </c>
      <c r="D4206" s="1532" t="s">
        <v>233</v>
      </c>
      <c r="E4206" s="1533">
        <v>34</v>
      </c>
      <c r="F4206" s="1534">
        <v>14.01</v>
      </c>
      <c r="G4206" s="1535">
        <f t="shared" si="34"/>
        <v>19.990000000000002</v>
      </c>
      <c r="H4206" s="1568" t="s">
        <v>58</v>
      </c>
      <c r="I4206" s="1711">
        <v>0.11</v>
      </c>
      <c r="J4206" s="1569">
        <v>0.22</v>
      </c>
      <c r="K4206" s="1711">
        <v>0.15</v>
      </c>
      <c r="L4206" s="1570" t="s">
        <v>1624</v>
      </c>
      <c r="M4206" s="1536" t="s">
        <v>1777</v>
      </c>
      <c r="N4206" s="1571" t="s">
        <v>2463</v>
      </c>
      <c r="O4206" s="1572" t="s">
        <v>763</v>
      </c>
    </row>
    <row r="4207" spans="2:15" s="1305" customFormat="1" ht="18" customHeight="1" x14ac:dyDescent="0.2">
      <c r="B4207" s="1714" t="s">
        <v>3317</v>
      </c>
      <c r="C4207" s="1583" t="s">
        <v>783</v>
      </c>
      <c r="D4207" s="1532" t="s">
        <v>233</v>
      </c>
      <c r="E4207" s="1533">
        <v>34</v>
      </c>
      <c r="F4207" s="1534">
        <v>14.01</v>
      </c>
      <c r="G4207" s="1535">
        <f t="shared" si="34"/>
        <v>19.990000000000002</v>
      </c>
      <c r="H4207" s="1568" t="s">
        <v>58</v>
      </c>
      <c r="I4207" s="1711">
        <v>0.11</v>
      </c>
      <c r="J4207" s="1569">
        <v>0.22</v>
      </c>
      <c r="K4207" s="1711">
        <v>0.15</v>
      </c>
      <c r="L4207" s="1570" t="s">
        <v>1624</v>
      </c>
      <c r="M4207" s="1536" t="s">
        <v>1777</v>
      </c>
      <c r="N4207" s="1571" t="s">
        <v>2463</v>
      </c>
      <c r="O4207" s="1572" t="s">
        <v>763</v>
      </c>
    </row>
    <row r="4208" spans="2:15" s="1305" customFormat="1" ht="18" customHeight="1" x14ac:dyDescent="0.2">
      <c r="B4208" s="1714" t="s">
        <v>3318</v>
      </c>
      <c r="C4208" s="1583" t="s">
        <v>783</v>
      </c>
      <c r="D4208" s="1532" t="s">
        <v>233</v>
      </c>
      <c r="E4208" s="1533">
        <v>34</v>
      </c>
      <c r="F4208" s="1534">
        <v>14.01</v>
      </c>
      <c r="G4208" s="1535">
        <f t="shared" si="34"/>
        <v>19.990000000000002</v>
      </c>
      <c r="H4208" s="1568" t="s">
        <v>58</v>
      </c>
      <c r="I4208" s="1711">
        <v>0.11</v>
      </c>
      <c r="J4208" s="1569">
        <v>0.22</v>
      </c>
      <c r="K4208" s="1711">
        <v>0.15</v>
      </c>
      <c r="L4208" s="1570" t="s">
        <v>1624</v>
      </c>
      <c r="M4208" s="1536" t="s">
        <v>1777</v>
      </c>
      <c r="N4208" s="1571" t="s">
        <v>2463</v>
      </c>
      <c r="O4208" s="1572" t="s">
        <v>763</v>
      </c>
    </row>
    <row r="4209" spans="2:15" s="1305" customFormat="1" ht="18" customHeight="1" x14ac:dyDescent="0.2">
      <c r="B4209" s="1715" t="s">
        <v>3319</v>
      </c>
      <c r="C4209" s="1583" t="s">
        <v>783</v>
      </c>
      <c r="D4209" s="1532" t="s">
        <v>233</v>
      </c>
      <c r="E4209" s="1533">
        <v>39</v>
      </c>
      <c r="F4209" s="1534">
        <v>19.010000000000002</v>
      </c>
      <c r="G4209" s="1535">
        <f t="shared" si="34"/>
        <v>19.989999999999998</v>
      </c>
      <c r="H4209" s="1568" t="s">
        <v>58</v>
      </c>
      <c r="I4209" s="1711">
        <v>0.11</v>
      </c>
      <c r="J4209" s="1569">
        <v>0.22</v>
      </c>
      <c r="K4209" s="1711">
        <v>0.15</v>
      </c>
      <c r="L4209" s="1570" t="s">
        <v>2988</v>
      </c>
      <c r="M4209" s="1536" t="s">
        <v>2465</v>
      </c>
      <c r="N4209" s="1571" t="s">
        <v>89</v>
      </c>
      <c r="O4209" s="1572" t="s">
        <v>763</v>
      </c>
    </row>
    <row r="4210" spans="2:15" s="1305" customFormat="1" ht="18" customHeight="1" x14ac:dyDescent="0.2">
      <c r="B4210" s="1715" t="s">
        <v>3320</v>
      </c>
      <c r="C4210" s="1583" t="s">
        <v>783</v>
      </c>
      <c r="D4210" s="1532" t="s">
        <v>233</v>
      </c>
      <c r="E4210" s="1533">
        <v>39</v>
      </c>
      <c r="F4210" s="1534">
        <v>19.010000000000002</v>
      </c>
      <c r="G4210" s="1535">
        <f t="shared" si="34"/>
        <v>19.989999999999998</v>
      </c>
      <c r="H4210" s="1568" t="s">
        <v>58</v>
      </c>
      <c r="I4210" s="1711">
        <v>0.11</v>
      </c>
      <c r="J4210" s="1569">
        <v>0.22</v>
      </c>
      <c r="K4210" s="1711">
        <v>0.15</v>
      </c>
      <c r="L4210" s="1570" t="s">
        <v>2988</v>
      </c>
      <c r="M4210" s="1536" t="s">
        <v>2465</v>
      </c>
      <c r="N4210" s="1571" t="s">
        <v>89</v>
      </c>
      <c r="O4210" s="1572" t="s">
        <v>763</v>
      </c>
    </row>
    <row r="4211" spans="2:15" s="1305" customFormat="1" ht="18" customHeight="1" x14ac:dyDescent="0.2">
      <c r="B4211" s="1715" t="s">
        <v>3321</v>
      </c>
      <c r="C4211" s="1583" t="s">
        <v>783</v>
      </c>
      <c r="D4211" s="1532" t="s">
        <v>233</v>
      </c>
      <c r="E4211" s="1533">
        <v>39</v>
      </c>
      <c r="F4211" s="1534">
        <v>19.010000000000002</v>
      </c>
      <c r="G4211" s="1535">
        <f t="shared" si="34"/>
        <v>19.989999999999998</v>
      </c>
      <c r="H4211" s="1568" t="s">
        <v>58</v>
      </c>
      <c r="I4211" s="1711">
        <v>0.11</v>
      </c>
      <c r="J4211" s="1569">
        <v>0.22</v>
      </c>
      <c r="K4211" s="1711">
        <v>0.15</v>
      </c>
      <c r="L4211" s="1570" t="s">
        <v>2988</v>
      </c>
      <c r="M4211" s="1536" t="s">
        <v>2465</v>
      </c>
      <c r="N4211" s="1571" t="s">
        <v>89</v>
      </c>
      <c r="O4211" s="1572" t="s">
        <v>763</v>
      </c>
    </row>
    <row r="4212" spans="2:15" s="1305" customFormat="1" ht="18" customHeight="1" x14ac:dyDescent="0.2">
      <c r="B4212" s="1715" t="s">
        <v>3322</v>
      </c>
      <c r="C4212" s="1583" t="s">
        <v>783</v>
      </c>
      <c r="D4212" s="1532" t="s">
        <v>233</v>
      </c>
      <c r="E4212" s="1533">
        <v>49</v>
      </c>
      <c r="F4212" s="1534">
        <v>29.01</v>
      </c>
      <c r="G4212" s="1535">
        <f t="shared" si="34"/>
        <v>19.989999999999998</v>
      </c>
      <c r="H4212" s="1568" t="s">
        <v>58</v>
      </c>
      <c r="I4212" s="1711">
        <v>0.108</v>
      </c>
      <c r="J4212" s="1569">
        <v>0.22</v>
      </c>
      <c r="K4212" s="1711">
        <v>0.15</v>
      </c>
      <c r="L4212" s="1570" t="s">
        <v>3340</v>
      </c>
      <c r="M4212" s="1536" t="s">
        <v>2970</v>
      </c>
      <c r="N4212" s="1571" t="s">
        <v>2971</v>
      </c>
      <c r="O4212" s="1572" t="s">
        <v>763</v>
      </c>
    </row>
    <row r="4213" spans="2:15" s="1305" customFormat="1" ht="18" customHeight="1" x14ac:dyDescent="0.2">
      <c r="B4213" s="1715" t="s">
        <v>3323</v>
      </c>
      <c r="C4213" s="1583" t="s">
        <v>783</v>
      </c>
      <c r="D4213" s="1532" t="s">
        <v>233</v>
      </c>
      <c r="E4213" s="1533">
        <v>49</v>
      </c>
      <c r="F4213" s="1534">
        <v>29.01</v>
      </c>
      <c r="G4213" s="1535">
        <f t="shared" si="34"/>
        <v>19.989999999999998</v>
      </c>
      <c r="H4213" s="1568" t="s">
        <v>58</v>
      </c>
      <c r="I4213" s="1711">
        <v>0.108</v>
      </c>
      <c r="J4213" s="1569">
        <v>0.22</v>
      </c>
      <c r="K4213" s="1711">
        <v>0.15</v>
      </c>
      <c r="L4213" s="1570" t="s">
        <v>3340</v>
      </c>
      <c r="M4213" s="1536" t="s">
        <v>2970</v>
      </c>
      <c r="N4213" s="1571" t="s">
        <v>2971</v>
      </c>
      <c r="O4213" s="1572" t="s">
        <v>763</v>
      </c>
    </row>
    <row r="4214" spans="2:15" s="1305" customFormat="1" ht="18" customHeight="1" x14ac:dyDescent="0.2">
      <c r="B4214" s="1715" t="s">
        <v>3324</v>
      </c>
      <c r="C4214" s="1583" t="s">
        <v>783</v>
      </c>
      <c r="D4214" s="1532" t="s">
        <v>233</v>
      </c>
      <c r="E4214" s="1533">
        <v>49</v>
      </c>
      <c r="F4214" s="1534">
        <v>29.01</v>
      </c>
      <c r="G4214" s="1535">
        <f t="shared" si="34"/>
        <v>19.989999999999998</v>
      </c>
      <c r="H4214" s="1568" t="s">
        <v>58</v>
      </c>
      <c r="I4214" s="1711">
        <v>0.108</v>
      </c>
      <c r="J4214" s="1569">
        <v>0.22</v>
      </c>
      <c r="K4214" s="1711">
        <v>0.15</v>
      </c>
      <c r="L4214" s="1570" t="s">
        <v>3340</v>
      </c>
      <c r="M4214" s="1536" t="s">
        <v>2970</v>
      </c>
      <c r="N4214" s="1571" t="s">
        <v>2971</v>
      </c>
      <c r="O4214" s="1572" t="s">
        <v>763</v>
      </c>
    </row>
    <row r="4215" spans="2:15" s="1305" customFormat="1" ht="18" customHeight="1" x14ac:dyDescent="0.2">
      <c r="B4215" s="1573" t="s">
        <v>3326</v>
      </c>
      <c r="C4215" s="1583" t="s">
        <v>783</v>
      </c>
      <c r="D4215" s="1532" t="s">
        <v>233</v>
      </c>
      <c r="E4215" s="1533">
        <v>59</v>
      </c>
      <c r="F4215" s="1534">
        <v>39.01</v>
      </c>
      <c r="G4215" s="1535">
        <f t="shared" si="34"/>
        <v>19.990000000000002</v>
      </c>
      <c r="H4215" s="1568" t="s">
        <v>58</v>
      </c>
      <c r="I4215" s="1711">
        <v>9.8000000000000004E-2</v>
      </c>
      <c r="J4215" s="1569">
        <v>0.22</v>
      </c>
      <c r="K4215" s="1711">
        <v>0.15</v>
      </c>
      <c r="L4215" s="1570" t="s">
        <v>2186</v>
      </c>
      <c r="M4215" s="1536" t="s">
        <v>101</v>
      </c>
      <c r="N4215" s="1571" t="s">
        <v>102</v>
      </c>
      <c r="O4215" s="1572" t="s">
        <v>390</v>
      </c>
    </row>
    <row r="4216" spans="2:15" s="1305" customFormat="1" ht="18" customHeight="1" x14ac:dyDescent="0.2">
      <c r="B4216" s="1573" t="s">
        <v>3327</v>
      </c>
      <c r="C4216" s="1532" t="s">
        <v>2030</v>
      </c>
      <c r="D4216" s="1532" t="s">
        <v>233</v>
      </c>
      <c r="E4216" s="1533">
        <v>59</v>
      </c>
      <c r="F4216" s="1534">
        <v>39.01</v>
      </c>
      <c r="G4216" s="1535">
        <f t="shared" si="34"/>
        <v>19.990000000000002</v>
      </c>
      <c r="H4216" s="1568" t="s">
        <v>58</v>
      </c>
      <c r="I4216" s="1711">
        <v>9.8000000000000004E-2</v>
      </c>
      <c r="J4216" s="1569">
        <v>0.22</v>
      </c>
      <c r="K4216" s="1711">
        <v>0.15</v>
      </c>
      <c r="L4216" s="1570" t="s">
        <v>2186</v>
      </c>
      <c r="M4216" s="1536" t="s">
        <v>101</v>
      </c>
      <c r="N4216" s="1571" t="s">
        <v>102</v>
      </c>
      <c r="O4216" s="1572" t="s">
        <v>390</v>
      </c>
    </row>
    <row r="4217" spans="2:15" s="1305" customFormat="1" ht="18" customHeight="1" x14ac:dyDescent="0.2">
      <c r="B4217" s="1573" t="s">
        <v>3328</v>
      </c>
      <c r="C4217" s="1532" t="s">
        <v>2030</v>
      </c>
      <c r="D4217" s="1532" t="s">
        <v>233</v>
      </c>
      <c r="E4217" s="1533">
        <v>59</v>
      </c>
      <c r="F4217" s="1534">
        <v>39.01</v>
      </c>
      <c r="G4217" s="1535">
        <f t="shared" si="34"/>
        <v>19.990000000000002</v>
      </c>
      <c r="H4217" s="1568" t="s">
        <v>58</v>
      </c>
      <c r="I4217" s="1711">
        <v>9.8000000000000004E-2</v>
      </c>
      <c r="J4217" s="1569">
        <v>0.22</v>
      </c>
      <c r="K4217" s="1711">
        <v>0.15</v>
      </c>
      <c r="L4217" s="1570" t="s">
        <v>2186</v>
      </c>
      <c r="M4217" s="1536" t="s">
        <v>101</v>
      </c>
      <c r="N4217" s="1571" t="s">
        <v>102</v>
      </c>
      <c r="O4217" s="1572" t="s">
        <v>390</v>
      </c>
    </row>
    <row r="4218" spans="2:15" s="1305" customFormat="1" ht="18" customHeight="1" x14ac:dyDescent="0.2">
      <c r="B4218" s="1573" t="s">
        <v>3330</v>
      </c>
      <c r="C4218" s="1532" t="s">
        <v>2030</v>
      </c>
      <c r="D4218" s="1532" t="s">
        <v>233</v>
      </c>
      <c r="E4218" s="1533">
        <v>69</v>
      </c>
      <c r="F4218" s="1534">
        <v>49.01</v>
      </c>
      <c r="G4218" s="1535">
        <f t="shared" si="34"/>
        <v>19.990000000000002</v>
      </c>
      <c r="H4218" s="1568" t="s">
        <v>58</v>
      </c>
      <c r="I4218" s="1711">
        <v>9.6000000000000002E-2</v>
      </c>
      <c r="J4218" s="1569">
        <v>0.22</v>
      </c>
      <c r="K4218" s="1711">
        <v>0.15</v>
      </c>
      <c r="L4218" s="1570" t="s">
        <v>3329</v>
      </c>
      <c r="M4218" s="1536" t="s">
        <v>2036</v>
      </c>
      <c r="N4218" s="1571" t="s">
        <v>879</v>
      </c>
      <c r="O4218" s="1572" t="s">
        <v>390</v>
      </c>
    </row>
    <row r="4219" spans="2:15" s="1305" customFormat="1" ht="18" customHeight="1" x14ac:dyDescent="0.2">
      <c r="B4219" s="1573" t="s">
        <v>3331</v>
      </c>
      <c r="C4219" s="1532" t="s">
        <v>2030</v>
      </c>
      <c r="D4219" s="1532" t="s">
        <v>233</v>
      </c>
      <c r="E4219" s="1533">
        <v>69</v>
      </c>
      <c r="F4219" s="1534">
        <v>49.01</v>
      </c>
      <c r="G4219" s="1535">
        <f t="shared" si="34"/>
        <v>19.990000000000002</v>
      </c>
      <c r="H4219" s="1568" t="s">
        <v>58</v>
      </c>
      <c r="I4219" s="1711">
        <v>9.6000000000000002E-2</v>
      </c>
      <c r="J4219" s="1569">
        <v>0.22</v>
      </c>
      <c r="K4219" s="1711">
        <v>0.15</v>
      </c>
      <c r="L4219" s="1570" t="s">
        <v>3329</v>
      </c>
      <c r="M4219" s="1536" t="s">
        <v>2036</v>
      </c>
      <c r="N4219" s="1571" t="s">
        <v>879</v>
      </c>
      <c r="O4219" s="1572" t="s">
        <v>390</v>
      </c>
    </row>
    <row r="4220" spans="2:15" s="1305" customFormat="1" ht="18" customHeight="1" x14ac:dyDescent="0.2">
      <c r="B4220" s="1573" t="s">
        <v>3332</v>
      </c>
      <c r="C4220" s="1532" t="s">
        <v>2030</v>
      </c>
      <c r="D4220" s="1532" t="s">
        <v>233</v>
      </c>
      <c r="E4220" s="1533">
        <v>69</v>
      </c>
      <c r="F4220" s="1534">
        <v>49.01</v>
      </c>
      <c r="G4220" s="1535">
        <f t="shared" si="34"/>
        <v>19.990000000000002</v>
      </c>
      <c r="H4220" s="1568" t="s">
        <v>58</v>
      </c>
      <c r="I4220" s="1711">
        <v>9.6000000000000002E-2</v>
      </c>
      <c r="J4220" s="1569">
        <v>0.22</v>
      </c>
      <c r="K4220" s="1711">
        <v>0.15</v>
      </c>
      <c r="L4220" s="1570" t="s">
        <v>3329</v>
      </c>
      <c r="M4220" s="1536" t="s">
        <v>2036</v>
      </c>
      <c r="N4220" s="1571" t="s">
        <v>879</v>
      </c>
      <c r="O4220" s="1572" t="s">
        <v>390</v>
      </c>
    </row>
    <row r="4221" spans="2:15" s="1305" customFormat="1" ht="18" customHeight="1" x14ac:dyDescent="0.2">
      <c r="B4221" s="1573" t="s">
        <v>3333</v>
      </c>
      <c r="C4221" s="1532" t="s">
        <v>2030</v>
      </c>
      <c r="D4221" s="1532" t="s">
        <v>233</v>
      </c>
      <c r="E4221" s="1533">
        <v>79</v>
      </c>
      <c r="F4221" s="1534">
        <v>59.01</v>
      </c>
      <c r="G4221" s="1535">
        <f t="shared" si="34"/>
        <v>19.990000000000002</v>
      </c>
      <c r="H4221" s="1568" t="s">
        <v>58</v>
      </c>
      <c r="I4221" s="1711">
        <v>0.09</v>
      </c>
      <c r="J4221" s="1569">
        <v>0.22</v>
      </c>
      <c r="K4221" s="1711">
        <v>0.15</v>
      </c>
      <c r="L4221" s="1570" t="s">
        <v>107</v>
      </c>
      <c r="M4221" s="1536" t="s">
        <v>2595</v>
      </c>
      <c r="N4221" s="1571" t="s">
        <v>580</v>
      </c>
      <c r="O4221" s="1572" t="s">
        <v>390</v>
      </c>
    </row>
    <row r="4222" spans="2:15" s="1305" customFormat="1" ht="18" customHeight="1" x14ac:dyDescent="0.2">
      <c r="B4222" s="1573" t="s">
        <v>3334</v>
      </c>
      <c r="C4222" s="1532" t="s">
        <v>2030</v>
      </c>
      <c r="D4222" s="1532" t="s">
        <v>233</v>
      </c>
      <c r="E4222" s="1533">
        <v>79</v>
      </c>
      <c r="F4222" s="1534">
        <v>59.01</v>
      </c>
      <c r="G4222" s="1535">
        <f t="shared" si="34"/>
        <v>19.990000000000002</v>
      </c>
      <c r="H4222" s="1568" t="s">
        <v>58</v>
      </c>
      <c r="I4222" s="1711">
        <v>0.09</v>
      </c>
      <c r="J4222" s="1569">
        <v>0.22</v>
      </c>
      <c r="K4222" s="1711">
        <v>0.15</v>
      </c>
      <c r="L4222" s="1570" t="s">
        <v>107</v>
      </c>
      <c r="M4222" s="1536" t="s">
        <v>2595</v>
      </c>
      <c r="N4222" s="1571" t="s">
        <v>580</v>
      </c>
      <c r="O4222" s="1572" t="s">
        <v>390</v>
      </c>
    </row>
    <row r="4223" spans="2:15" s="1305" customFormat="1" ht="18" customHeight="1" x14ac:dyDescent="0.2">
      <c r="B4223" s="1573" t="s">
        <v>3335</v>
      </c>
      <c r="C4223" s="1532" t="s">
        <v>2030</v>
      </c>
      <c r="D4223" s="1532" t="s">
        <v>233</v>
      </c>
      <c r="E4223" s="1533">
        <v>79</v>
      </c>
      <c r="F4223" s="1534">
        <v>59.01</v>
      </c>
      <c r="G4223" s="1535">
        <f t="shared" si="34"/>
        <v>19.990000000000002</v>
      </c>
      <c r="H4223" s="1568" t="s">
        <v>58</v>
      </c>
      <c r="I4223" s="1711">
        <v>0.09</v>
      </c>
      <c r="J4223" s="1569">
        <v>0.22</v>
      </c>
      <c r="K4223" s="1711">
        <v>0.15</v>
      </c>
      <c r="L4223" s="1570" t="s">
        <v>107</v>
      </c>
      <c r="M4223" s="1536" t="s">
        <v>2595</v>
      </c>
      <c r="N4223" s="1571" t="s">
        <v>580</v>
      </c>
      <c r="O4223" s="1572" t="s">
        <v>390</v>
      </c>
    </row>
    <row r="4224" spans="2:15" s="1305" customFormat="1" ht="18" customHeight="1" x14ac:dyDescent="0.2">
      <c r="B4224" s="1573" t="s">
        <v>3336</v>
      </c>
      <c r="C4224" s="1532" t="s">
        <v>2030</v>
      </c>
      <c r="D4224" s="1532" t="s">
        <v>233</v>
      </c>
      <c r="E4224" s="1533">
        <v>99</v>
      </c>
      <c r="F4224" s="1534">
        <v>79.010000000000005</v>
      </c>
      <c r="G4224" s="1535">
        <f t="shared" si="34"/>
        <v>19.989999999999995</v>
      </c>
      <c r="H4224" s="1568" t="s">
        <v>58</v>
      </c>
      <c r="I4224" s="1711">
        <v>8.5999999999999993E-2</v>
      </c>
      <c r="J4224" s="1569">
        <v>0.22</v>
      </c>
      <c r="K4224" s="1711">
        <v>0.15</v>
      </c>
      <c r="L4224" s="1570" t="s">
        <v>2916</v>
      </c>
      <c r="M4224" s="1536" t="s">
        <v>2917</v>
      </c>
      <c r="N4224" s="1571" t="s">
        <v>883</v>
      </c>
      <c r="O4224" s="1572" t="s">
        <v>390</v>
      </c>
    </row>
    <row r="4225" spans="2:15" s="1305" customFormat="1" ht="18" customHeight="1" x14ac:dyDescent="0.2">
      <c r="B4225" s="1573" t="s">
        <v>3337</v>
      </c>
      <c r="C4225" s="1532" t="s">
        <v>2030</v>
      </c>
      <c r="D4225" s="1532" t="s">
        <v>233</v>
      </c>
      <c r="E4225" s="1533">
        <v>99</v>
      </c>
      <c r="F4225" s="1534">
        <v>79.010000000000005</v>
      </c>
      <c r="G4225" s="1535">
        <f t="shared" si="34"/>
        <v>19.989999999999995</v>
      </c>
      <c r="H4225" s="1568" t="s">
        <v>58</v>
      </c>
      <c r="I4225" s="1711">
        <v>8.5999999999999993E-2</v>
      </c>
      <c r="J4225" s="1569">
        <v>0.22</v>
      </c>
      <c r="K4225" s="1711">
        <v>0.15</v>
      </c>
      <c r="L4225" s="1570" t="s">
        <v>2916</v>
      </c>
      <c r="M4225" s="1536" t="s">
        <v>2917</v>
      </c>
      <c r="N4225" s="1571" t="s">
        <v>883</v>
      </c>
      <c r="O4225" s="1572" t="s">
        <v>390</v>
      </c>
    </row>
    <row r="4226" spans="2:15" s="1305" customFormat="1" ht="18" customHeight="1" x14ac:dyDescent="0.2">
      <c r="B4226" s="1573" t="s">
        <v>3339</v>
      </c>
      <c r="C4226" s="1532" t="s">
        <v>2030</v>
      </c>
      <c r="D4226" s="1532" t="s">
        <v>233</v>
      </c>
      <c r="E4226" s="1533">
        <v>99</v>
      </c>
      <c r="F4226" s="1534">
        <v>79.010000000000005</v>
      </c>
      <c r="G4226" s="1535">
        <f t="shared" si="34"/>
        <v>19.989999999999995</v>
      </c>
      <c r="H4226" s="1568" t="s">
        <v>58</v>
      </c>
      <c r="I4226" s="1711">
        <v>8.5999999999999993E-2</v>
      </c>
      <c r="J4226" s="1569">
        <v>0.22</v>
      </c>
      <c r="K4226" s="1711">
        <v>0.15</v>
      </c>
      <c r="L4226" s="1570" t="s">
        <v>2916</v>
      </c>
      <c r="M4226" s="1536" t="s">
        <v>2917</v>
      </c>
      <c r="N4226" s="1571" t="s">
        <v>883</v>
      </c>
      <c r="O4226" s="1572" t="s">
        <v>390</v>
      </c>
    </row>
    <row r="4227" spans="2:15" s="1305" customFormat="1" ht="18" customHeight="1" x14ac:dyDescent="0.2">
      <c r="B4227" s="4029" t="s">
        <v>1985</v>
      </c>
      <c r="C4227" s="4030"/>
      <c r="D4227" s="1540"/>
      <c r="E4227" s="1540"/>
      <c r="F4227" s="772"/>
      <c r="G4227" s="772"/>
      <c r="H4227" s="772"/>
      <c r="I4227" s="712"/>
      <c r="J4227" s="712"/>
      <c r="K4227" s="712"/>
      <c r="L4227" s="712"/>
      <c r="M4227" s="712"/>
      <c r="N4227" s="712"/>
      <c r="O4227" s="729"/>
    </row>
    <row r="4228" spans="2:15" s="1305" customFormat="1" ht="18" customHeight="1" thickBot="1" x14ac:dyDescent="0.25">
      <c r="B4228" s="1567" t="s">
        <v>3341</v>
      </c>
      <c r="C4228" s="699"/>
      <c r="D4228" s="699"/>
      <c r="E4228" s="699"/>
      <c r="F4228" s="776"/>
      <c r="G4228" s="776"/>
      <c r="H4228" s="776"/>
      <c r="I4228" s="699"/>
      <c r="J4228" s="699"/>
      <c r="K4228" s="699"/>
      <c r="L4228" s="699"/>
      <c r="M4228" s="699"/>
      <c r="N4228" s="699"/>
      <c r="O4228" s="700"/>
    </row>
    <row r="4229" spans="2:15" s="1305" customFormat="1" ht="18" customHeight="1" thickTop="1" x14ac:dyDescent="0.3">
      <c r="B4229" s="4028"/>
      <c r="C4229" s="4028"/>
      <c r="D4229" s="534"/>
      <c r="E4229" s="534"/>
      <c r="F4229" s="534"/>
      <c r="G4229" s="506"/>
    </row>
    <row r="4230" spans="2:15" s="1305" customFormat="1" ht="17.25" customHeight="1" thickBot="1" x14ac:dyDescent="0.35">
      <c r="B4230" s="1517"/>
      <c r="C4230" s="1517"/>
      <c r="D4230" s="534"/>
      <c r="E4230" s="534"/>
      <c r="F4230" s="534"/>
      <c r="G4230" s="506"/>
    </row>
    <row r="4231" spans="2:15" s="1305" customFormat="1" ht="17.25" customHeight="1" thickTop="1" x14ac:dyDescent="0.25">
      <c r="B4231" s="4442" t="s">
        <v>3142</v>
      </c>
      <c r="C4231" s="4443"/>
      <c r="D4231" s="4443"/>
      <c r="E4231" s="4443"/>
      <c r="F4231" s="4443"/>
      <c r="G4231" s="4443"/>
      <c r="H4231" s="4443"/>
      <c r="I4231" s="4443"/>
      <c r="J4231" s="4443"/>
      <c r="K4231" s="4444"/>
    </row>
    <row r="4232" spans="2:15" s="1305" customFormat="1" ht="17.25" customHeight="1" x14ac:dyDescent="0.25">
      <c r="B4232" s="4462" t="s">
        <v>3292</v>
      </c>
      <c r="C4232" s="4463"/>
      <c r="D4232" s="4463"/>
      <c r="E4232" s="4463"/>
      <c r="F4232" s="4463"/>
      <c r="G4232" s="4463"/>
      <c r="H4232" s="4463"/>
      <c r="I4232" s="4463"/>
      <c r="J4232" s="4463"/>
      <c r="K4232" s="4438"/>
    </row>
    <row r="4233" spans="2:15" s="1305" customFormat="1" ht="49.5" customHeight="1" x14ac:dyDescent="0.2">
      <c r="B4233" s="1647" t="s">
        <v>995</v>
      </c>
      <c r="C4233" s="1700" t="s">
        <v>1218</v>
      </c>
      <c r="D4233" s="1700" t="s">
        <v>1864</v>
      </c>
      <c r="E4233" s="1700" t="s">
        <v>81</v>
      </c>
      <c r="F4233" s="1700" t="s">
        <v>3293</v>
      </c>
      <c r="G4233" s="1700" t="s">
        <v>3294</v>
      </c>
      <c r="H4233" s="1700" t="s">
        <v>3295</v>
      </c>
      <c r="I4233" s="1700" t="s">
        <v>3296</v>
      </c>
      <c r="J4233" s="1347" t="s">
        <v>3297</v>
      </c>
      <c r="K4233" s="1370" t="s">
        <v>3298</v>
      </c>
    </row>
    <row r="4234" spans="2:15" s="1305" customFormat="1" ht="17.25" customHeight="1" thickBot="1" x14ac:dyDescent="0.25">
      <c r="B4234" s="710" t="s">
        <v>3292</v>
      </c>
      <c r="C4234" s="1705" t="s">
        <v>783</v>
      </c>
      <c r="D4234" s="1705" t="s">
        <v>3299</v>
      </c>
      <c r="E4234" s="1706">
        <v>300</v>
      </c>
      <c r="F4234" s="1706">
        <v>300</v>
      </c>
      <c r="G4234" s="1707">
        <v>0.05</v>
      </c>
      <c r="H4234" s="1707">
        <v>0.1</v>
      </c>
      <c r="I4234" s="1707">
        <v>0.1</v>
      </c>
      <c r="J4234" s="1708" t="s">
        <v>3300</v>
      </c>
      <c r="K4234" s="1709" t="s">
        <v>3301</v>
      </c>
    </row>
    <row r="4235" spans="2:15" s="1305" customFormat="1" ht="17.25" customHeight="1" x14ac:dyDescent="0.2">
      <c r="B4235" s="4428" t="s">
        <v>3302</v>
      </c>
      <c r="C4235" s="4429"/>
      <c r="D4235" s="4429"/>
      <c r="E4235" s="4429"/>
      <c r="F4235" s="4429"/>
      <c r="G4235" s="4429"/>
      <c r="H4235" s="4429"/>
      <c r="I4235" s="4429"/>
      <c r="J4235" s="4429"/>
      <c r="K4235" s="4430"/>
    </row>
    <row r="4236" spans="2:15" s="1305" customFormat="1" ht="17.25" customHeight="1" thickBot="1" x14ac:dyDescent="0.25">
      <c r="B4236" s="1490"/>
      <c r="C4236" s="1491"/>
      <c r="D4236" s="1491"/>
      <c r="E4236" s="1491"/>
      <c r="F4236" s="1491"/>
      <c r="G4236" s="1491"/>
      <c r="H4236" s="1491"/>
      <c r="I4236" s="1491"/>
      <c r="J4236" s="1491"/>
      <c r="K4236" s="1492"/>
    </row>
    <row r="4237" spans="2:15" s="1305" customFormat="1" ht="17.25" customHeight="1" thickTop="1" x14ac:dyDescent="0.3">
      <c r="B4237" s="4028"/>
      <c r="C4237" s="4028"/>
      <c r="D4237" s="534"/>
      <c r="E4237" s="534"/>
      <c r="F4237" s="534"/>
      <c r="G4237" s="506"/>
    </row>
    <row r="4238" spans="2:15" s="1305" customFormat="1" ht="17.25" customHeight="1" thickBot="1" x14ac:dyDescent="0.35">
      <c r="B4238" s="1517"/>
      <c r="C4238" s="1517"/>
      <c r="D4238" s="534"/>
      <c r="E4238" s="534"/>
      <c r="F4238" s="534"/>
      <c r="G4238" s="506"/>
    </row>
    <row r="4239" spans="2:15" s="1305" customFormat="1" ht="17.25" customHeight="1" thickTop="1" thickBot="1" x14ac:dyDescent="0.25">
      <c r="B4239" s="4058" t="s">
        <v>3175</v>
      </c>
      <c r="C4239" s="4059"/>
      <c r="D4239" s="4059"/>
      <c r="E4239" s="4059"/>
      <c r="F4239" s="4060"/>
      <c r="G4239" s="506"/>
    </row>
    <row r="4240" spans="2:15" s="1305" customFormat="1" ht="17.25" customHeight="1" thickTop="1" x14ac:dyDescent="0.2">
      <c r="B4240" s="695"/>
      <c r="C4240" s="696"/>
      <c r="D4240" s="696"/>
      <c r="E4240" s="696"/>
      <c r="F4240" s="697"/>
      <c r="G4240" s="506"/>
    </row>
    <row r="4241" spans="2:7" s="1305" customFormat="1" ht="17.25" customHeight="1" x14ac:dyDescent="0.2">
      <c r="B4241" s="1564" t="s">
        <v>346</v>
      </c>
      <c r="C4241" s="1503" t="s">
        <v>3176</v>
      </c>
      <c r="D4241" s="915"/>
      <c r="E4241" s="915"/>
      <c r="F4241" s="916"/>
      <c r="G4241" s="506"/>
    </row>
    <row r="4242" spans="2:7" s="1305" customFormat="1" ht="17.25" customHeight="1" x14ac:dyDescent="0.2">
      <c r="B4242" s="1564" t="s">
        <v>2945</v>
      </c>
      <c r="C4242" s="1503" t="s">
        <v>3177</v>
      </c>
      <c r="D4242" s="915"/>
      <c r="E4242" s="915"/>
      <c r="F4242" s="916"/>
      <c r="G4242" s="506"/>
    </row>
    <row r="4243" spans="2:7" s="1305" customFormat="1" ht="17.25" customHeight="1" x14ac:dyDescent="0.2">
      <c r="B4243" s="1564" t="s">
        <v>3178</v>
      </c>
      <c r="C4243" s="1503">
        <v>150</v>
      </c>
      <c r="D4243" s="915"/>
      <c r="E4243" s="915"/>
      <c r="F4243" s="916"/>
      <c r="G4243" s="506"/>
    </row>
    <row r="4244" spans="2:7" s="1305" customFormat="1" ht="17.25" customHeight="1" x14ac:dyDescent="0.2">
      <c r="B4244" s="1564" t="s">
        <v>2944</v>
      </c>
      <c r="C4244" s="1503" t="s">
        <v>3179</v>
      </c>
      <c r="D4244" s="915"/>
      <c r="E4244" s="915"/>
      <c r="F4244" s="916"/>
      <c r="G4244" s="506"/>
    </row>
    <row r="4245" spans="2:7" s="1305" customFormat="1" ht="43.5" customHeight="1" x14ac:dyDescent="0.2">
      <c r="B4245" s="1564" t="s">
        <v>2946</v>
      </c>
      <c r="C4245" s="4042" t="s">
        <v>3180</v>
      </c>
      <c r="D4245" s="4042"/>
      <c r="E4245" s="4042"/>
      <c r="F4245" s="4043"/>
      <c r="G4245" s="506"/>
    </row>
    <row r="4246" spans="2:7" s="1305" customFormat="1" ht="17.25" customHeight="1" x14ac:dyDescent="0.2">
      <c r="B4246" s="1564" t="s">
        <v>3169</v>
      </c>
      <c r="C4246" s="4042" t="s">
        <v>2240</v>
      </c>
      <c r="D4246" s="4042"/>
      <c r="E4246" s="4042"/>
      <c r="F4246" s="4043"/>
      <c r="G4246" s="506"/>
    </row>
    <row r="4247" spans="2:7" s="1305" customFormat="1" ht="17.25" customHeight="1" thickBot="1" x14ac:dyDescent="0.25">
      <c r="B4247" s="1650"/>
      <c r="C4247" s="1565"/>
      <c r="D4247" s="699"/>
      <c r="E4247" s="699"/>
      <c r="F4247" s="700"/>
      <c r="G4247" s="506"/>
    </row>
    <row r="4248" spans="2:7" s="1305" customFormat="1" ht="17.25" customHeight="1" thickTop="1" x14ac:dyDescent="0.3">
      <c r="B4248" s="4028"/>
      <c r="C4248" s="4028"/>
      <c r="D4248" s="534"/>
      <c r="E4248" s="534"/>
      <c r="F4248" s="534"/>
      <c r="G4248" s="506"/>
    </row>
    <row r="4249" spans="2:7" s="1305" customFormat="1" ht="17.25" customHeight="1" thickBot="1" x14ac:dyDescent="0.35">
      <c r="B4249" s="1517"/>
      <c r="C4249" s="1517"/>
      <c r="D4249" s="534"/>
      <c r="E4249" s="534"/>
      <c r="F4249" s="534"/>
      <c r="G4249" s="506"/>
    </row>
    <row r="4250" spans="2:7" s="1305" customFormat="1" ht="33" customHeight="1" thickTop="1" thickBot="1" x14ac:dyDescent="0.25">
      <c r="B4250" s="4058" t="s">
        <v>3164</v>
      </c>
      <c r="C4250" s="4059"/>
      <c r="D4250" s="4059"/>
      <c r="E4250" s="4059"/>
      <c r="F4250" s="4060"/>
      <c r="G4250" s="506"/>
    </row>
    <row r="4251" spans="2:7" s="1305" customFormat="1" ht="17.25" customHeight="1" thickTop="1" x14ac:dyDescent="0.2">
      <c r="B4251" s="695"/>
      <c r="C4251" s="696"/>
      <c r="D4251" s="696"/>
      <c r="E4251" s="696"/>
      <c r="F4251" s="697"/>
      <c r="G4251" s="506"/>
    </row>
    <row r="4252" spans="2:7" s="1305" customFormat="1" ht="17.25" customHeight="1" x14ac:dyDescent="0.2">
      <c r="B4252" s="1564" t="s">
        <v>346</v>
      </c>
      <c r="C4252" s="1503" t="s">
        <v>3165</v>
      </c>
      <c r="D4252" s="915"/>
      <c r="E4252" s="915"/>
      <c r="F4252" s="916"/>
      <c r="G4252" s="506"/>
    </row>
    <row r="4253" spans="2:7" s="1305" customFormat="1" ht="17.25" customHeight="1" x14ac:dyDescent="0.2">
      <c r="B4253" s="1564" t="s">
        <v>2945</v>
      </c>
      <c r="C4253" s="1503" t="s">
        <v>3166</v>
      </c>
      <c r="D4253" s="915"/>
      <c r="E4253" s="915"/>
      <c r="F4253" s="916"/>
      <c r="G4253" s="506"/>
    </row>
    <row r="4254" spans="2:7" s="1305" customFormat="1" ht="17.25" customHeight="1" x14ac:dyDescent="0.2">
      <c r="B4254" s="1564" t="s">
        <v>2944</v>
      </c>
      <c r="C4254" s="1503" t="s">
        <v>3167</v>
      </c>
      <c r="D4254" s="915"/>
      <c r="E4254" s="915"/>
      <c r="F4254" s="916"/>
      <c r="G4254" s="506"/>
    </row>
    <row r="4255" spans="2:7" s="1305" customFormat="1" ht="17.25" customHeight="1" x14ac:dyDescent="0.2">
      <c r="B4255" s="1564" t="s">
        <v>2946</v>
      </c>
      <c r="C4255" s="4042" t="s">
        <v>3168</v>
      </c>
      <c r="D4255" s="4042"/>
      <c r="E4255" s="4042"/>
      <c r="F4255" s="4043"/>
      <c r="G4255" s="506"/>
    </row>
    <row r="4256" spans="2:7" s="1305" customFormat="1" ht="17.25" customHeight="1" x14ac:dyDescent="0.2">
      <c r="B4256" s="1564" t="s">
        <v>3169</v>
      </c>
      <c r="C4256" s="4042" t="s">
        <v>3170</v>
      </c>
      <c r="D4256" s="4042"/>
      <c r="E4256" s="4042"/>
      <c r="F4256" s="4043"/>
      <c r="G4256" s="506"/>
    </row>
    <row r="4257" spans="2:7" s="1305" customFormat="1" ht="27" customHeight="1" x14ac:dyDescent="0.2">
      <c r="B4257" s="4069" t="s">
        <v>2919</v>
      </c>
      <c r="C4257" s="4064" t="s">
        <v>3171</v>
      </c>
      <c r="D4257" s="4064"/>
      <c r="E4257" s="4064"/>
      <c r="F4257" s="4065"/>
      <c r="G4257" s="506"/>
    </row>
    <row r="4258" spans="2:7" s="1305" customFormat="1" ht="42.75" customHeight="1" x14ac:dyDescent="0.2">
      <c r="B4258" s="4069"/>
      <c r="C4258" s="4064" t="s">
        <v>3172</v>
      </c>
      <c r="D4258" s="4064"/>
      <c r="E4258" s="4064"/>
      <c r="F4258" s="4065"/>
      <c r="G4258" s="506"/>
    </row>
    <row r="4259" spans="2:7" s="1305" customFormat="1" ht="15.75" customHeight="1" x14ac:dyDescent="0.2">
      <c r="B4259" s="4069"/>
      <c r="C4259" s="4411" t="s">
        <v>3173</v>
      </c>
      <c r="D4259" s="4411"/>
      <c r="E4259" s="4411"/>
      <c r="F4259" s="4412"/>
      <c r="G4259" s="506"/>
    </row>
    <row r="4260" spans="2:7" s="1305" customFormat="1" ht="31.5" customHeight="1" x14ac:dyDescent="0.2">
      <c r="B4260" s="4069"/>
      <c r="C4260" s="4064" t="s">
        <v>3174</v>
      </c>
      <c r="D4260" s="4064"/>
      <c r="E4260" s="4064"/>
      <c r="F4260" s="4065"/>
      <c r="G4260" s="506"/>
    </row>
    <row r="4261" spans="2:7" s="1305" customFormat="1" ht="13.5" customHeight="1" thickBot="1" x14ac:dyDescent="0.25">
      <c r="B4261" s="4070"/>
      <c r="C4261" s="1565"/>
      <c r="D4261" s="699"/>
      <c r="E4261" s="699"/>
      <c r="F4261" s="700"/>
      <c r="G4261" s="506"/>
    </row>
    <row r="4262" spans="2:7" s="1305" customFormat="1" ht="17.25" customHeight="1" thickTop="1" x14ac:dyDescent="0.3">
      <c r="B4262" s="4028"/>
      <c r="C4262" s="4028"/>
      <c r="D4262" s="534"/>
      <c r="E4262" s="534"/>
      <c r="F4262" s="534"/>
      <c r="G4262" s="506"/>
    </row>
    <row r="4263" spans="2:7" s="1305" customFormat="1" ht="17.25" customHeight="1" thickBot="1" x14ac:dyDescent="0.35">
      <c r="B4263" s="1517"/>
      <c r="C4263" s="1517"/>
      <c r="D4263" s="534"/>
      <c r="E4263" s="534"/>
      <c r="F4263" s="534"/>
      <c r="G4263" s="506"/>
    </row>
    <row r="4264" spans="2:7" s="1305" customFormat="1" ht="17.25" customHeight="1" thickTop="1" x14ac:dyDescent="0.3">
      <c r="B4264" s="4073" t="s">
        <v>3142</v>
      </c>
      <c r="C4264" s="4076"/>
      <c r="D4264" s="4076"/>
      <c r="E4264" s="4074"/>
      <c r="F4264" s="534"/>
      <c r="G4264" s="506"/>
    </row>
    <row r="4265" spans="2:7" s="1305" customFormat="1" ht="17.25" customHeight="1" x14ac:dyDescent="0.3">
      <c r="B4265" s="4434" t="s">
        <v>3143</v>
      </c>
      <c r="C4265" s="4435"/>
      <c r="D4265" s="4435"/>
      <c r="E4265" s="4436"/>
      <c r="F4265" s="534"/>
      <c r="G4265" s="506"/>
    </row>
    <row r="4266" spans="2:7" s="1305" customFormat="1" ht="17.25" customHeight="1" x14ac:dyDescent="0.3">
      <c r="B4266" s="1647" t="s">
        <v>381</v>
      </c>
      <c r="C4266" s="1347" t="s">
        <v>215</v>
      </c>
      <c r="D4266" s="1347" t="s">
        <v>2659</v>
      </c>
      <c r="E4266" s="1370" t="s">
        <v>239</v>
      </c>
      <c r="F4266" s="534"/>
      <c r="G4266" s="506"/>
    </row>
    <row r="4267" spans="2:7" s="1305" customFormat="1" ht="17.25" customHeight="1" thickBot="1" x14ac:dyDescent="0.35">
      <c r="B4267" s="710" t="s">
        <v>3144</v>
      </c>
      <c r="C4267" s="1461">
        <v>49</v>
      </c>
      <c r="D4267" s="1461">
        <v>0.1</v>
      </c>
      <c r="E4267" s="1648" t="s">
        <v>3145</v>
      </c>
      <c r="F4267" s="534"/>
      <c r="G4267" s="506"/>
    </row>
    <row r="4268" spans="2:7" s="1305" customFormat="1" ht="17.25" customHeight="1" x14ac:dyDescent="0.3">
      <c r="B4268" s="4409"/>
      <c r="C4268" s="4410"/>
      <c r="D4268" s="4410"/>
      <c r="E4268" s="4315"/>
      <c r="F4268" s="534"/>
      <c r="G4268" s="506"/>
    </row>
    <row r="4269" spans="2:7" s="1305" customFormat="1" ht="17.25" customHeight="1" x14ac:dyDescent="0.3">
      <c r="B4269" s="4431" t="s">
        <v>3146</v>
      </c>
      <c r="C4269" s="4432"/>
      <c r="D4269" s="4432"/>
      <c r="E4269" s="4433"/>
      <c r="F4269" s="534"/>
      <c r="G4269" s="506"/>
    </row>
    <row r="4270" spans="2:7" s="1305" customFormat="1" ht="17.25" customHeight="1" x14ac:dyDescent="0.3">
      <c r="B4270" s="4428" t="s">
        <v>3147</v>
      </c>
      <c r="C4270" s="4429"/>
      <c r="D4270" s="4429"/>
      <c r="E4270" s="4430"/>
      <c r="F4270" s="534"/>
      <c r="G4270" s="506"/>
    </row>
    <row r="4271" spans="2:7" s="1305" customFormat="1" ht="17.25" customHeight="1" thickBot="1" x14ac:dyDescent="0.35">
      <c r="B4271" s="1490"/>
      <c r="C4271" s="1491"/>
      <c r="D4271" s="1491"/>
      <c r="E4271" s="1492"/>
      <c r="F4271" s="534"/>
      <c r="G4271" s="506"/>
    </row>
    <row r="4272" spans="2:7" s="1305" customFormat="1" ht="17.25" customHeight="1" thickTop="1" x14ac:dyDescent="0.3">
      <c r="B4272" s="4028"/>
      <c r="C4272" s="4028"/>
      <c r="D4272" s="534"/>
      <c r="E4272" s="534"/>
      <c r="F4272" s="534"/>
      <c r="G4272" s="506"/>
    </row>
    <row r="4273" spans="2:7" s="1305" customFormat="1" ht="17.25" customHeight="1" thickBot="1" x14ac:dyDescent="0.35">
      <c r="B4273" s="534"/>
      <c r="C4273" s="534"/>
      <c r="D4273" s="534"/>
      <c r="E4273" s="534"/>
      <c r="F4273" s="534"/>
      <c r="G4273" s="506"/>
    </row>
    <row r="4274" spans="2:7" s="1305" customFormat="1" ht="17.25" customHeight="1" thickTop="1" thickBot="1" x14ac:dyDescent="0.35">
      <c r="B4274" s="742"/>
      <c r="C4274" s="1042"/>
      <c r="D4274" s="1042"/>
      <c r="E4274" s="734"/>
      <c r="F4274" s="534"/>
      <c r="G4274" s="506"/>
    </row>
    <row r="4275" spans="2:7" s="1305" customFormat="1" ht="27" customHeight="1" thickTop="1" x14ac:dyDescent="0.3">
      <c r="B4275" s="4061" t="s">
        <v>3141</v>
      </c>
      <c r="C4275" s="4062"/>
      <c r="D4275" s="4062"/>
      <c r="E4275" s="4063"/>
      <c r="F4275" s="534"/>
      <c r="G4275" s="506"/>
    </row>
    <row r="4276" spans="2:7" s="1305" customFormat="1" ht="17.25" customHeight="1" x14ac:dyDescent="0.3">
      <c r="B4276" s="1524" t="s">
        <v>1727</v>
      </c>
      <c r="C4276" s="1525" t="s">
        <v>1154</v>
      </c>
      <c r="D4276" s="1526" t="s">
        <v>2990</v>
      </c>
      <c r="E4276" s="1584" t="s">
        <v>1220</v>
      </c>
      <c r="F4276" s="534"/>
      <c r="G4276" s="506"/>
    </row>
    <row r="4277" spans="2:7" s="1305" customFormat="1" ht="17.25" customHeight="1" thickBot="1" x14ac:dyDescent="0.35">
      <c r="B4277" s="4421" t="s">
        <v>2991</v>
      </c>
      <c r="C4277" s="4422"/>
      <c r="D4277" s="4422"/>
      <c r="E4277" s="4423"/>
      <c r="F4277" s="534"/>
      <c r="G4277" s="506"/>
    </row>
    <row r="4278" spans="2:7" s="1305" customFormat="1" ht="17.25" customHeight="1" x14ac:dyDescent="0.3">
      <c r="B4278" s="4427" t="s">
        <v>1360</v>
      </c>
      <c r="C4278" s="1585" t="s">
        <v>2992</v>
      </c>
      <c r="D4278" s="1586">
        <v>1.5</v>
      </c>
      <c r="E4278" s="1587" t="s">
        <v>163</v>
      </c>
      <c r="F4278" s="534"/>
      <c r="G4278" s="506"/>
    </row>
    <row r="4279" spans="2:7" s="1305" customFormat="1" ht="17.25" customHeight="1" x14ac:dyDescent="0.3">
      <c r="B4279" s="4414"/>
      <c r="C4279" s="1375" t="s">
        <v>2993</v>
      </c>
      <c r="D4279" s="1588">
        <v>1.99</v>
      </c>
      <c r="E4279" s="1589" t="s">
        <v>163</v>
      </c>
      <c r="F4279" s="534"/>
      <c r="G4279" s="506"/>
    </row>
    <row r="4280" spans="2:7" s="1305" customFormat="1" ht="17.25" customHeight="1" x14ac:dyDescent="0.3">
      <c r="B4280" s="4414"/>
      <c r="C4280" s="1375" t="s">
        <v>1363</v>
      </c>
      <c r="D4280" s="1588">
        <v>1.5</v>
      </c>
      <c r="E4280" s="1589" t="s">
        <v>163</v>
      </c>
      <c r="F4280" s="534"/>
      <c r="G4280" s="506"/>
    </row>
    <row r="4281" spans="2:7" s="1305" customFormat="1" ht="17.25" customHeight="1" x14ac:dyDescent="0.3">
      <c r="B4281" s="4414" t="s">
        <v>340</v>
      </c>
      <c r="C4281" s="887" t="s">
        <v>1364</v>
      </c>
      <c r="D4281" s="1588">
        <v>0.4</v>
      </c>
      <c r="E4281" s="1589" t="s">
        <v>2505</v>
      </c>
      <c r="F4281" s="534"/>
      <c r="G4281" s="506"/>
    </row>
    <row r="4282" spans="2:7" s="1305" customFormat="1" ht="17.25" customHeight="1" x14ac:dyDescent="0.3">
      <c r="B4282" s="4414"/>
      <c r="C4282" s="887" t="s">
        <v>1365</v>
      </c>
      <c r="D4282" s="1588">
        <v>0.25</v>
      </c>
      <c r="E4282" s="1589" t="s">
        <v>2505</v>
      </c>
      <c r="F4282" s="534"/>
      <c r="G4282" s="506"/>
    </row>
    <row r="4283" spans="2:7" s="1305" customFormat="1" ht="17.25" customHeight="1" x14ac:dyDescent="0.3">
      <c r="B4283" s="4414" t="s">
        <v>71</v>
      </c>
      <c r="C4283" s="887" t="s">
        <v>1364</v>
      </c>
      <c r="D4283" s="1588">
        <v>0.8</v>
      </c>
      <c r="E4283" s="1589" t="s">
        <v>2505</v>
      </c>
      <c r="F4283" s="534"/>
      <c r="G4283" s="506"/>
    </row>
    <row r="4284" spans="2:7" s="1305" customFormat="1" ht="17.25" customHeight="1" x14ac:dyDescent="0.3">
      <c r="B4284" s="4414"/>
      <c r="C4284" s="887" t="s">
        <v>1365</v>
      </c>
      <c r="D4284" s="1588">
        <v>0.45</v>
      </c>
      <c r="E4284" s="1589" t="s">
        <v>2505</v>
      </c>
      <c r="F4284" s="534"/>
      <c r="G4284" s="506"/>
    </row>
    <row r="4285" spans="2:7" s="1305" customFormat="1" ht="17.25" customHeight="1" x14ac:dyDescent="0.3">
      <c r="B4285" s="1590" t="s">
        <v>2507</v>
      </c>
      <c r="C4285" s="887" t="s">
        <v>1366</v>
      </c>
      <c r="D4285" s="1588">
        <v>0.02</v>
      </c>
      <c r="E4285" s="1589" t="s">
        <v>2994</v>
      </c>
      <c r="F4285" s="534"/>
      <c r="G4285" s="506"/>
    </row>
    <row r="4286" spans="2:7" s="1305" customFormat="1" ht="17.25" customHeight="1" x14ac:dyDescent="0.3">
      <c r="B4286" s="4424" t="s">
        <v>2995</v>
      </c>
      <c r="C4286" s="4425"/>
      <c r="D4286" s="4425"/>
      <c r="E4286" s="4426"/>
      <c r="F4286" s="534"/>
      <c r="G4286" s="506"/>
    </row>
    <row r="4287" spans="2:7" s="1305" customFormat="1" ht="17.25" customHeight="1" x14ac:dyDescent="0.3">
      <c r="B4287" s="4414" t="s">
        <v>1360</v>
      </c>
      <c r="C4287" s="1375" t="s">
        <v>2992</v>
      </c>
      <c r="D4287" s="1588">
        <v>0.99</v>
      </c>
      <c r="E4287" s="1589" t="s">
        <v>163</v>
      </c>
      <c r="F4287" s="534"/>
      <c r="G4287" s="506"/>
    </row>
    <row r="4288" spans="2:7" s="1305" customFormat="1" ht="17.25" customHeight="1" x14ac:dyDescent="0.3">
      <c r="B4288" s="4414"/>
      <c r="C4288" s="1375" t="s">
        <v>2993</v>
      </c>
      <c r="D4288" s="1588">
        <v>1.2</v>
      </c>
      <c r="E4288" s="1589" t="s">
        <v>163</v>
      </c>
      <c r="F4288" s="534"/>
      <c r="G4288" s="506"/>
    </row>
    <row r="4289" spans="2:7" s="1305" customFormat="1" ht="17.25" customHeight="1" x14ac:dyDescent="0.3">
      <c r="B4289" s="4414"/>
      <c r="C4289" s="1375" t="s">
        <v>1363</v>
      </c>
      <c r="D4289" s="1588">
        <v>0.99</v>
      </c>
      <c r="E4289" s="1589" t="s">
        <v>163</v>
      </c>
      <c r="F4289" s="534"/>
      <c r="G4289" s="506"/>
    </row>
    <row r="4290" spans="2:7" s="1305" customFormat="1" ht="17.25" customHeight="1" x14ac:dyDescent="0.3">
      <c r="B4290" s="4414" t="s">
        <v>340</v>
      </c>
      <c r="C4290" s="887" t="s">
        <v>1364</v>
      </c>
      <c r="D4290" s="1588">
        <v>0.3</v>
      </c>
      <c r="E4290" s="1589" t="s">
        <v>2505</v>
      </c>
      <c r="F4290" s="534"/>
      <c r="G4290" s="506"/>
    </row>
    <row r="4291" spans="2:7" s="1305" customFormat="1" ht="17.25" customHeight="1" x14ac:dyDescent="0.3">
      <c r="B4291" s="4414"/>
      <c r="C4291" s="887" t="s">
        <v>1365</v>
      </c>
      <c r="D4291" s="1588"/>
      <c r="E4291" s="1589" t="s">
        <v>2505</v>
      </c>
      <c r="F4291" s="534"/>
      <c r="G4291" s="506"/>
    </row>
    <row r="4292" spans="2:7" s="1305" customFormat="1" ht="17.25" customHeight="1" x14ac:dyDescent="0.3">
      <c r="B4292" s="4414" t="s">
        <v>71</v>
      </c>
      <c r="C4292" s="887" t="s">
        <v>1364</v>
      </c>
      <c r="D4292" s="1588">
        <v>0.8</v>
      </c>
      <c r="E4292" s="1589" t="s">
        <v>2505</v>
      </c>
      <c r="F4292" s="534"/>
      <c r="G4292" s="506"/>
    </row>
    <row r="4293" spans="2:7" s="1305" customFormat="1" ht="17.25" customHeight="1" x14ac:dyDescent="0.3">
      <c r="B4293" s="4414"/>
      <c r="C4293" s="887" t="s">
        <v>1365</v>
      </c>
      <c r="D4293" s="1588">
        <v>0.45</v>
      </c>
      <c r="E4293" s="1589" t="s">
        <v>2505</v>
      </c>
      <c r="F4293" s="534"/>
      <c r="G4293" s="506"/>
    </row>
    <row r="4294" spans="2:7" s="1305" customFormat="1" ht="17.25" customHeight="1" x14ac:dyDescent="0.3">
      <c r="B4294" s="1590" t="s">
        <v>2507</v>
      </c>
      <c r="C4294" s="887" t="s">
        <v>1366</v>
      </c>
      <c r="D4294" s="1588">
        <v>0.02</v>
      </c>
      <c r="E4294" s="1589" t="s">
        <v>2994</v>
      </c>
      <c r="F4294" s="534"/>
      <c r="G4294" s="506"/>
    </row>
    <row r="4295" spans="2:7" s="1305" customFormat="1" ht="17.25" customHeight="1" x14ac:dyDescent="0.3">
      <c r="B4295" s="824"/>
      <c r="C4295" s="757"/>
      <c r="D4295" s="1588"/>
      <c r="E4295" s="864"/>
      <c r="F4295" s="534"/>
      <c r="G4295" s="506"/>
    </row>
    <row r="4296" spans="2:7" s="1305" customFormat="1" ht="17.25" customHeight="1" x14ac:dyDescent="0.3">
      <c r="B4296" s="4416" t="s">
        <v>2996</v>
      </c>
      <c r="C4296" s="1375" t="s">
        <v>1711</v>
      </c>
      <c r="D4296" s="1591">
        <v>2.5000000000000001E-2</v>
      </c>
      <c r="E4296" s="1589" t="s">
        <v>2994</v>
      </c>
      <c r="F4296" s="534"/>
      <c r="G4296" s="506"/>
    </row>
    <row r="4297" spans="2:7" s="1305" customFormat="1" ht="17.25" customHeight="1" x14ac:dyDescent="0.3">
      <c r="B4297" s="4417"/>
      <c r="C4297" s="1375" t="s">
        <v>1280</v>
      </c>
      <c r="D4297" s="1588">
        <v>3.9</v>
      </c>
      <c r="E4297" s="1589" t="s">
        <v>1281</v>
      </c>
      <c r="F4297" s="534"/>
      <c r="G4297" s="506"/>
    </row>
    <row r="4298" spans="2:7" s="1305" customFormat="1" ht="17.25" customHeight="1" thickBot="1" x14ac:dyDescent="0.35">
      <c r="B4298" s="4418"/>
      <c r="C4298" s="1376" t="s">
        <v>2997</v>
      </c>
      <c r="D4298" s="1592">
        <v>19.989999999999998</v>
      </c>
      <c r="E4298" s="1593" t="s">
        <v>1944</v>
      </c>
      <c r="F4298" s="534"/>
      <c r="G4298" s="506"/>
    </row>
    <row r="4299" spans="2:7" s="1305" customFormat="1" ht="17.25" customHeight="1" x14ac:dyDescent="0.3">
      <c r="B4299" s="1594" t="s">
        <v>2998</v>
      </c>
      <c r="C4299" s="712"/>
      <c r="D4299" s="712"/>
      <c r="E4299" s="729"/>
      <c r="F4299" s="534"/>
      <c r="G4299" s="506"/>
    </row>
    <row r="4300" spans="2:7" s="1305" customFormat="1" ht="17.25" customHeight="1" thickBot="1" x14ac:dyDescent="0.35">
      <c r="B4300" s="728"/>
      <c r="C4300" s="712"/>
      <c r="D4300" s="712"/>
      <c r="E4300" s="729"/>
      <c r="F4300" s="534"/>
      <c r="G4300" s="506"/>
    </row>
    <row r="4301" spans="2:7" s="1305" customFormat="1" ht="17.25" customHeight="1" thickBot="1" x14ac:dyDescent="0.35">
      <c r="B4301" s="1595" t="s">
        <v>2996</v>
      </c>
      <c r="C4301" s="1596" t="s">
        <v>2999</v>
      </c>
      <c r="D4301" s="1597">
        <v>29.99</v>
      </c>
      <c r="E4301" s="1598" t="s">
        <v>1505</v>
      </c>
      <c r="F4301" s="534"/>
      <c r="G4301" s="506"/>
    </row>
    <row r="4302" spans="2:7" s="1305" customFormat="1" ht="17.25" customHeight="1" x14ac:dyDescent="0.3">
      <c r="B4302" s="1594" t="s">
        <v>3000</v>
      </c>
      <c r="C4302" s="712"/>
      <c r="D4302" s="1599"/>
      <c r="E4302" s="729"/>
      <c r="F4302" s="534"/>
      <c r="G4302" s="506"/>
    </row>
    <row r="4303" spans="2:7" s="1305" customFormat="1" ht="17.25" customHeight="1" thickBot="1" x14ac:dyDescent="0.35">
      <c r="B4303" s="728"/>
      <c r="C4303" s="712"/>
      <c r="D4303" s="1599"/>
      <c r="E4303" s="729"/>
      <c r="F4303" s="534"/>
      <c r="G4303" s="506"/>
    </row>
    <row r="4304" spans="2:7" s="1305" customFormat="1" ht="17.25" customHeight="1" x14ac:dyDescent="0.3">
      <c r="B4304" s="1600" t="s">
        <v>3001</v>
      </c>
      <c r="C4304" s="1585" t="s">
        <v>3002</v>
      </c>
      <c r="D4304" s="1586">
        <v>39.99</v>
      </c>
      <c r="E4304" s="1587" t="s">
        <v>3003</v>
      </c>
      <c r="F4304" s="534"/>
      <c r="G4304" s="506"/>
    </row>
    <row r="4305" spans="2:15" s="1305" customFormat="1" ht="17.25" customHeight="1" x14ac:dyDescent="0.3">
      <c r="B4305" s="1590" t="s">
        <v>3004</v>
      </c>
      <c r="C4305" s="1375" t="s">
        <v>3002</v>
      </c>
      <c r="D4305" s="1588">
        <v>99.99</v>
      </c>
      <c r="E4305" s="1589" t="s">
        <v>370</v>
      </c>
      <c r="F4305" s="534"/>
      <c r="G4305" s="506"/>
    </row>
    <row r="4306" spans="2:15" s="1305" customFormat="1" ht="17.25" customHeight="1" thickBot="1" x14ac:dyDescent="0.35">
      <c r="B4306" s="1601" t="s">
        <v>3005</v>
      </c>
      <c r="C4306" s="1376" t="s">
        <v>3002</v>
      </c>
      <c r="D4306" s="1592">
        <v>199.99</v>
      </c>
      <c r="E4306" s="1593" t="s">
        <v>47</v>
      </c>
      <c r="F4306" s="534"/>
      <c r="G4306" s="506"/>
    </row>
    <row r="4307" spans="2:15" s="1305" customFormat="1" ht="17.25" customHeight="1" thickBot="1" x14ac:dyDescent="0.35">
      <c r="B4307" s="1567" t="s">
        <v>3006</v>
      </c>
      <c r="C4307" s="699"/>
      <c r="D4307" s="1602"/>
      <c r="E4307" s="700"/>
      <c r="F4307" s="534"/>
      <c r="G4307" s="506"/>
    </row>
    <row r="4308" spans="2:15" s="1305" customFormat="1" ht="17.25" customHeight="1" thickTop="1" x14ac:dyDescent="0.3">
      <c r="B4308" s="4413"/>
      <c r="C4308" s="4413"/>
      <c r="D4308" s="534"/>
      <c r="E4308" s="534"/>
      <c r="F4308" s="534"/>
      <c r="G4308" s="506"/>
    </row>
    <row r="4309" spans="2:15" s="1305" customFormat="1" ht="17.25" customHeight="1" thickBot="1" x14ac:dyDescent="0.35">
      <c r="B4309" s="534"/>
      <c r="C4309" s="534"/>
      <c r="D4309" s="534"/>
      <c r="E4309" s="534"/>
      <c r="F4309" s="534"/>
      <c r="G4309" s="506"/>
    </row>
    <row r="4310" spans="2:15" s="1305" customFormat="1" ht="17.25" customHeight="1" thickTop="1" thickBot="1" x14ac:dyDescent="0.25">
      <c r="B4310" s="742"/>
      <c r="C4310" s="1042"/>
      <c r="D4310" s="1042"/>
      <c r="E4310" s="1042"/>
      <c r="F4310" s="1042"/>
      <c r="G4310" s="1042"/>
      <c r="H4310" s="1042"/>
      <c r="I4310" s="1042"/>
      <c r="J4310" s="1042"/>
      <c r="K4310" s="1042"/>
      <c r="L4310" s="1042"/>
      <c r="M4310" s="1042"/>
      <c r="N4310" s="1042"/>
      <c r="O4310" s="734"/>
    </row>
    <row r="4311" spans="2:15" s="1305" customFormat="1" ht="17.25" customHeight="1" thickTop="1" x14ac:dyDescent="0.2">
      <c r="B4311" s="1519" t="s">
        <v>2954</v>
      </c>
      <c r="C4311" s="1520"/>
      <c r="D4311" s="1520"/>
      <c r="E4311" s="1520"/>
      <c r="F4311" s="1520"/>
      <c r="G4311" s="1521"/>
      <c r="H4311" s="1521"/>
      <c r="I4311" s="1521"/>
      <c r="J4311" s="1521"/>
      <c r="K4311" s="1521"/>
      <c r="L4311" s="1522"/>
      <c r="M4311" s="1522"/>
      <c r="N4311" s="1522"/>
      <c r="O4311" s="1523"/>
    </row>
    <row r="4312" spans="2:15" s="1305" customFormat="1" ht="51.75" customHeight="1" x14ac:dyDescent="0.2">
      <c r="B4312" s="1524" t="s">
        <v>995</v>
      </c>
      <c r="C4312" s="1525" t="s">
        <v>80</v>
      </c>
      <c r="D4312" s="1526" t="s">
        <v>1810</v>
      </c>
      <c r="E4312" s="1527" t="s">
        <v>535</v>
      </c>
      <c r="F4312" s="1527" t="s">
        <v>2955</v>
      </c>
      <c r="G4312" s="1528" t="s">
        <v>536</v>
      </c>
      <c r="H4312" s="1528" t="s">
        <v>537</v>
      </c>
      <c r="I4312" s="1525" t="s">
        <v>2956</v>
      </c>
      <c r="J4312" s="1525" t="s">
        <v>2957</v>
      </c>
      <c r="K4312" s="1525" t="s">
        <v>2958</v>
      </c>
      <c r="L4312" s="1525" t="s">
        <v>2959</v>
      </c>
      <c r="M4312" s="1525" t="s">
        <v>2960</v>
      </c>
      <c r="N4312" s="1529" t="s">
        <v>2961</v>
      </c>
      <c r="O4312" s="1530" t="s">
        <v>2028</v>
      </c>
    </row>
    <row r="4313" spans="2:15" s="1305" customFormat="1" ht="54.75" customHeight="1" x14ac:dyDescent="0.2">
      <c r="B4313" s="1531" t="s">
        <v>2962</v>
      </c>
      <c r="C4313" s="1532" t="s">
        <v>2030</v>
      </c>
      <c r="D4313" s="1532" t="s">
        <v>233</v>
      </c>
      <c r="E4313" s="1533">
        <f>+F4313+G4313</f>
        <v>30</v>
      </c>
      <c r="F4313" s="1534">
        <v>10.01</v>
      </c>
      <c r="G4313" s="1535">
        <v>19.989999999999998</v>
      </c>
      <c r="H4313" s="1568" t="s">
        <v>2915</v>
      </c>
      <c r="I4313" s="1536">
        <v>0.12</v>
      </c>
      <c r="J4313" s="1569">
        <v>0.22</v>
      </c>
      <c r="K4313" s="1536">
        <v>0.15</v>
      </c>
      <c r="L4313" s="1570" t="s">
        <v>1769</v>
      </c>
      <c r="M4313" s="1536" t="s">
        <v>1770</v>
      </c>
      <c r="N4313" s="1571" t="s">
        <v>1771</v>
      </c>
      <c r="O4313" s="1572" t="s">
        <v>763</v>
      </c>
    </row>
    <row r="4314" spans="2:15" s="1305" customFormat="1" ht="54.75" customHeight="1" x14ac:dyDescent="0.2">
      <c r="B4314" s="1531" t="s">
        <v>2963</v>
      </c>
      <c r="C4314" s="1532" t="s">
        <v>2030</v>
      </c>
      <c r="D4314" s="1532" t="s">
        <v>233</v>
      </c>
      <c r="E4314" s="1533">
        <f t="shared" ref="E4314:E4333" si="35">+F4314+G4314</f>
        <v>30</v>
      </c>
      <c r="F4314" s="1534">
        <v>10.01</v>
      </c>
      <c r="G4314" s="1535">
        <v>19.989999999999998</v>
      </c>
      <c r="H4314" s="1568" t="s">
        <v>2915</v>
      </c>
      <c r="I4314" s="1536">
        <v>0.12</v>
      </c>
      <c r="J4314" s="1569">
        <v>0.22</v>
      </c>
      <c r="K4314" s="1536">
        <v>0.15</v>
      </c>
      <c r="L4314" s="1570" t="s">
        <v>1769</v>
      </c>
      <c r="M4314" s="1536" t="s">
        <v>1770</v>
      </c>
      <c r="N4314" s="1571" t="s">
        <v>1771</v>
      </c>
      <c r="O4314" s="1572" t="s">
        <v>763</v>
      </c>
    </row>
    <row r="4315" spans="2:15" s="1305" customFormat="1" ht="54.75" customHeight="1" x14ac:dyDescent="0.2">
      <c r="B4315" s="1531" t="s">
        <v>2964</v>
      </c>
      <c r="C4315" s="1532" t="s">
        <v>2030</v>
      </c>
      <c r="D4315" s="1532" t="s">
        <v>233</v>
      </c>
      <c r="E4315" s="1533">
        <f t="shared" si="35"/>
        <v>30</v>
      </c>
      <c r="F4315" s="1534">
        <v>10.01</v>
      </c>
      <c r="G4315" s="1535">
        <v>19.989999999999998</v>
      </c>
      <c r="H4315" s="1568" t="s">
        <v>2915</v>
      </c>
      <c r="I4315" s="1536">
        <v>0.12</v>
      </c>
      <c r="J4315" s="1569">
        <v>0.22</v>
      </c>
      <c r="K4315" s="1536">
        <v>0.15</v>
      </c>
      <c r="L4315" s="1570" t="s">
        <v>1769</v>
      </c>
      <c r="M4315" s="1536" t="s">
        <v>1770</v>
      </c>
      <c r="N4315" s="1571" t="s">
        <v>1771</v>
      </c>
      <c r="O4315" s="1572" t="s">
        <v>763</v>
      </c>
    </row>
    <row r="4316" spans="2:15" s="1305" customFormat="1" ht="54.75" customHeight="1" x14ac:dyDescent="0.2">
      <c r="B4316" s="1573" t="s">
        <v>2965</v>
      </c>
      <c r="C4316" s="1532" t="s">
        <v>2030</v>
      </c>
      <c r="D4316" s="1532" t="s">
        <v>233</v>
      </c>
      <c r="E4316" s="1533">
        <f t="shared" si="35"/>
        <v>39</v>
      </c>
      <c r="F4316" s="1534">
        <v>19.010000000000002</v>
      </c>
      <c r="G4316" s="1535">
        <v>19.989999999999998</v>
      </c>
      <c r="H4316" s="1568" t="s">
        <v>2915</v>
      </c>
      <c r="I4316" s="1536">
        <v>0.11</v>
      </c>
      <c r="J4316" s="1569">
        <v>0.22</v>
      </c>
      <c r="K4316" s="1536">
        <v>0.15</v>
      </c>
      <c r="L4316" s="1570" t="s">
        <v>2187</v>
      </c>
      <c r="M4316" s="1536" t="s">
        <v>2465</v>
      </c>
      <c r="N4316" s="1571" t="s">
        <v>89</v>
      </c>
      <c r="O4316" s="1572" t="s">
        <v>763</v>
      </c>
    </row>
    <row r="4317" spans="2:15" s="1305" customFormat="1" ht="54.75" customHeight="1" x14ac:dyDescent="0.2">
      <c r="B4317" s="1573" t="s">
        <v>2966</v>
      </c>
      <c r="C4317" s="1532" t="s">
        <v>2030</v>
      </c>
      <c r="D4317" s="1532" t="s">
        <v>233</v>
      </c>
      <c r="E4317" s="1533">
        <f t="shared" si="35"/>
        <v>39</v>
      </c>
      <c r="F4317" s="1534">
        <v>19.010000000000002</v>
      </c>
      <c r="G4317" s="1535">
        <v>19.989999999999998</v>
      </c>
      <c r="H4317" s="1568" t="s">
        <v>2915</v>
      </c>
      <c r="I4317" s="1536">
        <v>0.11</v>
      </c>
      <c r="J4317" s="1569">
        <v>0.22</v>
      </c>
      <c r="K4317" s="1536">
        <v>0.15</v>
      </c>
      <c r="L4317" s="1570" t="s">
        <v>2187</v>
      </c>
      <c r="M4317" s="1536" t="s">
        <v>2465</v>
      </c>
      <c r="N4317" s="1571" t="s">
        <v>89</v>
      </c>
      <c r="O4317" s="1572" t="s">
        <v>763</v>
      </c>
    </row>
    <row r="4318" spans="2:15" s="1305" customFormat="1" ht="54.75" customHeight="1" x14ac:dyDescent="0.2">
      <c r="B4318" s="1573" t="s">
        <v>2967</v>
      </c>
      <c r="C4318" s="1532" t="s">
        <v>2030</v>
      </c>
      <c r="D4318" s="1532" t="s">
        <v>233</v>
      </c>
      <c r="E4318" s="1533">
        <f t="shared" si="35"/>
        <v>39</v>
      </c>
      <c r="F4318" s="1534">
        <v>19.010000000000002</v>
      </c>
      <c r="G4318" s="1535">
        <v>19.989999999999998</v>
      </c>
      <c r="H4318" s="1568" t="s">
        <v>2915</v>
      </c>
      <c r="I4318" s="1536">
        <v>0.11</v>
      </c>
      <c r="J4318" s="1569">
        <v>0.22</v>
      </c>
      <c r="K4318" s="1536">
        <v>0.15</v>
      </c>
      <c r="L4318" s="1570" t="s">
        <v>2187</v>
      </c>
      <c r="M4318" s="1536" t="s">
        <v>2465</v>
      </c>
      <c r="N4318" s="1571" t="s">
        <v>89</v>
      </c>
      <c r="O4318" s="1572" t="s">
        <v>763</v>
      </c>
    </row>
    <row r="4319" spans="2:15" s="1305" customFormat="1" ht="54.75" customHeight="1" x14ac:dyDescent="0.2">
      <c r="B4319" s="1573" t="s">
        <v>2968</v>
      </c>
      <c r="C4319" s="1532" t="s">
        <v>2030</v>
      </c>
      <c r="D4319" s="1532" t="s">
        <v>233</v>
      </c>
      <c r="E4319" s="1533">
        <f t="shared" si="35"/>
        <v>49</v>
      </c>
      <c r="F4319" s="1534">
        <v>29.01</v>
      </c>
      <c r="G4319" s="1535">
        <v>19.989999999999998</v>
      </c>
      <c r="H4319" s="1568" t="s">
        <v>2915</v>
      </c>
      <c r="I4319" s="1536">
        <v>0.11</v>
      </c>
      <c r="J4319" s="1569">
        <v>0.22</v>
      </c>
      <c r="K4319" s="1536">
        <v>0.15</v>
      </c>
      <c r="L4319" s="1570" t="s">
        <v>2969</v>
      </c>
      <c r="M4319" s="1536" t="s">
        <v>2970</v>
      </c>
      <c r="N4319" s="1571" t="s">
        <v>2971</v>
      </c>
      <c r="O4319" s="1572" t="s">
        <v>763</v>
      </c>
    </row>
    <row r="4320" spans="2:15" s="1305" customFormat="1" ht="54.75" customHeight="1" x14ac:dyDescent="0.2">
      <c r="B4320" s="1573" t="s">
        <v>2972</v>
      </c>
      <c r="C4320" s="1532" t="s">
        <v>2030</v>
      </c>
      <c r="D4320" s="1532" t="s">
        <v>233</v>
      </c>
      <c r="E4320" s="1533">
        <f t="shared" si="35"/>
        <v>49</v>
      </c>
      <c r="F4320" s="1534">
        <v>29.01</v>
      </c>
      <c r="G4320" s="1535">
        <v>19.989999999999998</v>
      </c>
      <c r="H4320" s="1568" t="s">
        <v>2915</v>
      </c>
      <c r="I4320" s="1536">
        <v>0.11</v>
      </c>
      <c r="J4320" s="1569">
        <v>0.22</v>
      </c>
      <c r="K4320" s="1536">
        <v>0.15</v>
      </c>
      <c r="L4320" s="1570" t="s">
        <v>2969</v>
      </c>
      <c r="M4320" s="1536" t="s">
        <v>2970</v>
      </c>
      <c r="N4320" s="1571" t="s">
        <v>2971</v>
      </c>
      <c r="O4320" s="1572" t="s">
        <v>763</v>
      </c>
    </row>
    <row r="4321" spans="2:15" s="1305" customFormat="1" ht="54.75" customHeight="1" x14ac:dyDescent="0.2">
      <c r="B4321" s="1573" t="s">
        <v>2973</v>
      </c>
      <c r="C4321" s="1532" t="s">
        <v>2030</v>
      </c>
      <c r="D4321" s="1532" t="s">
        <v>233</v>
      </c>
      <c r="E4321" s="1533">
        <f t="shared" si="35"/>
        <v>49</v>
      </c>
      <c r="F4321" s="1534">
        <v>29.01</v>
      </c>
      <c r="G4321" s="1535">
        <v>19.989999999999998</v>
      </c>
      <c r="H4321" s="1568" t="s">
        <v>2915</v>
      </c>
      <c r="I4321" s="1536">
        <v>0.11</v>
      </c>
      <c r="J4321" s="1569">
        <v>0.22</v>
      </c>
      <c r="K4321" s="1536">
        <v>0.15</v>
      </c>
      <c r="L4321" s="1570" t="s">
        <v>2969</v>
      </c>
      <c r="M4321" s="1536" t="s">
        <v>2970</v>
      </c>
      <c r="N4321" s="1571" t="s">
        <v>2971</v>
      </c>
      <c r="O4321" s="1572" t="s">
        <v>763</v>
      </c>
    </row>
    <row r="4322" spans="2:15" s="1305" customFormat="1" ht="54.75" customHeight="1" x14ac:dyDescent="0.2">
      <c r="B4322" s="1573" t="s">
        <v>2974</v>
      </c>
      <c r="C4322" s="1532" t="s">
        <v>2030</v>
      </c>
      <c r="D4322" s="1532" t="s">
        <v>233</v>
      </c>
      <c r="E4322" s="1533">
        <f t="shared" si="35"/>
        <v>59</v>
      </c>
      <c r="F4322" s="1534">
        <v>39.01</v>
      </c>
      <c r="G4322" s="1535">
        <v>19.989999999999998</v>
      </c>
      <c r="H4322" s="1568" t="s">
        <v>2915</v>
      </c>
      <c r="I4322" s="1536">
        <v>9.8000000000000004E-2</v>
      </c>
      <c r="J4322" s="1569">
        <v>0.22</v>
      </c>
      <c r="K4322" s="1536">
        <v>0.15</v>
      </c>
      <c r="L4322" s="1570" t="s">
        <v>2186</v>
      </c>
      <c r="M4322" s="1536" t="s">
        <v>101</v>
      </c>
      <c r="N4322" s="1571" t="s">
        <v>102</v>
      </c>
      <c r="O4322" s="1572" t="s">
        <v>390</v>
      </c>
    </row>
    <row r="4323" spans="2:15" s="1305" customFormat="1" ht="54.75" customHeight="1" x14ac:dyDescent="0.2">
      <c r="B4323" s="1573" t="s">
        <v>2975</v>
      </c>
      <c r="C4323" s="1532" t="s">
        <v>2030</v>
      </c>
      <c r="D4323" s="1532" t="s">
        <v>233</v>
      </c>
      <c r="E4323" s="1533">
        <f t="shared" si="35"/>
        <v>59</v>
      </c>
      <c r="F4323" s="1534">
        <v>39.01</v>
      </c>
      <c r="G4323" s="1535">
        <v>19.989999999999998</v>
      </c>
      <c r="H4323" s="1568" t="s">
        <v>2915</v>
      </c>
      <c r="I4323" s="1536">
        <v>9.8000000000000004E-2</v>
      </c>
      <c r="J4323" s="1569">
        <v>0.22</v>
      </c>
      <c r="K4323" s="1536">
        <v>0.15</v>
      </c>
      <c r="L4323" s="1570" t="s">
        <v>2186</v>
      </c>
      <c r="M4323" s="1536" t="s">
        <v>101</v>
      </c>
      <c r="N4323" s="1571" t="s">
        <v>102</v>
      </c>
      <c r="O4323" s="1572" t="s">
        <v>390</v>
      </c>
    </row>
    <row r="4324" spans="2:15" s="1305" customFormat="1" ht="54.75" customHeight="1" x14ac:dyDescent="0.2">
      <c r="B4324" s="1573" t="s">
        <v>2976</v>
      </c>
      <c r="C4324" s="1532" t="s">
        <v>2030</v>
      </c>
      <c r="D4324" s="1532" t="s">
        <v>233</v>
      </c>
      <c r="E4324" s="1533">
        <f t="shared" si="35"/>
        <v>59</v>
      </c>
      <c r="F4324" s="1534">
        <v>39.01</v>
      </c>
      <c r="G4324" s="1535">
        <v>19.989999999999998</v>
      </c>
      <c r="H4324" s="1568" t="s">
        <v>2915</v>
      </c>
      <c r="I4324" s="1536">
        <v>9.8000000000000004E-2</v>
      </c>
      <c r="J4324" s="1569">
        <v>0.22</v>
      </c>
      <c r="K4324" s="1536">
        <v>0.15</v>
      </c>
      <c r="L4324" s="1570" t="s">
        <v>2186</v>
      </c>
      <c r="M4324" s="1536" t="s">
        <v>101</v>
      </c>
      <c r="N4324" s="1571" t="s">
        <v>102</v>
      </c>
      <c r="O4324" s="1572" t="s">
        <v>390</v>
      </c>
    </row>
    <row r="4325" spans="2:15" s="1305" customFormat="1" ht="54.75" customHeight="1" x14ac:dyDescent="0.2">
      <c r="B4325" s="1573" t="s">
        <v>2977</v>
      </c>
      <c r="C4325" s="1532" t="s">
        <v>2030</v>
      </c>
      <c r="D4325" s="1532" t="s">
        <v>233</v>
      </c>
      <c r="E4325" s="1533">
        <f t="shared" si="35"/>
        <v>79</v>
      </c>
      <c r="F4325" s="1534">
        <v>59.01</v>
      </c>
      <c r="G4325" s="1535">
        <v>19.989999999999998</v>
      </c>
      <c r="H4325" s="1568" t="s">
        <v>2915</v>
      </c>
      <c r="I4325" s="1536">
        <v>0.09</v>
      </c>
      <c r="J4325" s="1569">
        <v>0.22</v>
      </c>
      <c r="K4325" s="1536">
        <v>0.15</v>
      </c>
      <c r="L4325" s="1570" t="s">
        <v>107</v>
      </c>
      <c r="M4325" s="1536" t="s">
        <v>2595</v>
      </c>
      <c r="N4325" s="1571" t="s">
        <v>580</v>
      </c>
      <c r="O4325" s="1572" t="s">
        <v>390</v>
      </c>
    </row>
    <row r="4326" spans="2:15" s="1305" customFormat="1" ht="54.75" customHeight="1" x14ac:dyDescent="0.2">
      <c r="B4326" s="1573" t="s">
        <v>2978</v>
      </c>
      <c r="C4326" s="1532" t="s">
        <v>2030</v>
      </c>
      <c r="D4326" s="1532" t="s">
        <v>233</v>
      </c>
      <c r="E4326" s="1533">
        <f t="shared" si="35"/>
        <v>79</v>
      </c>
      <c r="F4326" s="1534">
        <v>59.01</v>
      </c>
      <c r="G4326" s="1535">
        <v>19.989999999999998</v>
      </c>
      <c r="H4326" s="1568" t="s">
        <v>2915</v>
      </c>
      <c r="I4326" s="1536">
        <v>0.09</v>
      </c>
      <c r="J4326" s="1569">
        <v>0.22</v>
      </c>
      <c r="K4326" s="1536">
        <v>0.15</v>
      </c>
      <c r="L4326" s="1570" t="s">
        <v>107</v>
      </c>
      <c r="M4326" s="1536" t="s">
        <v>2595</v>
      </c>
      <c r="N4326" s="1571" t="s">
        <v>580</v>
      </c>
      <c r="O4326" s="1572" t="s">
        <v>390</v>
      </c>
    </row>
    <row r="4327" spans="2:15" s="1305" customFormat="1" ht="54.75" customHeight="1" x14ac:dyDescent="0.2">
      <c r="B4327" s="1573" t="s">
        <v>2979</v>
      </c>
      <c r="C4327" s="1532" t="s">
        <v>2030</v>
      </c>
      <c r="D4327" s="1532" t="s">
        <v>233</v>
      </c>
      <c r="E4327" s="1533">
        <f t="shared" si="35"/>
        <v>79</v>
      </c>
      <c r="F4327" s="1534">
        <v>59.01</v>
      </c>
      <c r="G4327" s="1535">
        <v>19.989999999999998</v>
      </c>
      <c r="H4327" s="1568" t="s">
        <v>2915</v>
      </c>
      <c r="I4327" s="1536">
        <v>0.09</v>
      </c>
      <c r="J4327" s="1569">
        <v>0.22</v>
      </c>
      <c r="K4327" s="1536">
        <v>0.15</v>
      </c>
      <c r="L4327" s="1570" t="s">
        <v>107</v>
      </c>
      <c r="M4327" s="1536" t="s">
        <v>2595</v>
      </c>
      <c r="N4327" s="1571" t="s">
        <v>580</v>
      </c>
      <c r="O4327" s="1572" t="s">
        <v>390</v>
      </c>
    </row>
    <row r="4328" spans="2:15" s="1305" customFormat="1" ht="54.75" customHeight="1" x14ac:dyDescent="0.2">
      <c r="B4328" s="1573" t="s">
        <v>2980</v>
      </c>
      <c r="C4328" s="1532" t="s">
        <v>2030</v>
      </c>
      <c r="D4328" s="1532" t="s">
        <v>233</v>
      </c>
      <c r="E4328" s="1533">
        <f t="shared" si="35"/>
        <v>99</v>
      </c>
      <c r="F4328" s="1534">
        <v>79.010000000000005</v>
      </c>
      <c r="G4328" s="1535">
        <v>19.989999999999998</v>
      </c>
      <c r="H4328" s="1568" t="s">
        <v>2915</v>
      </c>
      <c r="I4328" s="1536">
        <v>8.5999999999999993E-2</v>
      </c>
      <c r="J4328" s="1569">
        <v>0.22</v>
      </c>
      <c r="K4328" s="1536">
        <v>0.15</v>
      </c>
      <c r="L4328" s="1570" t="s">
        <v>2916</v>
      </c>
      <c r="M4328" s="1536" t="s">
        <v>2917</v>
      </c>
      <c r="N4328" s="1571" t="s">
        <v>883</v>
      </c>
      <c r="O4328" s="1572" t="s">
        <v>390</v>
      </c>
    </row>
    <row r="4329" spans="2:15" s="1305" customFormat="1" ht="54.75" customHeight="1" x14ac:dyDescent="0.2">
      <c r="B4329" s="1573" t="s">
        <v>2981</v>
      </c>
      <c r="C4329" s="1532" t="s">
        <v>2030</v>
      </c>
      <c r="D4329" s="1532" t="s">
        <v>233</v>
      </c>
      <c r="E4329" s="1533">
        <f t="shared" si="35"/>
        <v>99</v>
      </c>
      <c r="F4329" s="1534">
        <v>79.010000000000005</v>
      </c>
      <c r="G4329" s="1535">
        <v>19.989999999999998</v>
      </c>
      <c r="H4329" s="1568" t="s">
        <v>2915</v>
      </c>
      <c r="I4329" s="1536">
        <v>8.5999999999999993E-2</v>
      </c>
      <c r="J4329" s="1569">
        <v>0.22</v>
      </c>
      <c r="K4329" s="1536">
        <v>0.15</v>
      </c>
      <c r="L4329" s="1570" t="s">
        <v>2916</v>
      </c>
      <c r="M4329" s="1536" t="s">
        <v>2917</v>
      </c>
      <c r="N4329" s="1571" t="s">
        <v>883</v>
      </c>
      <c r="O4329" s="1572" t="s">
        <v>390</v>
      </c>
    </row>
    <row r="4330" spans="2:15" s="1305" customFormat="1" ht="54.75" customHeight="1" x14ac:dyDescent="0.2">
      <c r="B4330" s="1573" t="s">
        <v>2982</v>
      </c>
      <c r="C4330" s="1532" t="s">
        <v>2030</v>
      </c>
      <c r="D4330" s="1532" t="s">
        <v>233</v>
      </c>
      <c r="E4330" s="1533">
        <f t="shared" si="35"/>
        <v>99</v>
      </c>
      <c r="F4330" s="1534">
        <v>79.010000000000005</v>
      </c>
      <c r="G4330" s="1535">
        <v>19.989999999999998</v>
      </c>
      <c r="H4330" s="1568" t="s">
        <v>2915</v>
      </c>
      <c r="I4330" s="1536">
        <v>8.5999999999999993E-2</v>
      </c>
      <c r="J4330" s="1569">
        <v>0.22</v>
      </c>
      <c r="K4330" s="1536">
        <v>0.15</v>
      </c>
      <c r="L4330" s="1570" t="s">
        <v>2916</v>
      </c>
      <c r="M4330" s="1536" t="s">
        <v>2917</v>
      </c>
      <c r="N4330" s="1571" t="s">
        <v>883</v>
      </c>
      <c r="O4330" s="1572" t="s">
        <v>390</v>
      </c>
    </row>
    <row r="4331" spans="2:15" s="1305" customFormat="1" ht="54.75" customHeight="1" x14ac:dyDescent="0.2">
      <c r="B4331" s="1573" t="s">
        <v>2983</v>
      </c>
      <c r="C4331" s="1532" t="s">
        <v>2030</v>
      </c>
      <c r="D4331" s="1532" t="s">
        <v>233</v>
      </c>
      <c r="E4331" s="1533">
        <f t="shared" si="35"/>
        <v>120</v>
      </c>
      <c r="F4331" s="1534">
        <v>100.01</v>
      </c>
      <c r="G4331" s="1535">
        <v>19.989999999999998</v>
      </c>
      <c r="H4331" s="1568" t="s">
        <v>2915</v>
      </c>
      <c r="I4331" s="1536">
        <v>8.5999999999999993E-2</v>
      </c>
      <c r="J4331" s="1569">
        <v>0.22</v>
      </c>
      <c r="K4331" s="1536">
        <v>0.15</v>
      </c>
      <c r="L4331" s="1570" t="s">
        <v>2984</v>
      </c>
      <c r="M4331" s="1536" t="s">
        <v>2985</v>
      </c>
      <c r="N4331" s="1571" t="s">
        <v>1463</v>
      </c>
      <c r="O4331" s="1572" t="s">
        <v>390</v>
      </c>
    </row>
    <row r="4332" spans="2:15" s="1305" customFormat="1" ht="54.75" customHeight="1" x14ac:dyDescent="0.2">
      <c r="B4332" s="1573" t="s">
        <v>2986</v>
      </c>
      <c r="C4332" s="1532" t="s">
        <v>2030</v>
      </c>
      <c r="D4332" s="1532" t="s">
        <v>233</v>
      </c>
      <c r="E4332" s="1533">
        <f t="shared" si="35"/>
        <v>120</v>
      </c>
      <c r="F4332" s="1534">
        <v>100.01</v>
      </c>
      <c r="G4332" s="1535">
        <v>19.989999999999998</v>
      </c>
      <c r="H4332" s="1568" t="s">
        <v>2915</v>
      </c>
      <c r="I4332" s="1536">
        <v>8.5999999999999993E-2</v>
      </c>
      <c r="J4332" s="1569">
        <v>0.22</v>
      </c>
      <c r="K4332" s="1536">
        <v>0.15</v>
      </c>
      <c r="L4332" s="1570" t="s">
        <v>2984</v>
      </c>
      <c r="M4332" s="1536" t="s">
        <v>2985</v>
      </c>
      <c r="N4332" s="1571" t="s">
        <v>1463</v>
      </c>
      <c r="O4332" s="1572" t="s">
        <v>390</v>
      </c>
    </row>
    <row r="4333" spans="2:15" s="1305" customFormat="1" ht="54.75" customHeight="1" x14ac:dyDescent="0.2">
      <c r="B4333" s="1573" t="s">
        <v>2987</v>
      </c>
      <c r="C4333" s="1532" t="s">
        <v>2030</v>
      </c>
      <c r="D4333" s="1532" t="s">
        <v>233</v>
      </c>
      <c r="E4333" s="1533">
        <f t="shared" si="35"/>
        <v>120</v>
      </c>
      <c r="F4333" s="1534">
        <v>100.01</v>
      </c>
      <c r="G4333" s="1535">
        <v>19.989999999999998</v>
      </c>
      <c r="H4333" s="1568" t="s">
        <v>2915</v>
      </c>
      <c r="I4333" s="1536">
        <v>8.5999999999999993E-2</v>
      </c>
      <c r="J4333" s="1569">
        <v>0.22</v>
      </c>
      <c r="K4333" s="1536">
        <v>0.15</v>
      </c>
      <c r="L4333" s="1570" t="s">
        <v>2984</v>
      </c>
      <c r="M4333" s="1536" t="s">
        <v>2985</v>
      </c>
      <c r="N4333" s="1571" t="s">
        <v>1463</v>
      </c>
      <c r="O4333" s="1572" t="s">
        <v>390</v>
      </c>
    </row>
    <row r="4334" spans="2:15" s="1305" customFormat="1" ht="15" customHeight="1" x14ac:dyDescent="0.2">
      <c r="B4334" s="1574"/>
      <c r="C4334" s="1575"/>
      <c r="D4334" s="1575"/>
      <c r="E4334" s="1576"/>
      <c r="F4334" s="1577"/>
      <c r="G4334" s="1576"/>
      <c r="H4334" s="1576"/>
      <c r="I4334" s="1578"/>
      <c r="J4334" s="1579"/>
      <c r="K4334" s="1578"/>
      <c r="L4334" s="1580"/>
      <c r="M4334" s="1578"/>
      <c r="N4334" s="1581"/>
      <c r="O4334" s="1582"/>
    </row>
    <row r="4335" spans="2:15" s="1305" customFormat="1" ht="54.75" customHeight="1" x14ac:dyDescent="0.2">
      <c r="B4335" s="1531" t="s">
        <v>2962</v>
      </c>
      <c r="C4335" s="1583" t="s">
        <v>783</v>
      </c>
      <c r="D4335" s="1532" t="s">
        <v>233</v>
      </c>
      <c r="E4335" s="1533">
        <f>+F4335+G4335</f>
        <v>30</v>
      </c>
      <c r="F4335" s="1534">
        <v>10.01</v>
      </c>
      <c r="G4335" s="1535">
        <v>19.989999999999998</v>
      </c>
      <c r="H4335" s="1568" t="s">
        <v>2915</v>
      </c>
      <c r="I4335" s="1536">
        <v>0.1</v>
      </c>
      <c r="J4335" s="1569">
        <v>0.22</v>
      </c>
      <c r="K4335" s="1536">
        <v>0.15</v>
      </c>
      <c r="L4335" s="1570" t="s">
        <v>2172</v>
      </c>
      <c r="M4335" s="1536" t="s">
        <v>1770</v>
      </c>
      <c r="N4335" s="1571" t="s">
        <v>1771</v>
      </c>
      <c r="O4335" s="1572" t="s">
        <v>763</v>
      </c>
    </row>
    <row r="4336" spans="2:15" s="1305" customFormat="1" ht="54.75" customHeight="1" x14ac:dyDescent="0.2">
      <c r="B4336" s="1531" t="s">
        <v>2963</v>
      </c>
      <c r="C4336" s="1583" t="s">
        <v>783</v>
      </c>
      <c r="D4336" s="1532" t="s">
        <v>233</v>
      </c>
      <c r="E4336" s="1533">
        <f t="shared" ref="E4336:E4355" si="36">+F4336+G4336</f>
        <v>30</v>
      </c>
      <c r="F4336" s="1534">
        <v>10.01</v>
      </c>
      <c r="G4336" s="1535">
        <v>19.989999999999998</v>
      </c>
      <c r="H4336" s="1568" t="s">
        <v>2915</v>
      </c>
      <c r="I4336" s="1536">
        <v>0.1</v>
      </c>
      <c r="J4336" s="1569">
        <v>0.22</v>
      </c>
      <c r="K4336" s="1536">
        <v>0.15</v>
      </c>
      <c r="L4336" s="1570" t="s">
        <v>2172</v>
      </c>
      <c r="M4336" s="1536" t="s">
        <v>1770</v>
      </c>
      <c r="N4336" s="1571" t="s">
        <v>1771</v>
      </c>
      <c r="O4336" s="1572" t="s">
        <v>763</v>
      </c>
    </row>
    <row r="4337" spans="2:15" s="1305" customFormat="1" ht="54.75" customHeight="1" x14ac:dyDescent="0.2">
      <c r="B4337" s="1531" t="s">
        <v>2964</v>
      </c>
      <c r="C4337" s="1583" t="s">
        <v>783</v>
      </c>
      <c r="D4337" s="1532" t="s">
        <v>233</v>
      </c>
      <c r="E4337" s="1533">
        <f t="shared" si="36"/>
        <v>30</v>
      </c>
      <c r="F4337" s="1534">
        <v>10.01</v>
      </c>
      <c r="G4337" s="1535">
        <v>19.989999999999998</v>
      </c>
      <c r="H4337" s="1568" t="s">
        <v>2915</v>
      </c>
      <c r="I4337" s="1536">
        <v>0.1</v>
      </c>
      <c r="J4337" s="1569">
        <v>0.22</v>
      </c>
      <c r="K4337" s="1536">
        <v>0.15</v>
      </c>
      <c r="L4337" s="1570" t="s">
        <v>2172</v>
      </c>
      <c r="M4337" s="1536" t="s">
        <v>1770</v>
      </c>
      <c r="N4337" s="1571" t="s">
        <v>1771</v>
      </c>
      <c r="O4337" s="1572" t="s">
        <v>763</v>
      </c>
    </row>
    <row r="4338" spans="2:15" s="1305" customFormat="1" ht="54.75" customHeight="1" x14ac:dyDescent="0.2">
      <c r="B4338" s="1573" t="s">
        <v>2965</v>
      </c>
      <c r="C4338" s="1583" t="s">
        <v>783</v>
      </c>
      <c r="D4338" s="1532" t="s">
        <v>233</v>
      </c>
      <c r="E4338" s="1533">
        <f t="shared" si="36"/>
        <v>39</v>
      </c>
      <c r="F4338" s="1534">
        <v>19.010000000000002</v>
      </c>
      <c r="G4338" s="1535">
        <v>19.989999999999998</v>
      </c>
      <c r="H4338" s="1568" t="s">
        <v>2915</v>
      </c>
      <c r="I4338" s="1536">
        <v>0.1</v>
      </c>
      <c r="J4338" s="1569">
        <v>0.22</v>
      </c>
      <c r="K4338" s="1536">
        <v>0.15</v>
      </c>
      <c r="L4338" s="1570" t="s">
        <v>2988</v>
      </c>
      <c r="M4338" s="1536" t="s">
        <v>2465</v>
      </c>
      <c r="N4338" s="1571" t="s">
        <v>89</v>
      </c>
      <c r="O4338" s="1572" t="s">
        <v>763</v>
      </c>
    </row>
    <row r="4339" spans="2:15" s="1305" customFormat="1" ht="54.75" customHeight="1" x14ac:dyDescent="0.2">
      <c r="B4339" s="1573" t="s">
        <v>2966</v>
      </c>
      <c r="C4339" s="1583" t="s">
        <v>783</v>
      </c>
      <c r="D4339" s="1532" t="s">
        <v>233</v>
      </c>
      <c r="E4339" s="1533">
        <f t="shared" si="36"/>
        <v>39</v>
      </c>
      <c r="F4339" s="1534">
        <v>19.010000000000002</v>
      </c>
      <c r="G4339" s="1535">
        <v>19.989999999999998</v>
      </c>
      <c r="H4339" s="1568" t="s">
        <v>2915</v>
      </c>
      <c r="I4339" s="1536">
        <v>0.1</v>
      </c>
      <c r="J4339" s="1569">
        <v>0.22</v>
      </c>
      <c r="K4339" s="1536">
        <v>0.15</v>
      </c>
      <c r="L4339" s="1570" t="s">
        <v>2988</v>
      </c>
      <c r="M4339" s="1536" t="s">
        <v>2465</v>
      </c>
      <c r="N4339" s="1571" t="s">
        <v>89</v>
      </c>
      <c r="O4339" s="1572" t="s">
        <v>763</v>
      </c>
    </row>
    <row r="4340" spans="2:15" s="1305" customFormat="1" ht="54.75" customHeight="1" x14ac:dyDescent="0.2">
      <c r="B4340" s="1573" t="s">
        <v>2967</v>
      </c>
      <c r="C4340" s="1583" t="s">
        <v>783</v>
      </c>
      <c r="D4340" s="1532" t="s">
        <v>233</v>
      </c>
      <c r="E4340" s="1533">
        <f t="shared" si="36"/>
        <v>39</v>
      </c>
      <c r="F4340" s="1534">
        <v>19.010000000000002</v>
      </c>
      <c r="G4340" s="1535">
        <v>19.989999999999998</v>
      </c>
      <c r="H4340" s="1568" t="s">
        <v>2915</v>
      </c>
      <c r="I4340" s="1536">
        <v>0.1</v>
      </c>
      <c r="J4340" s="1569">
        <v>0.22</v>
      </c>
      <c r="K4340" s="1536">
        <v>0.15</v>
      </c>
      <c r="L4340" s="1570" t="s">
        <v>2988</v>
      </c>
      <c r="M4340" s="1536" t="s">
        <v>2465</v>
      </c>
      <c r="N4340" s="1571" t="s">
        <v>89</v>
      </c>
      <c r="O4340" s="1572" t="s">
        <v>763</v>
      </c>
    </row>
    <row r="4341" spans="2:15" s="1305" customFormat="1" ht="54.75" customHeight="1" x14ac:dyDescent="0.2">
      <c r="B4341" s="1573" t="s">
        <v>2968</v>
      </c>
      <c r="C4341" s="1583" t="s">
        <v>783</v>
      </c>
      <c r="D4341" s="1532" t="s">
        <v>233</v>
      </c>
      <c r="E4341" s="1533">
        <f t="shared" si="36"/>
        <v>49</v>
      </c>
      <c r="F4341" s="1534">
        <v>29.01</v>
      </c>
      <c r="G4341" s="1535">
        <v>19.989999999999998</v>
      </c>
      <c r="H4341" s="1568" t="s">
        <v>2915</v>
      </c>
      <c r="I4341" s="1536">
        <v>0.1</v>
      </c>
      <c r="J4341" s="1569">
        <v>0.22</v>
      </c>
      <c r="K4341" s="1536">
        <v>0.15</v>
      </c>
      <c r="L4341" s="1570" t="s">
        <v>110</v>
      </c>
      <c r="M4341" s="1536" t="s">
        <v>2970</v>
      </c>
      <c r="N4341" s="1571" t="s">
        <v>2971</v>
      </c>
      <c r="O4341" s="1572" t="s">
        <v>763</v>
      </c>
    </row>
    <row r="4342" spans="2:15" s="1305" customFormat="1" ht="54.75" customHeight="1" x14ac:dyDescent="0.2">
      <c r="B4342" s="1573" t="s">
        <v>2972</v>
      </c>
      <c r="C4342" s="1583" t="s">
        <v>783</v>
      </c>
      <c r="D4342" s="1532" t="s">
        <v>233</v>
      </c>
      <c r="E4342" s="1533">
        <f t="shared" si="36"/>
        <v>49</v>
      </c>
      <c r="F4342" s="1534">
        <v>29.01</v>
      </c>
      <c r="G4342" s="1535">
        <v>19.989999999999998</v>
      </c>
      <c r="H4342" s="1568" t="s">
        <v>2915</v>
      </c>
      <c r="I4342" s="1536">
        <v>0.1</v>
      </c>
      <c r="J4342" s="1569">
        <v>0.22</v>
      </c>
      <c r="K4342" s="1536">
        <v>0.15</v>
      </c>
      <c r="L4342" s="1570" t="s">
        <v>110</v>
      </c>
      <c r="M4342" s="1536" t="s">
        <v>2970</v>
      </c>
      <c r="N4342" s="1571" t="s">
        <v>2971</v>
      </c>
      <c r="O4342" s="1572" t="s">
        <v>763</v>
      </c>
    </row>
    <row r="4343" spans="2:15" s="1305" customFormat="1" ht="54.75" customHeight="1" x14ac:dyDescent="0.2">
      <c r="B4343" s="1573" t="s">
        <v>2973</v>
      </c>
      <c r="C4343" s="1583" t="s">
        <v>783</v>
      </c>
      <c r="D4343" s="1532" t="s">
        <v>233</v>
      </c>
      <c r="E4343" s="1533">
        <f t="shared" si="36"/>
        <v>49</v>
      </c>
      <c r="F4343" s="1534">
        <v>29.01</v>
      </c>
      <c r="G4343" s="1535">
        <v>19.989999999999998</v>
      </c>
      <c r="H4343" s="1568" t="s">
        <v>2915</v>
      </c>
      <c r="I4343" s="1536">
        <v>0.1</v>
      </c>
      <c r="J4343" s="1569">
        <v>0.22</v>
      </c>
      <c r="K4343" s="1536">
        <v>0.15</v>
      </c>
      <c r="L4343" s="1570" t="s">
        <v>110</v>
      </c>
      <c r="M4343" s="1536" t="s">
        <v>2970</v>
      </c>
      <c r="N4343" s="1571" t="s">
        <v>2971</v>
      </c>
      <c r="O4343" s="1572" t="s">
        <v>763</v>
      </c>
    </row>
    <row r="4344" spans="2:15" s="1305" customFormat="1" ht="54.75" customHeight="1" x14ac:dyDescent="0.2">
      <c r="B4344" s="1573" t="s">
        <v>2974</v>
      </c>
      <c r="C4344" s="1583" t="s">
        <v>783</v>
      </c>
      <c r="D4344" s="1532" t="s">
        <v>233</v>
      </c>
      <c r="E4344" s="1533">
        <f t="shared" si="36"/>
        <v>59</v>
      </c>
      <c r="F4344" s="1534">
        <v>39.01</v>
      </c>
      <c r="G4344" s="1535">
        <v>19.989999999999998</v>
      </c>
      <c r="H4344" s="1568" t="s">
        <v>2915</v>
      </c>
      <c r="I4344" s="1536">
        <v>9.8000000000000004E-2</v>
      </c>
      <c r="J4344" s="1569">
        <v>0.22</v>
      </c>
      <c r="K4344" s="1536">
        <v>0.15</v>
      </c>
      <c r="L4344" s="1570" t="s">
        <v>2186</v>
      </c>
      <c r="M4344" s="1536" t="s">
        <v>101</v>
      </c>
      <c r="N4344" s="1571" t="s">
        <v>102</v>
      </c>
      <c r="O4344" s="1572" t="s">
        <v>390</v>
      </c>
    </row>
    <row r="4345" spans="2:15" s="1305" customFormat="1" ht="54.75" customHeight="1" x14ac:dyDescent="0.2">
      <c r="B4345" s="1573" t="s">
        <v>2975</v>
      </c>
      <c r="C4345" s="1583" t="s">
        <v>783</v>
      </c>
      <c r="D4345" s="1532" t="s">
        <v>233</v>
      </c>
      <c r="E4345" s="1533">
        <f t="shared" si="36"/>
        <v>59</v>
      </c>
      <c r="F4345" s="1534">
        <v>39.01</v>
      </c>
      <c r="G4345" s="1535">
        <v>19.989999999999998</v>
      </c>
      <c r="H4345" s="1568" t="s">
        <v>2915</v>
      </c>
      <c r="I4345" s="1536">
        <v>9.8000000000000004E-2</v>
      </c>
      <c r="J4345" s="1569">
        <v>0.22</v>
      </c>
      <c r="K4345" s="1536">
        <v>0.15</v>
      </c>
      <c r="L4345" s="1570" t="s">
        <v>2186</v>
      </c>
      <c r="M4345" s="1536" t="s">
        <v>101</v>
      </c>
      <c r="N4345" s="1571" t="s">
        <v>102</v>
      </c>
      <c r="O4345" s="1572" t="s">
        <v>390</v>
      </c>
    </row>
    <row r="4346" spans="2:15" s="1305" customFormat="1" ht="54.75" customHeight="1" x14ac:dyDescent="0.2">
      <c r="B4346" s="1573" t="s">
        <v>2976</v>
      </c>
      <c r="C4346" s="1583" t="s">
        <v>783</v>
      </c>
      <c r="D4346" s="1532" t="s">
        <v>233</v>
      </c>
      <c r="E4346" s="1533">
        <f t="shared" si="36"/>
        <v>59</v>
      </c>
      <c r="F4346" s="1534">
        <v>39.01</v>
      </c>
      <c r="G4346" s="1535">
        <v>19.989999999999998</v>
      </c>
      <c r="H4346" s="1568" t="s">
        <v>2915</v>
      </c>
      <c r="I4346" s="1536">
        <v>9.8000000000000004E-2</v>
      </c>
      <c r="J4346" s="1569">
        <v>0.22</v>
      </c>
      <c r="K4346" s="1536">
        <v>0.15</v>
      </c>
      <c r="L4346" s="1570" t="s">
        <v>2186</v>
      </c>
      <c r="M4346" s="1536" t="s">
        <v>101</v>
      </c>
      <c r="N4346" s="1571" t="s">
        <v>102</v>
      </c>
      <c r="O4346" s="1572" t="s">
        <v>390</v>
      </c>
    </row>
    <row r="4347" spans="2:15" s="1305" customFormat="1" ht="54.75" customHeight="1" x14ac:dyDescent="0.2">
      <c r="B4347" s="1573" t="s">
        <v>2977</v>
      </c>
      <c r="C4347" s="1583" t="s">
        <v>783</v>
      </c>
      <c r="D4347" s="1532" t="s">
        <v>233</v>
      </c>
      <c r="E4347" s="1533">
        <f t="shared" si="36"/>
        <v>79</v>
      </c>
      <c r="F4347" s="1534">
        <v>59.01</v>
      </c>
      <c r="G4347" s="1535">
        <v>19.989999999999998</v>
      </c>
      <c r="H4347" s="1568" t="s">
        <v>2915</v>
      </c>
      <c r="I4347" s="1536">
        <v>0.09</v>
      </c>
      <c r="J4347" s="1569">
        <v>0.22</v>
      </c>
      <c r="K4347" s="1536">
        <v>0.15</v>
      </c>
      <c r="L4347" s="1570" t="s">
        <v>107</v>
      </c>
      <c r="M4347" s="1536" t="s">
        <v>2595</v>
      </c>
      <c r="N4347" s="1571" t="s">
        <v>580</v>
      </c>
      <c r="O4347" s="1572" t="s">
        <v>390</v>
      </c>
    </row>
    <row r="4348" spans="2:15" s="1305" customFormat="1" ht="54.75" customHeight="1" x14ac:dyDescent="0.2">
      <c r="B4348" s="1573" t="s">
        <v>2978</v>
      </c>
      <c r="C4348" s="1583" t="s">
        <v>783</v>
      </c>
      <c r="D4348" s="1532" t="s">
        <v>233</v>
      </c>
      <c r="E4348" s="1533">
        <f t="shared" si="36"/>
        <v>79</v>
      </c>
      <c r="F4348" s="1534">
        <v>59.01</v>
      </c>
      <c r="G4348" s="1535">
        <v>19.989999999999998</v>
      </c>
      <c r="H4348" s="1568" t="s">
        <v>2915</v>
      </c>
      <c r="I4348" s="1536">
        <v>0.09</v>
      </c>
      <c r="J4348" s="1569">
        <v>0.22</v>
      </c>
      <c r="K4348" s="1536">
        <v>0.15</v>
      </c>
      <c r="L4348" s="1570" t="s">
        <v>107</v>
      </c>
      <c r="M4348" s="1536" t="s">
        <v>2595</v>
      </c>
      <c r="N4348" s="1571" t="s">
        <v>580</v>
      </c>
      <c r="O4348" s="1572" t="s">
        <v>390</v>
      </c>
    </row>
    <row r="4349" spans="2:15" s="1305" customFormat="1" ht="54.75" customHeight="1" x14ac:dyDescent="0.2">
      <c r="B4349" s="1573" t="s">
        <v>2979</v>
      </c>
      <c r="C4349" s="1583" t="s">
        <v>783</v>
      </c>
      <c r="D4349" s="1532" t="s">
        <v>233</v>
      </c>
      <c r="E4349" s="1533">
        <f t="shared" si="36"/>
        <v>79</v>
      </c>
      <c r="F4349" s="1534">
        <v>59.01</v>
      </c>
      <c r="G4349" s="1535">
        <v>19.989999999999998</v>
      </c>
      <c r="H4349" s="1568" t="s">
        <v>2915</v>
      </c>
      <c r="I4349" s="1536">
        <v>0.09</v>
      </c>
      <c r="J4349" s="1569">
        <v>0.22</v>
      </c>
      <c r="K4349" s="1536">
        <v>0.15</v>
      </c>
      <c r="L4349" s="1570" t="s">
        <v>107</v>
      </c>
      <c r="M4349" s="1536" t="s">
        <v>2595</v>
      </c>
      <c r="N4349" s="1571" t="s">
        <v>580</v>
      </c>
      <c r="O4349" s="1572" t="s">
        <v>390</v>
      </c>
    </row>
    <row r="4350" spans="2:15" s="1305" customFormat="1" ht="54.75" customHeight="1" x14ac:dyDescent="0.2">
      <c r="B4350" s="1573" t="s">
        <v>2980</v>
      </c>
      <c r="C4350" s="1583" t="s">
        <v>783</v>
      </c>
      <c r="D4350" s="1532" t="s">
        <v>233</v>
      </c>
      <c r="E4350" s="1533">
        <f t="shared" si="36"/>
        <v>99</v>
      </c>
      <c r="F4350" s="1534">
        <v>79.010000000000005</v>
      </c>
      <c r="G4350" s="1535">
        <v>19.989999999999998</v>
      </c>
      <c r="H4350" s="1568" t="s">
        <v>2915</v>
      </c>
      <c r="I4350" s="1536">
        <v>8.5999999999999993E-2</v>
      </c>
      <c r="J4350" s="1569">
        <v>0.22</v>
      </c>
      <c r="K4350" s="1536">
        <v>0.15</v>
      </c>
      <c r="L4350" s="1570" t="s">
        <v>2916</v>
      </c>
      <c r="M4350" s="1536" t="s">
        <v>2917</v>
      </c>
      <c r="N4350" s="1571" t="s">
        <v>883</v>
      </c>
      <c r="O4350" s="1572" t="s">
        <v>390</v>
      </c>
    </row>
    <row r="4351" spans="2:15" s="1305" customFormat="1" ht="54.75" customHeight="1" x14ac:dyDescent="0.2">
      <c r="B4351" s="1573" t="s">
        <v>2981</v>
      </c>
      <c r="C4351" s="1583" t="s">
        <v>783</v>
      </c>
      <c r="D4351" s="1532" t="s">
        <v>233</v>
      </c>
      <c r="E4351" s="1533">
        <f t="shared" si="36"/>
        <v>99</v>
      </c>
      <c r="F4351" s="1534">
        <v>79.010000000000005</v>
      </c>
      <c r="G4351" s="1535">
        <v>19.989999999999998</v>
      </c>
      <c r="H4351" s="1568" t="s">
        <v>2915</v>
      </c>
      <c r="I4351" s="1536">
        <v>8.5999999999999993E-2</v>
      </c>
      <c r="J4351" s="1569">
        <v>0.22</v>
      </c>
      <c r="K4351" s="1536">
        <v>0.15</v>
      </c>
      <c r="L4351" s="1570" t="s">
        <v>2916</v>
      </c>
      <c r="M4351" s="1536" t="s">
        <v>2917</v>
      </c>
      <c r="N4351" s="1571" t="s">
        <v>883</v>
      </c>
      <c r="O4351" s="1572" t="s">
        <v>390</v>
      </c>
    </row>
    <row r="4352" spans="2:15" s="1305" customFormat="1" ht="54.75" customHeight="1" x14ac:dyDescent="0.2">
      <c r="B4352" s="1573" t="s">
        <v>2982</v>
      </c>
      <c r="C4352" s="1583" t="s">
        <v>783</v>
      </c>
      <c r="D4352" s="1532" t="s">
        <v>233</v>
      </c>
      <c r="E4352" s="1533">
        <f t="shared" si="36"/>
        <v>99</v>
      </c>
      <c r="F4352" s="1534">
        <v>79.010000000000005</v>
      </c>
      <c r="G4352" s="1535">
        <v>19.989999999999998</v>
      </c>
      <c r="H4352" s="1568" t="s">
        <v>2915</v>
      </c>
      <c r="I4352" s="1536">
        <v>8.5999999999999993E-2</v>
      </c>
      <c r="J4352" s="1569">
        <v>0.22</v>
      </c>
      <c r="K4352" s="1536">
        <v>0.15</v>
      </c>
      <c r="L4352" s="1570" t="s">
        <v>2916</v>
      </c>
      <c r="M4352" s="1536" t="s">
        <v>2917</v>
      </c>
      <c r="N4352" s="1571" t="s">
        <v>883</v>
      </c>
      <c r="O4352" s="1572" t="s">
        <v>390</v>
      </c>
    </row>
    <row r="4353" spans="2:15" s="1305" customFormat="1" ht="54.75" customHeight="1" x14ac:dyDescent="0.2">
      <c r="B4353" s="1573" t="s">
        <v>2983</v>
      </c>
      <c r="C4353" s="1583" t="s">
        <v>783</v>
      </c>
      <c r="D4353" s="1532" t="s">
        <v>233</v>
      </c>
      <c r="E4353" s="1533">
        <f t="shared" si="36"/>
        <v>120</v>
      </c>
      <c r="F4353" s="1534">
        <v>100.01</v>
      </c>
      <c r="G4353" s="1535">
        <v>19.989999999999998</v>
      </c>
      <c r="H4353" s="1568" t="s">
        <v>2915</v>
      </c>
      <c r="I4353" s="1536">
        <v>8.5999999999999993E-2</v>
      </c>
      <c r="J4353" s="1569">
        <v>0.22</v>
      </c>
      <c r="K4353" s="1536">
        <v>0.15</v>
      </c>
      <c r="L4353" s="1570" t="s">
        <v>2984</v>
      </c>
      <c r="M4353" s="1536" t="s">
        <v>2985</v>
      </c>
      <c r="N4353" s="1571" t="s">
        <v>1463</v>
      </c>
      <c r="O4353" s="1572" t="s">
        <v>390</v>
      </c>
    </row>
    <row r="4354" spans="2:15" s="1305" customFormat="1" ht="54.75" customHeight="1" x14ac:dyDescent="0.2">
      <c r="B4354" s="1573" t="s">
        <v>2986</v>
      </c>
      <c r="C4354" s="1583" t="s">
        <v>783</v>
      </c>
      <c r="D4354" s="1532" t="s">
        <v>233</v>
      </c>
      <c r="E4354" s="1533">
        <f t="shared" si="36"/>
        <v>120</v>
      </c>
      <c r="F4354" s="1534">
        <v>100.01</v>
      </c>
      <c r="G4354" s="1535">
        <v>19.989999999999998</v>
      </c>
      <c r="H4354" s="1568" t="s">
        <v>2915</v>
      </c>
      <c r="I4354" s="1536">
        <v>8.5999999999999993E-2</v>
      </c>
      <c r="J4354" s="1569">
        <v>0.22</v>
      </c>
      <c r="K4354" s="1536">
        <v>0.15</v>
      </c>
      <c r="L4354" s="1570" t="s">
        <v>2984</v>
      </c>
      <c r="M4354" s="1536" t="s">
        <v>2985</v>
      </c>
      <c r="N4354" s="1571" t="s">
        <v>1463</v>
      </c>
      <c r="O4354" s="1572" t="s">
        <v>390</v>
      </c>
    </row>
    <row r="4355" spans="2:15" s="1305" customFormat="1" ht="54.75" customHeight="1" x14ac:dyDescent="0.2">
      <c r="B4355" s="1573" t="s">
        <v>2987</v>
      </c>
      <c r="C4355" s="1583" t="s">
        <v>783</v>
      </c>
      <c r="D4355" s="1532" t="s">
        <v>233</v>
      </c>
      <c r="E4355" s="1533">
        <f t="shared" si="36"/>
        <v>120</v>
      </c>
      <c r="F4355" s="1534">
        <v>100.01</v>
      </c>
      <c r="G4355" s="1535">
        <v>19.989999999999998</v>
      </c>
      <c r="H4355" s="1568" t="s">
        <v>2915</v>
      </c>
      <c r="I4355" s="1536">
        <v>8.5999999999999993E-2</v>
      </c>
      <c r="J4355" s="1569">
        <v>0.22</v>
      </c>
      <c r="K4355" s="1536">
        <v>0.15</v>
      </c>
      <c r="L4355" s="1570" t="s">
        <v>2984</v>
      </c>
      <c r="M4355" s="1536" t="s">
        <v>2985</v>
      </c>
      <c r="N4355" s="1571" t="s">
        <v>1463</v>
      </c>
      <c r="O4355" s="1572" t="s">
        <v>390</v>
      </c>
    </row>
    <row r="4356" spans="2:15" s="1305" customFormat="1" ht="17.25" customHeight="1" x14ac:dyDescent="0.2">
      <c r="B4356" s="4029" t="s">
        <v>1985</v>
      </c>
      <c r="C4356" s="4030"/>
      <c r="D4356" s="1540"/>
      <c r="E4356" s="1540"/>
      <c r="F4356" s="772"/>
      <c r="G4356" s="772"/>
      <c r="H4356" s="772"/>
      <c r="I4356" s="712"/>
      <c r="J4356" s="712"/>
      <c r="K4356" s="712"/>
      <c r="L4356" s="712"/>
      <c r="M4356" s="712"/>
      <c r="N4356" s="712"/>
      <c r="O4356" s="729"/>
    </row>
    <row r="4357" spans="2:15" s="1305" customFormat="1" ht="17.25" customHeight="1" thickBot="1" x14ac:dyDescent="0.25">
      <c r="B4357" s="1567" t="s">
        <v>2989</v>
      </c>
      <c r="C4357" s="699"/>
      <c r="D4357" s="699"/>
      <c r="E4357" s="699"/>
      <c r="F4357" s="776"/>
      <c r="G4357" s="776"/>
      <c r="H4357" s="776"/>
      <c r="I4357" s="699"/>
      <c r="J4357" s="699"/>
      <c r="K4357" s="699"/>
      <c r="L4357" s="699"/>
      <c r="M4357" s="699"/>
      <c r="N4357" s="699"/>
      <c r="O4357" s="700"/>
    </row>
    <row r="4358" spans="2:15" s="1305" customFormat="1" ht="17.25" customHeight="1" thickTop="1" x14ac:dyDescent="0.3">
      <c r="B4358" s="4028"/>
      <c r="C4358" s="4028"/>
      <c r="D4358" s="534"/>
      <c r="E4358" s="534"/>
      <c r="F4358" s="534"/>
      <c r="G4358" s="506"/>
    </row>
    <row r="4359" spans="2:15" s="1305" customFormat="1" ht="17.25" customHeight="1" thickBot="1" x14ac:dyDescent="0.35">
      <c r="B4359" s="534"/>
      <c r="C4359" s="534"/>
      <c r="D4359" s="534"/>
      <c r="E4359" s="534"/>
      <c r="F4359" s="534"/>
      <c r="G4359" s="506"/>
    </row>
    <row r="4360" spans="2:15" s="1305" customFormat="1" ht="17.25" customHeight="1" thickTop="1" x14ac:dyDescent="0.2">
      <c r="B4360" s="4058" t="s">
        <v>2947</v>
      </c>
      <c r="C4360" s="4059"/>
      <c r="D4360" s="4059"/>
      <c r="E4360" s="4059"/>
      <c r="F4360" s="4060"/>
      <c r="G4360" s="506"/>
    </row>
    <row r="4361" spans="2:15" s="1305" customFormat="1" ht="17.25" customHeight="1" x14ac:dyDescent="0.2">
      <c r="B4361" s="1564" t="s">
        <v>346</v>
      </c>
      <c r="C4361" s="1503" t="s">
        <v>2948</v>
      </c>
      <c r="D4361" s="915"/>
      <c r="E4361" s="915"/>
      <c r="F4361" s="916"/>
      <c r="G4361" s="506"/>
    </row>
    <row r="4362" spans="2:15" s="1305" customFormat="1" ht="17.25" customHeight="1" x14ac:dyDescent="0.2">
      <c r="B4362" s="1564" t="s">
        <v>2943</v>
      </c>
      <c r="C4362" s="1503" t="s">
        <v>1864</v>
      </c>
      <c r="D4362" s="915"/>
      <c r="E4362" s="915"/>
      <c r="F4362" s="916"/>
      <c r="G4362" s="506"/>
    </row>
    <row r="4363" spans="2:15" s="1305" customFormat="1" ht="17.25" customHeight="1" x14ac:dyDescent="0.2">
      <c r="B4363" s="1564" t="s">
        <v>2944</v>
      </c>
      <c r="C4363" s="1503" t="s">
        <v>2949</v>
      </c>
      <c r="D4363" s="915"/>
      <c r="E4363" s="915"/>
      <c r="F4363" s="916"/>
      <c r="G4363" s="506"/>
    </row>
    <row r="4364" spans="2:15" s="1305" customFormat="1" ht="17.25" customHeight="1" x14ac:dyDescent="0.2">
      <c r="B4364" s="1566" t="s">
        <v>2945</v>
      </c>
      <c r="C4364" s="4419" t="s">
        <v>2950</v>
      </c>
      <c r="D4364" s="4419"/>
      <c r="E4364" s="4419"/>
      <c r="F4364" s="4420"/>
      <c r="G4364" s="506"/>
    </row>
    <row r="4365" spans="2:15" s="1305" customFormat="1" ht="27.75" customHeight="1" x14ac:dyDescent="0.2">
      <c r="B4365" s="4069" t="s">
        <v>2951</v>
      </c>
      <c r="C4365" s="4064" t="s">
        <v>2952</v>
      </c>
      <c r="D4365" s="4064"/>
      <c r="E4365" s="4064"/>
      <c r="F4365" s="4065"/>
      <c r="G4365" s="506"/>
    </row>
    <row r="4366" spans="2:15" s="1305" customFormat="1" ht="29.25" customHeight="1" x14ac:dyDescent="0.2">
      <c r="B4366" s="4069"/>
      <c r="C4366" s="4064" t="s">
        <v>2953</v>
      </c>
      <c r="D4366" s="4064"/>
      <c r="E4366" s="4064"/>
      <c r="F4366" s="4065"/>
      <c r="G4366" s="506"/>
    </row>
    <row r="4367" spans="2:15" s="1305" customFormat="1" ht="17.25" customHeight="1" thickBot="1" x14ac:dyDescent="0.25">
      <c r="B4367" s="4070"/>
      <c r="C4367" s="1565"/>
      <c r="D4367" s="699"/>
      <c r="E4367" s="699"/>
      <c r="F4367" s="700"/>
      <c r="G4367" s="506"/>
    </row>
    <row r="4368" spans="2:15" s="1305" customFormat="1" ht="17.25" customHeight="1" thickTop="1" x14ac:dyDescent="0.3">
      <c r="B4368" s="4028"/>
      <c r="C4368" s="4028"/>
      <c r="D4368" s="534"/>
      <c r="E4368" s="534"/>
      <c r="F4368" s="534"/>
      <c r="G4368" s="506"/>
    </row>
    <row r="4369" spans="2:15" s="1305" customFormat="1" ht="16.5" customHeight="1" thickBot="1" x14ac:dyDescent="0.35">
      <c r="B4369" s="534"/>
      <c r="C4369" s="534"/>
      <c r="D4369" s="534"/>
      <c r="E4369" s="534"/>
      <c r="F4369" s="534"/>
      <c r="G4369" s="506"/>
    </row>
    <row r="4370" spans="2:15" s="1305" customFormat="1" ht="24" customHeight="1" thickTop="1" thickBot="1" x14ac:dyDescent="0.25">
      <c r="B4370" s="742"/>
      <c r="C4370" s="1042"/>
      <c r="D4370" s="1042"/>
      <c r="E4370" s="1042"/>
      <c r="F4370" s="1042"/>
      <c r="G4370" s="1042"/>
      <c r="H4370" s="1042"/>
      <c r="I4370" s="1042"/>
      <c r="J4370" s="1042"/>
      <c r="K4370" s="1042"/>
      <c r="L4370" s="1042"/>
      <c r="M4370" s="1042"/>
      <c r="N4370" s="1042"/>
      <c r="O4370" s="734"/>
    </row>
    <row r="4371" spans="2:15" s="1305" customFormat="1" ht="24" customHeight="1" thickTop="1" x14ac:dyDescent="0.2">
      <c r="B4371" s="1519" t="s">
        <v>2911</v>
      </c>
      <c r="C4371" s="1520"/>
      <c r="D4371" s="1520"/>
      <c r="E4371" s="1520"/>
      <c r="F4371" s="1520"/>
      <c r="G4371" s="1521"/>
      <c r="H4371" s="1521"/>
      <c r="I4371" s="1521"/>
      <c r="J4371" s="1521"/>
      <c r="K4371" s="1521"/>
      <c r="L4371" s="1522"/>
      <c r="M4371" s="1522"/>
      <c r="N4371" s="1522"/>
      <c r="O4371" s="1523"/>
    </row>
    <row r="4372" spans="2:15" s="1305" customFormat="1" ht="24" customHeight="1" x14ac:dyDescent="0.2">
      <c r="B4372" s="1524" t="s">
        <v>995</v>
      </c>
      <c r="C4372" s="1525" t="s">
        <v>80</v>
      </c>
      <c r="D4372" s="1526" t="s">
        <v>1810</v>
      </c>
      <c r="E4372" s="1527" t="s">
        <v>535</v>
      </c>
      <c r="F4372" s="1527" t="s">
        <v>93</v>
      </c>
      <c r="G4372" s="1528" t="s">
        <v>536</v>
      </c>
      <c r="H4372" s="1528" t="s">
        <v>537</v>
      </c>
      <c r="I4372" s="1525" t="s">
        <v>255</v>
      </c>
      <c r="J4372" s="1525" t="s">
        <v>2204</v>
      </c>
      <c r="K4372" s="1525" t="s">
        <v>2205</v>
      </c>
      <c r="L4372" s="1525" t="s">
        <v>302</v>
      </c>
      <c r="M4372" s="1525" t="s">
        <v>2206</v>
      </c>
      <c r="N4372" s="1529" t="s">
        <v>2207</v>
      </c>
      <c r="O4372" s="1530" t="s">
        <v>2028</v>
      </c>
    </row>
    <row r="4373" spans="2:15" s="1305" customFormat="1" ht="24" customHeight="1" x14ac:dyDescent="0.2">
      <c r="B4373" s="1531" t="s">
        <v>2912</v>
      </c>
      <c r="C4373" s="1532" t="s">
        <v>2030</v>
      </c>
      <c r="D4373" s="1532" t="s">
        <v>233</v>
      </c>
      <c r="E4373" s="1533">
        <f>+F4373+G4373</f>
        <v>20</v>
      </c>
      <c r="F4373" s="1534">
        <v>10.01</v>
      </c>
      <c r="G4373" s="1535">
        <v>9.99</v>
      </c>
      <c r="H4373" s="1535" t="s">
        <v>234</v>
      </c>
      <c r="I4373" s="1536">
        <v>0.12</v>
      </c>
      <c r="J4373" s="1533">
        <v>0.22</v>
      </c>
      <c r="K4373" s="1536">
        <v>0.15</v>
      </c>
      <c r="L4373" s="1537" t="s">
        <v>1769</v>
      </c>
      <c r="M4373" s="1538" t="s">
        <v>1770</v>
      </c>
      <c r="N4373" s="1538" t="s">
        <v>1771</v>
      </c>
      <c r="O4373" s="1539" t="s">
        <v>2034</v>
      </c>
    </row>
    <row r="4374" spans="2:15" s="1305" customFormat="1" ht="24" customHeight="1" x14ac:dyDescent="0.2">
      <c r="B4374" s="1531" t="s">
        <v>2913</v>
      </c>
      <c r="C4374" s="1532" t="s">
        <v>2030</v>
      </c>
      <c r="D4374" s="1532" t="s">
        <v>233</v>
      </c>
      <c r="E4374" s="1533">
        <f>+F4374+G4374</f>
        <v>20</v>
      </c>
      <c r="F4374" s="1534">
        <v>10.01</v>
      </c>
      <c r="G4374" s="1535">
        <v>9.99</v>
      </c>
      <c r="H4374" s="1535" t="s">
        <v>234</v>
      </c>
      <c r="I4374" s="1536">
        <v>0.12</v>
      </c>
      <c r="J4374" s="1533">
        <v>0.22</v>
      </c>
      <c r="K4374" s="1536">
        <v>0.15</v>
      </c>
      <c r="L4374" s="1537" t="s">
        <v>1769</v>
      </c>
      <c r="M4374" s="1538" t="s">
        <v>1770</v>
      </c>
      <c r="N4374" s="1538" t="s">
        <v>1771</v>
      </c>
      <c r="O4374" s="1539" t="s">
        <v>2034</v>
      </c>
    </row>
    <row r="4375" spans="2:15" s="1305" customFormat="1" ht="24" customHeight="1" x14ac:dyDescent="0.2">
      <c r="B4375" s="1531" t="s">
        <v>2914</v>
      </c>
      <c r="C4375" s="1532" t="s">
        <v>2030</v>
      </c>
      <c r="D4375" s="1532" t="s">
        <v>233</v>
      </c>
      <c r="E4375" s="1533">
        <f>+F4375+G4375</f>
        <v>99</v>
      </c>
      <c r="F4375" s="1534">
        <v>79.010000000000005</v>
      </c>
      <c r="G4375" s="1535">
        <v>19.989999999999998</v>
      </c>
      <c r="H4375" s="1535" t="s">
        <v>2915</v>
      </c>
      <c r="I4375" s="1536">
        <v>8.5999999999999993E-2</v>
      </c>
      <c r="J4375" s="1533">
        <v>0.22</v>
      </c>
      <c r="K4375" s="1536">
        <v>0.15</v>
      </c>
      <c r="L4375" s="1537" t="s">
        <v>2916</v>
      </c>
      <c r="M4375" s="1538" t="s">
        <v>2917</v>
      </c>
      <c r="N4375" s="1538" t="s">
        <v>883</v>
      </c>
      <c r="O4375" s="1539" t="s">
        <v>390</v>
      </c>
    </row>
    <row r="4376" spans="2:15" s="1305" customFormat="1" ht="24" customHeight="1" x14ac:dyDescent="0.2">
      <c r="B4376" s="4398" t="s">
        <v>1985</v>
      </c>
      <c r="C4376" s="4399"/>
      <c r="D4376" s="1540"/>
      <c r="E4376" s="1540"/>
      <c r="F4376" s="772"/>
      <c r="G4376" s="772"/>
      <c r="H4376" s="772"/>
      <c r="I4376" s="712"/>
      <c r="J4376" s="712"/>
      <c r="K4376" s="712"/>
      <c r="L4376" s="712"/>
      <c r="M4376" s="712"/>
      <c r="N4376" s="712"/>
      <c r="O4376" s="729"/>
    </row>
    <row r="4377" spans="2:15" s="1305" customFormat="1" ht="24" customHeight="1" thickBot="1" x14ac:dyDescent="0.25">
      <c r="B4377" s="698" t="s">
        <v>2918</v>
      </c>
      <c r="C4377" s="699"/>
      <c r="D4377" s="699"/>
      <c r="E4377" s="699"/>
      <c r="F4377" s="776"/>
      <c r="G4377" s="776"/>
      <c r="H4377" s="776"/>
      <c r="I4377" s="699"/>
      <c r="J4377" s="699"/>
      <c r="K4377" s="699"/>
      <c r="L4377" s="699"/>
      <c r="M4377" s="699"/>
      <c r="N4377" s="699"/>
      <c r="O4377" s="700"/>
    </row>
    <row r="4378" spans="2:15" s="1305" customFormat="1" ht="18" customHeight="1" thickTop="1" x14ac:dyDescent="0.3">
      <c r="B4378" s="4028"/>
      <c r="C4378" s="4028"/>
      <c r="D4378" s="534"/>
      <c r="E4378" s="534"/>
      <c r="F4378" s="534"/>
      <c r="G4378" s="506"/>
    </row>
    <row r="4379" spans="2:15" s="1305" customFormat="1" ht="16.5" customHeight="1" thickBot="1" x14ac:dyDescent="0.35">
      <c r="B4379" s="534"/>
      <c r="C4379" s="534"/>
      <c r="D4379" s="534"/>
      <c r="E4379" s="534"/>
      <c r="F4379" s="534"/>
      <c r="G4379" s="506"/>
    </row>
    <row r="4380" spans="2:15" s="1305" customFormat="1" ht="16.5" customHeight="1" thickTop="1" x14ac:dyDescent="0.2">
      <c r="B4380" s="4147" t="s">
        <v>2502</v>
      </c>
      <c r="C4380" s="4148"/>
      <c r="D4380" s="4148"/>
      <c r="E4380" s="4148"/>
      <c r="F4380" s="4149"/>
      <c r="G4380" s="506"/>
    </row>
    <row r="4381" spans="2:15" s="1305" customFormat="1" ht="16.5" customHeight="1" thickBot="1" x14ac:dyDescent="0.25">
      <c r="B4381" s="4142" t="s">
        <v>2503</v>
      </c>
      <c r="C4381" s="4143"/>
      <c r="D4381" s="4143"/>
      <c r="E4381" s="4143"/>
      <c r="F4381" s="4144"/>
      <c r="G4381" s="506"/>
    </row>
    <row r="4382" spans="2:15" s="1305" customFormat="1" ht="16.5" customHeight="1" x14ac:dyDescent="0.2">
      <c r="B4382" s="905" t="s">
        <v>1810</v>
      </c>
      <c r="C4382" s="907" t="s">
        <v>1154</v>
      </c>
      <c r="D4382" s="907" t="s">
        <v>1152</v>
      </c>
      <c r="E4382" s="907" t="s">
        <v>1220</v>
      </c>
      <c r="F4382" s="1456" t="s">
        <v>1218</v>
      </c>
      <c r="G4382" s="506"/>
    </row>
    <row r="4383" spans="2:15" s="1305" customFormat="1" ht="16.5" customHeight="1" x14ac:dyDescent="0.2">
      <c r="B4383" s="4386" t="s">
        <v>340</v>
      </c>
      <c r="C4383" s="757" t="s">
        <v>2376</v>
      </c>
      <c r="D4383" s="756">
        <v>1</v>
      </c>
      <c r="E4383" s="757">
        <v>30</v>
      </c>
      <c r="F4383" s="4382" t="s">
        <v>336</v>
      </c>
      <c r="G4383" s="506"/>
    </row>
    <row r="4384" spans="2:15" s="1305" customFormat="1" ht="16.5" customHeight="1" x14ac:dyDescent="0.2">
      <c r="B4384" s="4387"/>
      <c r="C4384" s="757" t="s">
        <v>2377</v>
      </c>
      <c r="D4384" s="756">
        <v>1.5</v>
      </c>
      <c r="E4384" s="757">
        <v>50</v>
      </c>
      <c r="F4384" s="4383"/>
      <c r="G4384" s="506"/>
    </row>
    <row r="4385" spans="2:7" s="1305" customFormat="1" ht="16.5" customHeight="1" x14ac:dyDescent="0.2">
      <c r="B4385" s="4387"/>
      <c r="C4385" s="757" t="s">
        <v>2504</v>
      </c>
      <c r="D4385" s="756">
        <v>2</v>
      </c>
      <c r="E4385" s="757">
        <v>90</v>
      </c>
      <c r="F4385" s="4383"/>
      <c r="G4385" s="506"/>
    </row>
    <row r="4386" spans="2:7" s="1305" customFormat="1" ht="16.5" customHeight="1" x14ac:dyDescent="0.2">
      <c r="B4386" s="4387"/>
      <c r="C4386" s="757" t="s">
        <v>2378</v>
      </c>
      <c r="D4386" s="756">
        <v>3.25</v>
      </c>
      <c r="E4386" s="757">
        <v>160</v>
      </c>
      <c r="F4386" s="4383"/>
      <c r="G4386" s="506"/>
    </row>
    <row r="4387" spans="2:7" s="1305" customFormat="1" ht="16.5" customHeight="1" x14ac:dyDescent="0.2">
      <c r="B4387" s="4387"/>
      <c r="C4387" s="757" t="s">
        <v>2516</v>
      </c>
      <c r="D4387" s="756">
        <v>5</v>
      </c>
      <c r="E4387" s="757">
        <v>240</v>
      </c>
      <c r="F4387" s="4383"/>
      <c r="G4387" s="506"/>
    </row>
    <row r="4388" spans="2:7" s="1305" customFormat="1" ht="16.5" customHeight="1" x14ac:dyDescent="0.2">
      <c r="B4388" s="4387"/>
      <c r="C4388" s="757" t="s">
        <v>2379</v>
      </c>
      <c r="D4388" s="756">
        <v>11.99</v>
      </c>
      <c r="E4388" s="757">
        <v>2800</v>
      </c>
      <c r="F4388" s="4383"/>
      <c r="G4388" s="506"/>
    </row>
    <row r="4389" spans="2:7" s="1305" customFormat="1" ht="16.5" customHeight="1" x14ac:dyDescent="0.2">
      <c r="B4389" s="4387"/>
      <c r="C4389" s="757" t="s">
        <v>1711</v>
      </c>
      <c r="D4389" s="756">
        <v>0.06</v>
      </c>
      <c r="E4389" s="757" t="s">
        <v>2505</v>
      </c>
      <c r="F4389" s="4383"/>
      <c r="G4389" s="506"/>
    </row>
    <row r="4390" spans="2:7" s="1305" customFormat="1" ht="16.5" customHeight="1" x14ac:dyDescent="0.2">
      <c r="B4390" s="4388"/>
      <c r="C4390" s="757" t="s">
        <v>2506</v>
      </c>
      <c r="D4390" s="756">
        <v>0.06</v>
      </c>
      <c r="E4390" s="757" t="s">
        <v>2505</v>
      </c>
      <c r="F4390" s="4383"/>
      <c r="G4390" s="506"/>
    </row>
    <row r="4391" spans="2:7" s="1305" customFormat="1" ht="16.5" customHeight="1" x14ac:dyDescent="0.2">
      <c r="B4391" s="4385" t="s">
        <v>71</v>
      </c>
      <c r="C4391" s="757" t="s">
        <v>2380</v>
      </c>
      <c r="D4391" s="756">
        <v>2.99</v>
      </c>
      <c r="E4391" s="757">
        <v>20</v>
      </c>
      <c r="F4391" s="4383"/>
      <c r="G4391" s="506"/>
    </row>
    <row r="4392" spans="2:7" s="1305" customFormat="1" ht="16.5" customHeight="1" x14ac:dyDescent="0.2">
      <c r="B4392" s="4385"/>
      <c r="C4392" s="757" t="s">
        <v>2381</v>
      </c>
      <c r="D4392" s="756">
        <v>6.99</v>
      </c>
      <c r="E4392" s="757">
        <v>50</v>
      </c>
      <c r="F4392" s="4383"/>
      <c r="G4392" s="506"/>
    </row>
    <row r="4393" spans="2:7" s="1305" customFormat="1" ht="16.5" customHeight="1" x14ac:dyDescent="0.2">
      <c r="B4393" s="4400" t="s">
        <v>2507</v>
      </c>
      <c r="C4393" s="757" t="s">
        <v>2382</v>
      </c>
      <c r="D4393" s="756">
        <v>3</v>
      </c>
      <c r="E4393" s="757">
        <v>4</v>
      </c>
      <c r="F4393" s="4383"/>
      <c r="G4393" s="506"/>
    </row>
    <row r="4394" spans="2:7" s="1305" customFormat="1" ht="16.5" customHeight="1" x14ac:dyDescent="0.2">
      <c r="B4394" s="4401"/>
      <c r="C4394" s="757" t="s">
        <v>2383</v>
      </c>
      <c r="D4394" s="756">
        <v>5</v>
      </c>
      <c r="E4394" s="757">
        <v>8</v>
      </c>
      <c r="F4394" s="4383"/>
      <c r="G4394" s="506"/>
    </row>
    <row r="4395" spans="2:7" s="1305" customFormat="1" ht="16.5" customHeight="1" x14ac:dyDescent="0.2">
      <c r="B4395" s="1457" t="s">
        <v>2648</v>
      </c>
      <c r="C4395" s="757" t="s">
        <v>2649</v>
      </c>
      <c r="D4395" s="756">
        <v>2.67</v>
      </c>
      <c r="E4395" s="973" t="s">
        <v>1726</v>
      </c>
      <c r="F4395" s="4383"/>
      <c r="G4395" s="506"/>
    </row>
    <row r="4396" spans="2:7" s="1305" customFormat="1" ht="16.5" customHeight="1" x14ac:dyDescent="0.2">
      <c r="B4396" s="1458" t="s">
        <v>2648</v>
      </c>
      <c r="C4396" s="757" t="s">
        <v>2650</v>
      </c>
      <c r="D4396" s="756">
        <v>14.28</v>
      </c>
      <c r="E4396" s="973" t="s">
        <v>1726</v>
      </c>
      <c r="F4396" s="4384"/>
      <c r="G4396" s="506"/>
    </row>
    <row r="4397" spans="2:7" s="1305" customFormat="1" ht="16.5" customHeight="1" x14ac:dyDescent="0.2">
      <c r="B4397" s="4100"/>
      <c r="C4397" s="4101"/>
      <c r="D4397" s="4101"/>
      <c r="E4397" s="4101"/>
      <c r="F4397" s="4102"/>
      <c r="G4397" s="506"/>
    </row>
    <row r="4398" spans="2:7" s="1305" customFormat="1" ht="16.5" customHeight="1" x14ac:dyDescent="0.2">
      <c r="B4398" s="4400" t="s">
        <v>2386</v>
      </c>
      <c r="C4398" s="757" t="s">
        <v>2388</v>
      </c>
      <c r="D4398" s="836">
        <v>25</v>
      </c>
      <c r="E4398" s="973">
        <v>100</v>
      </c>
      <c r="F4398" s="4115" t="s">
        <v>2651</v>
      </c>
      <c r="G4398" s="506"/>
    </row>
    <row r="4399" spans="2:7" s="1305" customFormat="1" ht="16.5" customHeight="1" x14ac:dyDescent="0.2">
      <c r="B4399" s="4401"/>
      <c r="C4399" s="757" t="s">
        <v>2389</v>
      </c>
      <c r="D4399" s="836">
        <v>39</v>
      </c>
      <c r="E4399" s="973">
        <v>200</v>
      </c>
      <c r="F4399" s="4115"/>
      <c r="G4399" s="506"/>
    </row>
    <row r="4400" spans="2:7" s="1305" customFormat="1" ht="16.5" customHeight="1" x14ac:dyDescent="0.2">
      <c r="B4400" s="4401"/>
      <c r="C4400" s="757" t="s">
        <v>2390</v>
      </c>
      <c r="D4400" s="836">
        <v>45</v>
      </c>
      <c r="E4400" s="973">
        <v>300</v>
      </c>
      <c r="F4400" s="4115"/>
      <c r="G4400" s="506"/>
    </row>
    <row r="4401" spans="2:7" s="1305" customFormat="1" ht="16.5" customHeight="1" x14ac:dyDescent="0.2">
      <c r="B4401" s="4401"/>
      <c r="C4401" s="757" t="s">
        <v>2391</v>
      </c>
      <c r="D4401" s="836">
        <v>49</v>
      </c>
      <c r="E4401" s="973">
        <v>400</v>
      </c>
      <c r="F4401" s="4115"/>
      <c r="G4401" s="506"/>
    </row>
    <row r="4402" spans="2:7" s="1305" customFormat="1" ht="16.5" customHeight="1" x14ac:dyDescent="0.2">
      <c r="B4402" s="4401"/>
      <c r="C4402" s="757" t="s">
        <v>2392</v>
      </c>
      <c r="D4402" s="836">
        <v>79</v>
      </c>
      <c r="E4402" s="973">
        <v>800</v>
      </c>
      <c r="F4402" s="4115"/>
      <c r="G4402" s="506"/>
    </row>
    <row r="4403" spans="2:7" s="1305" customFormat="1" ht="16.5" customHeight="1" x14ac:dyDescent="0.2">
      <c r="B4403" s="4401"/>
      <c r="C4403" s="757" t="s">
        <v>2393</v>
      </c>
      <c r="D4403" s="836">
        <v>99</v>
      </c>
      <c r="E4403" s="973">
        <v>1000</v>
      </c>
      <c r="F4403" s="4115"/>
      <c r="G4403" s="506"/>
    </row>
    <row r="4404" spans="2:7" s="1305" customFormat="1" ht="16.5" customHeight="1" x14ac:dyDescent="0.2">
      <c r="B4404" s="4401"/>
      <c r="C4404" s="757" t="s">
        <v>2394</v>
      </c>
      <c r="D4404" s="836">
        <v>180</v>
      </c>
      <c r="E4404" s="973">
        <v>2000</v>
      </c>
      <c r="F4404" s="4115"/>
      <c r="G4404" s="506"/>
    </row>
    <row r="4405" spans="2:7" s="1305" customFormat="1" ht="16.5" customHeight="1" x14ac:dyDescent="0.2">
      <c r="B4405" s="4415"/>
      <c r="C4405" s="757" t="s">
        <v>2395</v>
      </c>
      <c r="D4405" s="836">
        <v>280</v>
      </c>
      <c r="E4405" s="973">
        <v>3000</v>
      </c>
      <c r="F4405" s="4115"/>
      <c r="G4405" s="506"/>
    </row>
    <row r="4406" spans="2:7" s="1305" customFormat="1" ht="16.5" customHeight="1" x14ac:dyDescent="0.2">
      <c r="B4406" s="824"/>
      <c r="C4406" s="757"/>
      <c r="D4406" s="757"/>
      <c r="E4406" s="757"/>
      <c r="F4406" s="864"/>
      <c r="G4406" s="506"/>
    </row>
    <row r="4407" spans="2:7" s="1305" customFormat="1" ht="24.75" customHeight="1" x14ac:dyDescent="0.2">
      <c r="B4407" s="4116" t="s">
        <v>1366</v>
      </c>
      <c r="C4407" s="757" t="s">
        <v>1711</v>
      </c>
      <c r="D4407" s="1459" t="s">
        <v>2652</v>
      </c>
      <c r="E4407" s="1101" t="s">
        <v>2653</v>
      </c>
      <c r="F4407" s="4396" t="s">
        <v>2654</v>
      </c>
      <c r="G4407" s="506"/>
    </row>
    <row r="4408" spans="2:7" s="1305" customFormat="1" ht="16.5" customHeight="1" x14ac:dyDescent="0.2">
      <c r="B4408" s="4117"/>
      <c r="C4408" s="1460" t="s">
        <v>1716</v>
      </c>
      <c r="D4408" s="756">
        <v>4.99</v>
      </c>
      <c r="E4408" s="973" t="s">
        <v>2655</v>
      </c>
      <c r="F4408" s="4397"/>
      <c r="G4408" s="506"/>
    </row>
    <row r="4409" spans="2:7" s="1305" customFormat="1" ht="16.5" customHeight="1" x14ac:dyDescent="0.2">
      <c r="B4409" s="4117"/>
      <c r="C4409" s="1460" t="s">
        <v>2656</v>
      </c>
      <c r="D4409" s="756">
        <v>9.99</v>
      </c>
      <c r="E4409" s="973" t="s">
        <v>2657</v>
      </c>
      <c r="F4409" s="4397"/>
      <c r="G4409" s="506"/>
    </row>
    <row r="4410" spans="2:7" s="1305" customFormat="1" ht="16.5" customHeight="1" x14ac:dyDescent="0.2">
      <c r="B4410" s="4117"/>
      <c r="C4410" s="1460" t="s">
        <v>2413</v>
      </c>
      <c r="D4410" s="756">
        <v>14.99</v>
      </c>
      <c r="E4410" s="973" t="s">
        <v>2658</v>
      </c>
      <c r="F4410" s="4397"/>
      <c r="G4410" s="506"/>
    </row>
    <row r="4411" spans="2:7" s="1305" customFormat="1" ht="16.5" customHeight="1" x14ac:dyDescent="0.2">
      <c r="B4411" s="4117"/>
      <c r="C4411" s="757" t="s">
        <v>330</v>
      </c>
      <c r="D4411" s="756">
        <v>29.99</v>
      </c>
      <c r="E4411" s="973" t="s">
        <v>1726</v>
      </c>
      <c r="F4411" s="4397"/>
      <c r="G4411" s="506"/>
    </row>
    <row r="4412" spans="2:7" s="1305" customFormat="1" ht="16.5" customHeight="1" thickBot="1" x14ac:dyDescent="0.25">
      <c r="B4412" s="698"/>
      <c r="C4412" s="699"/>
      <c r="D4412" s="699"/>
      <c r="E4412" s="699"/>
      <c r="F4412" s="700"/>
      <c r="G4412" s="506"/>
    </row>
    <row r="4413" spans="2:7" s="1305" customFormat="1" ht="16.5" customHeight="1" thickTop="1" x14ac:dyDescent="0.3">
      <c r="B4413" s="4028"/>
      <c r="C4413" s="4028"/>
      <c r="D4413" s="534"/>
      <c r="E4413" s="534"/>
      <c r="F4413" s="534"/>
      <c r="G4413" s="506"/>
    </row>
    <row r="4414" spans="2:7" s="1305" customFormat="1" ht="16.5" customHeight="1" thickBot="1" x14ac:dyDescent="0.35">
      <c r="B4414" s="796"/>
      <c r="C4414" s="796"/>
      <c r="D4414" s="796"/>
      <c r="E4414" s="534"/>
      <c r="F4414" s="534"/>
      <c r="G4414" s="506"/>
    </row>
    <row r="4415" spans="2:7" s="1305" customFormat="1" ht="16.5" customHeight="1" thickTop="1" thickBot="1" x14ac:dyDescent="0.25">
      <c r="B4415" s="4094" t="s">
        <v>392</v>
      </c>
      <c r="C4415" s="4095"/>
      <c r="D4415" s="4095"/>
      <c r="E4415" s="4095"/>
      <c r="F4415" s="4096"/>
      <c r="G4415" s="506"/>
    </row>
    <row r="4416" spans="2:7" s="1305" customFormat="1" ht="16.5" customHeight="1" thickTop="1" thickBot="1" x14ac:dyDescent="0.25">
      <c r="B4416" s="4097" t="s">
        <v>393</v>
      </c>
      <c r="C4416" s="4098"/>
      <c r="D4416" s="4098"/>
      <c r="E4416" s="4098"/>
      <c r="F4416" s="4099"/>
      <c r="G4416" s="506"/>
    </row>
    <row r="4417" spans="2:15" s="1305" customFormat="1" ht="30.75" customHeight="1" x14ac:dyDescent="0.2">
      <c r="B4417" s="905" t="s">
        <v>381</v>
      </c>
      <c r="C4417" s="906" t="s">
        <v>215</v>
      </c>
      <c r="D4417" s="907" t="s">
        <v>217</v>
      </c>
      <c r="E4417" s="908" t="s">
        <v>1228</v>
      </c>
      <c r="F4417" s="908" t="s">
        <v>2713</v>
      </c>
      <c r="G4417" s="506"/>
    </row>
    <row r="4418" spans="2:15" s="1305" customFormat="1" ht="16.5" customHeight="1" x14ac:dyDescent="0.2">
      <c r="B4418" s="824"/>
      <c r="C4418" s="757"/>
      <c r="D4418" s="757"/>
      <c r="E4418" s="909"/>
      <c r="F4418" s="864"/>
      <c r="G4418" s="506"/>
    </row>
    <row r="4419" spans="2:15" s="1305" customFormat="1" ht="30" customHeight="1" x14ac:dyDescent="0.2">
      <c r="B4419" s="910" t="s">
        <v>241</v>
      </c>
      <c r="C4419" s="756">
        <v>39</v>
      </c>
      <c r="D4419" s="757">
        <v>3000</v>
      </c>
      <c r="E4419" s="909">
        <v>1.2999999999999999E-2</v>
      </c>
      <c r="F4419" s="1371">
        <v>0.1</v>
      </c>
      <c r="G4419" s="506"/>
    </row>
    <row r="4420" spans="2:15" s="1305" customFormat="1" ht="16.5" customHeight="1" x14ac:dyDescent="0.2">
      <c r="B4420" s="1372"/>
      <c r="C4420" s="1373"/>
      <c r="D4420" s="712"/>
      <c r="E4420" s="712"/>
      <c r="F4420" s="1374"/>
      <c r="G4420" s="506"/>
    </row>
    <row r="4421" spans="2:15" s="1305" customFormat="1" ht="16.5" customHeight="1" thickBot="1" x14ac:dyDescent="0.25">
      <c r="B4421" s="710" t="s">
        <v>240</v>
      </c>
      <c r="C4421" s="714"/>
      <c r="D4421" s="714"/>
      <c r="E4421" s="913"/>
      <c r="F4421" s="827"/>
      <c r="G4421" s="506"/>
    </row>
    <row r="4422" spans="2:15" s="1305" customFormat="1" ht="16.5" customHeight="1" thickBot="1" x14ac:dyDescent="0.25">
      <c r="B4422" s="698" t="s">
        <v>1970</v>
      </c>
      <c r="C4422" s="699"/>
      <c r="D4422" s="699"/>
      <c r="E4422" s="699"/>
      <c r="F4422" s="700"/>
      <c r="G4422" s="506"/>
    </row>
    <row r="4423" spans="2:15" s="1305" customFormat="1" ht="16.5" customHeight="1" thickTop="1" x14ac:dyDescent="0.3">
      <c r="B4423" s="4107"/>
      <c r="C4423" s="4107"/>
      <c r="D4423" s="796"/>
      <c r="E4423" s="534"/>
      <c r="F4423" s="534"/>
      <c r="G4423" s="506"/>
    </row>
    <row r="4424" spans="2:15" s="1305" customFormat="1" ht="16.5" customHeight="1" thickBot="1" x14ac:dyDescent="0.35">
      <c r="B4424" s="796"/>
      <c r="C4424" s="796"/>
      <c r="D4424" s="796"/>
      <c r="E4424" s="534"/>
      <c r="F4424" s="534"/>
      <c r="G4424" s="506"/>
    </row>
    <row r="4425" spans="2:15" s="1305" customFormat="1" ht="16.5" customHeight="1" thickTop="1" thickBot="1" x14ac:dyDescent="0.25">
      <c r="B4425" s="742"/>
      <c r="C4425" s="1042"/>
      <c r="D4425" s="1042"/>
      <c r="E4425" s="1042"/>
      <c r="F4425" s="1042"/>
      <c r="G4425" s="1042"/>
      <c r="H4425" s="1042"/>
      <c r="I4425" s="1042"/>
      <c r="J4425" s="1042"/>
      <c r="K4425" s="1042"/>
      <c r="L4425" s="1042"/>
      <c r="M4425" s="1042"/>
      <c r="N4425" s="1042"/>
      <c r="O4425" s="734"/>
    </row>
    <row r="4426" spans="2:15" s="1305" customFormat="1" ht="16.5" customHeight="1" thickTop="1" x14ac:dyDescent="0.2">
      <c r="B4426" s="100" t="s">
        <v>2203</v>
      </c>
      <c r="C4426" s="178"/>
      <c r="D4426" s="178"/>
      <c r="E4426" s="178"/>
      <c r="F4426" s="178"/>
      <c r="G4426" s="114"/>
      <c r="H4426" s="114"/>
      <c r="I4426" s="114"/>
      <c r="J4426" s="114"/>
      <c r="K4426" s="114"/>
      <c r="L4426" s="115"/>
      <c r="M4426" s="115"/>
      <c r="N4426" s="115"/>
      <c r="O4426" s="122"/>
    </row>
    <row r="4427" spans="2:15" s="1305" customFormat="1" ht="37.5" customHeight="1" x14ac:dyDescent="0.2">
      <c r="B4427" s="405" t="s">
        <v>995</v>
      </c>
      <c r="C4427" s="359" t="s">
        <v>80</v>
      </c>
      <c r="D4427" s="396" t="s">
        <v>1810</v>
      </c>
      <c r="E4427" s="767" t="s">
        <v>535</v>
      </c>
      <c r="F4427" s="767" t="s">
        <v>93</v>
      </c>
      <c r="G4427" s="397" t="s">
        <v>536</v>
      </c>
      <c r="H4427" s="397" t="s">
        <v>537</v>
      </c>
      <c r="I4427" s="359" t="s">
        <v>255</v>
      </c>
      <c r="J4427" s="359" t="s">
        <v>2204</v>
      </c>
      <c r="K4427" s="359" t="s">
        <v>2205</v>
      </c>
      <c r="L4427" s="359" t="s">
        <v>302</v>
      </c>
      <c r="M4427" s="359" t="s">
        <v>2206</v>
      </c>
      <c r="N4427" s="1271" t="s">
        <v>2207</v>
      </c>
      <c r="O4427" s="398" t="s">
        <v>2028</v>
      </c>
    </row>
    <row r="4428" spans="2:15" s="1305" customFormat="1" ht="30.75" customHeight="1" x14ac:dyDescent="0.2">
      <c r="B4428" s="50" t="s">
        <v>232</v>
      </c>
      <c r="C4428" s="1272" t="s">
        <v>2030</v>
      </c>
      <c r="D4428" s="1272" t="s">
        <v>233</v>
      </c>
      <c r="E4428" s="412">
        <v>18</v>
      </c>
      <c r="F4428" s="1273">
        <v>8.01</v>
      </c>
      <c r="G4428" s="1274">
        <v>9.99</v>
      </c>
      <c r="H4428" s="1274" t="s">
        <v>234</v>
      </c>
      <c r="I4428" s="441">
        <v>0.12</v>
      </c>
      <c r="J4428" s="412">
        <v>0.22</v>
      </c>
      <c r="K4428" s="441">
        <v>0.15</v>
      </c>
      <c r="L4428" s="273" t="s">
        <v>1771</v>
      </c>
      <c r="M4428" s="441" t="s">
        <v>235</v>
      </c>
      <c r="N4428" s="1276" t="s">
        <v>236</v>
      </c>
      <c r="O4428" s="1277" t="s">
        <v>2034</v>
      </c>
    </row>
    <row r="4429" spans="2:15" s="1305" customFormat="1" ht="27.75" customHeight="1" x14ac:dyDescent="0.2">
      <c r="B4429" s="1278" t="s">
        <v>237</v>
      </c>
      <c r="C4429" s="1291" t="s">
        <v>2030</v>
      </c>
      <c r="D4429" s="1291" t="s">
        <v>233</v>
      </c>
      <c r="E4429" s="1292">
        <v>18</v>
      </c>
      <c r="F4429" s="1293">
        <v>8.01</v>
      </c>
      <c r="G4429" s="1292">
        <v>9.99</v>
      </c>
      <c r="H4429" s="1292" t="s">
        <v>234</v>
      </c>
      <c r="I4429" s="1367">
        <v>0.12</v>
      </c>
      <c r="J4429" s="1292">
        <v>0.22</v>
      </c>
      <c r="K4429" s="1367">
        <v>0.15</v>
      </c>
      <c r="L4429" s="1368" t="s">
        <v>1771</v>
      </c>
      <c r="M4429" s="1367" t="s">
        <v>235</v>
      </c>
      <c r="N4429" s="1369" t="s">
        <v>236</v>
      </c>
      <c r="O4429" s="1295" t="s">
        <v>2034</v>
      </c>
    </row>
    <row r="4430" spans="2:15" s="1305" customFormat="1" ht="16.5" customHeight="1" x14ac:dyDescent="0.2">
      <c r="B4430" s="4090" t="s">
        <v>1985</v>
      </c>
      <c r="C4430" s="4091"/>
      <c r="D4430" s="1086"/>
      <c r="E4430" s="1086"/>
      <c r="F4430" s="772"/>
      <c r="G4430" s="772"/>
      <c r="H4430" s="772"/>
      <c r="I4430" s="712"/>
      <c r="J4430" s="712"/>
      <c r="K4430" s="712"/>
      <c r="L4430" s="712"/>
      <c r="M4430" s="712"/>
      <c r="N4430" s="712"/>
      <c r="O4430" s="729"/>
    </row>
    <row r="4431" spans="2:15" s="1305" customFormat="1" ht="16.5" customHeight="1" thickBot="1" x14ac:dyDescent="0.25">
      <c r="B4431" s="698" t="s">
        <v>238</v>
      </c>
      <c r="C4431" s="699"/>
      <c r="D4431" s="699"/>
      <c r="E4431" s="699"/>
      <c r="F4431" s="776"/>
      <c r="G4431" s="776"/>
      <c r="H4431" s="776"/>
      <c r="I4431" s="699"/>
      <c r="J4431" s="699"/>
      <c r="K4431" s="699"/>
      <c r="L4431" s="699"/>
      <c r="M4431" s="699"/>
      <c r="N4431" s="699"/>
      <c r="O4431" s="700"/>
    </row>
    <row r="4432" spans="2:15" s="1305" customFormat="1" ht="16.5" customHeight="1" thickTop="1" x14ac:dyDescent="0.3">
      <c r="B4432" s="4107"/>
      <c r="C4432" s="4107"/>
      <c r="D4432" s="796"/>
      <c r="E4432" s="534"/>
      <c r="F4432" s="534"/>
      <c r="G4432" s="506"/>
    </row>
    <row r="4433" spans="2:12" s="1305" customFormat="1" ht="16.5" customHeight="1" thickBot="1" x14ac:dyDescent="0.35">
      <c r="B4433" s="534"/>
      <c r="C4433" s="534"/>
      <c r="D4433" s="534"/>
      <c r="E4433" s="534"/>
      <c r="F4433" s="534"/>
      <c r="G4433" s="506"/>
    </row>
    <row r="4434" spans="2:12" s="1305" customFormat="1" ht="31.5" customHeight="1" thickTop="1" thickBot="1" x14ac:dyDescent="0.25">
      <c r="B4434" s="4103" t="s">
        <v>2101</v>
      </c>
      <c r="C4434" s="4104"/>
      <c r="D4434" s="4104"/>
      <c r="E4434" s="4104"/>
      <c r="F4434" s="4104"/>
      <c r="G4434" s="4105"/>
    </row>
    <row r="4435" spans="2:12" s="1305" customFormat="1" ht="16.5" customHeight="1" thickBot="1" x14ac:dyDescent="0.25">
      <c r="B4435" s="853" t="s">
        <v>346</v>
      </c>
      <c r="C4435" s="1098" t="s">
        <v>1171</v>
      </c>
      <c r="D4435" s="833" t="s">
        <v>1057</v>
      </c>
      <c r="E4435" s="833" t="s">
        <v>2102</v>
      </c>
      <c r="F4435" s="833" t="s">
        <v>2103</v>
      </c>
      <c r="G4435" s="1095" t="s">
        <v>2117</v>
      </c>
    </row>
    <row r="4436" spans="2:12" s="1305" customFormat="1" ht="16.5" customHeight="1" x14ac:dyDescent="0.2">
      <c r="B4436" s="706" t="s">
        <v>2104</v>
      </c>
      <c r="C4436" s="753">
        <v>9.99</v>
      </c>
      <c r="D4436" s="1307" t="s">
        <v>2105</v>
      </c>
      <c r="E4436" s="752">
        <v>0.15</v>
      </c>
      <c r="F4436" s="1308" t="s">
        <v>2106</v>
      </c>
      <c r="G4436" s="1309" t="s">
        <v>1534</v>
      </c>
    </row>
    <row r="4437" spans="2:12" s="1305" customFormat="1" ht="16.5" customHeight="1" x14ac:dyDescent="0.2">
      <c r="B4437" s="824" t="s">
        <v>2107</v>
      </c>
      <c r="C4437" s="757">
        <v>14.99</v>
      </c>
      <c r="D4437" s="836" t="s">
        <v>2875</v>
      </c>
      <c r="E4437" s="756">
        <v>0.1</v>
      </c>
      <c r="F4437" s="1306" t="s">
        <v>2106</v>
      </c>
      <c r="G4437" s="1310" t="s">
        <v>1534</v>
      </c>
    </row>
    <row r="4438" spans="2:12" s="1305" customFormat="1" ht="16.5" customHeight="1" x14ac:dyDescent="0.2">
      <c r="B4438" s="824" t="s">
        <v>2108</v>
      </c>
      <c r="C4438" s="757">
        <v>19.989999999999998</v>
      </c>
      <c r="D4438" s="836" t="s">
        <v>1709</v>
      </c>
      <c r="E4438" s="1311" t="s">
        <v>1534</v>
      </c>
      <c r="F4438" s="1306" t="s">
        <v>2106</v>
      </c>
      <c r="G4438" s="1310" t="s">
        <v>2109</v>
      </c>
    </row>
    <row r="4439" spans="2:12" s="1305" customFormat="1" ht="16.5" customHeight="1" x14ac:dyDescent="0.2">
      <c r="B4439" s="824" t="s">
        <v>2110</v>
      </c>
      <c r="C4439" s="757">
        <v>39.99</v>
      </c>
      <c r="D4439" s="836" t="s">
        <v>1709</v>
      </c>
      <c r="E4439" s="1311" t="s">
        <v>1534</v>
      </c>
      <c r="F4439" s="1306" t="s">
        <v>2111</v>
      </c>
      <c r="G4439" s="1310" t="s">
        <v>2112</v>
      </c>
    </row>
    <row r="4440" spans="2:12" s="1305" customFormat="1" ht="16.5" customHeight="1" thickBot="1" x14ac:dyDescent="0.25">
      <c r="B4440" s="710"/>
      <c r="C4440" s="714"/>
      <c r="D4440" s="760"/>
      <c r="E4440" s="714"/>
      <c r="F4440" s="1312"/>
      <c r="G4440" s="827"/>
    </row>
    <row r="4441" spans="2:12" s="1305" customFormat="1" ht="16.5" customHeight="1" x14ac:dyDescent="0.2">
      <c r="B4441" s="741" t="s">
        <v>2113</v>
      </c>
      <c r="C4441" s="712"/>
      <c r="D4441" s="712"/>
      <c r="E4441" s="712"/>
      <c r="F4441" s="712"/>
      <c r="G4441" s="729"/>
    </row>
    <row r="4442" spans="2:12" s="1305" customFormat="1" ht="16.5" customHeight="1" x14ac:dyDescent="0.2">
      <c r="B4442" s="741" t="s">
        <v>2114</v>
      </c>
      <c r="C4442" s="712"/>
      <c r="D4442" s="712"/>
      <c r="E4442" s="712"/>
      <c r="F4442" s="712"/>
      <c r="G4442" s="729"/>
    </row>
    <row r="4443" spans="2:12" s="1305" customFormat="1" ht="16.5" customHeight="1" x14ac:dyDescent="0.2">
      <c r="B4443" s="741" t="s">
        <v>2115</v>
      </c>
      <c r="C4443" s="712"/>
      <c r="D4443" s="712"/>
      <c r="E4443" s="712"/>
      <c r="F4443" s="712"/>
      <c r="G4443" s="729"/>
    </row>
    <row r="4444" spans="2:12" s="1305" customFormat="1" ht="16.5" customHeight="1" x14ac:dyDescent="0.2">
      <c r="B4444" s="741" t="s">
        <v>2116</v>
      </c>
      <c r="C4444" s="712"/>
      <c r="D4444" s="712"/>
      <c r="E4444" s="712"/>
      <c r="F4444" s="712"/>
      <c r="G4444" s="729"/>
    </row>
    <row r="4445" spans="2:12" s="1305" customFormat="1" ht="16.5" customHeight="1" thickBot="1" x14ac:dyDescent="0.25">
      <c r="B4445" s="698" t="s">
        <v>1623</v>
      </c>
      <c r="C4445" s="699"/>
      <c r="D4445" s="699"/>
      <c r="E4445" s="699"/>
      <c r="F4445" s="699"/>
      <c r="G4445" s="700"/>
    </row>
    <row r="4446" spans="2:12" s="1305" customFormat="1" ht="16.5" customHeight="1" thickTop="1" x14ac:dyDescent="0.3">
      <c r="B4446" s="4028"/>
      <c r="C4446" s="4028"/>
      <c r="D4446" s="534"/>
      <c r="E4446" s="534"/>
      <c r="F4446" s="534"/>
      <c r="G4446" s="506"/>
    </row>
    <row r="4447" spans="2:12" s="1305" customFormat="1" ht="16.5" customHeight="1" thickBot="1" x14ac:dyDescent="0.35">
      <c r="B4447" s="534"/>
      <c r="C4447" s="534"/>
      <c r="D4447" s="534"/>
      <c r="E4447" s="534"/>
      <c r="F4447" s="534"/>
      <c r="G4447" s="506"/>
    </row>
    <row r="4448" spans="2:12" s="1305" customFormat="1" ht="16.5" customHeight="1" thickTop="1" x14ac:dyDescent="0.2">
      <c r="B4448" s="4087" t="s">
        <v>875</v>
      </c>
      <c r="C4448" s="4088"/>
      <c r="D4448" s="4088"/>
      <c r="E4448" s="4088"/>
      <c r="F4448" s="4088"/>
      <c r="G4448" s="4088"/>
      <c r="H4448" s="4088"/>
      <c r="I4448" s="4088"/>
      <c r="J4448" s="4088"/>
      <c r="K4448" s="4088"/>
      <c r="L4448" s="4089"/>
    </row>
    <row r="4449" spans="2:15" s="1305" customFormat="1" ht="37.5" customHeight="1" x14ac:dyDescent="0.2">
      <c r="B4449" s="405" t="s">
        <v>995</v>
      </c>
      <c r="C4449" s="396" t="s">
        <v>1218</v>
      </c>
      <c r="D4449" s="396" t="s">
        <v>1810</v>
      </c>
      <c r="E4449" s="767" t="s">
        <v>535</v>
      </c>
      <c r="F4449" s="767" t="s">
        <v>93</v>
      </c>
      <c r="G4449" s="397" t="s">
        <v>536</v>
      </c>
      <c r="H4449" s="397" t="s">
        <v>537</v>
      </c>
      <c r="I4449" s="359" t="s">
        <v>255</v>
      </c>
      <c r="J4449" s="359" t="s">
        <v>2204</v>
      </c>
      <c r="K4449" s="359" t="s">
        <v>2205</v>
      </c>
      <c r="L4449" s="398" t="s">
        <v>302</v>
      </c>
    </row>
    <row r="4450" spans="2:15" s="1305" customFormat="1" ht="22.5" customHeight="1" x14ac:dyDescent="0.2">
      <c r="B4450" s="50" t="s">
        <v>875</v>
      </c>
      <c r="C4450" s="1272" t="s">
        <v>783</v>
      </c>
      <c r="D4450" s="1272" t="s">
        <v>1627</v>
      </c>
      <c r="E4450" s="412">
        <v>1184</v>
      </c>
      <c r="F4450" s="1273">
        <v>1184</v>
      </c>
      <c r="G4450" s="1274">
        <v>0</v>
      </c>
      <c r="H4450" s="1274" t="s">
        <v>876</v>
      </c>
      <c r="I4450" s="779">
        <v>0.02</v>
      </c>
      <c r="J4450" s="412">
        <v>0.1</v>
      </c>
      <c r="K4450" s="779">
        <v>0.1</v>
      </c>
      <c r="L4450" s="271" t="s">
        <v>877</v>
      </c>
    </row>
    <row r="4451" spans="2:15" s="1305" customFormat="1" ht="16.5" customHeight="1" x14ac:dyDescent="0.2">
      <c r="B4451" s="4090" t="s">
        <v>1985</v>
      </c>
      <c r="C4451" s="4091"/>
      <c r="D4451" s="1086"/>
      <c r="E4451" s="1086"/>
      <c r="F4451" s="772"/>
      <c r="G4451" s="772"/>
      <c r="H4451" s="772"/>
      <c r="I4451" s="712"/>
      <c r="J4451" s="712"/>
      <c r="K4451" s="712"/>
      <c r="L4451" s="729"/>
    </row>
    <row r="4452" spans="2:15" s="1305" customFormat="1" ht="16.5" customHeight="1" thickBot="1" x14ac:dyDescent="0.25">
      <c r="B4452" s="698" t="s">
        <v>878</v>
      </c>
      <c r="C4452" s="699"/>
      <c r="D4452" s="699"/>
      <c r="E4452" s="699"/>
      <c r="F4452" s="776"/>
      <c r="G4452" s="776"/>
      <c r="H4452" s="776"/>
      <c r="I4452" s="699"/>
      <c r="J4452" s="699"/>
      <c r="K4452" s="699"/>
      <c r="L4452" s="700"/>
    </row>
    <row r="4453" spans="2:15" s="1305" customFormat="1" ht="16.5" customHeight="1" thickTop="1" x14ac:dyDescent="0.3">
      <c r="B4453" s="4028"/>
      <c r="C4453" s="4028"/>
      <c r="D4453" s="534"/>
      <c r="E4453" s="534"/>
      <c r="F4453" s="534"/>
      <c r="G4453" s="506"/>
    </row>
    <row r="4454" spans="2:15" customFormat="1" ht="15.75" customHeight="1" thickBot="1" x14ac:dyDescent="0.25">
      <c r="B4454" s="99"/>
      <c r="C4454" s="99"/>
      <c r="D4454" s="99"/>
    </row>
    <row r="4455" spans="2:15" customFormat="1" ht="15.75" customHeight="1" thickTop="1" thickBot="1" x14ac:dyDescent="0.25">
      <c r="B4455" s="742"/>
      <c r="C4455" s="1042"/>
      <c r="D4455" s="1042"/>
      <c r="E4455" s="1042"/>
      <c r="F4455" s="1042"/>
      <c r="G4455" s="1042"/>
      <c r="H4455" s="1042"/>
      <c r="I4455" s="1042"/>
      <c r="J4455" s="1042"/>
      <c r="K4455" s="1042"/>
      <c r="L4455" s="1042"/>
      <c r="M4455" s="1042"/>
      <c r="N4455" s="1042"/>
      <c r="O4455" s="734"/>
    </row>
    <row r="4456" spans="2:15" customFormat="1" ht="15.75" customHeight="1" thickTop="1" x14ac:dyDescent="0.2">
      <c r="B4456" s="100" t="s">
        <v>2203</v>
      </c>
      <c r="C4456" s="178"/>
      <c r="D4456" s="178"/>
      <c r="E4456" s="178"/>
      <c r="F4456" s="178"/>
      <c r="G4456" s="114"/>
      <c r="H4456" s="114"/>
      <c r="I4456" s="114"/>
      <c r="J4456" s="114"/>
      <c r="K4456" s="114"/>
      <c r="L4456" s="115"/>
      <c r="M4456" s="115"/>
      <c r="N4456" s="115"/>
      <c r="O4456" s="122"/>
    </row>
    <row r="4457" spans="2:15" customFormat="1" ht="34.5" customHeight="1" x14ac:dyDescent="0.2">
      <c r="B4457" s="405" t="s">
        <v>995</v>
      </c>
      <c r="C4457" s="396" t="s">
        <v>1218</v>
      </c>
      <c r="D4457" s="396" t="s">
        <v>1810</v>
      </c>
      <c r="E4457" s="767" t="s">
        <v>535</v>
      </c>
      <c r="F4457" s="767" t="s">
        <v>93</v>
      </c>
      <c r="G4457" s="397" t="s">
        <v>536</v>
      </c>
      <c r="H4457" s="397" t="s">
        <v>537</v>
      </c>
      <c r="I4457" s="359" t="s">
        <v>255</v>
      </c>
      <c r="J4457" s="359" t="s">
        <v>2204</v>
      </c>
      <c r="K4457" s="359" t="s">
        <v>2205</v>
      </c>
      <c r="L4457" s="359" t="s">
        <v>302</v>
      </c>
      <c r="M4457" s="359" t="s">
        <v>2206</v>
      </c>
      <c r="N4457" s="1271" t="s">
        <v>2207</v>
      </c>
      <c r="O4457" s="398" t="s">
        <v>2028</v>
      </c>
    </row>
    <row r="4458" spans="2:15" customFormat="1" ht="27" customHeight="1" x14ac:dyDescent="0.2">
      <c r="B4458" s="50" t="s">
        <v>303</v>
      </c>
      <c r="C4458" s="1272" t="s">
        <v>2030</v>
      </c>
      <c r="D4458" s="1272" t="s">
        <v>304</v>
      </c>
      <c r="E4458" s="412">
        <v>25</v>
      </c>
      <c r="F4458" s="1273">
        <v>12.01</v>
      </c>
      <c r="G4458" s="1274">
        <v>12.99</v>
      </c>
      <c r="H4458" s="1275" t="s">
        <v>305</v>
      </c>
      <c r="I4458" s="441">
        <v>0.12</v>
      </c>
      <c r="J4458" s="412">
        <v>0.22</v>
      </c>
      <c r="K4458" s="441">
        <v>0.15</v>
      </c>
      <c r="L4458" s="273" t="s">
        <v>2172</v>
      </c>
      <c r="M4458" s="441" t="s">
        <v>306</v>
      </c>
      <c r="N4458" s="1276" t="s">
        <v>2037</v>
      </c>
      <c r="O4458" s="1277" t="s">
        <v>2034</v>
      </c>
    </row>
    <row r="4459" spans="2:15" customFormat="1" ht="15.75" customHeight="1" x14ac:dyDescent="0.2">
      <c r="B4459" s="1278" t="s">
        <v>307</v>
      </c>
      <c r="C4459" s="1279" t="s">
        <v>308</v>
      </c>
      <c r="D4459" s="1279" t="s">
        <v>308</v>
      </c>
      <c r="E4459" s="1279" t="s">
        <v>308</v>
      </c>
      <c r="F4459" s="1279" t="s">
        <v>308</v>
      </c>
      <c r="G4459" s="1280" t="s">
        <v>308</v>
      </c>
      <c r="H4459" s="1281" t="s">
        <v>309</v>
      </c>
      <c r="I4459" s="1282" t="s">
        <v>308</v>
      </c>
      <c r="J4459" s="1279" t="s">
        <v>308</v>
      </c>
      <c r="K4459" s="1282" t="s">
        <v>308</v>
      </c>
      <c r="L4459" s="1279" t="s">
        <v>308</v>
      </c>
      <c r="M4459" s="1282" t="s">
        <v>308</v>
      </c>
      <c r="N4459" s="1283" t="s">
        <v>308</v>
      </c>
      <c r="O4459" s="1284" t="s">
        <v>763</v>
      </c>
    </row>
    <row r="4460" spans="2:15" customFormat="1" ht="23.25" customHeight="1" x14ac:dyDescent="0.2">
      <c r="B4460" s="1285" t="s">
        <v>310</v>
      </c>
      <c r="C4460" s="1286" t="s">
        <v>308</v>
      </c>
      <c r="D4460" s="1286" t="s">
        <v>308</v>
      </c>
      <c r="E4460" s="1286" t="s">
        <v>308</v>
      </c>
      <c r="F4460" s="1286" t="s">
        <v>308</v>
      </c>
      <c r="G4460" s="1287" t="s">
        <v>308</v>
      </c>
      <c r="H4460" s="1275" t="s">
        <v>309</v>
      </c>
      <c r="I4460" s="1288" t="s">
        <v>308</v>
      </c>
      <c r="J4460" s="1286" t="s">
        <v>308</v>
      </c>
      <c r="K4460" s="1288" t="s">
        <v>308</v>
      </c>
      <c r="L4460" s="1286" t="s">
        <v>308</v>
      </c>
      <c r="M4460" s="1288" t="s">
        <v>308</v>
      </c>
      <c r="N4460" s="1289" t="s">
        <v>308</v>
      </c>
      <c r="O4460" s="1290" t="s">
        <v>763</v>
      </c>
    </row>
    <row r="4461" spans="2:15" customFormat="1" ht="26.25" customHeight="1" x14ac:dyDescent="0.2">
      <c r="B4461" s="1278" t="s">
        <v>311</v>
      </c>
      <c r="C4461" s="1291" t="s">
        <v>783</v>
      </c>
      <c r="D4461" s="1291" t="s">
        <v>304</v>
      </c>
      <c r="E4461" s="1292">
        <v>25</v>
      </c>
      <c r="F4461" s="1292">
        <v>12.01</v>
      </c>
      <c r="G4461" s="1292">
        <v>12</v>
      </c>
      <c r="H4461" s="1281" t="s">
        <v>305</v>
      </c>
      <c r="I4461" s="1293">
        <v>0.1</v>
      </c>
      <c r="J4461" s="1292">
        <v>0.22</v>
      </c>
      <c r="K4461" s="1293">
        <v>0.15</v>
      </c>
      <c r="L4461" s="1291" t="s">
        <v>2041</v>
      </c>
      <c r="M4461" s="446" t="s">
        <v>306</v>
      </c>
      <c r="N4461" s="1294" t="s">
        <v>2037</v>
      </c>
      <c r="O4461" s="1295" t="s">
        <v>2034</v>
      </c>
    </row>
    <row r="4462" spans="2:15" customFormat="1" ht="15.75" customHeight="1" x14ac:dyDescent="0.2">
      <c r="B4462" s="4090" t="s">
        <v>1985</v>
      </c>
      <c r="C4462" s="4091"/>
      <c r="D4462" s="1086"/>
      <c r="E4462" s="1086"/>
      <c r="F4462" s="772"/>
      <c r="G4462" s="772"/>
      <c r="H4462" s="772"/>
      <c r="I4462" s="712"/>
      <c r="J4462" s="712"/>
      <c r="K4462" s="712"/>
      <c r="L4462" s="712"/>
      <c r="M4462" s="712"/>
      <c r="N4462" s="712"/>
      <c r="O4462" s="729"/>
    </row>
    <row r="4463" spans="2:15" customFormat="1" ht="15.75" customHeight="1" thickBot="1" x14ac:dyDescent="0.25">
      <c r="B4463" s="698" t="s">
        <v>312</v>
      </c>
      <c r="C4463" s="699"/>
      <c r="D4463" s="699"/>
      <c r="E4463" s="699"/>
      <c r="F4463" s="776"/>
      <c r="G4463" s="776"/>
      <c r="H4463" s="776"/>
      <c r="I4463" s="699"/>
      <c r="J4463" s="699"/>
      <c r="K4463" s="699"/>
      <c r="L4463" s="699"/>
      <c r="M4463" s="699"/>
      <c r="N4463" s="699"/>
      <c r="O4463" s="700"/>
    </row>
    <row r="4464" spans="2:15" customFormat="1" ht="15.75" customHeight="1" thickTop="1" x14ac:dyDescent="0.2">
      <c r="B4464" s="4106"/>
      <c r="C4464" s="4106"/>
      <c r="D4464" s="4106"/>
    </row>
    <row r="4465" spans="2:4" customFormat="1" ht="15.75" customHeight="1" thickBot="1" x14ac:dyDescent="0.25">
      <c r="B4465" s="99"/>
      <c r="C4465" s="99"/>
      <c r="D4465" s="99"/>
    </row>
    <row r="4466" spans="2:4" customFormat="1" ht="21.75" customHeight="1" thickTop="1" x14ac:dyDescent="0.2">
      <c r="B4466" s="4298" t="s">
        <v>552</v>
      </c>
      <c r="C4466" s="4059"/>
      <c r="D4466" s="4060"/>
    </row>
    <row r="4467" spans="2:4" customFormat="1" ht="15.75" customHeight="1" thickBot="1" x14ac:dyDescent="0.25">
      <c r="B4467" s="728"/>
      <c r="C4467" s="712"/>
      <c r="D4467" s="729"/>
    </row>
    <row r="4468" spans="2:4" customFormat="1" ht="15.75" customHeight="1" x14ac:dyDescent="0.2">
      <c r="B4468" s="1269" t="s">
        <v>1153</v>
      </c>
      <c r="C4468" s="4108" t="s">
        <v>2555</v>
      </c>
      <c r="D4468" s="4109"/>
    </row>
    <row r="4469" spans="2:4" customFormat="1" ht="15.75" customHeight="1" x14ac:dyDescent="0.2">
      <c r="B4469" s="824" t="s">
        <v>553</v>
      </c>
      <c r="C4469" s="4092">
        <v>0.05</v>
      </c>
      <c r="D4469" s="4093"/>
    </row>
    <row r="4470" spans="2:4" customFormat="1" ht="15.75" customHeight="1" x14ac:dyDescent="0.2">
      <c r="B4470" s="933" t="s">
        <v>554</v>
      </c>
      <c r="C4470" s="4394">
        <v>0.06</v>
      </c>
      <c r="D4470" s="4395"/>
    </row>
    <row r="4471" spans="2:4" customFormat="1" ht="15.75" customHeight="1" x14ac:dyDescent="0.2">
      <c r="B4471" s="933" t="s">
        <v>2197</v>
      </c>
      <c r="C4471" s="4092">
        <v>0.06</v>
      </c>
      <c r="D4471" s="4093"/>
    </row>
    <row r="4472" spans="2:4" customFormat="1" ht="15.75" customHeight="1" x14ac:dyDescent="0.2">
      <c r="B4472" s="4389" t="s">
        <v>2198</v>
      </c>
      <c r="C4472" s="4390"/>
      <c r="D4472" s="4391"/>
    </row>
    <row r="4473" spans="2:4" customFormat="1" ht="15.75" customHeight="1" x14ac:dyDescent="0.2">
      <c r="B4473" s="4081" t="s">
        <v>550</v>
      </c>
      <c r="C4473" s="4036"/>
      <c r="D4473" s="4037"/>
    </row>
    <row r="4474" spans="2:4" customFormat="1" ht="15.75" customHeight="1" x14ac:dyDescent="0.2">
      <c r="B4474" s="4081" t="s">
        <v>2199</v>
      </c>
      <c r="C4474" s="4036"/>
      <c r="D4474" s="4037"/>
    </row>
    <row r="4475" spans="2:4" customFormat="1" ht="15.75" customHeight="1" x14ac:dyDescent="0.2">
      <c r="B4475" s="728" t="s">
        <v>1970</v>
      </c>
      <c r="C4475" s="900"/>
      <c r="D4475" s="1233"/>
    </row>
    <row r="4476" spans="2:4" customFormat="1" ht="15.75" customHeight="1" thickBot="1" x14ac:dyDescent="0.25">
      <c r="B4476" s="698" t="s">
        <v>2200</v>
      </c>
      <c r="C4476" s="699"/>
      <c r="D4476" s="700"/>
    </row>
    <row r="4477" spans="2:4" customFormat="1" ht="15.75" customHeight="1" thickTop="1" x14ac:dyDescent="0.2">
      <c r="B4477" s="4106"/>
      <c r="C4477" s="4106"/>
      <c r="D4477" s="4106"/>
    </row>
    <row r="4478" spans="2:4" customFormat="1" ht="15.75" customHeight="1" thickBot="1" x14ac:dyDescent="0.25"/>
    <row r="4479" spans="2:4" customFormat="1" ht="15.75" customHeight="1" thickTop="1" x14ac:dyDescent="0.2">
      <c r="B4479" s="4298" t="s">
        <v>545</v>
      </c>
      <c r="C4479" s="4059"/>
      <c r="D4479" s="4060"/>
    </row>
    <row r="4480" spans="2:4" customFormat="1" ht="15.75" customHeight="1" thickBot="1" x14ac:dyDescent="0.25">
      <c r="B4480" s="728"/>
      <c r="C4480" s="712"/>
      <c r="D4480" s="729"/>
    </row>
    <row r="4481" spans="2:5" customFormat="1" ht="15.75" customHeight="1" thickBot="1" x14ac:dyDescent="0.25">
      <c r="B4481" s="1270" t="s">
        <v>1153</v>
      </c>
      <c r="C4481" s="4113" t="s">
        <v>2555</v>
      </c>
      <c r="D4481" s="4393"/>
    </row>
    <row r="4482" spans="2:5" customFormat="1" ht="15.75" customHeight="1" x14ac:dyDescent="0.2">
      <c r="B4482" s="706" t="s">
        <v>546</v>
      </c>
      <c r="C4482" s="4314">
        <v>0.04</v>
      </c>
      <c r="D4482" s="4315"/>
    </row>
    <row r="4483" spans="2:5" customFormat="1" ht="15.75" customHeight="1" x14ac:dyDescent="0.2">
      <c r="B4483" s="933" t="s">
        <v>554</v>
      </c>
      <c r="C4483" s="4316" t="s">
        <v>2201</v>
      </c>
      <c r="D4483" s="4317"/>
    </row>
    <row r="4484" spans="2:5" customFormat="1" ht="15.75" customHeight="1" thickBot="1" x14ac:dyDescent="0.25">
      <c r="B4484" s="933" t="s">
        <v>2197</v>
      </c>
      <c r="C4484" s="4318" t="s">
        <v>2201</v>
      </c>
      <c r="D4484" s="4319"/>
    </row>
    <row r="4485" spans="2:5" customFormat="1" ht="15.75" customHeight="1" x14ac:dyDescent="0.2">
      <c r="B4485" s="4389" t="s">
        <v>2198</v>
      </c>
      <c r="C4485" s="4390"/>
      <c r="D4485" s="4391"/>
    </row>
    <row r="4486" spans="2:5" customFormat="1" ht="15.75" customHeight="1" x14ac:dyDescent="0.2">
      <c r="B4486" s="4081" t="s">
        <v>550</v>
      </c>
      <c r="C4486" s="4036"/>
      <c r="D4486" s="4037"/>
    </row>
    <row r="4487" spans="2:5" customFormat="1" ht="15.75" customHeight="1" x14ac:dyDescent="0.2">
      <c r="B4487" s="4081" t="s">
        <v>2202</v>
      </c>
      <c r="C4487" s="4036"/>
      <c r="D4487" s="4037"/>
    </row>
    <row r="4488" spans="2:5" customFormat="1" ht="15.75" customHeight="1" x14ac:dyDescent="0.2">
      <c r="B4488" s="728" t="s">
        <v>1970</v>
      </c>
      <c r="C4488" s="900"/>
      <c r="D4488" s="1233"/>
    </row>
    <row r="4489" spans="2:5" customFormat="1" ht="15.75" customHeight="1" thickBot="1" x14ac:dyDescent="0.25">
      <c r="B4489" s="698" t="s">
        <v>2200</v>
      </c>
      <c r="C4489" s="699"/>
      <c r="D4489" s="700"/>
    </row>
    <row r="4490" spans="2:5" customFormat="1" ht="15.75" customHeight="1" thickTop="1" x14ac:dyDescent="0.2">
      <c r="B4490" s="4106"/>
      <c r="C4490" s="4106"/>
      <c r="D4490" s="4106"/>
    </row>
    <row r="4491" spans="2:5" customFormat="1" ht="15.75" customHeight="1" thickBot="1" x14ac:dyDescent="0.25">
      <c r="B4491" s="99"/>
      <c r="C4491" s="99"/>
      <c r="D4491" s="99"/>
    </row>
    <row r="4492" spans="2:5" customFormat="1" ht="15.75" customHeight="1" thickTop="1" x14ac:dyDescent="0.2">
      <c r="B4492" s="4147" t="s">
        <v>400</v>
      </c>
      <c r="C4492" s="4148"/>
      <c r="D4492" s="4148"/>
      <c r="E4492" s="4149"/>
    </row>
    <row r="4493" spans="2:5" customFormat="1" ht="15.75" customHeight="1" x14ac:dyDescent="0.25">
      <c r="B4493" s="4325" t="s">
        <v>401</v>
      </c>
      <c r="C4493" s="4326"/>
      <c r="D4493" s="4326"/>
      <c r="E4493" s="4328"/>
    </row>
    <row r="4494" spans="2:5" customFormat="1" ht="25.5" customHeight="1" x14ac:dyDescent="0.2">
      <c r="B4494" s="1247" t="s">
        <v>448</v>
      </c>
      <c r="C4494" s="1248" t="s">
        <v>402</v>
      </c>
      <c r="D4494" s="1248" t="s">
        <v>403</v>
      </c>
      <c r="E4494" s="1249" t="s">
        <v>1057</v>
      </c>
    </row>
    <row r="4495" spans="2:5" customFormat="1" ht="25.5" customHeight="1" x14ac:dyDescent="0.2">
      <c r="B4495" s="1250" t="s">
        <v>404</v>
      </c>
      <c r="C4495" s="1251" t="s">
        <v>405</v>
      </c>
      <c r="D4495" s="1252">
        <v>0.1</v>
      </c>
      <c r="E4495" s="1253" t="s">
        <v>406</v>
      </c>
    </row>
    <row r="4496" spans="2:5" customFormat="1" ht="15.75" customHeight="1" x14ac:dyDescent="0.2">
      <c r="B4496" s="1250" t="s">
        <v>2881</v>
      </c>
      <c r="C4496" s="1251" t="s">
        <v>2882</v>
      </c>
      <c r="D4496" s="1252">
        <v>0.1</v>
      </c>
      <c r="E4496" s="1253" t="s">
        <v>2883</v>
      </c>
    </row>
    <row r="4497" spans="2:5" customFormat="1" ht="15.75" customHeight="1" thickBot="1" x14ac:dyDescent="0.25">
      <c r="B4497" s="1254" t="s">
        <v>407</v>
      </c>
      <c r="C4497" s="1255" t="s">
        <v>408</v>
      </c>
      <c r="D4497" s="1256">
        <v>0.1</v>
      </c>
      <c r="E4497" s="1257" t="s">
        <v>1174</v>
      </c>
    </row>
    <row r="4498" spans="2:5" customFormat="1" ht="15.75" customHeight="1" x14ac:dyDescent="0.2">
      <c r="B4498" s="728"/>
      <c r="C4498" s="712"/>
      <c r="D4498" s="712"/>
      <c r="E4498" s="729"/>
    </row>
    <row r="4499" spans="2:5" customFormat="1" ht="44.25" customHeight="1" x14ac:dyDescent="0.2">
      <c r="B4499" s="4302" t="s">
        <v>2884</v>
      </c>
      <c r="C4499" s="4323"/>
      <c r="D4499" s="4323"/>
      <c r="E4499" s="4324"/>
    </row>
    <row r="4500" spans="2:5" customFormat="1" ht="14.25" customHeight="1" x14ac:dyDescent="0.2">
      <c r="B4500" s="4084" t="s">
        <v>2885</v>
      </c>
      <c r="C4500" s="4085"/>
      <c r="D4500" s="4085"/>
      <c r="E4500" s="4086"/>
    </row>
    <row r="4501" spans="2:5" customFormat="1" ht="27" customHeight="1" x14ac:dyDescent="0.2">
      <c r="B4501" s="4084" t="s">
        <v>2193</v>
      </c>
      <c r="C4501" s="4085"/>
      <c r="D4501" s="4085"/>
      <c r="E4501" s="4086"/>
    </row>
    <row r="4502" spans="2:5" customFormat="1" ht="15.75" customHeight="1" x14ac:dyDescent="0.2">
      <c r="B4502" s="728"/>
      <c r="C4502" s="712"/>
      <c r="D4502" s="712"/>
      <c r="E4502" s="729"/>
    </row>
    <row r="4503" spans="2:5" customFormat="1" ht="15.75" customHeight="1" thickBot="1" x14ac:dyDescent="0.3">
      <c r="B4503" s="4325" t="s">
        <v>2866</v>
      </c>
      <c r="C4503" s="4326"/>
      <c r="D4503" s="4326"/>
      <c r="E4503" s="4328"/>
    </row>
    <row r="4504" spans="2:5" customFormat="1" ht="31.5" customHeight="1" thickBot="1" x14ac:dyDescent="0.25">
      <c r="B4504" s="1258" t="s">
        <v>2867</v>
      </c>
      <c r="C4504" s="4351" t="s">
        <v>2868</v>
      </c>
      <c r="D4504" s="4392"/>
      <c r="E4504" s="856" t="s">
        <v>2194</v>
      </c>
    </row>
    <row r="4505" spans="2:5" customFormat="1" ht="15.75" customHeight="1" thickBot="1" x14ac:dyDescent="0.25">
      <c r="B4505" s="1259" t="s">
        <v>2869</v>
      </c>
      <c r="C4505" s="4082" t="s">
        <v>2195</v>
      </c>
      <c r="D4505" s="4344"/>
      <c r="E4505" s="1268">
        <v>2.2399999999999998E-3</v>
      </c>
    </row>
    <row r="4506" spans="2:5" customFormat="1" ht="15.75" customHeight="1" thickBot="1" x14ac:dyDescent="0.25">
      <c r="B4506" s="728"/>
      <c r="C4506" s="712"/>
      <c r="D4506" s="712"/>
      <c r="E4506" s="729"/>
    </row>
    <row r="4507" spans="2:5" customFormat="1" ht="29.25" customHeight="1" thickBot="1" x14ac:dyDescent="0.25">
      <c r="B4507" s="1260" t="s">
        <v>2871</v>
      </c>
      <c r="C4507" s="1261" t="s">
        <v>2872</v>
      </c>
      <c r="D4507" s="1262" t="s">
        <v>2873</v>
      </c>
      <c r="E4507" s="729"/>
    </row>
    <row r="4508" spans="2:5" customFormat="1" ht="15.75" customHeight="1" x14ac:dyDescent="0.2">
      <c r="B4508" s="1263" t="s">
        <v>2874</v>
      </c>
      <c r="C4508" s="1264">
        <v>3</v>
      </c>
      <c r="D4508" s="1265" t="s">
        <v>2875</v>
      </c>
      <c r="E4508" s="729"/>
    </row>
    <row r="4509" spans="2:5" customFormat="1" ht="15.75" customHeight="1" x14ac:dyDescent="0.2">
      <c r="B4509" s="1266" t="s">
        <v>2876</v>
      </c>
      <c r="C4509" s="1267">
        <v>16</v>
      </c>
      <c r="D4509" s="973" t="s">
        <v>2877</v>
      </c>
      <c r="E4509" s="729"/>
    </row>
    <row r="4510" spans="2:5" customFormat="1" ht="15.75" customHeight="1" x14ac:dyDescent="0.2">
      <c r="B4510" s="1266" t="s">
        <v>2878</v>
      </c>
      <c r="C4510" s="1267">
        <v>30</v>
      </c>
      <c r="D4510" s="973" t="s">
        <v>2879</v>
      </c>
      <c r="E4510" s="729"/>
    </row>
    <row r="4511" spans="2:5" customFormat="1" ht="15.75" customHeight="1" thickBot="1" x14ac:dyDescent="0.25">
      <c r="B4511" s="698" t="s">
        <v>2196</v>
      </c>
      <c r="C4511" s="699"/>
      <c r="D4511" s="699"/>
      <c r="E4511" s="700"/>
    </row>
    <row r="4512" spans="2:5" customFormat="1" ht="15.75" customHeight="1" thickTop="1" x14ac:dyDescent="0.2">
      <c r="B4512" s="4106"/>
      <c r="C4512" s="4106"/>
      <c r="D4512" s="4106"/>
    </row>
    <row r="4513" spans="2:5" customFormat="1" ht="15.75" customHeight="1" thickBot="1" x14ac:dyDescent="0.25">
      <c r="B4513" s="99"/>
      <c r="C4513" s="99"/>
      <c r="D4513" s="99"/>
    </row>
    <row r="4514" spans="2:5" customFormat="1" ht="15.75" customHeight="1" thickTop="1" x14ac:dyDescent="0.2">
      <c r="B4514" s="733" t="s">
        <v>400</v>
      </c>
      <c r="C4514" s="1042"/>
      <c r="D4514" s="1042"/>
      <c r="E4514" s="734"/>
    </row>
    <row r="4515" spans="2:5" customFormat="1" ht="15.75" customHeight="1" x14ac:dyDescent="0.25">
      <c r="B4515" s="4325" t="s">
        <v>401</v>
      </c>
      <c r="C4515" s="4326"/>
      <c r="D4515" s="4326"/>
      <c r="E4515" s="4328"/>
    </row>
    <row r="4516" spans="2:5" customFormat="1" ht="28.5" customHeight="1" x14ac:dyDescent="0.2">
      <c r="B4516" s="1247" t="s">
        <v>448</v>
      </c>
      <c r="C4516" s="1248" t="s">
        <v>402</v>
      </c>
      <c r="D4516" s="1248" t="s">
        <v>403</v>
      </c>
      <c r="E4516" s="1249" t="s">
        <v>1057</v>
      </c>
    </row>
    <row r="4517" spans="2:5" customFormat="1" ht="14.25" customHeight="1" x14ac:dyDescent="0.2">
      <c r="B4517" s="1250" t="s">
        <v>404</v>
      </c>
      <c r="C4517" s="1251" t="s">
        <v>405</v>
      </c>
      <c r="D4517" s="1252">
        <v>0.1</v>
      </c>
      <c r="E4517" s="1253" t="s">
        <v>406</v>
      </c>
    </row>
    <row r="4518" spans="2:5" customFormat="1" ht="15.75" customHeight="1" thickBot="1" x14ac:dyDescent="0.25">
      <c r="B4518" s="1254" t="s">
        <v>407</v>
      </c>
      <c r="C4518" s="1255" t="s">
        <v>408</v>
      </c>
      <c r="D4518" s="1256">
        <v>0.1</v>
      </c>
      <c r="E4518" s="1257" t="s">
        <v>1174</v>
      </c>
    </row>
    <row r="4519" spans="2:5" customFormat="1" ht="15.75" customHeight="1" x14ac:dyDescent="0.2">
      <c r="B4519" s="728"/>
      <c r="C4519" s="712"/>
      <c r="D4519" s="712"/>
      <c r="E4519" s="729"/>
    </row>
    <row r="4520" spans="2:5" customFormat="1" ht="39" customHeight="1" x14ac:dyDescent="0.2">
      <c r="B4520" s="4084" t="s">
        <v>409</v>
      </c>
      <c r="C4520" s="4085"/>
      <c r="D4520" s="4085"/>
      <c r="E4520" s="4086"/>
    </row>
    <row r="4521" spans="2:5" customFormat="1" ht="17.25" customHeight="1" x14ac:dyDescent="0.2">
      <c r="B4521" s="4084" t="s">
        <v>410</v>
      </c>
      <c r="C4521" s="4085"/>
      <c r="D4521" s="4085"/>
      <c r="E4521" s="4086"/>
    </row>
    <row r="4522" spans="2:5" customFormat="1" ht="36.75" customHeight="1" x14ac:dyDescent="0.2">
      <c r="B4522" s="4084" t="s">
        <v>2865</v>
      </c>
      <c r="C4522" s="4085"/>
      <c r="D4522" s="4085"/>
      <c r="E4522" s="4086"/>
    </row>
    <row r="4523" spans="2:5" customFormat="1" ht="15.75" customHeight="1" x14ac:dyDescent="0.2">
      <c r="B4523" s="728"/>
      <c r="C4523" s="712"/>
      <c r="D4523" s="712"/>
      <c r="E4523" s="729"/>
    </row>
    <row r="4524" spans="2:5" customFormat="1" ht="15.75" customHeight="1" x14ac:dyDescent="0.25">
      <c r="B4524" s="4325" t="s">
        <v>2866</v>
      </c>
      <c r="C4524" s="4326"/>
      <c r="D4524" s="4327"/>
      <c r="E4524" s="729"/>
    </row>
    <row r="4525" spans="2:5" customFormat="1" ht="15.75" customHeight="1" thickBot="1" x14ac:dyDescent="0.25">
      <c r="B4525" s="1258" t="s">
        <v>2867</v>
      </c>
      <c r="C4525" s="4351" t="s">
        <v>2868</v>
      </c>
      <c r="D4525" s="4352"/>
      <c r="E4525" s="729"/>
    </row>
    <row r="4526" spans="2:5" customFormat="1" ht="22.5" customHeight="1" thickBot="1" x14ac:dyDescent="0.25">
      <c r="B4526" s="1259" t="s">
        <v>2869</v>
      </c>
      <c r="C4526" s="4082" t="s">
        <v>2870</v>
      </c>
      <c r="D4526" s="4083"/>
      <c r="E4526" s="729"/>
    </row>
    <row r="4527" spans="2:5" customFormat="1" ht="15.75" customHeight="1" thickBot="1" x14ac:dyDescent="0.25">
      <c r="B4527" s="728"/>
      <c r="C4527" s="712"/>
      <c r="D4527" s="712"/>
      <c r="E4527" s="729"/>
    </row>
    <row r="4528" spans="2:5" customFormat="1" ht="33" customHeight="1" thickBot="1" x14ac:dyDescent="0.25">
      <c r="B4528" s="1260" t="s">
        <v>2871</v>
      </c>
      <c r="C4528" s="1261" t="s">
        <v>2872</v>
      </c>
      <c r="D4528" s="1262" t="s">
        <v>2873</v>
      </c>
      <c r="E4528" s="729"/>
    </row>
    <row r="4529" spans="2:5" customFormat="1" ht="15.75" customHeight="1" x14ac:dyDescent="0.2">
      <c r="B4529" s="1263" t="s">
        <v>2874</v>
      </c>
      <c r="C4529" s="1264">
        <v>3</v>
      </c>
      <c r="D4529" s="1265" t="s">
        <v>2875</v>
      </c>
      <c r="E4529" s="729"/>
    </row>
    <row r="4530" spans="2:5" customFormat="1" ht="15.75" customHeight="1" x14ac:dyDescent="0.2">
      <c r="B4530" s="1266" t="s">
        <v>2876</v>
      </c>
      <c r="C4530" s="1267">
        <v>16</v>
      </c>
      <c r="D4530" s="973" t="s">
        <v>2877</v>
      </c>
      <c r="E4530" s="729"/>
    </row>
    <row r="4531" spans="2:5" customFormat="1" ht="15.75" customHeight="1" x14ac:dyDescent="0.2">
      <c r="B4531" s="1266" t="s">
        <v>2878</v>
      </c>
      <c r="C4531" s="1267">
        <v>30</v>
      </c>
      <c r="D4531" s="973" t="s">
        <v>2879</v>
      </c>
      <c r="E4531" s="729"/>
    </row>
    <row r="4532" spans="2:5" customFormat="1" ht="15.75" customHeight="1" thickBot="1" x14ac:dyDescent="0.25">
      <c r="B4532" s="698" t="s">
        <v>2880</v>
      </c>
      <c r="C4532" s="699"/>
      <c r="D4532" s="699"/>
      <c r="E4532" s="700"/>
    </row>
    <row r="4533" spans="2:5" customFormat="1" ht="15.75" customHeight="1" thickTop="1" x14ac:dyDescent="0.2">
      <c r="B4533" s="4106"/>
      <c r="C4533" s="4106"/>
      <c r="D4533" s="4106"/>
    </row>
    <row r="4534" spans="2:5" customFormat="1" ht="15.75" customHeight="1" thickBot="1" x14ac:dyDescent="0.25">
      <c r="B4534" s="99"/>
      <c r="C4534" s="99"/>
      <c r="D4534" s="99"/>
    </row>
    <row r="4535" spans="2:5" customFormat="1" ht="15.75" customHeight="1" thickTop="1" thickBot="1" x14ac:dyDescent="0.25">
      <c r="B4535" s="4094" t="s">
        <v>392</v>
      </c>
      <c r="C4535" s="4095"/>
      <c r="D4535" s="4095"/>
      <c r="E4535" s="4096"/>
    </row>
    <row r="4536" spans="2:5" customFormat="1" ht="15.75" customHeight="1" thickTop="1" thickBot="1" x14ac:dyDescent="0.25">
      <c r="B4536" s="4097" t="s">
        <v>393</v>
      </c>
      <c r="C4536" s="4098"/>
      <c r="D4536" s="4098"/>
      <c r="E4536" s="4099"/>
    </row>
    <row r="4537" spans="2:5" customFormat="1" ht="15.75" customHeight="1" x14ac:dyDescent="0.2">
      <c r="B4537" s="905" t="s">
        <v>381</v>
      </c>
      <c r="C4537" s="906" t="s">
        <v>215</v>
      </c>
      <c r="D4537" s="907" t="s">
        <v>217</v>
      </c>
      <c r="E4537" s="908" t="s">
        <v>2713</v>
      </c>
    </row>
    <row r="4538" spans="2:5" customFormat="1" ht="15.75" customHeight="1" x14ac:dyDescent="0.2">
      <c r="B4538" s="824"/>
      <c r="C4538" s="757"/>
      <c r="D4538" s="757"/>
      <c r="E4538" s="864"/>
    </row>
    <row r="4539" spans="2:5" customFormat="1" ht="23.25" customHeight="1" x14ac:dyDescent="0.2">
      <c r="B4539" s="910" t="s">
        <v>394</v>
      </c>
      <c r="C4539" s="756">
        <v>19</v>
      </c>
      <c r="D4539" s="757">
        <v>1000</v>
      </c>
      <c r="E4539" s="1245">
        <v>0.1</v>
      </c>
    </row>
    <row r="4540" spans="2:5" customFormat="1" ht="27.75" customHeight="1" x14ac:dyDescent="0.2">
      <c r="B4540" s="1083" t="s">
        <v>395</v>
      </c>
      <c r="C4540" s="756">
        <v>29</v>
      </c>
      <c r="D4540" s="757">
        <v>3000</v>
      </c>
      <c r="E4540" s="1245">
        <v>0.1</v>
      </c>
    </row>
    <row r="4541" spans="2:5" customFormat="1" ht="27" customHeight="1" thickBot="1" x14ac:dyDescent="0.25">
      <c r="B4541" s="4348" t="s">
        <v>396</v>
      </c>
      <c r="C4541" s="4349"/>
      <c r="D4541" s="4349"/>
      <c r="E4541" s="4350"/>
    </row>
    <row r="4542" spans="2:5" customFormat="1" ht="15.75" customHeight="1" thickTop="1" x14ac:dyDescent="0.2">
      <c r="B4542" s="4345" t="s">
        <v>397</v>
      </c>
      <c r="C4542" s="4346"/>
      <c r="D4542" s="4346"/>
      <c r="E4542" s="4347"/>
    </row>
    <row r="4543" spans="2:5" customFormat="1" ht="27.75" customHeight="1" x14ac:dyDescent="0.2">
      <c r="B4543" s="910" t="s">
        <v>394</v>
      </c>
      <c r="C4543" s="756">
        <v>39</v>
      </c>
      <c r="D4543" s="757">
        <v>1200</v>
      </c>
      <c r="E4543" s="1245">
        <v>0.1</v>
      </c>
    </row>
    <row r="4544" spans="2:5" customFormat="1" ht="26.25" customHeight="1" x14ac:dyDescent="0.2">
      <c r="B4544" s="1083" t="s">
        <v>395</v>
      </c>
      <c r="C4544" s="756">
        <v>49</v>
      </c>
      <c r="D4544" s="757">
        <v>2500</v>
      </c>
      <c r="E4544" s="1245">
        <v>0.1</v>
      </c>
    </row>
    <row r="4545" spans="2:15" customFormat="1" ht="27.75" customHeight="1" thickBot="1" x14ac:dyDescent="0.25">
      <c r="B4545" s="1240" t="s">
        <v>398</v>
      </c>
      <c r="C4545" s="760">
        <v>65</v>
      </c>
      <c r="D4545" s="714">
        <v>5000</v>
      </c>
      <c r="E4545" s="1246">
        <v>0.1</v>
      </c>
    </row>
    <row r="4546" spans="2:15" customFormat="1" ht="15.75" customHeight="1" thickBot="1" x14ac:dyDescent="0.25">
      <c r="B4546" s="710" t="s">
        <v>399</v>
      </c>
      <c r="C4546" s="714"/>
      <c r="D4546" s="714"/>
      <c r="E4546" s="827"/>
    </row>
    <row r="4547" spans="2:15" customFormat="1" ht="15.75" customHeight="1" thickBot="1" x14ac:dyDescent="0.25">
      <c r="B4547" s="698" t="s">
        <v>1970</v>
      </c>
      <c r="C4547" s="699"/>
      <c r="D4547" s="699"/>
      <c r="E4547" s="700"/>
    </row>
    <row r="4548" spans="2:15" customFormat="1" ht="15.75" customHeight="1" thickTop="1" x14ac:dyDescent="0.2">
      <c r="B4548" s="4106"/>
      <c r="C4548" s="4106"/>
      <c r="D4548" s="4106"/>
    </row>
    <row r="4549" spans="2:15" customFormat="1" ht="15.75" customHeight="1" thickBot="1" x14ac:dyDescent="0.25">
      <c r="B4549" s="99"/>
      <c r="C4549" s="99"/>
      <c r="D4549" s="99"/>
    </row>
    <row r="4550" spans="2:15" customFormat="1" ht="15.75" customHeight="1" thickTop="1" thickBot="1" x14ac:dyDescent="0.25">
      <c r="B4550" s="1040" t="s">
        <v>2475</v>
      </c>
      <c r="C4550" s="1041"/>
      <c r="D4550" s="1041"/>
      <c r="E4550" s="1041"/>
      <c r="F4550" s="1041"/>
      <c r="G4550" s="1041"/>
      <c r="H4550" s="1041"/>
      <c r="I4550" s="1041"/>
      <c r="J4550" s="1042"/>
      <c r="K4550" s="1042"/>
      <c r="L4550" s="1043"/>
      <c r="M4550" s="1042"/>
      <c r="N4550" s="1042"/>
      <c r="O4550" s="734"/>
    </row>
    <row r="4551" spans="2:15" customFormat="1" ht="33" customHeight="1" x14ac:dyDescent="0.2">
      <c r="B4551" s="1044" t="s">
        <v>995</v>
      </c>
      <c r="C4551" s="1045" t="s">
        <v>2698</v>
      </c>
      <c r="D4551" s="1045" t="s">
        <v>1864</v>
      </c>
      <c r="E4551" s="1046" t="s">
        <v>81</v>
      </c>
      <c r="F4551" s="1046" t="s">
        <v>2699</v>
      </c>
      <c r="G4551" s="1046" t="s">
        <v>2700</v>
      </c>
      <c r="H4551" s="1047" t="s">
        <v>2701</v>
      </c>
      <c r="I4551" s="1047" t="s">
        <v>255</v>
      </c>
      <c r="J4551" s="1047" t="s">
        <v>1812</v>
      </c>
      <c r="K4551" s="1047" t="s">
        <v>2023</v>
      </c>
      <c r="L4551" s="1048" t="s">
        <v>302</v>
      </c>
      <c r="M4551" s="1047" t="s">
        <v>2477</v>
      </c>
      <c r="N4551" s="1047" t="s">
        <v>2478</v>
      </c>
      <c r="O4551" s="1050" t="s">
        <v>2028</v>
      </c>
    </row>
    <row r="4552" spans="2:15" customFormat="1" ht="25.5" customHeight="1" x14ac:dyDescent="0.2">
      <c r="B4552" s="1078" t="s">
        <v>2714</v>
      </c>
      <c r="C4552" s="1059" t="s">
        <v>783</v>
      </c>
      <c r="D4552" s="1066" t="s">
        <v>2715</v>
      </c>
      <c r="E4552" s="1060">
        <f>+F4552+G4552</f>
        <v>49</v>
      </c>
      <c r="F4552" s="1060">
        <v>26.01</v>
      </c>
      <c r="G4552" s="1060">
        <v>22.99</v>
      </c>
      <c r="H4552" s="1065" t="s">
        <v>2716</v>
      </c>
      <c r="I4552" s="1241">
        <v>9.8000000000000004E-2</v>
      </c>
      <c r="J4552" s="1062">
        <v>0.22</v>
      </c>
      <c r="K4552" s="1062">
        <v>0.15</v>
      </c>
      <c r="L4552" s="1063" t="s">
        <v>2717</v>
      </c>
      <c r="M4552" s="1063" t="s">
        <v>1256</v>
      </c>
      <c r="N4552" s="1067" t="s">
        <v>1257</v>
      </c>
      <c r="O4552" s="1064" t="s">
        <v>763</v>
      </c>
    </row>
    <row r="4553" spans="2:15" customFormat="1" ht="42.75" customHeight="1" x14ac:dyDescent="0.2">
      <c r="B4553" s="1078" t="s">
        <v>1258</v>
      </c>
      <c r="C4553" s="1059" t="s">
        <v>783</v>
      </c>
      <c r="D4553" s="1066" t="s">
        <v>2715</v>
      </c>
      <c r="E4553" s="1060">
        <f>+F4553+G4553</f>
        <v>49</v>
      </c>
      <c r="F4553" s="1060">
        <v>26.01</v>
      </c>
      <c r="G4553" s="1060">
        <v>22.99</v>
      </c>
      <c r="H4553" s="1065" t="s">
        <v>2716</v>
      </c>
      <c r="I4553" s="1241">
        <v>9.8000000000000004E-2</v>
      </c>
      <c r="J4553" s="1062">
        <v>0.22</v>
      </c>
      <c r="K4553" s="1062">
        <v>0.15</v>
      </c>
      <c r="L4553" s="1063" t="s">
        <v>2717</v>
      </c>
      <c r="M4553" s="1063" t="s">
        <v>1256</v>
      </c>
      <c r="N4553" s="1067" t="s">
        <v>1257</v>
      </c>
      <c r="O4553" s="1064" t="s">
        <v>763</v>
      </c>
    </row>
    <row r="4554" spans="2:15" customFormat="1" ht="39" customHeight="1" x14ac:dyDescent="0.2">
      <c r="B4554" s="1078" t="s">
        <v>1259</v>
      </c>
      <c r="C4554" s="1059" t="s">
        <v>783</v>
      </c>
      <c r="D4554" s="1066" t="s">
        <v>2715</v>
      </c>
      <c r="E4554" s="1060">
        <f>+F4554+G4554</f>
        <v>49</v>
      </c>
      <c r="F4554" s="1060">
        <v>26.01</v>
      </c>
      <c r="G4554" s="1060">
        <v>22.99</v>
      </c>
      <c r="H4554" s="1065" t="s">
        <v>2716</v>
      </c>
      <c r="I4554" s="1241">
        <v>9.8000000000000004E-2</v>
      </c>
      <c r="J4554" s="1062">
        <v>0.22</v>
      </c>
      <c r="K4554" s="1062">
        <v>0.15</v>
      </c>
      <c r="L4554" s="1063" t="s">
        <v>2717</v>
      </c>
      <c r="M4554" s="1063" t="s">
        <v>1256</v>
      </c>
      <c r="N4554" s="1067" t="s">
        <v>1257</v>
      </c>
      <c r="O4554" s="1064" t="s">
        <v>763</v>
      </c>
    </row>
    <row r="4555" spans="2:15" customFormat="1" ht="11.25" customHeight="1" x14ac:dyDescent="0.2">
      <c r="B4555" s="1068"/>
      <c r="C4555" s="1069"/>
      <c r="D4555" s="1069"/>
      <c r="E4555" s="1070"/>
      <c r="F4555" s="1070"/>
      <c r="G4555" s="1070"/>
      <c r="H4555" s="1071"/>
      <c r="I4555" s="1072"/>
      <c r="J4555" s="1073"/>
      <c r="K4555" s="1073"/>
      <c r="L4555" s="1074"/>
      <c r="M4555" s="1074"/>
      <c r="N4555" s="1074"/>
      <c r="O4555" s="1076"/>
    </row>
    <row r="4556" spans="2:15" customFormat="1" ht="15.75" customHeight="1" x14ac:dyDescent="0.2">
      <c r="B4556" s="1058" t="s">
        <v>1260</v>
      </c>
      <c r="C4556" s="1059" t="s">
        <v>2030</v>
      </c>
      <c r="D4556" s="1059" t="s">
        <v>88</v>
      </c>
      <c r="E4556" s="1060">
        <f>+F4556+G4556</f>
        <v>20</v>
      </c>
      <c r="F4556" s="1060">
        <v>10.01</v>
      </c>
      <c r="G4556" s="1060">
        <v>9.99</v>
      </c>
      <c r="H4556" s="1065" t="s">
        <v>1261</v>
      </c>
      <c r="I4556" s="1241">
        <v>0.12</v>
      </c>
      <c r="J4556" s="1062">
        <v>0.22</v>
      </c>
      <c r="K4556" s="1062">
        <v>0.15</v>
      </c>
      <c r="L4556" s="1063" t="s">
        <v>1769</v>
      </c>
      <c r="M4556" s="1063" t="s">
        <v>1770</v>
      </c>
      <c r="N4556" s="1063" t="s">
        <v>1771</v>
      </c>
      <c r="O4556" s="1064" t="s">
        <v>2034</v>
      </c>
    </row>
    <row r="4557" spans="2:15" customFormat="1" ht="42.75" customHeight="1" x14ac:dyDescent="0.2">
      <c r="B4557" s="1078" t="s">
        <v>2714</v>
      </c>
      <c r="C4557" s="1066" t="s">
        <v>2030</v>
      </c>
      <c r="D4557" s="1066" t="s">
        <v>2715</v>
      </c>
      <c r="E4557" s="1060">
        <f>+F4557+G4557</f>
        <v>49</v>
      </c>
      <c r="F4557" s="1060">
        <v>26.01</v>
      </c>
      <c r="G4557" s="1060">
        <v>22.99</v>
      </c>
      <c r="H4557" s="1065" t="s">
        <v>2716</v>
      </c>
      <c r="I4557" s="1241">
        <v>0.108</v>
      </c>
      <c r="J4557" s="1062">
        <v>0.22</v>
      </c>
      <c r="K4557" s="1062">
        <v>0.15</v>
      </c>
      <c r="L4557" s="1063" t="s">
        <v>1262</v>
      </c>
      <c r="M4557" s="1063" t="s">
        <v>1256</v>
      </c>
      <c r="N4557" s="1067" t="s">
        <v>1257</v>
      </c>
      <c r="O4557" s="1064" t="s">
        <v>763</v>
      </c>
    </row>
    <row r="4558" spans="2:15" customFormat="1" ht="40.5" customHeight="1" x14ac:dyDescent="0.2">
      <c r="B4558" s="1078" t="s">
        <v>1258</v>
      </c>
      <c r="C4558" s="1066" t="s">
        <v>2030</v>
      </c>
      <c r="D4558" s="1066" t="s">
        <v>2715</v>
      </c>
      <c r="E4558" s="1060">
        <f>+F4558+G4558</f>
        <v>49</v>
      </c>
      <c r="F4558" s="1060">
        <v>26.01</v>
      </c>
      <c r="G4558" s="1060">
        <v>22.99</v>
      </c>
      <c r="H4558" s="1065" t="s">
        <v>2716</v>
      </c>
      <c r="I4558" s="1241">
        <v>0.108</v>
      </c>
      <c r="J4558" s="1062">
        <v>0.22</v>
      </c>
      <c r="K4558" s="1062">
        <v>0.15</v>
      </c>
      <c r="L4558" s="1063" t="s">
        <v>1262</v>
      </c>
      <c r="M4558" s="1063" t="s">
        <v>1256</v>
      </c>
      <c r="N4558" s="1067" t="s">
        <v>1257</v>
      </c>
      <c r="O4558" s="1064" t="s">
        <v>763</v>
      </c>
    </row>
    <row r="4559" spans="2:15" customFormat="1" ht="40.5" customHeight="1" x14ac:dyDescent="0.2">
      <c r="B4559" s="1078" t="s">
        <v>1259</v>
      </c>
      <c r="C4559" s="1066" t="s">
        <v>2030</v>
      </c>
      <c r="D4559" s="1066" t="s">
        <v>2715</v>
      </c>
      <c r="E4559" s="1060">
        <f>+F4559+G4559</f>
        <v>49</v>
      </c>
      <c r="F4559" s="1060">
        <v>26.01</v>
      </c>
      <c r="G4559" s="1060">
        <v>22.99</v>
      </c>
      <c r="H4559" s="1065" t="s">
        <v>2716</v>
      </c>
      <c r="I4559" s="1241">
        <v>0.108</v>
      </c>
      <c r="J4559" s="1062">
        <v>0.22</v>
      </c>
      <c r="K4559" s="1062">
        <v>0.15</v>
      </c>
      <c r="L4559" s="1063" t="s">
        <v>1262</v>
      </c>
      <c r="M4559" s="1063" t="s">
        <v>1256</v>
      </c>
      <c r="N4559" s="1067" t="s">
        <v>1257</v>
      </c>
      <c r="O4559" s="1064" t="s">
        <v>763</v>
      </c>
    </row>
    <row r="4560" spans="2:15" customFormat="1" ht="15.75" customHeight="1" thickBot="1" x14ac:dyDescent="0.25">
      <c r="B4560" s="1079"/>
      <c r="C4560" s="1080"/>
      <c r="D4560" s="1080"/>
      <c r="E4560" s="1080"/>
      <c r="F4560" s="1080"/>
      <c r="G4560" s="1080"/>
      <c r="H4560" s="1080"/>
      <c r="I4560" s="1080"/>
      <c r="J4560" s="1080"/>
      <c r="K4560" s="1080"/>
      <c r="L4560" s="1080"/>
      <c r="M4560" s="1080"/>
      <c r="N4560" s="1080"/>
      <c r="O4560" s="1081"/>
    </row>
    <row r="4561" spans="2:15" customFormat="1" ht="15.75" customHeight="1" thickBot="1" x14ac:dyDescent="0.25">
      <c r="B4561" s="1082" t="s">
        <v>1623</v>
      </c>
      <c r="C4561" s="699"/>
      <c r="D4561" s="699"/>
      <c r="E4561" s="699"/>
      <c r="F4561" s="699"/>
      <c r="G4561" s="699"/>
      <c r="H4561" s="699"/>
      <c r="I4561" s="699"/>
      <c r="J4561" s="699"/>
      <c r="K4561" s="699"/>
      <c r="L4561" s="699"/>
      <c r="M4561" s="699"/>
      <c r="N4561" s="699"/>
      <c r="O4561" s="700"/>
    </row>
    <row r="4562" spans="2:15" customFormat="1" ht="15.75" customHeight="1" thickTop="1" x14ac:dyDescent="0.2">
      <c r="B4562" s="4106"/>
      <c r="C4562" s="4106"/>
      <c r="D4562" s="4106"/>
    </row>
    <row r="4563" spans="2:15" customFormat="1" ht="15.75" customHeight="1" thickBot="1" x14ac:dyDescent="0.25">
      <c r="B4563" s="99"/>
      <c r="C4563" s="99"/>
      <c r="D4563" s="99"/>
    </row>
    <row r="4564" spans="2:15" customFormat="1" ht="15.75" customHeight="1" thickTop="1" thickBot="1" x14ac:dyDescent="0.25">
      <c r="B4564" s="4320" t="s">
        <v>1226</v>
      </c>
      <c r="C4564" s="4321"/>
      <c r="D4564" s="4321"/>
      <c r="E4564" s="4321"/>
      <c r="F4564" s="4322"/>
    </row>
    <row r="4565" spans="2:15" customFormat="1" ht="15.75" customHeight="1" thickTop="1" thickBot="1" x14ac:dyDescent="0.25">
      <c r="B4565" s="4097" t="s">
        <v>1227</v>
      </c>
      <c r="C4565" s="4098"/>
      <c r="D4565" s="4098"/>
      <c r="E4565" s="4098"/>
      <c r="F4565" s="4099"/>
    </row>
    <row r="4566" spans="2:15" customFormat="1" ht="31.5" customHeight="1" x14ac:dyDescent="0.2">
      <c r="B4566" s="905" t="s">
        <v>381</v>
      </c>
      <c r="C4566" s="906" t="s">
        <v>215</v>
      </c>
      <c r="D4566" s="907" t="s">
        <v>217</v>
      </c>
      <c r="E4566" s="906" t="s">
        <v>1228</v>
      </c>
      <c r="F4566" s="908" t="s">
        <v>1229</v>
      </c>
    </row>
    <row r="4567" spans="2:15" customFormat="1" ht="15.75" customHeight="1" x14ac:dyDescent="0.2">
      <c r="B4567" s="824"/>
      <c r="C4567" s="757"/>
      <c r="D4567" s="757"/>
      <c r="E4567" s="909"/>
      <c r="F4567" s="864"/>
    </row>
    <row r="4568" spans="2:15" customFormat="1" ht="25.5" customHeight="1" x14ac:dyDescent="0.2">
      <c r="B4568" s="910" t="s">
        <v>268</v>
      </c>
      <c r="C4568" s="756">
        <v>19</v>
      </c>
      <c r="D4568" s="757">
        <v>1000</v>
      </c>
      <c r="E4568" s="911">
        <v>1.9E-2</v>
      </c>
      <c r="F4568" s="912">
        <v>0.1</v>
      </c>
    </row>
    <row r="4569" spans="2:15" customFormat="1" ht="26.25" customHeight="1" x14ac:dyDescent="0.2">
      <c r="B4569" s="910" t="s">
        <v>269</v>
      </c>
      <c r="C4569" s="756">
        <v>29</v>
      </c>
      <c r="D4569" s="757">
        <v>2000</v>
      </c>
      <c r="E4569" s="911">
        <v>1.4999999999999999E-2</v>
      </c>
      <c r="F4569" s="912">
        <v>0.1</v>
      </c>
    </row>
    <row r="4570" spans="2:15" customFormat="1" ht="26.25" customHeight="1" x14ac:dyDescent="0.2">
      <c r="B4570" s="910" t="s">
        <v>270</v>
      </c>
      <c r="C4570" s="756">
        <v>49</v>
      </c>
      <c r="D4570" s="757">
        <v>5000</v>
      </c>
      <c r="E4570" s="911">
        <v>0.01</v>
      </c>
      <c r="F4570" s="912">
        <v>0.1</v>
      </c>
    </row>
    <row r="4571" spans="2:15" customFormat="1" ht="15.75" customHeight="1" thickBot="1" x14ac:dyDescent="0.25">
      <c r="B4571" s="710"/>
      <c r="C4571" s="714"/>
      <c r="D4571" s="714"/>
      <c r="E4571" s="913"/>
      <c r="F4571" s="827"/>
    </row>
    <row r="4572" spans="2:15" customFormat="1" ht="15.75" customHeight="1" thickBot="1" x14ac:dyDescent="0.25">
      <c r="B4572" s="698" t="s">
        <v>1970</v>
      </c>
      <c r="C4572" s="699"/>
      <c r="D4572" s="699"/>
      <c r="E4572" s="699"/>
      <c r="F4572" s="700"/>
    </row>
    <row r="4573" spans="2:15" customFormat="1" ht="15.75" customHeight="1" thickTop="1" x14ac:dyDescent="0.2">
      <c r="B4573" s="99"/>
      <c r="C4573" s="99"/>
      <c r="D4573" s="99"/>
    </row>
    <row r="4574" spans="2:15" customFormat="1" ht="15.75" customHeight="1" thickBot="1" x14ac:dyDescent="0.25">
      <c r="B4574" s="99"/>
      <c r="C4574" s="99"/>
      <c r="D4574" s="99"/>
    </row>
    <row r="4575" spans="2:15" customFormat="1" ht="15.75" customHeight="1" thickTop="1" thickBot="1" x14ac:dyDescent="0.25">
      <c r="B4575" s="4298" t="s">
        <v>2709</v>
      </c>
      <c r="C4575" s="4059"/>
      <c r="D4575" s="4060"/>
    </row>
    <row r="4576" spans="2:15" customFormat="1" ht="15.75" customHeight="1" thickTop="1" thickBot="1" x14ac:dyDescent="0.25">
      <c r="B4576" s="695"/>
      <c r="C4576" s="696"/>
      <c r="D4576" s="697"/>
    </row>
    <row r="4577" spans="2:25" customFormat="1" ht="15.75" customHeight="1" x14ac:dyDescent="0.2">
      <c r="B4577" s="701" t="s">
        <v>1810</v>
      </c>
      <c r="C4577" s="920" t="s">
        <v>1171</v>
      </c>
      <c r="D4577" s="829" t="s">
        <v>1218</v>
      </c>
    </row>
    <row r="4578" spans="2:25" customFormat="1" ht="42" customHeight="1" x14ac:dyDescent="0.2">
      <c r="B4578" s="1238" t="s">
        <v>2708</v>
      </c>
      <c r="C4578" s="838">
        <v>2</v>
      </c>
      <c r="D4578" s="1239" t="s">
        <v>2710</v>
      </c>
    </row>
    <row r="4579" spans="2:25" customFormat="1" ht="15.75" customHeight="1" x14ac:dyDescent="0.2">
      <c r="B4579" s="4341" t="s">
        <v>2711</v>
      </c>
      <c r="C4579" s="4342"/>
      <c r="D4579" s="4343"/>
    </row>
    <row r="4580" spans="2:25" customFormat="1" ht="15.75" customHeight="1" x14ac:dyDescent="0.2">
      <c r="B4580" s="4353" t="s">
        <v>2712</v>
      </c>
      <c r="C4580" s="4354"/>
      <c r="D4580" s="4355"/>
    </row>
    <row r="4581" spans="2:25" customFormat="1" ht="15.75" customHeight="1" thickBot="1" x14ac:dyDescent="0.25">
      <c r="B4581" s="698" t="s">
        <v>1970</v>
      </c>
      <c r="C4581" s="699"/>
      <c r="D4581" s="700"/>
    </row>
    <row r="4582" spans="2:25" customFormat="1" ht="15.75" customHeight="1" thickTop="1" x14ac:dyDescent="0.2">
      <c r="B4582" s="4291"/>
      <c r="C4582" s="4291"/>
      <c r="D4582" s="99"/>
    </row>
    <row r="4583" spans="2:25" customFormat="1" ht="15.75" customHeight="1" thickBot="1" x14ac:dyDescent="0.25">
      <c r="B4583" s="99"/>
      <c r="C4583" s="99"/>
      <c r="D4583" s="99"/>
      <c r="M4583">
        <v>9.1499999999999998E-2</v>
      </c>
      <c r="O4583">
        <v>6.3899999999999998E-2</v>
      </c>
      <c r="Q4583">
        <v>1.6199999999999999E-2</v>
      </c>
    </row>
    <row r="4584" spans="2:25" customFormat="1" ht="15.75" customHeight="1" thickTop="1" thickBot="1" x14ac:dyDescent="0.25">
      <c r="B4584" s="4360" t="s">
        <v>761</v>
      </c>
      <c r="C4584" s="4361"/>
      <c r="D4584" s="4361"/>
      <c r="E4584" s="4361"/>
      <c r="F4584" s="4361"/>
      <c r="G4584" s="4361"/>
      <c r="H4584" s="4361"/>
      <c r="I4584" s="4361"/>
      <c r="J4584" s="4361"/>
      <c r="K4584" s="4361"/>
      <c r="L4584" s="4361"/>
      <c r="M4584" s="4361"/>
      <c r="N4584" s="4361"/>
      <c r="O4584" s="4361"/>
      <c r="P4584" s="4361"/>
      <c r="Q4584" s="4361"/>
      <c r="R4584" s="4361"/>
      <c r="S4584" s="4361"/>
      <c r="T4584" s="4361"/>
      <c r="U4584" s="4361"/>
      <c r="V4584" s="4361"/>
      <c r="W4584" s="4361"/>
      <c r="X4584" s="4361"/>
      <c r="Y4584" s="4362"/>
    </row>
    <row r="4585" spans="2:25" customFormat="1" ht="15.75" customHeight="1" thickBot="1" x14ac:dyDescent="0.25">
      <c r="B4585" s="4329" t="s">
        <v>381</v>
      </c>
      <c r="C4585" s="4358" t="s">
        <v>80</v>
      </c>
      <c r="D4585" s="4331" t="s">
        <v>1864</v>
      </c>
      <c r="E4585" s="4368" t="s">
        <v>2787</v>
      </c>
      <c r="F4585" s="4366" t="s">
        <v>224</v>
      </c>
      <c r="G4585" s="4367"/>
      <c r="H4585" s="4366" t="s">
        <v>340</v>
      </c>
      <c r="I4585" s="4367"/>
      <c r="J4585" s="4374" t="s">
        <v>225</v>
      </c>
      <c r="K4585" s="4374"/>
      <c r="L4585" s="4363" t="s">
        <v>2788</v>
      </c>
      <c r="M4585" s="4364"/>
      <c r="N4585" s="4364"/>
      <c r="O4585" s="4364"/>
      <c r="P4585" s="4364"/>
      <c r="Q4585" s="4364"/>
      <c r="R4585" s="4365"/>
      <c r="S4585" s="4363" t="s">
        <v>2789</v>
      </c>
      <c r="T4585" s="4364"/>
      <c r="U4585" s="4364"/>
      <c r="V4585" s="4364"/>
      <c r="W4585" s="4365"/>
      <c r="X4585" s="4372" t="s">
        <v>2790</v>
      </c>
      <c r="Y4585" s="4370" t="s">
        <v>2002</v>
      </c>
    </row>
    <row r="4586" spans="2:25" customFormat="1" ht="96.75" customHeight="1" x14ac:dyDescent="0.2">
      <c r="B4586" s="4330"/>
      <c r="C4586" s="4359"/>
      <c r="D4586" s="4332"/>
      <c r="E4586" s="4369"/>
      <c r="F4586" s="1087" t="s">
        <v>2791</v>
      </c>
      <c r="G4586" s="1117" t="s">
        <v>2792</v>
      </c>
      <c r="H4586" s="1087" t="s">
        <v>1993</v>
      </c>
      <c r="I4586" s="1088" t="s">
        <v>2793</v>
      </c>
      <c r="J4586" s="1088" t="s">
        <v>2794</v>
      </c>
      <c r="K4586" s="1088" t="s">
        <v>1996</v>
      </c>
      <c r="L4586" s="1118" t="s">
        <v>2453</v>
      </c>
      <c r="M4586" s="1088" t="s">
        <v>1669</v>
      </c>
      <c r="N4586" s="1088" t="s">
        <v>2797</v>
      </c>
      <c r="O4586" s="1088" t="s">
        <v>1670</v>
      </c>
      <c r="P4586" s="1088" t="s">
        <v>2797</v>
      </c>
      <c r="Q4586" s="1088" t="s">
        <v>2798</v>
      </c>
      <c r="R4586" s="1088" t="s">
        <v>2797</v>
      </c>
      <c r="S4586" s="1118" t="s">
        <v>2453</v>
      </c>
      <c r="T4586" s="1088" t="s">
        <v>2796</v>
      </c>
      <c r="U4586" s="1088" t="s">
        <v>2797</v>
      </c>
      <c r="V4586" s="1088" t="s">
        <v>2798</v>
      </c>
      <c r="W4586" s="1088" t="s">
        <v>2797</v>
      </c>
      <c r="X4586" s="4373"/>
      <c r="Y4586" s="4371"/>
    </row>
    <row r="4587" spans="2:25" customFormat="1" ht="15.75" customHeight="1" x14ac:dyDescent="0.2">
      <c r="B4587" s="1227" t="s">
        <v>1671</v>
      </c>
      <c r="C4587" s="1198" t="s">
        <v>783</v>
      </c>
      <c r="D4587" s="1198" t="s">
        <v>1627</v>
      </c>
      <c r="E4587" s="1199">
        <v>22</v>
      </c>
      <c r="F4587" s="1199">
        <v>22</v>
      </c>
      <c r="G4587" s="1200">
        <v>220</v>
      </c>
      <c r="H4587" s="1201"/>
      <c r="I4587" s="1198"/>
      <c r="J4587" s="1199"/>
      <c r="K4587" s="1198"/>
      <c r="L4587" s="1202">
        <v>0.1</v>
      </c>
      <c r="M4587" s="1202">
        <f>+N4587-$M$4583</f>
        <v>0.1285</v>
      </c>
      <c r="N4587" s="1202">
        <v>0.22</v>
      </c>
      <c r="O4587" s="1203">
        <f>+P4587-$O$4583</f>
        <v>0.15610000000000002</v>
      </c>
      <c r="P4587" s="1202">
        <v>0.22</v>
      </c>
      <c r="Q4587" s="1203">
        <f>+R4587-$Q$4583</f>
        <v>0.1338</v>
      </c>
      <c r="R4587" s="1202">
        <v>0.15</v>
      </c>
      <c r="S4587" s="1197"/>
      <c r="T4587" s="1197"/>
      <c r="U4587" s="1197"/>
      <c r="V4587" s="1197"/>
      <c r="W4587" s="1197"/>
      <c r="X4587" s="1204" t="s">
        <v>1672</v>
      </c>
      <c r="Y4587" s="729"/>
    </row>
    <row r="4588" spans="2:25" customFormat="1" ht="15.75" customHeight="1" x14ac:dyDescent="0.2">
      <c r="B4588" s="1227" t="s">
        <v>1673</v>
      </c>
      <c r="C4588" s="1198" t="s">
        <v>783</v>
      </c>
      <c r="D4588" s="1198" t="s">
        <v>1627</v>
      </c>
      <c r="E4588" s="1199">
        <v>25</v>
      </c>
      <c r="F4588" s="1199">
        <v>25</v>
      </c>
      <c r="G4588" s="1200">
        <v>250</v>
      </c>
      <c r="H4588" s="1201"/>
      <c r="I4588" s="1198"/>
      <c r="J4588" s="1199"/>
      <c r="K4588" s="1198"/>
      <c r="L4588" s="1202">
        <v>0.1</v>
      </c>
      <c r="M4588" s="1202">
        <f>+N4588-$M$4583</f>
        <v>0.1285</v>
      </c>
      <c r="N4588" s="1202">
        <v>0.22</v>
      </c>
      <c r="O4588" s="1203">
        <f>+P4588-$O$4583</f>
        <v>0.15610000000000002</v>
      </c>
      <c r="P4588" s="1202">
        <v>0.22</v>
      </c>
      <c r="Q4588" s="1203">
        <f>+R4588-$Q$4583</f>
        <v>0.1338</v>
      </c>
      <c r="R4588" s="1202">
        <v>0.15</v>
      </c>
      <c r="S4588" s="1197"/>
      <c r="T4588" s="1197"/>
      <c r="U4588" s="1197"/>
      <c r="V4588" s="1197"/>
      <c r="W4588" s="1197"/>
      <c r="X4588" s="1204" t="s">
        <v>1672</v>
      </c>
      <c r="Y4588" s="729"/>
    </row>
    <row r="4589" spans="2:25" customFormat="1" ht="15.75" customHeight="1" x14ac:dyDescent="0.2">
      <c r="B4589" s="1227" t="s">
        <v>1674</v>
      </c>
      <c r="C4589" s="1198" t="s">
        <v>783</v>
      </c>
      <c r="D4589" s="1198" t="s">
        <v>929</v>
      </c>
      <c r="E4589" s="1199">
        <v>25</v>
      </c>
      <c r="F4589" s="1199">
        <v>15.01</v>
      </c>
      <c r="G4589" s="1200">
        <v>150</v>
      </c>
      <c r="H4589" s="1201"/>
      <c r="I4589" s="1198"/>
      <c r="J4589" s="1199">
        <v>9.99</v>
      </c>
      <c r="K4589" s="1198" t="s">
        <v>1675</v>
      </c>
      <c r="L4589" s="1202">
        <v>0.1</v>
      </c>
      <c r="M4589" s="1202">
        <f t="shared" ref="M4589:M4652" si="37">+N4589-$M$4583</f>
        <v>0.1285</v>
      </c>
      <c r="N4589" s="1202">
        <v>0.22</v>
      </c>
      <c r="O4589" s="1203">
        <f t="shared" ref="O4589:O4652" si="38">+P4589-$O$4583</f>
        <v>0.15610000000000002</v>
      </c>
      <c r="P4589" s="1202">
        <v>0.22</v>
      </c>
      <c r="Q4589" s="1203">
        <f t="shared" ref="Q4589:Q4652" si="39">+R4589-$Q$4583</f>
        <v>0.1338</v>
      </c>
      <c r="R4589" s="1202">
        <v>0.15</v>
      </c>
      <c r="S4589" s="1197"/>
      <c r="T4589" s="1197"/>
      <c r="U4589" s="1197"/>
      <c r="V4589" s="1197"/>
      <c r="W4589" s="1197"/>
      <c r="X4589" s="1204" t="s">
        <v>1672</v>
      </c>
      <c r="Y4589" s="729"/>
    </row>
    <row r="4590" spans="2:25" customFormat="1" ht="15.75" customHeight="1" x14ac:dyDescent="0.2">
      <c r="B4590" s="1227" t="s">
        <v>1676</v>
      </c>
      <c r="C4590" s="1198" t="s">
        <v>783</v>
      </c>
      <c r="D4590" s="1198" t="s">
        <v>929</v>
      </c>
      <c r="E4590" s="1199">
        <v>25</v>
      </c>
      <c r="F4590" s="1199">
        <v>15.01</v>
      </c>
      <c r="G4590" s="1200">
        <v>150</v>
      </c>
      <c r="H4590" s="1201"/>
      <c r="I4590" s="1198"/>
      <c r="J4590" s="1199">
        <v>9.99</v>
      </c>
      <c r="K4590" s="1198" t="s">
        <v>2419</v>
      </c>
      <c r="L4590" s="1202">
        <v>0.1</v>
      </c>
      <c r="M4590" s="1202">
        <f t="shared" si="37"/>
        <v>0.1285</v>
      </c>
      <c r="N4590" s="1202">
        <v>0.22</v>
      </c>
      <c r="O4590" s="1203">
        <f t="shared" si="38"/>
        <v>0.15610000000000002</v>
      </c>
      <c r="P4590" s="1202">
        <v>0.22</v>
      </c>
      <c r="Q4590" s="1203">
        <f t="shared" si="39"/>
        <v>0.1338</v>
      </c>
      <c r="R4590" s="1202">
        <v>0.15</v>
      </c>
      <c r="S4590" s="1197"/>
      <c r="T4590" s="1197"/>
      <c r="U4590" s="1197"/>
      <c r="V4590" s="1197"/>
      <c r="W4590" s="1197"/>
      <c r="X4590" s="1204" t="s">
        <v>1672</v>
      </c>
      <c r="Y4590" s="729"/>
    </row>
    <row r="4591" spans="2:25" customFormat="1" ht="15.75" customHeight="1" x14ac:dyDescent="0.2">
      <c r="B4591" s="1227" t="s">
        <v>1677</v>
      </c>
      <c r="C4591" s="1198" t="s">
        <v>783</v>
      </c>
      <c r="D4591" s="1198" t="s">
        <v>929</v>
      </c>
      <c r="E4591" s="1199">
        <v>25</v>
      </c>
      <c r="F4591" s="1199">
        <v>12.01</v>
      </c>
      <c r="G4591" s="1200">
        <v>120</v>
      </c>
      <c r="H4591" s="1201">
        <v>3</v>
      </c>
      <c r="I4591" s="1198" t="s">
        <v>1678</v>
      </c>
      <c r="J4591" s="1199">
        <v>9.99</v>
      </c>
      <c r="K4591" s="1198" t="s">
        <v>1679</v>
      </c>
      <c r="L4591" s="1202">
        <v>0.1</v>
      </c>
      <c r="M4591" s="1202">
        <f t="shared" si="37"/>
        <v>0.1285</v>
      </c>
      <c r="N4591" s="1202">
        <v>0.22</v>
      </c>
      <c r="O4591" s="1203">
        <f t="shared" si="38"/>
        <v>0.15610000000000002</v>
      </c>
      <c r="P4591" s="1202">
        <v>0.22</v>
      </c>
      <c r="Q4591" s="1203">
        <f t="shared" si="39"/>
        <v>0.1338</v>
      </c>
      <c r="R4591" s="1202">
        <v>0.15</v>
      </c>
      <c r="S4591" s="1197"/>
      <c r="T4591" s="1197"/>
      <c r="U4591" s="1197"/>
      <c r="V4591" s="1197"/>
      <c r="W4591" s="1197"/>
      <c r="X4591" s="1204" t="s">
        <v>1672</v>
      </c>
      <c r="Y4591" s="729"/>
    </row>
    <row r="4592" spans="2:25" customFormat="1" ht="15.75" customHeight="1" x14ac:dyDescent="0.2">
      <c r="B4592" s="1227" t="s">
        <v>1680</v>
      </c>
      <c r="C4592" s="1198" t="s">
        <v>783</v>
      </c>
      <c r="D4592" s="1198" t="s">
        <v>1627</v>
      </c>
      <c r="E4592" s="1199">
        <v>34</v>
      </c>
      <c r="F4592" s="1199">
        <v>34</v>
      </c>
      <c r="G4592" s="1200">
        <v>340</v>
      </c>
      <c r="H4592" s="1201"/>
      <c r="I4592" s="1198"/>
      <c r="J4592" s="1199"/>
      <c r="K4592" s="1198"/>
      <c r="L4592" s="1202">
        <v>0.1</v>
      </c>
      <c r="M4592" s="1202">
        <f t="shared" si="37"/>
        <v>0.1285</v>
      </c>
      <c r="N4592" s="1202">
        <v>0.22</v>
      </c>
      <c r="O4592" s="1203">
        <f t="shared" si="38"/>
        <v>0.15610000000000002</v>
      </c>
      <c r="P4592" s="1202">
        <v>0.22</v>
      </c>
      <c r="Q4592" s="1203">
        <f t="shared" si="39"/>
        <v>0.1338</v>
      </c>
      <c r="R4592" s="1202">
        <v>0.15</v>
      </c>
      <c r="S4592" s="1197"/>
      <c r="T4592" s="1197"/>
      <c r="U4592" s="1197"/>
      <c r="V4592" s="1197"/>
      <c r="W4592" s="1197"/>
      <c r="X4592" s="1204" t="s">
        <v>763</v>
      </c>
      <c r="Y4592" s="729"/>
    </row>
    <row r="4593" spans="2:25" customFormat="1" ht="15.75" customHeight="1" x14ac:dyDescent="0.2">
      <c r="B4593" s="1227" t="s">
        <v>1681</v>
      </c>
      <c r="C4593" s="1198" t="s">
        <v>783</v>
      </c>
      <c r="D4593" s="1198" t="s">
        <v>929</v>
      </c>
      <c r="E4593" s="1199">
        <v>34</v>
      </c>
      <c r="F4593" s="1199">
        <v>14.01</v>
      </c>
      <c r="G4593" s="1200">
        <v>140</v>
      </c>
      <c r="H4593" s="1201"/>
      <c r="I4593" s="1198"/>
      <c r="J4593" s="1199">
        <v>19.989999999999998</v>
      </c>
      <c r="K4593" s="1198" t="s">
        <v>1682</v>
      </c>
      <c r="L4593" s="1202">
        <v>0.1</v>
      </c>
      <c r="M4593" s="1202">
        <f t="shared" si="37"/>
        <v>0.1285</v>
      </c>
      <c r="N4593" s="1202">
        <v>0.22</v>
      </c>
      <c r="O4593" s="1203">
        <f t="shared" si="38"/>
        <v>0.15610000000000002</v>
      </c>
      <c r="P4593" s="1202">
        <v>0.22</v>
      </c>
      <c r="Q4593" s="1203">
        <f t="shared" si="39"/>
        <v>0.1338</v>
      </c>
      <c r="R4593" s="1202">
        <v>0.15</v>
      </c>
      <c r="S4593" s="1197"/>
      <c r="T4593" s="1197"/>
      <c r="U4593" s="1197"/>
      <c r="V4593" s="1197"/>
      <c r="W4593" s="1197"/>
      <c r="X4593" s="1204" t="s">
        <v>763</v>
      </c>
      <c r="Y4593" s="729"/>
    </row>
    <row r="4594" spans="2:25" customFormat="1" ht="15.75" customHeight="1" x14ac:dyDescent="0.2">
      <c r="B4594" s="1227" t="s">
        <v>1683</v>
      </c>
      <c r="C4594" s="1198" t="s">
        <v>783</v>
      </c>
      <c r="D4594" s="1198" t="s">
        <v>929</v>
      </c>
      <c r="E4594" s="1199">
        <v>34</v>
      </c>
      <c r="F4594" s="1199">
        <v>14.01</v>
      </c>
      <c r="G4594" s="1200">
        <v>140</v>
      </c>
      <c r="H4594" s="1201"/>
      <c r="I4594" s="1198"/>
      <c r="J4594" s="1199">
        <v>19.989999999999998</v>
      </c>
      <c r="K4594" s="1198" t="s">
        <v>1682</v>
      </c>
      <c r="L4594" s="1202">
        <v>0.1</v>
      </c>
      <c r="M4594" s="1202">
        <f t="shared" si="37"/>
        <v>0.1285</v>
      </c>
      <c r="N4594" s="1202">
        <v>0.22</v>
      </c>
      <c r="O4594" s="1203">
        <f t="shared" si="38"/>
        <v>0.15610000000000002</v>
      </c>
      <c r="P4594" s="1202">
        <v>0.22</v>
      </c>
      <c r="Q4594" s="1203">
        <f t="shared" si="39"/>
        <v>0.1338</v>
      </c>
      <c r="R4594" s="1202">
        <v>0.15</v>
      </c>
      <c r="S4594" s="1197"/>
      <c r="T4594" s="1197"/>
      <c r="U4594" s="1197"/>
      <c r="V4594" s="1197"/>
      <c r="W4594" s="1197"/>
      <c r="X4594" s="1204" t="s">
        <v>763</v>
      </c>
      <c r="Y4594" s="729"/>
    </row>
    <row r="4595" spans="2:25" customFormat="1" ht="15.75" customHeight="1" x14ac:dyDescent="0.2">
      <c r="B4595" s="1227" t="s">
        <v>1684</v>
      </c>
      <c r="C4595" s="1198" t="s">
        <v>783</v>
      </c>
      <c r="D4595" s="1198" t="s">
        <v>929</v>
      </c>
      <c r="E4595" s="1199">
        <v>34</v>
      </c>
      <c r="F4595" s="1199">
        <v>14.01</v>
      </c>
      <c r="G4595" s="1200">
        <v>140</v>
      </c>
      <c r="H4595" s="1201"/>
      <c r="I4595" s="1198"/>
      <c r="J4595" s="1199">
        <v>19.989999999999998</v>
      </c>
      <c r="K4595" s="1198" t="s">
        <v>1682</v>
      </c>
      <c r="L4595" s="1202">
        <v>0.1</v>
      </c>
      <c r="M4595" s="1202">
        <f t="shared" si="37"/>
        <v>0.1285</v>
      </c>
      <c r="N4595" s="1202">
        <v>0.22</v>
      </c>
      <c r="O4595" s="1203">
        <f t="shared" si="38"/>
        <v>0.15610000000000002</v>
      </c>
      <c r="P4595" s="1202">
        <v>0.22</v>
      </c>
      <c r="Q4595" s="1203">
        <f t="shared" si="39"/>
        <v>0.1338</v>
      </c>
      <c r="R4595" s="1202">
        <v>0.15</v>
      </c>
      <c r="S4595" s="1197"/>
      <c r="T4595" s="1197"/>
      <c r="U4595" s="1197"/>
      <c r="V4595" s="1197"/>
      <c r="W4595" s="1197"/>
      <c r="X4595" s="1204" t="s">
        <v>763</v>
      </c>
      <c r="Y4595" s="729"/>
    </row>
    <row r="4596" spans="2:25" customFormat="1" ht="15.75" customHeight="1" x14ac:dyDescent="0.2">
      <c r="B4596" s="1227" t="s">
        <v>1685</v>
      </c>
      <c r="C4596" s="1198" t="s">
        <v>783</v>
      </c>
      <c r="D4596" s="1198" t="s">
        <v>2284</v>
      </c>
      <c r="E4596" s="1199">
        <v>30</v>
      </c>
      <c r="F4596" s="1199">
        <v>20</v>
      </c>
      <c r="G4596" s="1200">
        <v>200</v>
      </c>
      <c r="H4596" s="1201">
        <v>10</v>
      </c>
      <c r="I4596" s="1198" t="s">
        <v>1686</v>
      </c>
      <c r="J4596" s="1197"/>
      <c r="K4596" s="1198"/>
      <c r="L4596" s="1202">
        <v>0.1</v>
      </c>
      <c r="M4596" s="1202">
        <f t="shared" si="37"/>
        <v>0.1285</v>
      </c>
      <c r="N4596" s="1202">
        <v>0.22</v>
      </c>
      <c r="O4596" s="1203">
        <f t="shared" si="38"/>
        <v>0.15610000000000002</v>
      </c>
      <c r="P4596" s="1202">
        <v>0.22</v>
      </c>
      <c r="Q4596" s="1203">
        <f t="shared" si="39"/>
        <v>0.1338</v>
      </c>
      <c r="R4596" s="1202">
        <v>0.15</v>
      </c>
      <c r="S4596" s="1197"/>
      <c r="T4596" s="1197"/>
      <c r="U4596" s="1197"/>
      <c r="V4596" s="1197"/>
      <c r="W4596" s="1197"/>
      <c r="X4596" s="1205" t="s">
        <v>763</v>
      </c>
      <c r="Y4596" s="729"/>
    </row>
    <row r="4597" spans="2:25" customFormat="1" ht="15.75" customHeight="1" x14ac:dyDescent="0.2">
      <c r="B4597" s="1227" t="s">
        <v>1687</v>
      </c>
      <c r="C4597" s="1198" t="s">
        <v>783</v>
      </c>
      <c r="D4597" s="1198" t="s">
        <v>929</v>
      </c>
      <c r="E4597" s="1199">
        <v>30</v>
      </c>
      <c r="F4597" s="1199">
        <v>15</v>
      </c>
      <c r="G4597" s="1200">
        <v>150</v>
      </c>
      <c r="H4597" s="1201"/>
      <c r="I4597" s="1198"/>
      <c r="J4597" s="1199">
        <v>15</v>
      </c>
      <c r="K4597" s="1198" t="s">
        <v>1682</v>
      </c>
      <c r="L4597" s="1202">
        <v>0.1</v>
      </c>
      <c r="M4597" s="1202">
        <f t="shared" si="37"/>
        <v>0.1285</v>
      </c>
      <c r="N4597" s="1202">
        <v>0.22</v>
      </c>
      <c r="O4597" s="1203">
        <f t="shared" si="38"/>
        <v>0.15610000000000002</v>
      </c>
      <c r="P4597" s="1202">
        <v>0.22</v>
      </c>
      <c r="Q4597" s="1203">
        <f t="shared" si="39"/>
        <v>0.1338</v>
      </c>
      <c r="R4597" s="1202">
        <v>0.15</v>
      </c>
      <c r="S4597" s="1197"/>
      <c r="T4597" s="1197"/>
      <c r="U4597" s="1197"/>
      <c r="V4597" s="1197"/>
      <c r="W4597" s="1197"/>
      <c r="X4597" s="1205" t="s">
        <v>763</v>
      </c>
      <c r="Y4597" s="729"/>
    </row>
    <row r="4598" spans="2:25" customFormat="1" ht="15.75" customHeight="1" x14ac:dyDescent="0.2">
      <c r="B4598" s="1227" t="s">
        <v>1688</v>
      </c>
      <c r="C4598" s="1198" t="s">
        <v>783</v>
      </c>
      <c r="D4598" s="1198" t="s">
        <v>929</v>
      </c>
      <c r="E4598" s="1199">
        <v>39</v>
      </c>
      <c r="F4598" s="1199">
        <v>20</v>
      </c>
      <c r="G4598" s="1200">
        <v>200</v>
      </c>
      <c r="H4598" s="1201"/>
      <c r="I4598" s="1198"/>
      <c r="J4598" s="1199">
        <v>19</v>
      </c>
      <c r="K4598" s="1198" t="s">
        <v>1682</v>
      </c>
      <c r="L4598" s="1202">
        <v>0.1</v>
      </c>
      <c r="M4598" s="1202">
        <f t="shared" si="37"/>
        <v>0.1285</v>
      </c>
      <c r="N4598" s="1202">
        <v>0.22</v>
      </c>
      <c r="O4598" s="1203">
        <f t="shared" si="38"/>
        <v>0.15610000000000002</v>
      </c>
      <c r="P4598" s="1202">
        <v>0.22</v>
      </c>
      <c r="Q4598" s="1203">
        <f t="shared" si="39"/>
        <v>0.1338</v>
      </c>
      <c r="R4598" s="1202">
        <v>0.15</v>
      </c>
      <c r="S4598" s="1197"/>
      <c r="T4598" s="1197"/>
      <c r="U4598" s="1197"/>
      <c r="V4598" s="1197"/>
      <c r="W4598" s="1197"/>
      <c r="X4598" s="1204" t="s">
        <v>763</v>
      </c>
      <c r="Y4598" s="729"/>
    </row>
    <row r="4599" spans="2:25" customFormat="1" ht="15.75" customHeight="1" x14ac:dyDescent="0.2">
      <c r="B4599" s="1227" t="s">
        <v>1089</v>
      </c>
      <c r="C4599" s="1198" t="s">
        <v>783</v>
      </c>
      <c r="D4599" s="1198" t="s">
        <v>929</v>
      </c>
      <c r="E4599" s="1199">
        <v>39</v>
      </c>
      <c r="F4599" s="1199">
        <v>20</v>
      </c>
      <c r="G4599" s="1200">
        <v>200</v>
      </c>
      <c r="H4599" s="1201"/>
      <c r="I4599" s="1198"/>
      <c r="J4599" s="1199">
        <v>19</v>
      </c>
      <c r="K4599" s="1198" t="s">
        <v>1682</v>
      </c>
      <c r="L4599" s="1202">
        <v>0.1</v>
      </c>
      <c r="M4599" s="1202">
        <f t="shared" si="37"/>
        <v>0.1285</v>
      </c>
      <c r="N4599" s="1202">
        <v>0.22</v>
      </c>
      <c r="O4599" s="1203">
        <f t="shared" si="38"/>
        <v>0.15610000000000002</v>
      </c>
      <c r="P4599" s="1202">
        <v>0.22</v>
      </c>
      <c r="Q4599" s="1203">
        <f t="shared" si="39"/>
        <v>0.1338</v>
      </c>
      <c r="R4599" s="1202">
        <v>0.15</v>
      </c>
      <c r="S4599" s="1197"/>
      <c r="T4599" s="1197"/>
      <c r="U4599" s="1197"/>
      <c r="V4599" s="1197"/>
      <c r="W4599" s="1197"/>
      <c r="X4599" s="1204" t="s">
        <v>763</v>
      </c>
      <c r="Y4599" s="729"/>
    </row>
    <row r="4600" spans="2:25" customFormat="1" ht="15.75" customHeight="1" x14ac:dyDescent="0.2">
      <c r="B4600" s="1227" t="s">
        <v>1090</v>
      </c>
      <c r="C4600" s="1198" t="s">
        <v>783</v>
      </c>
      <c r="D4600" s="1198" t="s">
        <v>929</v>
      </c>
      <c r="E4600" s="1199">
        <v>39</v>
      </c>
      <c r="F4600" s="1199">
        <v>20</v>
      </c>
      <c r="G4600" s="1200">
        <v>200</v>
      </c>
      <c r="H4600" s="1201"/>
      <c r="I4600" s="1198"/>
      <c r="J4600" s="1199">
        <v>19</v>
      </c>
      <c r="K4600" s="1198" t="s">
        <v>1682</v>
      </c>
      <c r="L4600" s="1202">
        <v>0.1</v>
      </c>
      <c r="M4600" s="1202">
        <f t="shared" si="37"/>
        <v>0.1285</v>
      </c>
      <c r="N4600" s="1202">
        <v>0.22</v>
      </c>
      <c r="O4600" s="1203">
        <f t="shared" si="38"/>
        <v>0.15610000000000002</v>
      </c>
      <c r="P4600" s="1202">
        <v>0.22</v>
      </c>
      <c r="Q4600" s="1203">
        <f t="shared" si="39"/>
        <v>0.1338</v>
      </c>
      <c r="R4600" s="1202">
        <v>0.15</v>
      </c>
      <c r="S4600" s="1197"/>
      <c r="T4600" s="1197"/>
      <c r="U4600" s="1197"/>
      <c r="V4600" s="1197"/>
      <c r="W4600" s="1197"/>
      <c r="X4600" s="1204" t="s">
        <v>763</v>
      </c>
      <c r="Y4600" s="729"/>
    </row>
    <row r="4601" spans="2:25" customFormat="1" ht="15.75" customHeight="1" x14ac:dyDescent="0.2">
      <c r="B4601" s="1227" t="s">
        <v>1091</v>
      </c>
      <c r="C4601" s="1198" t="s">
        <v>783</v>
      </c>
      <c r="D4601" s="1198" t="s">
        <v>1627</v>
      </c>
      <c r="E4601" s="1199">
        <v>43</v>
      </c>
      <c r="F4601" s="1199">
        <v>43</v>
      </c>
      <c r="G4601" s="1200">
        <v>438</v>
      </c>
      <c r="H4601" s="1201"/>
      <c r="I4601" s="1198"/>
      <c r="J4601" s="1199"/>
      <c r="K4601" s="1198"/>
      <c r="L4601" s="1202">
        <v>9.8000000000000004E-2</v>
      </c>
      <c r="M4601" s="1202">
        <f t="shared" si="37"/>
        <v>0.1285</v>
      </c>
      <c r="N4601" s="1202">
        <v>0.22</v>
      </c>
      <c r="O4601" s="1203">
        <f t="shared" si="38"/>
        <v>0.15610000000000002</v>
      </c>
      <c r="P4601" s="1202">
        <v>0.22</v>
      </c>
      <c r="Q4601" s="1203">
        <f t="shared" si="39"/>
        <v>0.1338</v>
      </c>
      <c r="R4601" s="1202">
        <v>0.15</v>
      </c>
      <c r="S4601" s="1197"/>
      <c r="T4601" s="1197"/>
      <c r="U4601" s="1197"/>
      <c r="V4601" s="1197"/>
      <c r="W4601" s="1197"/>
      <c r="X4601" s="1204" t="s">
        <v>763</v>
      </c>
      <c r="Y4601" s="729"/>
    </row>
    <row r="4602" spans="2:25" customFormat="1" ht="15.75" customHeight="1" x14ac:dyDescent="0.2">
      <c r="B4602" s="1227" t="s">
        <v>1092</v>
      </c>
      <c r="C4602" s="1198" t="s">
        <v>783</v>
      </c>
      <c r="D4602" s="1198" t="s">
        <v>929</v>
      </c>
      <c r="E4602" s="1199">
        <v>49</v>
      </c>
      <c r="F4602" s="1199">
        <v>34</v>
      </c>
      <c r="G4602" s="1200">
        <v>346</v>
      </c>
      <c r="H4602" s="1201"/>
      <c r="I4602" s="1198"/>
      <c r="J4602" s="1199">
        <v>15</v>
      </c>
      <c r="K4602" s="1198" t="s">
        <v>1682</v>
      </c>
      <c r="L4602" s="1202">
        <v>9.8000000000000004E-2</v>
      </c>
      <c r="M4602" s="1202">
        <f t="shared" si="37"/>
        <v>0.1285</v>
      </c>
      <c r="N4602" s="1202">
        <v>0.22</v>
      </c>
      <c r="O4602" s="1203">
        <f t="shared" si="38"/>
        <v>0.15610000000000002</v>
      </c>
      <c r="P4602" s="1202">
        <v>0.22</v>
      </c>
      <c r="Q4602" s="1203">
        <f t="shared" si="39"/>
        <v>0.1338</v>
      </c>
      <c r="R4602" s="1202">
        <v>0.15</v>
      </c>
      <c r="S4602" s="1197"/>
      <c r="T4602" s="1197"/>
      <c r="U4602" s="1197"/>
      <c r="V4602" s="1197"/>
      <c r="W4602" s="1197"/>
      <c r="X4602" s="1204" t="s">
        <v>763</v>
      </c>
      <c r="Y4602" s="729"/>
    </row>
    <row r="4603" spans="2:25" customFormat="1" ht="15.75" customHeight="1" x14ac:dyDescent="0.2">
      <c r="B4603" s="1227" t="s">
        <v>1093</v>
      </c>
      <c r="C4603" s="1198" t="s">
        <v>783</v>
      </c>
      <c r="D4603" s="1198" t="s">
        <v>929</v>
      </c>
      <c r="E4603" s="1199">
        <v>49</v>
      </c>
      <c r="F4603" s="1199">
        <v>34</v>
      </c>
      <c r="G4603" s="1200">
        <v>346</v>
      </c>
      <c r="H4603" s="1201"/>
      <c r="I4603" s="1198"/>
      <c r="J4603" s="1199">
        <v>15</v>
      </c>
      <c r="K4603" s="1198" t="s">
        <v>1682</v>
      </c>
      <c r="L4603" s="1202">
        <v>9.8000000000000004E-2</v>
      </c>
      <c r="M4603" s="1202">
        <f t="shared" si="37"/>
        <v>0.1285</v>
      </c>
      <c r="N4603" s="1202">
        <v>0.22</v>
      </c>
      <c r="O4603" s="1203">
        <f t="shared" si="38"/>
        <v>0.15610000000000002</v>
      </c>
      <c r="P4603" s="1202">
        <v>0.22</v>
      </c>
      <c r="Q4603" s="1203">
        <f t="shared" si="39"/>
        <v>0.1338</v>
      </c>
      <c r="R4603" s="1202">
        <v>0.15</v>
      </c>
      <c r="S4603" s="1197"/>
      <c r="T4603" s="1197"/>
      <c r="U4603" s="1197"/>
      <c r="V4603" s="1197"/>
      <c r="W4603" s="1197"/>
      <c r="X4603" s="1204" t="s">
        <v>763</v>
      </c>
      <c r="Y4603" s="729"/>
    </row>
    <row r="4604" spans="2:25" customFormat="1" ht="15.75" customHeight="1" x14ac:dyDescent="0.2">
      <c r="B4604" s="1227" t="s">
        <v>1094</v>
      </c>
      <c r="C4604" s="1198" t="s">
        <v>783</v>
      </c>
      <c r="D4604" s="1198" t="s">
        <v>929</v>
      </c>
      <c r="E4604" s="1199">
        <v>49</v>
      </c>
      <c r="F4604" s="1199">
        <v>34</v>
      </c>
      <c r="G4604" s="1200">
        <v>346</v>
      </c>
      <c r="H4604" s="1201"/>
      <c r="I4604" s="1198"/>
      <c r="J4604" s="1199">
        <v>15</v>
      </c>
      <c r="K4604" s="1198" t="s">
        <v>1682</v>
      </c>
      <c r="L4604" s="1202">
        <v>9.8000000000000004E-2</v>
      </c>
      <c r="M4604" s="1202">
        <f t="shared" si="37"/>
        <v>0.1285</v>
      </c>
      <c r="N4604" s="1202">
        <v>0.22</v>
      </c>
      <c r="O4604" s="1203">
        <f t="shared" si="38"/>
        <v>0.15610000000000002</v>
      </c>
      <c r="P4604" s="1202">
        <v>0.22</v>
      </c>
      <c r="Q4604" s="1203">
        <f t="shared" si="39"/>
        <v>0.1338</v>
      </c>
      <c r="R4604" s="1202">
        <v>0.15</v>
      </c>
      <c r="S4604" s="1197"/>
      <c r="T4604" s="1197"/>
      <c r="U4604" s="1197"/>
      <c r="V4604" s="1197"/>
      <c r="W4604" s="1197"/>
      <c r="X4604" s="1204" t="s">
        <v>763</v>
      </c>
      <c r="Y4604" s="729"/>
    </row>
    <row r="4605" spans="2:25" customFormat="1" ht="15.75" customHeight="1" x14ac:dyDescent="0.2">
      <c r="B4605" s="1227" t="s">
        <v>1095</v>
      </c>
      <c r="C4605" s="1198" t="s">
        <v>783</v>
      </c>
      <c r="D4605" s="1198" t="s">
        <v>929</v>
      </c>
      <c r="E4605" s="1199">
        <v>49</v>
      </c>
      <c r="F4605" s="1199">
        <v>34</v>
      </c>
      <c r="G4605" s="1200">
        <v>346</v>
      </c>
      <c r="H4605" s="1201"/>
      <c r="I4605" s="1198"/>
      <c r="J4605" s="1199">
        <v>15</v>
      </c>
      <c r="K4605" s="1198" t="s">
        <v>1682</v>
      </c>
      <c r="L4605" s="1202">
        <v>9.8000000000000004E-2</v>
      </c>
      <c r="M4605" s="1202">
        <f t="shared" si="37"/>
        <v>0.1285</v>
      </c>
      <c r="N4605" s="1202">
        <v>0.22</v>
      </c>
      <c r="O4605" s="1203">
        <f t="shared" si="38"/>
        <v>0.15610000000000002</v>
      </c>
      <c r="P4605" s="1202">
        <v>0.22</v>
      </c>
      <c r="Q4605" s="1203">
        <f t="shared" si="39"/>
        <v>0.1338</v>
      </c>
      <c r="R4605" s="1202">
        <v>0.15</v>
      </c>
      <c r="S4605" s="1197"/>
      <c r="T4605" s="1197"/>
      <c r="U4605" s="1197"/>
      <c r="V4605" s="1197"/>
      <c r="W4605" s="1197"/>
      <c r="X4605" s="1204" t="s">
        <v>763</v>
      </c>
      <c r="Y4605" s="729"/>
    </row>
    <row r="4606" spans="2:25" customFormat="1" ht="15.75" customHeight="1" x14ac:dyDescent="0.2">
      <c r="B4606" s="1227" t="s">
        <v>1096</v>
      </c>
      <c r="C4606" s="1198" t="s">
        <v>783</v>
      </c>
      <c r="D4606" s="1198" t="s">
        <v>1097</v>
      </c>
      <c r="E4606" s="1199">
        <v>49</v>
      </c>
      <c r="F4606" s="1199">
        <v>19.020000000000003</v>
      </c>
      <c r="G4606" s="1200">
        <v>194</v>
      </c>
      <c r="H4606" s="1201">
        <v>9.99</v>
      </c>
      <c r="I4606" s="1198" t="s">
        <v>1098</v>
      </c>
      <c r="J4606" s="1199">
        <v>19.989999999999998</v>
      </c>
      <c r="K4606" s="1198" t="s">
        <v>1682</v>
      </c>
      <c r="L4606" s="1202">
        <v>9.8000000000000004E-2</v>
      </c>
      <c r="M4606" s="1202">
        <f t="shared" si="37"/>
        <v>0.1285</v>
      </c>
      <c r="N4606" s="1202">
        <v>0.22</v>
      </c>
      <c r="O4606" s="1203">
        <f t="shared" si="38"/>
        <v>0.15610000000000002</v>
      </c>
      <c r="P4606" s="1202">
        <v>0.22</v>
      </c>
      <c r="Q4606" s="1203">
        <f t="shared" si="39"/>
        <v>0.1338</v>
      </c>
      <c r="R4606" s="1202">
        <v>0.15</v>
      </c>
      <c r="S4606" s="1197"/>
      <c r="T4606" s="1197"/>
      <c r="U4606" s="1197"/>
      <c r="V4606" s="1197"/>
      <c r="W4606" s="1197"/>
      <c r="X4606" s="1204" t="s">
        <v>763</v>
      </c>
      <c r="Y4606" s="729"/>
    </row>
    <row r="4607" spans="2:25" customFormat="1" ht="15.75" customHeight="1" x14ac:dyDescent="0.2">
      <c r="B4607" s="1227" t="s">
        <v>1099</v>
      </c>
      <c r="C4607" s="1198" t="s">
        <v>783</v>
      </c>
      <c r="D4607" s="1198" t="s">
        <v>1097</v>
      </c>
      <c r="E4607" s="1199">
        <v>49</v>
      </c>
      <c r="F4607" s="1199">
        <v>19.020000000000003</v>
      </c>
      <c r="G4607" s="1200">
        <v>194</v>
      </c>
      <c r="H4607" s="1201">
        <v>9.99</v>
      </c>
      <c r="I4607" s="1198" t="s">
        <v>1098</v>
      </c>
      <c r="J4607" s="1199">
        <v>19.989999999999998</v>
      </c>
      <c r="K4607" s="1198" t="s">
        <v>1682</v>
      </c>
      <c r="L4607" s="1202">
        <v>9.8000000000000004E-2</v>
      </c>
      <c r="M4607" s="1202">
        <f t="shared" si="37"/>
        <v>0.1285</v>
      </c>
      <c r="N4607" s="1202">
        <v>0.22</v>
      </c>
      <c r="O4607" s="1203">
        <f t="shared" si="38"/>
        <v>0.15610000000000002</v>
      </c>
      <c r="P4607" s="1202">
        <v>0.22</v>
      </c>
      <c r="Q4607" s="1203">
        <f t="shared" si="39"/>
        <v>0.1338</v>
      </c>
      <c r="R4607" s="1202">
        <v>0.15</v>
      </c>
      <c r="S4607" s="1197"/>
      <c r="T4607" s="1197"/>
      <c r="U4607" s="1197"/>
      <c r="V4607" s="1197"/>
      <c r="W4607" s="1197"/>
      <c r="X4607" s="1204" t="s">
        <v>763</v>
      </c>
      <c r="Y4607" s="729"/>
    </row>
    <row r="4608" spans="2:25" customFormat="1" ht="15.75" customHeight="1" x14ac:dyDescent="0.2">
      <c r="B4608" s="1227" t="s">
        <v>1100</v>
      </c>
      <c r="C4608" s="1198" t="s">
        <v>783</v>
      </c>
      <c r="D4608" s="1198" t="s">
        <v>1097</v>
      </c>
      <c r="E4608" s="1199">
        <v>49</v>
      </c>
      <c r="F4608" s="1199">
        <v>19.020000000000003</v>
      </c>
      <c r="G4608" s="1200">
        <v>194</v>
      </c>
      <c r="H4608" s="1201">
        <v>9.99</v>
      </c>
      <c r="I4608" s="1198" t="s">
        <v>1098</v>
      </c>
      <c r="J4608" s="1199">
        <v>19.989999999999998</v>
      </c>
      <c r="K4608" s="1198" t="s">
        <v>1682</v>
      </c>
      <c r="L4608" s="1202">
        <v>9.8000000000000004E-2</v>
      </c>
      <c r="M4608" s="1202">
        <f t="shared" si="37"/>
        <v>0.1285</v>
      </c>
      <c r="N4608" s="1202">
        <v>0.22</v>
      </c>
      <c r="O4608" s="1203">
        <f t="shared" si="38"/>
        <v>0.15610000000000002</v>
      </c>
      <c r="P4608" s="1202">
        <v>0.22</v>
      </c>
      <c r="Q4608" s="1203">
        <f t="shared" si="39"/>
        <v>0.1338</v>
      </c>
      <c r="R4608" s="1202">
        <v>0.15</v>
      </c>
      <c r="S4608" s="1197"/>
      <c r="T4608" s="1197"/>
      <c r="U4608" s="1197"/>
      <c r="V4608" s="1197"/>
      <c r="W4608" s="1197"/>
      <c r="X4608" s="1204" t="s">
        <v>763</v>
      </c>
      <c r="Y4608" s="729"/>
    </row>
    <row r="4609" spans="2:25" customFormat="1" ht="15.75" customHeight="1" x14ac:dyDescent="0.2">
      <c r="B4609" s="1227" t="s">
        <v>1101</v>
      </c>
      <c r="C4609" s="1198" t="s">
        <v>783</v>
      </c>
      <c r="D4609" s="1198" t="s">
        <v>1627</v>
      </c>
      <c r="E4609" s="1199">
        <v>54</v>
      </c>
      <c r="F4609" s="1199">
        <v>54</v>
      </c>
      <c r="G4609" s="1200">
        <v>562</v>
      </c>
      <c r="H4609" s="1201"/>
      <c r="I4609" s="1198"/>
      <c r="J4609" s="1199"/>
      <c r="K4609" s="1198"/>
      <c r="L4609" s="1202">
        <v>9.6000000000000002E-2</v>
      </c>
      <c r="M4609" s="1202">
        <f t="shared" si="37"/>
        <v>0.1285</v>
      </c>
      <c r="N4609" s="1202">
        <v>0.22</v>
      </c>
      <c r="O4609" s="1203">
        <f t="shared" si="38"/>
        <v>0.15610000000000002</v>
      </c>
      <c r="P4609" s="1202">
        <v>0.22</v>
      </c>
      <c r="Q4609" s="1203">
        <f t="shared" si="39"/>
        <v>0.1338</v>
      </c>
      <c r="R4609" s="1202">
        <v>0.15</v>
      </c>
      <c r="S4609" s="1197"/>
      <c r="T4609" s="1197"/>
      <c r="U4609" s="1197"/>
      <c r="V4609" s="1197"/>
      <c r="W4609" s="1197"/>
      <c r="X4609" s="1204" t="s">
        <v>763</v>
      </c>
      <c r="Y4609" s="729"/>
    </row>
    <row r="4610" spans="2:25" customFormat="1" ht="15.75" customHeight="1" x14ac:dyDescent="0.2">
      <c r="B4610" s="1227" t="s">
        <v>1102</v>
      </c>
      <c r="C4610" s="1198" t="s">
        <v>783</v>
      </c>
      <c r="D4610" s="1198" t="s">
        <v>929</v>
      </c>
      <c r="E4610" s="1199">
        <v>59</v>
      </c>
      <c r="F4610" s="1199">
        <v>39</v>
      </c>
      <c r="G4610" s="1200">
        <v>397</v>
      </c>
      <c r="H4610" s="1201"/>
      <c r="I4610" s="1198"/>
      <c r="J4610" s="1199">
        <v>20</v>
      </c>
      <c r="K4610" s="1198" t="s">
        <v>1682</v>
      </c>
      <c r="L4610" s="1202">
        <v>9.8000000000000004E-2</v>
      </c>
      <c r="M4610" s="1202">
        <f t="shared" si="37"/>
        <v>0.1285</v>
      </c>
      <c r="N4610" s="1202">
        <v>0.22</v>
      </c>
      <c r="O4610" s="1203">
        <f t="shared" si="38"/>
        <v>0.15610000000000002</v>
      </c>
      <c r="P4610" s="1202">
        <v>0.22</v>
      </c>
      <c r="Q4610" s="1203">
        <f t="shared" si="39"/>
        <v>0.1338</v>
      </c>
      <c r="R4610" s="1202">
        <v>0.15</v>
      </c>
      <c r="S4610" s="1197"/>
      <c r="T4610" s="1197"/>
      <c r="U4610" s="1197"/>
      <c r="V4610" s="1197"/>
      <c r="W4610" s="1197"/>
      <c r="X4610" s="1204" t="s">
        <v>390</v>
      </c>
      <c r="Y4610" s="729"/>
    </row>
    <row r="4611" spans="2:25" customFormat="1" ht="15.75" customHeight="1" x14ac:dyDescent="0.2">
      <c r="B4611" s="1227" t="s">
        <v>1103</v>
      </c>
      <c r="C4611" s="1198" t="s">
        <v>783</v>
      </c>
      <c r="D4611" s="1198" t="s">
        <v>929</v>
      </c>
      <c r="E4611" s="1199">
        <v>59</v>
      </c>
      <c r="F4611" s="1199">
        <v>44</v>
      </c>
      <c r="G4611" s="1200">
        <v>448</v>
      </c>
      <c r="H4611" s="1201"/>
      <c r="I4611" s="1198"/>
      <c r="J4611" s="1199">
        <v>15</v>
      </c>
      <c r="K4611" s="1198" t="s">
        <v>1682</v>
      </c>
      <c r="L4611" s="1202">
        <v>9.8000000000000004E-2</v>
      </c>
      <c r="M4611" s="1202">
        <f t="shared" si="37"/>
        <v>0.1285</v>
      </c>
      <c r="N4611" s="1202">
        <v>0.22</v>
      </c>
      <c r="O4611" s="1203">
        <f t="shared" si="38"/>
        <v>0.15610000000000002</v>
      </c>
      <c r="P4611" s="1202">
        <v>0.22</v>
      </c>
      <c r="Q4611" s="1203">
        <f t="shared" si="39"/>
        <v>0.1338</v>
      </c>
      <c r="R4611" s="1202">
        <v>0.15</v>
      </c>
      <c r="S4611" s="1197"/>
      <c r="T4611" s="1197"/>
      <c r="U4611" s="1197"/>
      <c r="V4611" s="1197"/>
      <c r="W4611" s="1197"/>
      <c r="X4611" s="1204" t="s">
        <v>390</v>
      </c>
      <c r="Y4611" s="729"/>
    </row>
    <row r="4612" spans="2:25" customFormat="1" ht="15.75" customHeight="1" x14ac:dyDescent="0.2">
      <c r="B4612" s="1227" t="s">
        <v>1104</v>
      </c>
      <c r="C4612" s="1198" t="s">
        <v>783</v>
      </c>
      <c r="D4612" s="1198" t="s">
        <v>929</v>
      </c>
      <c r="E4612" s="1199">
        <v>59</v>
      </c>
      <c r="F4612" s="1199">
        <v>44</v>
      </c>
      <c r="G4612" s="1200">
        <v>448</v>
      </c>
      <c r="H4612" s="1201"/>
      <c r="I4612" s="1198"/>
      <c r="J4612" s="1199">
        <v>15</v>
      </c>
      <c r="K4612" s="1198" t="s">
        <v>1682</v>
      </c>
      <c r="L4612" s="1202">
        <v>9.8000000000000004E-2</v>
      </c>
      <c r="M4612" s="1202">
        <f t="shared" si="37"/>
        <v>0.1285</v>
      </c>
      <c r="N4612" s="1202">
        <v>0.22</v>
      </c>
      <c r="O4612" s="1203">
        <f t="shared" si="38"/>
        <v>0.15610000000000002</v>
      </c>
      <c r="P4612" s="1202">
        <v>0.22</v>
      </c>
      <c r="Q4612" s="1203">
        <f t="shared" si="39"/>
        <v>0.1338</v>
      </c>
      <c r="R4612" s="1202">
        <v>0.15</v>
      </c>
      <c r="S4612" s="1197"/>
      <c r="T4612" s="1197"/>
      <c r="U4612" s="1197"/>
      <c r="V4612" s="1197"/>
      <c r="W4612" s="1197"/>
      <c r="X4612" s="1204" t="s">
        <v>390</v>
      </c>
      <c r="Y4612" s="729"/>
    </row>
    <row r="4613" spans="2:25" customFormat="1" ht="15.75" customHeight="1" x14ac:dyDescent="0.2">
      <c r="B4613" s="1227" t="s">
        <v>1105</v>
      </c>
      <c r="C4613" s="1198" t="s">
        <v>783</v>
      </c>
      <c r="D4613" s="1198" t="s">
        <v>929</v>
      </c>
      <c r="E4613" s="1199">
        <v>69</v>
      </c>
      <c r="F4613" s="1199">
        <v>54</v>
      </c>
      <c r="G4613" s="1200">
        <v>562</v>
      </c>
      <c r="H4613" s="1201"/>
      <c r="I4613" s="1198"/>
      <c r="J4613" s="1199">
        <v>15</v>
      </c>
      <c r="K4613" s="1198" t="s">
        <v>1682</v>
      </c>
      <c r="L4613" s="1202">
        <v>9.6000000000000002E-2</v>
      </c>
      <c r="M4613" s="1202">
        <f t="shared" si="37"/>
        <v>0.1285</v>
      </c>
      <c r="N4613" s="1202">
        <v>0.22</v>
      </c>
      <c r="O4613" s="1203">
        <f t="shared" si="38"/>
        <v>0.15610000000000002</v>
      </c>
      <c r="P4613" s="1202">
        <v>0.22</v>
      </c>
      <c r="Q4613" s="1203">
        <f t="shared" si="39"/>
        <v>0.1338</v>
      </c>
      <c r="R4613" s="1202">
        <v>0.15</v>
      </c>
      <c r="S4613" s="1197"/>
      <c r="T4613" s="1197"/>
      <c r="U4613" s="1197"/>
      <c r="V4613" s="1197"/>
      <c r="W4613" s="1197"/>
      <c r="X4613" s="1204" t="s">
        <v>390</v>
      </c>
      <c r="Y4613" s="729"/>
    </row>
    <row r="4614" spans="2:25" customFormat="1" ht="15.75" customHeight="1" x14ac:dyDescent="0.2">
      <c r="B4614" s="1227" t="s">
        <v>1106</v>
      </c>
      <c r="C4614" s="1198" t="s">
        <v>783</v>
      </c>
      <c r="D4614" s="1198" t="s">
        <v>929</v>
      </c>
      <c r="E4614" s="1199">
        <v>69</v>
      </c>
      <c r="F4614" s="1199">
        <v>54</v>
      </c>
      <c r="G4614" s="1200">
        <v>562</v>
      </c>
      <c r="H4614" s="1201"/>
      <c r="I4614" s="1198"/>
      <c r="J4614" s="1199">
        <v>15</v>
      </c>
      <c r="K4614" s="1198" t="s">
        <v>1682</v>
      </c>
      <c r="L4614" s="1202">
        <v>9.6000000000000002E-2</v>
      </c>
      <c r="M4614" s="1202">
        <f t="shared" si="37"/>
        <v>0.1285</v>
      </c>
      <c r="N4614" s="1202">
        <v>0.22</v>
      </c>
      <c r="O4614" s="1203">
        <f t="shared" si="38"/>
        <v>0.15610000000000002</v>
      </c>
      <c r="P4614" s="1202">
        <v>0.22</v>
      </c>
      <c r="Q4614" s="1203">
        <f t="shared" si="39"/>
        <v>0.1338</v>
      </c>
      <c r="R4614" s="1202">
        <v>0.15</v>
      </c>
      <c r="S4614" s="1197"/>
      <c r="T4614" s="1197"/>
      <c r="U4614" s="1197"/>
      <c r="V4614" s="1197"/>
      <c r="W4614" s="1197"/>
      <c r="X4614" s="1204" t="s">
        <v>390</v>
      </c>
      <c r="Y4614" s="729"/>
    </row>
    <row r="4615" spans="2:25" customFormat="1" ht="15.75" customHeight="1" x14ac:dyDescent="0.2">
      <c r="B4615" s="1227" t="s">
        <v>1107</v>
      </c>
      <c r="C4615" s="1198" t="s">
        <v>783</v>
      </c>
      <c r="D4615" s="1198" t="s">
        <v>929</v>
      </c>
      <c r="E4615" s="1199">
        <v>69</v>
      </c>
      <c r="F4615" s="1199">
        <v>54</v>
      </c>
      <c r="G4615" s="1200">
        <v>562</v>
      </c>
      <c r="H4615" s="1201"/>
      <c r="I4615" s="1198"/>
      <c r="J4615" s="1199">
        <v>15</v>
      </c>
      <c r="K4615" s="1198" t="s">
        <v>1682</v>
      </c>
      <c r="L4615" s="1202">
        <v>9.6000000000000002E-2</v>
      </c>
      <c r="M4615" s="1202">
        <f t="shared" si="37"/>
        <v>0.1285</v>
      </c>
      <c r="N4615" s="1202">
        <v>0.22</v>
      </c>
      <c r="O4615" s="1203">
        <f t="shared" si="38"/>
        <v>0.15610000000000002</v>
      </c>
      <c r="P4615" s="1202">
        <v>0.22</v>
      </c>
      <c r="Q4615" s="1203">
        <f t="shared" si="39"/>
        <v>0.1338</v>
      </c>
      <c r="R4615" s="1202">
        <v>0.15</v>
      </c>
      <c r="S4615" s="1197"/>
      <c r="T4615" s="1197"/>
      <c r="U4615" s="1197"/>
      <c r="V4615" s="1197"/>
      <c r="W4615" s="1197"/>
      <c r="X4615" s="1204" t="s">
        <v>390</v>
      </c>
      <c r="Y4615" s="729"/>
    </row>
    <row r="4616" spans="2:25" customFormat="1" ht="15.75" customHeight="1" x14ac:dyDescent="0.2">
      <c r="B4616" s="1227" t="s">
        <v>1108</v>
      </c>
      <c r="C4616" s="1198" t="s">
        <v>783</v>
      </c>
      <c r="D4616" s="1198" t="s">
        <v>929</v>
      </c>
      <c r="E4616" s="1199">
        <v>69</v>
      </c>
      <c r="F4616" s="1199">
        <v>54</v>
      </c>
      <c r="G4616" s="1200">
        <v>562</v>
      </c>
      <c r="H4616" s="1201"/>
      <c r="I4616" s="1198"/>
      <c r="J4616" s="1199">
        <v>15</v>
      </c>
      <c r="K4616" s="1198" t="s">
        <v>1682</v>
      </c>
      <c r="L4616" s="1202">
        <v>9.6000000000000002E-2</v>
      </c>
      <c r="M4616" s="1202">
        <f t="shared" si="37"/>
        <v>0.1285</v>
      </c>
      <c r="N4616" s="1202">
        <v>0.22</v>
      </c>
      <c r="O4616" s="1203">
        <f t="shared" si="38"/>
        <v>0.15610000000000002</v>
      </c>
      <c r="P4616" s="1202">
        <v>0.22</v>
      </c>
      <c r="Q4616" s="1203">
        <f t="shared" si="39"/>
        <v>0.1338</v>
      </c>
      <c r="R4616" s="1202">
        <v>0.15</v>
      </c>
      <c r="S4616" s="1197"/>
      <c r="T4616" s="1197"/>
      <c r="U4616" s="1197"/>
      <c r="V4616" s="1197"/>
      <c r="W4616" s="1197"/>
      <c r="X4616" s="1204" t="s">
        <v>390</v>
      </c>
      <c r="Y4616" s="729"/>
    </row>
    <row r="4617" spans="2:25" customFormat="1" ht="15.75" customHeight="1" x14ac:dyDescent="0.2">
      <c r="B4617" s="1227" t="s">
        <v>1109</v>
      </c>
      <c r="C4617" s="1198" t="s">
        <v>783</v>
      </c>
      <c r="D4617" s="1198" t="s">
        <v>1627</v>
      </c>
      <c r="E4617" s="1199">
        <v>79</v>
      </c>
      <c r="F4617" s="1199">
        <v>79</v>
      </c>
      <c r="G4617" s="1200">
        <v>897</v>
      </c>
      <c r="H4617" s="1201"/>
      <c r="I4617" s="1198"/>
      <c r="J4617" s="1199"/>
      <c r="K4617" s="1198"/>
      <c r="L4617" s="1202">
        <v>8.7999999999999995E-2</v>
      </c>
      <c r="M4617" s="1202">
        <f t="shared" si="37"/>
        <v>0.1285</v>
      </c>
      <c r="N4617" s="1202">
        <v>0.22</v>
      </c>
      <c r="O4617" s="1203">
        <f t="shared" si="38"/>
        <v>0.15610000000000002</v>
      </c>
      <c r="P4617" s="1202">
        <v>0.22</v>
      </c>
      <c r="Q4617" s="1203">
        <f t="shared" si="39"/>
        <v>0.1338</v>
      </c>
      <c r="R4617" s="1202">
        <v>0.15</v>
      </c>
      <c r="S4617" s="1197"/>
      <c r="T4617" s="1197"/>
      <c r="U4617" s="1197"/>
      <c r="V4617" s="1197"/>
      <c r="W4617" s="1197"/>
      <c r="X4617" s="1204" t="s">
        <v>390</v>
      </c>
      <c r="Y4617" s="729"/>
    </row>
    <row r="4618" spans="2:25" customFormat="1" ht="15.75" customHeight="1" x14ac:dyDescent="0.2">
      <c r="B4618" s="1227" t="s">
        <v>1110</v>
      </c>
      <c r="C4618" s="1198" t="s">
        <v>783</v>
      </c>
      <c r="D4618" s="1198" t="s">
        <v>929</v>
      </c>
      <c r="E4618" s="1199">
        <v>79</v>
      </c>
      <c r="F4618" s="1199">
        <v>59</v>
      </c>
      <c r="G4618" s="1200">
        <v>655</v>
      </c>
      <c r="H4618" s="1201"/>
      <c r="I4618" s="1198"/>
      <c r="J4618" s="1199">
        <v>20</v>
      </c>
      <c r="K4618" s="1198" t="s">
        <v>1682</v>
      </c>
      <c r="L4618" s="1202">
        <v>0.09</v>
      </c>
      <c r="M4618" s="1202">
        <f t="shared" si="37"/>
        <v>0.1285</v>
      </c>
      <c r="N4618" s="1202">
        <v>0.22</v>
      </c>
      <c r="O4618" s="1203">
        <f t="shared" si="38"/>
        <v>0.15610000000000002</v>
      </c>
      <c r="P4618" s="1202">
        <v>0.22</v>
      </c>
      <c r="Q4618" s="1203">
        <f t="shared" si="39"/>
        <v>0.1338</v>
      </c>
      <c r="R4618" s="1202">
        <v>0.15</v>
      </c>
      <c r="S4618" s="1197"/>
      <c r="T4618" s="1197"/>
      <c r="U4618" s="1197"/>
      <c r="V4618" s="1197"/>
      <c r="W4618" s="1197"/>
      <c r="X4618" s="1204" t="s">
        <v>390</v>
      </c>
      <c r="Y4618" s="729"/>
    </row>
    <row r="4619" spans="2:25" customFormat="1" ht="15.75" customHeight="1" x14ac:dyDescent="0.2">
      <c r="B4619" s="1227" t="s">
        <v>1111</v>
      </c>
      <c r="C4619" s="1198" t="s">
        <v>783</v>
      </c>
      <c r="D4619" s="1198" t="s">
        <v>929</v>
      </c>
      <c r="E4619" s="1199">
        <v>79</v>
      </c>
      <c r="F4619" s="1199">
        <v>64</v>
      </c>
      <c r="G4619" s="1200">
        <v>711</v>
      </c>
      <c r="H4619" s="1201"/>
      <c r="I4619" s="1198"/>
      <c r="J4619" s="1199">
        <v>15</v>
      </c>
      <c r="K4619" s="1198" t="s">
        <v>1682</v>
      </c>
      <c r="L4619" s="1202">
        <v>0.09</v>
      </c>
      <c r="M4619" s="1202">
        <f t="shared" si="37"/>
        <v>0.1285</v>
      </c>
      <c r="N4619" s="1202">
        <v>0.22</v>
      </c>
      <c r="O4619" s="1203">
        <f t="shared" si="38"/>
        <v>0.15610000000000002</v>
      </c>
      <c r="P4619" s="1202">
        <v>0.22</v>
      </c>
      <c r="Q4619" s="1203">
        <f t="shared" si="39"/>
        <v>0.1338</v>
      </c>
      <c r="R4619" s="1202">
        <v>0.15</v>
      </c>
      <c r="S4619" s="1197"/>
      <c r="T4619" s="1197"/>
      <c r="U4619" s="1197"/>
      <c r="V4619" s="1197"/>
      <c r="W4619" s="1197"/>
      <c r="X4619" s="1204" t="s">
        <v>390</v>
      </c>
      <c r="Y4619" s="729"/>
    </row>
    <row r="4620" spans="2:25" customFormat="1" ht="15.75" customHeight="1" x14ac:dyDescent="0.2">
      <c r="B4620" s="1227" t="s">
        <v>1112</v>
      </c>
      <c r="C4620" s="1198" t="s">
        <v>783</v>
      </c>
      <c r="D4620" s="1198" t="s">
        <v>929</v>
      </c>
      <c r="E4620" s="1199">
        <v>79</v>
      </c>
      <c r="F4620" s="1199">
        <v>64</v>
      </c>
      <c r="G4620" s="1200">
        <v>711</v>
      </c>
      <c r="H4620" s="1201"/>
      <c r="I4620" s="1198"/>
      <c r="J4620" s="1199">
        <v>15</v>
      </c>
      <c r="K4620" s="1198" t="s">
        <v>1682</v>
      </c>
      <c r="L4620" s="1202">
        <v>0.09</v>
      </c>
      <c r="M4620" s="1202">
        <f t="shared" si="37"/>
        <v>0.1285</v>
      </c>
      <c r="N4620" s="1202">
        <v>0.22</v>
      </c>
      <c r="O4620" s="1203">
        <f t="shared" si="38"/>
        <v>0.15610000000000002</v>
      </c>
      <c r="P4620" s="1202">
        <v>0.22</v>
      </c>
      <c r="Q4620" s="1203">
        <f t="shared" si="39"/>
        <v>0.1338</v>
      </c>
      <c r="R4620" s="1202">
        <v>0.15</v>
      </c>
      <c r="S4620" s="1197"/>
      <c r="T4620" s="1197"/>
      <c r="U4620" s="1197"/>
      <c r="V4620" s="1197"/>
      <c r="W4620" s="1197"/>
      <c r="X4620" s="1204" t="s">
        <v>390</v>
      </c>
      <c r="Y4620" s="729"/>
    </row>
    <row r="4621" spans="2:25" customFormat="1" ht="15.75" customHeight="1" x14ac:dyDescent="0.2">
      <c r="B4621" s="1227" t="s">
        <v>1113</v>
      </c>
      <c r="C4621" s="1198" t="s">
        <v>783</v>
      </c>
      <c r="D4621" s="1198" t="s">
        <v>1627</v>
      </c>
      <c r="E4621" s="1199">
        <v>95</v>
      </c>
      <c r="F4621" s="1199">
        <v>95</v>
      </c>
      <c r="G4621" s="1200">
        <v>1104</v>
      </c>
      <c r="H4621" s="1201"/>
      <c r="I4621" s="1198"/>
      <c r="J4621" s="1199"/>
      <c r="K4621" s="1198"/>
      <c r="L4621" s="1202">
        <v>8.5999999999999993E-2</v>
      </c>
      <c r="M4621" s="1202">
        <f t="shared" si="37"/>
        <v>0.1285</v>
      </c>
      <c r="N4621" s="1202">
        <v>0.22</v>
      </c>
      <c r="O4621" s="1203">
        <f t="shared" si="38"/>
        <v>0.15610000000000002</v>
      </c>
      <c r="P4621" s="1202">
        <v>0.22</v>
      </c>
      <c r="Q4621" s="1203">
        <f t="shared" si="39"/>
        <v>0.1338</v>
      </c>
      <c r="R4621" s="1202">
        <v>0.15</v>
      </c>
      <c r="S4621" s="1197"/>
      <c r="T4621" s="1197"/>
      <c r="U4621" s="1197"/>
      <c r="V4621" s="1197"/>
      <c r="W4621" s="1197"/>
      <c r="X4621" s="1204" t="s">
        <v>390</v>
      </c>
      <c r="Y4621" s="729"/>
    </row>
    <row r="4622" spans="2:25" customFormat="1" ht="15.75" customHeight="1" x14ac:dyDescent="0.2">
      <c r="B4622" s="1227" t="s">
        <v>1114</v>
      </c>
      <c r="C4622" s="1198" t="s">
        <v>783</v>
      </c>
      <c r="D4622" s="1198" t="s">
        <v>929</v>
      </c>
      <c r="E4622" s="1199">
        <v>99</v>
      </c>
      <c r="F4622" s="1199">
        <v>84</v>
      </c>
      <c r="G4622" s="1200">
        <v>976</v>
      </c>
      <c r="H4622" s="1201"/>
      <c r="I4622" s="1198"/>
      <c r="J4622" s="1199">
        <v>15</v>
      </c>
      <c r="K4622" s="1198" t="s">
        <v>1682</v>
      </c>
      <c r="L4622" s="1202">
        <v>8.5999999999999993E-2</v>
      </c>
      <c r="M4622" s="1202">
        <f t="shared" si="37"/>
        <v>0.1285</v>
      </c>
      <c r="N4622" s="1202">
        <v>0.22</v>
      </c>
      <c r="O4622" s="1203">
        <f t="shared" si="38"/>
        <v>0.15610000000000002</v>
      </c>
      <c r="P4622" s="1202">
        <v>0.22</v>
      </c>
      <c r="Q4622" s="1203">
        <f t="shared" si="39"/>
        <v>0.1338</v>
      </c>
      <c r="R4622" s="1202">
        <v>0.15</v>
      </c>
      <c r="S4622" s="1197"/>
      <c r="T4622" s="1197"/>
      <c r="U4622" s="1197"/>
      <c r="V4622" s="1197"/>
      <c r="W4622" s="1197"/>
      <c r="X4622" s="1204" t="s">
        <v>390</v>
      </c>
      <c r="Y4622" s="729"/>
    </row>
    <row r="4623" spans="2:25" customFormat="1" ht="15.75" customHeight="1" x14ac:dyDescent="0.2">
      <c r="B4623" s="1227" t="s">
        <v>1115</v>
      </c>
      <c r="C4623" s="1198" t="s">
        <v>783</v>
      </c>
      <c r="D4623" s="1198" t="s">
        <v>929</v>
      </c>
      <c r="E4623" s="1199">
        <v>99</v>
      </c>
      <c r="F4623" s="1199">
        <v>84</v>
      </c>
      <c r="G4623" s="1200">
        <v>976</v>
      </c>
      <c r="H4623" s="1201"/>
      <c r="I4623" s="1198"/>
      <c r="J4623" s="1199">
        <v>15</v>
      </c>
      <c r="K4623" s="1198" t="s">
        <v>1682</v>
      </c>
      <c r="L4623" s="1202">
        <v>8.5999999999999993E-2</v>
      </c>
      <c r="M4623" s="1202">
        <f t="shared" si="37"/>
        <v>0.1285</v>
      </c>
      <c r="N4623" s="1202">
        <v>0.22</v>
      </c>
      <c r="O4623" s="1203">
        <f t="shared" si="38"/>
        <v>0.15610000000000002</v>
      </c>
      <c r="P4623" s="1202">
        <v>0.22</v>
      </c>
      <c r="Q4623" s="1203">
        <f t="shared" si="39"/>
        <v>0.1338</v>
      </c>
      <c r="R4623" s="1202">
        <v>0.15</v>
      </c>
      <c r="S4623" s="1197"/>
      <c r="T4623" s="1197"/>
      <c r="U4623" s="1197"/>
      <c r="V4623" s="1197"/>
      <c r="W4623" s="1197"/>
      <c r="X4623" s="1204" t="s">
        <v>390</v>
      </c>
      <c r="Y4623" s="729"/>
    </row>
    <row r="4624" spans="2:25" customFormat="1" ht="15.75" customHeight="1" x14ac:dyDescent="0.2">
      <c r="B4624" s="1227" t="s">
        <v>1116</v>
      </c>
      <c r="C4624" s="1198" t="s">
        <v>783</v>
      </c>
      <c r="D4624" s="1198" t="s">
        <v>929</v>
      </c>
      <c r="E4624" s="1199">
        <v>99</v>
      </c>
      <c r="F4624" s="1199">
        <v>84</v>
      </c>
      <c r="G4624" s="1200">
        <v>976</v>
      </c>
      <c r="H4624" s="1201"/>
      <c r="I4624" s="1198"/>
      <c r="J4624" s="1199">
        <v>15</v>
      </c>
      <c r="K4624" s="1198" t="s">
        <v>1682</v>
      </c>
      <c r="L4624" s="1202">
        <v>8.5999999999999993E-2</v>
      </c>
      <c r="M4624" s="1202">
        <f t="shared" si="37"/>
        <v>0.1285</v>
      </c>
      <c r="N4624" s="1202">
        <v>0.22</v>
      </c>
      <c r="O4624" s="1203">
        <f t="shared" si="38"/>
        <v>0.15610000000000002</v>
      </c>
      <c r="P4624" s="1202">
        <v>0.22</v>
      </c>
      <c r="Q4624" s="1203">
        <f t="shared" si="39"/>
        <v>0.1338</v>
      </c>
      <c r="R4624" s="1202">
        <v>0.15</v>
      </c>
      <c r="S4624" s="1197"/>
      <c r="T4624" s="1197"/>
      <c r="U4624" s="1197"/>
      <c r="V4624" s="1197"/>
      <c r="W4624" s="1197"/>
      <c r="X4624" s="1204" t="s">
        <v>390</v>
      </c>
      <c r="Y4624" s="729"/>
    </row>
    <row r="4625" spans="2:25" customFormat="1" ht="15.75" customHeight="1" x14ac:dyDescent="0.2">
      <c r="B4625" s="1227" t="s">
        <v>1117</v>
      </c>
      <c r="C4625" s="1198" t="s">
        <v>783</v>
      </c>
      <c r="D4625" s="1198" t="s">
        <v>1627</v>
      </c>
      <c r="E4625" s="1199">
        <v>120</v>
      </c>
      <c r="F4625" s="1199">
        <v>120</v>
      </c>
      <c r="G4625" s="1200">
        <v>1428</v>
      </c>
      <c r="H4625" s="1201"/>
      <c r="I4625" s="1198"/>
      <c r="J4625" s="1199"/>
      <c r="K4625" s="1198"/>
      <c r="L4625" s="1202">
        <v>8.4000000000000005E-2</v>
      </c>
      <c r="M4625" s="1202">
        <f t="shared" si="37"/>
        <v>0.1285</v>
      </c>
      <c r="N4625" s="1202">
        <v>0.22</v>
      </c>
      <c r="O4625" s="1203">
        <f t="shared" si="38"/>
        <v>0.15610000000000002</v>
      </c>
      <c r="P4625" s="1202">
        <v>0.22</v>
      </c>
      <c r="Q4625" s="1203">
        <f t="shared" si="39"/>
        <v>0.1338</v>
      </c>
      <c r="R4625" s="1202">
        <v>0.15</v>
      </c>
      <c r="S4625" s="1197"/>
      <c r="T4625" s="1197"/>
      <c r="U4625" s="1197"/>
      <c r="V4625" s="1197"/>
      <c r="W4625" s="1197"/>
      <c r="X4625" s="1204" t="s">
        <v>390</v>
      </c>
      <c r="Y4625" s="729"/>
    </row>
    <row r="4626" spans="2:25" customFormat="1" ht="15.75" customHeight="1" x14ac:dyDescent="0.2">
      <c r="B4626" s="1227" t="s">
        <v>1118</v>
      </c>
      <c r="C4626" s="1198" t="s">
        <v>2799</v>
      </c>
      <c r="D4626" s="1198" t="s">
        <v>2284</v>
      </c>
      <c r="E4626" s="1199">
        <v>12</v>
      </c>
      <c r="F4626" s="1199">
        <v>10</v>
      </c>
      <c r="G4626" s="1200">
        <v>83</v>
      </c>
      <c r="H4626" s="1201">
        <v>2</v>
      </c>
      <c r="I4626" s="1198" t="s">
        <v>1119</v>
      </c>
      <c r="J4626" s="1197"/>
      <c r="K4626" s="1198"/>
      <c r="L4626" s="1202">
        <v>0.12</v>
      </c>
      <c r="M4626" s="1202">
        <f t="shared" si="37"/>
        <v>0.1285</v>
      </c>
      <c r="N4626" s="1202">
        <v>0.22</v>
      </c>
      <c r="O4626" s="1203">
        <f t="shared" si="38"/>
        <v>0.15610000000000002</v>
      </c>
      <c r="P4626" s="1202">
        <v>0.22</v>
      </c>
      <c r="Q4626" s="1203">
        <f t="shared" si="39"/>
        <v>0.1338</v>
      </c>
      <c r="R4626" s="1202">
        <v>0.15</v>
      </c>
      <c r="S4626" s="1197"/>
      <c r="T4626" s="1197"/>
      <c r="U4626" s="1197"/>
      <c r="V4626" s="1197"/>
      <c r="W4626" s="1197"/>
      <c r="X4626" s="1204" t="s">
        <v>2034</v>
      </c>
      <c r="Y4626" s="729"/>
    </row>
    <row r="4627" spans="2:25" customFormat="1" ht="15.75" customHeight="1" x14ac:dyDescent="0.2">
      <c r="B4627" s="1227" t="s">
        <v>1120</v>
      </c>
      <c r="C4627" s="1198" t="s">
        <v>2799</v>
      </c>
      <c r="D4627" s="1198" t="s">
        <v>1627</v>
      </c>
      <c r="E4627" s="1199">
        <v>15</v>
      </c>
      <c r="F4627" s="1199">
        <v>15</v>
      </c>
      <c r="G4627" s="1200">
        <v>100</v>
      </c>
      <c r="H4627" s="1201"/>
      <c r="I4627" s="1198"/>
      <c r="J4627" s="1199"/>
      <c r="K4627" s="1198"/>
      <c r="L4627" s="1202">
        <v>0.15</v>
      </c>
      <c r="M4627" s="1202">
        <f t="shared" si="37"/>
        <v>0.1285</v>
      </c>
      <c r="N4627" s="1202">
        <v>0.22</v>
      </c>
      <c r="O4627" s="1203">
        <f t="shared" si="38"/>
        <v>8.6099999999999996E-2</v>
      </c>
      <c r="P4627" s="1202">
        <v>0.15</v>
      </c>
      <c r="Q4627" s="1203">
        <f t="shared" si="39"/>
        <v>0.1338</v>
      </c>
      <c r="R4627" s="1202">
        <v>0.15</v>
      </c>
      <c r="S4627" s="1197"/>
      <c r="T4627" s="1197"/>
      <c r="U4627" s="1197"/>
      <c r="V4627" s="1197"/>
      <c r="W4627" s="1197"/>
      <c r="X4627" s="1204" t="s">
        <v>2034</v>
      </c>
      <c r="Y4627" s="729"/>
    </row>
    <row r="4628" spans="2:25" customFormat="1" ht="15.75" customHeight="1" x14ac:dyDescent="0.2">
      <c r="B4628" s="1227" t="s">
        <v>1121</v>
      </c>
      <c r="C4628" s="1198" t="s">
        <v>2799</v>
      </c>
      <c r="D4628" s="1198" t="s">
        <v>1627</v>
      </c>
      <c r="E4628" s="1199">
        <v>15</v>
      </c>
      <c r="F4628" s="1199">
        <v>15</v>
      </c>
      <c r="G4628" s="1200">
        <v>125</v>
      </c>
      <c r="H4628" s="1201"/>
      <c r="I4628" s="1198"/>
      <c r="J4628" s="1199"/>
      <c r="K4628" s="1198"/>
      <c r="L4628" s="1202">
        <v>0.12</v>
      </c>
      <c r="M4628" s="1202">
        <f t="shared" si="37"/>
        <v>0.1285</v>
      </c>
      <c r="N4628" s="1202">
        <v>0.22</v>
      </c>
      <c r="O4628" s="1203">
        <f t="shared" si="38"/>
        <v>0.15610000000000002</v>
      </c>
      <c r="P4628" s="1202">
        <v>0.22</v>
      </c>
      <c r="Q4628" s="1203">
        <f t="shared" si="39"/>
        <v>0.1338</v>
      </c>
      <c r="R4628" s="1202">
        <v>0.15</v>
      </c>
      <c r="S4628" s="1197"/>
      <c r="T4628" s="1197"/>
      <c r="U4628" s="1197"/>
      <c r="V4628" s="1197"/>
      <c r="W4628" s="1197"/>
      <c r="X4628" s="1204" t="s">
        <v>2034</v>
      </c>
      <c r="Y4628" s="729"/>
    </row>
    <row r="4629" spans="2:25" customFormat="1" ht="15.75" customHeight="1" x14ac:dyDescent="0.2">
      <c r="B4629" s="1227" t="s">
        <v>1122</v>
      </c>
      <c r="C4629" s="1198" t="s">
        <v>2030</v>
      </c>
      <c r="D4629" s="1198" t="s">
        <v>2284</v>
      </c>
      <c r="E4629" s="1199">
        <v>15</v>
      </c>
      <c r="F4629" s="1199">
        <v>12.64</v>
      </c>
      <c r="G4629" s="1200">
        <v>105</v>
      </c>
      <c r="H4629" s="1201">
        <v>2.3599999999999994</v>
      </c>
      <c r="I4629" s="1198" t="s">
        <v>1119</v>
      </c>
      <c r="J4629" s="1197"/>
      <c r="K4629" s="1198"/>
      <c r="L4629" s="1202">
        <v>0.12</v>
      </c>
      <c r="M4629" s="1202">
        <f t="shared" si="37"/>
        <v>0.1285</v>
      </c>
      <c r="N4629" s="1202">
        <v>0.22</v>
      </c>
      <c r="O4629" s="1203">
        <f t="shared" si="38"/>
        <v>0.15610000000000002</v>
      </c>
      <c r="P4629" s="1202">
        <v>0.22</v>
      </c>
      <c r="Q4629" s="1203">
        <f t="shared" si="39"/>
        <v>0.1338</v>
      </c>
      <c r="R4629" s="1202">
        <v>0.15</v>
      </c>
      <c r="S4629" s="1197"/>
      <c r="T4629" s="1197"/>
      <c r="U4629" s="1197"/>
      <c r="V4629" s="1197"/>
      <c r="W4629" s="1197"/>
      <c r="X4629" s="1206" t="s">
        <v>2034</v>
      </c>
      <c r="Y4629" s="729"/>
    </row>
    <row r="4630" spans="2:25" customFormat="1" ht="15.75" customHeight="1" x14ac:dyDescent="0.2">
      <c r="B4630" s="1227" t="s">
        <v>1123</v>
      </c>
      <c r="C4630" s="1198" t="s">
        <v>2799</v>
      </c>
      <c r="D4630" s="1198" t="s">
        <v>1627</v>
      </c>
      <c r="E4630" s="1199">
        <v>18</v>
      </c>
      <c r="F4630" s="1199">
        <v>18</v>
      </c>
      <c r="G4630" s="1200">
        <v>150</v>
      </c>
      <c r="H4630" s="1201"/>
      <c r="I4630" s="1198"/>
      <c r="J4630" s="1199"/>
      <c r="K4630" s="1198"/>
      <c r="L4630" s="1202">
        <v>0.12</v>
      </c>
      <c r="M4630" s="1202">
        <f t="shared" si="37"/>
        <v>0.1285</v>
      </c>
      <c r="N4630" s="1202">
        <v>0.22</v>
      </c>
      <c r="O4630" s="1203">
        <f t="shared" si="38"/>
        <v>0.15610000000000002</v>
      </c>
      <c r="P4630" s="1202">
        <v>0.22</v>
      </c>
      <c r="Q4630" s="1203">
        <f t="shared" si="39"/>
        <v>0.1338</v>
      </c>
      <c r="R4630" s="1202">
        <v>0.15</v>
      </c>
      <c r="S4630" s="1197"/>
      <c r="T4630" s="1197"/>
      <c r="U4630" s="1197"/>
      <c r="V4630" s="1197"/>
      <c r="W4630" s="1197"/>
      <c r="X4630" s="1204" t="s">
        <v>2034</v>
      </c>
      <c r="Y4630" s="729"/>
    </row>
    <row r="4631" spans="2:25" customFormat="1" ht="15.75" customHeight="1" x14ac:dyDescent="0.2">
      <c r="B4631" s="1227" t="s">
        <v>1124</v>
      </c>
      <c r="C4631" s="1198" t="s">
        <v>2030</v>
      </c>
      <c r="D4631" s="1198" t="s">
        <v>2284</v>
      </c>
      <c r="E4631" s="1199">
        <v>18</v>
      </c>
      <c r="F4631" s="1199">
        <v>14.07</v>
      </c>
      <c r="G4631" s="1200">
        <v>117</v>
      </c>
      <c r="H4631" s="1201">
        <v>3.9299999999999997</v>
      </c>
      <c r="I4631" s="1198" t="s">
        <v>1125</v>
      </c>
      <c r="J4631" s="1197"/>
      <c r="K4631" s="1198"/>
      <c r="L4631" s="1202">
        <v>0.12</v>
      </c>
      <c r="M4631" s="1202">
        <f t="shared" si="37"/>
        <v>0.1285</v>
      </c>
      <c r="N4631" s="1202">
        <v>0.22</v>
      </c>
      <c r="O4631" s="1203">
        <f t="shared" si="38"/>
        <v>0.15610000000000002</v>
      </c>
      <c r="P4631" s="1202">
        <v>0.22</v>
      </c>
      <c r="Q4631" s="1203">
        <f t="shared" si="39"/>
        <v>0.1338</v>
      </c>
      <c r="R4631" s="1202">
        <v>0.15</v>
      </c>
      <c r="S4631" s="1197"/>
      <c r="T4631" s="1197"/>
      <c r="U4631" s="1197"/>
      <c r="V4631" s="1197"/>
      <c r="W4631" s="1197"/>
      <c r="X4631" s="1206" t="s">
        <v>2034</v>
      </c>
      <c r="Y4631" s="729"/>
    </row>
    <row r="4632" spans="2:25" customFormat="1" ht="15.75" customHeight="1" x14ac:dyDescent="0.2">
      <c r="B4632" s="1227" t="s">
        <v>1126</v>
      </c>
      <c r="C4632" s="1198" t="s">
        <v>2030</v>
      </c>
      <c r="D4632" s="1198" t="s">
        <v>2284</v>
      </c>
      <c r="E4632" s="1199">
        <v>20</v>
      </c>
      <c r="F4632" s="1199">
        <v>12.13</v>
      </c>
      <c r="G4632" s="1200">
        <v>101</v>
      </c>
      <c r="H4632" s="1201">
        <v>7.8699999999999992</v>
      </c>
      <c r="I4632" s="1198" t="s">
        <v>1127</v>
      </c>
      <c r="J4632" s="1197"/>
      <c r="K4632" s="1198"/>
      <c r="L4632" s="1202">
        <v>0.12</v>
      </c>
      <c r="M4632" s="1202">
        <f t="shared" si="37"/>
        <v>0.1285</v>
      </c>
      <c r="N4632" s="1202">
        <v>0.22</v>
      </c>
      <c r="O4632" s="1203">
        <f t="shared" si="38"/>
        <v>0.15610000000000002</v>
      </c>
      <c r="P4632" s="1202">
        <v>0.22</v>
      </c>
      <c r="Q4632" s="1203">
        <f t="shared" si="39"/>
        <v>0.1338</v>
      </c>
      <c r="R4632" s="1202">
        <v>0.15</v>
      </c>
      <c r="S4632" s="1197"/>
      <c r="T4632" s="1197"/>
      <c r="U4632" s="1197"/>
      <c r="V4632" s="1197"/>
      <c r="W4632" s="1197"/>
      <c r="X4632" s="1206" t="s">
        <v>2034</v>
      </c>
      <c r="Y4632" s="729"/>
    </row>
    <row r="4633" spans="2:25" customFormat="1" ht="15.75" customHeight="1" x14ac:dyDescent="0.2">
      <c r="B4633" s="1227" t="s">
        <v>1128</v>
      </c>
      <c r="C4633" s="1198" t="s">
        <v>2799</v>
      </c>
      <c r="D4633" s="1198" t="s">
        <v>1627</v>
      </c>
      <c r="E4633" s="1199">
        <v>22</v>
      </c>
      <c r="F4633" s="1199">
        <v>22</v>
      </c>
      <c r="G4633" s="1200">
        <v>183</v>
      </c>
      <c r="H4633" s="1201"/>
      <c r="I4633" s="1198"/>
      <c r="J4633" s="1199"/>
      <c r="K4633" s="1198"/>
      <c r="L4633" s="1202">
        <v>0.12</v>
      </c>
      <c r="M4633" s="1202">
        <f t="shared" si="37"/>
        <v>0.1285</v>
      </c>
      <c r="N4633" s="1202">
        <v>0.22</v>
      </c>
      <c r="O4633" s="1203">
        <f t="shared" si="38"/>
        <v>0.15610000000000002</v>
      </c>
      <c r="P4633" s="1202">
        <v>0.22</v>
      </c>
      <c r="Q4633" s="1203">
        <f t="shared" si="39"/>
        <v>0.1338</v>
      </c>
      <c r="R4633" s="1202">
        <v>0.15</v>
      </c>
      <c r="S4633" s="1197"/>
      <c r="T4633" s="1197"/>
      <c r="U4633" s="1197"/>
      <c r="V4633" s="1197"/>
      <c r="W4633" s="1197"/>
      <c r="X4633" s="1204" t="s">
        <v>2034</v>
      </c>
      <c r="Y4633" s="729"/>
    </row>
    <row r="4634" spans="2:25" customFormat="1" ht="15.75" customHeight="1" x14ac:dyDescent="0.2">
      <c r="B4634" s="1227" t="s">
        <v>1671</v>
      </c>
      <c r="C4634" s="1198" t="s">
        <v>2799</v>
      </c>
      <c r="D4634" s="1198" t="s">
        <v>1627</v>
      </c>
      <c r="E4634" s="1199">
        <v>22</v>
      </c>
      <c r="F4634" s="1199">
        <v>22</v>
      </c>
      <c r="G4634" s="1200">
        <v>183</v>
      </c>
      <c r="H4634" s="1201"/>
      <c r="I4634" s="1198"/>
      <c r="J4634" s="1199"/>
      <c r="K4634" s="1198"/>
      <c r="L4634" s="1202">
        <v>0.12</v>
      </c>
      <c r="M4634" s="1202">
        <f t="shared" si="37"/>
        <v>0.1285</v>
      </c>
      <c r="N4634" s="1202">
        <v>0.22</v>
      </c>
      <c r="O4634" s="1203">
        <f t="shared" si="38"/>
        <v>0.15610000000000002</v>
      </c>
      <c r="P4634" s="1202">
        <v>0.22</v>
      </c>
      <c r="Q4634" s="1203">
        <f t="shared" si="39"/>
        <v>0.1338</v>
      </c>
      <c r="R4634" s="1202">
        <v>0.15</v>
      </c>
      <c r="S4634" s="1197"/>
      <c r="T4634" s="1197"/>
      <c r="U4634" s="1197"/>
      <c r="V4634" s="1197"/>
      <c r="W4634" s="1197"/>
      <c r="X4634" s="1204" t="s">
        <v>2034</v>
      </c>
      <c r="Y4634" s="729"/>
    </row>
    <row r="4635" spans="2:25" customFormat="1" ht="15.75" customHeight="1" x14ac:dyDescent="0.2">
      <c r="B4635" s="1227" t="s">
        <v>1129</v>
      </c>
      <c r="C4635" s="1198" t="s">
        <v>2030</v>
      </c>
      <c r="D4635" s="1198" t="s">
        <v>2284</v>
      </c>
      <c r="E4635" s="1199">
        <v>22</v>
      </c>
      <c r="F4635" s="1199">
        <v>10.199999999999999</v>
      </c>
      <c r="G4635" s="1200">
        <v>85</v>
      </c>
      <c r="H4635" s="1201">
        <v>11.8</v>
      </c>
      <c r="I4635" s="1198" t="s">
        <v>1130</v>
      </c>
      <c r="J4635" s="1197"/>
      <c r="K4635" s="1198"/>
      <c r="L4635" s="1202">
        <v>0.12</v>
      </c>
      <c r="M4635" s="1202">
        <f t="shared" si="37"/>
        <v>0.1285</v>
      </c>
      <c r="N4635" s="1202">
        <v>0.22</v>
      </c>
      <c r="O4635" s="1203">
        <f t="shared" si="38"/>
        <v>0.15610000000000002</v>
      </c>
      <c r="P4635" s="1202">
        <v>0.22</v>
      </c>
      <c r="Q4635" s="1203">
        <f t="shared" si="39"/>
        <v>0.1338</v>
      </c>
      <c r="R4635" s="1202">
        <v>0.15</v>
      </c>
      <c r="S4635" s="1197"/>
      <c r="T4635" s="1197"/>
      <c r="U4635" s="1197"/>
      <c r="V4635" s="1197"/>
      <c r="W4635" s="1197"/>
      <c r="X4635" s="1206" t="s">
        <v>2034</v>
      </c>
      <c r="Y4635" s="729"/>
    </row>
    <row r="4636" spans="2:25" customFormat="1" ht="15.75" customHeight="1" x14ac:dyDescent="0.2">
      <c r="B4636" s="1227" t="s">
        <v>1673</v>
      </c>
      <c r="C4636" s="1198" t="s">
        <v>2799</v>
      </c>
      <c r="D4636" s="1198" t="s">
        <v>1627</v>
      </c>
      <c r="E4636" s="1199">
        <v>25</v>
      </c>
      <c r="F4636" s="1199">
        <v>25</v>
      </c>
      <c r="G4636" s="1200">
        <v>208</v>
      </c>
      <c r="H4636" s="1201"/>
      <c r="I4636" s="1198"/>
      <c r="J4636" s="1199"/>
      <c r="K4636" s="1198"/>
      <c r="L4636" s="1202">
        <v>0.12</v>
      </c>
      <c r="M4636" s="1202">
        <f t="shared" si="37"/>
        <v>0.1285</v>
      </c>
      <c r="N4636" s="1202">
        <v>0.22</v>
      </c>
      <c r="O4636" s="1203">
        <f t="shared" si="38"/>
        <v>0.15610000000000002</v>
      </c>
      <c r="P4636" s="1202">
        <v>0.22</v>
      </c>
      <c r="Q4636" s="1203">
        <f t="shared" si="39"/>
        <v>0.1338</v>
      </c>
      <c r="R4636" s="1202">
        <v>0.15</v>
      </c>
      <c r="S4636" s="1197"/>
      <c r="T4636" s="1197"/>
      <c r="U4636" s="1197"/>
      <c r="V4636" s="1197"/>
      <c r="W4636" s="1197"/>
      <c r="X4636" s="1204" t="s">
        <v>2034</v>
      </c>
      <c r="Y4636" s="729"/>
    </row>
    <row r="4637" spans="2:25" customFormat="1" ht="15.75" customHeight="1" x14ac:dyDescent="0.2">
      <c r="B4637" s="1227" t="s">
        <v>1674</v>
      </c>
      <c r="C4637" s="1198" t="s">
        <v>2799</v>
      </c>
      <c r="D4637" s="1198" t="s">
        <v>929</v>
      </c>
      <c r="E4637" s="1199">
        <v>25</v>
      </c>
      <c r="F4637" s="1199">
        <v>15.01</v>
      </c>
      <c r="G4637" s="1200">
        <v>125</v>
      </c>
      <c r="H4637" s="1201"/>
      <c r="I4637" s="1198"/>
      <c r="J4637" s="1199">
        <v>9.99</v>
      </c>
      <c r="K4637" s="1198" t="s">
        <v>1675</v>
      </c>
      <c r="L4637" s="1202">
        <v>0.12</v>
      </c>
      <c r="M4637" s="1202">
        <f t="shared" si="37"/>
        <v>0.1285</v>
      </c>
      <c r="N4637" s="1202">
        <v>0.22</v>
      </c>
      <c r="O4637" s="1203">
        <f t="shared" si="38"/>
        <v>0.15610000000000002</v>
      </c>
      <c r="P4637" s="1202">
        <v>0.22</v>
      </c>
      <c r="Q4637" s="1203">
        <f t="shared" si="39"/>
        <v>0.1338</v>
      </c>
      <c r="R4637" s="1202">
        <v>0.15</v>
      </c>
      <c r="S4637" s="1197"/>
      <c r="T4637" s="1197"/>
      <c r="U4637" s="1197"/>
      <c r="V4637" s="1197"/>
      <c r="W4637" s="1197"/>
      <c r="X4637" s="1204" t="s">
        <v>2034</v>
      </c>
      <c r="Y4637" s="729"/>
    </row>
    <row r="4638" spans="2:25" customFormat="1" ht="15.75" customHeight="1" x14ac:dyDescent="0.2">
      <c r="B4638" s="1227" t="s">
        <v>1676</v>
      </c>
      <c r="C4638" s="1198" t="s">
        <v>2799</v>
      </c>
      <c r="D4638" s="1198" t="s">
        <v>929</v>
      </c>
      <c r="E4638" s="1199">
        <v>25</v>
      </c>
      <c r="F4638" s="1199">
        <v>15.01</v>
      </c>
      <c r="G4638" s="1200">
        <v>125</v>
      </c>
      <c r="H4638" s="1201"/>
      <c r="I4638" s="1198"/>
      <c r="J4638" s="1199">
        <v>9.99</v>
      </c>
      <c r="K4638" s="1198" t="s">
        <v>2419</v>
      </c>
      <c r="L4638" s="1202">
        <v>0.12</v>
      </c>
      <c r="M4638" s="1202">
        <f t="shared" si="37"/>
        <v>0.1285</v>
      </c>
      <c r="N4638" s="1202">
        <v>0.22</v>
      </c>
      <c r="O4638" s="1203">
        <f t="shared" si="38"/>
        <v>0.15610000000000002</v>
      </c>
      <c r="P4638" s="1202">
        <v>0.22</v>
      </c>
      <c r="Q4638" s="1203">
        <f t="shared" si="39"/>
        <v>0.1338</v>
      </c>
      <c r="R4638" s="1202">
        <v>0.15</v>
      </c>
      <c r="S4638" s="1197"/>
      <c r="T4638" s="1197"/>
      <c r="U4638" s="1197"/>
      <c r="V4638" s="1197"/>
      <c r="W4638" s="1197"/>
      <c r="X4638" s="1204" t="s">
        <v>2034</v>
      </c>
      <c r="Y4638" s="729"/>
    </row>
    <row r="4639" spans="2:25" customFormat="1" ht="15.75" customHeight="1" x14ac:dyDescent="0.2">
      <c r="B4639" s="1227" t="s">
        <v>1677</v>
      </c>
      <c r="C4639" s="1198" t="s">
        <v>2799</v>
      </c>
      <c r="D4639" s="1198" t="s">
        <v>929</v>
      </c>
      <c r="E4639" s="1199">
        <v>25</v>
      </c>
      <c r="F4639" s="1199">
        <v>12.01</v>
      </c>
      <c r="G4639" s="1200">
        <v>100</v>
      </c>
      <c r="H4639" s="1201">
        <v>3</v>
      </c>
      <c r="I4639" s="1198" t="s">
        <v>1678</v>
      </c>
      <c r="J4639" s="1199">
        <v>9.99</v>
      </c>
      <c r="K4639" s="1198" t="s">
        <v>1679</v>
      </c>
      <c r="L4639" s="1202">
        <v>0.12</v>
      </c>
      <c r="M4639" s="1202">
        <f t="shared" si="37"/>
        <v>0.1285</v>
      </c>
      <c r="N4639" s="1202">
        <v>0.22</v>
      </c>
      <c r="O4639" s="1203">
        <f t="shared" si="38"/>
        <v>0.15610000000000002</v>
      </c>
      <c r="P4639" s="1202">
        <v>0.22</v>
      </c>
      <c r="Q4639" s="1203">
        <f t="shared" si="39"/>
        <v>0.1338</v>
      </c>
      <c r="R4639" s="1202">
        <v>0.15</v>
      </c>
      <c r="S4639" s="1197"/>
      <c r="T4639" s="1197"/>
      <c r="U4639" s="1197"/>
      <c r="V4639" s="1197"/>
      <c r="W4639" s="1197"/>
      <c r="X4639" s="1206" t="s">
        <v>2034</v>
      </c>
      <c r="Y4639" s="729"/>
    </row>
    <row r="4640" spans="2:25" customFormat="1" ht="15.75" customHeight="1" x14ac:dyDescent="0.2">
      <c r="B4640" s="1227" t="s">
        <v>1685</v>
      </c>
      <c r="C4640" s="1198" t="s">
        <v>2030</v>
      </c>
      <c r="D4640" s="1198" t="s">
        <v>2284</v>
      </c>
      <c r="E4640" s="1199">
        <v>30</v>
      </c>
      <c r="F4640" s="1199">
        <v>20</v>
      </c>
      <c r="G4640" s="1200">
        <v>181</v>
      </c>
      <c r="H4640" s="1201">
        <v>10</v>
      </c>
      <c r="I4640" s="1198" t="s">
        <v>1686</v>
      </c>
      <c r="J4640" s="1197"/>
      <c r="K4640" s="1198"/>
      <c r="L4640" s="1202">
        <v>0.11</v>
      </c>
      <c r="M4640" s="1202">
        <f t="shared" si="37"/>
        <v>0.1285</v>
      </c>
      <c r="N4640" s="1202">
        <v>0.22</v>
      </c>
      <c r="O4640" s="1203">
        <f t="shared" si="38"/>
        <v>0.15610000000000002</v>
      </c>
      <c r="P4640" s="1202">
        <v>0.22</v>
      </c>
      <c r="Q4640" s="1203">
        <f t="shared" si="39"/>
        <v>0.1338</v>
      </c>
      <c r="R4640" s="1202">
        <v>0.15</v>
      </c>
      <c r="S4640" s="1197"/>
      <c r="T4640" s="1197"/>
      <c r="U4640" s="1197"/>
      <c r="V4640" s="1197"/>
      <c r="W4640" s="1197"/>
      <c r="X4640" s="1206" t="s">
        <v>763</v>
      </c>
      <c r="Y4640" s="729"/>
    </row>
    <row r="4641" spans="2:25" customFormat="1" ht="15.75" customHeight="1" x14ac:dyDescent="0.2">
      <c r="B4641" s="1227" t="s">
        <v>1687</v>
      </c>
      <c r="C4641" s="1198" t="s">
        <v>2030</v>
      </c>
      <c r="D4641" s="1198" t="s">
        <v>929</v>
      </c>
      <c r="E4641" s="1199">
        <v>30</v>
      </c>
      <c r="F4641" s="1199">
        <v>15</v>
      </c>
      <c r="G4641" s="1200">
        <v>125</v>
      </c>
      <c r="H4641" s="1201"/>
      <c r="I4641" s="1198"/>
      <c r="J4641" s="1199">
        <v>15</v>
      </c>
      <c r="K4641" s="1198" t="s">
        <v>1682</v>
      </c>
      <c r="L4641" s="1202">
        <v>0.12</v>
      </c>
      <c r="M4641" s="1202">
        <f t="shared" si="37"/>
        <v>0.1285</v>
      </c>
      <c r="N4641" s="1202">
        <v>0.22</v>
      </c>
      <c r="O4641" s="1203">
        <f t="shared" si="38"/>
        <v>0.15610000000000002</v>
      </c>
      <c r="P4641" s="1202">
        <v>0.22</v>
      </c>
      <c r="Q4641" s="1203">
        <f t="shared" si="39"/>
        <v>0.1338</v>
      </c>
      <c r="R4641" s="1202">
        <v>0.15</v>
      </c>
      <c r="S4641" s="1197"/>
      <c r="T4641" s="1197"/>
      <c r="U4641" s="1197"/>
      <c r="V4641" s="1197"/>
      <c r="W4641" s="1197"/>
      <c r="X4641" s="1205" t="s">
        <v>763</v>
      </c>
      <c r="Y4641" s="729"/>
    </row>
    <row r="4642" spans="2:25" customFormat="1" ht="15.75" customHeight="1" x14ac:dyDescent="0.2">
      <c r="B4642" s="1227" t="s">
        <v>1680</v>
      </c>
      <c r="C4642" s="1198" t="s">
        <v>2799</v>
      </c>
      <c r="D4642" s="1198" t="s">
        <v>1627</v>
      </c>
      <c r="E4642" s="1199">
        <v>34</v>
      </c>
      <c r="F4642" s="1199">
        <v>34</v>
      </c>
      <c r="G4642" s="1200">
        <v>309</v>
      </c>
      <c r="H4642" s="1201"/>
      <c r="I4642" s="1198"/>
      <c r="J4642" s="1199"/>
      <c r="K4642" s="1198"/>
      <c r="L4642" s="1202">
        <v>0.11</v>
      </c>
      <c r="M4642" s="1202">
        <f t="shared" si="37"/>
        <v>0.1285</v>
      </c>
      <c r="N4642" s="1202">
        <v>0.22</v>
      </c>
      <c r="O4642" s="1203">
        <f t="shared" si="38"/>
        <v>0.15610000000000002</v>
      </c>
      <c r="P4642" s="1202">
        <v>0.22</v>
      </c>
      <c r="Q4642" s="1203">
        <f t="shared" si="39"/>
        <v>0.1338</v>
      </c>
      <c r="R4642" s="1202">
        <v>0.15</v>
      </c>
      <c r="S4642" s="1197"/>
      <c r="T4642" s="1197"/>
      <c r="U4642" s="1197"/>
      <c r="V4642" s="1197"/>
      <c r="W4642" s="1197"/>
      <c r="X4642" s="1204" t="s">
        <v>763</v>
      </c>
      <c r="Y4642" s="729"/>
    </row>
    <row r="4643" spans="2:25" customFormat="1" ht="15.75" customHeight="1" x14ac:dyDescent="0.2">
      <c r="B4643" s="1227" t="s">
        <v>1681</v>
      </c>
      <c r="C4643" s="1198" t="s">
        <v>2799</v>
      </c>
      <c r="D4643" s="1198" t="s">
        <v>929</v>
      </c>
      <c r="E4643" s="1199">
        <v>34</v>
      </c>
      <c r="F4643" s="1199">
        <v>14.01</v>
      </c>
      <c r="G4643" s="1200">
        <v>127</v>
      </c>
      <c r="H4643" s="1201"/>
      <c r="I4643" s="1198"/>
      <c r="J4643" s="1199">
        <v>19.989999999999998</v>
      </c>
      <c r="K4643" s="1198" t="s">
        <v>1682</v>
      </c>
      <c r="L4643" s="1202">
        <v>0.11</v>
      </c>
      <c r="M4643" s="1202">
        <f t="shared" si="37"/>
        <v>0.1285</v>
      </c>
      <c r="N4643" s="1202">
        <v>0.22</v>
      </c>
      <c r="O4643" s="1203">
        <f t="shared" si="38"/>
        <v>0.15610000000000002</v>
      </c>
      <c r="P4643" s="1202">
        <v>0.22</v>
      </c>
      <c r="Q4643" s="1203">
        <f t="shared" si="39"/>
        <v>0.1338</v>
      </c>
      <c r="R4643" s="1202">
        <v>0.15</v>
      </c>
      <c r="S4643" s="1197"/>
      <c r="T4643" s="1197"/>
      <c r="U4643" s="1197"/>
      <c r="V4643" s="1197"/>
      <c r="W4643" s="1197"/>
      <c r="X4643" s="1204" t="s">
        <v>763</v>
      </c>
      <c r="Y4643" s="729"/>
    </row>
    <row r="4644" spans="2:25" customFormat="1" ht="15.75" customHeight="1" x14ac:dyDescent="0.2">
      <c r="B4644" s="1227" t="s">
        <v>1683</v>
      </c>
      <c r="C4644" s="1198" t="s">
        <v>2799</v>
      </c>
      <c r="D4644" s="1198" t="s">
        <v>929</v>
      </c>
      <c r="E4644" s="1199">
        <v>34</v>
      </c>
      <c r="F4644" s="1199">
        <v>14.01</v>
      </c>
      <c r="G4644" s="1200">
        <v>127</v>
      </c>
      <c r="H4644" s="1201"/>
      <c r="I4644" s="1198"/>
      <c r="J4644" s="1199">
        <v>19.989999999999998</v>
      </c>
      <c r="K4644" s="1198" t="s">
        <v>1682</v>
      </c>
      <c r="L4644" s="1202">
        <v>0.11</v>
      </c>
      <c r="M4644" s="1202">
        <f t="shared" si="37"/>
        <v>0.1285</v>
      </c>
      <c r="N4644" s="1202">
        <v>0.22</v>
      </c>
      <c r="O4644" s="1203">
        <f t="shared" si="38"/>
        <v>0.15610000000000002</v>
      </c>
      <c r="P4644" s="1202">
        <v>0.22</v>
      </c>
      <c r="Q4644" s="1203">
        <f t="shared" si="39"/>
        <v>0.1338</v>
      </c>
      <c r="R4644" s="1202">
        <v>0.15</v>
      </c>
      <c r="S4644" s="1197"/>
      <c r="T4644" s="1197"/>
      <c r="U4644" s="1197"/>
      <c r="V4644" s="1197"/>
      <c r="W4644" s="1197"/>
      <c r="X4644" s="1204" t="s">
        <v>763</v>
      </c>
      <c r="Y4644" s="729"/>
    </row>
    <row r="4645" spans="2:25" customFormat="1" ht="15.75" customHeight="1" x14ac:dyDescent="0.2">
      <c r="B4645" s="1227" t="s">
        <v>1684</v>
      </c>
      <c r="C4645" s="1198" t="s">
        <v>2799</v>
      </c>
      <c r="D4645" s="1198" t="s">
        <v>929</v>
      </c>
      <c r="E4645" s="1199">
        <v>34</v>
      </c>
      <c r="F4645" s="1199">
        <v>14.01</v>
      </c>
      <c r="G4645" s="1200">
        <v>127</v>
      </c>
      <c r="H4645" s="1201"/>
      <c r="I4645" s="1198"/>
      <c r="J4645" s="1199">
        <v>19.989999999999998</v>
      </c>
      <c r="K4645" s="1198" t="s">
        <v>1682</v>
      </c>
      <c r="L4645" s="1202">
        <v>0.11</v>
      </c>
      <c r="M4645" s="1202">
        <f t="shared" si="37"/>
        <v>0.1285</v>
      </c>
      <c r="N4645" s="1202">
        <v>0.22</v>
      </c>
      <c r="O4645" s="1203">
        <f t="shared" si="38"/>
        <v>0.15610000000000002</v>
      </c>
      <c r="P4645" s="1202">
        <v>0.22</v>
      </c>
      <c r="Q4645" s="1203">
        <f t="shared" si="39"/>
        <v>0.1338</v>
      </c>
      <c r="R4645" s="1202">
        <v>0.15</v>
      </c>
      <c r="S4645" s="1197"/>
      <c r="T4645" s="1197"/>
      <c r="U4645" s="1197"/>
      <c r="V4645" s="1197"/>
      <c r="W4645" s="1197"/>
      <c r="X4645" s="1204" t="s">
        <v>763</v>
      </c>
      <c r="Y4645" s="729"/>
    </row>
    <row r="4646" spans="2:25" customFormat="1" ht="15.75" customHeight="1" x14ac:dyDescent="0.2">
      <c r="B4646" s="1227" t="s">
        <v>1688</v>
      </c>
      <c r="C4646" s="1198" t="s">
        <v>2030</v>
      </c>
      <c r="D4646" s="1198" t="s">
        <v>929</v>
      </c>
      <c r="E4646" s="1199">
        <v>39</v>
      </c>
      <c r="F4646" s="1199">
        <v>20</v>
      </c>
      <c r="G4646" s="1200">
        <v>181</v>
      </c>
      <c r="H4646" s="1201"/>
      <c r="I4646" s="1198"/>
      <c r="J4646" s="1199">
        <v>19</v>
      </c>
      <c r="K4646" s="1198" t="s">
        <v>1682</v>
      </c>
      <c r="L4646" s="1202">
        <v>0.11</v>
      </c>
      <c r="M4646" s="1202">
        <f t="shared" si="37"/>
        <v>0.1285</v>
      </c>
      <c r="N4646" s="1202">
        <v>0.22</v>
      </c>
      <c r="O4646" s="1203">
        <f t="shared" si="38"/>
        <v>0.15610000000000002</v>
      </c>
      <c r="P4646" s="1202">
        <v>0.22</v>
      </c>
      <c r="Q4646" s="1203">
        <f t="shared" si="39"/>
        <v>0.1338</v>
      </c>
      <c r="R4646" s="1202">
        <v>0.15</v>
      </c>
      <c r="S4646" s="1197"/>
      <c r="T4646" s="1197"/>
      <c r="U4646" s="1197"/>
      <c r="V4646" s="1197"/>
      <c r="W4646" s="1197"/>
      <c r="X4646" s="1204" t="s">
        <v>763</v>
      </c>
      <c r="Y4646" s="729"/>
    </row>
    <row r="4647" spans="2:25" customFormat="1" ht="15.75" customHeight="1" x14ac:dyDescent="0.2">
      <c r="B4647" s="1227" t="s">
        <v>1089</v>
      </c>
      <c r="C4647" s="1198" t="s">
        <v>2030</v>
      </c>
      <c r="D4647" s="1198" t="s">
        <v>929</v>
      </c>
      <c r="E4647" s="1199">
        <v>39</v>
      </c>
      <c r="F4647" s="1199">
        <v>20</v>
      </c>
      <c r="G4647" s="1200">
        <v>181</v>
      </c>
      <c r="H4647" s="1201"/>
      <c r="I4647" s="1198"/>
      <c r="J4647" s="1199">
        <v>19</v>
      </c>
      <c r="K4647" s="1198" t="s">
        <v>1682</v>
      </c>
      <c r="L4647" s="1202">
        <v>0.11</v>
      </c>
      <c r="M4647" s="1202">
        <f t="shared" si="37"/>
        <v>0.1285</v>
      </c>
      <c r="N4647" s="1202">
        <v>0.22</v>
      </c>
      <c r="O4647" s="1203">
        <f t="shared" si="38"/>
        <v>0.15610000000000002</v>
      </c>
      <c r="P4647" s="1202">
        <v>0.22</v>
      </c>
      <c r="Q4647" s="1203">
        <f t="shared" si="39"/>
        <v>0.1338</v>
      </c>
      <c r="R4647" s="1202">
        <v>0.15</v>
      </c>
      <c r="S4647" s="1197"/>
      <c r="T4647" s="1197"/>
      <c r="U4647" s="1197"/>
      <c r="V4647" s="1197"/>
      <c r="W4647" s="1197"/>
      <c r="X4647" s="1204" t="s">
        <v>763</v>
      </c>
      <c r="Y4647" s="729"/>
    </row>
    <row r="4648" spans="2:25" customFormat="1" ht="15.75" customHeight="1" x14ac:dyDescent="0.2">
      <c r="B4648" s="1227" t="s">
        <v>1090</v>
      </c>
      <c r="C4648" s="1198" t="s">
        <v>2030</v>
      </c>
      <c r="D4648" s="1198" t="s">
        <v>929</v>
      </c>
      <c r="E4648" s="1199">
        <v>39</v>
      </c>
      <c r="F4648" s="1199">
        <v>20</v>
      </c>
      <c r="G4648" s="1200">
        <v>181</v>
      </c>
      <c r="H4648" s="1201"/>
      <c r="I4648" s="1198"/>
      <c r="J4648" s="1199">
        <v>19</v>
      </c>
      <c r="K4648" s="1198" t="s">
        <v>1682</v>
      </c>
      <c r="L4648" s="1202">
        <v>0.11</v>
      </c>
      <c r="M4648" s="1202">
        <f t="shared" si="37"/>
        <v>0.1285</v>
      </c>
      <c r="N4648" s="1202">
        <v>0.22</v>
      </c>
      <c r="O4648" s="1203">
        <f t="shared" si="38"/>
        <v>0.15610000000000002</v>
      </c>
      <c r="P4648" s="1202">
        <v>0.22</v>
      </c>
      <c r="Q4648" s="1203">
        <f t="shared" si="39"/>
        <v>0.1338</v>
      </c>
      <c r="R4648" s="1202">
        <v>0.15</v>
      </c>
      <c r="S4648" s="1197"/>
      <c r="T4648" s="1197"/>
      <c r="U4648" s="1197"/>
      <c r="V4648" s="1197"/>
      <c r="W4648" s="1197"/>
      <c r="X4648" s="1204" t="s">
        <v>763</v>
      </c>
      <c r="Y4648" s="729"/>
    </row>
    <row r="4649" spans="2:25" customFormat="1" ht="15.75" customHeight="1" x14ac:dyDescent="0.2">
      <c r="B4649" s="1227" t="s">
        <v>1091</v>
      </c>
      <c r="C4649" s="1198" t="s">
        <v>2799</v>
      </c>
      <c r="D4649" s="1198" t="s">
        <v>1627</v>
      </c>
      <c r="E4649" s="1199">
        <v>43</v>
      </c>
      <c r="F4649" s="1199">
        <v>43</v>
      </c>
      <c r="G4649" s="1200">
        <v>398</v>
      </c>
      <c r="H4649" s="1201"/>
      <c r="I4649" s="1198"/>
      <c r="J4649" s="1199"/>
      <c r="K4649" s="1198"/>
      <c r="L4649" s="1202">
        <v>0.108</v>
      </c>
      <c r="M4649" s="1202">
        <f t="shared" si="37"/>
        <v>0.1285</v>
      </c>
      <c r="N4649" s="1202">
        <v>0.22</v>
      </c>
      <c r="O4649" s="1203">
        <f t="shared" si="38"/>
        <v>0.15610000000000002</v>
      </c>
      <c r="P4649" s="1202">
        <v>0.22</v>
      </c>
      <c r="Q4649" s="1203">
        <f t="shared" si="39"/>
        <v>0.1338</v>
      </c>
      <c r="R4649" s="1202">
        <v>0.15</v>
      </c>
      <c r="S4649" s="1197"/>
      <c r="T4649" s="1197"/>
      <c r="U4649" s="1197"/>
      <c r="V4649" s="1197"/>
      <c r="W4649" s="1197"/>
      <c r="X4649" s="1204" t="s">
        <v>763</v>
      </c>
      <c r="Y4649" s="729"/>
    </row>
    <row r="4650" spans="2:25" customFormat="1" ht="15.75" customHeight="1" x14ac:dyDescent="0.2">
      <c r="B4650" s="1227" t="s">
        <v>1092</v>
      </c>
      <c r="C4650" s="1198" t="s">
        <v>2030</v>
      </c>
      <c r="D4650" s="1198" t="s">
        <v>929</v>
      </c>
      <c r="E4650" s="1199">
        <v>49</v>
      </c>
      <c r="F4650" s="1199">
        <v>34</v>
      </c>
      <c r="G4650" s="1200">
        <v>314</v>
      </c>
      <c r="H4650" s="1201"/>
      <c r="I4650" s="1198"/>
      <c r="J4650" s="1199">
        <v>15</v>
      </c>
      <c r="K4650" s="1198" t="s">
        <v>1682</v>
      </c>
      <c r="L4650" s="1202">
        <v>0.108</v>
      </c>
      <c r="M4650" s="1202">
        <f t="shared" si="37"/>
        <v>0.1285</v>
      </c>
      <c r="N4650" s="1202">
        <v>0.22</v>
      </c>
      <c r="O4650" s="1203">
        <f t="shared" si="38"/>
        <v>0.15610000000000002</v>
      </c>
      <c r="P4650" s="1202">
        <v>0.22</v>
      </c>
      <c r="Q4650" s="1203">
        <f t="shared" si="39"/>
        <v>0.1338</v>
      </c>
      <c r="R4650" s="1202">
        <v>0.15</v>
      </c>
      <c r="S4650" s="1197"/>
      <c r="T4650" s="1197"/>
      <c r="U4650" s="1197"/>
      <c r="V4650" s="1197"/>
      <c r="W4650" s="1197"/>
      <c r="X4650" s="1204" t="s">
        <v>763</v>
      </c>
      <c r="Y4650" s="729"/>
    </row>
    <row r="4651" spans="2:25" customFormat="1" ht="15.75" customHeight="1" x14ac:dyDescent="0.2">
      <c r="B4651" s="1227" t="s">
        <v>1093</v>
      </c>
      <c r="C4651" s="1198" t="s">
        <v>2030</v>
      </c>
      <c r="D4651" s="1198" t="s">
        <v>929</v>
      </c>
      <c r="E4651" s="1199">
        <v>49</v>
      </c>
      <c r="F4651" s="1199">
        <v>34</v>
      </c>
      <c r="G4651" s="1200">
        <v>314</v>
      </c>
      <c r="H4651" s="1201"/>
      <c r="I4651" s="1198"/>
      <c r="J4651" s="1199">
        <v>15</v>
      </c>
      <c r="K4651" s="1198" t="s">
        <v>1682</v>
      </c>
      <c r="L4651" s="1202">
        <v>0.108</v>
      </c>
      <c r="M4651" s="1202">
        <f t="shared" si="37"/>
        <v>0.1285</v>
      </c>
      <c r="N4651" s="1202">
        <v>0.22</v>
      </c>
      <c r="O4651" s="1203">
        <f t="shared" si="38"/>
        <v>0.15610000000000002</v>
      </c>
      <c r="P4651" s="1202">
        <v>0.22</v>
      </c>
      <c r="Q4651" s="1203">
        <f t="shared" si="39"/>
        <v>0.1338</v>
      </c>
      <c r="R4651" s="1202">
        <v>0.15</v>
      </c>
      <c r="S4651" s="1197"/>
      <c r="T4651" s="1197"/>
      <c r="U4651" s="1197"/>
      <c r="V4651" s="1197"/>
      <c r="W4651" s="1197"/>
      <c r="X4651" s="1204" t="s">
        <v>763</v>
      </c>
      <c r="Y4651" s="729"/>
    </row>
    <row r="4652" spans="2:25" customFormat="1" ht="15.75" customHeight="1" x14ac:dyDescent="0.2">
      <c r="B4652" s="1227" t="s">
        <v>1094</v>
      </c>
      <c r="C4652" s="1198" t="s">
        <v>2030</v>
      </c>
      <c r="D4652" s="1198" t="s">
        <v>929</v>
      </c>
      <c r="E4652" s="1199">
        <v>49</v>
      </c>
      <c r="F4652" s="1199">
        <v>34</v>
      </c>
      <c r="G4652" s="1200">
        <v>314</v>
      </c>
      <c r="H4652" s="1201"/>
      <c r="I4652" s="1198"/>
      <c r="J4652" s="1199">
        <v>15</v>
      </c>
      <c r="K4652" s="1198" t="s">
        <v>1682</v>
      </c>
      <c r="L4652" s="1202">
        <v>0.108</v>
      </c>
      <c r="M4652" s="1202">
        <f t="shared" si="37"/>
        <v>0.1285</v>
      </c>
      <c r="N4652" s="1202">
        <v>0.22</v>
      </c>
      <c r="O4652" s="1203">
        <f t="shared" si="38"/>
        <v>0.15610000000000002</v>
      </c>
      <c r="P4652" s="1202">
        <v>0.22</v>
      </c>
      <c r="Q4652" s="1203">
        <f t="shared" si="39"/>
        <v>0.1338</v>
      </c>
      <c r="R4652" s="1202">
        <v>0.15</v>
      </c>
      <c r="S4652" s="1197"/>
      <c r="T4652" s="1197"/>
      <c r="U4652" s="1197"/>
      <c r="V4652" s="1197"/>
      <c r="W4652" s="1197"/>
      <c r="X4652" s="1204" t="s">
        <v>763</v>
      </c>
      <c r="Y4652" s="729"/>
    </row>
    <row r="4653" spans="2:25" customFormat="1" ht="15.75" customHeight="1" x14ac:dyDescent="0.2">
      <c r="B4653" s="1227" t="s">
        <v>1095</v>
      </c>
      <c r="C4653" s="1198" t="s">
        <v>2030</v>
      </c>
      <c r="D4653" s="1198" t="s">
        <v>929</v>
      </c>
      <c r="E4653" s="1199">
        <v>49</v>
      </c>
      <c r="F4653" s="1199">
        <v>34</v>
      </c>
      <c r="G4653" s="1200">
        <v>314</v>
      </c>
      <c r="H4653" s="1201"/>
      <c r="I4653" s="1198"/>
      <c r="J4653" s="1199">
        <v>15</v>
      </c>
      <c r="K4653" s="1198" t="s">
        <v>1682</v>
      </c>
      <c r="L4653" s="1202">
        <v>0.108</v>
      </c>
      <c r="M4653" s="1202">
        <f t="shared" ref="M4653:M4716" si="40">+N4653-$M$4583</f>
        <v>0.1285</v>
      </c>
      <c r="N4653" s="1202">
        <v>0.22</v>
      </c>
      <c r="O4653" s="1203">
        <f t="shared" ref="O4653:O4716" si="41">+P4653-$O$4583</f>
        <v>0.15610000000000002</v>
      </c>
      <c r="P4653" s="1202">
        <v>0.22</v>
      </c>
      <c r="Q4653" s="1203">
        <f t="shared" ref="Q4653:Q4716" si="42">+R4653-$Q$4583</f>
        <v>0.1338</v>
      </c>
      <c r="R4653" s="1202">
        <v>0.15</v>
      </c>
      <c r="S4653" s="1197"/>
      <c r="T4653" s="1197"/>
      <c r="U4653" s="1197"/>
      <c r="V4653" s="1197"/>
      <c r="W4653" s="1197"/>
      <c r="X4653" s="1204" t="s">
        <v>763</v>
      </c>
      <c r="Y4653" s="729"/>
    </row>
    <row r="4654" spans="2:25" customFormat="1" ht="15.75" customHeight="1" x14ac:dyDescent="0.2">
      <c r="B4654" s="1227" t="s">
        <v>1096</v>
      </c>
      <c r="C4654" s="1198" t="s">
        <v>2030</v>
      </c>
      <c r="D4654" s="1198" t="s">
        <v>929</v>
      </c>
      <c r="E4654" s="1199">
        <v>49</v>
      </c>
      <c r="F4654" s="1199">
        <v>19.020000000000003</v>
      </c>
      <c r="G4654" s="1200">
        <v>176</v>
      </c>
      <c r="H4654" s="1201">
        <v>9.99</v>
      </c>
      <c r="I4654" s="1198" t="s">
        <v>1131</v>
      </c>
      <c r="J4654" s="1199">
        <v>19.989999999999998</v>
      </c>
      <c r="K4654" s="1198" t="s">
        <v>1682</v>
      </c>
      <c r="L4654" s="1202">
        <v>0.108</v>
      </c>
      <c r="M4654" s="1202">
        <f t="shared" si="40"/>
        <v>0.1285</v>
      </c>
      <c r="N4654" s="1202">
        <v>0.22</v>
      </c>
      <c r="O4654" s="1203">
        <f t="shared" si="41"/>
        <v>0.15610000000000002</v>
      </c>
      <c r="P4654" s="1202">
        <v>0.22</v>
      </c>
      <c r="Q4654" s="1203">
        <f t="shared" si="42"/>
        <v>0.1338</v>
      </c>
      <c r="R4654" s="1202">
        <v>0.15</v>
      </c>
      <c r="S4654" s="1197"/>
      <c r="T4654" s="1197"/>
      <c r="U4654" s="1197"/>
      <c r="V4654" s="1197"/>
      <c r="W4654" s="1197"/>
      <c r="X4654" s="1204" t="s">
        <v>763</v>
      </c>
      <c r="Y4654" s="729"/>
    </row>
    <row r="4655" spans="2:25" customFormat="1" ht="15.75" customHeight="1" x14ac:dyDescent="0.2">
      <c r="B4655" s="1227" t="s">
        <v>1099</v>
      </c>
      <c r="C4655" s="1198" t="s">
        <v>2030</v>
      </c>
      <c r="D4655" s="1198" t="s">
        <v>929</v>
      </c>
      <c r="E4655" s="1199">
        <v>49</v>
      </c>
      <c r="F4655" s="1199">
        <v>19.020000000000003</v>
      </c>
      <c r="G4655" s="1200">
        <v>176</v>
      </c>
      <c r="H4655" s="1201">
        <v>9.99</v>
      </c>
      <c r="I4655" s="1198" t="s">
        <v>1131</v>
      </c>
      <c r="J4655" s="1199">
        <v>19.989999999999998</v>
      </c>
      <c r="K4655" s="1198" t="s">
        <v>1682</v>
      </c>
      <c r="L4655" s="1202">
        <v>0.108</v>
      </c>
      <c r="M4655" s="1202">
        <f t="shared" si="40"/>
        <v>0.1285</v>
      </c>
      <c r="N4655" s="1202">
        <v>0.22</v>
      </c>
      <c r="O4655" s="1203">
        <f t="shared" si="41"/>
        <v>0.15610000000000002</v>
      </c>
      <c r="P4655" s="1202">
        <v>0.22</v>
      </c>
      <c r="Q4655" s="1203">
        <f t="shared" si="42"/>
        <v>0.1338</v>
      </c>
      <c r="R4655" s="1202">
        <v>0.15</v>
      </c>
      <c r="S4655" s="1197"/>
      <c r="T4655" s="1197"/>
      <c r="U4655" s="1197"/>
      <c r="V4655" s="1197"/>
      <c r="W4655" s="1197"/>
      <c r="X4655" s="1204" t="s">
        <v>763</v>
      </c>
      <c r="Y4655" s="729"/>
    </row>
    <row r="4656" spans="2:25" customFormat="1" ht="15.75" customHeight="1" x14ac:dyDescent="0.2">
      <c r="B4656" s="1227" t="s">
        <v>1100</v>
      </c>
      <c r="C4656" s="1198" t="s">
        <v>2030</v>
      </c>
      <c r="D4656" s="1198" t="s">
        <v>929</v>
      </c>
      <c r="E4656" s="1199">
        <v>49</v>
      </c>
      <c r="F4656" s="1199">
        <v>19.020000000000003</v>
      </c>
      <c r="G4656" s="1200">
        <v>176</v>
      </c>
      <c r="H4656" s="1201">
        <v>9.99</v>
      </c>
      <c r="I4656" s="1198" t="s">
        <v>1131</v>
      </c>
      <c r="J4656" s="1199">
        <v>19.989999999999998</v>
      </c>
      <c r="K4656" s="1198" t="s">
        <v>1682</v>
      </c>
      <c r="L4656" s="1202">
        <v>0.108</v>
      </c>
      <c r="M4656" s="1202">
        <f t="shared" si="40"/>
        <v>0.1285</v>
      </c>
      <c r="N4656" s="1202">
        <v>0.22</v>
      </c>
      <c r="O4656" s="1203">
        <f t="shared" si="41"/>
        <v>0.15610000000000002</v>
      </c>
      <c r="P4656" s="1202">
        <v>0.22</v>
      </c>
      <c r="Q4656" s="1203">
        <f t="shared" si="42"/>
        <v>0.1338</v>
      </c>
      <c r="R4656" s="1202">
        <v>0.15</v>
      </c>
      <c r="S4656" s="1197"/>
      <c r="T4656" s="1197"/>
      <c r="U4656" s="1197"/>
      <c r="V4656" s="1197"/>
      <c r="W4656" s="1197"/>
      <c r="X4656" s="1204" t="s">
        <v>763</v>
      </c>
      <c r="Y4656" s="729"/>
    </row>
    <row r="4657" spans="2:25" customFormat="1" ht="15.75" customHeight="1" x14ac:dyDescent="0.2">
      <c r="B4657" s="1227" t="s">
        <v>1132</v>
      </c>
      <c r="C4657" s="1198" t="s">
        <v>2799</v>
      </c>
      <c r="D4657" s="1198" t="s">
        <v>1627</v>
      </c>
      <c r="E4657" s="1199">
        <v>54</v>
      </c>
      <c r="F4657" s="1199">
        <v>54</v>
      </c>
      <c r="G4657" s="1200">
        <v>562</v>
      </c>
      <c r="H4657" s="1201"/>
      <c r="I4657" s="1198"/>
      <c r="J4657" s="1199"/>
      <c r="K4657" s="1198"/>
      <c r="L4657" s="1202">
        <v>9.6000000000000002E-2</v>
      </c>
      <c r="M4657" s="1202">
        <f t="shared" si="40"/>
        <v>0.1285</v>
      </c>
      <c r="N4657" s="1202">
        <v>0.22</v>
      </c>
      <c r="O4657" s="1203">
        <f t="shared" si="41"/>
        <v>0.15610000000000002</v>
      </c>
      <c r="P4657" s="1202">
        <v>0.22</v>
      </c>
      <c r="Q4657" s="1203">
        <f t="shared" si="42"/>
        <v>0.1338</v>
      </c>
      <c r="R4657" s="1202">
        <v>0.15</v>
      </c>
      <c r="S4657" s="1197"/>
      <c r="T4657" s="1197"/>
      <c r="U4657" s="1197"/>
      <c r="V4657" s="1197"/>
      <c r="W4657" s="1197"/>
      <c r="X4657" s="1204" t="s">
        <v>763</v>
      </c>
      <c r="Y4657" s="729"/>
    </row>
    <row r="4658" spans="2:25" customFormat="1" ht="15.75" customHeight="1" x14ac:dyDescent="0.2">
      <c r="B4658" s="1227" t="s">
        <v>1102</v>
      </c>
      <c r="C4658" s="1198" t="s">
        <v>2030</v>
      </c>
      <c r="D4658" s="1198" t="s">
        <v>929</v>
      </c>
      <c r="E4658" s="1199">
        <v>59</v>
      </c>
      <c r="F4658" s="1199">
        <v>39</v>
      </c>
      <c r="G4658" s="1200">
        <v>397</v>
      </c>
      <c r="H4658" s="1201"/>
      <c r="I4658" s="1198"/>
      <c r="J4658" s="1199">
        <v>20</v>
      </c>
      <c r="K4658" s="1198" t="s">
        <v>1682</v>
      </c>
      <c r="L4658" s="1202">
        <v>9.8000000000000004E-2</v>
      </c>
      <c r="M4658" s="1202">
        <f t="shared" si="40"/>
        <v>0.1285</v>
      </c>
      <c r="N4658" s="1202">
        <v>0.22</v>
      </c>
      <c r="O4658" s="1203">
        <f t="shared" si="41"/>
        <v>0.15610000000000002</v>
      </c>
      <c r="P4658" s="1202">
        <v>0.22</v>
      </c>
      <c r="Q4658" s="1203">
        <f t="shared" si="42"/>
        <v>0.1338</v>
      </c>
      <c r="R4658" s="1202">
        <v>0.15</v>
      </c>
      <c r="S4658" s="1197"/>
      <c r="T4658" s="1197"/>
      <c r="U4658" s="1197"/>
      <c r="V4658" s="1197"/>
      <c r="W4658" s="1197"/>
      <c r="X4658" s="1204" t="s">
        <v>390</v>
      </c>
      <c r="Y4658" s="729"/>
    </row>
    <row r="4659" spans="2:25" customFormat="1" ht="15.75" customHeight="1" x14ac:dyDescent="0.2">
      <c r="B4659" s="1227" t="s">
        <v>1103</v>
      </c>
      <c r="C4659" s="1198" t="s">
        <v>2030</v>
      </c>
      <c r="D4659" s="1198" t="s">
        <v>929</v>
      </c>
      <c r="E4659" s="1199">
        <v>59</v>
      </c>
      <c r="F4659" s="1199">
        <v>44</v>
      </c>
      <c r="G4659" s="1200">
        <v>448</v>
      </c>
      <c r="H4659" s="1201"/>
      <c r="I4659" s="1198"/>
      <c r="J4659" s="1199">
        <v>15</v>
      </c>
      <c r="K4659" s="1198" t="s">
        <v>1682</v>
      </c>
      <c r="L4659" s="1202">
        <v>9.8000000000000004E-2</v>
      </c>
      <c r="M4659" s="1202">
        <f t="shared" si="40"/>
        <v>0.1285</v>
      </c>
      <c r="N4659" s="1202">
        <v>0.22</v>
      </c>
      <c r="O4659" s="1203">
        <f t="shared" si="41"/>
        <v>0.15610000000000002</v>
      </c>
      <c r="P4659" s="1202">
        <v>0.22</v>
      </c>
      <c r="Q4659" s="1203">
        <f t="shared" si="42"/>
        <v>0.1338</v>
      </c>
      <c r="R4659" s="1202">
        <v>0.15</v>
      </c>
      <c r="S4659" s="1197"/>
      <c r="T4659" s="1197"/>
      <c r="U4659" s="1197"/>
      <c r="V4659" s="1197"/>
      <c r="W4659" s="1197"/>
      <c r="X4659" s="1204" t="s">
        <v>390</v>
      </c>
      <c r="Y4659" s="729"/>
    </row>
    <row r="4660" spans="2:25" customFormat="1" ht="15.75" customHeight="1" x14ac:dyDescent="0.2">
      <c r="B4660" s="1227" t="s">
        <v>1104</v>
      </c>
      <c r="C4660" s="1198" t="s">
        <v>2030</v>
      </c>
      <c r="D4660" s="1198" t="s">
        <v>929</v>
      </c>
      <c r="E4660" s="1199">
        <v>59</v>
      </c>
      <c r="F4660" s="1199">
        <v>44</v>
      </c>
      <c r="G4660" s="1200">
        <v>448</v>
      </c>
      <c r="H4660" s="1201"/>
      <c r="I4660" s="1198"/>
      <c r="J4660" s="1199">
        <v>15</v>
      </c>
      <c r="K4660" s="1198" t="s">
        <v>1682</v>
      </c>
      <c r="L4660" s="1202">
        <v>9.8000000000000004E-2</v>
      </c>
      <c r="M4660" s="1202">
        <f t="shared" si="40"/>
        <v>0.1285</v>
      </c>
      <c r="N4660" s="1202">
        <v>0.22</v>
      </c>
      <c r="O4660" s="1203">
        <f t="shared" si="41"/>
        <v>0.15610000000000002</v>
      </c>
      <c r="P4660" s="1202">
        <v>0.22</v>
      </c>
      <c r="Q4660" s="1203">
        <f t="shared" si="42"/>
        <v>0.1338</v>
      </c>
      <c r="R4660" s="1202">
        <v>0.15</v>
      </c>
      <c r="S4660" s="1197"/>
      <c r="T4660" s="1197"/>
      <c r="U4660" s="1197"/>
      <c r="V4660" s="1197"/>
      <c r="W4660" s="1197"/>
      <c r="X4660" s="1204" t="s">
        <v>390</v>
      </c>
      <c r="Y4660" s="729"/>
    </row>
    <row r="4661" spans="2:25" customFormat="1" ht="15.75" customHeight="1" x14ac:dyDescent="0.2">
      <c r="B4661" s="1227" t="s">
        <v>1105</v>
      </c>
      <c r="C4661" s="1198" t="s">
        <v>2030</v>
      </c>
      <c r="D4661" s="1198" t="s">
        <v>929</v>
      </c>
      <c r="E4661" s="1199">
        <v>69</v>
      </c>
      <c r="F4661" s="1199">
        <v>54</v>
      </c>
      <c r="G4661" s="1200">
        <v>562</v>
      </c>
      <c r="H4661" s="1201"/>
      <c r="I4661" s="1198"/>
      <c r="J4661" s="1199">
        <v>15</v>
      </c>
      <c r="K4661" s="1198" t="s">
        <v>1682</v>
      </c>
      <c r="L4661" s="1202">
        <v>9.6000000000000002E-2</v>
      </c>
      <c r="M4661" s="1202">
        <f t="shared" si="40"/>
        <v>0.1285</v>
      </c>
      <c r="N4661" s="1202">
        <v>0.22</v>
      </c>
      <c r="O4661" s="1203">
        <f t="shared" si="41"/>
        <v>0.15610000000000002</v>
      </c>
      <c r="P4661" s="1202">
        <v>0.22</v>
      </c>
      <c r="Q4661" s="1203">
        <f t="shared" si="42"/>
        <v>0.1338</v>
      </c>
      <c r="R4661" s="1202">
        <v>0.15</v>
      </c>
      <c r="S4661" s="1197"/>
      <c r="T4661" s="1197"/>
      <c r="U4661" s="1197"/>
      <c r="V4661" s="1197"/>
      <c r="W4661" s="1197"/>
      <c r="X4661" s="1204" t="s">
        <v>390</v>
      </c>
      <c r="Y4661" s="729"/>
    </row>
    <row r="4662" spans="2:25" customFormat="1" ht="15.75" customHeight="1" x14ac:dyDescent="0.2">
      <c r="B4662" s="1227" t="s">
        <v>1106</v>
      </c>
      <c r="C4662" s="1198" t="s">
        <v>2030</v>
      </c>
      <c r="D4662" s="1198" t="s">
        <v>929</v>
      </c>
      <c r="E4662" s="1199">
        <v>69</v>
      </c>
      <c r="F4662" s="1199">
        <v>54</v>
      </c>
      <c r="G4662" s="1200">
        <v>562</v>
      </c>
      <c r="H4662" s="1201"/>
      <c r="I4662" s="1198"/>
      <c r="J4662" s="1199">
        <v>15</v>
      </c>
      <c r="K4662" s="1198" t="s">
        <v>1682</v>
      </c>
      <c r="L4662" s="1202">
        <v>9.6000000000000002E-2</v>
      </c>
      <c r="M4662" s="1202">
        <f t="shared" si="40"/>
        <v>0.1285</v>
      </c>
      <c r="N4662" s="1202">
        <v>0.22</v>
      </c>
      <c r="O4662" s="1203">
        <f t="shared" si="41"/>
        <v>0.15610000000000002</v>
      </c>
      <c r="P4662" s="1202">
        <v>0.22</v>
      </c>
      <c r="Q4662" s="1203">
        <f t="shared" si="42"/>
        <v>0.1338</v>
      </c>
      <c r="R4662" s="1202">
        <v>0.15</v>
      </c>
      <c r="S4662" s="1197"/>
      <c r="T4662" s="1197"/>
      <c r="U4662" s="1197"/>
      <c r="V4662" s="1197"/>
      <c r="W4662" s="1197"/>
      <c r="X4662" s="1204" t="s">
        <v>390</v>
      </c>
      <c r="Y4662" s="729"/>
    </row>
    <row r="4663" spans="2:25" customFormat="1" ht="15.75" customHeight="1" x14ac:dyDescent="0.2">
      <c r="B4663" s="1227" t="s">
        <v>1107</v>
      </c>
      <c r="C4663" s="1198" t="s">
        <v>2030</v>
      </c>
      <c r="D4663" s="1198" t="s">
        <v>929</v>
      </c>
      <c r="E4663" s="1199">
        <v>69</v>
      </c>
      <c r="F4663" s="1199">
        <v>54</v>
      </c>
      <c r="G4663" s="1200">
        <v>562</v>
      </c>
      <c r="H4663" s="1201"/>
      <c r="I4663" s="1198"/>
      <c r="J4663" s="1199">
        <v>15</v>
      </c>
      <c r="K4663" s="1198" t="s">
        <v>1682</v>
      </c>
      <c r="L4663" s="1202">
        <v>9.6000000000000002E-2</v>
      </c>
      <c r="M4663" s="1202">
        <f t="shared" si="40"/>
        <v>0.1285</v>
      </c>
      <c r="N4663" s="1202">
        <v>0.22</v>
      </c>
      <c r="O4663" s="1203">
        <f t="shared" si="41"/>
        <v>0.15610000000000002</v>
      </c>
      <c r="P4663" s="1202">
        <v>0.22</v>
      </c>
      <c r="Q4663" s="1203">
        <f t="shared" si="42"/>
        <v>0.1338</v>
      </c>
      <c r="R4663" s="1202">
        <v>0.15</v>
      </c>
      <c r="S4663" s="1197"/>
      <c r="T4663" s="1197"/>
      <c r="U4663" s="1197"/>
      <c r="V4663" s="1197"/>
      <c r="W4663" s="1197"/>
      <c r="X4663" s="1204" t="s">
        <v>390</v>
      </c>
      <c r="Y4663" s="729"/>
    </row>
    <row r="4664" spans="2:25" customFormat="1" ht="15.75" customHeight="1" x14ac:dyDescent="0.2">
      <c r="B4664" s="1227" t="s">
        <v>1108</v>
      </c>
      <c r="C4664" s="1198" t="s">
        <v>2030</v>
      </c>
      <c r="D4664" s="1198" t="s">
        <v>929</v>
      </c>
      <c r="E4664" s="1199">
        <v>69</v>
      </c>
      <c r="F4664" s="1199">
        <v>54</v>
      </c>
      <c r="G4664" s="1200">
        <v>562</v>
      </c>
      <c r="H4664" s="1201"/>
      <c r="I4664" s="1198"/>
      <c r="J4664" s="1199">
        <v>15</v>
      </c>
      <c r="K4664" s="1198" t="s">
        <v>1682</v>
      </c>
      <c r="L4664" s="1202">
        <v>9.6000000000000002E-2</v>
      </c>
      <c r="M4664" s="1202">
        <f t="shared" si="40"/>
        <v>0.1285</v>
      </c>
      <c r="N4664" s="1202">
        <v>0.22</v>
      </c>
      <c r="O4664" s="1203">
        <f t="shared" si="41"/>
        <v>0.15610000000000002</v>
      </c>
      <c r="P4664" s="1202">
        <v>0.22</v>
      </c>
      <c r="Q4664" s="1203">
        <f t="shared" si="42"/>
        <v>0.1338</v>
      </c>
      <c r="R4664" s="1202">
        <v>0.15</v>
      </c>
      <c r="S4664" s="1197"/>
      <c r="T4664" s="1197"/>
      <c r="U4664" s="1197"/>
      <c r="V4664" s="1197"/>
      <c r="W4664" s="1197"/>
      <c r="X4664" s="1204" t="s">
        <v>390</v>
      </c>
      <c r="Y4664" s="729"/>
    </row>
    <row r="4665" spans="2:25" customFormat="1" ht="15.75" customHeight="1" x14ac:dyDescent="0.2">
      <c r="B4665" s="1227" t="s">
        <v>1110</v>
      </c>
      <c r="C4665" s="1198" t="s">
        <v>2030</v>
      </c>
      <c r="D4665" s="1198" t="s">
        <v>929</v>
      </c>
      <c r="E4665" s="1199">
        <v>79</v>
      </c>
      <c r="F4665" s="1199">
        <v>59</v>
      </c>
      <c r="G4665" s="1200">
        <v>655</v>
      </c>
      <c r="H4665" s="1201"/>
      <c r="I4665" s="1198"/>
      <c r="J4665" s="1199">
        <v>20</v>
      </c>
      <c r="K4665" s="1198" t="s">
        <v>1682</v>
      </c>
      <c r="L4665" s="1202">
        <v>0.09</v>
      </c>
      <c r="M4665" s="1202">
        <f t="shared" si="40"/>
        <v>0.1285</v>
      </c>
      <c r="N4665" s="1202">
        <v>0.22</v>
      </c>
      <c r="O4665" s="1203">
        <f t="shared" si="41"/>
        <v>0.15610000000000002</v>
      </c>
      <c r="P4665" s="1202">
        <v>0.22</v>
      </c>
      <c r="Q4665" s="1203">
        <f t="shared" si="42"/>
        <v>0.1338</v>
      </c>
      <c r="R4665" s="1202">
        <v>0.15</v>
      </c>
      <c r="S4665" s="1197"/>
      <c r="T4665" s="1197"/>
      <c r="U4665" s="1197"/>
      <c r="V4665" s="1197"/>
      <c r="W4665" s="1197"/>
      <c r="X4665" s="1204" t="s">
        <v>390</v>
      </c>
      <c r="Y4665" s="729"/>
    </row>
    <row r="4666" spans="2:25" customFormat="1" ht="15.75" customHeight="1" x14ac:dyDescent="0.2">
      <c r="B4666" s="1227" t="s">
        <v>1111</v>
      </c>
      <c r="C4666" s="1198" t="s">
        <v>2030</v>
      </c>
      <c r="D4666" s="1198" t="s">
        <v>929</v>
      </c>
      <c r="E4666" s="1199">
        <v>79</v>
      </c>
      <c r="F4666" s="1199">
        <v>64</v>
      </c>
      <c r="G4666" s="1200">
        <v>711</v>
      </c>
      <c r="H4666" s="1201"/>
      <c r="I4666" s="1198"/>
      <c r="J4666" s="1199">
        <v>15</v>
      </c>
      <c r="K4666" s="1198" t="s">
        <v>1682</v>
      </c>
      <c r="L4666" s="1202">
        <v>0.09</v>
      </c>
      <c r="M4666" s="1202">
        <f t="shared" si="40"/>
        <v>0.1285</v>
      </c>
      <c r="N4666" s="1202">
        <v>0.22</v>
      </c>
      <c r="O4666" s="1203">
        <f t="shared" si="41"/>
        <v>0.15610000000000002</v>
      </c>
      <c r="P4666" s="1202">
        <v>0.22</v>
      </c>
      <c r="Q4666" s="1203">
        <f t="shared" si="42"/>
        <v>0.1338</v>
      </c>
      <c r="R4666" s="1202">
        <v>0.15</v>
      </c>
      <c r="S4666" s="1197"/>
      <c r="T4666" s="1197"/>
      <c r="U4666" s="1197"/>
      <c r="V4666" s="1197"/>
      <c r="W4666" s="1197"/>
      <c r="X4666" s="1204" t="s">
        <v>390</v>
      </c>
      <c r="Y4666" s="729"/>
    </row>
    <row r="4667" spans="2:25" customFormat="1" ht="15.75" customHeight="1" x14ac:dyDescent="0.2">
      <c r="B4667" s="1227" t="s">
        <v>1112</v>
      </c>
      <c r="C4667" s="1198" t="s">
        <v>2030</v>
      </c>
      <c r="D4667" s="1198" t="s">
        <v>929</v>
      </c>
      <c r="E4667" s="1199">
        <v>79</v>
      </c>
      <c r="F4667" s="1199">
        <v>64</v>
      </c>
      <c r="G4667" s="1200">
        <v>711</v>
      </c>
      <c r="H4667" s="1201"/>
      <c r="I4667" s="1198"/>
      <c r="J4667" s="1199">
        <v>15</v>
      </c>
      <c r="K4667" s="1198" t="s">
        <v>1682</v>
      </c>
      <c r="L4667" s="1202">
        <v>0.09</v>
      </c>
      <c r="M4667" s="1202">
        <f t="shared" si="40"/>
        <v>0.1285</v>
      </c>
      <c r="N4667" s="1202">
        <v>0.22</v>
      </c>
      <c r="O4667" s="1203">
        <f t="shared" si="41"/>
        <v>0.15610000000000002</v>
      </c>
      <c r="P4667" s="1202">
        <v>0.22</v>
      </c>
      <c r="Q4667" s="1203">
        <f t="shared" si="42"/>
        <v>0.1338</v>
      </c>
      <c r="R4667" s="1202">
        <v>0.15</v>
      </c>
      <c r="S4667" s="1197"/>
      <c r="T4667" s="1197"/>
      <c r="U4667" s="1197"/>
      <c r="V4667" s="1197"/>
      <c r="W4667" s="1197"/>
      <c r="X4667" s="1204" t="s">
        <v>390</v>
      </c>
      <c r="Y4667" s="729"/>
    </row>
    <row r="4668" spans="2:25" customFormat="1" ht="15.75" customHeight="1" x14ac:dyDescent="0.2">
      <c r="B4668" s="1227" t="s">
        <v>1114</v>
      </c>
      <c r="C4668" s="1198" t="s">
        <v>2030</v>
      </c>
      <c r="D4668" s="1198" t="s">
        <v>929</v>
      </c>
      <c r="E4668" s="1199">
        <v>99</v>
      </c>
      <c r="F4668" s="1199">
        <v>84</v>
      </c>
      <c r="G4668" s="1200">
        <v>976</v>
      </c>
      <c r="H4668" s="1201"/>
      <c r="I4668" s="1198"/>
      <c r="J4668" s="1199">
        <v>15</v>
      </c>
      <c r="K4668" s="1198" t="s">
        <v>1682</v>
      </c>
      <c r="L4668" s="1202">
        <v>8.5999999999999993E-2</v>
      </c>
      <c r="M4668" s="1202">
        <f t="shared" si="40"/>
        <v>0.1285</v>
      </c>
      <c r="N4668" s="1202">
        <v>0.22</v>
      </c>
      <c r="O4668" s="1203">
        <f t="shared" si="41"/>
        <v>0.15610000000000002</v>
      </c>
      <c r="P4668" s="1202">
        <v>0.22</v>
      </c>
      <c r="Q4668" s="1203">
        <f t="shared" si="42"/>
        <v>0.1338</v>
      </c>
      <c r="R4668" s="1202">
        <v>0.15</v>
      </c>
      <c r="S4668" s="1197"/>
      <c r="T4668" s="1197"/>
      <c r="U4668" s="1197"/>
      <c r="V4668" s="1197"/>
      <c r="W4668" s="1197"/>
      <c r="X4668" s="1204" t="s">
        <v>390</v>
      </c>
      <c r="Y4668" s="729"/>
    </row>
    <row r="4669" spans="2:25" customFormat="1" ht="15.75" customHeight="1" x14ac:dyDescent="0.2">
      <c r="B4669" s="1227" t="s">
        <v>1115</v>
      </c>
      <c r="C4669" s="1198" t="s">
        <v>2030</v>
      </c>
      <c r="D4669" s="1198" t="s">
        <v>929</v>
      </c>
      <c r="E4669" s="1199">
        <v>99</v>
      </c>
      <c r="F4669" s="1199">
        <v>84</v>
      </c>
      <c r="G4669" s="1200">
        <v>976</v>
      </c>
      <c r="H4669" s="1201"/>
      <c r="I4669" s="1198"/>
      <c r="J4669" s="1199">
        <v>15</v>
      </c>
      <c r="K4669" s="1198" t="s">
        <v>1682</v>
      </c>
      <c r="L4669" s="1202">
        <v>8.5999999999999993E-2</v>
      </c>
      <c r="M4669" s="1202">
        <f t="shared" si="40"/>
        <v>0.1285</v>
      </c>
      <c r="N4669" s="1202">
        <v>0.22</v>
      </c>
      <c r="O4669" s="1203">
        <f t="shared" si="41"/>
        <v>0.15610000000000002</v>
      </c>
      <c r="P4669" s="1202">
        <v>0.22</v>
      </c>
      <c r="Q4669" s="1203">
        <f t="shared" si="42"/>
        <v>0.1338</v>
      </c>
      <c r="R4669" s="1202">
        <v>0.15</v>
      </c>
      <c r="S4669" s="1197"/>
      <c r="T4669" s="1197"/>
      <c r="U4669" s="1197"/>
      <c r="V4669" s="1197"/>
      <c r="W4669" s="1197"/>
      <c r="X4669" s="1204" t="s">
        <v>390</v>
      </c>
      <c r="Y4669" s="729"/>
    </row>
    <row r="4670" spans="2:25" customFormat="1" ht="15.75" customHeight="1" x14ac:dyDescent="0.2">
      <c r="B4670" s="1227" t="s">
        <v>1116</v>
      </c>
      <c r="C4670" s="1198" t="s">
        <v>2030</v>
      </c>
      <c r="D4670" s="1198" t="s">
        <v>929</v>
      </c>
      <c r="E4670" s="1199">
        <v>99</v>
      </c>
      <c r="F4670" s="1199">
        <v>84</v>
      </c>
      <c r="G4670" s="1200">
        <v>976</v>
      </c>
      <c r="H4670" s="1201"/>
      <c r="I4670" s="1198"/>
      <c r="J4670" s="1199">
        <v>15</v>
      </c>
      <c r="K4670" s="1198" t="s">
        <v>1682</v>
      </c>
      <c r="L4670" s="1202">
        <v>8.5999999999999993E-2</v>
      </c>
      <c r="M4670" s="1202">
        <f t="shared" si="40"/>
        <v>0.1285</v>
      </c>
      <c r="N4670" s="1202">
        <v>0.22</v>
      </c>
      <c r="O4670" s="1203">
        <f t="shared" si="41"/>
        <v>0.15610000000000002</v>
      </c>
      <c r="P4670" s="1202">
        <v>0.22</v>
      </c>
      <c r="Q4670" s="1203">
        <f t="shared" si="42"/>
        <v>0.1338</v>
      </c>
      <c r="R4670" s="1202">
        <v>0.15</v>
      </c>
      <c r="S4670" s="1197"/>
      <c r="T4670" s="1197"/>
      <c r="U4670" s="1197"/>
      <c r="V4670" s="1197"/>
      <c r="W4670" s="1197"/>
      <c r="X4670" s="1204" t="s">
        <v>390</v>
      </c>
      <c r="Y4670" s="729"/>
    </row>
    <row r="4671" spans="2:25" customFormat="1" ht="15.75" customHeight="1" x14ac:dyDescent="0.2">
      <c r="B4671" s="1227" t="s">
        <v>1969</v>
      </c>
      <c r="C4671" s="1207" t="s">
        <v>783</v>
      </c>
      <c r="D4671" s="1198" t="s">
        <v>929</v>
      </c>
      <c r="E4671" s="1199">
        <v>40</v>
      </c>
      <c r="F4671" s="1199">
        <v>20</v>
      </c>
      <c r="G4671" s="1200">
        <v>200</v>
      </c>
      <c r="H4671" s="1201">
        <v>1</v>
      </c>
      <c r="I4671" s="1198" t="s">
        <v>1133</v>
      </c>
      <c r="J4671" s="1197">
        <v>19</v>
      </c>
      <c r="K4671" s="1198" t="s">
        <v>370</v>
      </c>
      <c r="L4671" s="1202">
        <v>0.1</v>
      </c>
      <c r="M4671" s="1202">
        <f t="shared" si="40"/>
        <v>0.1285</v>
      </c>
      <c r="N4671" s="1202">
        <v>0.22</v>
      </c>
      <c r="O4671" s="1203">
        <f t="shared" si="41"/>
        <v>0.15610000000000002</v>
      </c>
      <c r="P4671" s="1202">
        <v>0.22</v>
      </c>
      <c r="Q4671" s="1203">
        <f t="shared" si="42"/>
        <v>0.1338</v>
      </c>
      <c r="R4671" s="1202">
        <v>0.15</v>
      </c>
      <c r="S4671" s="1197"/>
      <c r="T4671" s="1197"/>
      <c r="U4671" s="1197"/>
      <c r="V4671" s="1197"/>
      <c r="W4671" s="1197"/>
      <c r="X4671" s="1198" t="s">
        <v>763</v>
      </c>
      <c r="Y4671" s="729"/>
    </row>
    <row r="4672" spans="2:25" customFormat="1" ht="15.75" customHeight="1" x14ac:dyDescent="0.2">
      <c r="B4672" s="1227" t="s">
        <v>1933</v>
      </c>
      <c r="C4672" s="1207" t="s">
        <v>783</v>
      </c>
      <c r="D4672" s="1198" t="s">
        <v>929</v>
      </c>
      <c r="E4672" s="1199">
        <v>55</v>
      </c>
      <c r="F4672" s="1199">
        <v>30</v>
      </c>
      <c r="G4672" s="1200">
        <v>300</v>
      </c>
      <c r="H4672" s="1201">
        <v>1.5</v>
      </c>
      <c r="I4672" s="1198" t="s">
        <v>1134</v>
      </c>
      <c r="J4672" s="1197">
        <v>23.5</v>
      </c>
      <c r="K4672" s="1198" t="s">
        <v>1934</v>
      </c>
      <c r="L4672" s="1202">
        <v>0.1</v>
      </c>
      <c r="M4672" s="1202">
        <f t="shared" si="40"/>
        <v>0.1285</v>
      </c>
      <c r="N4672" s="1202">
        <v>0.22</v>
      </c>
      <c r="O4672" s="1203">
        <f t="shared" si="41"/>
        <v>0.15610000000000002</v>
      </c>
      <c r="P4672" s="1202">
        <v>0.22</v>
      </c>
      <c r="Q4672" s="1203">
        <f t="shared" si="42"/>
        <v>0.1338</v>
      </c>
      <c r="R4672" s="1202">
        <v>0.15</v>
      </c>
      <c r="S4672" s="1197"/>
      <c r="T4672" s="1197"/>
      <c r="U4672" s="1197"/>
      <c r="V4672" s="1197"/>
      <c r="W4672" s="1197"/>
      <c r="X4672" s="1198" t="s">
        <v>390</v>
      </c>
      <c r="Y4672" s="729"/>
    </row>
    <row r="4673" spans="2:25" customFormat="1" ht="15.75" customHeight="1" x14ac:dyDescent="0.2">
      <c r="B4673" s="1227" t="s">
        <v>1936</v>
      </c>
      <c r="C4673" s="1207" t="s">
        <v>783</v>
      </c>
      <c r="D4673" s="1198" t="s">
        <v>929</v>
      </c>
      <c r="E4673" s="1199">
        <v>65</v>
      </c>
      <c r="F4673" s="1199">
        <v>40</v>
      </c>
      <c r="G4673" s="1200">
        <v>400</v>
      </c>
      <c r="H4673" s="1201">
        <v>2</v>
      </c>
      <c r="I4673" s="1198" t="s">
        <v>1135</v>
      </c>
      <c r="J4673" s="1197">
        <v>23</v>
      </c>
      <c r="K4673" s="1198" t="s">
        <v>47</v>
      </c>
      <c r="L4673" s="1202">
        <v>0.1</v>
      </c>
      <c r="M4673" s="1202">
        <f t="shared" si="40"/>
        <v>0.1285</v>
      </c>
      <c r="N4673" s="1202">
        <v>0.22</v>
      </c>
      <c r="O4673" s="1203">
        <f t="shared" si="41"/>
        <v>0.15610000000000002</v>
      </c>
      <c r="P4673" s="1202">
        <v>0.22</v>
      </c>
      <c r="Q4673" s="1203">
        <f t="shared" si="42"/>
        <v>0.1338</v>
      </c>
      <c r="R4673" s="1202">
        <v>0.15</v>
      </c>
      <c r="S4673" s="1197"/>
      <c r="T4673" s="1197"/>
      <c r="U4673" s="1197"/>
      <c r="V4673" s="1197"/>
      <c r="W4673" s="1197"/>
      <c r="X4673" s="1198" t="s">
        <v>390</v>
      </c>
      <c r="Y4673" s="729"/>
    </row>
    <row r="4674" spans="2:25" customFormat="1" ht="15.75" customHeight="1" x14ac:dyDescent="0.2">
      <c r="B4674" s="1227" t="s">
        <v>1939</v>
      </c>
      <c r="C4674" s="1207" t="s">
        <v>783</v>
      </c>
      <c r="D4674" s="1198" t="s">
        <v>929</v>
      </c>
      <c r="E4674" s="1199">
        <v>125</v>
      </c>
      <c r="F4674" s="1199">
        <v>87</v>
      </c>
      <c r="G4674" s="1200">
        <v>870</v>
      </c>
      <c r="H4674" s="1201">
        <v>3</v>
      </c>
      <c r="I4674" s="1198" t="s">
        <v>1119</v>
      </c>
      <c r="J4674" s="1197">
        <v>35</v>
      </c>
      <c r="K4674" s="1198" t="s">
        <v>1682</v>
      </c>
      <c r="L4674" s="1202">
        <v>0.1</v>
      </c>
      <c r="M4674" s="1202">
        <f t="shared" si="40"/>
        <v>0.1285</v>
      </c>
      <c r="N4674" s="1202">
        <v>0.22</v>
      </c>
      <c r="O4674" s="1203">
        <f t="shared" si="41"/>
        <v>0.15610000000000002</v>
      </c>
      <c r="P4674" s="1202">
        <v>0.22</v>
      </c>
      <c r="Q4674" s="1203">
        <f t="shared" si="42"/>
        <v>0.1338</v>
      </c>
      <c r="R4674" s="1202">
        <v>0.15</v>
      </c>
      <c r="S4674" s="1197"/>
      <c r="T4674" s="1197"/>
      <c r="U4674" s="1197"/>
      <c r="V4674" s="1197"/>
      <c r="W4674" s="1197"/>
      <c r="X4674" s="1198" t="s">
        <v>390</v>
      </c>
      <c r="Y4674" s="729"/>
    </row>
    <row r="4675" spans="2:25" customFormat="1" ht="15.75" customHeight="1" x14ac:dyDescent="0.2">
      <c r="B4675" s="1227" t="s">
        <v>1969</v>
      </c>
      <c r="C4675" s="1207" t="s">
        <v>2030</v>
      </c>
      <c r="D4675" s="1198" t="s">
        <v>929</v>
      </c>
      <c r="E4675" s="1199">
        <v>40</v>
      </c>
      <c r="F4675" s="1199">
        <v>20</v>
      </c>
      <c r="G4675" s="1200">
        <v>200</v>
      </c>
      <c r="H4675" s="1201">
        <v>1</v>
      </c>
      <c r="I4675" s="1198" t="s">
        <v>1133</v>
      </c>
      <c r="J4675" s="1197">
        <v>19</v>
      </c>
      <c r="K4675" s="1198" t="s">
        <v>370</v>
      </c>
      <c r="L4675" s="1202">
        <v>0.1</v>
      </c>
      <c r="M4675" s="1202">
        <f t="shared" si="40"/>
        <v>0.1285</v>
      </c>
      <c r="N4675" s="1202">
        <v>0.22</v>
      </c>
      <c r="O4675" s="1203">
        <f t="shared" si="41"/>
        <v>0.15610000000000002</v>
      </c>
      <c r="P4675" s="1202">
        <v>0.22</v>
      </c>
      <c r="Q4675" s="1203">
        <f t="shared" si="42"/>
        <v>0.1338</v>
      </c>
      <c r="R4675" s="1202">
        <v>0.15</v>
      </c>
      <c r="S4675" s="1197"/>
      <c r="T4675" s="1197"/>
      <c r="U4675" s="1197"/>
      <c r="V4675" s="1197"/>
      <c r="W4675" s="1197"/>
      <c r="X4675" s="1198" t="s">
        <v>390</v>
      </c>
      <c r="Y4675" s="729"/>
    </row>
    <row r="4676" spans="2:25" customFormat="1" ht="15.75" customHeight="1" x14ac:dyDescent="0.2">
      <c r="B4676" s="1227" t="s">
        <v>1933</v>
      </c>
      <c r="C4676" s="1207" t="s">
        <v>2030</v>
      </c>
      <c r="D4676" s="1198" t="s">
        <v>929</v>
      </c>
      <c r="E4676" s="1199">
        <v>55</v>
      </c>
      <c r="F4676" s="1199">
        <v>30</v>
      </c>
      <c r="G4676" s="1200">
        <v>300</v>
      </c>
      <c r="H4676" s="1201">
        <v>1.5</v>
      </c>
      <c r="I4676" s="1198" t="s">
        <v>1134</v>
      </c>
      <c r="J4676" s="1197">
        <v>23.5</v>
      </c>
      <c r="K4676" s="1198" t="s">
        <v>1934</v>
      </c>
      <c r="L4676" s="1202">
        <v>0.1</v>
      </c>
      <c r="M4676" s="1202">
        <f t="shared" si="40"/>
        <v>0.1285</v>
      </c>
      <c r="N4676" s="1202">
        <v>0.22</v>
      </c>
      <c r="O4676" s="1203">
        <f t="shared" si="41"/>
        <v>0.15610000000000002</v>
      </c>
      <c r="P4676" s="1202">
        <v>0.22</v>
      </c>
      <c r="Q4676" s="1203">
        <f t="shared" si="42"/>
        <v>0.1338</v>
      </c>
      <c r="R4676" s="1202">
        <v>0.15</v>
      </c>
      <c r="S4676" s="1197"/>
      <c r="T4676" s="1197"/>
      <c r="U4676" s="1197"/>
      <c r="V4676" s="1197"/>
      <c r="W4676" s="1197"/>
      <c r="X4676" s="1198" t="s">
        <v>390</v>
      </c>
      <c r="Y4676" s="729"/>
    </row>
    <row r="4677" spans="2:25" customFormat="1" ht="15.75" customHeight="1" x14ac:dyDescent="0.2">
      <c r="B4677" s="1227" t="s">
        <v>1936</v>
      </c>
      <c r="C4677" s="1207" t="s">
        <v>2030</v>
      </c>
      <c r="D4677" s="1198" t="s">
        <v>929</v>
      </c>
      <c r="E4677" s="1199">
        <v>65</v>
      </c>
      <c r="F4677" s="1199">
        <v>40</v>
      </c>
      <c r="G4677" s="1200">
        <v>400</v>
      </c>
      <c r="H4677" s="1201">
        <v>2</v>
      </c>
      <c r="I4677" s="1198" t="s">
        <v>1135</v>
      </c>
      <c r="J4677" s="1197">
        <v>23</v>
      </c>
      <c r="K4677" s="1198" t="s">
        <v>47</v>
      </c>
      <c r="L4677" s="1202">
        <v>0.1</v>
      </c>
      <c r="M4677" s="1202">
        <f t="shared" si="40"/>
        <v>0.1285</v>
      </c>
      <c r="N4677" s="1202">
        <v>0.22</v>
      </c>
      <c r="O4677" s="1203">
        <f t="shared" si="41"/>
        <v>0.15610000000000002</v>
      </c>
      <c r="P4677" s="1202">
        <v>0.22</v>
      </c>
      <c r="Q4677" s="1203">
        <f t="shared" si="42"/>
        <v>0.1338</v>
      </c>
      <c r="R4677" s="1202">
        <v>0.15</v>
      </c>
      <c r="S4677" s="1197"/>
      <c r="T4677" s="1197"/>
      <c r="U4677" s="1197"/>
      <c r="V4677" s="1197"/>
      <c r="W4677" s="1197"/>
      <c r="X4677" s="1198" t="s">
        <v>390</v>
      </c>
      <c r="Y4677" s="729"/>
    </row>
    <row r="4678" spans="2:25" customFormat="1" ht="15.75" customHeight="1" x14ac:dyDescent="0.2">
      <c r="B4678" s="1227" t="s">
        <v>2029</v>
      </c>
      <c r="C4678" s="1208" t="s">
        <v>2030</v>
      </c>
      <c r="D4678" s="1198" t="s">
        <v>1627</v>
      </c>
      <c r="E4678" s="1199">
        <v>10</v>
      </c>
      <c r="F4678" s="1199">
        <v>10</v>
      </c>
      <c r="G4678" s="1209">
        <v>105</v>
      </c>
      <c r="H4678" s="1201">
        <v>0</v>
      </c>
      <c r="I4678" s="1198" t="s">
        <v>1136</v>
      </c>
      <c r="J4678" s="1197"/>
      <c r="K4678" s="1198"/>
      <c r="L4678" s="1202">
        <v>9.5000000000000001E-2</v>
      </c>
      <c r="M4678" s="1202">
        <f t="shared" si="40"/>
        <v>0.1285</v>
      </c>
      <c r="N4678" s="1202">
        <v>0.22</v>
      </c>
      <c r="O4678" s="1203">
        <f t="shared" si="41"/>
        <v>0.15610000000000002</v>
      </c>
      <c r="P4678" s="1202">
        <v>0.22</v>
      </c>
      <c r="Q4678" s="1203">
        <f t="shared" si="42"/>
        <v>0.1338</v>
      </c>
      <c r="R4678" s="1202">
        <v>0.15</v>
      </c>
      <c r="S4678" s="1197"/>
      <c r="T4678" s="1197"/>
      <c r="U4678" s="1197"/>
      <c r="V4678" s="1197"/>
      <c r="W4678" s="1197"/>
      <c r="X4678" s="1204" t="s">
        <v>2034</v>
      </c>
      <c r="Y4678" s="729"/>
    </row>
    <row r="4679" spans="2:25" customFormat="1" ht="15.75" customHeight="1" x14ac:dyDescent="0.2">
      <c r="B4679" s="1227" t="s">
        <v>2035</v>
      </c>
      <c r="C4679" s="1208" t="s">
        <v>2030</v>
      </c>
      <c r="D4679" s="1198" t="s">
        <v>1627</v>
      </c>
      <c r="E4679" s="1199">
        <v>20</v>
      </c>
      <c r="F4679" s="1199">
        <v>20</v>
      </c>
      <c r="G4679" s="1209">
        <v>222</v>
      </c>
      <c r="H4679" s="1201">
        <v>0</v>
      </c>
      <c r="I4679" s="1198" t="s">
        <v>1137</v>
      </c>
      <c r="J4679" s="1197"/>
      <c r="K4679" s="1198"/>
      <c r="L4679" s="1202">
        <v>0.09</v>
      </c>
      <c r="M4679" s="1202">
        <f t="shared" si="40"/>
        <v>0.1285</v>
      </c>
      <c r="N4679" s="1202">
        <v>0.22</v>
      </c>
      <c r="O4679" s="1203">
        <f t="shared" si="41"/>
        <v>0.15610000000000002</v>
      </c>
      <c r="P4679" s="1202">
        <v>0.22</v>
      </c>
      <c r="Q4679" s="1203">
        <f t="shared" si="42"/>
        <v>0.1338</v>
      </c>
      <c r="R4679" s="1202">
        <v>0.15</v>
      </c>
      <c r="S4679" s="1197"/>
      <c r="T4679" s="1197"/>
      <c r="U4679" s="1197"/>
      <c r="V4679" s="1197"/>
      <c r="W4679" s="1197"/>
      <c r="X4679" s="1204" t="s">
        <v>2034</v>
      </c>
      <c r="Y4679" s="729"/>
    </row>
    <row r="4680" spans="2:25" customFormat="1" ht="15.75" customHeight="1" x14ac:dyDescent="0.2">
      <c r="B4680" s="1227" t="s">
        <v>2039</v>
      </c>
      <c r="C4680" s="1208" t="s">
        <v>2030</v>
      </c>
      <c r="D4680" s="1198" t="s">
        <v>1627</v>
      </c>
      <c r="E4680" s="1199">
        <v>30</v>
      </c>
      <c r="F4680" s="1199">
        <v>30</v>
      </c>
      <c r="G4680" s="1209">
        <v>375</v>
      </c>
      <c r="H4680" s="1201">
        <v>0</v>
      </c>
      <c r="I4680" s="1198" t="s">
        <v>1138</v>
      </c>
      <c r="J4680" s="1197"/>
      <c r="K4680" s="1198"/>
      <c r="L4680" s="1202">
        <v>0.08</v>
      </c>
      <c r="M4680" s="1202">
        <f t="shared" si="40"/>
        <v>0.1285</v>
      </c>
      <c r="N4680" s="1202">
        <v>0.22</v>
      </c>
      <c r="O4680" s="1203">
        <f t="shared" si="41"/>
        <v>0.15610000000000002</v>
      </c>
      <c r="P4680" s="1202">
        <v>0.22</v>
      </c>
      <c r="Q4680" s="1203">
        <f t="shared" si="42"/>
        <v>0.1338</v>
      </c>
      <c r="R4680" s="1202">
        <v>0.15</v>
      </c>
      <c r="S4680" s="1197"/>
      <c r="T4680" s="1197"/>
      <c r="U4680" s="1197"/>
      <c r="V4680" s="1197"/>
      <c r="W4680" s="1197"/>
      <c r="X4680" s="1204" t="s">
        <v>2034</v>
      </c>
      <c r="Y4680" s="729"/>
    </row>
    <row r="4681" spans="2:25" customFormat="1" ht="15.75" customHeight="1" x14ac:dyDescent="0.2">
      <c r="B4681" s="1228" t="s">
        <v>2045</v>
      </c>
      <c r="C4681" s="1211" t="s">
        <v>1631</v>
      </c>
      <c r="D4681" s="1212" t="s">
        <v>1627</v>
      </c>
      <c r="E4681" s="1213">
        <v>49</v>
      </c>
      <c r="F4681" s="1213">
        <v>49</v>
      </c>
      <c r="G4681" s="1209">
        <v>462</v>
      </c>
      <c r="H4681" s="1201"/>
      <c r="I4681" s="1212"/>
      <c r="J4681" s="1210"/>
      <c r="K4681" s="1212"/>
      <c r="L4681" s="1214">
        <v>0.106</v>
      </c>
      <c r="M4681" s="1202">
        <f t="shared" si="40"/>
        <v>0.1285</v>
      </c>
      <c r="N4681" s="1214">
        <v>0.22</v>
      </c>
      <c r="O4681" s="1203">
        <f t="shared" si="41"/>
        <v>0.15610000000000002</v>
      </c>
      <c r="P4681" s="1214">
        <v>0.22</v>
      </c>
      <c r="Q4681" s="1203">
        <f t="shared" si="42"/>
        <v>0.1338</v>
      </c>
      <c r="R4681" s="1214">
        <v>0.15</v>
      </c>
      <c r="S4681" s="1210"/>
      <c r="T4681" s="1210"/>
      <c r="U4681" s="1210"/>
      <c r="V4681" s="1210"/>
      <c r="W4681" s="1210"/>
      <c r="X4681" s="1204" t="s">
        <v>763</v>
      </c>
      <c r="Y4681" s="729"/>
    </row>
    <row r="4682" spans="2:25" customFormat="1" ht="15.75" customHeight="1" x14ac:dyDescent="0.2">
      <c r="B4682" s="1227" t="s">
        <v>2046</v>
      </c>
      <c r="C4682" s="1211" t="s">
        <v>1631</v>
      </c>
      <c r="D4682" s="1198" t="s">
        <v>1627</v>
      </c>
      <c r="E4682" s="1199">
        <v>79</v>
      </c>
      <c r="F4682" s="1199">
        <v>79</v>
      </c>
      <c r="G4682" s="1209">
        <v>797</v>
      </c>
      <c r="H4682" s="1201"/>
      <c r="I4682" s="1198"/>
      <c r="J4682" s="1197"/>
      <c r="K4682" s="1198"/>
      <c r="L4682" s="1202">
        <v>9.9000000000000005E-2</v>
      </c>
      <c r="M4682" s="1202">
        <f t="shared" si="40"/>
        <v>0.1285</v>
      </c>
      <c r="N4682" s="1202">
        <v>0.22</v>
      </c>
      <c r="O4682" s="1203">
        <f t="shared" si="41"/>
        <v>0.15610000000000002</v>
      </c>
      <c r="P4682" s="1202">
        <v>0.22</v>
      </c>
      <c r="Q4682" s="1203">
        <f t="shared" si="42"/>
        <v>0.1338</v>
      </c>
      <c r="R4682" s="1202">
        <v>0.15</v>
      </c>
      <c r="S4682" s="1197"/>
      <c r="T4682" s="1197"/>
      <c r="U4682" s="1197"/>
      <c r="V4682" s="1197"/>
      <c r="W4682" s="1197"/>
      <c r="X4682" s="1204" t="s">
        <v>390</v>
      </c>
      <c r="Y4682" s="729"/>
    </row>
    <row r="4683" spans="2:25" customFormat="1" ht="15.75" customHeight="1" x14ac:dyDescent="0.2">
      <c r="B4683" s="1227" t="s">
        <v>2047</v>
      </c>
      <c r="C4683" s="1211" t="s">
        <v>1631</v>
      </c>
      <c r="D4683" s="1198" t="s">
        <v>1627</v>
      </c>
      <c r="E4683" s="1199">
        <v>95</v>
      </c>
      <c r="F4683" s="1199">
        <v>95</v>
      </c>
      <c r="G4683" s="1209">
        <v>1104</v>
      </c>
      <c r="H4683" s="1201"/>
      <c r="I4683" s="1198"/>
      <c r="J4683" s="1197"/>
      <c r="K4683" s="1198"/>
      <c r="L4683" s="1202">
        <v>8.5999999999999993E-2</v>
      </c>
      <c r="M4683" s="1202">
        <f t="shared" si="40"/>
        <v>0.1285</v>
      </c>
      <c r="N4683" s="1202">
        <v>0.22</v>
      </c>
      <c r="O4683" s="1203">
        <f t="shared" si="41"/>
        <v>0.15610000000000002</v>
      </c>
      <c r="P4683" s="1202">
        <v>0.22</v>
      </c>
      <c r="Q4683" s="1203">
        <f t="shared" si="42"/>
        <v>0.1338</v>
      </c>
      <c r="R4683" s="1202">
        <v>0.15</v>
      </c>
      <c r="S4683" s="1197"/>
      <c r="T4683" s="1197"/>
      <c r="U4683" s="1197"/>
      <c r="V4683" s="1197"/>
      <c r="W4683" s="1197"/>
      <c r="X4683" s="1204" t="s">
        <v>390</v>
      </c>
      <c r="Y4683" s="729"/>
    </row>
    <row r="4684" spans="2:25" customFormat="1" ht="15.75" customHeight="1" x14ac:dyDescent="0.2">
      <c r="B4684" s="1227" t="s">
        <v>2048</v>
      </c>
      <c r="C4684" s="1211" t="s">
        <v>1631</v>
      </c>
      <c r="D4684" s="1198" t="s">
        <v>1627</v>
      </c>
      <c r="E4684" s="1199">
        <v>120</v>
      </c>
      <c r="F4684" s="1199">
        <v>120</v>
      </c>
      <c r="G4684" s="1209">
        <v>1395</v>
      </c>
      <c r="H4684" s="1201">
        <v>0</v>
      </c>
      <c r="I4684" s="1198" t="s">
        <v>2049</v>
      </c>
      <c r="J4684" s="1197"/>
      <c r="K4684" s="1198"/>
      <c r="L4684" s="1202">
        <v>8.5999999999999993E-2</v>
      </c>
      <c r="M4684" s="1202">
        <f t="shared" si="40"/>
        <v>0.1285</v>
      </c>
      <c r="N4684" s="1202">
        <v>0.22</v>
      </c>
      <c r="O4684" s="1203">
        <f t="shared" si="41"/>
        <v>0.15610000000000002</v>
      </c>
      <c r="P4684" s="1202">
        <v>0.22</v>
      </c>
      <c r="Q4684" s="1203">
        <f t="shared" si="42"/>
        <v>0.1338</v>
      </c>
      <c r="R4684" s="1202">
        <v>0.15</v>
      </c>
      <c r="S4684" s="1197"/>
      <c r="T4684" s="1197"/>
      <c r="U4684" s="1197"/>
      <c r="V4684" s="1197"/>
      <c r="W4684" s="1197"/>
      <c r="X4684" s="1204" t="s">
        <v>390</v>
      </c>
      <c r="Y4684" s="729"/>
    </row>
    <row r="4685" spans="2:25" customFormat="1" ht="15.75" customHeight="1" x14ac:dyDescent="0.2">
      <c r="B4685" s="1227" t="s">
        <v>2050</v>
      </c>
      <c r="C4685" s="1211" t="s">
        <v>1631</v>
      </c>
      <c r="D4685" s="1198" t="s">
        <v>1627</v>
      </c>
      <c r="E4685" s="1199">
        <v>150</v>
      </c>
      <c r="F4685" s="1199">
        <v>150</v>
      </c>
      <c r="G4685" s="1209">
        <v>1744</v>
      </c>
      <c r="H4685" s="1201">
        <v>0</v>
      </c>
      <c r="I4685" s="1198" t="s">
        <v>1119</v>
      </c>
      <c r="J4685" s="1197"/>
      <c r="K4685" s="1198"/>
      <c r="L4685" s="1202">
        <v>8.5999999999999993E-2</v>
      </c>
      <c r="M4685" s="1202">
        <f t="shared" si="40"/>
        <v>0.1285</v>
      </c>
      <c r="N4685" s="1202">
        <v>0.22</v>
      </c>
      <c r="O4685" s="1203">
        <f t="shared" si="41"/>
        <v>0.15610000000000002</v>
      </c>
      <c r="P4685" s="1202">
        <v>0.22</v>
      </c>
      <c r="Q4685" s="1203">
        <f t="shared" si="42"/>
        <v>0.1338</v>
      </c>
      <c r="R4685" s="1202">
        <v>0.15</v>
      </c>
      <c r="S4685" s="1197"/>
      <c r="T4685" s="1197"/>
      <c r="U4685" s="1197"/>
      <c r="V4685" s="1197"/>
      <c r="W4685" s="1197"/>
      <c r="X4685" s="1204" t="s">
        <v>390</v>
      </c>
      <c r="Y4685" s="729"/>
    </row>
    <row r="4686" spans="2:25" customFormat="1" ht="15.75" customHeight="1" x14ac:dyDescent="0.2">
      <c r="B4686" s="1227" t="s">
        <v>2045</v>
      </c>
      <c r="C4686" s="1211" t="s">
        <v>2030</v>
      </c>
      <c r="D4686" s="1198" t="s">
        <v>1627</v>
      </c>
      <c r="E4686" s="1199">
        <v>49</v>
      </c>
      <c r="F4686" s="1199">
        <v>49</v>
      </c>
      <c r="G4686" s="1209">
        <v>462</v>
      </c>
      <c r="H4686" s="1201"/>
      <c r="I4686" s="1198" t="s">
        <v>2051</v>
      </c>
      <c r="J4686" s="1197"/>
      <c r="K4686" s="1198"/>
      <c r="L4686" s="1202">
        <v>0.106</v>
      </c>
      <c r="M4686" s="1202">
        <f t="shared" si="40"/>
        <v>0.1285</v>
      </c>
      <c r="N4686" s="1202">
        <v>0.22</v>
      </c>
      <c r="O4686" s="1203">
        <f t="shared" si="41"/>
        <v>0.15610000000000002</v>
      </c>
      <c r="P4686" s="1202">
        <v>0.22</v>
      </c>
      <c r="Q4686" s="1203">
        <f t="shared" si="42"/>
        <v>0.1338</v>
      </c>
      <c r="R4686" s="1202">
        <v>0.15</v>
      </c>
      <c r="S4686" s="1197"/>
      <c r="T4686" s="1197"/>
      <c r="U4686" s="1197"/>
      <c r="V4686" s="1197"/>
      <c r="W4686" s="1197"/>
      <c r="X4686" s="1204" t="s">
        <v>763</v>
      </c>
      <c r="Y4686" s="729"/>
    </row>
    <row r="4687" spans="2:25" customFormat="1" ht="15.75" customHeight="1" x14ac:dyDescent="0.2">
      <c r="B4687" s="1227" t="s">
        <v>2046</v>
      </c>
      <c r="C4687" s="1211" t="s">
        <v>2030</v>
      </c>
      <c r="D4687" s="1198" t="s">
        <v>1627</v>
      </c>
      <c r="E4687" s="1199">
        <v>79</v>
      </c>
      <c r="F4687" s="1199">
        <v>79</v>
      </c>
      <c r="G4687" s="1209">
        <v>797</v>
      </c>
      <c r="H4687" s="1201"/>
      <c r="I4687" s="1198"/>
      <c r="J4687" s="1197"/>
      <c r="K4687" s="1198"/>
      <c r="L4687" s="1202">
        <v>9.9000000000000005E-2</v>
      </c>
      <c r="M4687" s="1202">
        <f t="shared" si="40"/>
        <v>0.1285</v>
      </c>
      <c r="N4687" s="1202">
        <v>0.22</v>
      </c>
      <c r="O4687" s="1203">
        <f t="shared" si="41"/>
        <v>0.15610000000000002</v>
      </c>
      <c r="P4687" s="1202">
        <v>0.22</v>
      </c>
      <c r="Q4687" s="1203">
        <f t="shared" si="42"/>
        <v>0.1338</v>
      </c>
      <c r="R4687" s="1202">
        <v>0.15</v>
      </c>
      <c r="S4687" s="1197"/>
      <c r="T4687" s="1197"/>
      <c r="U4687" s="1197"/>
      <c r="V4687" s="1197"/>
      <c r="W4687" s="1197"/>
      <c r="X4687" s="1204" t="s">
        <v>390</v>
      </c>
      <c r="Y4687" s="729"/>
    </row>
    <row r="4688" spans="2:25" customFormat="1" ht="15.75" customHeight="1" x14ac:dyDescent="0.2">
      <c r="B4688" s="1227" t="s">
        <v>2047</v>
      </c>
      <c r="C4688" s="1211" t="s">
        <v>2030</v>
      </c>
      <c r="D4688" s="1198" t="s">
        <v>1627</v>
      </c>
      <c r="E4688" s="1199">
        <v>95</v>
      </c>
      <c r="F4688" s="1199">
        <v>95</v>
      </c>
      <c r="G4688" s="1209">
        <v>1104</v>
      </c>
      <c r="H4688" s="1201"/>
      <c r="I4688" s="1198"/>
      <c r="J4688" s="1197"/>
      <c r="K4688" s="1198"/>
      <c r="L4688" s="1202">
        <v>8.5999999999999993E-2</v>
      </c>
      <c r="M4688" s="1202">
        <f t="shared" si="40"/>
        <v>0.1285</v>
      </c>
      <c r="N4688" s="1202">
        <v>0.22</v>
      </c>
      <c r="O4688" s="1203">
        <f t="shared" si="41"/>
        <v>0.15610000000000002</v>
      </c>
      <c r="P4688" s="1202">
        <v>0.22</v>
      </c>
      <c r="Q4688" s="1203">
        <f t="shared" si="42"/>
        <v>0.1338</v>
      </c>
      <c r="R4688" s="1202">
        <v>0.15</v>
      </c>
      <c r="S4688" s="1197"/>
      <c r="T4688" s="1197"/>
      <c r="U4688" s="1197"/>
      <c r="V4688" s="1197"/>
      <c r="W4688" s="1197"/>
      <c r="X4688" s="1204" t="s">
        <v>390</v>
      </c>
      <c r="Y4688" s="729"/>
    </row>
    <row r="4689" spans="2:25" customFormat="1" ht="15.75" customHeight="1" x14ac:dyDescent="0.2">
      <c r="B4689" s="1227" t="s">
        <v>2048</v>
      </c>
      <c r="C4689" s="1211" t="s">
        <v>2030</v>
      </c>
      <c r="D4689" s="1198" t="s">
        <v>1627</v>
      </c>
      <c r="E4689" s="1199">
        <v>120</v>
      </c>
      <c r="F4689" s="1199">
        <v>120</v>
      </c>
      <c r="G4689" s="1209">
        <v>1395</v>
      </c>
      <c r="H4689" s="1201">
        <v>0</v>
      </c>
      <c r="I4689" s="1198" t="s">
        <v>2049</v>
      </c>
      <c r="J4689" s="1197"/>
      <c r="K4689" s="1198"/>
      <c r="L4689" s="1202">
        <v>8.5999999999999993E-2</v>
      </c>
      <c r="M4689" s="1202">
        <f t="shared" si="40"/>
        <v>0.1285</v>
      </c>
      <c r="N4689" s="1202">
        <v>0.22</v>
      </c>
      <c r="O4689" s="1203">
        <f t="shared" si="41"/>
        <v>0.15610000000000002</v>
      </c>
      <c r="P4689" s="1202">
        <v>0.22</v>
      </c>
      <c r="Q4689" s="1203">
        <f t="shared" si="42"/>
        <v>0.1338</v>
      </c>
      <c r="R4689" s="1202">
        <v>0.15</v>
      </c>
      <c r="S4689" s="1197"/>
      <c r="T4689" s="1197"/>
      <c r="U4689" s="1197"/>
      <c r="V4689" s="1197"/>
      <c r="W4689" s="1197"/>
      <c r="X4689" s="1204" t="s">
        <v>390</v>
      </c>
      <c r="Y4689" s="729"/>
    </row>
    <row r="4690" spans="2:25" customFormat="1" ht="15.75" customHeight="1" x14ac:dyDescent="0.2">
      <c r="B4690" s="1227" t="s">
        <v>2050</v>
      </c>
      <c r="C4690" s="1211" t="s">
        <v>2030</v>
      </c>
      <c r="D4690" s="1198" t="s">
        <v>1627</v>
      </c>
      <c r="E4690" s="1199">
        <v>150</v>
      </c>
      <c r="F4690" s="1199">
        <v>150</v>
      </c>
      <c r="G4690" s="1209">
        <v>1744</v>
      </c>
      <c r="H4690" s="1201">
        <v>0</v>
      </c>
      <c r="I4690" s="1198" t="s">
        <v>1119</v>
      </c>
      <c r="J4690" s="1197"/>
      <c r="K4690" s="1198"/>
      <c r="L4690" s="1202">
        <v>8.5999999999999993E-2</v>
      </c>
      <c r="M4690" s="1202">
        <f t="shared" si="40"/>
        <v>0.1285</v>
      </c>
      <c r="N4690" s="1202">
        <v>0.22</v>
      </c>
      <c r="O4690" s="1203">
        <f t="shared" si="41"/>
        <v>0.15610000000000002</v>
      </c>
      <c r="P4690" s="1202">
        <v>0.22</v>
      </c>
      <c r="Q4690" s="1203">
        <f t="shared" si="42"/>
        <v>0.1338</v>
      </c>
      <c r="R4690" s="1202">
        <v>0.15</v>
      </c>
      <c r="S4690" s="1197"/>
      <c r="T4690" s="1197"/>
      <c r="U4690" s="1197"/>
      <c r="V4690" s="1197"/>
      <c r="W4690" s="1197"/>
      <c r="X4690" s="1204" t="s">
        <v>390</v>
      </c>
      <c r="Y4690" s="729"/>
    </row>
    <row r="4691" spans="2:25" customFormat="1" ht="15.75" customHeight="1" x14ac:dyDescent="0.2">
      <c r="B4691" s="1229" t="s">
        <v>1457</v>
      </c>
      <c r="C4691" s="1211" t="s">
        <v>783</v>
      </c>
      <c r="D4691" s="1198" t="s">
        <v>1627</v>
      </c>
      <c r="E4691" s="1215">
        <v>50</v>
      </c>
      <c r="F4691" s="1215">
        <v>50</v>
      </c>
      <c r="G4691" s="1216">
        <v>555</v>
      </c>
      <c r="H4691" s="1201">
        <v>0</v>
      </c>
      <c r="I4691" s="1198" t="s">
        <v>1136</v>
      </c>
      <c r="J4691" s="1197">
        <v>0</v>
      </c>
      <c r="K4691" s="1198" t="s">
        <v>2052</v>
      </c>
      <c r="L4691" s="1214">
        <v>0.09</v>
      </c>
      <c r="M4691" s="1202">
        <f t="shared" si="40"/>
        <v>0.1285</v>
      </c>
      <c r="N4691" s="1202">
        <v>0.22</v>
      </c>
      <c r="O4691" s="1203">
        <f t="shared" si="41"/>
        <v>0.15610000000000002</v>
      </c>
      <c r="P4691" s="1202">
        <v>0.22</v>
      </c>
      <c r="Q4691" s="1203">
        <f t="shared" si="42"/>
        <v>0.1338</v>
      </c>
      <c r="R4691" s="1202">
        <v>0.15</v>
      </c>
      <c r="S4691" s="1197"/>
      <c r="T4691" s="1197"/>
      <c r="U4691" s="1197"/>
      <c r="V4691" s="1197"/>
      <c r="W4691" s="1197"/>
      <c r="X4691" s="1198" t="s">
        <v>1835</v>
      </c>
      <c r="Y4691" s="729"/>
    </row>
    <row r="4692" spans="2:25" customFormat="1" ht="15.75" customHeight="1" x14ac:dyDescent="0.2">
      <c r="B4692" s="1229" t="s">
        <v>1464</v>
      </c>
      <c r="C4692" s="1211" t="s">
        <v>783</v>
      </c>
      <c r="D4692" s="1198" t="s">
        <v>1627</v>
      </c>
      <c r="E4692" s="1215">
        <v>101</v>
      </c>
      <c r="F4692" s="1215">
        <v>101</v>
      </c>
      <c r="G4692" s="1216">
        <v>1122</v>
      </c>
      <c r="H4692" s="1201">
        <v>0</v>
      </c>
      <c r="I4692" s="1198" t="s">
        <v>1136</v>
      </c>
      <c r="J4692" s="1197">
        <v>0</v>
      </c>
      <c r="K4692" s="1198" t="s">
        <v>2052</v>
      </c>
      <c r="L4692" s="1214">
        <v>0.09</v>
      </c>
      <c r="M4692" s="1202">
        <f t="shared" si="40"/>
        <v>0.1285</v>
      </c>
      <c r="N4692" s="1202">
        <v>0.22</v>
      </c>
      <c r="O4692" s="1203">
        <f t="shared" si="41"/>
        <v>0.15610000000000002</v>
      </c>
      <c r="P4692" s="1202">
        <v>0.22</v>
      </c>
      <c r="Q4692" s="1203">
        <f t="shared" si="42"/>
        <v>0.1338</v>
      </c>
      <c r="R4692" s="1202">
        <v>0.15</v>
      </c>
      <c r="S4692" s="1197"/>
      <c r="T4692" s="1197"/>
      <c r="U4692" s="1197"/>
      <c r="V4692" s="1197"/>
      <c r="W4692" s="1197"/>
      <c r="X4692" s="1198" t="s">
        <v>1835</v>
      </c>
      <c r="Y4692" s="729"/>
    </row>
    <row r="4693" spans="2:25" customFormat="1" ht="15.75" customHeight="1" x14ac:dyDescent="0.2">
      <c r="B4693" s="1229" t="s">
        <v>2805</v>
      </c>
      <c r="C4693" s="1211" t="s">
        <v>783</v>
      </c>
      <c r="D4693" s="1198" t="s">
        <v>1627</v>
      </c>
      <c r="E4693" s="1215">
        <v>151</v>
      </c>
      <c r="F4693" s="1215">
        <v>151</v>
      </c>
      <c r="G4693" s="1216">
        <v>1677</v>
      </c>
      <c r="H4693" s="1201">
        <v>0</v>
      </c>
      <c r="I4693" s="1198" t="s">
        <v>1136</v>
      </c>
      <c r="J4693" s="1197">
        <v>0</v>
      </c>
      <c r="K4693" s="1198" t="s">
        <v>2052</v>
      </c>
      <c r="L4693" s="1214">
        <v>0.09</v>
      </c>
      <c r="M4693" s="1202">
        <f t="shared" si="40"/>
        <v>0.1285</v>
      </c>
      <c r="N4693" s="1202">
        <v>0.22</v>
      </c>
      <c r="O4693" s="1203">
        <f t="shared" si="41"/>
        <v>0.15610000000000002</v>
      </c>
      <c r="P4693" s="1202">
        <v>0.22</v>
      </c>
      <c r="Q4693" s="1203">
        <f t="shared" si="42"/>
        <v>0.1338</v>
      </c>
      <c r="R4693" s="1202">
        <v>0.15</v>
      </c>
      <c r="S4693" s="1197"/>
      <c r="T4693" s="1197"/>
      <c r="U4693" s="1197"/>
      <c r="V4693" s="1197"/>
      <c r="W4693" s="1197"/>
      <c r="X4693" s="1198" t="s">
        <v>1835</v>
      </c>
      <c r="Y4693" s="729"/>
    </row>
    <row r="4694" spans="2:25" customFormat="1" ht="15.75" customHeight="1" x14ac:dyDescent="0.2">
      <c r="B4694" s="1229" t="s">
        <v>2812</v>
      </c>
      <c r="C4694" s="1211" t="s">
        <v>783</v>
      </c>
      <c r="D4694" s="1198" t="s">
        <v>1627</v>
      </c>
      <c r="E4694" s="1215">
        <v>201</v>
      </c>
      <c r="F4694" s="1215">
        <v>201</v>
      </c>
      <c r="G4694" s="1216">
        <v>2233</v>
      </c>
      <c r="H4694" s="1201">
        <v>0</v>
      </c>
      <c r="I4694" s="1198" t="s">
        <v>1136</v>
      </c>
      <c r="J4694" s="1197">
        <v>0</v>
      </c>
      <c r="K4694" s="1198" t="s">
        <v>2052</v>
      </c>
      <c r="L4694" s="1214">
        <v>0.09</v>
      </c>
      <c r="M4694" s="1202">
        <f t="shared" si="40"/>
        <v>0.1285</v>
      </c>
      <c r="N4694" s="1202">
        <v>0.22</v>
      </c>
      <c r="O4694" s="1203">
        <f t="shared" si="41"/>
        <v>0.15610000000000002</v>
      </c>
      <c r="P4694" s="1202">
        <v>0.22</v>
      </c>
      <c r="Q4694" s="1203">
        <f t="shared" si="42"/>
        <v>0.1338</v>
      </c>
      <c r="R4694" s="1202">
        <v>0.15</v>
      </c>
      <c r="S4694" s="1197"/>
      <c r="T4694" s="1197"/>
      <c r="U4694" s="1197"/>
      <c r="V4694" s="1197"/>
      <c r="W4694" s="1197"/>
      <c r="X4694" s="1198" t="s">
        <v>1835</v>
      </c>
      <c r="Y4694" s="729"/>
    </row>
    <row r="4695" spans="2:25" customFormat="1" ht="15.75" customHeight="1" x14ac:dyDescent="0.2">
      <c r="B4695" s="1229" t="s">
        <v>2819</v>
      </c>
      <c r="C4695" s="1211" t="s">
        <v>783</v>
      </c>
      <c r="D4695" s="1198" t="s">
        <v>1627</v>
      </c>
      <c r="E4695" s="1215">
        <v>251</v>
      </c>
      <c r="F4695" s="1215">
        <v>251</v>
      </c>
      <c r="G4695" s="1216">
        <v>2788</v>
      </c>
      <c r="H4695" s="1201">
        <v>0</v>
      </c>
      <c r="I4695" s="1198" t="s">
        <v>1136</v>
      </c>
      <c r="J4695" s="1197">
        <v>0</v>
      </c>
      <c r="K4695" s="1198" t="s">
        <v>2052</v>
      </c>
      <c r="L4695" s="1214">
        <v>0.09</v>
      </c>
      <c r="M4695" s="1202">
        <f t="shared" si="40"/>
        <v>0.1285</v>
      </c>
      <c r="N4695" s="1202">
        <v>0.22</v>
      </c>
      <c r="O4695" s="1203">
        <f t="shared" si="41"/>
        <v>0.15610000000000002</v>
      </c>
      <c r="P4695" s="1202">
        <v>0.22</v>
      </c>
      <c r="Q4695" s="1203">
        <f t="shared" si="42"/>
        <v>0.1338</v>
      </c>
      <c r="R4695" s="1202">
        <v>0.15</v>
      </c>
      <c r="S4695" s="1197"/>
      <c r="T4695" s="1197"/>
      <c r="U4695" s="1197"/>
      <c r="V4695" s="1197"/>
      <c r="W4695" s="1197"/>
      <c r="X4695" s="1198" t="s">
        <v>1835</v>
      </c>
      <c r="Y4695" s="729"/>
    </row>
    <row r="4696" spans="2:25" customFormat="1" ht="15.75" customHeight="1" x14ac:dyDescent="0.2">
      <c r="B4696" s="1229" t="s">
        <v>2826</v>
      </c>
      <c r="C4696" s="1211" t="s">
        <v>783</v>
      </c>
      <c r="D4696" s="1198" t="s">
        <v>1627</v>
      </c>
      <c r="E4696" s="1215">
        <v>301</v>
      </c>
      <c r="F4696" s="1215">
        <v>301</v>
      </c>
      <c r="G4696" s="1216">
        <v>3344</v>
      </c>
      <c r="H4696" s="1201">
        <v>0</v>
      </c>
      <c r="I4696" s="1198" t="s">
        <v>1136</v>
      </c>
      <c r="J4696" s="1197">
        <v>0</v>
      </c>
      <c r="K4696" s="1198" t="s">
        <v>2052</v>
      </c>
      <c r="L4696" s="1214">
        <v>0.09</v>
      </c>
      <c r="M4696" s="1202">
        <f t="shared" si="40"/>
        <v>0.1285</v>
      </c>
      <c r="N4696" s="1202">
        <v>0.22</v>
      </c>
      <c r="O4696" s="1203">
        <f t="shared" si="41"/>
        <v>0.15610000000000002</v>
      </c>
      <c r="P4696" s="1202">
        <v>0.22</v>
      </c>
      <c r="Q4696" s="1203">
        <f t="shared" si="42"/>
        <v>0.1338</v>
      </c>
      <c r="R4696" s="1202">
        <v>0.15</v>
      </c>
      <c r="S4696" s="1197"/>
      <c r="T4696" s="1197"/>
      <c r="U4696" s="1197"/>
      <c r="V4696" s="1197"/>
      <c r="W4696" s="1197"/>
      <c r="X4696" s="1198" t="s">
        <v>1840</v>
      </c>
      <c r="Y4696" s="729"/>
    </row>
    <row r="4697" spans="2:25" customFormat="1" ht="15.75" customHeight="1" x14ac:dyDescent="0.2">
      <c r="B4697" s="1229" t="s">
        <v>479</v>
      </c>
      <c r="C4697" s="1211" t="s">
        <v>783</v>
      </c>
      <c r="D4697" s="1198" t="s">
        <v>1627</v>
      </c>
      <c r="E4697" s="1215">
        <v>351</v>
      </c>
      <c r="F4697" s="1215">
        <v>351</v>
      </c>
      <c r="G4697" s="1216">
        <v>3900</v>
      </c>
      <c r="H4697" s="1201">
        <v>0</v>
      </c>
      <c r="I4697" s="1198" t="s">
        <v>1136</v>
      </c>
      <c r="J4697" s="1197">
        <v>0</v>
      </c>
      <c r="K4697" s="1198" t="s">
        <v>2052</v>
      </c>
      <c r="L4697" s="1214">
        <v>0.09</v>
      </c>
      <c r="M4697" s="1202">
        <f t="shared" si="40"/>
        <v>0.1285</v>
      </c>
      <c r="N4697" s="1202">
        <v>0.22</v>
      </c>
      <c r="O4697" s="1203">
        <f t="shared" si="41"/>
        <v>0.15610000000000002</v>
      </c>
      <c r="P4697" s="1202">
        <v>0.22</v>
      </c>
      <c r="Q4697" s="1203">
        <f t="shared" si="42"/>
        <v>0.1338</v>
      </c>
      <c r="R4697" s="1202">
        <v>0.15</v>
      </c>
      <c r="S4697" s="1197"/>
      <c r="T4697" s="1197"/>
      <c r="U4697" s="1197"/>
      <c r="V4697" s="1197"/>
      <c r="W4697" s="1197"/>
      <c r="X4697" s="1198" t="s">
        <v>1840</v>
      </c>
      <c r="Y4697" s="729"/>
    </row>
    <row r="4698" spans="2:25" customFormat="1" ht="15.75" customHeight="1" x14ac:dyDescent="0.2">
      <c r="B4698" s="1229" t="s">
        <v>486</v>
      </c>
      <c r="C4698" s="1211" t="s">
        <v>783</v>
      </c>
      <c r="D4698" s="1198" t="s">
        <v>1627</v>
      </c>
      <c r="E4698" s="1215">
        <v>401</v>
      </c>
      <c r="F4698" s="1215">
        <v>401</v>
      </c>
      <c r="G4698" s="1216">
        <v>4455</v>
      </c>
      <c r="H4698" s="1201">
        <v>0</v>
      </c>
      <c r="I4698" s="1198" t="s">
        <v>1136</v>
      </c>
      <c r="J4698" s="1197">
        <v>0</v>
      </c>
      <c r="K4698" s="1198" t="s">
        <v>2052</v>
      </c>
      <c r="L4698" s="1214">
        <v>0.09</v>
      </c>
      <c r="M4698" s="1202">
        <f t="shared" si="40"/>
        <v>0.1285</v>
      </c>
      <c r="N4698" s="1202">
        <v>0.22</v>
      </c>
      <c r="O4698" s="1203">
        <f t="shared" si="41"/>
        <v>0.15610000000000002</v>
      </c>
      <c r="P4698" s="1202">
        <v>0.22</v>
      </c>
      <c r="Q4698" s="1203">
        <f t="shared" si="42"/>
        <v>0.1338</v>
      </c>
      <c r="R4698" s="1202">
        <v>0.15</v>
      </c>
      <c r="S4698" s="1197"/>
      <c r="T4698" s="1197"/>
      <c r="U4698" s="1197"/>
      <c r="V4698" s="1197"/>
      <c r="W4698" s="1197"/>
      <c r="X4698" s="1198" t="s">
        <v>1840</v>
      </c>
      <c r="Y4698" s="729"/>
    </row>
    <row r="4699" spans="2:25" customFormat="1" ht="15.75" customHeight="1" x14ac:dyDescent="0.2">
      <c r="B4699" s="1229" t="s">
        <v>493</v>
      </c>
      <c r="C4699" s="1211" t="s">
        <v>783</v>
      </c>
      <c r="D4699" s="1198" t="s">
        <v>1627</v>
      </c>
      <c r="E4699" s="1215">
        <v>451</v>
      </c>
      <c r="F4699" s="1215">
        <v>451</v>
      </c>
      <c r="G4699" s="1216">
        <v>5011</v>
      </c>
      <c r="H4699" s="1201">
        <v>0</v>
      </c>
      <c r="I4699" s="1198" t="s">
        <v>1136</v>
      </c>
      <c r="J4699" s="1197">
        <v>0</v>
      </c>
      <c r="K4699" s="1198" t="s">
        <v>2052</v>
      </c>
      <c r="L4699" s="1214">
        <v>0.09</v>
      </c>
      <c r="M4699" s="1202">
        <f t="shared" si="40"/>
        <v>0.1285</v>
      </c>
      <c r="N4699" s="1202">
        <v>0.22</v>
      </c>
      <c r="O4699" s="1203">
        <f t="shared" si="41"/>
        <v>0.15610000000000002</v>
      </c>
      <c r="P4699" s="1202">
        <v>0.22</v>
      </c>
      <c r="Q4699" s="1203">
        <f t="shared" si="42"/>
        <v>0.1338</v>
      </c>
      <c r="R4699" s="1202">
        <v>0.15</v>
      </c>
      <c r="S4699" s="1197"/>
      <c r="T4699" s="1197"/>
      <c r="U4699" s="1197"/>
      <c r="V4699" s="1197"/>
      <c r="W4699" s="1197"/>
      <c r="X4699" s="1198" t="s">
        <v>1840</v>
      </c>
      <c r="Y4699" s="729"/>
    </row>
    <row r="4700" spans="2:25" customFormat="1" ht="15.75" customHeight="1" x14ac:dyDescent="0.2">
      <c r="B4700" s="1229" t="s">
        <v>500</v>
      </c>
      <c r="C4700" s="1211" t="s">
        <v>783</v>
      </c>
      <c r="D4700" s="1198" t="s">
        <v>1627</v>
      </c>
      <c r="E4700" s="1215">
        <v>501</v>
      </c>
      <c r="F4700" s="1215">
        <v>501</v>
      </c>
      <c r="G4700" s="1216">
        <v>5566</v>
      </c>
      <c r="H4700" s="1201">
        <v>0</v>
      </c>
      <c r="I4700" s="1198" t="s">
        <v>1136</v>
      </c>
      <c r="J4700" s="1197">
        <v>0</v>
      </c>
      <c r="K4700" s="1198" t="s">
        <v>2052</v>
      </c>
      <c r="L4700" s="1214">
        <v>0.09</v>
      </c>
      <c r="M4700" s="1202">
        <f t="shared" si="40"/>
        <v>0.1285</v>
      </c>
      <c r="N4700" s="1202">
        <v>0.22</v>
      </c>
      <c r="O4700" s="1203">
        <f t="shared" si="41"/>
        <v>0.15610000000000002</v>
      </c>
      <c r="P4700" s="1202">
        <v>0.22</v>
      </c>
      <c r="Q4700" s="1203">
        <f t="shared" si="42"/>
        <v>0.1338</v>
      </c>
      <c r="R4700" s="1202">
        <v>0.15</v>
      </c>
      <c r="S4700" s="1197"/>
      <c r="T4700" s="1197"/>
      <c r="U4700" s="1197"/>
      <c r="V4700" s="1197"/>
      <c r="W4700" s="1197"/>
      <c r="X4700" s="1198" t="s">
        <v>1840</v>
      </c>
      <c r="Y4700" s="729"/>
    </row>
    <row r="4701" spans="2:25" customFormat="1" ht="15.75" customHeight="1" x14ac:dyDescent="0.2">
      <c r="B4701" s="1229" t="s">
        <v>1457</v>
      </c>
      <c r="C4701" s="1211" t="s">
        <v>2030</v>
      </c>
      <c r="D4701" s="1198" t="s">
        <v>1627</v>
      </c>
      <c r="E4701" s="1215">
        <v>50</v>
      </c>
      <c r="F4701" s="1215">
        <v>50</v>
      </c>
      <c r="G4701" s="1216">
        <v>555</v>
      </c>
      <c r="H4701" s="1201">
        <v>0</v>
      </c>
      <c r="I4701" s="1198" t="s">
        <v>1136</v>
      </c>
      <c r="J4701" s="1197">
        <v>0</v>
      </c>
      <c r="K4701" s="1198" t="s">
        <v>2052</v>
      </c>
      <c r="L4701" s="1214">
        <v>0.09</v>
      </c>
      <c r="M4701" s="1202">
        <f t="shared" si="40"/>
        <v>0.1285</v>
      </c>
      <c r="N4701" s="1202">
        <v>0.22</v>
      </c>
      <c r="O4701" s="1203">
        <f t="shared" si="41"/>
        <v>0.15610000000000002</v>
      </c>
      <c r="P4701" s="1202">
        <v>0.22</v>
      </c>
      <c r="Q4701" s="1203">
        <f t="shared" si="42"/>
        <v>0.1338</v>
      </c>
      <c r="R4701" s="1202">
        <v>0.15</v>
      </c>
      <c r="S4701" s="1197"/>
      <c r="T4701" s="1197"/>
      <c r="U4701" s="1197"/>
      <c r="V4701" s="1197"/>
      <c r="W4701" s="1197"/>
      <c r="X4701" s="1198" t="s">
        <v>1835</v>
      </c>
      <c r="Y4701" s="729"/>
    </row>
    <row r="4702" spans="2:25" customFormat="1" ht="15.75" customHeight="1" x14ac:dyDescent="0.2">
      <c r="B4702" s="1229" t="s">
        <v>1464</v>
      </c>
      <c r="C4702" s="1211" t="s">
        <v>2030</v>
      </c>
      <c r="D4702" s="1198" t="s">
        <v>1627</v>
      </c>
      <c r="E4702" s="1215">
        <v>101</v>
      </c>
      <c r="F4702" s="1215">
        <v>101</v>
      </c>
      <c r="G4702" s="1216">
        <v>1122</v>
      </c>
      <c r="H4702" s="1201">
        <v>0</v>
      </c>
      <c r="I4702" s="1198" t="s">
        <v>1136</v>
      </c>
      <c r="J4702" s="1197">
        <v>0</v>
      </c>
      <c r="K4702" s="1198" t="s">
        <v>2052</v>
      </c>
      <c r="L4702" s="1214">
        <v>0.09</v>
      </c>
      <c r="M4702" s="1202">
        <f t="shared" si="40"/>
        <v>0.1285</v>
      </c>
      <c r="N4702" s="1202">
        <v>0.22</v>
      </c>
      <c r="O4702" s="1203">
        <f t="shared" si="41"/>
        <v>0.15610000000000002</v>
      </c>
      <c r="P4702" s="1202">
        <v>0.22</v>
      </c>
      <c r="Q4702" s="1203">
        <f t="shared" si="42"/>
        <v>0.1338</v>
      </c>
      <c r="R4702" s="1202">
        <v>0.15</v>
      </c>
      <c r="S4702" s="1197"/>
      <c r="T4702" s="1197"/>
      <c r="U4702" s="1197"/>
      <c r="V4702" s="1197"/>
      <c r="W4702" s="1197"/>
      <c r="X4702" s="1198" t="s">
        <v>1835</v>
      </c>
      <c r="Y4702" s="729"/>
    </row>
    <row r="4703" spans="2:25" customFormat="1" ht="15.75" customHeight="1" x14ac:dyDescent="0.2">
      <c r="B4703" s="1229" t="s">
        <v>2805</v>
      </c>
      <c r="C4703" s="1211" t="s">
        <v>2030</v>
      </c>
      <c r="D4703" s="1198" t="s">
        <v>1627</v>
      </c>
      <c r="E4703" s="1215">
        <v>151</v>
      </c>
      <c r="F4703" s="1215">
        <v>151</v>
      </c>
      <c r="G4703" s="1216">
        <v>1677</v>
      </c>
      <c r="H4703" s="1201">
        <v>0</v>
      </c>
      <c r="I4703" s="1198" t="s">
        <v>1136</v>
      </c>
      <c r="J4703" s="1197">
        <v>0</v>
      </c>
      <c r="K4703" s="1198" t="s">
        <v>2052</v>
      </c>
      <c r="L4703" s="1214">
        <v>0.09</v>
      </c>
      <c r="M4703" s="1202">
        <f t="shared" si="40"/>
        <v>0.1285</v>
      </c>
      <c r="N4703" s="1202">
        <v>0.22</v>
      </c>
      <c r="O4703" s="1203">
        <f t="shared" si="41"/>
        <v>0.15610000000000002</v>
      </c>
      <c r="P4703" s="1202">
        <v>0.22</v>
      </c>
      <c r="Q4703" s="1203">
        <f t="shared" si="42"/>
        <v>0.1338</v>
      </c>
      <c r="R4703" s="1202">
        <v>0.15</v>
      </c>
      <c r="S4703" s="1197"/>
      <c r="T4703" s="1197"/>
      <c r="U4703" s="1197"/>
      <c r="V4703" s="1197"/>
      <c r="W4703" s="1197"/>
      <c r="X4703" s="1198" t="s">
        <v>1835</v>
      </c>
      <c r="Y4703" s="729"/>
    </row>
    <row r="4704" spans="2:25" customFormat="1" ht="15.75" customHeight="1" x14ac:dyDescent="0.2">
      <c r="B4704" s="1229" t="s">
        <v>2812</v>
      </c>
      <c r="C4704" s="1211" t="s">
        <v>2030</v>
      </c>
      <c r="D4704" s="1198" t="s">
        <v>1627</v>
      </c>
      <c r="E4704" s="1215">
        <v>201</v>
      </c>
      <c r="F4704" s="1215">
        <v>201</v>
      </c>
      <c r="G4704" s="1216">
        <v>2233</v>
      </c>
      <c r="H4704" s="1201">
        <v>0</v>
      </c>
      <c r="I4704" s="1198" t="s">
        <v>1136</v>
      </c>
      <c r="J4704" s="1197">
        <v>0</v>
      </c>
      <c r="K4704" s="1198" t="s">
        <v>2052</v>
      </c>
      <c r="L4704" s="1214">
        <v>0.09</v>
      </c>
      <c r="M4704" s="1202">
        <f t="shared" si="40"/>
        <v>0.1285</v>
      </c>
      <c r="N4704" s="1202">
        <v>0.22</v>
      </c>
      <c r="O4704" s="1203">
        <f t="shared" si="41"/>
        <v>0.15610000000000002</v>
      </c>
      <c r="P4704" s="1202">
        <v>0.22</v>
      </c>
      <c r="Q4704" s="1203">
        <f t="shared" si="42"/>
        <v>0.1338</v>
      </c>
      <c r="R4704" s="1202">
        <v>0.15</v>
      </c>
      <c r="S4704" s="1197"/>
      <c r="T4704" s="1197"/>
      <c r="U4704" s="1197"/>
      <c r="V4704" s="1197"/>
      <c r="W4704" s="1197"/>
      <c r="X4704" s="1198" t="s">
        <v>1835</v>
      </c>
      <c r="Y4704" s="729"/>
    </row>
    <row r="4705" spans="2:25" customFormat="1" ht="15.75" customHeight="1" x14ac:dyDescent="0.2">
      <c r="B4705" s="1229" t="s">
        <v>2819</v>
      </c>
      <c r="C4705" s="1211" t="s">
        <v>2030</v>
      </c>
      <c r="D4705" s="1198" t="s">
        <v>1627</v>
      </c>
      <c r="E4705" s="1215">
        <v>251</v>
      </c>
      <c r="F4705" s="1215">
        <v>251</v>
      </c>
      <c r="G4705" s="1216">
        <v>2788</v>
      </c>
      <c r="H4705" s="1201">
        <v>0</v>
      </c>
      <c r="I4705" s="1198" t="s">
        <v>1136</v>
      </c>
      <c r="J4705" s="1197">
        <v>0</v>
      </c>
      <c r="K4705" s="1198" t="s">
        <v>2052</v>
      </c>
      <c r="L4705" s="1214">
        <v>0.09</v>
      </c>
      <c r="M4705" s="1202">
        <f t="shared" si="40"/>
        <v>0.1285</v>
      </c>
      <c r="N4705" s="1202">
        <v>0.22</v>
      </c>
      <c r="O4705" s="1203">
        <f t="shared" si="41"/>
        <v>0.15610000000000002</v>
      </c>
      <c r="P4705" s="1202">
        <v>0.22</v>
      </c>
      <c r="Q4705" s="1203">
        <f t="shared" si="42"/>
        <v>0.1338</v>
      </c>
      <c r="R4705" s="1202">
        <v>0.15</v>
      </c>
      <c r="S4705" s="1197"/>
      <c r="T4705" s="1197"/>
      <c r="U4705" s="1197"/>
      <c r="V4705" s="1197"/>
      <c r="W4705" s="1197"/>
      <c r="X4705" s="1198" t="s">
        <v>1835</v>
      </c>
      <c r="Y4705" s="729"/>
    </row>
    <row r="4706" spans="2:25" customFormat="1" ht="15.75" customHeight="1" x14ac:dyDescent="0.2">
      <c r="B4706" s="1229" t="s">
        <v>2826</v>
      </c>
      <c r="C4706" s="1211" t="s">
        <v>2030</v>
      </c>
      <c r="D4706" s="1198" t="s">
        <v>1627</v>
      </c>
      <c r="E4706" s="1215">
        <v>301</v>
      </c>
      <c r="F4706" s="1215">
        <v>301</v>
      </c>
      <c r="G4706" s="1216">
        <v>3344</v>
      </c>
      <c r="H4706" s="1201">
        <v>0</v>
      </c>
      <c r="I4706" s="1198" t="s">
        <v>1136</v>
      </c>
      <c r="J4706" s="1197">
        <v>0</v>
      </c>
      <c r="K4706" s="1198" t="s">
        <v>2052</v>
      </c>
      <c r="L4706" s="1214">
        <v>0.09</v>
      </c>
      <c r="M4706" s="1202">
        <f t="shared" si="40"/>
        <v>0.1285</v>
      </c>
      <c r="N4706" s="1202">
        <v>0.22</v>
      </c>
      <c r="O4706" s="1203">
        <f t="shared" si="41"/>
        <v>0.15610000000000002</v>
      </c>
      <c r="P4706" s="1202">
        <v>0.22</v>
      </c>
      <c r="Q4706" s="1203">
        <f t="shared" si="42"/>
        <v>0.1338</v>
      </c>
      <c r="R4706" s="1202">
        <v>0.15</v>
      </c>
      <c r="S4706" s="1197"/>
      <c r="T4706" s="1197"/>
      <c r="U4706" s="1197"/>
      <c r="V4706" s="1197"/>
      <c r="W4706" s="1197"/>
      <c r="X4706" s="1198" t="s">
        <v>1840</v>
      </c>
      <c r="Y4706" s="729"/>
    </row>
    <row r="4707" spans="2:25" customFormat="1" ht="15.75" customHeight="1" x14ac:dyDescent="0.2">
      <c r="B4707" s="1229" t="s">
        <v>479</v>
      </c>
      <c r="C4707" s="1211" t="s">
        <v>2030</v>
      </c>
      <c r="D4707" s="1198" t="s">
        <v>1627</v>
      </c>
      <c r="E4707" s="1215">
        <v>351</v>
      </c>
      <c r="F4707" s="1215">
        <v>351</v>
      </c>
      <c r="G4707" s="1216">
        <v>3900</v>
      </c>
      <c r="H4707" s="1201">
        <v>0</v>
      </c>
      <c r="I4707" s="1198" t="s">
        <v>1136</v>
      </c>
      <c r="J4707" s="1197">
        <v>0</v>
      </c>
      <c r="K4707" s="1198" t="s">
        <v>2052</v>
      </c>
      <c r="L4707" s="1214">
        <v>0.09</v>
      </c>
      <c r="M4707" s="1202">
        <f t="shared" si="40"/>
        <v>0.1285</v>
      </c>
      <c r="N4707" s="1202">
        <v>0.22</v>
      </c>
      <c r="O4707" s="1203">
        <f t="shared" si="41"/>
        <v>0.15610000000000002</v>
      </c>
      <c r="P4707" s="1202">
        <v>0.22</v>
      </c>
      <c r="Q4707" s="1203">
        <f t="shared" si="42"/>
        <v>0.1338</v>
      </c>
      <c r="R4707" s="1202">
        <v>0.15</v>
      </c>
      <c r="S4707" s="1197"/>
      <c r="T4707" s="1197"/>
      <c r="U4707" s="1197"/>
      <c r="V4707" s="1197"/>
      <c r="W4707" s="1197"/>
      <c r="X4707" s="1198" t="s">
        <v>1840</v>
      </c>
      <c r="Y4707" s="729"/>
    </row>
    <row r="4708" spans="2:25" customFormat="1" ht="15.75" customHeight="1" x14ac:dyDescent="0.2">
      <c r="B4708" s="1229" t="s">
        <v>486</v>
      </c>
      <c r="C4708" s="1211" t="s">
        <v>2030</v>
      </c>
      <c r="D4708" s="1198" t="s">
        <v>1627</v>
      </c>
      <c r="E4708" s="1215">
        <v>401</v>
      </c>
      <c r="F4708" s="1215">
        <v>401</v>
      </c>
      <c r="G4708" s="1216">
        <v>4455</v>
      </c>
      <c r="H4708" s="1201">
        <v>0</v>
      </c>
      <c r="I4708" s="1198" t="s">
        <v>1136</v>
      </c>
      <c r="J4708" s="1197">
        <v>0</v>
      </c>
      <c r="K4708" s="1198" t="s">
        <v>2052</v>
      </c>
      <c r="L4708" s="1214">
        <v>0.09</v>
      </c>
      <c r="M4708" s="1202">
        <f t="shared" si="40"/>
        <v>0.1285</v>
      </c>
      <c r="N4708" s="1202">
        <v>0.22</v>
      </c>
      <c r="O4708" s="1203">
        <f t="shared" si="41"/>
        <v>0.15610000000000002</v>
      </c>
      <c r="P4708" s="1202">
        <v>0.22</v>
      </c>
      <c r="Q4708" s="1203">
        <f t="shared" si="42"/>
        <v>0.1338</v>
      </c>
      <c r="R4708" s="1202">
        <v>0.15</v>
      </c>
      <c r="S4708" s="1197"/>
      <c r="T4708" s="1197"/>
      <c r="U4708" s="1197"/>
      <c r="V4708" s="1197"/>
      <c r="W4708" s="1197"/>
      <c r="X4708" s="1198" t="s">
        <v>1840</v>
      </c>
      <c r="Y4708" s="729"/>
    </row>
    <row r="4709" spans="2:25" customFormat="1" ht="15.75" customHeight="1" x14ac:dyDescent="0.2">
      <c r="B4709" s="1229" t="s">
        <v>493</v>
      </c>
      <c r="C4709" s="1211" t="s">
        <v>2030</v>
      </c>
      <c r="D4709" s="1198" t="s">
        <v>1627</v>
      </c>
      <c r="E4709" s="1215">
        <v>451</v>
      </c>
      <c r="F4709" s="1215">
        <v>451</v>
      </c>
      <c r="G4709" s="1216">
        <v>5011</v>
      </c>
      <c r="H4709" s="1201">
        <v>0</v>
      </c>
      <c r="I4709" s="1198" t="s">
        <v>1136</v>
      </c>
      <c r="J4709" s="1197">
        <v>0</v>
      </c>
      <c r="K4709" s="1198" t="s">
        <v>2052</v>
      </c>
      <c r="L4709" s="1214">
        <v>0.09</v>
      </c>
      <c r="M4709" s="1202">
        <f t="shared" si="40"/>
        <v>0.1285</v>
      </c>
      <c r="N4709" s="1202">
        <v>0.22</v>
      </c>
      <c r="O4709" s="1203">
        <f t="shared" si="41"/>
        <v>0.15610000000000002</v>
      </c>
      <c r="P4709" s="1202">
        <v>0.22</v>
      </c>
      <c r="Q4709" s="1203">
        <f t="shared" si="42"/>
        <v>0.1338</v>
      </c>
      <c r="R4709" s="1202">
        <v>0.15</v>
      </c>
      <c r="S4709" s="1197"/>
      <c r="T4709" s="1197"/>
      <c r="U4709" s="1197"/>
      <c r="V4709" s="1197"/>
      <c r="W4709" s="1197"/>
      <c r="X4709" s="1198" t="s">
        <v>1840</v>
      </c>
      <c r="Y4709" s="729"/>
    </row>
    <row r="4710" spans="2:25" customFormat="1" ht="15.75" customHeight="1" x14ac:dyDescent="0.2">
      <c r="B4710" s="1229" t="s">
        <v>500</v>
      </c>
      <c r="C4710" s="1211" t="s">
        <v>2030</v>
      </c>
      <c r="D4710" s="1198" t="s">
        <v>1627</v>
      </c>
      <c r="E4710" s="1215">
        <v>501</v>
      </c>
      <c r="F4710" s="1215">
        <v>501</v>
      </c>
      <c r="G4710" s="1216">
        <v>5566</v>
      </c>
      <c r="H4710" s="1201">
        <v>0</v>
      </c>
      <c r="I4710" s="1198" t="s">
        <v>1136</v>
      </c>
      <c r="J4710" s="1197">
        <v>0</v>
      </c>
      <c r="K4710" s="1198" t="s">
        <v>2052</v>
      </c>
      <c r="L4710" s="1214">
        <v>0.09</v>
      </c>
      <c r="M4710" s="1202">
        <f t="shared" si="40"/>
        <v>0.1285</v>
      </c>
      <c r="N4710" s="1202">
        <v>0.22</v>
      </c>
      <c r="O4710" s="1203">
        <f t="shared" si="41"/>
        <v>0.15610000000000002</v>
      </c>
      <c r="P4710" s="1202">
        <v>0.22</v>
      </c>
      <c r="Q4710" s="1203">
        <f t="shared" si="42"/>
        <v>0.1338</v>
      </c>
      <c r="R4710" s="1202">
        <v>0.15</v>
      </c>
      <c r="S4710" s="1197"/>
      <c r="T4710" s="1197"/>
      <c r="U4710" s="1197"/>
      <c r="V4710" s="1197"/>
      <c r="W4710" s="1197"/>
      <c r="X4710" s="1198" t="s">
        <v>1840</v>
      </c>
      <c r="Y4710" s="729"/>
    </row>
    <row r="4711" spans="2:25" customFormat="1" ht="15.75" customHeight="1" x14ac:dyDescent="0.2">
      <c r="B4711" s="1227" t="s">
        <v>2290</v>
      </c>
      <c r="C4711" s="1198" t="s">
        <v>783</v>
      </c>
      <c r="D4711" s="1198" t="s">
        <v>1627</v>
      </c>
      <c r="E4711" s="1215">
        <v>50</v>
      </c>
      <c r="F4711" s="1215">
        <v>50</v>
      </c>
      <c r="G4711" s="1209">
        <v>625</v>
      </c>
      <c r="H4711" s="1201">
        <v>0</v>
      </c>
      <c r="I4711" s="1198" t="s">
        <v>1136</v>
      </c>
      <c r="J4711" s="1197">
        <v>0</v>
      </c>
      <c r="K4711" s="1198" t="s">
        <v>2052</v>
      </c>
      <c r="L4711" s="1214">
        <v>0.08</v>
      </c>
      <c r="M4711" s="1202">
        <f t="shared" si="40"/>
        <v>0.1285</v>
      </c>
      <c r="N4711" s="1202">
        <v>0.22</v>
      </c>
      <c r="O4711" s="1203">
        <f t="shared" si="41"/>
        <v>0.15610000000000002</v>
      </c>
      <c r="P4711" s="1202">
        <v>0.22</v>
      </c>
      <c r="Q4711" s="1203">
        <f t="shared" si="42"/>
        <v>0.1338</v>
      </c>
      <c r="R4711" s="1202">
        <v>0.15</v>
      </c>
      <c r="S4711" s="1197"/>
      <c r="T4711" s="1197"/>
      <c r="U4711" s="1197"/>
      <c r="V4711" s="1197"/>
      <c r="W4711" s="1197"/>
      <c r="X4711" s="1198" t="s">
        <v>1835</v>
      </c>
      <c r="Y4711" s="729"/>
    </row>
    <row r="4712" spans="2:25" customFormat="1" ht="15.75" customHeight="1" x14ac:dyDescent="0.2">
      <c r="B4712" s="1227" t="s">
        <v>2293</v>
      </c>
      <c r="C4712" s="1198" t="s">
        <v>783</v>
      </c>
      <c r="D4712" s="1198" t="s">
        <v>1627</v>
      </c>
      <c r="E4712" s="1215">
        <v>100</v>
      </c>
      <c r="F4712" s="1215">
        <v>100</v>
      </c>
      <c r="G4712" s="1209">
        <v>1250</v>
      </c>
      <c r="H4712" s="1201">
        <v>0</v>
      </c>
      <c r="I4712" s="1198" t="s">
        <v>1136</v>
      </c>
      <c r="J4712" s="1197">
        <v>0</v>
      </c>
      <c r="K4712" s="1198" t="s">
        <v>2052</v>
      </c>
      <c r="L4712" s="1214">
        <v>0.08</v>
      </c>
      <c r="M4712" s="1202">
        <f t="shared" si="40"/>
        <v>0.1285</v>
      </c>
      <c r="N4712" s="1202">
        <v>0.22</v>
      </c>
      <c r="O4712" s="1203">
        <f t="shared" si="41"/>
        <v>0.15610000000000002</v>
      </c>
      <c r="P4712" s="1202">
        <v>0.22</v>
      </c>
      <c r="Q4712" s="1203">
        <f t="shared" si="42"/>
        <v>0.1338</v>
      </c>
      <c r="R4712" s="1202">
        <v>0.15</v>
      </c>
      <c r="S4712" s="1197"/>
      <c r="T4712" s="1197"/>
      <c r="U4712" s="1197"/>
      <c r="V4712" s="1197"/>
      <c r="W4712" s="1197"/>
      <c r="X4712" s="1198" t="s">
        <v>1835</v>
      </c>
      <c r="Y4712" s="729"/>
    </row>
    <row r="4713" spans="2:25" customFormat="1" ht="15.75" customHeight="1" x14ac:dyDescent="0.2">
      <c r="B4713" s="1227" t="s">
        <v>2297</v>
      </c>
      <c r="C4713" s="1198" t="s">
        <v>783</v>
      </c>
      <c r="D4713" s="1198" t="s">
        <v>1627</v>
      </c>
      <c r="E4713" s="1215">
        <v>150</v>
      </c>
      <c r="F4713" s="1215">
        <v>150</v>
      </c>
      <c r="G4713" s="1209">
        <v>1875</v>
      </c>
      <c r="H4713" s="1201">
        <v>0</v>
      </c>
      <c r="I4713" s="1198" t="s">
        <v>1136</v>
      </c>
      <c r="J4713" s="1197">
        <v>0</v>
      </c>
      <c r="K4713" s="1198" t="s">
        <v>2052</v>
      </c>
      <c r="L4713" s="1214">
        <v>0.08</v>
      </c>
      <c r="M4713" s="1202">
        <f t="shared" si="40"/>
        <v>0.1285</v>
      </c>
      <c r="N4713" s="1202">
        <v>0.22</v>
      </c>
      <c r="O4713" s="1203">
        <f t="shared" si="41"/>
        <v>0.15610000000000002</v>
      </c>
      <c r="P4713" s="1202">
        <v>0.22</v>
      </c>
      <c r="Q4713" s="1203">
        <f t="shared" si="42"/>
        <v>0.1338</v>
      </c>
      <c r="R4713" s="1202">
        <v>0.15</v>
      </c>
      <c r="S4713" s="1197"/>
      <c r="T4713" s="1197"/>
      <c r="U4713" s="1197"/>
      <c r="V4713" s="1197"/>
      <c r="W4713" s="1197"/>
      <c r="X4713" s="1198" t="s">
        <v>1835</v>
      </c>
      <c r="Y4713" s="729"/>
    </row>
    <row r="4714" spans="2:25" customFormat="1" ht="15.75" customHeight="1" x14ac:dyDescent="0.2">
      <c r="B4714" s="1227" t="s">
        <v>2300</v>
      </c>
      <c r="C4714" s="1198" t="s">
        <v>783</v>
      </c>
      <c r="D4714" s="1198" t="s">
        <v>1627</v>
      </c>
      <c r="E4714" s="1215">
        <v>200</v>
      </c>
      <c r="F4714" s="1215">
        <v>200</v>
      </c>
      <c r="G4714" s="1209">
        <v>2500</v>
      </c>
      <c r="H4714" s="1201">
        <v>0</v>
      </c>
      <c r="I4714" s="1198" t="s">
        <v>1136</v>
      </c>
      <c r="J4714" s="1197">
        <v>0</v>
      </c>
      <c r="K4714" s="1198" t="s">
        <v>2052</v>
      </c>
      <c r="L4714" s="1214">
        <v>0.08</v>
      </c>
      <c r="M4714" s="1202">
        <f t="shared" si="40"/>
        <v>0.1285</v>
      </c>
      <c r="N4714" s="1202">
        <v>0.22</v>
      </c>
      <c r="O4714" s="1203">
        <f t="shared" si="41"/>
        <v>0.15610000000000002</v>
      </c>
      <c r="P4714" s="1202">
        <v>0.22</v>
      </c>
      <c r="Q4714" s="1203">
        <f t="shared" si="42"/>
        <v>0.1338</v>
      </c>
      <c r="R4714" s="1202">
        <v>0.15</v>
      </c>
      <c r="S4714" s="1197"/>
      <c r="T4714" s="1197"/>
      <c r="U4714" s="1197"/>
      <c r="V4714" s="1197"/>
      <c r="W4714" s="1197"/>
      <c r="X4714" s="1198" t="s">
        <v>1835</v>
      </c>
      <c r="Y4714" s="729"/>
    </row>
    <row r="4715" spans="2:25" customFormat="1" ht="15.75" customHeight="1" x14ac:dyDescent="0.2">
      <c r="B4715" s="1227" t="s">
        <v>2302</v>
      </c>
      <c r="C4715" s="1198" t="s">
        <v>783</v>
      </c>
      <c r="D4715" s="1198" t="s">
        <v>1627</v>
      </c>
      <c r="E4715" s="1215">
        <v>250</v>
      </c>
      <c r="F4715" s="1215">
        <v>250</v>
      </c>
      <c r="G4715" s="1209">
        <v>3125</v>
      </c>
      <c r="H4715" s="1201">
        <v>0</v>
      </c>
      <c r="I4715" s="1198" t="s">
        <v>1136</v>
      </c>
      <c r="J4715" s="1197">
        <v>0</v>
      </c>
      <c r="K4715" s="1198" t="s">
        <v>2052</v>
      </c>
      <c r="L4715" s="1214">
        <v>0.08</v>
      </c>
      <c r="M4715" s="1202">
        <f t="shared" si="40"/>
        <v>0.1285</v>
      </c>
      <c r="N4715" s="1202">
        <v>0.22</v>
      </c>
      <c r="O4715" s="1203">
        <f t="shared" si="41"/>
        <v>0.15610000000000002</v>
      </c>
      <c r="P4715" s="1202">
        <v>0.22</v>
      </c>
      <c r="Q4715" s="1203">
        <f t="shared" si="42"/>
        <v>0.1338</v>
      </c>
      <c r="R4715" s="1202">
        <v>0.15</v>
      </c>
      <c r="S4715" s="1197"/>
      <c r="T4715" s="1197"/>
      <c r="U4715" s="1197"/>
      <c r="V4715" s="1197"/>
      <c r="W4715" s="1197"/>
      <c r="X4715" s="1198" t="s">
        <v>1835</v>
      </c>
      <c r="Y4715" s="729"/>
    </row>
    <row r="4716" spans="2:25" customFormat="1" ht="15.75" customHeight="1" x14ac:dyDescent="0.2">
      <c r="B4716" s="1227" t="s">
        <v>2306</v>
      </c>
      <c r="C4716" s="1198" t="s">
        <v>783</v>
      </c>
      <c r="D4716" s="1198" t="s">
        <v>1627</v>
      </c>
      <c r="E4716" s="1215">
        <v>300</v>
      </c>
      <c r="F4716" s="1215">
        <v>300</v>
      </c>
      <c r="G4716" s="1209">
        <v>3750</v>
      </c>
      <c r="H4716" s="1201">
        <v>0</v>
      </c>
      <c r="I4716" s="1198" t="s">
        <v>1136</v>
      </c>
      <c r="J4716" s="1197">
        <v>0</v>
      </c>
      <c r="K4716" s="1198" t="s">
        <v>2052</v>
      </c>
      <c r="L4716" s="1214">
        <v>0.08</v>
      </c>
      <c r="M4716" s="1202">
        <f t="shared" si="40"/>
        <v>0.1285</v>
      </c>
      <c r="N4716" s="1202">
        <v>0.22</v>
      </c>
      <c r="O4716" s="1203">
        <f t="shared" si="41"/>
        <v>0.15610000000000002</v>
      </c>
      <c r="P4716" s="1202">
        <v>0.22</v>
      </c>
      <c r="Q4716" s="1203">
        <f t="shared" si="42"/>
        <v>0.1338</v>
      </c>
      <c r="R4716" s="1202">
        <v>0.15</v>
      </c>
      <c r="S4716" s="1197"/>
      <c r="T4716" s="1197"/>
      <c r="U4716" s="1197"/>
      <c r="V4716" s="1197"/>
      <c r="W4716" s="1197"/>
      <c r="X4716" s="1198" t="s">
        <v>1835</v>
      </c>
      <c r="Y4716" s="729"/>
    </row>
    <row r="4717" spans="2:25" customFormat="1" ht="15.75" customHeight="1" x14ac:dyDescent="0.2">
      <c r="B4717" s="1227" t="s">
        <v>2309</v>
      </c>
      <c r="C4717" s="1198" t="s">
        <v>783</v>
      </c>
      <c r="D4717" s="1198" t="s">
        <v>1627</v>
      </c>
      <c r="E4717" s="1215">
        <v>350</v>
      </c>
      <c r="F4717" s="1215">
        <v>350</v>
      </c>
      <c r="G4717" s="1209">
        <v>4375</v>
      </c>
      <c r="H4717" s="1201">
        <v>0</v>
      </c>
      <c r="I4717" s="1198" t="s">
        <v>1136</v>
      </c>
      <c r="J4717" s="1197">
        <v>0</v>
      </c>
      <c r="K4717" s="1198" t="s">
        <v>2052</v>
      </c>
      <c r="L4717" s="1214">
        <v>0.08</v>
      </c>
      <c r="M4717" s="1202">
        <f t="shared" ref="M4717:M4780" si="43">+N4717-$M$4583</f>
        <v>0.1285</v>
      </c>
      <c r="N4717" s="1202">
        <v>0.22</v>
      </c>
      <c r="O4717" s="1203">
        <f t="shared" ref="O4717:O4780" si="44">+P4717-$O$4583</f>
        <v>0.15610000000000002</v>
      </c>
      <c r="P4717" s="1202">
        <v>0.22</v>
      </c>
      <c r="Q4717" s="1203">
        <f t="shared" ref="Q4717:Q4780" si="45">+R4717-$Q$4583</f>
        <v>0.1338</v>
      </c>
      <c r="R4717" s="1202">
        <v>0.15</v>
      </c>
      <c r="S4717" s="1197"/>
      <c r="T4717" s="1197"/>
      <c r="U4717" s="1197"/>
      <c r="V4717" s="1197"/>
      <c r="W4717" s="1197"/>
      <c r="X4717" s="1198" t="s">
        <v>1840</v>
      </c>
      <c r="Y4717" s="729"/>
    </row>
    <row r="4718" spans="2:25" customFormat="1" ht="15.75" customHeight="1" x14ac:dyDescent="0.2">
      <c r="B4718" s="1227" t="s">
        <v>2312</v>
      </c>
      <c r="C4718" s="1198" t="s">
        <v>783</v>
      </c>
      <c r="D4718" s="1198" t="s">
        <v>1627</v>
      </c>
      <c r="E4718" s="1215">
        <v>400</v>
      </c>
      <c r="F4718" s="1215">
        <v>400</v>
      </c>
      <c r="G4718" s="1209">
        <v>5000</v>
      </c>
      <c r="H4718" s="1201">
        <v>0</v>
      </c>
      <c r="I4718" s="1198" t="s">
        <v>1136</v>
      </c>
      <c r="J4718" s="1197">
        <v>0</v>
      </c>
      <c r="K4718" s="1198" t="s">
        <v>2052</v>
      </c>
      <c r="L4718" s="1214">
        <v>0.08</v>
      </c>
      <c r="M4718" s="1202">
        <f t="shared" si="43"/>
        <v>0.1285</v>
      </c>
      <c r="N4718" s="1202">
        <v>0.22</v>
      </c>
      <c r="O4718" s="1203">
        <f t="shared" si="44"/>
        <v>0.15610000000000002</v>
      </c>
      <c r="P4718" s="1202">
        <v>0.22</v>
      </c>
      <c r="Q4718" s="1203">
        <f t="shared" si="45"/>
        <v>0.1338</v>
      </c>
      <c r="R4718" s="1202">
        <v>0.15</v>
      </c>
      <c r="S4718" s="1197"/>
      <c r="T4718" s="1197"/>
      <c r="U4718" s="1197"/>
      <c r="V4718" s="1197"/>
      <c r="W4718" s="1197"/>
      <c r="X4718" s="1198" t="s">
        <v>1840</v>
      </c>
      <c r="Y4718" s="729"/>
    </row>
    <row r="4719" spans="2:25" customFormat="1" ht="15.75" customHeight="1" x14ac:dyDescent="0.2">
      <c r="B4719" s="1227" t="s">
        <v>2315</v>
      </c>
      <c r="C4719" s="1198" t="s">
        <v>783</v>
      </c>
      <c r="D4719" s="1198" t="s">
        <v>1627</v>
      </c>
      <c r="E4719" s="1215">
        <v>450</v>
      </c>
      <c r="F4719" s="1215">
        <v>450</v>
      </c>
      <c r="G4719" s="1209">
        <v>5625</v>
      </c>
      <c r="H4719" s="1201">
        <v>0</v>
      </c>
      <c r="I4719" s="1198" t="s">
        <v>1136</v>
      </c>
      <c r="J4719" s="1197">
        <v>0</v>
      </c>
      <c r="K4719" s="1198" t="s">
        <v>2052</v>
      </c>
      <c r="L4719" s="1214">
        <v>0.08</v>
      </c>
      <c r="M4719" s="1202">
        <f t="shared" si="43"/>
        <v>0.1285</v>
      </c>
      <c r="N4719" s="1202">
        <v>0.22</v>
      </c>
      <c r="O4719" s="1203">
        <f t="shared" si="44"/>
        <v>0.15610000000000002</v>
      </c>
      <c r="P4719" s="1202">
        <v>0.22</v>
      </c>
      <c r="Q4719" s="1203">
        <f t="shared" si="45"/>
        <v>0.1338</v>
      </c>
      <c r="R4719" s="1202">
        <v>0.15</v>
      </c>
      <c r="S4719" s="1197"/>
      <c r="T4719" s="1197"/>
      <c r="U4719" s="1197"/>
      <c r="V4719" s="1197"/>
      <c r="W4719" s="1197"/>
      <c r="X4719" s="1198" t="s">
        <v>1840</v>
      </c>
      <c r="Y4719" s="729"/>
    </row>
    <row r="4720" spans="2:25" customFormat="1" ht="15.75" customHeight="1" x14ac:dyDescent="0.2">
      <c r="B4720" s="1227" t="s">
        <v>2318</v>
      </c>
      <c r="C4720" s="1198" t="s">
        <v>783</v>
      </c>
      <c r="D4720" s="1198" t="s">
        <v>1627</v>
      </c>
      <c r="E4720" s="1215">
        <v>500</v>
      </c>
      <c r="F4720" s="1215">
        <v>500</v>
      </c>
      <c r="G4720" s="1209">
        <v>6250</v>
      </c>
      <c r="H4720" s="1201">
        <v>0</v>
      </c>
      <c r="I4720" s="1198" t="s">
        <v>1136</v>
      </c>
      <c r="J4720" s="1197">
        <v>0</v>
      </c>
      <c r="K4720" s="1198" t="s">
        <v>2052</v>
      </c>
      <c r="L4720" s="1214">
        <v>0.08</v>
      </c>
      <c r="M4720" s="1202">
        <f t="shared" si="43"/>
        <v>0.1285</v>
      </c>
      <c r="N4720" s="1202">
        <v>0.22</v>
      </c>
      <c r="O4720" s="1203">
        <f t="shared" si="44"/>
        <v>0.15610000000000002</v>
      </c>
      <c r="P4720" s="1202">
        <v>0.22</v>
      </c>
      <c r="Q4720" s="1203">
        <f t="shared" si="45"/>
        <v>0.1338</v>
      </c>
      <c r="R4720" s="1202">
        <v>0.15</v>
      </c>
      <c r="S4720" s="1197"/>
      <c r="T4720" s="1197"/>
      <c r="U4720" s="1197"/>
      <c r="V4720" s="1197"/>
      <c r="W4720" s="1197"/>
      <c r="X4720" s="1198" t="s">
        <v>1840</v>
      </c>
      <c r="Y4720" s="729"/>
    </row>
    <row r="4721" spans="2:25" customFormat="1" ht="15.75" customHeight="1" x14ac:dyDescent="0.2">
      <c r="B4721" s="1227" t="s">
        <v>2719</v>
      </c>
      <c r="C4721" s="1198" t="s">
        <v>783</v>
      </c>
      <c r="D4721" s="1198" t="s">
        <v>1627</v>
      </c>
      <c r="E4721" s="1215">
        <v>550</v>
      </c>
      <c r="F4721" s="1215">
        <v>550</v>
      </c>
      <c r="G4721" s="1209">
        <v>6875</v>
      </c>
      <c r="H4721" s="1201">
        <v>0</v>
      </c>
      <c r="I4721" s="1198" t="s">
        <v>1136</v>
      </c>
      <c r="J4721" s="1197">
        <v>0</v>
      </c>
      <c r="K4721" s="1198" t="s">
        <v>2052</v>
      </c>
      <c r="L4721" s="1214">
        <v>0.08</v>
      </c>
      <c r="M4721" s="1202">
        <f t="shared" si="43"/>
        <v>0.1285</v>
      </c>
      <c r="N4721" s="1202">
        <v>0.22</v>
      </c>
      <c r="O4721" s="1203">
        <f t="shared" si="44"/>
        <v>0.15610000000000002</v>
      </c>
      <c r="P4721" s="1202">
        <v>0.22</v>
      </c>
      <c r="Q4721" s="1203">
        <f t="shared" si="45"/>
        <v>0.1338</v>
      </c>
      <c r="R4721" s="1202">
        <v>0.15</v>
      </c>
      <c r="S4721" s="1197"/>
      <c r="T4721" s="1197"/>
      <c r="U4721" s="1197"/>
      <c r="V4721" s="1197"/>
      <c r="W4721" s="1197"/>
      <c r="X4721" s="1198" t="s">
        <v>1840</v>
      </c>
      <c r="Y4721" s="729"/>
    </row>
    <row r="4722" spans="2:25" customFormat="1" ht="15.75" customHeight="1" x14ac:dyDescent="0.2">
      <c r="B4722" s="1227" t="s">
        <v>2722</v>
      </c>
      <c r="C4722" s="1198" t="s">
        <v>783</v>
      </c>
      <c r="D4722" s="1198" t="s">
        <v>1627</v>
      </c>
      <c r="E4722" s="1215">
        <v>600</v>
      </c>
      <c r="F4722" s="1215">
        <v>600</v>
      </c>
      <c r="G4722" s="1209">
        <v>7500</v>
      </c>
      <c r="H4722" s="1201">
        <v>0</v>
      </c>
      <c r="I4722" s="1198" t="s">
        <v>1136</v>
      </c>
      <c r="J4722" s="1197">
        <v>0</v>
      </c>
      <c r="K4722" s="1198" t="s">
        <v>2052</v>
      </c>
      <c r="L4722" s="1214">
        <v>0.08</v>
      </c>
      <c r="M4722" s="1202">
        <f t="shared" si="43"/>
        <v>0.1285</v>
      </c>
      <c r="N4722" s="1202">
        <v>0.22</v>
      </c>
      <c r="O4722" s="1203">
        <f t="shared" si="44"/>
        <v>0.15610000000000002</v>
      </c>
      <c r="P4722" s="1202">
        <v>0.22</v>
      </c>
      <c r="Q4722" s="1203">
        <f t="shared" si="45"/>
        <v>0.1338</v>
      </c>
      <c r="R4722" s="1202">
        <v>0.15</v>
      </c>
      <c r="S4722" s="1197"/>
      <c r="T4722" s="1197"/>
      <c r="U4722" s="1197"/>
      <c r="V4722" s="1197"/>
      <c r="W4722" s="1197"/>
      <c r="X4722" s="1198" t="s">
        <v>1840</v>
      </c>
      <c r="Y4722" s="729"/>
    </row>
    <row r="4723" spans="2:25" customFormat="1" ht="15.75" customHeight="1" x14ac:dyDescent="0.2">
      <c r="B4723" s="1227" t="s">
        <v>2726</v>
      </c>
      <c r="C4723" s="1198" t="s">
        <v>783</v>
      </c>
      <c r="D4723" s="1198" t="s">
        <v>1627</v>
      </c>
      <c r="E4723" s="1215">
        <v>650</v>
      </c>
      <c r="F4723" s="1215">
        <v>650</v>
      </c>
      <c r="G4723" s="1209">
        <v>8125</v>
      </c>
      <c r="H4723" s="1201">
        <v>0</v>
      </c>
      <c r="I4723" s="1198" t="s">
        <v>1136</v>
      </c>
      <c r="J4723" s="1197">
        <v>0</v>
      </c>
      <c r="K4723" s="1198" t="s">
        <v>2052</v>
      </c>
      <c r="L4723" s="1214">
        <v>0.08</v>
      </c>
      <c r="M4723" s="1202">
        <f t="shared" si="43"/>
        <v>0.1285</v>
      </c>
      <c r="N4723" s="1202">
        <v>0.22</v>
      </c>
      <c r="O4723" s="1203">
        <f t="shared" si="44"/>
        <v>0.15610000000000002</v>
      </c>
      <c r="P4723" s="1202">
        <v>0.22</v>
      </c>
      <c r="Q4723" s="1203">
        <f t="shared" si="45"/>
        <v>0.1338</v>
      </c>
      <c r="R4723" s="1202">
        <v>0.15</v>
      </c>
      <c r="S4723" s="1197"/>
      <c r="T4723" s="1197"/>
      <c r="U4723" s="1197"/>
      <c r="V4723" s="1197"/>
      <c r="W4723" s="1197"/>
      <c r="X4723" s="1198" t="s">
        <v>1840</v>
      </c>
      <c r="Y4723" s="729"/>
    </row>
    <row r="4724" spans="2:25" customFormat="1" ht="15.75" customHeight="1" x14ac:dyDescent="0.2">
      <c r="B4724" s="1227" t="s">
        <v>2730</v>
      </c>
      <c r="C4724" s="1198" t="s">
        <v>783</v>
      </c>
      <c r="D4724" s="1198" t="s">
        <v>1627</v>
      </c>
      <c r="E4724" s="1215">
        <v>700</v>
      </c>
      <c r="F4724" s="1215">
        <v>700</v>
      </c>
      <c r="G4724" s="1209">
        <v>8750</v>
      </c>
      <c r="H4724" s="1201">
        <v>0</v>
      </c>
      <c r="I4724" s="1198" t="s">
        <v>1136</v>
      </c>
      <c r="J4724" s="1197">
        <v>0</v>
      </c>
      <c r="K4724" s="1198" t="s">
        <v>2052</v>
      </c>
      <c r="L4724" s="1214">
        <v>0.08</v>
      </c>
      <c r="M4724" s="1202">
        <f t="shared" si="43"/>
        <v>0.1285</v>
      </c>
      <c r="N4724" s="1202">
        <v>0.22</v>
      </c>
      <c r="O4724" s="1203">
        <f t="shared" si="44"/>
        <v>0.15610000000000002</v>
      </c>
      <c r="P4724" s="1202">
        <v>0.22</v>
      </c>
      <c r="Q4724" s="1203">
        <f t="shared" si="45"/>
        <v>0.1338</v>
      </c>
      <c r="R4724" s="1202">
        <v>0.15</v>
      </c>
      <c r="S4724" s="1197"/>
      <c r="T4724" s="1197"/>
      <c r="U4724" s="1197"/>
      <c r="V4724" s="1197"/>
      <c r="W4724" s="1197"/>
      <c r="X4724" s="1198" t="s">
        <v>1840</v>
      </c>
      <c r="Y4724" s="729"/>
    </row>
    <row r="4725" spans="2:25" customFormat="1" ht="15.75" customHeight="1" x14ac:dyDescent="0.2">
      <c r="B4725" s="1227" t="s">
        <v>2734</v>
      </c>
      <c r="C4725" s="1198" t="s">
        <v>783</v>
      </c>
      <c r="D4725" s="1198" t="s">
        <v>1627</v>
      </c>
      <c r="E4725" s="1215">
        <v>750</v>
      </c>
      <c r="F4725" s="1215">
        <v>750</v>
      </c>
      <c r="G4725" s="1209">
        <v>9375</v>
      </c>
      <c r="H4725" s="1201">
        <v>0</v>
      </c>
      <c r="I4725" s="1198" t="s">
        <v>1136</v>
      </c>
      <c r="J4725" s="1197">
        <v>0</v>
      </c>
      <c r="K4725" s="1198" t="s">
        <v>2052</v>
      </c>
      <c r="L4725" s="1214">
        <v>0.08</v>
      </c>
      <c r="M4725" s="1202">
        <f t="shared" si="43"/>
        <v>0.1285</v>
      </c>
      <c r="N4725" s="1202">
        <v>0.22</v>
      </c>
      <c r="O4725" s="1203">
        <f t="shared" si="44"/>
        <v>0.15610000000000002</v>
      </c>
      <c r="P4725" s="1202">
        <v>0.22</v>
      </c>
      <c r="Q4725" s="1203">
        <f t="shared" si="45"/>
        <v>0.1338</v>
      </c>
      <c r="R4725" s="1202">
        <v>0.15</v>
      </c>
      <c r="S4725" s="1197"/>
      <c r="T4725" s="1197"/>
      <c r="U4725" s="1197"/>
      <c r="V4725" s="1197"/>
      <c r="W4725" s="1197"/>
      <c r="X4725" s="1198" t="s">
        <v>1840</v>
      </c>
      <c r="Y4725" s="729"/>
    </row>
    <row r="4726" spans="2:25" customFormat="1" ht="15.75" customHeight="1" x14ac:dyDescent="0.2">
      <c r="B4726" s="1227" t="s">
        <v>2737</v>
      </c>
      <c r="C4726" s="1198" t="s">
        <v>783</v>
      </c>
      <c r="D4726" s="1198" t="s">
        <v>1627</v>
      </c>
      <c r="E4726" s="1215">
        <v>800</v>
      </c>
      <c r="F4726" s="1215">
        <v>800</v>
      </c>
      <c r="G4726" s="1209">
        <v>10000</v>
      </c>
      <c r="H4726" s="1201">
        <v>0</v>
      </c>
      <c r="I4726" s="1198" t="s">
        <v>1136</v>
      </c>
      <c r="J4726" s="1197">
        <v>0</v>
      </c>
      <c r="K4726" s="1198" t="s">
        <v>2052</v>
      </c>
      <c r="L4726" s="1214">
        <v>0.08</v>
      </c>
      <c r="M4726" s="1202">
        <f t="shared" si="43"/>
        <v>0.1285</v>
      </c>
      <c r="N4726" s="1202">
        <v>0.22</v>
      </c>
      <c r="O4726" s="1203">
        <f t="shared" si="44"/>
        <v>0.15610000000000002</v>
      </c>
      <c r="P4726" s="1202">
        <v>0.22</v>
      </c>
      <c r="Q4726" s="1203">
        <f t="shared" si="45"/>
        <v>0.1338</v>
      </c>
      <c r="R4726" s="1202">
        <v>0.15</v>
      </c>
      <c r="S4726" s="1197"/>
      <c r="T4726" s="1197"/>
      <c r="U4726" s="1197"/>
      <c r="V4726" s="1197"/>
      <c r="W4726" s="1197"/>
      <c r="X4726" s="1198" t="s">
        <v>1840</v>
      </c>
      <c r="Y4726" s="729"/>
    </row>
    <row r="4727" spans="2:25" customFormat="1" ht="15.75" customHeight="1" x14ac:dyDescent="0.2">
      <c r="B4727" s="1227" t="s">
        <v>2741</v>
      </c>
      <c r="C4727" s="1198" t="s">
        <v>783</v>
      </c>
      <c r="D4727" s="1198" t="s">
        <v>1627</v>
      </c>
      <c r="E4727" s="1215">
        <v>850</v>
      </c>
      <c r="F4727" s="1215">
        <v>850</v>
      </c>
      <c r="G4727" s="1209">
        <v>10625</v>
      </c>
      <c r="H4727" s="1201">
        <v>0</v>
      </c>
      <c r="I4727" s="1198" t="s">
        <v>1136</v>
      </c>
      <c r="J4727" s="1197">
        <v>0</v>
      </c>
      <c r="K4727" s="1198" t="s">
        <v>2052</v>
      </c>
      <c r="L4727" s="1214">
        <v>0.08</v>
      </c>
      <c r="M4727" s="1202">
        <f t="shared" si="43"/>
        <v>0.1285</v>
      </c>
      <c r="N4727" s="1202">
        <v>0.22</v>
      </c>
      <c r="O4727" s="1203">
        <f t="shared" si="44"/>
        <v>0.15610000000000002</v>
      </c>
      <c r="P4727" s="1202">
        <v>0.22</v>
      </c>
      <c r="Q4727" s="1203">
        <f t="shared" si="45"/>
        <v>0.1338</v>
      </c>
      <c r="R4727" s="1202">
        <v>0.15</v>
      </c>
      <c r="S4727" s="1197"/>
      <c r="T4727" s="1197"/>
      <c r="U4727" s="1197"/>
      <c r="V4727" s="1197"/>
      <c r="W4727" s="1197"/>
      <c r="X4727" s="1198" t="s">
        <v>1840</v>
      </c>
      <c r="Y4727" s="729"/>
    </row>
    <row r="4728" spans="2:25" customFormat="1" ht="15.75" customHeight="1" x14ac:dyDescent="0.2">
      <c r="B4728" s="1227" t="s">
        <v>2745</v>
      </c>
      <c r="C4728" s="1198" t="s">
        <v>783</v>
      </c>
      <c r="D4728" s="1198" t="s">
        <v>1627</v>
      </c>
      <c r="E4728" s="1215">
        <v>900</v>
      </c>
      <c r="F4728" s="1215">
        <v>900</v>
      </c>
      <c r="G4728" s="1209">
        <v>11250</v>
      </c>
      <c r="H4728" s="1201">
        <v>0</v>
      </c>
      <c r="I4728" s="1198" t="s">
        <v>1136</v>
      </c>
      <c r="J4728" s="1197">
        <v>0</v>
      </c>
      <c r="K4728" s="1198" t="s">
        <v>2052</v>
      </c>
      <c r="L4728" s="1214">
        <v>0.08</v>
      </c>
      <c r="M4728" s="1202">
        <f t="shared" si="43"/>
        <v>0.1285</v>
      </c>
      <c r="N4728" s="1202">
        <v>0.22</v>
      </c>
      <c r="O4728" s="1203">
        <f t="shared" si="44"/>
        <v>0.15610000000000002</v>
      </c>
      <c r="P4728" s="1202">
        <v>0.22</v>
      </c>
      <c r="Q4728" s="1203">
        <f t="shared" si="45"/>
        <v>0.1338</v>
      </c>
      <c r="R4728" s="1202">
        <v>0.15</v>
      </c>
      <c r="S4728" s="1197"/>
      <c r="T4728" s="1197"/>
      <c r="U4728" s="1197"/>
      <c r="V4728" s="1197"/>
      <c r="W4728" s="1197"/>
      <c r="X4728" s="1198" t="s">
        <v>1840</v>
      </c>
      <c r="Y4728" s="729"/>
    </row>
    <row r="4729" spans="2:25" customFormat="1" ht="15.75" customHeight="1" x14ac:dyDescent="0.2">
      <c r="B4729" s="1227" t="s">
        <v>2749</v>
      </c>
      <c r="C4729" s="1198" t="s">
        <v>783</v>
      </c>
      <c r="D4729" s="1198" t="s">
        <v>1627</v>
      </c>
      <c r="E4729" s="1215">
        <v>950</v>
      </c>
      <c r="F4729" s="1215">
        <v>950</v>
      </c>
      <c r="G4729" s="1209">
        <v>11875</v>
      </c>
      <c r="H4729" s="1201">
        <v>0</v>
      </c>
      <c r="I4729" s="1198" t="s">
        <v>1136</v>
      </c>
      <c r="J4729" s="1197">
        <v>0</v>
      </c>
      <c r="K4729" s="1198" t="s">
        <v>2052</v>
      </c>
      <c r="L4729" s="1214">
        <v>0.08</v>
      </c>
      <c r="M4729" s="1202">
        <f t="shared" si="43"/>
        <v>0.1285</v>
      </c>
      <c r="N4729" s="1202">
        <v>0.22</v>
      </c>
      <c r="O4729" s="1203">
        <f t="shared" si="44"/>
        <v>0.15610000000000002</v>
      </c>
      <c r="P4729" s="1202">
        <v>0.22</v>
      </c>
      <c r="Q4729" s="1203">
        <f t="shared" si="45"/>
        <v>0.1338</v>
      </c>
      <c r="R4729" s="1202">
        <v>0.15</v>
      </c>
      <c r="S4729" s="1197"/>
      <c r="T4729" s="1197"/>
      <c r="U4729" s="1197"/>
      <c r="V4729" s="1197"/>
      <c r="W4729" s="1197"/>
      <c r="X4729" s="1198" t="s">
        <v>1840</v>
      </c>
      <c r="Y4729" s="729"/>
    </row>
    <row r="4730" spans="2:25" customFormat="1" ht="15.75" customHeight="1" x14ac:dyDescent="0.2">
      <c r="B4730" s="1227" t="s">
        <v>2753</v>
      </c>
      <c r="C4730" s="1198" t="s">
        <v>783</v>
      </c>
      <c r="D4730" s="1198" t="s">
        <v>1627</v>
      </c>
      <c r="E4730" s="1215">
        <v>1000</v>
      </c>
      <c r="F4730" s="1215">
        <v>1000</v>
      </c>
      <c r="G4730" s="1209">
        <v>12500</v>
      </c>
      <c r="H4730" s="1201">
        <v>0</v>
      </c>
      <c r="I4730" s="1198" t="s">
        <v>1136</v>
      </c>
      <c r="J4730" s="1197">
        <v>0</v>
      </c>
      <c r="K4730" s="1198" t="s">
        <v>2052</v>
      </c>
      <c r="L4730" s="1214">
        <v>0.08</v>
      </c>
      <c r="M4730" s="1202">
        <f t="shared" si="43"/>
        <v>0.1285</v>
      </c>
      <c r="N4730" s="1202">
        <v>0.22</v>
      </c>
      <c r="O4730" s="1203">
        <f t="shared" si="44"/>
        <v>0.15610000000000002</v>
      </c>
      <c r="P4730" s="1202">
        <v>0.22</v>
      </c>
      <c r="Q4730" s="1203">
        <f t="shared" si="45"/>
        <v>0.1338</v>
      </c>
      <c r="R4730" s="1202">
        <v>0.15</v>
      </c>
      <c r="S4730" s="1197"/>
      <c r="T4730" s="1197"/>
      <c r="U4730" s="1197"/>
      <c r="V4730" s="1197"/>
      <c r="W4730" s="1197"/>
      <c r="X4730" s="1198" t="s">
        <v>1840</v>
      </c>
      <c r="Y4730" s="729"/>
    </row>
    <row r="4731" spans="2:25" customFormat="1" ht="15.75" customHeight="1" x14ac:dyDescent="0.2">
      <c r="B4731" s="1227" t="s">
        <v>2756</v>
      </c>
      <c r="C4731" s="1198" t="s">
        <v>783</v>
      </c>
      <c r="D4731" s="1198" t="s">
        <v>1627</v>
      </c>
      <c r="E4731" s="1215">
        <v>1500</v>
      </c>
      <c r="F4731" s="1215">
        <v>1500</v>
      </c>
      <c r="G4731" s="1209">
        <v>18750</v>
      </c>
      <c r="H4731" s="1201">
        <v>0</v>
      </c>
      <c r="I4731" s="1198" t="s">
        <v>1136</v>
      </c>
      <c r="J4731" s="1197">
        <v>0</v>
      </c>
      <c r="K4731" s="1198" t="s">
        <v>2052</v>
      </c>
      <c r="L4731" s="1214">
        <v>0.08</v>
      </c>
      <c r="M4731" s="1202">
        <f t="shared" si="43"/>
        <v>0.1285</v>
      </c>
      <c r="N4731" s="1202">
        <v>0.22</v>
      </c>
      <c r="O4731" s="1203">
        <f t="shared" si="44"/>
        <v>0.15610000000000002</v>
      </c>
      <c r="P4731" s="1202">
        <v>0.22</v>
      </c>
      <c r="Q4731" s="1203">
        <f t="shared" si="45"/>
        <v>0.1338</v>
      </c>
      <c r="R4731" s="1202">
        <v>0.15</v>
      </c>
      <c r="S4731" s="1197"/>
      <c r="T4731" s="1197"/>
      <c r="U4731" s="1197"/>
      <c r="V4731" s="1197"/>
      <c r="W4731" s="1197"/>
      <c r="X4731" s="1198" t="s">
        <v>1840</v>
      </c>
      <c r="Y4731" s="729"/>
    </row>
    <row r="4732" spans="2:25" customFormat="1" ht="15.75" customHeight="1" x14ac:dyDescent="0.2">
      <c r="B4732" s="1227" t="s">
        <v>2759</v>
      </c>
      <c r="C4732" s="1198" t="s">
        <v>783</v>
      </c>
      <c r="D4732" s="1198" t="s">
        <v>1627</v>
      </c>
      <c r="E4732" s="1215">
        <v>2000</v>
      </c>
      <c r="F4732" s="1215">
        <v>2000</v>
      </c>
      <c r="G4732" s="1209">
        <v>25000</v>
      </c>
      <c r="H4732" s="1201">
        <v>0</v>
      </c>
      <c r="I4732" s="1198" t="s">
        <v>1136</v>
      </c>
      <c r="J4732" s="1197">
        <v>0</v>
      </c>
      <c r="K4732" s="1198" t="s">
        <v>2052</v>
      </c>
      <c r="L4732" s="1214">
        <v>0.08</v>
      </c>
      <c r="M4732" s="1202">
        <f t="shared" si="43"/>
        <v>0.1285</v>
      </c>
      <c r="N4732" s="1202">
        <v>0.22</v>
      </c>
      <c r="O4732" s="1203">
        <f t="shared" si="44"/>
        <v>0.15610000000000002</v>
      </c>
      <c r="P4732" s="1202">
        <v>0.22</v>
      </c>
      <c r="Q4732" s="1203">
        <f t="shared" si="45"/>
        <v>0.1338</v>
      </c>
      <c r="R4732" s="1202">
        <v>0.15</v>
      </c>
      <c r="S4732" s="1197"/>
      <c r="T4732" s="1197"/>
      <c r="U4732" s="1197"/>
      <c r="V4732" s="1197"/>
      <c r="W4732" s="1197"/>
      <c r="X4732" s="1198" t="s">
        <v>1840</v>
      </c>
      <c r="Y4732" s="729"/>
    </row>
    <row r="4733" spans="2:25" customFormat="1" ht="15.75" customHeight="1" x14ac:dyDescent="0.2">
      <c r="B4733" s="1227" t="s">
        <v>2290</v>
      </c>
      <c r="C4733" s="1198" t="s">
        <v>2030</v>
      </c>
      <c r="D4733" s="1198" t="s">
        <v>1627</v>
      </c>
      <c r="E4733" s="1215">
        <v>50</v>
      </c>
      <c r="F4733" s="1215">
        <v>50</v>
      </c>
      <c r="G4733" s="1209">
        <v>625</v>
      </c>
      <c r="H4733" s="1201">
        <v>0</v>
      </c>
      <c r="I4733" s="1198" t="s">
        <v>1136</v>
      </c>
      <c r="J4733" s="1197">
        <v>0</v>
      </c>
      <c r="K4733" s="1198" t="s">
        <v>2052</v>
      </c>
      <c r="L4733" s="1214">
        <v>0.08</v>
      </c>
      <c r="M4733" s="1202">
        <f t="shared" si="43"/>
        <v>0.1285</v>
      </c>
      <c r="N4733" s="1202">
        <v>0.22</v>
      </c>
      <c r="O4733" s="1203">
        <f t="shared" si="44"/>
        <v>0.15610000000000002</v>
      </c>
      <c r="P4733" s="1202">
        <v>0.22</v>
      </c>
      <c r="Q4733" s="1203">
        <f t="shared" si="45"/>
        <v>0.1338</v>
      </c>
      <c r="R4733" s="1202">
        <v>0.15</v>
      </c>
      <c r="S4733" s="1197"/>
      <c r="T4733" s="1197"/>
      <c r="U4733" s="1197"/>
      <c r="V4733" s="1197"/>
      <c r="W4733" s="1197"/>
      <c r="X4733" s="1198" t="s">
        <v>1835</v>
      </c>
      <c r="Y4733" s="729"/>
    </row>
    <row r="4734" spans="2:25" customFormat="1" ht="15.75" customHeight="1" x14ac:dyDescent="0.2">
      <c r="B4734" s="1227" t="s">
        <v>2293</v>
      </c>
      <c r="C4734" s="1198" t="s">
        <v>2030</v>
      </c>
      <c r="D4734" s="1198" t="s">
        <v>1627</v>
      </c>
      <c r="E4734" s="1215">
        <v>100</v>
      </c>
      <c r="F4734" s="1215">
        <v>100</v>
      </c>
      <c r="G4734" s="1209">
        <v>1250</v>
      </c>
      <c r="H4734" s="1201">
        <v>0</v>
      </c>
      <c r="I4734" s="1198" t="s">
        <v>1136</v>
      </c>
      <c r="J4734" s="1197">
        <v>0</v>
      </c>
      <c r="K4734" s="1198" t="s">
        <v>2052</v>
      </c>
      <c r="L4734" s="1214">
        <v>0.08</v>
      </c>
      <c r="M4734" s="1202">
        <f t="shared" si="43"/>
        <v>0.1285</v>
      </c>
      <c r="N4734" s="1202">
        <v>0.22</v>
      </c>
      <c r="O4734" s="1203">
        <f t="shared" si="44"/>
        <v>0.15610000000000002</v>
      </c>
      <c r="P4734" s="1202">
        <v>0.22</v>
      </c>
      <c r="Q4734" s="1203">
        <f t="shared" si="45"/>
        <v>0.1338</v>
      </c>
      <c r="R4734" s="1202">
        <v>0.15</v>
      </c>
      <c r="S4734" s="1197"/>
      <c r="T4734" s="1197"/>
      <c r="U4734" s="1197"/>
      <c r="V4734" s="1197"/>
      <c r="W4734" s="1197"/>
      <c r="X4734" s="1198" t="s">
        <v>1835</v>
      </c>
      <c r="Y4734" s="729"/>
    </row>
    <row r="4735" spans="2:25" customFormat="1" ht="15.75" customHeight="1" x14ac:dyDescent="0.2">
      <c r="B4735" s="1227" t="s">
        <v>2297</v>
      </c>
      <c r="C4735" s="1198" t="s">
        <v>2030</v>
      </c>
      <c r="D4735" s="1198" t="s">
        <v>1627</v>
      </c>
      <c r="E4735" s="1215">
        <v>150</v>
      </c>
      <c r="F4735" s="1215">
        <v>150</v>
      </c>
      <c r="G4735" s="1209">
        <v>1875</v>
      </c>
      <c r="H4735" s="1201">
        <v>0</v>
      </c>
      <c r="I4735" s="1198" t="s">
        <v>1136</v>
      </c>
      <c r="J4735" s="1197">
        <v>0</v>
      </c>
      <c r="K4735" s="1198" t="s">
        <v>2052</v>
      </c>
      <c r="L4735" s="1214">
        <v>0.08</v>
      </c>
      <c r="M4735" s="1202">
        <f t="shared" si="43"/>
        <v>0.1285</v>
      </c>
      <c r="N4735" s="1202">
        <v>0.22</v>
      </c>
      <c r="O4735" s="1203">
        <f t="shared" si="44"/>
        <v>0.15610000000000002</v>
      </c>
      <c r="P4735" s="1202">
        <v>0.22</v>
      </c>
      <c r="Q4735" s="1203">
        <f t="shared" si="45"/>
        <v>0.1338</v>
      </c>
      <c r="R4735" s="1202">
        <v>0.15</v>
      </c>
      <c r="S4735" s="1197"/>
      <c r="T4735" s="1197"/>
      <c r="U4735" s="1197"/>
      <c r="V4735" s="1197"/>
      <c r="W4735" s="1197"/>
      <c r="X4735" s="1198" t="s">
        <v>1835</v>
      </c>
      <c r="Y4735" s="729"/>
    </row>
    <row r="4736" spans="2:25" customFormat="1" ht="15.75" customHeight="1" x14ac:dyDescent="0.2">
      <c r="B4736" s="1227" t="s">
        <v>2300</v>
      </c>
      <c r="C4736" s="1198" t="s">
        <v>2030</v>
      </c>
      <c r="D4736" s="1198" t="s">
        <v>1627</v>
      </c>
      <c r="E4736" s="1215">
        <v>200</v>
      </c>
      <c r="F4736" s="1215">
        <v>200</v>
      </c>
      <c r="G4736" s="1209">
        <v>2500</v>
      </c>
      <c r="H4736" s="1201">
        <v>0</v>
      </c>
      <c r="I4736" s="1198" t="s">
        <v>1136</v>
      </c>
      <c r="J4736" s="1197">
        <v>0</v>
      </c>
      <c r="K4736" s="1198" t="s">
        <v>2052</v>
      </c>
      <c r="L4736" s="1214">
        <v>0.08</v>
      </c>
      <c r="M4736" s="1202">
        <f t="shared" si="43"/>
        <v>0.1285</v>
      </c>
      <c r="N4736" s="1202">
        <v>0.22</v>
      </c>
      <c r="O4736" s="1203">
        <f t="shared" si="44"/>
        <v>0.15610000000000002</v>
      </c>
      <c r="P4736" s="1202">
        <v>0.22</v>
      </c>
      <c r="Q4736" s="1203">
        <f t="shared" si="45"/>
        <v>0.1338</v>
      </c>
      <c r="R4736" s="1202">
        <v>0.15</v>
      </c>
      <c r="S4736" s="1197"/>
      <c r="T4736" s="1197"/>
      <c r="U4736" s="1197"/>
      <c r="V4736" s="1197"/>
      <c r="W4736" s="1197"/>
      <c r="X4736" s="1198" t="s">
        <v>1835</v>
      </c>
      <c r="Y4736" s="729"/>
    </row>
    <row r="4737" spans="2:25" customFormat="1" ht="15.75" customHeight="1" x14ac:dyDescent="0.2">
      <c r="B4737" s="1227" t="s">
        <v>2302</v>
      </c>
      <c r="C4737" s="1198" t="s">
        <v>2030</v>
      </c>
      <c r="D4737" s="1198" t="s">
        <v>1627</v>
      </c>
      <c r="E4737" s="1215">
        <v>250</v>
      </c>
      <c r="F4737" s="1215">
        <v>250</v>
      </c>
      <c r="G4737" s="1209">
        <v>3125</v>
      </c>
      <c r="H4737" s="1201">
        <v>0</v>
      </c>
      <c r="I4737" s="1198" t="s">
        <v>1136</v>
      </c>
      <c r="J4737" s="1197">
        <v>0</v>
      </c>
      <c r="K4737" s="1198" t="s">
        <v>2052</v>
      </c>
      <c r="L4737" s="1214">
        <v>0.08</v>
      </c>
      <c r="M4737" s="1202">
        <f t="shared" si="43"/>
        <v>0.1285</v>
      </c>
      <c r="N4737" s="1202">
        <v>0.22</v>
      </c>
      <c r="O4737" s="1203">
        <f t="shared" si="44"/>
        <v>0.15610000000000002</v>
      </c>
      <c r="P4737" s="1202">
        <v>0.22</v>
      </c>
      <c r="Q4737" s="1203">
        <f t="shared" si="45"/>
        <v>0.1338</v>
      </c>
      <c r="R4737" s="1202">
        <v>0.15</v>
      </c>
      <c r="S4737" s="1197"/>
      <c r="T4737" s="1197"/>
      <c r="U4737" s="1197"/>
      <c r="V4737" s="1197"/>
      <c r="W4737" s="1197"/>
      <c r="X4737" s="1198" t="s">
        <v>1835</v>
      </c>
      <c r="Y4737" s="729"/>
    </row>
    <row r="4738" spans="2:25" customFormat="1" ht="15.75" customHeight="1" x14ac:dyDescent="0.2">
      <c r="B4738" s="1227" t="s">
        <v>2306</v>
      </c>
      <c r="C4738" s="1198" t="s">
        <v>2030</v>
      </c>
      <c r="D4738" s="1198" t="s">
        <v>1627</v>
      </c>
      <c r="E4738" s="1215">
        <v>300</v>
      </c>
      <c r="F4738" s="1215">
        <v>300</v>
      </c>
      <c r="G4738" s="1209">
        <v>3750</v>
      </c>
      <c r="H4738" s="1201">
        <v>0</v>
      </c>
      <c r="I4738" s="1198" t="s">
        <v>1136</v>
      </c>
      <c r="J4738" s="1197">
        <v>0</v>
      </c>
      <c r="K4738" s="1198" t="s">
        <v>2052</v>
      </c>
      <c r="L4738" s="1214">
        <v>0.08</v>
      </c>
      <c r="M4738" s="1202">
        <f t="shared" si="43"/>
        <v>0.1285</v>
      </c>
      <c r="N4738" s="1202">
        <v>0.22</v>
      </c>
      <c r="O4738" s="1203">
        <f t="shared" si="44"/>
        <v>0.15610000000000002</v>
      </c>
      <c r="P4738" s="1202">
        <v>0.22</v>
      </c>
      <c r="Q4738" s="1203">
        <f t="shared" si="45"/>
        <v>0.1338</v>
      </c>
      <c r="R4738" s="1202">
        <v>0.15</v>
      </c>
      <c r="S4738" s="1197"/>
      <c r="T4738" s="1197"/>
      <c r="U4738" s="1197"/>
      <c r="V4738" s="1197"/>
      <c r="W4738" s="1197"/>
      <c r="X4738" s="1198" t="s">
        <v>1835</v>
      </c>
      <c r="Y4738" s="729"/>
    </row>
    <row r="4739" spans="2:25" customFormat="1" ht="15.75" customHeight="1" x14ac:dyDescent="0.2">
      <c r="B4739" s="1227" t="s">
        <v>2309</v>
      </c>
      <c r="C4739" s="1198" t="s">
        <v>2030</v>
      </c>
      <c r="D4739" s="1198" t="s">
        <v>1627</v>
      </c>
      <c r="E4739" s="1215">
        <v>350</v>
      </c>
      <c r="F4739" s="1215">
        <v>350</v>
      </c>
      <c r="G4739" s="1209">
        <v>4375</v>
      </c>
      <c r="H4739" s="1201">
        <v>0</v>
      </c>
      <c r="I4739" s="1198" t="s">
        <v>1136</v>
      </c>
      <c r="J4739" s="1197">
        <v>0</v>
      </c>
      <c r="K4739" s="1198" t="s">
        <v>2052</v>
      </c>
      <c r="L4739" s="1214">
        <v>0.08</v>
      </c>
      <c r="M4739" s="1202">
        <f t="shared" si="43"/>
        <v>0.1285</v>
      </c>
      <c r="N4739" s="1202">
        <v>0.22</v>
      </c>
      <c r="O4739" s="1203">
        <f t="shared" si="44"/>
        <v>0.15610000000000002</v>
      </c>
      <c r="P4739" s="1202">
        <v>0.22</v>
      </c>
      <c r="Q4739" s="1203">
        <f t="shared" si="45"/>
        <v>0.1338</v>
      </c>
      <c r="R4739" s="1202">
        <v>0.15</v>
      </c>
      <c r="S4739" s="1197"/>
      <c r="T4739" s="1197"/>
      <c r="U4739" s="1197"/>
      <c r="V4739" s="1197"/>
      <c r="W4739" s="1197"/>
      <c r="X4739" s="1198" t="s">
        <v>1840</v>
      </c>
      <c r="Y4739" s="729"/>
    </row>
    <row r="4740" spans="2:25" customFormat="1" ht="15.75" customHeight="1" x14ac:dyDescent="0.2">
      <c r="B4740" s="1227" t="s">
        <v>2312</v>
      </c>
      <c r="C4740" s="1198" t="s">
        <v>2030</v>
      </c>
      <c r="D4740" s="1198" t="s">
        <v>1627</v>
      </c>
      <c r="E4740" s="1215">
        <v>400</v>
      </c>
      <c r="F4740" s="1215">
        <v>400</v>
      </c>
      <c r="G4740" s="1209">
        <v>5000</v>
      </c>
      <c r="H4740" s="1201">
        <v>0</v>
      </c>
      <c r="I4740" s="1198" t="s">
        <v>1136</v>
      </c>
      <c r="J4740" s="1197">
        <v>0</v>
      </c>
      <c r="K4740" s="1198" t="s">
        <v>2052</v>
      </c>
      <c r="L4740" s="1214">
        <v>0.08</v>
      </c>
      <c r="M4740" s="1202">
        <f t="shared" si="43"/>
        <v>0.1285</v>
      </c>
      <c r="N4740" s="1202">
        <v>0.22</v>
      </c>
      <c r="O4740" s="1203">
        <f t="shared" si="44"/>
        <v>0.15610000000000002</v>
      </c>
      <c r="P4740" s="1202">
        <v>0.22</v>
      </c>
      <c r="Q4740" s="1203">
        <f t="shared" si="45"/>
        <v>0.1338</v>
      </c>
      <c r="R4740" s="1202">
        <v>0.15</v>
      </c>
      <c r="S4740" s="1197"/>
      <c r="T4740" s="1197"/>
      <c r="U4740" s="1197"/>
      <c r="V4740" s="1197"/>
      <c r="W4740" s="1197"/>
      <c r="X4740" s="1198" t="s">
        <v>1840</v>
      </c>
      <c r="Y4740" s="729"/>
    </row>
    <row r="4741" spans="2:25" customFormat="1" ht="15.75" customHeight="1" x14ac:dyDescent="0.2">
      <c r="B4741" s="1227" t="s">
        <v>2315</v>
      </c>
      <c r="C4741" s="1198" t="s">
        <v>2030</v>
      </c>
      <c r="D4741" s="1198" t="s">
        <v>1627</v>
      </c>
      <c r="E4741" s="1215">
        <v>450</v>
      </c>
      <c r="F4741" s="1215">
        <v>450</v>
      </c>
      <c r="G4741" s="1209">
        <v>5625</v>
      </c>
      <c r="H4741" s="1201">
        <v>0</v>
      </c>
      <c r="I4741" s="1198" t="s">
        <v>1136</v>
      </c>
      <c r="J4741" s="1197">
        <v>0</v>
      </c>
      <c r="K4741" s="1198" t="s">
        <v>2052</v>
      </c>
      <c r="L4741" s="1214">
        <v>0.08</v>
      </c>
      <c r="M4741" s="1202">
        <f t="shared" si="43"/>
        <v>0.1285</v>
      </c>
      <c r="N4741" s="1202">
        <v>0.22</v>
      </c>
      <c r="O4741" s="1203">
        <f t="shared" si="44"/>
        <v>0.15610000000000002</v>
      </c>
      <c r="P4741" s="1202">
        <v>0.22</v>
      </c>
      <c r="Q4741" s="1203">
        <f t="shared" si="45"/>
        <v>0.1338</v>
      </c>
      <c r="R4741" s="1202">
        <v>0.15</v>
      </c>
      <c r="S4741" s="1197"/>
      <c r="T4741" s="1197"/>
      <c r="U4741" s="1197"/>
      <c r="V4741" s="1197"/>
      <c r="W4741" s="1197"/>
      <c r="X4741" s="1198" t="s">
        <v>1840</v>
      </c>
      <c r="Y4741" s="729"/>
    </row>
    <row r="4742" spans="2:25" customFormat="1" ht="15.75" customHeight="1" x14ac:dyDescent="0.2">
      <c r="B4742" s="1227" t="s">
        <v>2318</v>
      </c>
      <c r="C4742" s="1198" t="s">
        <v>2030</v>
      </c>
      <c r="D4742" s="1198" t="s">
        <v>1627</v>
      </c>
      <c r="E4742" s="1215">
        <v>500</v>
      </c>
      <c r="F4742" s="1215">
        <v>500</v>
      </c>
      <c r="G4742" s="1209">
        <v>6250</v>
      </c>
      <c r="H4742" s="1201">
        <v>0</v>
      </c>
      <c r="I4742" s="1198" t="s">
        <v>1136</v>
      </c>
      <c r="J4742" s="1197">
        <v>0</v>
      </c>
      <c r="K4742" s="1198" t="s">
        <v>2052</v>
      </c>
      <c r="L4742" s="1214">
        <v>0.08</v>
      </c>
      <c r="M4742" s="1202">
        <f t="shared" si="43"/>
        <v>0.1285</v>
      </c>
      <c r="N4742" s="1202">
        <v>0.22</v>
      </c>
      <c r="O4742" s="1203">
        <f t="shared" si="44"/>
        <v>0.15610000000000002</v>
      </c>
      <c r="P4742" s="1202">
        <v>0.22</v>
      </c>
      <c r="Q4742" s="1203">
        <f t="shared" si="45"/>
        <v>0.1338</v>
      </c>
      <c r="R4742" s="1202">
        <v>0.15</v>
      </c>
      <c r="S4742" s="1197"/>
      <c r="T4742" s="1197"/>
      <c r="U4742" s="1197"/>
      <c r="V4742" s="1197"/>
      <c r="W4742" s="1197"/>
      <c r="X4742" s="1198" t="s">
        <v>1840</v>
      </c>
      <c r="Y4742" s="729"/>
    </row>
    <row r="4743" spans="2:25" customFormat="1" ht="15.75" customHeight="1" x14ac:dyDescent="0.2">
      <c r="B4743" s="1227" t="s">
        <v>2719</v>
      </c>
      <c r="C4743" s="1198" t="s">
        <v>2030</v>
      </c>
      <c r="D4743" s="1198" t="s">
        <v>1627</v>
      </c>
      <c r="E4743" s="1215">
        <v>550</v>
      </c>
      <c r="F4743" s="1215">
        <v>550</v>
      </c>
      <c r="G4743" s="1209">
        <v>6875</v>
      </c>
      <c r="H4743" s="1201">
        <v>0</v>
      </c>
      <c r="I4743" s="1198" t="s">
        <v>1136</v>
      </c>
      <c r="J4743" s="1197">
        <v>0</v>
      </c>
      <c r="K4743" s="1198" t="s">
        <v>2052</v>
      </c>
      <c r="L4743" s="1214">
        <v>0.08</v>
      </c>
      <c r="M4743" s="1202">
        <f t="shared" si="43"/>
        <v>0.1285</v>
      </c>
      <c r="N4743" s="1202">
        <v>0.22</v>
      </c>
      <c r="O4743" s="1203">
        <f t="shared" si="44"/>
        <v>0.15610000000000002</v>
      </c>
      <c r="P4743" s="1202">
        <v>0.22</v>
      </c>
      <c r="Q4743" s="1203">
        <f t="shared" si="45"/>
        <v>0.1338</v>
      </c>
      <c r="R4743" s="1202">
        <v>0.15</v>
      </c>
      <c r="S4743" s="1197"/>
      <c r="T4743" s="1197"/>
      <c r="U4743" s="1197"/>
      <c r="V4743" s="1197"/>
      <c r="W4743" s="1197"/>
      <c r="X4743" s="1198" t="s">
        <v>1840</v>
      </c>
      <c r="Y4743" s="729"/>
    </row>
    <row r="4744" spans="2:25" customFormat="1" ht="15.75" customHeight="1" x14ac:dyDescent="0.2">
      <c r="B4744" s="1227" t="s">
        <v>2722</v>
      </c>
      <c r="C4744" s="1198" t="s">
        <v>2030</v>
      </c>
      <c r="D4744" s="1198" t="s">
        <v>1627</v>
      </c>
      <c r="E4744" s="1215">
        <v>600</v>
      </c>
      <c r="F4744" s="1215">
        <v>600</v>
      </c>
      <c r="G4744" s="1209">
        <v>7500</v>
      </c>
      <c r="H4744" s="1201">
        <v>0</v>
      </c>
      <c r="I4744" s="1198" t="s">
        <v>1136</v>
      </c>
      <c r="J4744" s="1197">
        <v>0</v>
      </c>
      <c r="K4744" s="1198" t="s">
        <v>2052</v>
      </c>
      <c r="L4744" s="1214">
        <v>0.08</v>
      </c>
      <c r="M4744" s="1202">
        <f t="shared" si="43"/>
        <v>0.1285</v>
      </c>
      <c r="N4744" s="1202">
        <v>0.22</v>
      </c>
      <c r="O4744" s="1203">
        <f t="shared" si="44"/>
        <v>0.15610000000000002</v>
      </c>
      <c r="P4744" s="1202">
        <v>0.22</v>
      </c>
      <c r="Q4744" s="1203">
        <f t="shared" si="45"/>
        <v>0.1338</v>
      </c>
      <c r="R4744" s="1202">
        <v>0.15</v>
      </c>
      <c r="S4744" s="1197"/>
      <c r="T4744" s="1197"/>
      <c r="U4744" s="1197"/>
      <c r="V4744" s="1197"/>
      <c r="W4744" s="1197"/>
      <c r="X4744" s="1198" t="s">
        <v>1840</v>
      </c>
      <c r="Y4744" s="729"/>
    </row>
    <row r="4745" spans="2:25" customFormat="1" ht="15.75" customHeight="1" x14ac:dyDescent="0.2">
      <c r="B4745" s="1227" t="s">
        <v>2726</v>
      </c>
      <c r="C4745" s="1198" t="s">
        <v>2030</v>
      </c>
      <c r="D4745" s="1198" t="s">
        <v>1627</v>
      </c>
      <c r="E4745" s="1215">
        <v>650</v>
      </c>
      <c r="F4745" s="1215">
        <v>650</v>
      </c>
      <c r="G4745" s="1209">
        <v>8125</v>
      </c>
      <c r="H4745" s="1201">
        <v>0</v>
      </c>
      <c r="I4745" s="1198" t="s">
        <v>1136</v>
      </c>
      <c r="J4745" s="1197">
        <v>0</v>
      </c>
      <c r="K4745" s="1198" t="s">
        <v>2052</v>
      </c>
      <c r="L4745" s="1214">
        <v>0.08</v>
      </c>
      <c r="M4745" s="1202">
        <f t="shared" si="43"/>
        <v>0.1285</v>
      </c>
      <c r="N4745" s="1202">
        <v>0.22</v>
      </c>
      <c r="O4745" s="1203">
        <f t="shared" si="44"/>
        <v>0.15610000000000002</v>
      </c>
      <c r="P4745" s="1202">
        <v>0.22</v>
      </c>
      <c r="Q4745" s="1203">
        <f t="shared" si="45"/>
        <v>0.1338</v>
      </c>
      <c r="R4745" s="1202">
        <v>0.15</v>
      </c>
      <c r="S4745" s="1197"/>
      <c r="T4745" s="1197"/>
      <c r="U4745" s="1197"/>
      <c r="V4745" s="1197"/>
      <c r="W4745" s="1197"/>
      <c r="X4745" s="1198" t="s">
        <v>1840</v>
      </c>
      <c r="Y4745" s="729"/>
    </row>
    <row r="4746" spans="2:25" customFormat="1" ht="15.75" customHeight="1" x14ac:dyDescent="0.2">
      <c r="B4746" s="1227" t="s">
        <v>2730</v>
      </c>
      <c r="C4746" s="1198" t="s">
        <v>2030</v>
      </c>
      <c r="D4746" s="1198" t="s">
        <v>1627</v>
      </c>
      <c r="E4746" s="1215">
        <v>700</v>
      </c>
      <c r="F4746" s="1215">
        <v>700</v>
      </c>
      <c r="G4746" s="1209">
        <v>8750</v>
      </c>
      <c r="H4746" s="1201">
        <v>0</v>
      </c>
      <c r="I4746" s="1198" t="s">
        <v>1136</v>
      </c>
      <c r="J4746" s="1197">
        <v>0</v>
      </c>
      <c r="K4746" s="1198" t="s">
        <v>2052</v>
      </c>
      <c r="L4746" s="1214">
        <v>0.08</v>
      </c>
      <c r="M4746" s="1202">
        <f t="shared" si="43"/>
        <v>0.1285</v>
      </c>
      <c r="N4746" s="1202">
        <v>0.22</v>
      </c>
      <c r="O4746" s="1203">
        <f t="shared" si="44"/>
        <v>0.15610000000000002</v>
      </c>
      <c r="P4746" s="1202">
        <v>0.22</v>
      </c>
      <c r="Q4746" s="1203">
        <f t="shared" si="45"/>
        <v>0.1338</v>
      </c>
      <c r="R4746" s="1202">
        <v>0.15</v>
      </c>
      <c r="S4746" s="1197"/>
      <c r="T4746" s="1197"/>
      <c r="U4746" s="1197"/>
      <c r="V4746" s="1197"/>
      <c r="W4746" s="1197"/>
      <c r="X4746" s="1198" t="s">
        <v>1840</v>
      </c>
      <c r="Y4746" s="729"/>
    </row>
    <row r="4747" spans="2:25" customFormat="1" ht="15.75" customHeight="1" x14ac:dyDescent="0.2">
      <c r="B4747" s="1227" t="s">
        <v>2734</v>
      </c>
      <c r="C4747" s="1198" t="s">
        <v>2030</v>
      </c>
      <c r="D4747" s="1198" t="s">
        <v>1627</v>
      </c>
      <c r="E4747" s="1215">
        <v>750</v>
      </c>
      <c r="F4747" s="1215">
        <v>750</v>
      </c>
      <c r="G4747" s="1209">
        <v>9375</v>
      </c>
      <c r="H4747" s="1201">
        <v>0</v>
      </c>
      <c r="I4747" s="1198" t="s">
        <v>1136</v>
      </c>
      <c r="J4747" s="1197">
        <v>0</v>
      </c>
      <c r="K4747" s="1198" t="s">
        <v>2052</v>
      </c>
      <c r="L4747" s="1214">
        <v>0.08</v>
      </c>
      <c r="M4747" s="1202">
        <f t="shared" si="43"/>
        <v>0.1285</v>
      </c>
      <c r="N4747" s="1202">
        <v>0.22</v>
      </c>
      <c r="O4747" s="1203">
        <f t="shared" si="44"/>
        <v>0.15610000000000002</v>
      </c>
      <c r="P4747" s="1202">
        <v>0.22</v>
      </c>
      <c r="Q4747" s="1203">
        <f t="shared" si="45"/>
        <v>0.1338</v>
      </c>
      <c r="R4747" s="1202">
        <v>0.15</v>
      </c>
      <c r="S4747" s="1197"/>
      <c r="T4747" s="1197"/>
      <c r="U4747" s="1197"/>
      <c r="V4747" s="1197"/>
      <c r="W4747" s="1197"/>
      <c r="X4747" s="1198" t="s">
        <v>1840</v>
      </c>
      <c r="Y4747" s="729"/>
    </row>
    <row r="4748" spans="2:25" customFormat="1" ht="15.75" customHeight="1" x14ac:dyDescent="0.2">
      <c r="B4748" s="1227" t="s">
        <v>2737</v>
      </c>
      <c r="C4748" s="1198" t="s">
        <v>2030</v>
      </c>
      <c r="D4748" s="1198" t="s">
        <v>1627</v>
      </c>
      <c r="E4748" s="1215">
        <v>800</v>
      </c>
      <c r="F4748" s="1215">
        <v>800</v>
      </c>
      <c r="G4748" s="1209">
        <v>10000</v>
      </c>
      <c r="H4748" s="1201">
        <v>0</v>
      </c>
      <c r="I4748" s="1198" t="s">
        <v>1136</v>
      </c>
      <c r="J4748" s="1197">
        <v>0</v>
      </c>
      <c r="K4748" s="1198" t="s">
        <v>2052</v>
      </c>
      <c r="L4748" s="1214">
        <v>0.08</v>
      </c>
      <c r="M4748" s="1202">
        <f t="shared" si="43"/>
        <v>0.1285</v>
      </c>
      <c r="N4748" s="1202">
        <v>0.22</v>
      </c>
      <c r="O4748" s="1203">
        <f t="shared" si="44"/>
        <v>0.15610000000000002</v>
      </c>
      <c r="P4748" s="1202">
        <v>0.22</v>
      </c>
      <c r="Q4748" s="1203">
        <f t="shared" si="45"/>
        <v>0.1338</v>
      </c>
      <c r="R4748" s="1202">
        <v>0.15</v>
      </c>
      <c r="S4748" s="1197"/>
      <c r="T4748" s="1197"/>
      <c r="U4748" s="1197"/>
      <c r="V4748" s="1197"/>
      <c r="W4748" s="1197"/>
      <c r="X4748" s="1198" t="s">
        <v>1840</v>
      </c>
      <c r="Y4748" s="729"/>
    </row>
    <row r="4749" spans="2:25" customFormat="1" ht="15.75" customHeight="1" x14ac:dyDescent="0.2">
      <c r="B4749" s="1227" t="s">
        <v>2741</v>
      </c>
      <c r="C4749" s="1198" t="s">
        <v>2030</v>
      </c>
      <c r="D4749" s="1198" t="s">
        <v>1627</v>
      </c>
      <c r="E4749" s="1215">
        <v>850</v>
      </c>
      <c r="F4749" s="1215">
        <v>850</v>
      </c>
      <c r="G4749" s="1209">
        <v>10625</v>
      </c>
      <c r="H4749" s="1201">
        <v>0</v>
      </c>
      <c r="I4749" s="1198" t="s">
        <v>1136</v>
      </c>
      <c r="J4749" s="1197">
        <v>0</v>
      </c>
      <c r="K4749" s="1198" t="s">
        <v>2052</v>
      </c>
      <c r="L4749" s="1214">
        <v>0.08</v>
      </c>
      <c r="M4749" s="1202">
        <f t="shared" si="43"/>
        <v>0.1285</v>
      </c>
      <c r="N4749" s="1202">
        <v>0.22</v>
      </c>
      <c r="O4749" s="1203">
        <f t="shared" si="44"/>
        <v>0.15610000000000002</v>
      </c>
      <c r="P4749" s="1202">
        <v>0.22</v>
      </c>
      <c r="Q4749" s="1203">
        <f t="shared" si="45"/>
        <v>0.1338</v>
      </c>
      <c r="R4749" s="1202">
        <v>0.15</v>
      </c>
      <c r="S4749" s="1197"/>
      <c r="T4749" s="1197"/>
      <c r="U4749" s="1197"/>
      <c r="V4749" s="1197"/>
      <c r="W4749" s="1197"/>
      <c r="X4749" s="1198" t="s">
        <v>1840</v>
      </c>
      <c r="Y4749" s="729"/>
    </row>
    <row r="4750" spans="2:25" customFormat="1" ht="15.75" customHeight="1" x14ac:dyDescent="0.2">
      <c r="B4750" s="1227" t="s">
        <v>2745</v>
      </c>
      <c r="C4750" s="1198" t="s">
        <v>2030</v>
      </c>
      <c r="D4750" s="1198" t="s">
        <v>1627</v>
      </c>
      <c r="E4750" s="1215">
        <v>900</v>
      </c>
      <c r="F4750" s="1215">
        <v>900</v>
      </c>
      <c r="G4750" s="1209">
        <v>11250</v>
      </c>
      <c r="H4750" s="1201">
        <v>0</v>
      </c>
      <c r="I4750" s="1198" t="s">
        <v>1136</v>
      </c>
      <c r="J4750" s="1197">
        <v>0</v>
      </c>
      <c r="K4750" s="1198" t="s">
        <v>2052</v>
      </c>
      <c r="L4750" s="1214">
        <v>0.08</v>
      </c>
      <c r="M4750" s="1202">
        <f t="shared" si="43"/>
        <v>0.1285</v>
      </c>
      <c r="N4750" s="1202">
        <v>0.22</v>
      </c>
      <c r="O4750" s="1203">
        <f t="shared" si="44"/>
        <v>0.15610000000000002</v>
      </c>
      <c r="P4750" s="1202">
        <v>0.22</v>
      </c>
      <c r="Q4750" s="1203">
        <f t="shared" si="45"/>
        <v>0.1338</v>
      </c>
      <c r="R4750" s="1202">
        <v>0.15</v>
      </c>
      <c r="S4750" s="1197"/>
      <c r="T4750" s="1197"/>
      <c r="U4750" s="1197"/>
      <c r="V4750" s="1197"/>
      <c r="W4750" s="1197"/>
      <c r="X4750" s="1198" t="s">
        <v>1840</v>
      </c>
      <c r="Y4750" s="729"/>
    </row>
    <row r="4751" spans="2:25" customFormat="1" ht="15.75" customHeight="1" x14ac:dyDescent="0.2">
      <c r="B4751" s="1227" t="s">
        <v>2749</v>
      </c>
      <c r="C4751" s="1198" t="s">
        <v>2030</v>
      </c>
      <c r="D4751" s="1198" t="s">
        <v>1627</v>
      </c>
      <c r="E4751" s="1215">
        <v>950</v>
      </c>
      <c r="F4751" s="1215">
        <v>950</v>
      </c>
      <c r="G4751" s="1209">
        <v>11875</v>
      </c>
      <c r="H4751" s="1201">
        <v>0</v>
      </c>
      <c r="I4751" s="1198" t="s">
        <v>1136</v>
      </c>
      <c r="J4751" s="1197">
        <v>0</v>
      </c>
      <c r="K4751" s="1198" t="s">
        <v>2052</v>
      </c>
      <c r="L4751" s="1214">
        <v>0.08</v>
      </c>
      <c r="M4751" s="1202">
        <f t="shared" si="43"/>
        <v>0.1285</v>
      </c>
      <c r="N4751" s="1202">
        <v>0.22</v>
      </c>
      <c r="O4751" s="1203">
        <f t="shared" si="44"/>
        <v>0.15610000000000002</v>
      </c>
      <c r="P4751" s="1202">
        <v>0.22</v>
      </c>
      <c r="Q4751" s="1203">
        <f t="shared" si="45"/>
        <v>0.1338</v>
      </c>
      <c r="R4751" s="1202">
        <v>0.15</v>
      </c>
      <c r="S4751" s="1197"/>
      <c r="T4751" s="1197"/>
      <c r="U4751" s="1197"/>
      <c r="V4751" s="1197"/>
      <c r="W4751" s="1197"/>
      <c r="X4751" s="1198" t="s">
        <v>1840</v>
      </c>
      <c r="Y4751" s="729"/>
    </row>
    <row r="4752" spans="2:25" customFormat="1" ht="15.75" customHeight="1" x14ac:dyDescent="0.2">
      <c r="B4752" s="1227" t="s">
        <v>2753</v>
      </c>
      <c r="C4752" s="1198" t="s">
        <v>2030</v>
      </c>
      <c r="D4752" s="1198" t="s">
        <v>1627</v>
      </c>
      <c r="E4752" s="1215">
        <v>1000</v>
      </c>
      <c r="F4752" s="1215">
        <v>1000</v>
      </c>
      <c r="G4752" s="1209">
        <v>12500</v>
      </c>
      <c r="H4752" s="1201">
        <v>0</v>
      </c>
      <c r="I4752" s="1198" t="s">
        <v>1136</v>
      </c>
      <c r="J4752" s="1197">
        <v>0</v>
      </c>
      <c r="K4752" s="1198" t="s">
        <v>2052</v>
      </c>
      <c r="L4752" s="1214">
        <v>0.08</v>
      </c>
      <c r="M4752" s="1202">
        <f t="shared" si="43"/>
        <v>0.1285</v>
      </c>
      <c r="N4752" s="1202">
        <v>0.22</v>
      </c>
      <c r="O4752" s="1203">
        <f t="shared" si="44"/>
        <v>0.15610000000000002</v>
      </c>
      <c r="P4752" s="1202">
        <v>0.22</v>
      </c>
      <c r="Q4752" s="1203">
        <f t="shared" si="45"/>
        <v>0.1338</v>
      </c>
      <c r="R4752" s="1202">
        <v>0.15</v>
      </c>
      <c r="S4752" s="1197"/>
      <c r="T4752" s="1197"/>
      <c r="U4752" s="1197"/>
      <c r="V4752" s="1197"/>
      <c r="W4752" s="1197"/>
      <c r="X4752" s="1198" t="s">
        <v>1840</v>
      </c>
      <c r="Y4752" s="729"/>
    </row>
    <row r="4753" spans="2:25" customFormat="1" ht="15.75" customHeight="1" x14ac:dyDescent="0.2">
      <c r="B4753" s="1227" t="s">
        <v>2756</v>
      </c>
      <c r="C4753" s="1198" t="s">
        <v>2030</v>
      </c>
      <c r="D4753" s="1198" t="s">
        <v>1627</v>
      </c>
      <c r="E4753" s="1215">
        <v>1500</v>
      </c>
      <c r="F4753" s="1215">
        <v>1500</v>
      </c>
      <c r="G4753" s="1209">
        <v>18750</v>
      </c>
      <c r="H4753" s="1201">
        <v>0</v>
      </c>
      <c r="I4753" s="1198" t="s">
        <v>1136</v>
      </c>
      <c r="J4753" s="1197">
        <v>0</v>
      </c>
      <c r="K4753" s="1198" t="s">
        <v>2052</v>
      </c>
      <c r="L4753" s="1214">
        <v>0.08</v>
      </c>
      <c r="M4753" s="1202">
        <f t="shared" si="43"/>
        <v>0.1285</v>
      </c>
      <c r="N4753" s="1202">
        <v>0.22</v>
      </c>
      <c r="O4753" s="1203">
        <f t="shared" si="44"/>
        <v>0.15610000000000002</v>
      </c>
      <c r="P4753" s="1202">
        <v>0.22</v>
      </c>
      <c r="Q4753" s="1203">
        <f t="shared" si="45"/>
        <v>0.1338</v>
      </c>
      <c r="R4753" s="1202">
        <v>0.15</v>
      </c>
      <c r="S4753" s="1197"/>
      <c r="T4753" s="1197"/>
      <c r="U4753" s="1197"/>
      <c r="V4753" s="1197"/>
      <c r="W4753" s="1197"/>
      <c r="X4753" s="1198" t="s">
        <v>1840</v>
      </c>
      <c r="Y4753" s="729"/>
    </row>
    <row r="4754" spans="2:25" customFormat="1" ht="15.75" customHeight="1" x14ac:dyDescent="0.2">
      <c r="B4754" s="1227" t="s">
        <v>2759</v>
      </c>
      <c r="C4754" s="1198" t="s">
        <v>2030</v>
      </c>
      <c r="D4754" s="1198" t="s">
        <v>1627</v>
      </c>
      <c r="E4754" s="1215">
        <v>2000</v>
      </c>
      <c r="F4754" s="1215">
        <v>2000</v>
      </c>
      <c r="G4754" s="1209">
        <v>25000</v>
      </c>
      <c r="H4754" s="1201">
        <v>0</v>
      </c>
      <c r="I4754" s="1198" t="s">
        <v>1136</v>
      </c>
      <c r="J4754" s="1197">
        <v>0</v>
      </c>
      <c r="K4754" s="1198" t="s">
        <v>2052</v>
      </c>
      <c r="L4754" s="1214">
        <v>0.08</v>
      </c>
      <c r="M4754" s="1202">
        <f t="shared" si="43"/>
        <v>0.1285</v>
      </c>
      <c r="N4754" s="1202">
        <v>0.22</v>
      </c>
      <c r="O4754" s="1203">
        <f t="shared" si="44"/>
        <v>0.15610000000000002</v>
      </c>
      <c r="P4754" s="1202">
        <v>0.22</v>
      </c>
      <c r="Q4754" s="1203">
        <f t="shared" si="45"/>
        <v>0.1338</v>
      </c>
      <c r="R4754" s="1202">
        <v>0.15</v>
      </c>
      <c r="S4754" s="1197"/>
      <c r="T4754" s="1197"/>
      <c r="U4754" s="1197"/>
      <c r="V4754" s="1197"/>
      <c r="W4754" s="1197"/>
      <c r="X4754" s="1198" t="s">
        <v>1840</v>
      </c>
      <c r="Y4754" s="729"/>
    </row>
    <row r="4755" spans="2:25" customFormat="1" ht="15.75" customHeight="1" x14ac:dyDescent="0.2">
      <c r="B4755" s="1227" t="s">
        <v>2599</v>
      </c>
      <c r="C4755" s="1198" t="s">
        <v>2030</v>
      </c>
      <c r="D4755" s="1198" t="s">
        <v>1627</v>
      </c>
      <c r="E4755" s="1215">
        <v>118</v>
      </c>
      <c r="F4755" s="1215">
        <v>118</v>
      </c>
      <c r="G4755" s="1209">
        <v>1372</v>
      </c>
      <c r="H4755" s="1197"/>
      <c r="I4755" s="1198"/>
      <c r="J4755" s="1197"/>
      <c r="K4755" s="1198"/>
      <c r="L4755" s="1214">
        <v>8.5999999999999993E-2</v>
      </c>
      <c r="M4755" s="1202">
        <f t="shared" si="43"/>
        <v>0.1285</v>
      </c>
      <c r="N4755" s="1202">
        <v>0.22</v>
      </c>
      <c r="O4755" s="1203">
        <f t="shared" si="44"/>
        <v>0.15610000000000002</v>
      </c>
      <c r="P4755" s="1202">
        <v>0.22</v>
      </c>
      <c r="Q4755" s="1203">
        <f t="shared" si="45"/>
        <v>0.1328</v>
      </c>
      <c r="R4755" s="1202">
        <v>0.14899999999999999</v>
      </c>
      <c r="S4755" s="1197"/>
      <c r="T4755" s="1197"/>
      <c r="U4755" s="1197"/>
      <c r="V4755" s="1197"/>
      <c r="W4755" s="1197"/>
      <c r="X4755" s="1217" t="s">
        <v>1835</v>
      </c>
      <c r="Y4755" s="729"/>
    </row>
    <row r="4756" spans="2:25" customFormat="1" ht="15.75" customHeight="1" x14ac:dyDescent="0.2">
      <c r="B4756" s="1227" t="s">
        <v>2603</v>
      </c>
      <c r="C4756" s="1198" t="s">
        <v>2030</v>
      </c>
      <c r="D4756" s="1198" t="s">
        <v>1627</v>
      </c>
      <c r="E4756" s="1215">
        <v>129</v>
      </c>
      <c r="F4756" s="1215">
        <v>129</v>
      </c>
      <c r="G4756" s="1209">
        <v>1500</v>
      </c>
      <c r="H4756" s="1197"/>
      <c r="I4756" s="1198"/>
      <c r="J4756" s="1197"/>
      <c r="K4756" s="1198"/>
      <c r="L4756" s="1214">
        <v>8.5999999999999993E-2</v>
      </c>
      <c r="M4756" s="1202">
        <f t="shared" si="43"/>
        <v>0.1285</v>
      </c>
      <c r="N4756" s="1202">
        <v>0.22</v>
      </c>
      <c r="O4756" s="1203">
        <f t="shared" si="44"/>
        <v>0.15610000000000002</v>
      </c>
      <c r="P4756" s="1202">
        <v>0.22</v>
      </c>
      <c r="Q4756" s="1203">
        <f t="shared" si="45"/>
        <v>0.1328</v>
      </c>
      <c r="R4756" s="1202">
        <v>0.14899999999999999</v>
      </c>
      <c r="S4756" s="1197"/>
      <c r="T4756" s="1197"/>
      <c r="U4756" s="1197"/>
      <c r="V4756" s="1197"/>
      <c r="W4756" s="1197"/>
      <c r="X4756" s="1217" t="s">
        <v>1835</v>
      </c>
      <c r="Y4756" s="729"/>
    </row>
    <row r="4757" spans="2:25" customFormat="1" ht="15.75" customHeight="1" x14ac:dyDescent="0.2">
      <c r="B4757" s="1227" t="s">
        <v>2607</v>
      </c>
      <c r="C4757" s="1198" t="s">
        <v>2030</v>
      </c>
      <c r="D4757" s="1198" t="s">
        <v>1627</v>
      </c>
      <c r="E4757" s="1215">
        <v>144</v>
      </c>
      <c r="F4757" s="1215">
        <v>144</v>
      </c>
      <c r="G4757" s="1209">
        <v>1674</v>
      </c>
      <c r="H4757" s="1197"/>
      <c r="I4757" s="1198"/>
      <c r="J4757" s="1197"/>
      <c r="K4757" s="1198"/>
      <c r="L4757" s="1214">
        <v>8.5999999999999993E-2</v>
      </c>
      <c r="M4757" s="1202">
        <f t="shared" si="43"/>
        <v>0.1285</v>
      </c>
      <c r="N4757" s="1202">
        <v>0.22</v>
      </c>
      <c r="O4757" s="1203">
        <f t="shared" si="44"/>
        <v>0.15610000000000002</v>
      </c>
      <c r="P4757" s="1202">
        <v>0.22</v>
      </c>
      <c r="Q4757" s="1203">
        <f t="shared" si="45"/>
        <v>0.1328</v>
      </c>
      <c r="R4757" s="1202">
        <v>0.14899999999999999</v>
      </c>
      <c r="S4757" s="1197"/>
      <c r="T4757" s="1197"/>
      <c r="U4757" s="1197"/>
      <c r="V4757" s="1197"/>
      <c r="W4757" s="1197"/>
      <c r="X4757" s="1217" t="s">
        <v>1835</v>
      </c>
      <c r="Y4757" s="729"/>
    </row>
    <row r="4758" spans="2:25" customFormat="1" ht="15.75" customHeight="1" x14ac:dyDescent="0.2">
      <c r="B4758" s="1227" t="s">
        <v>2611</v>
      </c>
      <c r="C4758" s="1198" t="s">
        <v>2030</v>
      </c>
      <c r="D4758" s="1198" t="s">
        <v>1627</v>
      </c>
      <c r="E4758" s="1215">
        <v>153</v>
      </c>
      <c r="F4758" s="1215">
        <v>153</v>
      </c>
      <c r="G4758" s="1209">
        <v>1779</v>
      </c>
      <c r="H4758" s="1197"/>
      <c r="I4758" s="1198"/>
      <c r="J4758" s="1197"/>
      <c r="K4758" s="1198"/>
      <c r="L4758" s="1214">
        <v>8.5999999999999993E-2</v>
      </c>
      <c r="M4758" s="1202">
        <f t="shared" si="43"/>
        <v>0.1285</v>
      </c>
      <c r="N4758" s="1202">
        <v>0.22</v>
      </c>
      <c r="O4758" s="1203">
        <f t="shared" si="44"/>
        <v>0.15610000000000002</v>
      </c>
      <c r="P4758" s="1202">
        <v>0.22</v>
      </c>
      <c r="Q4758" s="1203">
        <f t="shared" si="45"/>
        <v>0.1328</v>
      </c>
      <c r="R4758" s="1202">
        <v>0.14899999999999999</v>
      </c>
      <c r="S4758" s="1197"/>
      <c r="T4758" s="1197"/>
      <c r="U4758" s="1197"/>
      <c r="V4758" s="1197"/>
      <c r="W4758" s="1197"/>
      <c r="X4758" s="1217" t="s">
        <v>1835</v>
      </c>
      <c r="Y4758" s="729"/>
    </row>
    <row r="4759" spans="2:25" customFormat="1" ht="15.75" customHeight="1" x14ac:dyDescent="0.2">
      <c r="B4759" s="1227" t="s">
        <v>2615</v>
      </c>
      <c r="C4759" s="1198" t="s">
        <v>2030</v>
      </c>
      <c r="D4759" s="1198" t="s">
        <v>1627</v>
      </c>
      <c r="E4759" s="1215">
        <v>172</v>
      </c>
      <c r="F4759" s="1215">
        <v>172</v>
      </c>
      <c r="G4759" s="1209">
        <v>2000</v>
      </c>
      <c r="H4759" s="1197"/>
      <c r="I4759" s="1198"/>
      <c r="J4759" s="1197"/>
      <c r="K4759" s="1198"/>
      <c r="L4759" s="1214">
        <v>8.5999999999999993E-2</v>
      </c>
      <c r="M4759" s="1202">
        <f t="shared" si="43"/>
        <v>0.1285</v>
      </c>
      <c r="N4759" s="1202">
        <v>0.22</v>
      </c>
      <c r="O4759" s="1203">
        <f t="shared" si="44"/>
        <v>0.15610000000000002</v>
      </c>
      <c r="P4759" s="1202">
        <v>0.22</v>
      </c>
      <c r="Q4759" s="1203">
        <f t="shared" si="45"/>
        <v>0.1328</v>
      </c>
      <c r="R4759" s="1202">
        <v>0.14899999999999999</v>
      </c>
      <c r="S4759" s="1197"/>
      <c r="T4759" s="1197"/>
      <c r="U4759" s="1197"/>
      <c r="V4759" s="1197"/>
      <c r="W4759" s="1197"/>
      <c r="X4759" s="1217" t="s">
        <v>1835</v>
      </c>
      <c r="Y4759" s="729"/>
    </row>
    <row r="4760" spans="2:25" customFormat="1" ht="15.75" customHeight="1" x14ac:dyDescent="0.2">
      <c r="B4760" s="1227" t="s">
        <v>2618</v>
      </c>
      <c r="C4760" s="1198" t="s">
        <v>2030</v>
      </c>
      <c r="D4760" s="1198" t="s">
        <v>1627</v>
      </c>
      <c r="E4760" s="1215">
        <v>185</v>
      </c>
      <c r="F4760" s="1215">
        <v>185</v>
      </c>
      <c r="G4760" s="1209">
        <v>2151</v>
      </c>
      <c r="H4760" s="1197"/>
      <c r="I4760" s="1198"/>
      <c r="J4760" s="1197"/>
      <c r="K4760" s="1198"/>
      <c r="L4760" s="1214">
        <v>8.5999999999999993E-2</v>
      </c>
      <c r="M4760" s="1202">
        <f t="shared" si="43"/>
        <v>0.1285</v>
      </c>
      <c r="N4760" s="1202">
        <v>0.22</v>
      </c>
      <c r="O4760" s="1203">
        <f t="shared" si="44"/>
        <v>0.15610000000000002</v>
      </c>
      <c r="P4760" s="1202">
        <v>0.22</v>
      </c>
      <c r="Q4760" s="1203">
        <f t="shared" si="45"/>
        <v>0.1328</v>
      </c>
      <c r="R4760" s="1202">
        <v>0.14899999999999999</v>
      </c>
      <c r="S4760" s="1197"/>
      <c r="T4760" s="1197"/>
      <c r="U4760" s="1197"/>
      <c r="V4760" s="1197"/>
      <c r="W4760" s="1197"/>
      <c r="X4760" s="1217" t="s">
        <v>1835</v>
      </c>
      <c r="Y4760" s="729"/>
    </row>
    <row r="4761" spans="2:25" customFormat="1" ht="15.75" customHeight="1" x14ac:dyDescent="0.2">
      <c r="B4761" s="1227" t="s">
        <v>2622</v>
      </c>
      <c r="C4761" s="1198" t="s">
        <v>2030</v>
      </c>
      <c r="D4761" s="1198" t="s">
        <v>1627</v>
      </c>
      <c r="E4761" s="1215">
        <v>200</v>
      </c>
      <c r="F4761" s="1215">
        <v>200</v>
      </c>
      <c r="G4761" s="1209">
        <v>2325</v>
      </c>
      <c r="H4761" s="1197"/>
      <c r="I4761" s="1198"/>
      <c r="J4761" s="1197"/>
      <c r="K4761" s="1198"/>
      <c r="L4761" s="1214">
        <v>8.5999999999999993E-2</v>
      </c>
      <c r="M4761" s="1202">
        <f t="shared" si="43"/>
        <v>0.1285</v>
      </c>
      <c r="N4761" s="1202">
        <v>0.22</v>
      </c>
      <c r="O4761" s="1203">
        <f t="shared" si="44"/>
        <v>0.15610000000000002</v>
      </c>
      <c r="P4761" s="1202">
        <v>0.22</v>
      </c>
      <c r="Q4761" s="1203">
        <f t="shared" si="45"/>
        <v>0.1328</v>
      </c>
      <c r="R4761" s="1202">
        <v>0.14899999999999999</v>
      </c>
      <c r="S4761" s="1197"/>
      <c r="T4761" s="1197"/>
      <c r="U4761" s="1197"/>
      <c r="V4761" s="1197"/>
      <c r="W4761" s="1197"/>
      <c r="X4761" s="1217" t="s">
        <v>1835</v>
      </c>
      <c r="Y4761" s="729"/>
    </row>
    <row r="4762" spans="2:25" customFormat="1" ht="15.75" customHeight="1" x14ac:dyDescent="0.2">
      <c r="B4762" s="1227" t="s">
        <v>2626</v>
      </c>
      <c r="C4762" s="1198" t="s">
        <v>2030</v>
      </c>
      <c r="D4762" s="1198" t="s">
        <v>1627</v>
      </c>
      <c r="E4762" s="1215">
        <v>220</v>
      </c>
      <c r="F4762" s="1215">
        <v>220</v>
      </c>
      <c r="G4762" s="1209">
        <v>2558</v>
      </c>
      <c r="H4762" s="1197"/>
      <c r="I4762" s="1198"/>
      <c r="J4762" s="1197"/>
      <c r="K4762" s="1198"/>
      <c r="L4762" s="1214">
        <v>8.5999999999999993E-2</v>
      </c>
      <c r="M4762" s="1202">
        <f t="shared" si="43"/>
        <v>0.1285</v>
      </c>
      <c r="N4762" s="1202">
        <v>0.22</v>
      </c>
      <c r="O4762" s="1203">
        <f t="shared" si="44"/>
        <v>0.15610000000000002</v>
      </c>
      <c r="P4762" s="1202">
        <v>0.22</v>
      </c>
      <c r="Q4762" s="1203">
        <f t="shared" si="45"/>
        <v>0.1328</v>
      </c>
      <c r="R4762" s="1202">
        <v>0.14899999999999999</v>
      </c>
      <c r="S4762" s="1197"/>
      <c r="T4762" s="1197"/>
      <c r="U4762" s="1197"/>
      <c r="V4762" s="1197"/>
      <c r="W4762" s="1197"/>
      <c r="X4762" s="1217" t="s">
        <v>1835</v>
      </c>
      <c r="Y4762" s="729"/>
    </row>
    <row r="4763" spans="2:25" customFormat="1" ht="15.75" customHeight="1" x14ac:dyDescent="0.2">
      <c r="B4763" s="1227" t="s">
        <v>2630</v>
      </c>
      <c r="C4763" s="1198" t="s">
        <v>2030</v>
      </c>
      <c r="D4763" s="1198" t="s">
        <v>1627</v>
      </c>
      <c r="E4763" s="1215">
        <v>244</v>
      </c>
      <c r="F4763" s="1215">
        <v>244</v>
      </c>
      <c r="G4763" s="1209">
        <v>2837</v>
      </c>
      <c r="H4763" s="1197"/>
      <c r="I4763" s="1198"/>
      <c r="J4763" s="1197"/>
      <c r="K4763" s="1198"/>
      <c r="L4763" s="1214">
        <v>8.5999999999999993E-2</v>
      </c>
      <c r="M4763" s="1202">
        <f t="shared" si="43"/>
        <v>0.1285</v>
      </c>
      <c r="N4763" s="1202">
        <v>0.22</v>
      </c>
      <c r="O4763" s="1203">
        <f t="shared" si="44"/>
        <v>0.15610000000000002</v>
      </c>
      <c r="P4763" s="1202">
        <v>0.22</v>
      </c>
      <c r="Q4763" s="1203">
        <f t="shared" si="45"/>
        <v>0.1328</v>
      </c>
      <c r="R4763" s="1202">
        <v>0.14899999999999999</v>
      </c>
      <c r="S4763" s="1197"/>
      <c r="T4763" s="1197"/>
      <c r="U4763" s="1197"/>
      <c r="V4763" s="1197"/>
      <c r="W4763" s="1197"/>
      <c r="X4763" s="1217" t="s">
        <v>1835</v>
      </c>
      <c r="Y4763" s="729"/>
    </row>
    <row r="4764" spans="2:25" customFormat="1" ht="15.75" customHeight="1" x14ac:dyDescent="0.2">
      <c r="B4764" s="1227" t="s">
        <v>2633</v>
      </c>
      <c r="C4764" s="1198" t="s">
        <v>2030</v>
      </c>
      <c r="D4764" s="1198" t="s">
        <v>1627</v>
      </c>
      <c r="E4764" s="1215">
        <v>270</v>
      </c>
      <c r="F4764" s="1215">
        <v>270</v>
      </c>
      <c r="G4764" s="1209">
        <v>3139</v>
      </c>
      <c r="H4764" s="1197"/>
      <c r="I4764" s="1198"/>
      <c r="J4764" s="1197"/>
      <c r="K4764" s="1198"/>
      <c r="L4764" s="1214">
        <v>8.5999999999999993E-2</v>
      </c>
      <c r="M4764" s="1202">
        <f t="shared" si="43"/>
        <v>0.1285</v>
      </c>
      <c r="N4764" s="1202">
        <v>0.22</v>
      </c>
      <c r="O4764" s="1203">
        <f t="shared" si="44"/>
        <v>0.15610000000000002</v>
      </c>
      <c r="P4764" s="1202">
        <v>0.22</v>
      </c>
      <c r="Q4764" s="1203">
        <f t="shared" si="45"/>
        <v>0.1328</v>
      </c>
      <c r="R4764" s="1202">
        <v>0.14899999999999999</v>
      </c>
      <c r="S4764" s="1197"/>
      <c r="T4764" s="1197"/>
      <c r="U4764" s="1197"/>
      <c r="V4764" s="1197"/>
      <c r="W4764" s="1197"/>
      <c r="X4764" s="1217" t="s">
        <v>1835</v>
      </c>
      <c r="Y4764" s="729"/>
    </row>
    <row r="4765" spans="2:25" customFormat="1" ht="15.75" customHeight="1" x14ac:dyDescent="0.2">
      <c r="B4765" s="1227" t="s">
        <v>2637</v>
      </c>
      <c r="C4765" s="1198" t="s">
        <v>2030</v>
      </c>
      <c r="D4765" s="1198" t="s">
        <v>1627</v>
      </c>
      <c r="E4765" s="1215">
        <v>295</v>
      </c>
      <c r="F4765" s="1215">
        <v>295</v>
      </c>
      <c r="G4765" s="1209">
        <v>3430</v>
      </c>
      <c r="H4765" s="1197"/>
      <c r="I4765" s="1198"/>
      <c r="J4765" s="1197"/>
      <c r="K4765" s="1198"/>
      <c r="L4765" s="1214">
        <v>8.5999999999999993E-2</v>
      </c>
      <c r="M4765" s="1202">
        <f t="shared" si="43"/>
        <v>0.1285</v>
      </c>
      <c r="N4765" s="1202">
        <v>0.22</v>
      </c>
      <c r="O4765" s="1203">
        <f t="shared" si="44"/>
        <v>0.15610000000000002</v>
      </c>
      <c r="P4765" s="1202">
        <v>0.22</v>
      </c>
      <c r="Q4765" s="1203">
        <f t="shared" si="45"/>
        <v>0.1328</v>
      </c>
      <c r="R4765" s="1202">
        <v>0.14899999999999999</v>
      </c>
      <c r="S4765" s="1197"/>
      <c r="T4765" s="1197"/>
      <c r="U4765" s="1197"/>
      <c r="V4765" s="1197"/>
      <c r="W4765" s="1197"/>
      <c r="X4765" s="1217" t="s">
        <v>1835</v>
      </c>
      <c r="Y4765" s="729"/>
    </row>
    <row r="4766" spans="2:25" customFormat="1" ht="15.75" customHeight="1" x14ac:dyDescent="0.2">
      <c r="B4766" s="1227" t="s">
        <v>2641</v>
      </c>
      <c r="C4766" s="1198" t="s">
        <v>2030</v>
      </c>
      <c r="D4766" s="1198" t="s">
        <v>1627</v>
      </c>
      <c r="E4766" s="1215">
        <v>324</v>
      </c>
      <c r="F4766" s="1215">
        <v>324</v>
      </c>
      <c r="G4766" s="1209">
        <v>3767</v>
      </c>
      <c r="H4766" s="1197"/>
      <c r="I4766" s="1198"/>
      <c r="J4766" s="1197"/>
      <c r="K4766" s="1198"/>
      <c r="L4766" s="1214">
        <v>8.5999999999999993E-2</v>
      </c>
      <c r="M4766" s="1202">
        <f t="shared" si="43"/>
        <v>0.1285</v>
      </c>
      <c r="N4766" s="1202">
        <v>0.22</v>
      </c>
      <c r="O4766" s="1203">
        <f t="shared" si="44"/>
        <v>0.15610000000000002</v>
      </c>
      <c r="P4766" s="1202">
        <v>0.22</v>
      </c>
      <c r="Q4766" s="1203">
        <f t="shared" si="45"/>
        <v>0.1328</v>
      </c>
      <c r="R4766" s="1202">
        <v>0.14899999999999999</v>
      </c>
      <c r="S4766" s="1197"/>
      <c r="T4766" s="1197"/>
      <c r="U4766" s="1197"/>
      <c r="V4766" s="1197"/>
      <c r="W4766" s="1197"/>
      <c r="X4766" s="1217" t="s">
        <v>1840</v>
      </c>
      <c r="Y4766" s="729"/>
    </row>
    <row r="4767" spans="2:25" customFormat="1" ht="15.75" customHeight="1" x14ac:dyDescent="0.2">
      <c r="B4767" s="1227" t="s">
        <v>2645</v>
      </c>
      <c r="C4767" s="1198" t="s">
        <v>2030</v>
      </c>
      <c r="D4767" s="1198" t="s">
        <v>1627</v>
      </c>
      <c r="E4767" s="1215">
        <v>359</v>
      </c>
      <c r="F4767" s="1215">
        <v>359</v>
      </c>
      <c r="G4767" s="1209">
        <v>4174</v>
      </c>
      <c r="H4767" s="1197"/>
      <c r="I4767" s="1198"/>
      <c r="J4767" s="1197"/>
      <c r="K4767" s="1198"/>
      <c r="L4767" s="1214">
        <v>8.5999999999999993E-2</v>
      </c>
      <c r="M4767" s="1202">
        <f t="shared" si="43"/>
        <v>0.1285</v>
      </c>
      <c r="N4767" s="1202">
        <v>0.22</v>
      </c>
      <c r="O4767" s="1203">
        <f t="shared" si="44"/>
        <v>0.15610000000000002</v>
      </c>
      <c r="P4767" s="1202">
        <v>0.22</v>
      </c>
      <c r="Q4767" s="1203">
        <f t="shared" si="45"/>
        <v>0.1328</v>
      </c>
      <c r="R4767" s="1202">
        <v>0.14899999999999999</v>
      </c>
      <c r="S4767" s="1197"/>
      <c r="T4767" s="1197"/>
      <c r="U4767" s="1197"/>
      <c r="V4767" s="1197"/>
      <c r="W4767" s="1197"/>
      <c r="X4767" s="1217" t="s">
        <v>1840</v>
      </c>
      <c r="Y4767" s="729"/>
    </row>
    <row r="4768" spans="2:25" customFormat="1" ht="15.75" customHeight="1" x14ac:dyDescent="0.2">
      <c r="B4768" s="1227" t="s">
        <v>643</v>
      </c>
      <c r="C4768" s="1198" t="s">
        <v>2030</v>
      </c>
      <c r="D4768" s="1198" t="s">
        <v>1627</v>
      </c>
      <c r="E4768" s="1215">
        <v>395</v>
      </c>
      <c r="F4768" s="1215">
        <v>395</v>
      </c>
      <c r="G4768" s="1209">
        <v>4593</v>
      </c>
      <c r="H4768" s="1197"/>
      <c r="I4768" s="1198"/>
      <c r="J4768" s="1197"/>
      <c r="K4768" s="1198"/>
      <c r="L4768" s="1214">
        <v>8.5999999999999993E-2</v>
      </c>
      <c r="M4768" s="1202">
        <f t="shared" si="43"/>
        <v>0.1285</v>
      </c>
      <c r="N4768" s="1202">
        <v>0.22</v>
      </c>
      <c r="O4768" s="1203">
        <f t="shared" si="44"/>
        <v>0.15610000000000002</v>
      </c>
      <c r="P4768" s="1202">
        <v>0.22</v>
      </c>
      <c r="Q4768" s="1203">
        <f t="shared" si="45"/>
        <v>0.1328</v>
      </c>
      <c r="R4768" s="1202">
        <v>0.14899999999999999</v>
      </c>
      <c r="S4768" s="1197"/>
      <c r="T4768" s="1197"/>
      <c r="U4768" s="1197"/>
      <c r="V4768" s="1197"/>
      <c r="W4768" s="1197"/>
      <c r="X4768" s="1217" t="s">
        <v>1840</v>
      </c>
      <c r="Y4768" s="729"/>
    </row>
    <row r="4769" spans="2:25" customFormat="1" ht="15.75" customHeight="1" x14ac:dyDescent="0.2">
      <c r="B4769" s="1227" t="s">
        <v>647</v>
      </c>
      <c r="C4769" s="1198" t="s">
        <v>2030</v>
      </c>
      <c r="D4769" s="1198" t="s">
        <v>1627</v>
      </c>
      <c r="E4769" s="1215">
        <v>439</v>
      </c>
      <c r="F4769" s="1215">
        <v>439</v>
      </c>
      <c r="G4769" s="1209">
        <v>5164</v>
      </c>
      <c r="H4769" s="1215"/>
      <c r="I4769" s="1198"/>
      <c r="J4769" s="1197"/>
      <c r="K4769" s="1198"/>
      <c r="L4769" s="1214">
        <v>8.5000000000000006E-2</v>
      </c>
      <c r="M4769" s="1202">
        <f t="shared" si="43"/>
        <v>0.1285</v>
      </c>
      <c r="N4769" s="1202">
        <v>0.22</v>
      </c>
      <c r="O4769" s="1203">
        <f t="shared" si="44"/>
        <v>0.15610000000000002</v>
      </c>
      <c r="P4769" s="1202">
        <v>0.22</v>
      </c>
      <c r="Q4769" s="1203">
        <f t="shared" si="45"/>
        <v>0.1318</v>
      </c>
      <c r="R4769" s="1202">
        <v>0.14799999999999999</v>
      </c>
      <c r="S4769" s="1197"/>
      <c r="T4769" s="1197"/>
      <c r="U4769" s="1197"/>
      <c r="V4769" s="1197"/>
      <c r="W4769" s="1197"/>
      <c r="X4769" s="1217" t="s">
        <v>1840</v>
      </c>
      <c r="Y4769" s="729"/>
    </row>
    <row r="4770" spans="2:25" customFormat="1" ht="15.75" customHeight="1" x14ac:dyDescent="0.2">
      <c r="B4770" s="1227" t="s">
        <v>651</v>
      </c>
      <c r="C4770" s="1198" t="s">
        <v>2030</v>
      </c>
      <c r="D4770" s="1198" t="s">
        <v>1627</v>
      </c>
      <c r="E4770" s="1215">
        <v>515</v>
      </c>
      <c r="F4770" s="1215">
        <v>515</v>
      </c>
      <c r="G4770" s="1209">
        <v>6058</v>
      </c>
      <c r="H4770" s="1197"/>
      <c r="I4770" s="1198"/>
      <c r="J4770" s="1197"/>
      <c r="K4770" s="1198"/>
      <c r="L4770" s="1214">
        <v>8.5000000000000006E-2</v>
      </c>
      <c r="M4770" s="1202">
        <f t="shared" si="43"/>
        <v>0.1285</v>
      </c>
      <c r="N4770" s="1202">
        <v>0.22</v>
      </c>
      <c r="O4770" s="1203">
        <f t="shared" si="44"/>
        <v>0.15610000000000002</v>
      </c>
      <c r="P4770" s="1202">
        <v>0.22</v>
      </c>
      <c r="Q4770" s="1203">
        <f t="shared" si="45"/>
        <v>0.1318</v>
      </c>
      <c r="R4770" s="1202">
        <v>0.14799999999999999</v>
      </c>
      <c r="S4770" s="1197"/>
      <c r="T4770" s="1197"/>
      <c r="U4770" s="1197"/>
      <c r="V4770" s="1197"/>
      <c r="W4770" s="1197"/>
      <c r="X4770" s="1217" t="s">
        <v>1840</v>
      </c>
      <c r="Y4770" s="729"/>
    </row>
    <row r="4771" spans="2:25" customFormat="1" ht="15.75" customHeight="1" x14ac:dyDescent="0.2">
      <c r="B4771" s="1227" t="s">
        <v>79</v>
      </c>
      <c r="C4771" s="1198" t="s">
        <v>2030</v>
      </c>
      <c r="D4771" s="1198" t="s">
        <v>1627</v>
      </c>
      <c r="E4771" s="1215">
        <v>570</v>
      </c>
      <c r="F4771" s="1215">
        <v>570</v>
      </c>
      <c r="G4771" s="1209">
        <v>6705</v>
      </c>
      <c r="H4771" s="1197"/>
      <c r="I4771" s="1198"/>
      <c r="J4771" s="1197"/>
      <c r="K4771" s="1198"/>
      <c r="L4771" s="1214">
        <v>8.5000000000000006E-2</v>
      </c>
      <c r="M4771" s="1202">
        <f t="shared" si="43"/>
        <v>0.1285</v>
      </c>
      <c r="N4771" s="1202">
        <v>0.22</v>
      </c>
      <c r="O4771" s="1203">
        <f t="shared" si="44"/>
        <v>0.15610000000000002</v>
      </c>
      <c r="P4771" s="1202">
        <v>0.22</v>
      </c>
      <c r="Q4771" s="1203">
        <f t="shared" si="45"/>
        <v>0.1318</v>
      </c>
      <c r="R4771" s="1202">
        <v>0.14799999999999999</v>
      </c>
      <c r="S4771" s="1197"/>
      <c r="T4771" s="1197"/>
      <c r="U4771" s="1197"/>
      <c r="V4771" s="1197"/>
      <c r="W4771" s="1197"/>
      <c r="X4771" s="1217" t="s">
        <v>1840</v>
      </c>
      <c r="Y4771" s="729"/>
    </row>
    <row r="4772" spans="2:25" customFormat="1" ht="15.75" customHeight="1" x14ac:dyDescent="0.2">
      <c r="B4772" s="1227" t="s">
        <v>455</v>
      </c>
      <c r="C4772" s="1198" t="s">
        <v>2030</v>
      </c>
      <c r="D4772" s="1198" t="s">
        <v>1627</v>
      </c>
      <c r="E4772" s="1215">
        <v>620</v>
      </c>
      <c r="F4772" s="1215">
        <v>620</v>
      </c>
      <c r="G4772" s="1209">
        <v>7294</v>
      </c>
      <c r="H4772" s="1197"/>
      <c r="I4772" s="1198"/>
      <c r="J4772" s="1197"/>
      <c r="K4772" s="1198"/>
      <c r="L4772" s="1214">
        <v>8.5000000000000006E-2</v>
      </c>
      <c r="M4772" s="1202">
        <f t="shared" si="43"/>
        <v>0.1285</v>
      </c>
      <c r="N4772" s="1202">
        <v>0.22</v>
      </c>
      <c r="O4772" s="1203">
        <f t="shared" si="44"/>
        <v>0.15610000000000002</v>
      </c>
      <c r="P4772" s="1202">
        <v>0.22</v>
      </c>
      <c r="Q4772" s="1203">
        <f t="shared" si="45"/>
        <v>0.1318</v>
      </c>
      <c r="R4772" s="1202">
        <v>0.14799999999999999</v>
      </c>
      <c r="S4772" s="1197"/>
      <c r="T4772" s="1197"/>
      <c r="U4772" s="1197"/>
      <c r="V4772" s="1197"/>
      <c r="W4772" s="1197"/>
      <c r="X4772" s="1217" t="s">
        <v>1840</v>
      </c>
      <c r="Y4772" s="729"/>
    </row>
    <row r="4773" spans="2:25" customFormat="1" ht="15.75" customHeight="1" x14ac:dyDescent="0.2">
      <c r="B4773" s="1227" t="s">
        <v>459</v>
      </c>
      <c r="C4773" s="1198" t="s">
        <v>2030</v>
      </c>
      <c r="D4773" s="1198" t="s">
        <v>1627</v>
      </c>
      <c r="E4773" s="1215">
        <v>662</v>
      </c>
      <c r="F4773" s="1215">
        <v>662</v>
      </c>
      <c r="G4773" s="1209">
        <v>7788</v>
      </c>
      <c r="H4773" s="1197"/>
      <c r="I4773" s="1198"/>
      <c r="J4773" s="1197"/>
      <c r="K4773" s="1198"/>
      <c r="L4773" s="1214">
        <v>8.5000000000000006E-2</v>
      </c>
      <c r="M4773" s="1202">
        <f t="shared" si="43"/>
        <v>0.1285</v>
      </c>
      <c r="N4773" s="1202">
        <v>0.22</v>
      </c>
      <c r="O4773" s="1203">
        <f t="shared" si="44"/>
        <v>0.15610000000000002</v>
      </c>
      <c r="P4773" s="1202">
        <v>0.22</v>
      </c>
      <c r="Q4773" s="1203">
        <f t="shared" si="45"/>
        <v>0.1318</v>
      </c>
      <c r="R4773" s="1202">
        <v>0.14799999999999999</v>
      </c>
      <c r="S4773" s="1197"/>
      <c r="T4773" s="1197"/>
      <c r="U4773" s="1197"/>
      <c r="V4773" s="1197"/>
      <c r="W4773" s="1197"/>
      <c r="X4773" s="1217" t="s">
        <v>1840</v>
      </c>
      <c r="Y4773" s="729"/>
    </row>
    <row r="4774" spans="2:25" customFormat="1" ht="15.75" customHeight="1" x14ac:dyDescent="0.2">
      <c r="B4774" s="1227" t="s">
        <v>463</v>
      </c>
      <c r="C4774" s="1198" t="s">
        <v>2030</v>
      </c>
      <c r="D4774" s="1198" t="s">
        <v>1627</v>
      </c>
      <c r="E4774" s="1215">
        <v>700</v>
      </c>
      <c r="F4774" s="1215">
        <v>700</v>
      </c>
      <c r="G4774" s="1209">
        <v>8235</v>
      </c>
      <c r="H4774" s="1197"/>
      <c r="I4774" s="1198"/>
      <c r="J4774" s="1197"/>
      <c r="K4774" s="1198"/>
      <c r="L4774" s="1214">
        <v>8.5000000000000006E-2</v>
      </c>
      <c r="M4774" s="1202">
        <f t="shared" si="43"/>
        <v>0.1285</v>
      </c>
      <c r="N4774" s="1202">
        <v>0.22</v>
      </c>
      <c r="O4774" s="1203">
        <f t="shared" si="44"/>
        <v>0.15610000000000002</v>
      </c>
      <c r="P4774" s="1202">
        <v>0.22</v>
      </c>
      <c r="Q4774" s="1203">
        <f t="shared" si="45"/>
        <v>0.1318</v>
      </c>
      <c r="R4774" s="1202">
        <v>0.14799999999999999</v>
      </c>
      <c r="S4774" s="1197"/>
      <c r="T4774" s="1197"/>
      <c r="U4774" s="1197"/>
      <c r="V4774" s="1197"/>
      <c r="W4774" s="1197"/>
      <c r="X4774" s="1217" t="s">
        <v>1840</v>
      </c>
      <c r="Y4774" s="729"/>
    </row>
    <row r="4775" spans="2:25" customFormat="1" ht="15.75" customHeight="1" x14ac:dyDescent="0.2">
      <c r="B4775" s="1227" t="s">
        <v>467</v>
      </c>
      <c r="C4775" s="1198" t="s">
        <v>2030</v>
      </c>
      <c r="D4775" s="1198" t="s">
        <v>1627</v>
      </c>
      <c r="E4775" s="1215">
        <v>736</v>
      </c>
      <c r="F4775" s="1215">
        <v>736</v>
      </c>
      <c r="G4775" s="1209">
        <v>8658</v>
      </c>
      <c r="H4775" s="1197"/>
      <c r="I4775" s="1198"/>
      <c r="J4775" s="1197"/>
      <c r="K4775" s="1198"/>
      <c r="L4775" s="1214">
        <v>8.5000000000000006E-2</v>
      </c>
      <c r="M4775" s="1202">
        <f t="shared" si="43"/>
        <v>0.1285</v>
      </c>
      <c r="N4775" s="1202">
        <v>0.22</v>
      </c>
      <c r="O4775" s="1203">
        <f t="shared" si="44"/>
        <v>0.15610000000000002</v>
      </c>
      <c r="P4775" s="1202">
        <v>0.22</v>
      </c>
      <c r="Q4775" s="1203">
        <f t="shared" si="45"/>
        <v>0.1318</v>
      </c>
      <c r="R4775" s="1202">
        <v>0.14799999999999999</v>
      </c>
      <c r="S4775" s="1197"/>
      <c r="T4775" s="1197"/>
      <c r="U4775" s="1197"/>
      <c r="V4775" s="1197"/>
      <c r="W4775" s="1197"/>
      <c r="X4775" s="1217" t="s">
        <v>1840</v>
      </c>
      <c r="Y4775" s="729"/>
    </row>
    <row r="4776" spans="2:25" customFormat="1" ht="15.75" customHeight="1" x14ac:dyDescent="0.2">
      <c r="B4776" s="1227" t="s">
        <v>471</v>
      </c>
      <c r="C4776" s="1198" t="s">
        <v>2030</v>
      </c>
      <c r="D4776" s="1198" t="s">
        <v>1627</v>
      </c>
      <c r="E4776" s="1215">
        <v>880</v>
      </c>
      <c r="F4776" s="1215">
        <v>880</v>
      </c>
      <c r="G4776" s="1209">
        <v>10602</v>
      </c>
      <c r="H4776" s="1197"/>
      <c r="I4776" s="1198"/>
      <c r="J4776" s="1197"/>
      <c r="K4776" s="1198"/>
      <c r="L4776" s="1214">
        <v>8.3000000000000004E-2</v>
      </c>
      <c r="M4776" s="1202">
        <f t="shared" si="43"/>
        <v>0.1285</v>
      </c>
      <c r="N4776" s="1202">
        <v>0.22</v>
      </c>
      <c r="O4776" s="1203">
        <f t="shared" si="44"/>
        <v>0.15610000000000002</v>
      </c>
      <c r="P4776" s="1202">
        <v>0.22</v>
      </c>
      <c r="Q4776" s="1203">
        <f t="shared" si="45"/>
        <v>0.1288</v>
      </c>
      <c r="R4776" s="1202">
        <v>0.14499999999999999</v>
      </c>
      <c r="S4776" s="1197"/>
      <c r="T4776" s="1197"/>
      <c r="U4776" s="1197"/>
      <c r="V4776" s="1197"/>
      <c r="W4776" s="1197"/>
      <c r="X4776" s="1217" t="s">
        <v>1840</v>
      </c>
      <c r="Y4776" s="729"/>
    </row>
    <row r="4777" spans="2:25" customFormat="1" ht="15.75" customHeight="1" x14ac:dyDescent="0.2">
      <c r="B4777" s="1227" t="s">
        <v>475</v>
      </c>
      <c r="C4777" s="1198" t="s">
        <v>2030</v>
      </c>
      <c r="D4777" s="1198" t="s">
        <v>1627</v>
      </c>
      <c r="E4777" s="1215">
        <v>982</v>
      </c>
      <c r="F4777" s="1215">
        <v>982</v>
      </c>
      <c r="G4777" s="1209">
        <v>11831</v>
      </c>
      <c r="H4777" s="1197"/>
      <c r="I4777" s="1198"/>
      <c r="J4777" s="1197"/>
      <c r="K4777" s="1198"/>
      <c r="L4777" s="1214">
        <v>8.3000000000000004E-2</v>
      </c>
      <c r="M4777" s="1202">
        <f t="shared" si="43"/>
        <v>0.1285</v>
      </c>
      <c r="N4777" s="1202">
        <v>0.22</v>
      </c>
      <c r="O4777" s="1203">
        <f t="shared" si="44"/>
        <v>0.15610000000000002</v>
      </c>
      <c r="P4777" s="1202">
        <v>0.22</v>
      </c>
      <c r="Q4777" s="1203">
        <f t="shared" si="45"/>
        <v>0.1288</v>
      </c>
      <c r="R4777" s="1202">
        <v>0.14499999999999999</v>
      </c>
      <c r="S4777" s="1197"/>
      <c r="T4777" s="1197"/>
      <c r="U4777" s="1197"/>
      <c r="V4777" s="1197"/>
      <c r="W4777" s="1197"/>
      <c r="X4777" s="1217" t="s">
        <v>1840</v>
      </c>
      <c r="Y4777" s="729"/>
    </row>
    <row r="4778" spans="2:25" customFormat="1" ht="15.75" customHeight="1" x14ac:dyDescent="0.2">
      <c r="B4778" s="1227" t="s">
        <v>1230</v>
      </c>
      <c r="C4778" s="1198" t="s">
        <v>2030</v>
      </c>
      <c r="D4778" s="1198" t="s">
        <v>1627</v>
      </c>
      <c r="E4778" s="1215">
        <v>1075</v>
      </c>
      <c r="F4778" s="1215">
        <v>1075</v>
      </c>
      <c r="G4778" s="1209">
        <v>12951</v>
      </c>
      <c r="H4778" s="1197"/>
      <c r="I4778" s="1198"/>
      <c r="J4778" s="1197"/>
      <c r="K4778" s="1198"/>
      <c r="L4778" s="1214">
        <v>8.3000000000000004E-2</v>
      </c>
      <c r="M4778" s="1202">
        <f t="shared" si="43"/>
        <v>0.1285</v>
      </c>
      <c r="N4778" s="1202">
        <v>0.22</v>
      </c>
      <c r="O4778" s="1203">
        <f t="shared" si="44"/>
        <v>0.15610000000000002</v>
      </c>
      <c r="P4778" s="1202">
        <v>0.22</v>
      </c>
      <c r="Q4778" s="1203">
        <f t="shared" si="45"/>
        <v>0.1288</v>
      </c>
      <c r="R4778" s="1202">
        <v>0.14499999999999999</v>
      </c>
      <c r="S4778" s="1197"/>
      <c r="T4778" s="1197"/>
      <c r="U4778" s="1197"/>
      <c r="V4778" s="1197"/>
      <c r="W4778" s="1197"/>
      <c r="X4778" s="1217" t="s">
        <v>1840</v>
      </c>
      <c r="Y4778" s="729"/>
    </row>
    <row r="4779" spans="2:25" customFormat="1" ht="15.75" customHeight="1" x14ac:dyDescent="0.2">
      <c r="B4779" s="1227" t="s">
        <v>1234</v>
      </c>
      <c r="C4779" s="1198" t="s">
        <v>2030</v>
      </c>
      <c r="D4779" s="1198" t="s">
        <v>1627</v>
      </c>
      <c r="E4779" s="1215">
        <v>1179</v>
      </c>
      <c r="F4779" s="1215">
        <v>1179</v>
      </c>
      <c r="G4779" s="1209">
        <v>14204</v>
      </c>
      <c r="H4779" s="1197"/>
      <c r="I4779" s="1198"/>
      <c r="J4779" s="1197"/>
      <c r="K4779" s="1198"/>
      <c r="L4779" s="1214">
        <v>8.3000000000000004E-2</v>
      </c>
      <c r="M4779" s="1202">
        <f t="shared" si="43"/>
        <v>0.1285</v>
      </c>
      <c r="N4779" s="1202">
        <v>0.22</v>
      </c>
      <c r="O4779" s="1203">
        <f t="shared" si="44"/>
        <v>0.15610000000000002</v>
      </c>
      <c r="P4779" s="1202">
        <v>0.22</v>
      </c>
      <c r="Q4779" s="1203">
        <f t="shared" si="45"/>
        <v>0.1288</v>
      </c>
      <c r="R4779" s="1202">
        <v>0.14499999999999999</v>
      </c>
      <c r="S4779" s="1197"/>
      <c r="T4779" s="1197"/>
      <c r="U4779" s="1197"/>
      <c r="V4779" s="1197"/>
      <c r="W4779" s="1197"/>
      <c r="X4779" s="1217" t="s">
        <v>1840</v>
      </c>
      <c r="Y4779" s="729"/>
    </row>
    <row r="4780" spans="2:25" customFormat="1" ht="15.75" customHeight="1" x14ac:dyDescent="0.2">
      <c r="B4780" s="1227" t="s">
        <v>1238</v>
      </c>
      <c r="C4780" s="1198" t="s">
        <v>2030</v>
      </c>
      <c r="D4780" s="1198" t="s">
        <v>1627</v>
      </c>
      <c r="E4780" s="1215">
        <v>1285</v>
      </c>
      <c r="F4780" s="1215">
        <v>1285</v>
      </c>
      <c r="G4780" s="1209">
        <v>15864</v>
      </c>
      <c r="H4780" s="1197"/>
      <c r="I4780" s="1198"/>
      <c r="J4780" s="1197"/>
      <c r="K4780" s="1198"/>
      <c r="L4780" s="1214">
        <v>8.1000000000000003E-2</v>
      </c>
      <c r="M4780" s="1202">
        <f t="shared" si="43"/>
        <v>0.1285</v>
      </c>
      <c r="N4780" s="1202">
        <v>0.22</v>
      </c>
      <c r="O4780" s="1203">
        <f t="shared" si="44"/>
        <v>0.15610000000000002</v>
      </c>
      <c r="P4780" s="1202">
        <v>0.22</v>
      </c>
      <c r="Q4780" s="1203">
        <f t="shared" si="45"/>
        <v>0.1258</v>
      </c>
      <c r="R4780" s="1202">
        <v>0.14199999999999999</v>
      </c>
      <c r="S4780" s="1197"/>
      <c r="T4780" s="1197"/>
      <c r="U4780" s="1197"/>
      <c r="V4780" s="1197"/>
      <c r="W4780" s="1197"/>
      <c r="X4780" s="1217" t="s">
        <v>1840</v>
      </c>
      <c r="Y4780" s="729"/>
    </row>
    <row r="4781" spans="2:25" customFormat="1" ht="15.75" customHeight="1" x14ac:dyDescent="0.2">
      <c r="B4781" s="1227" t="s">
        <v>1242</v>
      </c>
      <c r="C4781" s="1198" t="s">
        <v>2030</v>
      </c>
      <c r="D4781" s="1198" t="s">
        <v>1627</v>
      </c>
      <c r="E4781" s="1215">
        <v>1395</v>
      </c>
      <c r="F4781" s="1215">
        <v>1395</v>
      </c>
      <c r="G4781" s="1209">
        <v>17222</v>
      </c>
      <c r="H4781" s="1197"/>
      <c r="I4781" s="1198"/>
      <c r="J4781" s="1197"/>
      <c r="K4781" s="1198"/>
      <c r="L4781" s="1214">
        <v>8.1000000000000003E-2</v>
      </c>
      <c r="M4781" s="1202">
        <f t="shared" ref="M4781:M4829" si="46">+N4781-$M$4583</f>
        <v>0.1285</v>
      </c>
      <c r="N4781" s="1202">
        <v>0.22</v>
      </c>
      <c r="O4781" s="1203">
        <f t="shared" ref="O4781:O4829" si="47">+P4781-$O$4583</f>
        <v>0.15610000000000002</v>
      </c>
      <c r="P4781" s="1202">
        <v>0.22</v>
      </c>
      <c r="Q4781" s="1203">
        <f t="shared" ref="Q4781:Q4829" si="48">+R4781-$Q$4583</f>
        <v>0.1258</v>
      </c>
      <c r="R4781" s="1202">
        <v>0.14199999999999999</v>
      </c>
      <c r="S4781" s="1197"/>
      <c r="T4781" s="1197"/>
      <c r="U4781" s="1197"/>
      <c r="V4781" s="1197"/>
      <c r="W4781" s="1197"/>
      <c r="X4781" s="1217" t="s">
        <v>1840</v>
      </c>
      <c r="Y4781" s="729"/>
    </row>
    <row r="4782" spans="2:25" customFormat="1" ht="15.75" customHeight="1" x14ac:dyDescent="0.2">
      <c r="B4782" s="1227" t="s">
        <v>1246</v>
      </c>
      <c r="C4782" s="1198" t="s">
        <v>2030</v>
      </c>
      <c r="D4782" s="1198" t="s">
        <v>1627</v>
      </c>
      <c r="E4782" s="1215">
        <v>1457</v>
      </c>
      <c r="F4782" s="1215">
        <v>1457</v>
      </c>
      <c r="G4782" s="1209">
        <v>17987</v>
      </c>
      <c r="H4782" s="1197"/>
      <c r="I4782" s="1198"/>
      <c r="J4782" s="1197"/>
      <c r="K4782" s="1198"/>
      <c r="L4782" s="1214">
        <v>8.1000000000000003E-2</v>
      </c>
      <c r="M4782" s="1202">
        <f t="shared" si="46"/>
        <v>0.1285</v>
      </c>
      <c r="N4782" s="1202">
        <v>0.22</v>
      </c>
      <c r="O4782" s="1203">
        <f t="shared" si="47"/>
        <v>0.15610000000000002</v>
      </c>
      <c r="P4782" s="1202">
        <v>0.22</v>
      </c>
      <c r="Q4782" s="1203">
        <f t="shared" si="48"/>
        <v>0.1258</v>
      </c>
      <c r="R4782" s="1202">
        <v>0.14199999999999999</v>
      </c>
      <c r="S4782" s="1197"/>
      <c r="T4782" s="1197"/>
      <c r="U4782" s="1197"/>
      <c r="V4782" s="1197"/>
      <c r="W4782" s="1197"/>
      <c r="X4782" s="1217" t="s">
        <v>1840</v>
      </c>
      <c r="Y4782" s="729"/>
    </row>
    <row r="4783" spans="2:25" customFormat="1" ht="15.75" customHeight="1" x14ac:dyDescent="0.2">
      <c r="B4783" s="1227" t="s">
        <v>1180</v>
      </c>
      <c r="C4783" s="1198" t="s">
        <v>2030</v>
      </c>
      <c r="D4783" s="1198" t="s">
        <v>1627</v>
      </c>
      <c r="E4783" s="1215">
        <v>2190</v>
      </c>
      <c r="F4783" s="1215">
        <v>2190</v>
      </c>
      <c r="G4783" s="1209">
        <v>27037</v>
      </c>
      <c r="H4783" s="1197"/>
      <c r="I4783" s="1198"/>
      <c r="J4783" s="1197"/>
      <c r="K4783" s="1198"/>
      <c r="L4783" s="1214">
        <v>8.1000000000000003E-2</v>
      </c>
      <c r="M4783" s="1202">
        <f t="shared" si="46"/>
        <v>0.1285</v>
      </c>
      <c r="N4783" s="1202">
        <v>0.22</v>
      </c>
      <c r="O4783" s="1203">
        <f t="shared" si="47"/>
        <v>0.15610000000000002</v>
      </c>
      <c r="P4783" s="1202">
        <v>0.22</v>
      </c>
      <c r="Q4783" s="1203">
        <f t="shared" si="48"/>
        <v>0.1258</v>
      </c>
      <c r="R4783" s="1202">
        <v>0.14199999999999999</v>
      </c>
      <c r="S4783" s="1197"/>
      <c r="T4783" s="1197"/>
      <c r="U4783" s="1197"/>
      <c r="V4783" s="1197"/>
      <c r="W4783" s="1197"/>
      <c r="X4783" s="1217" t="s">
        <v>1840</v>
      </c>
      <c r="Y4783" s="729"/>
    </row>
    <row r="4784" spans="2:25" customFormat="1" ht="15.75" customHeight="1" x14ac:dyDescent="0.2">
      <c r="B4784" s="1230" t="s">
        <v>2053</v>
      </c>
      <c r="C4784" s="1218" t="s">
        <v>783</v>
      </c>
      <c r="D4784" s="1198" t="s">
        <v>1627</v>
      </c>
      <c r="E4784" s="1215">
        <v>600</v>
      </c>
      <c r="F4784" s="1215">
        <v>600</v>
      </c>
      <c r="G4784" s="1219">
        <v>8571</v>
      </c>
      <c r="H4784" s="1215">
        <v>0</v>
      </c>
      <c r="I4784" s="1198" t="s">
        <v>2054</v>
      </c>
      <c r="J4784" s="1197"/>
      <c r="K4784" s="1198"/>
      <c r="L4784" s="1214">
        <v>7.0000000000000007E-2</v>
      </c>
      <c r="M4784" s="1202">
        <f t="shared" si="46"/>
        <v>0.1285</v>
      </c>
      <c r="N4784" s="1202">
        <v>0.22</v>
      </c>
      <c r="O4784" s="1203">
        <f t="shared" si="47"/>
        <v>0.14479999999999998</v>
      </c>
      <c r="P4784" s="1202">
        <v>0.2087</v>
      </c>
      <c r="Q4784" s="1203">
        <f t="shared" si="48"/>
        <v>0.12</v>
      </c>
      <c r="R4784" s="1202">
        <v>0.13619999999999999</v>
      </c>
      <c r="S4784" s="1197"/>
      <c r="T4784" s="1197"/>
      <c r="U4784" s="1197"/>
      <c r="V4784" s="1197"/>
      <c r="W4784" s="1197"/>
      <c r="X4784" s="1217" t="s">
        <v>1840</v>
      </c>
      <c r="Y4784" s="729"/>
    </row>
    <row r="4785" spans="2:25" customFormat="1" ht="15.75" customHeight="1" x14ac:dyDescent="0.2">
      <c r="B4785" s="1230" t="s">
        <v>2055</v>
      </c>
      <c r="C4785" s="1218" t="s">
        <v>783</v>
      </c>
      <c r="D4785" s="1198" t="s">
        <v>1627</v>
      </c>
      <c r="E4785" s="1215">
        <v>2000</v>
      </c>
      <c r="F4785" s="1215">
        <v>2000</v>
      </c>
      <c r="G4785" s="1219">
        <v>28571</v>
      </c>
      <c r="H4785" s="1215">
        <v>0</v>
      </c>
      <c r="I4785" s="1198" t="s">
        <v>2054</v>
      </c>
      <c r="J4785" s="1197"/>
      <c r="K4785" s="1198"/>
      <c r="L4785" s="1214">
        <v>7.0000000000000007E-2</v>
      </c>
      <c r="M4785" s="1202">
        <f t="shared" si="46"/>
        <v>0.1285</v>
      </c>
      <c r="N4785" s="1202">
        <v>0.22</v>
      </c>
      <c r="O4785" s="1203">
        <f t="shared" si="47"/>
        <v>0.14079999999999998</v>
      </c>
      <c r="P4785" s="1202">
        <v>0.20469999999999999</v>
      </c>
      <c r="Q4785" s="1203">
        <f t="shared" si="48"/>
        <v>0.12</v>
      </c>
      <c r="R4785" s="1202">
        <v>0.13619999999999999</v>
      </c>
      <c r="S4785" s="1197"/>
      <c r="T4785" s="1197"/>
      <c r="U4785" s="1197"/>
      <c r="V4785" s="1197"/>
      <c r="W4785" s="1197"/>
      <c r="X4785" s="1217" t="s">
        <v>1840</v>
      </c>
      <c r="Y4785" s="729"/>
    </row>
    <row r="4786" spans="2:25" customFormat="1" ht="15.75" customHeight="1" x14ac:dyDescent="0.2">
      <c r="B4786" s="1230" t="s">
        <v>2056</v>
      </c>
      <c r="C4786" s="1218" t="s">
        <v>783</v>
      </c>
      <c r="D4786" s="1198" t="s">
        <v>1627</v>
      </c>
      <c r="E4786" s="1215">
        <v>5000</v>
      </c>
      <c r="F4786" s="1215">
        <v>5000</v>
      </c>
      <c r="G4786" s="1219">
        <v>71428</v>
      </c>
      <c r="H4786" s="1215">
        <v>0</v>
      </c>
      <c r="I4786" s="1198" t="s">
        <v>2054</v>
      </c>
      <c r="J4786" s="1197"/>
      <c r="K4786" s="1198"/>
      <c r="L4786" s="1214">
        <v>7.0000000000000007E-2</v>
      </c>
      <c r="M4786" s="1202">
        <f t="shared" si="46"/>
        <v>0.1285</v>
      </c>
      <c r="N4786" s="1202">
        <v>0.22</v>
      </c>
      <c r="O4786" s="1203">
        <f t="shared" si="47"/>
        <v>0.13579999999999998</v>
      </c>
      <c r="P4786" s="1202">
        <v>0.19969999999999999</v>
      </c>
      <c r="Q4786" s="1203">
        <f t="shared" si="48"/>
        <v>0.10500000000000001</v>
      </c>
      <c r="R4786" s="1202">
        <v>0.1212</v>
      </c>
      <c r="S4786" s="1197"/>
      <c r="T4786" s="1197"/>
      <c r="U4786" s="1197"/>
      <c r="V4786" s="1197"/>
      <c r="W4786" s="1197"/>
      <c r="X4786" s="1217" t="s">
        <v>1840</v>
      </c>
      <c r="Y4786" s="729"/>
    </row>
    <row r="4787" spans="2:25" customFormat="1" ht="15.75" customHeight="1" x14ac:dyDescent="0.2">
      <c r="B4787" s="1230" t="s">
        <v>2057</v>
      </c>
      <c r="C4787" s="1218" t="s">
        <v>783</v>
      </c>
      <c r="D4787" s="1198" t="s">
        <v>1627</v>
      </c>
      <c r="E4787" s="1215">
        <v>10000</v>
      </c>
      <c r="F4787" s="1215">
        <v>10000</v>
      </c>
      <c r="G4787" s="1219">
        <v>142857</v>
      </c>
      <c r="H4787" s="1215">
        <v>0</v>
      </c>
      <c r="I4787" s="1198" t="s">
        <v>2054</v>
      </c>
      <c r="J4787" s="1197"/>
      <c r="K4787" s="1198"/>
      <c r="L4787" s="1214">
        <v>7.0000000000000007E-2</v>
      </c>
      <c r="M4787" s="1202">
        <f t="shared" si="46"/>
        <v>0.1285</v>
      </c>
      <c r="N4787" s="1202">
        <v>0.22</v>
      </c>
      <c r="O4787" s="1203">
        <f t="shared" si="47"/>
        <v>0.12980000000000003</v>
      </c>
      <c r="P4787" s="1202">
        <v>0.19370000000000001</v>
      </c>
      <c r="Q4787" s="1203">
        <f t="shared" si="48"/>
        <v>0.10500000000000001</v>
      </c>
      <c r="R4787" s="1202">
        <v>0.1212</v>
      </c>
      <c r="S4787" s="1197"/>
      <c r="T4787" s="1197"/>
      <c r="U4787" s="1197"/>
      <c r="V4787" s="1197"/>
      <c r="W4787" s="1197"/>
      <c r="X4787" s="1217" t="s">
        <v>1840</v>
      </c>
      <c r="Y4787" s="729"/>
    </row>
    <row r="4788" spans="2:25" customFormat="1" ht="15.75" customHeight="1" x14ac:dyDescent="0.2">
      <c r="B4788" s="1230" t="s">
        <v>2053</v>
      </c>
      <c r="C4788" s="1218" t="s">
        <v>2030</v>
      </c>
      <c r="D4788" s="1198" t="s">
        <v>1627</v>
      </c>
      <c r="E4788" s="1215">
        <v>600</v>
      </c>
      <c r="F4788" s="1215">
        <v>600</v>
      </c>
      <c r="G4788" s="1219">
        <v>8571</v>
      </c>
      <c r="H4788" s="1215">
        <v>0</v>
      </c>
      <c r="I4788" s="1198" t="s">
        <v>2054</v>
      </c>
      <c r="J4788" s="1197"/>
      <c r="K4788" s="1198"/>
      <c r="L4788" s="1214">
        <v>7.0000000000000007E-2</v>
      </c>
      <c r="M4788" s="1202">
        <f t="shared" si="46"/>
        <v>0.1285</v>
      </c>
      <c r="N4788" s="1202">
        <v>0.22</v>
      </c>
      <c r="O4788" s="1203">
        <f t="shared" si="47"/>
        <v>0.14479999999999998</v>
      </c>
      <c r="P4788" s="1202">
        <v>0.2087</v>
      </c>
      <c r="Q4788" s="1203">
        <f t="shared" si="48"/>
        <v>0.12</v>
      </c>
      <c r="R4788" s="1202">
        <v>0.13619999999999999</v>
      </c>
      <c r="S4788" s="1197"/>
      <c r="T4788" s="1197"/>
      <c r="U4788" s="1197"/>
      <c r="V4788" s="1197"/>
      <c r="W4788" s="1197"/>
      <c r="X4788" s="1217" t="s">
        <v>1840</v>
      </c>
      <c r="Y4788" s="729"/>
    </row>
    <row r="4789" spans="2:25" customFormat="1" ht="15.75" customHeight="1" x14ac:dyDescent="0.2">
      <c r="B4789" s="1230" t="s">
        <v>2055</v>
      </c>
      <c r="C4789" s="1218" t="s">
        <v>2030</v>
      </c>
      <c r="D4789" s="1198" t="s">
        <v>1627</v>
      </c>
      <c r="E4789" s="1215">
        <v>2000</v>
      </c>
      <c r="F4789" s="1215">
        <v>2000</v>
      </c>
      <c r="G4789" s="1219">
        <v>28571</v>
      </c>
      <c r="H4789" s="1215">
        <v>0</v>
      </c>
      <c r="I4789" s="1198" t="s">
        <v>2054</v>
      </c>
      <c r="J4789" s="1197"/>
      <c r="K4789" s="1198"/>
      <c r="L4789" s="1214">
        <v>7.0000000000000007E-2</v>
      </c>
      <c r="M4789" s="1202">
        <f t="shared" si="46"/>
        <v>0.1285</v>
      </c>
      <c r="N4789" s="1202">
        <v>0.22</v>
      </c>
      <c r="O4789" s="1203">
        <f t="shared" si="47"/>
        <v>0.14079999999999998</v>
      </c>
      <c r="P4789" s="1202">
        <v>0.20469999999999999</v>
      </c>
      <c r="Q4789" s="1203">
        <f t="shared" si="48"/>
        <v>0.12</v>
      </c>
      <c r="R4789" s="1202">
        <v>0.13619999999999999</v>
      </c>
      <c r="S4789" s="1197"/>
      <c r="T4789" s="1197"/>
      <c r="U4789" s="1197"/>
      <c r="V4789" s="1197"/>
      <c r="W4789" s="1197"/>
      <c r="X4789" s="1217" t="s">
        <v>1840</v>
      </c>
      <c r="Y4789" s="729"/>
    </row>
    <row r="4790" spans="2:25" customFormat="1" ht="15.75" customHeight="1" x14ac:dyDescent="0.2">
      <c r="B4790" s="1230" t="s">
        <v>2056</v>
      </c>
      <c r="C4790" s="1218" t="s">
        <v>2030</v>
      </c>
      <c r="D4790" s="1198" t="s">
        <v>1627</v>
      </c>
      <c r="E4790" s="1215">
        <v>5000</v>
      </c>
      <c r="F4790" s="1215">
        <v>5000</v>
      </c>
      <c r="G4790" s="1219">
        <v>71428</v>
      </c>
      <c r="H4790" s="1215">
        <v>0</v>
      </c>
      <c r="I4790" s="1198" t="s">
        <v>2054</v>
      </c>
      <c r="J4790" s="1197"/>
      <c r="K4790" s="1198"/>
      <c r="L4790" s="1214">
        <v>7.0000000000000007E-2</v>
      </c>
      <c r="M4790" s="1202">
        <f t="shared" si="46"/>
        <v>0.1285</v>
      </c>
      <c r="N4790" s="1202">
        <v>0.22</v>
      </c>
      <c r="O4790" s="1203">
        <f t="shared" si="47"/>
        <v>0.13579999999999998</v>
      </c>
      <c r="P4790" s="1202">
        <v>0.19969999999999999</v>
      </c>
      <c r="Q4790" s="1203">
        <f t="shared" si="48"/>
        <v>0.10500000000000001</v>
      </c>
      <c r="R4790" s="1202">
        <v>0.1212</v>
      </c>
      <c r="S4790" s="1197"/>
      <c r="T4790" s="1197"/>
      <c r="U4790" s="1197"/>
      <c r="V4790" s="1197"/>
      <c r="W4790" s="1197"/>
      <c r="X4790" s="1217" t="s">
        <v>1840</v>
      </c>
      <c r="Y4790" s="729"/>
    </row>
    <row r="4791" spans="2:25" customFormat="1" ht="15.75" customHeight="1" x14ac:dyDescent="0.2">
      <c r="B4791" s="1230" t="s">
        <v>2057</v>
      </c>
      <c r="C4791" s="1218" t="s">
        <v>2030</v>
      </c>
      <c r="D4791" s="1198" t="s">
        <v>1627</v>
      </c>
      <c r="E4791" s="1215">
        <v>10000</v>
      </c>
      <c r="F4791" s="1215">
        <v>10000</v>
      </c>
      <c r="G4791" s="1219">
        <v>142857</v>
      </c>
      <c r="H4791" s="1215">
        <v>0</v>
      </c>
      <c r="I4791" s="1198" t="s">
        <v>2054</v>
      </c>
      <c r="J4791" s="1197"/>
      <c r="K4791" s="1198"/>
      <c r="L4791" s="1214">
        <v>7.0000000000000007E-2</v>
      </c>
      <c r="M4791" s="1202">
        <f t="shared" si="46"/>
        <v>0.1285</v>
      </c>
      <c r="N4791" s="1202">
        <v>0.22</v>
      </c>
      <c r="O4791" s="1203">
        <f t="shared" si="47"/>
        <v>0.12980000000000003</v>
      </c>
      <c r="P4791" s="1202">
        <v>0.19370000000000001</v>
      </c>
      <c r="Q4791" s="1203">
        <f t="shared" si="48"/>
        <v>0.10500000000000001</v>
      </c>
      <c r="R4791" s="1202">
        <v>0.1212</v>
      </c>
      <c r="S4791" s="1197"/>
      <c r="T4791" s="1197"/>
      <c r="U4791" s="1197"/>
      <c r="V4791" s="1197"/>
      <c r="W4791" s="1197"/>
      <c r="X4791" s="1217" t="s">
        <v>1840</v>
      </c>
      <c r="Y4791" s="729"/>
    </row>
    <row r="4792" spans="2:25" customFormat="1" ht="15.75" customHeight="1" x14ac:dyDescent="0.2">
      <c r="B4792" s="1230" t="s">
        <v>512</v>
      </c>
      <c r="C4792" s="1218" t="s">
        <v>783</v>
      </c>
      <c r="D4792" s="1198" t="s">
        <v>1627</v>
      </c>
      <c r="E4792" s="1215">
        <v>168</v>
      </c>
      <c r="F4792" s="1215">
        <v>168</v>
      </c>
      <c r="G4792" s="1219">
        <v>2000</v>
      </c>
      <c r="H4792" s="1197"/>
      <c r="I4792" s="1198"/>
      <c r="J4792" s="1197"/>
      <c r="K4792" s="1198"/>
      <c r="L4792" s="1214">
        <v>8.4000000000000005E-2</v>
      </c>
      <c r="M4792" s="1202">
        <f t="shared" si="46"/>
        <v>0.14749999999999999</v>
      </c>
      <c r="N4792" s="1202">
        <v>0.23899999999999999</v>
      </c>
      <c r="O4792" s="1203">
        <f t="shared" si="47"/>
        <v>0.17509999999999998</v>
      </c>
      <c r="P4792" s="1202">
        <v>0.23899999999999999</v>
      </c>
      <c r="Q4792" s="1203">
        <f t="shared" si="48"/>
        <v>0.1298</v>
      </c>
      <c r="R4792" s="1202">
        <v>0.14599999999999999</v>
      </c>
      <c r="S4792" s="1197"/>
      <c r="T4792" s="1197"/>
      <c r="U4792" s="1197"/>
      <c r="V4792" s="1197"/>
      <c r="W4792" s="1197"/>
      <c r="X4792" s="1217" t="s">
        <v>1835</v>
      </c>
      <c r="Y4792" s="729"/>
    </row>
    <row r="4793" spans="2:25" customFormat="1" ht="15.75" customHeight="1" x14ac:dyDescent="0.2">
      <c r="B4793" s="1230" t="s">
        <v>2058</v>
      </c>
      <c r="C4793" s="1218" t="s">
        <v>783</v>
      </c>
      <c r="D4793" s="1198" t="s">
        <v>1627</v>
      </c>
      <c r="E4793" s="1215">
        <v>415</v>
      </c>
      <c r="F4793" s="1215">
        <v>415</v>
      </c>
      <c r="G4793" s="1219">
        <v>5000</v>
      </c>
      <c r="H4793" s="1197"/>
      <c r="I4793" s="1198"/>
      <c r="J4793" s="1197"/>
      <c r="K4793" s="1198"/>
      <c r="L4793" s="1214">
        <v>8.3000000000000004E-2</v>
      </c>
      <c r="M4793" s="1202">
        <f t="shared" si="46"/>
        <v>0.14649999999999999</v>
      </c>
      <c r="N4793" s="1202">
        <v>0.23799999999999999</v>
      </c>
      <c r="O4793" s="1203">
        <f t="shared" si="47"/>
        <v>0.17409999999999998</v>
      </c>
      <c r="P4793" s="1202">
        <v>0.23799999999999999</v>
      </c>
      <c r="Q4793" s="1203">
        <f t="shared" si="48"/>
        <v>0.1288</v>
      </c>
      <c r="R4793" s="1202">
        <v>0.14499999999999999</v>
      </c>
      <c r="S4793" s="1197"/>
      <c r="T4793" s="1197"/>
      <c r="U4793" s="1197"/>
      <c r="V4793" s="1197"/>
      <c r="W4793" s="1197"/>
      <c r="X4793" s="1217" t="s">
        <v>1840</v>
      </c>
      <c r="Y4793" s="729"/>
    </row>
    <row r="4794" spans="2:25" customFormat="1" ht="15.75" customHeight="1" x14ac:dyDescent="0.2">
      <c r="B4794" s="1230" t="s">
        <v>1841</v>
      </c>
      <c r="C4794" s="1218" t="s">
        <v>783</v>
      </c>
      <c r="D4794" s="1198" t="s">
        <v>1627</v>
      </c>
      <c r="E4794" s="1215">
        <v>1066</v>
      </c>
      <c r="F4794" s="1215">
        <v>1066</v>
      </c>
      <c r="G4794" s="1219">
        <v>13000</v>
      </c>
      <c r="H4794" s="1197"/>
      <c r="I4794" s="1198"/>
      <c r="J4794" s="1197"/>
      <c r="K4794" s="1198"/>
      <c r="L4794" s="1214">
        <v>8.2000000000000003E-2</v>
      </c>
      <c r="M4794" s="1202">
        <f t="shared" si="46"/>
        <v>0.14449999999999999</v>
      </c>
      <c r="N4794" s="1202">
        <v>0.23599999999999999</v>
      </c>
      <c r="O4794" s="1203">
        <f t="shared" si="47"/>
        <v>0.17209999999999998</v>
      </c>
      <c r="P4794" s="1202">
        <v>0.23599999999999999</v>
      </c>
      <c r="Q4794" s="1203">
        <f t="shared" si="48"/>
        <v>0.1268</v>
      </c>
      <c r="R4794" s="1202">
        <v>0.14299999999999999</v>
      </c>
      <c r="S4794" s="1197"/>
      <c r="T4794" s="1197"/>
      <c r="U4794" s="1197"/>
      <c r="V4794" s="1197"/>
      <c r="W4794" s="1197"/>
      <c r="X4794" s="1217" t="s">
        <v>1840</v>
      </c>
      <c r="Y4794" s="729"/>
    </row>
    <row r="4795" spans="2:25" customFormat="1" ht="15.75" customHeight="1" x14ac:dyDescent="0.2">
      <c r="B4795" s="1230" t="s">
        <v>1845</v>
      </c>
      <c r="C4795" s="1218" t="s">
        <v>783</v>
      </c>
      <c r="D4795" s="1198" t="s">
        <v>1627</v>
      </c>
      <c r="E4795" s="1215">
        <v>1620</v>
      </c>
      <c r="F4795" s="1215">
        <v>1620</v>
      </c>
      <c r="G4795" s="1219">
        <v>20000</v>
      </c>
      <c r="H4795" s="1197"/>
      <c r="I4795" s="1198"/>
      <c r="J4795" s="1197"/>
      <c r="K4795" s="1198"/>
      <c r="L4795" s="1214">
        <v>8.1000000000000003E-2</v>
      </c>
      <c r="M4795" s="1202">
        <f t="shared" si="46"/>
        <v>0.14349999999999999</v>
      </c>
      <c r="N4795" s="1202">
        <v>0.23499999999999999</v>
      </c>
      <c r="O4795" s="1203">
        <f t="shared" si="47"/>
        <v>0.17109999999999997</v>
      </c>
      <c r="P4795" s="1202">
        <v>0.23499999999999999</v>
      </c>
      <c r="Q4795" s="1203">
        <f t="shared" si="48"/>
        <v>0.1258</v>
      </c>
      <c r="R4795" s="1202">
        <v>0.14199999999999999</v>
      </c>
      <c r="S4795" s="1197"/>
      <c r="T4795" s="1197"/>
      <c r="U4795" s="1197"/>
      <c r="V4795" s="1197"/>
      <c r="W4795" s="1197"/>
      <c r="X4795" s="1217" t="s">
        <v>1840</v>
      </c>
      <c r="Y4795" s="729"/>
    </row>
    <row r="4796" spans="2:25" customFormat="1" ht="15.75" customHeight="1" x14ac:dyDescent="0.2">
      <c r="B4796" s="1230" t="s">
        <v>1849</v>
      </c>
      <c r="C4796" s="1218" t="s">
        <v>783</v>
      </c>
      <c r="D4796" s="1198" t="s">
        <v>1627</v>
      </c>
      <c r="E4796" s="1215">
        <v>3900</v>
      </c>
      <c r="F4796" s="1215">
        <v>3900</v>
      </c>
      <c r="G4796" s="1219">
        <v>50000</v>
      </c>
      <c r="H4796" s="1197"/>
      <c r="I4796" s="1198"/>
      <c r="J4796" s="1197"/>
      <c r="K4796" s="1198"/>
      <c r="L4796" s="1214">
        <v>7.8E-2</v>
      </c>
      <c r="M4796" s="1202">
        <f t="shared" si="46"/>
        <v>0.13850000000000001</v>
      </c>
      <c r="N4796" s="1202">
        <v>0.23</v>
      </c>
      <c r="O4796" s="1203">
        <f t="shared" si="47"/>
        <v>0.16610000000000003</v>
      </c>
      <c r="P4796" s="1202">
        <v>0.23</v>
      </c>
      <c r="Q4796" s="1203">
        <f t="shared" si="48"/>
        <v>0.12080000000000002</v>
      </c>
      <c r="R4796" s="1202">
        <v>0.13700000000000001</v>
      </c>
      <c r="S4796" s="1197"/>
      <c r="T4796" s="1197"/>
      <c r="U4796" s="1197"/>
      <c r="V4796" s="1197"/>
      <c r="W4796" s="1197"/>
      <c r="X4796" s="1217" t="s">
        <v>1840</v>
      </c>
      <c r="Y4796" s="729"/>
    </row>
    <row r="4797" spans="2:25" customFormat="1" ht="15.75" customHeight="1" x14ac:dyDescent="0.2">
      <c r="B4797" s="1230" t="s">
        <v>1853</v>
      </c>
      <c r="C4797" s="1218" t="s">
        <v>783</v>
      </c>
      <c r="D4797" s="1198" t="s">
        <v>1627</v>
      </c>
      <c r="E4797" s="1215">
        <v>6080</v>
      </c>
      <c r="F4797" s="1215">
        <v>6080</v>
      </c>
      <c r="G4797" s="1219">
        <v>80000</v>
      </c>
      <c r="H4797" s="1197"/>
      <c r="I4797" s="1198"/>
      <c r="J4797" s="1197"/>
      <c r="K4797" s="1198"/>
      <c r="L4797" s="1214">
        <v>7.5999999999999998E-2</v>
      </c>
      <c r="M4797" s="1202">
        <f t="shared" si="46"/>
        <v>0.13550000000000001</v>
      </c>
      <c r="N4797" s="1202">
        <v>0.22700000000000001</v>
      </c>
      <c r="O4797" s="1203">
        <f t="shared" si="47"/>
        <v>0.16310000000000002</v>
      </c>
      <c r="P4797" s="1202">
        <v>0.22700000000000001</v>
      </c>
      <c r="Q4797" s="1203">
        <f t="shared" si="48"/>
        <v>0.11780000000000002</v>
      </c>
      <c r="R4797" s="1202">
        <v>0.13400000000000001</v>
      </c>
      <c r="S4797" s="1197"/>
      <c r="T4797" s="1197"/>
      <c r="U4797" s="1197"/>
      <c r="V4797" s="1197"/>
      <c r="W4797" s="1197"/>
      <c r="X4797" s="1217" t="s">
        <v>1840</v>
      </c>
      <c r="Y4797" s="729"/>
    </row>
    <row r="4798" spans="2:25" customFormat="1" ht="15.75" customHeight="1" x14ac:dyDescent="0.2">
      <c r="B4798" s="1230" t="s">
        <v>2059</v>
      </c>
      <c r="C4798" s="1218" t="s">
        <v>783</v>
      </c>
      <c r="D4798" s="1198" t="s">
        <v>1627</v>
      </c>
      <c r="E4798" s="1215">
        <v>7500</v>
      </c>
      <c r="F4798" s="1215">
        <v>7500</v>
      </c>
      <c r="G4798" s="1219">
        <v>100000</v>
      </c>
      <c r="H4798" s="1197"/>
      <c r="I4798" s="1198"/>
      <c r="J4798" s="1197"/>
      <c r="K4798" s="1198"/>
      <c r="L4798" s="1214">
        <v>7.4999999999999997E-2</v>
      </c>
      <c r="M4798" s="1202">
        <f t="shared" si="46"/>
        <v>0.13450000000000001</v>
      </c>
      <c r="N4798" s="1202">
        <v>0.22600000000000001</v>
      </c>
      <c r="O4798" s="1203">
        <f t="shared" si="47"/>
        <v>0.16210000000000002</v>
      </c>
      <c r="P4798" s="1202">
        <v>0.22600000000000001</v>
      </c>
      <c r="Q4798" s="1203">
        <f t="shared" si="48"/>
        <v>0.11680000000000001</v>
      </c>
      <c r="R4798" s="1202">
        <v>0.13300000000000001</v>
      </c>
      <c r="S4798" s="1197"/>
      <c r="T4798" s="1197"/>
      <c r="U4798" s="1197"/>
      <c r="V4798" s="1197"/>
      <c r="W4798" s="1197"/>
      <c r="X4798" s="1217" t="s">
        <v>1840</v>
      </c>
      <c r="Y4798" s="729"/>
    </row>
    <row r="4799" spans="2:25" customFormat="1" ht="15.75" customHeight="1" x14ac:dyDescent="0.2">
      <c r="B4799" s="1230" t="s">
        <v>2060</v>
      </c>
      <c r="C4799" s="1218" t="s">
        <v>1631</v>
      </c>
      <c r="D4799" s="1198" t="s">
        <v>1627</v>
      </c>
      <c r="E4799" s="1215">
        <v>59</v>
      </c>
      <c r="F4799" s="1215">
        <v>59</v>
      </c>
      <c r="G4799" s="1209">
        <v>393</v>
      </c>
      <c r="H4799" s="1197"/>
      <c r="I4799" s="1198"/>
      <c r="J4799" s="1197"/>
      <c r="K4799" s="1198"/>
      <c r="L4799" s="1214">
        <v>0.15</v>
      </c>
      <c r="M4799" s="1202">
        <f t="shared" si="46"/>
        <v>0.1585</v>
      </c>
      <c r="N4799" s="1202">
        <v>0.25</v>
      </c>
      <c r="O4799" s="1203">
        <f t="shared" si="47"/>
        <v>0.18609999999999999</v>
      </c>
      <c r="P4799" s="1202">
        <v>0.25</v>
      </c>
      <c r="Q4799" s="1203">
        <f t="shared" si="48"/>
        <v>0.1338</v>
      </c>
      <c r="R4799" s="1202">
        <v>0.15</v>
      </c>
      <c r="S4799" s="1197"/>
      <c r="T4799" s="1197"/>
      <c r="U4799" s="1197"/>
      <c r="V4799" s="1197"/>
      <c r="W4799" s="1197"/>
      <c r="X4799" s="1217" t="s">
        <v>390</v>
      </c>
      <c r="Y4799" s="729"/>
    </row>
    <row r="4800" spans="2:25" customFormat="1" ht="15.75" customHeight="1" x14ac:dyDescent="0.2">
      <c r="B4800" s="1230" t="s">
        <v>2061</v>
      </c>
      <c r="C4800" s="1218" t="s">
        <v>1631</v>
      </c>
      <c r="D4800" s="1198" t="s">
        <v>1627</v>
      </c>
      <c r="E4800" s="1215">
        <v>85</v>
      </c>
      <c r="F4800" s="1215">
        <v>85</v>
      </c>
      <c r="G4800" s="1209">
        <v>629</v>
      </c>
      <c r="H4800" s="1197"/>
      <c r="I4800" s="1198"/>
      <c r="J4800" s="1197"/>
      <c r="K4800" s="1198"/>
      <c r="L4800" s="1214">
        <v>0.13500000000000001</v>
      </c>
      <c r="M4800" s="1202">
        <f t="shared" si="46"/>
        <v>0.1585</v>
      </c>
      <c r="N4800" s="1202">
        <v>0.25</v>
      </c>
      <c r="O4800" s="1203">
        <f t="shared" si="47"/>
        <v>0.18609999999999999</v>
      </c>
      <c r="P4800" s="1202">
        <v>0.25</v>
      </c>
      <c r="Q4800" s="1203">
        <f t="shared" si="48"/>
        <v>0.1338</v>
      </c>
      <c r="R4800" s="1202">
        <v>0.15</v>
      </c>
      <c r="S4800" s="1197"/>
      <c r="T4800" s="1197"/>
      <c r="U4800" s="1197"/>
      <c r="V4800" s="1197"/>
      <c r="W4800" s="1197"/>
      <c r="X4800" s="1217" t="s">
        <v>390</v>
      </c>
      <c r="Y4800" s="729"/>
    </row>
    <row r="4801" spans="2:25" customFormat="1" ht="15.75" customHeight="1" x14ac:dyDescent="0.2">
      <c r="B4801" s="1230" t="s">
        <v>2062</v>
      </c>
      <c r="C4801" s="1218" t="s">
        <v>1631</v>
      </c>
      <c r="D4801" s="1198" t="s">
        <v>1627</v>
      </c>
      <c r="E4801" s="1215">
        <v>109</v>
      </c>
      <c r="F4801" s="1215">
        <v>109</v>
      </c>
      <c r="G4801" s="1209">
        <v>872</v>
      </c>
      <c r="H4801" s="1197"/>
      <c r="I4801" s="1198"/>
      <c r="J4801" s="1197"/>
      <c r="K4801" s="1198"/>
      <c r="L4801" s="1214">
        <v>0.125</v>
      </c>
      <c r="M4801" s="1202">
        <f t="shared" si="46"/>
        <v>0.1585</v>
      </c>
      <c r="N4801" s="1202">
        <v>0.25</v>
      </c>
      <c r="O4801" s="1203">
        <f t="shared" si="47"/>
        <v>0.18609999999999999</v>
      </c>
      <c r="P4801" s="1202">
        <v>0.25</v>
      </c>
      <c r="Q4801" s="1203">
        <f t="shared" si="48"/>
        <v>0.1338</v>
      </c>
      <c r="R4801" s="1202">
        <v>0.15</v>
      </c>
      <c r="S4801" s="1197"/>
      <c r="T4801" s="1197"/>
      <c r="U4801" s="1197"/>
      <c r="V4801" s="1197"/>
      <c r="W4801" s="1197"/>
      <c r="X4801" s="1217" t="s">
        <v>390</v>
      </c>
      <c r="Y4801" s="729"/>
    </row>
    <row r="4802" spans="2:25" customFormat="1" ht="15.75" customHeight="1" x14ac:dyDescent="0.2">
      <c r="B4802" s="1230" t="s">
        <v>2063</v>
      </c>
      <c r="C4802" s="1218" t="s">
        <v>1631</v>
      </c>
      <c r="D4802" s="1198" t="s">
        <v>1627</v>
      </c>
      <c r="E4802" s="1215">
        <v>129</v>
      </c>
      <c r="F4802" s="1215">
        <v>129</v>
      </c>
      <c r="G4802" s="1209">
        <v>1075</v>
      </c>
      <c r="H4802" s="1197"/>
      <c r="I4802" s="1198"/>
      <c r="J4802" s="1197"/>
      <c r="K4802" s="1198"/>
      <c r="L4802" s="1214">
        <v>0.12</v>
      </c>
      <c r="M4802" s="1202">
        <f t="shared" si="46"/>
        <v>0.1585</v>
      </c>
      <c r="N4802" s="1202">
        <v>0.25</v>
      </c>
      <c r="O4802" s="1203">
        <f t="shared" si="47"/>
        <v>0.18609999999999999</v>
      </c>
      <c r="P4802" s="1202">
        <v>0.25</v>
      </c>
      <c r="Q4802" s="1203">
        <f t="shared" si="48"/>
        <v>0.1338</v>
      </c>
      <c r="R4802" s="1202">
        <v>0.15</v>
      </c>
      <c r="S4802" s="1197"/>
      <c r="T4802" s="1197"/>
      <c r="U4802" s="1197"/>
      <c r="V4802" s="1197"/>
      <c r="W4802" s="1197"/>
      <c r="X4802" s="1217" t="s">
        <v>390</v>
      </c>
      <c r="Y4802" s="729"/>
    </row>
    <row r="4803" spans="2:25" customFormat="1" ht="15.75" customHeight="1" x14ac:dyDescent="0.2">
      <c r="B4803" s="1230" t="s">
        <v>2060</v>
      </c>
      <c r="C4803" s="1218" t="s">
        <v>2030</v>
      </c>
      <c r="D4803" s="1198" t="s">
        <v>1627</v>
      </c>
      <c r="E4803" s="1215">
        <v>59</v>
      </c>
      <c r="F4803" s="1215">
        <v>59</v>
      </c>
      <c r="G4803" s="1209">
        <v>393</v>
      </c>
      <c r="H4803" s="1197"/>
      <c r="I4803" s="1198"/>
      <c r="J4803" s="1197"/>
      <c r="K4803" s="1198"/>
      <c r="L4803" s="1214">
        <v>0.15</v>
      </c>
      <c r="M4803" s="1202">
        <f t="shared" si="46"/>
        <v>0.1585</v>
      </c>
      <c r="N4803" s="1202">
        <v>0.25</v>
      </c>
      <c r="O4803" s="1203">
        <f t="shared" si="47"/>
        <v>0.18609999999999999</v>
      </c>
      <c r="P4803" s="1202">
        <v>0.25</v>
      </c>
      <c r="Q4803" s="1203">
        <f t="shared" si="48"/>
        <v>0.1338</v>
      </c>
      <c r="R4803" s="1202">
        <v>0.15</v>
      </c>
      <c r="S4803" s="1197"/>
      <c r="T4803" s="1197"/>
      <c r="U4803" s="1197"/>
      <c r="V4803" s="1197"/>
      <c r="W4803" s="1197"/>
      <c r="X4803" s="1217" t="s">
        <v>390</v>
      </c>
      <c r="Y4803" s="729"/>
    </row>
    <row r="4804" spans="2:25" customFormat="1" ht="15.75" customHeight="1" x14ac:dyDescent="0.2">
      <c r="B4804" s="1230" t="s">
        <v>2061</v>
      </c>
      <c r="C4804" s="1218" t="s">
        <v>2030</v>
      </c>
      <c r="D4804" s="1198" t="s">
        <v>1627</v>
      </c>
      <c r="E4804" s="1215">
        <v>85</v>
      </c>
      <c r="F4804" s="1215">
        <v>85</v>
      </c>
      <c r="G4804" s="1209">
        <v>629</v>
      </c>
      <c r="H4804" s="1197"/>
      <c r="I4804" s="1198"/>
      <c r="J4804" s="1197"/>
      <c r="K4804" s="1198"/>
      <c r="L4804" s="1214">
        <v>0.13500000000000001</v>
      </c>
      <c r="M4804" s="1202">
        <f t="shared" si="46"/>
        <v>0.1585</v>
      </c>
      <c r="N4804" s="1202">
        <v>0.25</v>
      </c>
      <c r="O4804" s="1203">
        <f t="shared" si="47"/>
        <v>0.18609999999999999</v>
      </c>
      <c r="P4804" s="1202">
        <v>0.25</v>
      </c>
      <c r="Q4804" s="1203">
        <f t="shared" si="48"/>
        <v>0.1338</v>
      </c>
      <c r="R4804" s="1202">
        <v>0.15</v>
      </c>
      <c r="S4804" s="1197"/>
      <c r="T4804" s="1197"/>
      <c r="U4804" s="1197"/>
      <c r="V4804" s="1197"/>
      <c r="W4804" s="1197"/>
      <c r="X4804" s="1217" t="s">
        <v>390</v>
      </c>
      <c r="Y4804" s="729"/>
    </row>
    <row r="4805" spans="2:25" customFormat="1" ht="15.75" customHeight="1" x14ac:dyDescent="0.2">
      <c r="B4805" s="1230" t="s">
        <v>2062</v>
      </c>
      <c r="C4805" s="1218" t="s">
        <v>2030</v>
      </c>
      <c r="D4805" s="1198" t="s">
        <v>1627</v>
      </c>
      <c r="E4805" s="1215">
        <v>109</v>
      </c>
      <c r="F4805" s="1215">
        <v>109</v>
      </c>
      <c r="G4805" s="1209">
        <v>872</v>
      </c>
      <c r="H4805" s="1197"/>
      <c r="I4805" s="1198"/>
      <c r="J4805" s="1197"/>
      <c r="K4805" s="1198"/>
      <c r="L4805" s="1214">
        <v>0.125</v>
      </c>
      <c r="M4805" s="1202">
        <f t="shared" si="46"/>
        <v>0.1585</v>
      </c>
      <c r="N4805" s="1202">
        <v>0.25</v>
      </c>
      <c r="O4805" s="1203">
        <f t="shared" si="47"/>
        <v>0.18609999999999999</v>
      </c>
      <c r="P4805" s="1202">
        <v>0.25</v>
      </c>
      <c r="Q4805" s="1203">
        <f t="shared" si="48"/>
        <v>0.1338</v>
      </c>
      <c r="R4805" s="1202">
        <v>0.15</v>
      </c>
      <c r="S4805" s="1197"/>
      <c r="T4805" s="1197"/>
      <c r="U4805" s="1197"/>
      <c r="V4805" s="1197"/>
      <c r="W4805" s="1197"/>
      <c r="X4805" s="1217" t="s">
        <v>390</v>
      </c>
      <c r="Y4805" s="729"/>
    </row>
    <row r="4806" spans="2:25" customFormat="1" ht="15.75" customHeight="1" x14ac:dyDescent="0.2">
      <c r="B4806" s="1230" t="s">
        <v>2063</v>
      </c>
      <c r="C4806" s="1218" t="s">
        <v>2030</v>
      </c>
      <c r="D4806" s="1198" t="s">
        <v>1627</v>
      </c>
      <c r="E4806" s="1215">
        <v>129</v>
      </c>
      <c r="F4806" s="1215">
        <v>129</v>
      </c>
      <c r="G4806" s="1209">
        <v>1075</v>
      </c>
      <c r="H4806" s="1197"/>
      <c r="I4806" s="1198"/>
      <c r="J4806" s="1197"/>
      <c r="K4806" s="1198"/>
      <c r="L4806" s="1214">
        <v>0.12</v>
      </c>
      <c r="M4806" s="1202">
        <f t="shared" si="46"/>
        <v>0.1585</v>
      </c>
      <c r="N4806" s="1202">
        <v>0.25</v>
      </c>
      <c r="O4806" s="1203">
        <f t="shared" si="47"/>
        <v>0.18609999999999999</v>
      </c>
      <c r="P4806" s="1202">
        <v>0.25</v>
      </c>
      <c r="Q4806" s="1203">
        <f t="shared" si="48"/>
        <v>0.1338</v>
      </c>
      <c r="R4806" s="1202">
        <v>0.15</v>
      </c>
      <c r="S4806" s="1197"/>
      <c r="T4806" s="1197"/>
      <c r="U4806" s="1197"/>
      <c r="V4806" s="1197"/>
      <c r="W4806" s="1197"/>
      <c r="X4806" s="1217" t="s">
        <v>390</v>
      </c>
      <c r="Y4806" s="729"/>
    </row>
    <row r="4807" spans="2:25" customFormat="1" ht="15.75" customHeight="1" x14ac:dyDescent="0.2">
      <c r="B4807" s="1230" t="s">
        <v>2064</v>
      </c>
      <c r="C4807" s="1218" t="s">
        <v>2030</v>
      </c>
      <c r="D4807" s="1198" t="s">
        <v>1627</v>
      </c>
      <c r="E4807" s="1215">
        <v>419</v>
      </c>
      <c r="F4807" s="1215">
        <v>419</v>
      </c>
      <c r="G4807" s="1209">
        <v>3491</v>
      </c>
      <c r="H4807" s="1197"/>
      <c r="I4807" s="1198"/>
      <c r="J4807" s="1197"/>
      <c r="K4807" s="1198"/>
      <c r="L4807" s="1214">
        <v>0.12</v>
      </c>
      <c r="M4807" s="1202">
        <f t="shared" si="46"/>
        <v>0.1585</v>
      </c>
      <c r="N4807" s="1202">
        <v>0.25</v>
      </c>
      <c r="O4807" s="1203">
        <f t="shared" si="47"/>
        <v>0.18609999999999999</v>
      </c>
      <c r="P4807" s="1202">
        <v>0.25</v>
      </c>
      <c r="Q4807" s="1203">
        <f t="shared" si="48"/>
        <v>0.1338</v>
      </c>
      <c r="R4807" s="1202">
        <v>0.15</v>
      </c>
      <c r="S4807" s="1197"/>
      <c r="T4807" s="1197"/>
      <c r="U4807" s="1197"/>
      <c r="V4807" s="1197"/>
      <c r="W4807" s="1197"/>
      <c r="X4807" s="1217" t="s">
        <v>390</v>
      </c>
      <c r="Y4807" s="729"/>
    </row>
    <row r="4808" spans="2:25" customFormat="1" ht="15.75" customHeight="1" x14ac:dyDescent="0.2">
      <c r="B4808" s="1230" t="s">
        <v>2065</v>
      </c>
      <c r="C4808" s="1218" t="s">
        <v>2030</v>
      </c>
      <c r="D4808" s="1198" t="s">
        <v>2284</v>
      </c>
      <c r="E4808" s="1215">
        <v>30</v>
      </c>
      <c r="F4808" s="1215">
        <v>20</v>
      </c>
      <c r="G4808" s="1209" t="s">
        <v>2066</v>
      </c>
      <c r="H4808" s="1215">
        <v>10</v>
      </c>
      <c r="I4808" s="1198" t="s">
        <v>2067</v>
      </c>
      <c r="J4808" s="1197"/>
      <c r="K4808" s="1198"/>
      <c r="L4808" s="1214">
        <v>0.13</v>
      </c>
      <c r="M4808" s="1202">
        <f t="shared" si="46"/>
        <v>0.1585</v>
      </c>
      <c r="N4808" s="1202">
        <v>0.25</v>
      </c>
      <c r="O4808" s="1203">
        <f t="shared" si="47"/>
        <v>0.18609999999999999</v>
      </c>
      <c r="P4808" s="1202">
        <v>0.25</v>
      </c>
      <c r="Q4808" s="1203">
        <f t="shared" si="48"/>
        <v>0.1338</v>
      </c>
      <c r="R4808" s="1202">
        <v>0.15</v>
      </c>
      <c r="S4808" s="1197"/>
      <c r="T4808" s="1197"/>
      <c r="U4808" s="1197"/>
      <c r="V4808" s="1197"/>
      <c r="W4808" s="1197"/>
      <c r="X4808" s="1206" t="s">
        <v>763</v>
      </c>
      <c r="Y4808" s="729"/>
    </row>
    <row r="4809" spans="2:25" customFormat="1" ht="15.75" customHeight="1" x14ac:dyDescent="0.2">
      <c r="B4809" s="1230" t="s">
        <v>2068</v>
      </c>
      <c r="C4809" s="1218" t="s">
        <v>2030</v>
      </c>
      <c r="D4809" s="1198" t="s">
        <v>2284</v>
      </c>
      <c r="E4809" s="1215">
        <v>60</v>
      </c>
      <c r="F4809" s="1215">
        <v>50</v>
      </c>
      <c r="G4809" s="1209" t="s">
        <v>2069</v>
      </c>
      <c r="H4809" s="1215">
        <v>10</v>
      </c>
      <c r="I4809" s="1198" t="s">
        <v>2067</v>
      </c>
      <c r="J4809" s="1197"/>
      <c r="K4809" s="1198"/>
      <c r="L4809" s="1214">
        <v>0.1</v>
      </c>
      <c r="M4809" s="1202">
        <f t="shared" si="46"/>
        <v>0.1585</v>
      </c>
      <c r="N4809" s="1220">
        <v>0.25</v>
      </c>
      <c r="O4809" s="1203">
        <f t="shared" si="47"/>
        <v>0.18609999999999999</v>
      </c>
      <c r="P4809" s="1202">
        <v>0.25</v>
      </c>
      <c r="Q4809" s="1203">
        <f t="shared" si="48"/>
        <v>0.1338</v>
      </c>
      <c r="R4809" s="1202">
        <v>0.15</v>
      </c>
      <c r="S4809" s="1197"/>
      <c r="T4809" s="1197"/>
      <c r="U4809" s="1197"/>
      <c r="V4809" s="1197"/>
      <c r="W4809" s="1197"/>
      <c r="X4809" s="1205" t="s">
        <v>390</v>
      </c>
      <c r="Y4809" s="729"/>
    </row>
    <row r="4810" spans="2:25" customFormat="1" ht="15.75" customHeight="1" x14ac:dyDescent="0.2">
      <c r="B4810" s="1230" t="s">
        <v>2065</v>
      </c>
      <c r="C4810" s="1218" t="s">
        <v>783</v>
      </c>
      <c r="D4810" s="1198" t="s">
        <v>2284</v>
      </c>
      <c r="E4810" s="1215">
        <v>30</v>
      </c>
      <c r="F4810" s="1215">
        <v>20</v>
      </c>
      <c r="G4810" s="1209" t="s">
        <v>2070</v>
      </c>
      <c r="H4810" s="1215">
        <v>10</v>
      </c>
      <c r="I4810" s="1198" t="s">
        <v>2067</v>
      </c>
      <c r="J4810" s="1197"/>
      <c r="K4810" s="1198"/>
      <c r="L4810" s="1214">
        <v>0.1</v>
      </c>
      <c r="M4810" s="1202">
        <f t="shared" si="46"/>
        <v>0.1585</v>
      </c>
      <c r="N4810" s="1202">
        <v>0.25</v>
      </c>
      <c r="O4810" s="1203">
        <f t="shared" si="47"/>
        <v>0.18609999999999999</v>
      </c>
      <c r="P4810" s="1202">
        <v>0.25</v>
      </c>
      <c r="Q4810" s="1203">
        <f t="shared" si="48"/>
        <v>0.1338</v>
      </c>
      <c r="R4810" s="1202">
        <v>0.15</v>
      </c>
      <c r="S4810" s="1197"/>
      <c r="T4810" s="1197"/>
      <c r="U4810" s="1197"/>
      <c r="V4810" s="1197"/>
      <c r="W4810" s="1197"/>
      <c r="X4810" s="1205" t="s">
        <v>763</v>
      </c>
      <c r="Y4810" s="729"/>
    </row>
    <row r="4811" spans="2:25" customFormat="1" ht="15.75" customHeight="1" x14ac:dyDescent="0.2">
      <c r="B4811" s="1230" t="s">
        <v>2068</v>
      </c>
      <c r="C4811" s="1218" t="s">
        <v>783</v>
      </c>
      <c r="D4811" s="1198" t="s">
        <v>2284</v>
      </c>
      <c r="E4811" s="1215">
        <v>60</v>
      </c>
      <c r="F4811" s="1215">
        <v>50</v>
      </c>
      <c r="G4811" s="1209" t="s">
        <v>2071</v>
      </c>
      <c r="H4811" s="1215">
        <v>10</v>
      </c>
      <c r="I4811" s="1198" t="s">
        <v>2067</v>
      </c>
      <c r="J4811" s="1197"/>
      <c r="K4811" s="1198"/>
      <c r="L4811" s="1214">
        <v>9.6000000000000002E-2</v>
      </c>
      <c r="M4811" s="1202">
        <f t="shared" si="46"/>
        <v>0.1585</v>
      </c>
      <c r="N4811" s="1202">
        <v>0.25</v>
      </c>
      <c r="O4811" s="1203">
        <f t="shared" si="47"/>
        <v>0.18609999999999999</v>
      </c>
      <c r="P4811" s="1202">
        <v>0.25</v>
      </c>
      <c r="Q4811" s="1203">
        <f t="shared" si="48"/>
        <v>0.1338</v>
      </c>
      <c r="R4811" s="1202">
        <v>0.15</v>
      </c>
      <c r="S4811" s="1197"/>
      <c r="T4811" s="1197"/>
      <c r="U4811" s="1197"/>
      <c r="V4811" s="1197"/>
      <c r="W4811" s="1197"/>
      <c r="X4811" s="1205" t="s">
        <v>390</v>
      </c>
      <c r="Y4811" s="729"/>
    </row>
    <row r="4812" spans="2:25" customFormat="1" ht="15.75" customHeight="1" x14ac:dyDescent="0.2">
      <c r="B4812" s="1230" t="s">
        <v>2029</v>
      </c>
      <c r="C4812" s="1218" t="s">
        <v>2030</v>
      </c>
      <c r="D4812" s="1198" t="s">
        <v>1627</v>
      </c>
      <c r="E4812" s="1215">
        <v>10</v>
      </c>
      <c r="F4812" s="1215">
        <v>10</v>
      </c>
      <c r="G4812" s="1209">
        <v>95</v>
      </c>
      <c r="H4812" s="1215">
        <v>0</v>
      </c>
      <c r="I4812" s="1221" t="s">
        <v>1136</v>
      </c>
      <c r="J4812" s="1197"/>
      <c r="K4812" s="1198"/>
      <c r="L4812" s="1214">
        <v>0.105</v>
      </c>
      <c r="M4812" s="1202">
        <f t="shared" si="46"/>
        <v>0.1585</v>
      </c>
      <c r="N4812" s="1202">
        <v>0.25</v>
      </c>
      <c r="O4812" s="1203">
        <f t="shared" si="47"/>
        <v>0.18609999999999999</v>
      </c>
      <c r="P4812" s="1202">
        <v>0.25</v>
      </c>
      <c r="Q4812" s="1203">
        <f t="shared" si="48"/>
        <v>0.1338</v>
      </c>
      <c r="R4812" s="1202">
        <v>0.15</v>
      </c>
      <c r="S4812" s="1197"/>
      <c r="T4812" s="1197"/>
      <c r="U4812" s="1197"/>
      <c r="V4812" s="1197"/>
      <c r="W4812" s="1197"/>
      <c r="X4812" s="1205" t="s">
        <v>2034</v>
      </c>
      <c r="Y4812" s="729"/>
    </row>
    <row r="4813" spans="2:25" customFormat="1" ht="15.75" customHeight="1" x14ac:dyDescent="0.2">
      <c r="B4813" s="1230" t="s">
        <v>2035</v>
      </c>
      <c r="C4813" s="1218" t="s">
        <v>2030</v>
      </c>
      <c r="D4813" s="1198" t="s">
        <v>1627</v>
      </c>
      <c r="E4813" s="1215">
        <v>20</v>
      </c>
      <c r="F4813" s="1215">
        <v>20</v>
      </c>
      <c r="G4813" s="1209">
        <v>200</v>
      </c>
      <c r="H4813" s="1215">
        <v>0</v>
      </c>
      <c r="I4813" s="1221" t="s">
        <v>1137</v>
      </c>
      <c r="J4813" s="1197"/>
      <c r="K4813" s="1198"/>
      <c r="L4813" s="1214">
        <v>0.1</v>
      </c>
      <c r="M4813" s="1202">
        <f t="shared" si="46"/>
        <v>0.1585</v>
      </c>
      <c r="N4813" s="1202">
        <v>0.25</v>
      </c>
      <c r="O4813" s="1203">
        <f t="shared" si="47"/>
        <v>0.18609999999999999</v>
      </c>
      <c r="P4813" s="1202">
        <v>0.25</v>
      </c>
      <c r="Q4813" s="1203">
        <f t="shared" si="48"/>
        <v>0.1338</v>
      </c>
      <c r="R4813" s="1202">
        <v>0.15</v>
      </c>
      <c r="S4813" s="1197"/>
      <c r="T4813" s="1197"/>
      <c r="U4813" s="1197"/>
      <c r="V4813" s="1197"/>
      <c r="W4813" s="1197"/>
      <c r="X4813" s="1205" t="s">
        <v>2034</v>
      </c>
      <c r="Y4813" s="729"/>
    </row>
    <row r="4814" spans="2:25" customFormat="1" ht="15.75" customHeight="1" x14ac:dyDescent="0.2">
      <c r="B4814" s="1230" t="s">
        <v>2039</v>
      </c>
      <c r="C4814" s="1218" t="s">
        <v>2030</v>
      </c>
      <c r="D4814" s="1198" t="s">
        <v>1627</v>
      </c>
      <c r="E4814" s="1215">
        <v>30</v>
      </c>
      <c r="F4814" s="1215">
        <v>30</v>
      </c>
      <c r="G4814" s="1209">
        <v>315</v>
      </c>
      <c r="H4814" s="1215">
        <v>0</v>
      </c>
      <c r="I4814" s="1221" t="s">
        <v>1138</v>
      </c>
      <c r="J4814" s="1197"/>
      <c r="K4814" s="1198"/>
      <c r="L4814" s="1214">
        <v>9.5000000000000001E-2</v>
      </c>
      <c r="M4814" s="1202">
        <f t="shared" si="46"/>
        <v>0.1585</v>
      </c>
      <c r="N4814" s="1202">
        <v>0.25</v>
      </c>
      <c r="O4814" s="1203">
        <f t="shared" si="47"/>
        <v>0.18609999999999999</v>
      </c>
      <c r="P4814" s="1202">
        <v>0.25</v>
      </c>
      <c r="Q4814" s="1203">
        <f t="shared" si="48"/>
        <v>0.1338</v>
      </c>
      <c r="R4814" s="1202">
        <v>0.15</v>
      </c>
      <c r="S4814" s="1197"/>
      <c r="T4814" s="1197"/>
      <c r="U4814" s="1197"/>
      <c r="V4814" s="1197"/>
      <c r="W4814" s="1197"/>
      <c r="X4814" s="1205" t="s">
        <v>2034</v>
      </c>
      <c r="Y4814" s="729"/>
    </row>
    <row r="4815" spans="2:25" customFormat="1" ht="15.75" customHeight="1" x14ac:dyDescent="0.2">
      <c r="B4815" s="1230" t="s">
        <v>2072</v>
      </c>
      <c r="C4815" s="1218" t="s">
        <v>783</v>
      </c>
      <c r="D4815" s="1198" t="s">
        <v>1627</v>
      </c>
      <c r="E4815" s="1215">
        <v>600</v>
      </c>
      <c r="F4815" s="1215">
        <v>600</v>
      </c>
      <c r="G4815" s="1209">
        <v>8571</v>
      </c>
      <c r="H4815" s="1215">
        <v>0</v>
      </c>
      <c r="I4815" s="1221" t="s">
        <v>2054</v>
      </c>
      <c r="J4815" s="1197"/>
      <c r="K4815" s="1198"/>
      <c r="L4815" s="1214">
        <v>7.0000000000000007E-2</v>
      </c>
      <c r="M4815" s="1202">
        <f t="shared" si="46"/>
        <v>0.14150000000000001</v>
      </c>
      <c r="N4815" s="1202">
        <v>0.23300000000000001</v>
      </c>
      <c r="O4815" s="1203">
        <f t="shared" si="47"/>
        <v>0.16910000000000003</v>
      </c>
      <c r="P4815" s="1202">
        <v>0.23300000000000001</v>
      </c>
      <c r="Q4815" s="1203">
        <f t="shared" si="48"/>
        <v>0.12380000000000002</v>
      </c>
      <c r="R4815" s="1202">
        <v>0.14000000000000001</v>
      </c>
      <c r="S4815" s="1197"/>
      <c r="T4815" s="1197"/>
      <c r="U4815" s="1197"/>
      <c r="V4815" s="1197"/>
      <c r="W4815" s="1197"/>
      <c r="X4815" s="1205" t="s">
        <v>1840</v>
      </c>
      <c r="Y4815" s="729"/>
    </row>
    <row r="4816" spans="2:25" customFormat="1" ht="15.75" customHeight="1" x14ac:dyDescent="0.2">
      <c r="B4816" s="1230" t="s">
        <v>2073</v>
      </c>
      <c r="C4816" s="1218" t="s">
        <v>783</v>
      </c>
      <c r="D4816" s="1198" t="s">
        <v>1627</v>
      </c>
      <c r="E4816" s="1215">
        <v>600</v>
      </c>
      <c r="F4816" s="1215">
        <v>600</v>
      </c>
      <c r="G4816" s="1209">
        <v>7500</v>
      </c>
      <c r="H4816" s="1215">
        <v>0</v>
      </c>
      <c r="I4816" s="1221" t="s">
        <v>2054</v>
      </c>
      <c r="J4816" s="1197"/>
      <c r="K4816" s="1198"/>
      <c r="L4816" s="1214">
        <v>0.08</v>
      </c>
      <c r="M4816" s="1202">
        <f t="shared" si="46"/>
        <v>0.14150000000000001</v>
      </c>
      <c r="N4816" s="1202">
        <v>0.23300000000000001</v>
      </c>
      <c r="O4816" s="1203">
        <f t="shared" si="47"/>
        <v>0.16910000000000003</v>
      </c>
      <c r="P4816" s="1202">
        <v>0.23300000000000001</v>
      </c>
      <c r="Q4816" s="1203">
        <f t="shared" si="48"/>
        <v>0.12380000000000002</v>
      </c>
      <c r="R4816" s="1202">
        <v>0.14000000000000001</v>
      </c>
      <c r="S4816" s="1197"/>
      <c r="T4816" s="1197"/>
      <c r="U4816" s="1197"/>
      <c r="V4816" s="1197"/>
      <c r="W4816" s="1197"/>
      <c r="X4816" s="1205" t="s">
        <v>1840</v>
      </c>
      <c r="Y4816" s="729"/>
    </row>
    <row r="4817" spans="2:25" customFormat="1" ht="15.75" customHeight="1" x14ac:dyDescent="0.2">
      <c r="B4817" s="1230" t="s">
        <v>2073</v>
      </c>
      <c r="C4817" s="1218" t="s">
        <v>783</v>
      </c>
      <c r="D4817" s="1198" t="s">
        <v>1627</v>
      </c>
      <c r="E4817" s="1215">
        <v>2000</v>
      </c>
      <c r="F4817" s="1215">
        <v>2000</v>
      </c>
      <c r="G4817" s="1209">
        <v>25000</v>
      </c>
      <c r="H4817" s="1215">
        <v>0</v>
      </c>
      <c r="I4817" s="1221" t="s">
        <v>2054</v>
      </c>
      <c r="J4817" s="1197"/>
      <c r="K4817" s="1198"/>
      <c r="L4817" s="1214">
        <v>0.08</v>
      </c>
      <c r="M4817" s="1202">
        <f t="shared" si="46"/>
        <v>0.14150000000000001</v>
      </c>
      <c r="N4817" s="1202">
        <v>0.23300000000000001</v>
      </c>
      <c r="O4817" s="1203">
        <f t="shared" si="47"/>
        <v>0.16910000000000003</v>
      </c>
      <c r="P4817" s="1202">
        <v>0.23300000000000001</v>
      </c>
      <c r="Q4817" s="1203">
        <f t="shared" si="48"/>
        <v>0.12380000000000002</v>
      </c>
      <c r="R4817" s="1202">
        <v>0.14000000000000001</v>
      </c>
      <c r="S4817" s="1197"/>
      <c r="T4817" s="1197"/>
      <c r="U4817" s="1197"/>
      <c r="V4817" s="1197"/>
      <c r="W4817" s="1197"/>
      <c r="X4817" s="1205" t="s">
        <v>1840</v>
      </c>
      <c r="Y4817" s="729"/>
    </row>
    <row r="4818" spans="2:25" customFormat="1" ht="15.75" customHeight="1" x14ac:dyDescent="0.2">
      <c r="B4818" s="1230" t="s">
        <v>2073</v>
      </c>
      <c r="C4818" s="1218" t="s">
        <v>783</v>
      </c>
      <c r="D4818" s="1198" t="s">
        <v>1627</v>
      </c>
      <c r="E4818" s="1215">
        <v>5000</v>
      </c>
      <c r="F4818" s="1215">
        <v>5000</v>
      </c>
      <c r="G4818" s="1209">
        <v>62500</v>
      </c>
      <c r="H4818" s="1215">
        <v>0</v>
      </c>
      <c r="I4818" s="1221" t="s">
        <v>2054</v>
      </c>
      <c r="J4818" s="1197"/>
      <c r="K4818" s="1198"/>
      <c r="L4818" s="1214">
        <v>0.08</v>
      </c>
      <c r="M4818" s="1202">
        <f t="shared" si="46"/>
        <v>0.14150000000000001</v>
      </c>
      <c r="N4818" s="1202">
        <v>0.23300000000000001</v>
      </c>
      <c r="O4818" s="1203">
        <f t="shared" si="47"/>
        <v>0.16910000000000003</v>
      </c>
      <c r="P4818" s="1202">
        <v>0.23300000000000001</v>
      </c>
      <c r="Q4818" s="1203">
        <f t="shared" si="48"/>
        <v>0.12380000000000002</v>
      </c>
      <c r="R4818" s="1202">
        <v>0.14000000000000001</v>
      </c>
      <c r="S4818" s="1197"/>
      <c r="T4818" s="1197"/>
      <c r="U4818" s="1197"/>
      <c r="V4818" s="1197"/>
      <c r="W4818" s="1197"/>
      <c r="X4818" s="1205" t="s">
        <v>1840</v>
      </c>
      <c r="Y4818" s="729"/>
    </row>
    <row r="4819" spans="2:25" customFormat="1" ht="15.75" customHeight="1" x14ac:dyDescent="0.2">
      <c r="B4819" s="1230" t="s">
        <v>2073</v>
      </c>
      <c r="C4819" s="1218" t="s">
        <v>783</v>
      </c>
      <c r="D4819" s="1198" t="s">
        <v>1627</v>
      </c>
      <c r="E4819" s="1215">
        <v>10000</v>
      </c>
      <c r="F4819" s="1215">
        <v>10000</v>
      </c>
      <c r="G4819" s="1209">
        <v>125000</v>
      </c>
      <c r="H4819" s="1215">
        <v>0</v>
      </c>
      <c r="I4819" s="1221" t="s">
        <v>2054</v>
      </c>
      <c r="J4819" s="1197"/>
      <c r="K4819" s="1198"/>
      <c r="L4819" s="1214">
        <v>0.08</v>
      </c>
      <c r="M4819" s="1202">
        <f t="shared" si="46"/>
        <v>0.14150000000000001</v>
      </c>
      <c r="N4819" s="1202">
        <v>0.23300000000000001</v>
      </c>
      <c r="O4819" s="1203">
        <f t="shared" si="47"/>
        <v>0.16910000000000003</v>
      </c>
      <c r="P4819" s="1202">
        <v>0.23300000000000001</v>
      </c>
      <c r="Q4819" s="1203">
        <f t="shared" si="48"/>
        <v>0.12380000000000002</v>
      </c>
      <c r="R4819" s="1202">
        <v>0.14000000000000001</v>
      </c>
      <c r="S4819" s="1197"/>
      <c r="T4819" s="1197"/>
      <c r="U4819" s="1197"/>
      <c r="V4819" s="1197"/>
      <c r="W4819" s="1197"/>
      <c r="X4819" s="1205" t="s">
        <v>1840</v>
      </c>
      <c r="Y4819" s="729"/>
    </row>
    <row r="4820" spans="2:25" customFormat="1" ht="15.75" customHeight="1" x14ac:dyDescent="0.2">
      <c r="B4820" s="1230" t="s">
        <v>2074</v>
      </c>
      <c r="C4820" s="1218" t="s">
        <v>2030</v>
      </c>
      <c r="D4820" s="1198" t="s">
        <v>1627</v>
      </c>
      <c r="E4820" s="1215">
        <v>600</v>
      </c>
      <c r="F4820" s="1215">
        <v>600</v>
      </c>
      <c r="G4820" s="1209">
        <v>8571</v>
      </c>
      <c r="H4820" s="1215">
        <v>0</v>
      </c>
      <c r="I4820" s="1221" t="s">
        <v>2054</v>
      </c>
      <c r="J4820" s="1197"/>
      <c r="K4820" s="1198"/>
      <c r="L4820" s="1214">
        <v>7.0000000000000007E-2</v>
      </c>
      <c r="M4820" s="1202">
        <f t="shared" si="46"/>
        <v>0.14150000000000001</v>
      </c>
      <c r="N4820" s="1202">
        <v>0.23300000000000001</v>
      </c>
      <c r="O4820" s="1203">
        <f t="shared" si="47"/>
        <v>0.16910000000000003</v>
      </c>
      <c r="P4820" s="1202">
        <v>0.23300000000000001</v>
      </c>
      <c r="Q4820" s="1203">
        <f t="shared" si="48"/>
        <v>0.12380000000000002</v>
      </c>
      <c r="R4820" s="1202">
        <v>0.14000000000000001</v>
      </c>
      <c r="S4820" s="1197"/>
      <c r="T4820" s="1197"/>
      <c r="U4820" s="1197"/>
      <c r="V4820" s="1197"/>
      <c r="W4820" s="1197"/>
      <c r="X4820" s="1205" t="s">
        <v>1840</v>
      </c>
      <c r="Y4820" s="729"/>
    </row>
    <row r="4821" spans="2:25" customFormat="1" ht="15.75" customHeight="1" x14ac:dyDescent="0.2">
      <c r="B4821" s="1230" t="s">
        <v>2073</v>
      </c>
      <c r="C4821" s="1218" t="s">
        <v>2030</v>
      </c>
      <c r="D4821" s="1198" t="s">
        <v>1627</v>
      </c>
      <c r="E4821" s="1215">
        <v>600</v>
      </c>
      <c r="F4821" s="1215">
        <v>600</v>
      </c>
      <c r="G4821" s="1209">
        <v>7500</v>
      </c>
      <c r="H4821" s="1215">
        <v>0</v>
      </c>
      <c r="I4821" s="1221" t="s">
        <v>2054</v>
      </c>
      <c r="J4821" s="1197"/>
      <c r="K4821" s="1198"/>
      <c r="L4821" s="1214">
        <v>0.08</v>
      </c>
      <c r="M4821" s="1202">
        <f t="shared" si="46"/>
        <v>0.14150000000000001</v>
      </c>
      <c r="N4821" s="1202">
        <v>0.23300000000000001</v>
      </c>
      <c r="O4821" s="1203">
        <f t="shared" si="47"/>
        <v>0.16910000000000003</v>
      </c>
      <c r="P4821" s="1202">
        <v>0.23300000000000001</v>
      </c>
      <c r="Q4821" s="1203">
        <f t="shared" si="48"/>
        <v>0.12380000000000002</v>
      </c>
      <c r="R4821" s="1202">
        <v>0.14000000000000001</v>
      </c>
      <c r="S4821" s="1197"/>
      <c r="T4821" s="1197"/>
      <c r="U4821" s="1197"/>
      <c r="V4821" s="1197"/>
      <c r="W4821" s="1197"/>
      <c r="X4821" s="1205" t="s">
        <v>1840</v>
      </c>
      <c r="Y4821" s="729"/>
    </row>
    <row r="4822" spans="2:25" customFormat="1" ht="15.75" customHeight="1" x14ac:dyDescent="0.2">
      <c r="B4822" s="1230" t="s">
        <v>2075</v>
      </c>
      <c r="C4822" s="1218" t="s">
        <v>783</v>
      </c>
      <c r="D4822" s="1198" t="s">
        <v>1627</v>
      </c>
      <c r="E4822" s="1215">
        <v>600</v>
      </c>
      <c r="F4822" s="1215">
        <v>600</v>
      </c>
      <c r="G4822" s="1209">
        <v>8571</v>
      </c>
      <c r="H4822" s="1215">
        <v>0</v>
      </c>
      <c r="I4822" s="1221" t="s">
        <v>2054</v>
      </c>
      <c r="J4822" s="1197"/>
      <c r="K4822" s="1198"/>
      <c r="L4822" s="1214">
        <v>7.0000000000000007E-2</v>
      </c>
      <c r="M4822" s="1202">
        <f t="shared" si="46"/>
        <v>0.14150000000000001</v>
      </c>
      <c r="N4822" s="1202">
        <v>0.23300000000000001</v>
      </c>
      <c r="O4822" s="1203">
        <f t="shared" si="47"/>
        <v>0.16910000000000003</v>
      </c>
      <c r="P4822" s="1202">
        <v>0.23300000000000001</v>
      </c>
      <c r="Q4822" s="1203">
        <f t="shared" si="48"/>
        <v>0.12380000000000002</v>
      </c>
      <c r="R4822" s="1202">
        <v>0.14000000000000001</v>
      </c>
      <c r="S4822" s="1197"/>
      <c r="T4822" s="1197"/>
      <c r="U4822" s="1197"/>
      <c r="V4822" s="1197"/>
      <c r="W4822" s="1197"/>
      <c r="X4822" s="1205" t="s">
        <v>1840</v>
      </c>
      <c r="Y4822" s="729"/>
    </row>
    <row r="4823" spans="2:25" customFormat="1" ht="15.75" customHeight="1" x14ac:dyDescent="0.2">
      <c r="B4823" s="1230" t="s">
        <v>2076</v>
      </c>
      <c r="C4823" s="1218" t="s">
        <v>783</v>
      </c>
      <c r="D4823" s="1198" t="s">
        <v>1627</v>
      </c>
      <c r="E4823" s="1215">
        <v>2000</v>
      </c>
      <c r="F4823" s="1215">
        <v>2000</v>
      </c>
      <c r="G4823" s="1209">
        <v>29850</v>
      </c>
      <c r="H4823" s="1215">
        <v>0</v>
      </c>
      <c r="I4823" s="1221" t="s">
        <v>2054</v>
      </c>
      <c r="J4823" s="1197"/>
      <c r="K4823" s="1198"/>
      <c r="L4823" s="1214">
        <v>6.7000000000000004E-2</v>
      </c>
      <c r="M4823" s="1202">
        <f t="shared" si="46"/>
        <v>0.13750000000000001</v>
      </c>
      <c r="N4823" s="1202">
        <v>0.22900000000000001</v>
      </c>
      <c r="O4823" s="1203">
        <f t="shared" si="47"/>
        <v>0.16510000000000002</v>
      </c>
      <c r="P4823" s="1202">
        <v>0.22900000000000001</v>
      </c>
      <c r="Q4823" s="1203">
        <f t="shared" si="48"/>
        <v>0.11980000000000002</v>
      </c>
      <c r="R4823" s="1202">
        <v>0.13600000000000001</v>
      </c>
      <c r="S4823" s="1197"/>
      <c r="T4823" s="1197"/>
      <c r="U4823" s="1197"/>
      <c r="V4823" s="1197"/>
      <c r="W4823" s="1197"/>
      <c r="X4823" s="1205" t="s">
        <v>1840</v>
      </c>
      <c r="Y4823" s="729"/>
    </row>
    <row r="4824" spans="2:25" customFormat="1" ht="15.75" customHeight="1" x14ac:dyDescent="0.2">
      <c r="B4824" s="1230" t="s">
        <v>2077</v>
      </c>
      <c r="C4824" s="1218" t="s">
        <v>783</v>
      </c>
      <c r="D4824" s="1198" t="s">
        <v>1627</v>
      </c>
      <c r="E4824" s="1215">
        <v>5000</v>
      </c>
      <c r="F4824" s="1215">
        <v>5000</v>
      </c>
      <c r="G4824" s="1209">
        <v>78125</v>
      </c>
      <c r="H4824" s="1215">
        <v>0</v>
      </c>
      <c r="I4824" s="1221" t="s">
        <v>2054</v>
      </c>
      <c r="J4824" s="1197"/>
      <c r="K4824" s="1198"/>
      <c r="L4824" s="1214">
        <v>6.4000000000000001E-2</v>
      </c>
      <c r="M4824" s="1202">
        <f t="shared" si="46"/>
        <v>0.13250000000000001</v>
      </c>
      <c r="N4824" s="1202">
        <v>0.224</v>
      </c>
      <c r="O4824" s="1203">
        <f t="shared" si="47"/>
        <v>0.16010000000000002</v>
      </c>
      <c r="P4824" s="1202">
        <v>0.224</v>
      </c>
      <c r="Q4824" s="1203">
        <f t="shared" si="48"/>
        <v>0.11480000000000001</v>
      </c>
      <c r="R4824" s="1202">
        <v>0.13100000000000001</v>
      </c>
      <c r="S4824" s="1197"/>
      <c r="T4824" s="1197"/>
      <c r="U4824" s="1197"/>
      <c r="V4824" s="1197"/>
      <c r="W4824" s="1197"/>
      <c r="X4824" s="1205" t="s">
        <v>1840</v>
      </c>
      <c r="Y4824" s="729"/>
    </row>
    <row r="4825" spans="2:25" customFormat="1" ht="15.75" customHeight="1" x14ac:dyDescent="0.2">
      <c r="B4825" s="1230" t="s">
        <v>2078</v>
      </c>
      <c r="C4825" s="1218" t="s">
        <v>783</v>
      </c>
      <c r="D4825" s="1198" t="s">
        <v>1627</v>
      </c>
      <c r="E4825" s="1215">
        <v>10000</v>
      </c>
      <c r="F4825" s="1215">
        <v>10000</v>
      </c>
      <c r="G4825" s="1209">
        <v>166666</v>
      </c>
      <c r="H4825" s="1215">
        <v>0</v>
      </c>
      <c r="I4825" s="1221" t="s">
        <v>2054</v>
      </c>
      <c r="J4825" s="1197"/>
      <c r="K4825" s="1198"/>
      <c r="L4825" s="1214">
        <v>0.06</v>
      </c>
      <c r="M4825" s="1202">
        <f t="shared" si="46"/>
        <v>0.1265</v>
      </c>
      <c r="N4825" s="1202">
        <v>0.218</v>
      </c>
      <c r="O4825" s="1203">
        <f t="shared" si="47"/>
        <v>0.15410000000000001</v>
      </c>
      <c r="P4825" s="1202">
        <v>0.218</v>
      </c>
      <c r="Q4825" s="1203">
        <f t="shared" si="48"/>
        <v>0.10880000000000001</v>
      </c>
      <c r="R4825" s="1202">
        <v>0.125</v>
      </c>
      <c r="S4825" s="1197"/>
      <c r="T4825" s="1197"/>
      <c r="U4825" s="1197"/>
      <c r="V4825" s="1197"/>
      <c r="W4825" s="1197"/>
      <c r="X4825" s="1205" t="s">
        <v>1840</v>
      </c>
      <c r="Y4825" s="729"/>
    </row>
    <row r="4826" spans="2:25" customFormat="1" ht="15.75" customHeight="1" x14ac:dyDescent="0.2">
      <c r="B4826" s="1230" t="s">
        <v>2075</v>
      </c>
      <c r="C4826" s="1218" t="s">
        <v>2030</v>
      </c>
      <c r="D4826" s="1198" t="s">
        <v>1627</v>
      </c>
      <c r="E4826" s="1215">
        <v>600</v>
      </c>
      <c r="F4826" s="1215">
        <v>600</v>
      </c>
      <c r="G4826" s="1209">
        <v>8571</v>
      </c>
      <c r="H4826" s="1215">
        <v>0</v>
      </c>
      <c r="I4826" s="1221" t="s">
        <v>2054</v>
      </c>
      <c r="J4826" s="1197"/>
      <c r="K4826" s="1198"/>
      <c r="L4826" s="1214">
        <v>7.0000000000000007E-2</v>
      </c>
      <c r="M4826" s="1202">
        <f t="shared" si="46"/>
        <v>0.14150000000000001</v>
      </c>
      <c r="N4826" s="1202">
        <v>0.23300000000000001</v>
      </c>
      <c r="O4826" s="1203">
        <f t="shared" si="47"/>
        <v>0.16910000000000003</v>
      </c>
      <c r="P4826" s="1202">
        <v>0.23300000000000001</v>
      </c>
      <c r="Q4826" s="1203">
        <f t="shared" si="48"/>
        <v>0.12380000000000002</v>
      </c>
      <c r="R4826" s="1202">
        <v>0.14000000000000001</v>
      </c>
      <c r="S4826" s="1197"/>
      <c r="T4826" s="1197"/>
      <c r="U4826" s="1197"/>
      <c r="V4826" s="1197"/>
      <c r="W4826" s="1197"/>
      <c r="X4826" s="1205" t="s">
        <v>1840</v>
      </c>
      <c r="Y4826" s="729"/>
    </row>
    <row r="4827" spans="2:25" customFormat="1" ht="15.75" customHeight="1" x14ac:dyDescent="0.2">
      <c r="B4827" s="1230" t="s">
        <v>2076</v>
      </c>
      <c r="C4827" s="1218" t="s">
        <v>2030</v>
      </c>
      <c r="D4827" s="1198" t="s">
        <v>1627</v>
      </c>
      <c r="E4827" s="1215">
        <v>2000</v>
      </c>
      <c r="F4827" s="1215">
        <v>2000</v>
      </c>
      <c r="G4827" s="1209">
        <v>29850</v>
      </c>
      <c r="H4827" s="1215">
        <v>0</v>
      </c>
      <c r="I4827" s="1221" t="s">
        <v>2054</v>
      </c>
      <c r="J4827" s="1197"/>
      <c r="K4827" s="1198"/>
      <c r="L4827" s="1214">
        <v>6.7000000000000004E-2</v>
      </c>
      <c r="M4827" s="1202">
        <f t="shared" si="46"/>
        <v>0.13750000000000001</v>
      </c>
      <c r="N4827" s="1202">
        <v>0.22900000000000001</v>
      </c>
      <c r="O4827" s="1203">
        <f t="shared" si="47"/>
        <v>0.16510000000000002</v>
      </c>
      <c r="P4827" s="1202">
        <v>0.22900000000000001</v>
      </c>
      <c r="Q4827" s="1203">
        <f t="shared" si="48"/>
        <v>0.11980000000000002</v>
      </c>
      <c r="R4827" s="1202">
        <v>0.13600000000000001</v>
      </c>
      <c r="S4827" s="1197"/>
      <c r="T4827" s="1197"/>
      <c r="U4827" s="1197"/>
      <c r="V4827" s="1197"/>
      <c r="W4827" s="1197"/>
      <c r="X4827" s="1205" t="s">
        <v>1840</v>
      </c>
      <c r="Y4827" s="729"/>
    </row>
    <row r="4828" spans="2:25" customFormat="1" ht="15.75" customHeight="1" x14ac:dyDescent="0.2">
      <c r="B4828" s="1230" t="s">
        <v>2077</v>
      </c>
      <c r="C4828" s="1218" t="s">
        <v>2030</v>
      </c>
      <c r="D4828" s="1198" t="s">
        <v>1627</v>
      </c>
      <c r="E4828" s="1215">
        <v>5000</v>
      </c>
      <c r="F4828" s="1215">
        <v>5000</v>
      </c>
      <c r="G4828" s="1209">
        <v>78125</v>
      </c>
      <c r="H4828" s="1215">
        <v>0</v>
      </c>
      <c r="I4828" s="1221" t="s">
        <v>2054</v>
      </c>
      <c r="J4828" s="1197"/>
      <c r="K4828" s="1198"/>
      <c r="L4828" s="1214">
        <v>6.4000000000000001E-2</v>
      </c>
      <c r="M4828" s="1202">
        <f t="shared" si="46"/>
        <v>0.13250000000000001</v>
      </c>
      <c r="N4828" s="1202">
        <v>0.224</v>
      </c>
      <c r="O4828" s="1203">
        <f t="shared" si="47"/>
        <v>0.16010000000000002</v>
      </c>
      <c r="P4828" s="1202">
        <v>0.224</v>
      </c>
      <c r="Q4828" s="1203">
        <f t="shared" si="48"/>
        <v>0.11480000000000001</v>
      </c>
      <c r="R4828" s="1202">
        <v>0.13100000000000001</v>
      </c>
      <c r="S4828" s="1197"/>
      <c r="T4828" s="1197"/>
      <c r="U4828" s="1197"/>
      <c r="V4828" s="1197"/>
      <c r="W4828" s="1197"/>
      <c r="X4828" s="1205" t="s">
        <v>1840</v>
      </c>
      <c r="Y4828" s="729"/>
    </row>
    <row r="4829" spans="2:25" customFormat="1" ht="15.75" customHeight="1" x14ac:dyDescent="0.2">
      <c r="B4829" s="1230" t="s">
        <v>2078</v>
      </c>
      <c r="C4829" s="1218" t="s">
        <v>2030</v>
      </c>
      <c r="D4829" s="1198" t="s">
        <v>1627</v>
      </c>
      <c r="E4829" s="1215">
        <v>10000</v>
      </c>
      <c r="F4829" s="1215">
        <v>10000</v>
      </c>
      <c r="G4829" s="1209">
        <v>166666</v>
      </c>
      <c r="H4829" s="1215">
        <v>0</v>
      </c>
      <c r="I4829" s="1221" t="s">
        <v>2054</v>
      </c>
      <c r="J4829" s="1197"/>
      <c r="K4829" s="1198"/>
      <c r="L4829" s="1222">
        <v>0.06</v>
      </c>
      <c r="M4829" s="1202">
        <f t="shared" si="46"/>
        <v>0.1265</v>
      </c>
      <c r="N4829" s="1202">
        <v>0.218</v>
      </c>
      <c r="O4829" s="1203">
        <f t="shared" si="47"/>
        <v>0.15410000000000001</v>
      </c>
      <c r="P4829" s="1202">
        <v>0.218</v>
      </c>
      <c r="Q4829" s="1203">
        <f t="shared" si="48"/>
        <v>0.10880000000000001</v>
      </c>
      <c r="R4829" s="1202">
        <v>0.125</v>
      </c>
      <c r="S4829" s="1197"/>
      <c r="T4829" s="1197"/>
      <c r="U4829" s="1197"/>
      <c r="V4829" s="1197"/>
      <c r="W4829" s="1197"/>
      <c r="X4829" s="1205" t="s">
        <v>1840</v>
      </c>
      <c r="Y4829" s="729"/>
    </row>
    <row r="4830" spans="2:25" customFormat="1" ht="15.75" customHeight="1" x14ac:dyDescent="0.2">
      <c r="B4830" s="1231" t="s">
        <v>2079</v>
      </c>
      <c r="C4830" s="1224"/>
      <c r="D4830" s="1224"/>
      <c r="E4830" s="1223"/>
      <c r="F4830" s="1223"/>
      <c r="G4830" s="1224"/>
      <c r="H4830" s="1223"/>
      <c r="I4830" s="1224"/>
      <c r="J4830" s="1223"/>
      <c r="K4830" s="1224"/>
      <c r="L4830" s="1223"/>
      <c r="M4830" s="1223"/>
      <c r="N4830" s="1223"/>
      <c r="O4830" s="1223"/>
      <c r="P4830" s="1223"/>
      <c r="Q4830" s="1223"/>
      <c r="R4830" s="1223"/>
      <c r="S4830" s="1223"/>
      <c r="T4830" s="1223"/>
      <c r="U4830" s="1223"/>
      <c r="V4830" s="1223"/>
      <c r="W4830" s="1223"/>
      <c r="X4830" s="1224"/>
      <c r="Y4830" s="729"/>
    </row>
    <row r="4831" spans="2:25" customFormat="1" ht="15.75" customHeight="1" x14ac:dyDescent="0.2">
      <c r="B4831" s="1231" t="s">
        <v>760</v>
      </c>
      <c r="C4831" s="1224"/>
      <c r="D4831" s="1224"/>
      <c r="E4831" s="1223"/>
      <c r="F4831" s="1223"/>
      <c r="G4831" s="1224"/>
      <c r="H4831" s="1223"/>
      <c r="I4831" s="1224"/>
      <c r="J4831" s="1223"/>
      <c r="K4831" s="1224"/>
      <c r="L4831" s="1223"/>
      <c r="M4831" s="1223"/>
      <c r="N4831" s="1223"/>
      <c r="O4831" s="1223"/>
      <c r="P4831" s="1223"/>
      <c r="Q4831" s="1223"/>
      <c r="R4831" s="1223"/>
      <c r="S4831" s="1223"/>
      <c r="T4831" s="1223"/>
      <c r="U4831" s="1223"/>
      <c r="V4831" s="1223"/>
      <c r="W4831" s="1223"/>
      <c r="X4831" s="1224"/>
      <c r="Y4831" s="729"/>
    </row>
    <row r="4832" spans="2:25" customFormat="1" ht="15.75" customHeight="1" thickBot="1" x14ac:dyDescent="0.25">
      <c r="B4832" s="1232"/>
      <c r="C4832" s="1226"/>
      <c r="D4832" s="1226"/>
      <c r="E4832" s="1225"/>
      <c r="F4832" s="1225"/>
      <c r="G4832" s="1226"/>
      <c r="H4832" s="1225"/>
      <c r="I4832" s="1226"/>
      <c r="J4832" s="1225"/>
      <c r="K4832" s="1226"/>
      <c r="L4832" s="1225"/>
      <c r="M4832" s="1225"/>
      <c r="N4832" s="1225"/>
      <c r="O4832" s="1225"/>
      <c r="P4832" s="1225"/>
      <c r="Q4832" s="1225"/>
      <c r="R4832" s="1225"/>
      <c r="S4832" s="1225"/>
      <c r="T4832" s="1225"/>
      <c r="U4832" s="1225"/>
      <c r="V4832" s="1225"/>
      <c r="W4832" s="1225"/>
      <c r="X4832" s="1226"/>
      <c r="Y4832" s="700"/>
    </row>
    <row r="4833" spans="2:6" customFormat="1" ht="15.75" customHeight="1" thickTop="1" x14ac:dyDescent="0.2">
      <c r="B4833" s="4106"/>
      <c r="C4833" s="4106"/>
      <c r="D4833" s="4106"/>
    </row>
    <row r="4834" spans="2:6" customFormat="1" ht="15.75" customHeight="1" thickBot="1" x14ac:dyDescent="0.25">
      <c r="B4834" s="796"/>
      <c r="C4834" s="796"/>
      <c r="D4834" s="796"/>
    </row>
    <row r="4835" spans="2:6" customFormat="1" ht="15.75" customHeight="1" thickTop="1" x14ac:dyDescent="0.2">
      <c r="B4835" s="4087" t="s">
        <v>1401</v>
      </c>
      <c r="C4835" s="4088"/>
      <c r="D4835" s="4088"/>
      <c r="E4835" s="4088"/>
      <c r="F4835" s="4089"/>
    </row>
    <row r="4836" spans="2:6" customFormat="1" ht="28.5" customHeight="1" x14ac:dyDescent="0.2">
      <c r="B4836" s="405" t="s">
        <v>64</v>
      </c>
      <c r="C4836" s="767" t="s">
        <v>535</v>
      </c>
      <c r="D4836" s="767" t="s">
        <v>1402</v>
      </c>
      <c r="E4836" s="397" t="s">
        <v>1403</v>
      </c>
      <c r="F4836" s="433" t="s">
        <v>1404</v>
      </c>
    </row>
    <row r="4837" spans="2:6" customFormat="1" ht="15.75" customHeight="1" x14ac:dyDescent="0.2">
      <c r="B4837" s="42" t="s">
        <v>1405</v>
      </c>
      <c r="C4837" s="44">
        <v>9.99</v>
      </c>
      <c r="D4837" s="1103" t="s">
        <v>1406</v>
      </c>
      <c r="E4837" s="775">
        <v>0.2</v>
      </c>
      <c r="F4837" s="1104">
        <v>0.15</v>
      </c>
    </row>
    <row r="4838" spans="2:6" customFormat="1" ht="15.75" customHeight="1" x14ac:dyDescent="0.2">
      <c r="B4838" s="42" t="s">
        <v>1407</v>
      </c>
      <c r="C4838" s="44">
        <v>14.99</v>
      </c>
      <c r="D4838" s="1103" t="s">
        <v>1408</v>
      </c>
      <c r="E4838" s="775">
        <v>0.15</v>
      </c>
      <c r="F4838" s="1104">
        <v>0.1</v>
      </c>
    </row>
    <row r="4839" spans="2:6" customFormat="1" ht="15.75" customHeight="1" x14ac:dyDescent="0.2">
      <c r="B4839" s="42" t="s">
        <v>1409</v>
      </c>
      <c r="C4839" s="44">
        <v>19.989999999999998</v>
      </c>
      <c r="D4839" s="1103" t="s">
        <v>1709</v>
      </c>
      <c r="E4839" s="1105" t="s">
        <v>1871</v>
      </c>
      <c r="F4839" s="1106" t="s">
        <v>1871</v>
      </c>
    </row>
    <row r="4840" spans="2:6" customFormat="1" ht="15.75" customHeight="1" x14ac:dyDescent="0.2">
      <c r="B4840" s="42" t="s">
        <v>1410</v>
      </c>
      <c r="C4840" s="44">
        <v>39.99</v>
      </c>
      <c r="D4840" s="1103" t="s">
        <v>1709</v>
      </c>
      <c r="E4840" s="1105" t="s">
        <v>1871</v>
      </c>
      <c r="F4840" s="1106" t="s">
        <v>1871</v>
      </c>
    </row>
    <row r="4841" spans="2:6" customFormat="1" ht="15.75" customHeight="1" x14ac:dyDescent="0.2">
      <c r="B4841" s="4090" t="s">
        <v>1985</v>
      </c>
      <c r="C4841" s="4091"/>
      <c r="D4841" s="4091"/>
      <c r="E4841" s="772"/>
      <c r="F4841" s="729"/>
    </row>
    <row r="4842" spans="2:6" customFormat="1" ht="9" customHeight="1" thickBot="1" x14ac:dyDescent="0.25">
      <c r="B4842" s="698"/>
      <c r="C4842" s="699"/>
      <c r="D4842" s="773"/>
      <c r="E4842" s="776"/>
      <c r="F4842" s="700"/>
    </row>
    <row r="4843" spans="2:6" customFormat="1" ht="15.75" customHeight="1" thickTop="1" x14ac:dyDescent="0.2">
      <c r="B4843" s="4107"/>
      <c r="C4843" s="4107"/>
      <c r="D4843" s="796"/>
    </row>
    <row r="4844" spans="2:6" customFormat="1" ht="15.75" customHeight="1" thickBot="1" x14ac:dyDescent="0.25">
      <c r="B4844" s="796"/>
      <c r="C4844" s="796"/>
      <c r="D4844" s="796"/>
    </row>
    <row r="4845" spans="2:6" customFormat="1" ht="15.75" customHeight="1" thickTop="1" thickBot="1" x14ac:dyDescent="0.25">
      <c r="B4845" s="4097" t="s">
        <v>1398</v>
      </c>
      <c r="C4845" s="4098"/>
      <c r="D4845" s="4099"/>
    </row>
    <row r="4846" spans="2:6" customFormat="1" ht="15.75" customHeight="1" x14ac:dyDescent="0.2">
      <c r="B4846" s="853" t="s">
        <v>2095</v>
      </c>
      <c r="C4846" s="1098" t="s">
        <v>371</v>
      </c>
      <c r="D4846" s="1099" t="s">
        <v>167</v>
      </c>
    </row>
    <row r="4847" spans="2:6" customFormat="1" ht="15.75" customHeight="1" x14ac:dyDescent="0.2">
      <c r="B4847" s="1100" t="s">
        <v>1399</v>
      </c>
      <c r="C4847" s="1101" t="s">
        <v>1399</v>
      </c>
      <c r="D4847" s="1102" t="s">
        <v>1399</v>
      </c>
    </row>
    <row r="4848" spans="2:6" customFormat="1" ht="15.75" customHeight="1" x14ac:dyDescent="0.2">
      <c r="B4848" s="824">
        <v>1.78</v>
      </c>
      <c r="C4848" s="757">
        <v>4.46</v>
      </c>
      <c r="D4848" s="864">
        <v>8.92</v>
      </c>
    </row>
    <row r="4849" spans="2:4" customFormat="1" ht="15.75" customHeight="1" thickBot="1" x14ac:dyDescent="0.25">
      <c r="B4849" s="4377" t="s">
        <v>1400</v>
      </c>
      <c r="C4849" s="4378"/>
      <c r="D4849" s="4379"/>
    </row>
    <row r="4850" spans="2:4" customFormat="1" ht="15.75" customHeight="1" thickTop="1" x14ac:dyDescent="0.2">
      <c r="B4850" s="4107"/>
      <c r="C4850" s="4107"/>
      <c r="D4850" s="4107"/>
    </row>
    <row r="4851" spans="2:4" customFormat="1" ht="15.75" customHeight="1" thickBot="1" x14ac:dyDescent="0.25">
      <c r="B4851" s="796"/>
      <c r="C4851" s="796"/>
      <c r="D4851" s="796"/>
    </row>
    <row r="4852" spans="2:4" customFormat="1" ht="17.25" customHeight="1" thickTop="1" x14ac:dyDescent="0.2">
      <c r="B4852" s="4298" t="s">
        <v>552</v>
      </c>
      <c r="C4852" s="4060"/>
      <c r="D4852" s="796"/>
    </row>
    <row r="4853" spans="2:4" customFormat="1" ht="15.75" customHeight="1" thickBot="1" x14ac:dyDescent="0.25">
      <c r="B4853" s="728"/>
      <c r="C4853" s="729"/>
      <c r="D4853" s="796"/>
    </row>
    <row r="4854" spans="2:4" customFormat="1" ht="15.75" customHeight="1" x14ac:dyDescent="0.2">
      <c r="B4854" s="853" t="s">
        <v>1153</v>
      </c>
      <c r="C4854" s="1095" t="s">
        <v>2555</v>
      </c>
      <c r="D4854" s="796"/>
    </row>
    <row r="4855" spans="2:4" customFormat="1" ht="15.75" customHeight="1" x14ac:dyDescent="0.2">
      <c r="B4855" s="824" t="s">
        <v>553</v>
      </c>
      <c r="C4855" s="1096">
        <v>0.05</v>
      </c>
      <c r="D4855" s="796"/>
    </row>
    <row r="4856" spans="2:4" customFormat="1" ht="15.75" customHeight="1" x14ac:dyDescent="0.2">
      <c r="B4856" s="933" t="s">
        <v>554</v>
      </c>
      <c r="C4856" s="1097">
        <v>0.06</v>
      </c>
      <c r="D4856" s="796"/>
    </row>
    <row r="4857" spans="2:4" customFormat="1" ht="15.75" customHeight="1" x14ac:dyDescent="0.2">
      <c r="B4857" s="933" t="s">
        <v>555</v>
      </c>
      <c r="C4857" s="1096">
        <v>0.06</v>
      </c>
      <c r="D4857" s="796"/>
    </row>
    <row r="4858" spans="2:4" customFormat="1" ht="15.75" customHeight="1" x14ac:dyDescent="0.2">
      <c r="B4858" s="4375" t="s">
        <v>556</v>
      </c>
      <c r="C4858" s="4376"/>
      <c r="D4858" s="796"/>
    </row>
    <row r="4859" spans="2:4" customFormat="1" ht="30.75" customHeight="1" x14ac:dyDescent="0.2">
      <c r="B4859" s="4356" t="s">
        <v>550</v>
      </c>
      <c r="C4859" s="4357"/>
      <c r="D4859" s="796"/>
    </row>
    <row r="4860" spans="2:4" customFormat="1" ht="31.5" customHeight="1" x14ac:dyDescent="0.2">
      <c r="B4860" s="4081" t="s">
        <v>1397</v>
      </c>
      <c r="C4860" s="4037"/>
      <c r="D4860" s="796"/>
    </row>
    <row r="4861" spans="2:4" customFormat="1" ht="15.75" customHeight="1" thickBot="1" x14ac:dyDescent="0.25">
      <c r="B4861" s="698" t="s">
        <v>1970</v>
      </c>
      <c r="C4861" s="700"/>
      <c r="D4861" s="796"/>
    </row>
    <row r="4862" spans="2:4" customFormat="1" ht="15.75" customHeight="1" thickTop="1" x14ac:dyDescent="0.2">
      <c r="B4862" s="4107"/>
      <c r="C4862" s="4107"/>
      <c r="D4862" s="796"/>
    </row>
    <row r="4863" spans="2:4" customFormat="1" ht="15.75" customHeight="1" thickBot="1" x14ac:dyDescent="0.25">
      <c r="B4863" s="796"/>
      <c r="C4863" s="796"/>
      <c r="D4863" s="796"/>
    </row>
    <row r="4864" spans="2:4" customFormat="1" ht="15.75" customHeight="1" thickTop="1" x14ac:dyDescent="0.2">
      <c r="B4864" s="4298" t="s">
        <v>545</v>
      </c>
      <c r="C4864" s="4060"/>
      <c r="D4864" s="796"/>
    </row>
    <row r="4865" spans="2:4" customFormat="1" ht="15.75" customHeight="1" thickBot="1" x14ac:dyDescent="0.25">
      <c r="B4865" s="728"/>
      <c r="C4865" s="729"/>
      <c r="D4865" s="796"/>
    </row>
    <row r="4866" spans="2:4" customFormat="1" ht="15.75" customHeight="1" thickBot="1" x14ac:dyDescent="0.25">
      <c r="B4866" s="701" t="s">
        <v>1153</v>
      </c>
      <c r="C4866" s="702" t="s">
        <v>2555</v>
      </c>
      <c r="D4866" s="796"/>
    </row>
    <row r="4867" spans="2:4" customFormat="1" ht="15.75" customHeight="1" x14ac:dyDescent="0.2">
      <c r="B4867" s="706" t="s">
        <v>546</v>
      </c>
      <c r="C4867" s="730">
        <v>0.04</v>
      </c>
      <c r="D4867" s="796"/>
    </row>
    <row r="4868" spans="2:4" customFormat="1" ht="15.75" customHeight="1" x14ac:dyDescent="0.2">
      <c r="B4868" s="708" t="s">
        <v>547</v>
      </c>
      <c r="C4868" s="731">
        <v>0</v>
      </c>
      <c r="D4868" s="796"/>
    </row>
    <row r="4869" spans="2:4" customFormat="1" ht="15.75" customHeight="1" thickBot="1" x14ac:dyDescent="0.25">
      <c r="B4869" s="710" t="s">
        <v>548</v>
      </c>
      <c r="C4869" s="732">
        <v>0</v>
      </c>
      <c r="D4869" s="796"/>
    </row>
    <row r="4870" spans="2:4" customFormat="1" ht="24" customHeight="1" x14ac:dyDescent="0.2">
      <c r="B4870" s="4339" t="s">
        <v>549</v>
      </c>
      <c r="C4870" s="4340"/>
      <c r="D4870" s="796"/>
    </row>
    <row r="4871" spans="2:4" customFormat="1" ht="30" customHeight="1" x14ac:dyDescent="0.2">
      <c r="B4871" s="4081" t="s">
        <v>550</v>
      </c>
      <c r="C4871" s="4037"/>
      <c r="D4871" s="796"/>
    </row>
    <row r="4872" spans="2:4" customFormat="1" ht="58.5" customHeight="1" x14ac:dyDescent="0.2">
      <c r="B4872" s="4081" t="s">
        <v>551</v>
      </c>
      <c r="C4872" s="4037"/>
      <c r="D4872" s="796"/>
    </row>
    <row r="4873" spans="2:4" customFormat="1" ht="15.75" customHeight="1" thickBot="1" x14ac:dyDescent="0.25">
      <c r="B4873" s="698" t="s">
        <v>1970</v>
      </c>
      <c r="C4873" s="700"/>
      <c r="D4873" s="796"/>
    </row>
    <row r="4874" spans="2:4" customFormat="1" ht="15.75" customHeight="1" thickTop="1" x14ac:dyDescent="0.2">
      <c r="B4874" s="4107"/>
      <c r="C4874" s="4107"/>
      <c r="D4874" s="796"/>
    </row>
    <row r="4875" spans="2:4" customFormat="1" ht="15.75" customHeight="1" thickBot="1" x14ac:dyDescent="0.25">
      <c r="B4875" s="796"/>
      <c r="C4875" s="796"/>
      <c r="D4875" s="796"/>
    </row>
    <row r="4876" spans="2:4" customFormat="1" ht="30.75" customHeight="1" thickTop="1" x14ac:dyDescent="0.2">
      <c r="B4876" s="4058" t="s">
        <v>540</v>
      </c>
      <c r="C4876" s="4060"/>
      <c r="D4876" s="796"/>
    </row>
    <row r="4877" spans="2:4" customFormat="1" ht="15.75" customHeight="1" thickBot="1" x14ac:dyDescent="0.25">
      <c r="B4877" s="728"/>
      <c r="C4877" s="729"/>
      <c r="D4877" s="796"/>
    </row>
    <row r="4878" spans="2:4" customFormat="1" ht="15.75" customHeight="1" thickBot="1" x14ac:dyDescent="0.25">
      <c r="B4878" s="1089" t="s">
        <v>1153</v>
      </c>
      <c r="C4878" s="702" t="s">
        <v>2543</v>
      </c>
      <c r="D4878" s="796"/>
    </row>
    <row r="4879" spans="2:4" customFormat="1" ht="23.25" customHeight="1" x14ac:dyDescent="0.2">
      <c r="B4879" s="1090" t="s">
        <v>541</v>
      </c>
      <c r="C4879" s="1091">
        <v>0.95</v>
      </c>
      <c r="D4879" s="796"/>
    </row>
    <row r="4880" spans="2:4" customFormat="1" ht="15.75" customHeight="1" x14ac:dyDescent="0.2">
      <c r="B4880" s="1092" t="s">
        <v>180</v>
      </c>
      <c r="C4880" s="1093">
        <v>4.49</v>
      </c>
      <c r="D4880" s="796"/>
    </row>
    <row r="4881" spans="2:13" customFormat="1" ht="20.25" customHeight="1" x14ac:dyDescent="0.2">
      <c r="B4881" s="741" t="s">
        <v>542</v>
      </c>
      <c r="C4881" s="1094"/>
      <c r="D4881" s="796"/>
    </row>
    <row r="4882" spans="2:13" customFormat="1" ht="81" customHeight="1" x14ac:dyDescent="0.2">
      <c r="B4882" s="4310" t="s">
        <v>543</v>
      </c>
      <c r="C4882" s="4037"/>
      <c r="D4882" s="796"/>
    </row>
    <row r="4883" spans="2:13" customFormat="1" ht="15.75" customHeight="1" x14ac:dyDescent="0.2">
      <c r="B4883" s="741" t="s">
        <v>544</v>
      </c>
      <c r="C4883" s="941"/>
      <c r="D4883" s="796"/>
    </row>
    <row r="4884" spans="2:13" customFormat="1" ht="15.75" customHeight="1" x14ac:dyDescent="0.2">
      <c r="B4884" s="741" t="s">
        <v>993</v>
      </c>
      <c r="C4884" s="941"/>
      <c r="D4884" s="796"/>
    </row>
    <row r="4885" spans="2:13" customFormat="1" ht="15.75" customHeight="1" thickBot="1" x14ac:dyDescent="0.25">
      <c r="B4885" s="698"/>
      <c r="C4885" s="700"/>
      <c r="D4885" s="796"/>
    </row>
    <row r="4886" spans="2:13" customFormat="1" ht="15.75" customHeight="1" thickTop="1" x14ac:dyDescent="0.2">
      <c r="B4886" s="4107"/>
      <c r="C4886" s="4107"/>
      <c r="D4886" s="796"/>
    </row>
    <row r="4887" spans="2:13" customFormat="1" ht="15.75" customHeight="1" thickBot="1" x14ac:dyDescent="0.25">
      <c r="B4887" s="796"/>
      <c r="C4887" s="796"/>
      <c r="D4887" s="796"/>
    </row>
    <row r="4888" spans="2:13" customFormat="1" ht="15.75" customHeight="1" thickTop="1" thickBot="1" x14ac:dyDescent="0.25">
      <c r="B4888" s="742"/>
      <c r="C4888" s="1042"/>
      <c r="D4888" s="1042"/>
      <c r="E4888" s="1042"/>
      <c r="F4888" s="1042"/>
      <c r="G4888" s="1042"/>
      <c r="H4888" s="1042"/>
      <c r="I4888" s="1042"/>
      <c r="J4888" s="1042"/>
      <c r="K4888" s="1042"/>
      <c r="L4888" s="1042"/>
      <c r="M4888" s="734"/>
    </row>
    <row r="4889" spans="2:13" customFormat="1" ht="15.75" customHeight="1" thickTop="1" x14ac:dyDescent="0.2">
      <c r="B4889" s="100" t="s">
        <v>2475</v>
      </c>
      <c r="C4889" s="178"/>
      <c r="D4889" s="178"/>
      <c r="E4889" s="178"/>
      <c r="F4889" s="114"/>
      <c r="G4889" s="114"/>
      <c r="H4889" s="114"/>
      <c r="I4889" s="114"/>
      <c r="J4889" s="114"/>
      <c r="K4889" s="115"/>
      <c r="L4889" s="115"/>
      <c r="M4889" s="122"/>
    </row>
    <row r="4890" spans="2:13" customFormat="1" ht="48" customHeight="1" x14ac:dyDescent="0.2">
      <c r="B4890" s="405" t="s">
        <v>64</v>
      </c>
      <c r="C4890" s="396" t="s">
        <v>1218</v>
      </c>
      <c r="D4890" s="767" t="s">
        <v>535</v>
      </c>
      <c r="E4890" s="767" t="s">
        <v>93</v>
      </c>
      <c r="F4890" s="397" t="s">
        <v>536</v>
      </c>
      <c r="G4890" s="397" t="s">
        <v>537</v>
      </c>
      <c r="H4890" s="359" t="s">
        <v>255</v>
      </c>
      <c r="I4890" s="359" t="s">
        <v>2024</v>
      </c>
      <c r="J4890" s="359" t="s">
        <v>1812</v>
      </c>
      <c r="K4890" s="359" t="s">
        <v>2477</v>
      </c>
      <c r="L4890" s="359" t="s">
        <v>2023</v>
      </c>
      <c r="M4890" s="398" t="s">
        <v>2478</v>
      </c>
    </row>
    <row r="4891" spans="2:13" customFormat="1" ht="15.75" customHeight="1" x14ac:dyDescent="0.2">
      <c r="B4891" s="42" t="s">
        <v>538</v>
      </c>
      <c r="C4891" s="43" t="s">
        <v>783</v>
      </c>
      <c r="D4891" s="44">
        <f>+E4891+F4891</f>
        <v>25</v>
      </c>
      <c r="E4891" s="768">
        <v>12.01</v>
      </c>
      <c r="F4891" s="775">
        <v>12.99</v>
      </c>
      <c r="G4891" s="775" t="s">
        <v>539</v>
      </c>
      <c r="H4891" s="441">
        <v>0.1</v>
      </c>
      <c r="I4891" s="43" t="s">
        <v>2041</v>
      </c>
      <c r="J4891" s="441">
        <v>0.22</v>
      </c>
      <c r="K4891" s="38" t="s">
        <v>1779</v>
      </c>
      <c r="L4891" s="441">
        <v>0.15</v>
      </c>
      <c r="M4891" s="1084" t="s">
        <v>2037</v>
      </c>
    </row>
    <row r="4892" spans="2:13" customFormat="1" ht="15.75" customHeight="1" x14ac:dyDescent="0.2">
      <c r="B4892" s="137"/>
      <c r="C4892" s="138"/>
      <c r="D4892" s="138"/>
      <c r="E4892" s="138"/>
      <c r="F4892" s="182"/>
      <c r="G4892" s="182"/>
      <c r="H4892" s="119"/>
      <c r="I4892" s="138"/>
      <c r="J4892" s="120"/>
      <c r="K4892" s="138"/>
      <c r="L4892" s="120"/>
      <c r="M4892" s="1085"/>
    </row>
    <row r="4893" spans="2:13" customFormat="1" ht="15.75" customHeight="1" x14ac:dyDescent="0.2">
      <c r="B4893" s="134" t="s">
        <v>538</v>
      </c>
      <c r="C4893" s="43" t="s">
        <v>2030</v>
      </c>
      <c r="D4893" s="44">
        <f>+E4893+F4893</f>
        <v>25</v>
      </c>
      <c r="E4893" s="768">
        <v>12.01</v>
      </c>
      <c r="F4893" s="775">
        <v>12.99</v>
      </c>
      <c r="G4893" s="775" t="s">
        <v>539</v>
      </c>
      <c r="H4893" s="441">
        <v>0.12</v>
      </c>
      <c r="I4893" s="43" t="s">
        <v>2172</v>
      </c>
      <c r="J4893" s="441">
        <v>0.22</v>
      </c>
      <c r="K4893" s="38" t="s">
        <v>1779</v>
      </c>
      <c r="L4893" s="441">
        <v>0.15</v>
      </c>
      <c r="M4893" s="1084" t="s">
        <v>2037</v>
      </c>
    </row>
    <row r="4894" spans="2:13" customFormat="1" ht="15.75" customHeight="1" x14ac:dyDescent="0.2">
      <c r="B4894" s="4090" t="s">
        <v>1985</v>
      </c>
      <c r="C4894" s="4091"/>
      <c r="D4894" s="1086"/>
      <c r="E4894" s="770"/>
      <c r="F4894" s="772"/>
      <c r="G4894" s="772"/>
      <c r="H4894" s="712"/>
      <c r="I4894" s="712"/>
      <c r="J4894" s="712"/>
      <c r="K4894" s="712"/>
      <c r="L4894" s="712"/>
      <c r="M4894" s="729"/>
    </row>
    <row r="4895" spans="2:13" customFormat="1" ht="15.75" customHeight="1" thickBot="1" x14ac:dyDescent="0.25">
      <c r="B4895" s="698"/>
      <c r="C4895" s="699"/>
      <c r="D4895" s="699"/>
      <c r="E4895" s="773"/>
      <c r="F4895" s="776"/>
      <c r="G4895" s="776"/>
      <c r="H4895" s="699"/>
      <c r="I4895" s="699"/>
      <c r="J4895" s="699"/>
      <c r="K4895" s="699"/>
      <c r="L4895" s="699"/>
      <c r="M4895" s="700"/>
    </row>
    <row r="4896" spans="2:13" customFormat="1" ht="15.75" customHeight="1" thickTop="1" x14ac:dyDescent="0.2">
      <c r="B4896" s="4107"/>
      <c r="C4896" s="4107"/>
      <c r="D4896" s="4107"/>
    </row>
    <row r="4897" spans="2:16" customFormat="1" ht="15.75" customHeight="1" thickBot="1" x14ac:dyDescent="0.25">
      <c r="B4897" s="796"/>
      <c r="C4897" s="796"/>
      <c r="D4897" s="796"/>
    </row>
    <row r="4898" spans="2:16" customFormat="1" ht="15.75" customHeight="1" thickTop="1" thickBot="1" x14ac:dyDescent="0.25">
      <c r="B4898" s="1040" t="s">
        <v>2475</v>
      </c>
      <c r="C4898" s="1041"/>
      <c r="D4898" s="1041"/>
      <c r="E4898" s="1041"/>
      <c r="F4898" s="1041"/>
      <c r="G4898" s="1041"/>
      <c r="H4898" s="1041"/>
      <c r="I4898" s="1041"/>
      <c r="J4898" s="1042"/>
      <c r="K4898" s="1042"/>
      <c r="L4898" s="1043"/>
      <c r="M4898" s="1042"/>
      <c r="N4898" s="1042"/>
      <c r="O4898" s="1042"/>
      <c r="P4898" s="734"/>
    </row>
    <row r="4899" spans="2:16" customFormat="1" ht="15.75" customHeight="1" thickBot="1" x14ac:dyDescent="0.25">
      <c r="B4899" s="1044" t="s">
        <v>995</v>
      </c>
      <c r="C4899" s="1045" t="s">
        <v>2698</v>
      </c>
      <c r="D4899" s="1045" t="s">
        <v>1864</v>
      </c>
      <c r="E4899" s="1046" t="s">
        <v>81</v>
      </c>
      <c r="F4899" s="1046" t="s">
        <v>2699</v>
      </c>
      <c r="G4899" s="1046" t="s">
        <v>2700</v>
      </c>
      <c r="H4899" s="1047" t="s">
        <v>2701</v>
      </c>
      <c r="I4899" s="1047" t="s">
        <v>255</v>
      </c>
      <c r="J4899" s="1047" t="s">
        <v>1812</v>
      </c>
      <c r="K4899" s="1047" t="s">
        <v>2023</v>
      </c>
      <c r="L4899" s="1048" t="s">
        <v>302</v>
      </c>
      <c r="M4899" s="1047" t="s">
        <v>2477</v>
      </c>
      <c r="N4899" s="1047" t="s">
        <v>2478</v>
      </c>
      <c r="O4899" s="1049" t="s">
        <v>2028</v>
      </c>
      <c r="P4899" s="1050" t="s">
        <v>2702</v>
      </c>
    </row>
    <row r="4900" spans="2:16" customFormat="1" ht="15.75" customHeight="1" x14ac:dyDescent="0.2">
      <c r="B4900" s="1051" t="s">
        <v>2703</v>
      </c>
      <c r="C4900" s="1052" t="s">
        <v>783</v>
      </c>
      <c r="D4900" s="1052" t="s">
        <v>929</v>
      </c>
      <c r="E4900" s="1053">
        <f t="shared" ref="E4900:E4905" si="49">+F4900+G4900</f>
        <v>34</v>
      </c>
      <c r="F4900" s="1053">
        <v>14.01</v>
      </c>
      <c r="G4900" s="1053">
        <v>19.989999999999998</v>
      </c>
      <c r="H4900" s="1054" t="s">
        <v>930</v>
      </c>
      <c r="I4900" s="1055">
        <v>0.1</v>
      </c>
      <c r="J4900" s="1055">
        <v>0.22</v>
      </c>
      <c r="K4900" s="1055">
        <v>0.15</v>
      </c>
      <c r="L4900" s="1056" t="s">
        <v>1624</v>
      </c>
      <c r="M4900" s="1056" t="s">
        <v>1777</v>
      </c>
      <c r="N4900" s="1056" t="s">
        <v>2463</v>
      </c>
      <c r="O4900" s="1056" t="s">
        <v>763</v>
      </c>
      <c r="P4900" s="1057" t="s">
        <v>210</v>
      </c>
    </row>
    <row r="4901" spans="2:16" customFormat="1" ht="15.75" customHeight="1" x14ac:dyDescent="0.2">
      <c r="B4901" s="1058" t="s">
        <v>2704</v>
      </c>
      <c r="C4901" s="1059" t="s">
        <v>783</v>
      </c>
      <c r="D4901" s="1059" t="s">
        <v>929</v>
      </c>
      <c r="E4901" s="1060">
        <f t="shared" si="49"/>
        <v>34</v>
      </c>
      <c r="F4901" s="1060">
        <v>14.01</v>
      </c>
      <c r="G4901" s="1060">
        <v>19.989999999999998</v>
      </c>
      <c r="H4901" s="1061" t="s">
        <v>930</v>
      </c>
      <c r="I4901" s="1062">
        <v>0.1</v>
      </c>
      <c r="J4901" s="1062">
        <v>0.22</v>
      </c>
      <c r="K4901" s="1062">
        <v>0.15</v>
      </c>
      <c r="L4901" s="1063" t="s">
        <v>1624</v>
      </c>
      <c r="M4901" s="1063" t="s">
        <v>1777</v>
      </c>
      <c r="N4901" s="1063" t="s">
        <v>2463</v>
      </c>
      <c r="O4901" s="1063" t="s">
        <v>763</v>
      </c>
      <c r="P4901" s="1064" t="s">
        <v>210</v>
      </c>
    </row>
    <row r="4902" spans="2:16" customFormat="1" ht="15.75" customHeight="1" x14ac:dyDescent="0.2">
      <c r="B4902" s="1058" t="s">
        <v>2705</v>
      </c>
      <c r="C4902" s="1059" t="s">
        <v>783</v>
      </c>
      <c r="D4902" s="1059" t="s">
        <v>929</v>
      </c>
      <c r="E4902" s="1060">
        <f t="shared" si="49"/>
        <v>34</v>
      </c>
      <c r="F4902" s="1060">
        <v>14.01</v>
      </c>
      <c r="G4902" s="1060">
        <v>19.989999999999998</v>
      </c>
      <c r="H4902" s="1061" t="s">
        <v>930</v>
      </c>
      <c r="I4902" s="1062">
        <v>0.1</v>
      </c>
      <c r="J4902" s="1062">
        <v>0.22</v>
      </c>
      <c r="K4902" s="1062">
        <v>0.15</v>
      </c>
      <c r="L4902" s="1063" t="s">
        <v>1624</v>
      </c>
      <c r="M4902" s="1063" t="s">
        <v>1777</v>
      </c>
      <c r="N4902" s="1063" t="s">
        <v>2463</v>
      </c>
      <c r="O4902" s="1063" t="s">
        <v>763</v>
      </c>
      <c r="P4902" s="1064" t="s">
        <v>210</v>
      </c>
    </row>
    <row r="4903" spans="2:16" customFormat="1" ht="24" customHeight="1" x14ac:dyDescent="0.2">
      <c r="B4903" s="1058" t="s">
        <v>2706</v>
      </c>
      <c r="C4903" s="1059" t="s">
        <v>783</v>
      </c>
      <c r="D4903" s="1059" t="s">
        <v>929</v>
      </c>
      <c r="E4903" s="1060">
        <f t="shared" si="49"/>
        <v>49</v>
      </c>
      <c r="F4903" s="1060">
        <v>19.02</v>
      </c>
      <c r="G4903" s="1060">
        <v>29.98</v>
      </c>
      <c r="H4903" s="1065" t="s">
        <v>2707</v>
      </c>
      <c r="I4903" s="1062">
        <v>9.8000000000000004E-2</v>
      </c>
      <c r="J4903" s="1062">
        <v>0.22</v>
      </c>
      <c r="K4903" s="1062">
        <v>0.15</v>
      </c>
      <c r="L4903" s="1063" t="s">
        <v>1625</v>
      </c>
      <c r="M4903" s="1063" t="s">
        <v>2465</v>
      </c>
      <c r="N4903" s="1063" t="s">
        <v>89</v>
      </c>
      <c r="O4903" s="1063" t="s">
        <v>763</v>
      </c>
      <c r="P4903" s="1064" t="s">
        <v>210</v>
      </c>
    </row>
    <row r="4904" spans="2:16" customFormat="1" ht="26.25" customHeight="1" x14ac:dyDescent="0.2">
      <c r="B4904" s="1058" t="s">
        <v>1618</v>
      </c>
      <c r="C4904" s="1059" t="s">
        <v>783</v>
      </c>
      <c r="D4904" s="1059" t="s">
        <v>929</v>
      </c>
      <c r="E4904" s="1060">
        <f t="shared" si="49"/>
        <v>49</v>
      </c>
      <c r="F4904" s="1060">
        <v>19.02</v>
      </c>
      <c r="G4904" s="1060">
        <v>29.98</v>
      </c>
      <c r="H4904" s="1065" t="s">
        <v>2707</v>
      </c>
      <c r="I4904" s="1062">
        <v>9.8000000000000004E-2</v>
      </c>
      <c r="J4904" s="1062">
        <v>0.22</v>
      </c>
      <c r="K4904" s="1062">
        <v>0.15</v>
      </c>
      <c r="L4904" s="1063" t="s">
        <v>1625</v>
      </c>
      <c r="M4904" s="1063" t="s">
        <v>2465</v>
      </c>
      <c r="N4904" s="1063" t="s">
        <v>89</v>
      </c>
      <c r="O4904" s="1063" t="s">
        <v>763</v>
      </c>
      <c r="P4904" s="1064" t="s">
        <v>210</v>
      </c>
    </row>
    <row r="4905" spans="2:16" customFormat="1" ht="20.25" customHeight="1" x14ac:dyDescent="0.2">
      <c r="B4905" s="1058" t="s">
        <v>1619</v>
      </c>
      <c r="C4905" s="1066" t="s">
        <v>783</v>
      </c>
      <c r="D4905" s="1059" t="s">
        <v>929</v>
      </c>
      <c r="E4905" s="1060">
        <f t="shared" si="49"/>
        <v>49</v>
      </c>
      <c r="F4905" s="1060">
        <v>19.02</v>
      </c>
      <c r="G4905" s="1060">
        <v>29.98</v>
      </c>
      <c r="H4905" s="1065" t="s">
        <v>2707</v>
      </c>
      <c r="I4905" s="1062">
        <v>9.8000000000000004E-2</v>
      </c>
      <c r="J4905" s="1062">
        <v>0.22</v>
      </c>
      <c r="K4905" s="1062">
        <v>0.15</v>
      </c>
      <c r="L4905" s="1063" t="s">
        <v>1625</v>
      </c>
      <c r="M4905" s="1063" t="s">
        <v>2465</v>
      </c>
      <c r="N4905" s="1063" t="s">
        <v>89</v>
      </c>
      <c r="O4905" s="1063" t="s">
        <v>763</v>
      </c>
      <c r="P4905" s="1064" t="s">
        <v>210</v>
      </c>
    </row>
    <row r="4906" spans="2:16" customFormat="1" ht="15.75" customHeight="1" x14ac:dyDescent="0.2">
      <c r="B4906" s="1068"/>
      <c r="C4906" s="1069"/>
      <c r="D4906" s="1069"/>
      <c r="E4906" s="1070"/>
      <c r="F4906" s="1070"/>
      <c r="G4906" s="1070"/>
      <c r="H4906" s="1071"/>
      <c r="I4906" s="1072"/>
      <c r="J4906" s="1073"/>
      <c r="K4906" s="1073"/>
      <c r="L4906" s="1074"/>
      <c r="M4906" s="1074"/>
      <c r="N4906" s="1074"/>
      <c r="O4906" s="1075"/>
      <c r="P4906" s="1076"/>
    </row>
    <row r="4907" spans="2:16" customFormat="1" ht="15.75" customHeight="1" x14ac:dyDescent="0.2">
      <c r="B4907" s="1058" t="s">
        <v>1626</v>
      </c>
      <c r="C4907" s="1059" t="s">
        <v>2030</v>
      </c>
      <c r="D4907" s="1059"/>
      <c r="E4907" s="1060">
        <f t="shared" ref="E4907:E4913" si="50">+F4907+G4907</f>
        <v>15</v>
      </c>
      <c r="F4907" s="1060">
        <v>15</v>
      </c>
      <c r="G4907" s="1060">
        <v>0</v>
      </c>
      <c r="H4907" s="1061"/>
      <c r="I4907" s="1077">
        <v>0.15</v>
      </c>
      <c r="J4907" s="1062">
        <v>0.15</v>
      </c>
      <c r="K4907" s="1062">
        <v>0.15</v>
      </c>
      <c r="L4907" s="1063" t="s">
        <v>2172</v>
      </c>
      <c r="M4907" s="1063" t="s">
        <v>2172</v>
      </c>
      <c r="N4907" s="1063" t="s">
        <v>2172</v>
      </c>
      <c r="O4907" s="1063" t="s">
        <v>2034</v>
      </c>
      <c r="P4907" s="1064" t="s">
        <v>1621</v>
      </c>
    </row>
    <row r="4908" spans="2:16" customFormat="1" ht="15.75" customHeight="1" x14ac:dyDescent="0.2">
      <c r="B4908" s="1058" t="s">
        <v>2703</v>
      </c>
      <c r="C4908" s="1059" t="s">
        <v>2030</v>
      </c>
      <c r="D4908" s="1059" t="s">
        <v>1627</v>
      </c>
      <c r="E4908" s="1060">
        <f t="shared" si="50"/>
        <v>34</v>
      </c>
      <c r="F4908" s="1060">
        <v>14.01</v>
      </c>
      <c r="G4908" s="1060">
        <v>19.989999999999998</v>
      </c>
      <c r="H4908" s="1061" t="s">
        <v>930</v>
      </c>
      <c r="I4908" s="1077">
        <v>0.11</v>
      </c>
      <c r="J4908" s="1062">
        <v>0.22</v>
      </c>
      <c r="K4908" s="1062">
        <v>0.15</v>
      </c>
      <c r="L4908" s="1063" t="s">
        <v>762</v>
      </c>
      <c r="M4908" s="1063" t="s">
        <v>1777</v>
      </c>
      <c r="N4908" s="1063" t="s">
        <v>2463</v>
      </c>
      <c r="O4908" s="1063" t="s">
        <v>763</v>
      </c>
      <c r="P4908" s="1064" t="s">
        <v>210</v>
      </c>
    </row>
    <row r="4909" spans="2:16" customFormat="1" ht="15.75" customHeight="1" x14ac:dyDescent="0.2">
      <c r="B4909" s="1078" t="s">
        <v>2704</v>
      </c>
      <c r="C4909" s="1066" t="s">
        <v>2030</v>
      </c>
      <c r="D4909" s="1059" t="s">
        <v>1627</v>
      </c>
      <c r="E4909" s="1060">
        <f t="shared" si="50"/>
        <v>34</v>
      </c>
      <c r="F4909" s="1060">
        <v>14.01</v>
      </c>
      <c r="G4909" s="1060">
        <v>19.989999999999998</v>
      </c>
      <c r="H4909" s="1061" t="s">
        <v>930</v>
      </c>
      <c r="I4909" s="1077">
        <v>0.11</v>
      </c>
      <c r="J4909" s="1062">
        <v>0.22</v>
      </c>
      <c r="K4909" s="1062">
        <v>0.15</v>
      </c>
      <c r="L4909" s="1063" t="s">
        <v>762</v>
      </c>
      <c r="M4909" s="1063" t="s">
        <v>1777</v>
      </c>
      <c r="N4909" s="1063" t="s">
        <v>2463</v>
      </c>
      <c r="O4909" s="1063" t="s">
        <v>763</v>
      </c>
      <c r="P4909" s="1064" t="s">
        <v>210</v>
      </c>
    </row>
    <row r="4910" spans="2:16" customFormat="1" ht="15.75" customHeight="1" x14ac:dyDescent="0.2">
      <c r="B4910" s="1078" t="s">
        <v>2705</v>
      </c>
      <c r="C4910" s="1066" t="s">
        <v>2030</v>
      </c>
      <c r="D4910" s="1059" t="s">
        <v>1627</v>
      </c>
      <c r="E4910" s="1060">
        <f t="shared" si="50"/>
        <v>34</v>
      </c>
      <c r="F4910" s="1060">
        <v>14.01</v>
      </c>
      <c r="G4910" s="1060">
        <v>19.989999999999998</v>
      </c>
      <c r="H4910" s="1061" t="s">
        <v>930</v>
      </c>
      <c r="I4910" s="1077">
        <v>0.11</v>
      </c>
      <c r="J4910" s="1062">
        <v>0.22</v>
      </c>
      <c r="K4910" s="1062">
        <v>0.15</v>
      </c>
      <c r="L4910" s="1063" t="s">
        <v>762</v>
      </c>
      <c r="M4910" s="1063" t="s">
        <v>1777</v>
      </c>
      <c r="N4910" s="1063" t="s">
        <v>2463</v>
      </c>
      <c r="O4910" s="1063" t="s">
        <v>763</v>
      </c>
      <c r="P4910" s="1064" t="s">
        <v>210</v>
      </c>
    </row>
    <row r="4911" spans="2:16" customFormat="1" ht="23.25" customHeight="1" x14ac:dyDescent="0.2">
      <c r="B4911" s="1058" t="s">
        <v>1622</v>
      </c>
      <c r="C4911" s="1066" t="s">
        <v>2030</v>
      </c>
      <c r="D4911" s="1059" t="s">
        <v>929</v>
      </c>
      <c r="E4911" s="1060">
        <f t="shared" si="50"/>
        <v>49</v>
      </c>
      <c r="F4911" s="1060">
        <v>19.02</v>
      </c>
      <c r="G4911" s="1060">
        <v>29.98</v>
      </c>
      <c r="H4911" s="1065" t="s">
        <v>2707</v>
      </c>
      <c r="I4911" s="1077">
        <v>0.108</v>
      </c>
      <c r="J4911" s="1062">
        <v>0.22</v>
      </c>
      <c r="K4911" s="1062">
        <v>0.15</v>
      </c>
      <c r="L4911" s="1063" t="s">
        <v>534</v>
      </c>
      <c r="M4911" s="1063" t="s">
        <v>2465</v>
      </c>
      <c r="N4911" s="1067" t="s">
        <v>89</v>
      </c>
      <c r="O4911" s="1063" t="s">
        <v>763</v>
      </c>
      <c r="P4911" s="1064" t="s">
        <v>210</v>
      </c>
    </row>
    <row r="4912" spans="2:16" customFormat="1" ht="22.5" customHeight="1" x14ac:dyDescent="0.2">
      <c r="B4912" s="1058" t="s">
        <v>1618</v>
      </c>
      <c r="C4912" s="1066" t="s">
        <v>2030</v>
      </c>
      <c r="D4912" s="1059" t="s">
        <v>929</v>
      </c>
      <c r="E4912" s="1060">
        <f t="shared" si="50"/>
        <v>49</v>
      </c>
      <c r="F4912" s="1060">
        <v>19.02</v>
      </c>
      <c r="G4912" s="1060">
        <v>29.98</v>
      </c>
      <c r="H4912" s="1065" t="s">
        <v>2707</v>
      </c>
      <c r="I4912" s="1077">
        <v>0.108</v>
      </c>
      <c r="J4912" s="1062">
        <v>0.22</v>
      </c>
      <c r="K4912" s="1062">
        <v>0.15</v>
      </c>
      <c r="L4912" s="1063" t="s">
        <v>534</v>
      </c>
      <c r="M4912" s="1063" t="s">
        <v>2465</v>
      </c>
      <c r="N4912" s="1067" t="s">
        <v>89</v>
      </c>
      <c r="O4912" s="1063" t="s">
        <v>763</v>
      </c>
      <c r="P4912" s="1064" t="s">
        <v>210</v>
      </c>
    </row>
    <row r="4913" spans="2:16" customFormat="1" ht="23.25" customHeight="1" x14ac:dyDescent="0.2">
      <c r="B4913" s="1058" t="s">
        <v>1619</v>
      </c>
      <c r="C4913" s="1066" t="s">
        <v>2030</v>
      </c>
      <c r="D4913" s="1059" t="s">
        <v>929</v>
      </c>
      <c r="E4913" s="1060">
        <f t="shared" si="50"/>
        <v>49</v>
      </c>
      <c r="F4913" s="1060">
        <v>19.02</v>
      </c>
      <c r="G4913" s="1060">
        <v>29.98</v>
      </c>
      <c r="H4913" s="1065" t="s">
        <v>2707</v>
      </c>
      <c r="I4913" s="1077">
        <v>0.108</v>
      </c>
      <c r="J4913" s="1062">
        <v>0.22</v>
      </c>
      <c r="K4913" s="1062">
        <v>0.15</v>
      </c>
      <c r="L4913" s="1063" t="s">
        <v>534</v>
      </c>
      <c r="M4913" s="1063" t="s">
        <v>2465</v>
      </c>
      <c r="N4913" s="1067" t="s">
        <v>89</v>
      </c>
      <c r="O4913" s="1063" t="s">
        <v>763</v>
      </c>
      <c r="P4913" s="1064" t="s">
        <v>210</v>
      </c>
    </row>
    <row r="4914" spans="2:16" customFormat="1" ht="15.75" customHeight="1" thickBot="1" x14ac:dyDescent="0.25">
      <c r="B4914" s="1079"/>
      <c r="C4914" s="1080"/>
      <c r="D4914" s="1080"/>
      <c r="E4914" s="1080"/>
      <c r="F4914" s="1080"/>
      <c r="G4914" s="1080"/>
      <c r="H4914" s="1080"/>
      <c r="I4914" s="1080"/>
      <c r="J4914" s="1080"/>
      <c r="K4914" s="1080"/>
      <c r="L4914" s="1080"/>
      <c r="M4914" s="1080"/>
      <c r="N4914" s="1080"/>
      <c r="O4914" s="1080"/>
      <c r="P4914" s="1081"/>
    </row>
    <row r="4915" spans="2:16" customFormat="1" ht="15.75" customHeight="1" thickBot="1" x14ac:dyDescent="0.25">
      <c r="B4915" s="1082" t="s">
        <v>1623</v>
      </c>
      <c r="C4915" s="699"/>
      <c r="D4915" s="699"/>
      <c r="E4915" s="699"/>
      <c r="F4915" s="699"/>
      <c r="G4915" s="699"/>
      <c r="H4915" s="699"/>
      <c r="I4915" s="699"/>
      <c r="J4915" s="699"/>
      <c r="K4915" s="699"/>
      <c r="L4915" s="699"/>
      <c r="M4915" s="699"/>
      <c r="N4915" s="699"/>
      <c r="O4915" s="699"/>
      <c r="P4915" s="700"/>
    </row>
    <row r="4916" spans="2:16" customFormat="1" ht="15.75" customHeight="1" thickTop="1" x14ac:dyDescent="0.2">
      <c r="B4916" s="4107"/>
      <c r="C4916" s="4107"/>
      <c r="D4916" s="796"/>
    </row>
    <row r="4917" spans="2:16" customFormat="1" ht="15.75" customHeight="1" thickBot="1" x14ac:dyDescent="0.25">
      <c r="B4917" s="796"/>
      <c r="C4917" s="796"/>
      <c r="D4917" s="796"/>
    </row>
    <row r="4918" spans="2:16" customFormat="1" ht="15.75" customHeight="1" thickTop="1" thickBot="1" x14ac:dyDescent="0.25">
      <c r="B4918" s="1040" t="s">
        <v>2475</v>
      </c>
      <c r="C4918" s="1041"/>
      <c r="D4918" s="1041"/>
      <c r="E4918" s="1041"/>
      <c r="F4918" s="1041"/>
      <c r="G4918" s="1041"/>
      <c r="H4918" s="1041"/>
      <c r="I4918" s="1042"/>
      <c r="J4918" s="1042"/>
      <c r="K4918" s="1043"/>
      <c r="L4918" s="1042"/>
      <c r="M4918" s="1042"/>
      <c r="N4918" s="1042"/>
      <c r="O4918" s="734"/>
    </row>
    <row r="4919" spans="2:16" customFormat="1" ht="15.75" customHeight="1" thickBot="1" x14ac:dyDescent="0.25">
      <c r="B4919" s="1044" t="s">
        <v>995</v>
      </c>
      <c r="C4919" s="1045" t="s">
        <v>2698</v>
      </c>
      <c r="D4919" s="1046" t="s">
        <v>81</v>
      </c>
      <c r="E4919" s="1046" t="s">
        <v>2699</v>
      </c>
      <c r="F4919" s="1046" t="s">
        <v>2700</v>
      </c>
      <c r="G4919" s="1047" t="s">
        <v>2701</v>
      </c>
      <c r="H4919" s="1047" t="s">
        <v>255</v>
      </c>
      <c r="I4919" s="1047" t="s">
        <v>1812</v>
      </c>
      <c r="J4919" s="1047" t="s">
        <v>2023</v>
      </c>
      <c r="K4919" s="1048" t="s">
        <v>302</v>
      </c>
      <c r="L4919" s="1047" t="s">
        <v>2477</v>
      </c>
      <c r="M4919" s="1047" t="s">
        <v>2478</v>
      </c>
      <c r="N4919" s="1049" t="s">
        <v>2028</v>
      </c>
      <c r="O4919" s="1050" t="s">
        <v>2702</v>
      </c>
    </row>
    <row r="4920" spans="2:16" customFormat="1" ht="15.75" customHeight="1" x14ac:dyDescent="0.2">
      <c r="B4920" s="1051" t="s">
        <v>2703</v>
      </c>
      <c r="C4920" s="1052" t="s">
        <v>783</v>
      </c>
      <c r="D4920" s="1053">
        <f t="shared" ref="D4920:D4925" si="51">+E4920+F4920</f>
        <v>34</v>
      </c>
      <c r="E4920" s="1053">
        <v>14.01</v>
      </c>
      <c r="F4920" s="1053">
        <v>19.989999999999998</v>
      </c>
      <c r="G4920" s="1054" t="s">
        <v>930</v>
      </c>
      <c r="H4920" s="1055">
        <v>0.1</v>
      </c>
      <c r="I4920" s="1055">
        <v>0.22</v>
      </c>
      <c r="J4920" s="1055">
        <v>0.15</v>
      </c>
      <c r="K4920" s="1056" t="s">
        <v>584</v>
      </c>
      <c r="L4920" s="1056" t="s">
        <v>2085</v>
      </c>
      <c r="M4920" s="1056" t="s">
        <v>2185</v>
      </c>
      <c r="N4920" s="1056" t="s">
        <v>763</v>
      </c>
      <c r="O4920" s="1057" t="s">
        <v>210</v>
      </c>
    </row>
    <row r="4921" spans="2:16" customFormat="1" ht="15.75" customHeight="1" x14ac:dyDescent="0.2">
      <c r="B4921" s="1058" t="s">
        <v>2704</v>
      </c>
      <c r="C4921" s="1059" t="s">
        <v>783</v>
      </c>
      <c r="D4921" s="1060">
        <f t="shared" si="51"/>
        <v>34</v>
      </c>
      <c r="E4921" s="1060">
        <v>14.01</v>
      </c>
      <c r="F4921" s="1060">
        <v>19.989999999999998</v>
      </c>
      <c r="G4921" s="1061" t="s">
        <v>930</v>
      </c>
      <c r="H4921" s="1062">
        <v>0.1</v>
      </c>
      <c r="I4921" s="1062">
        <v>0.22</v>
      </c>
      <c r="J4921" s="1062">
        <v>0.15</v>
      </c>
      <c r="K4921" s="1063" t="s">
        <v>584</v>
      </c>
      <c r="L4921" s="1063" t="s">
        <v>2085</v>
      </c>
      <c r="M4921" s="1063" t="s">
        <v>2185</v>
      </c>
      <c r="N4921" s="1063" t="s">
        <v>763</v>
      </c>
      <c r="O4921" s="1064" t="s">
        <v>210</v>
      </c>
    </row>
    <row r="4922" spans="2:16" customFormat="1" ht="15.75" customHeight="1" x14ac:dyDescent="0.2">
      <c r="B4922" s="1058" t="s">
        <v>2705</v>
      </c>
      <c r="C4922" s="1059" t="s">
        <v>783</v>
      </c>
      <c r="D4922" s="1060">
        <f t="shared" si="51"/>
        <v>34</v>
      </c>
      <c r="E4922" s="1060">
        <v>14.01</v>
      </c>
      <c r="F4922" s="1060">
        <v>19.989999999999998</v>
      </c>
      <c r="G4922" s="1061" t="s">
        <v>930</v>
      </c>
      <c r="H4922" s="1062">
        <v>0.1</v>
      </c>
      <c r="I4922" s="1062">
        <v>0.22</v>
      </c>
      <c r="J4922" s="1062">
        <v>0.15</v>
      </c>
      <c r="K4922" s="1063" t="s">
        <v>584</v>
      </c>
      <c r="L4922" s="1063" t="s">
        <v>2085</v>
      </c>
      <c r="M4922" s="1063" t="s">
        <v>2185</v>
      </c>
      <c r="N4922" s="1063" t="s">
        <v>763</v>
      </c>
      <c r="O4922" s="1064" t="s">
        <v>210</v>
      </c>
    </row>
    <row r="4923" spans="2:16" customFormat="1" ht="15.75" customHeight="1" x14ac:dyDescent="0.2">
      <c r="B4923" s="1058" t="s">
        <v>2706</v>
      </c>
      <c r="C4923" s="1059" t="s">
        <v>783</v>
      </c>
      <c r="D4923" s="1060">
        <f t="shared" si="51"/>
        <v>49</v>
      </c>
      <c r="E4923" s="1060">
        <v>19.02</v>
      </c>
      <c r="F4923" s="1060">
        <v>29.98</v>
      </c>
      <c r="G4923" s="1065" t="s">
        <v>2707</v>
      </c>
      <c r="H4923" s="1062">
        <v>9.8000000000000004E-2</v>
      </c>
      <c r="I4923" s="1062">
        <v>0.22</v>
      </c>
      <c r="J4923" s="1062">
        <v>0.15</v>
      </c>
      <c r="K4923" s="1063" t="s">
        <v>2480</v>
      </c>
      <c r="L4923" s="1063" t="s">
        <v>2085</v>
      </c>
      <c r="M4923" s="1063" t="s">
        <v>2185</v>
      </c>
      <c r="N4923" s="1063" t="s">
        <v>763</v>
      </c>
      <c r="O4923" s="1064" t="s">
        <v>210</v>
      </c>
    </row>
    <row r="4924" spans="2:16" customFormat="1" ht="15.75" customHeight="1" x14ac:dyDescent="0.2">
      <c r="B4924" s="1058" t="s">
        <v>1618</v>
      </c>
      <c r="C4924" s="1059" t="s">
        <v>783</v>
      </c>
      <c r="D4924" s="1060">
        <f t="shared" si="51"/>
        <v>49</v>
      </c>
      <c r="E4924" s="1060">
        <v>19.02</v>
      </c>
      <c r="F4924" s="1060">
        <v>29.98</v>
      </c>
      <c r="G4924" s="1065" t="s">
        <v>2707</v>
      </c>
      <c r="H4924" s="1062">
        <v>9.8000000000000004E-2</v>
      </c>
      <c r="I4924" s="1062">
        <v>0.22</v>
      </c>
      <c r="J4924" s="1062">
        <v>0.15</v>
      </c>
      <c r="K4924" s="1063" t="s">
        <v>2480</v>
      </c>
      <c r="L4924" s="1063" t="s">
        <v>2085</v>
      </c>
      <c r="M4924" s="1063" t="s">
        <v>2185</v>
      </c>
      <c r="N4924" s="1063" t="s">
        <v>763</v>
      </c>
      <c r="O4924" s="1064" t="s">
        <v>210</v>
      </c>
    </row>
    <row r="4925" spans="2:16" customFormat="1" ht="15.75" customHeight="1" x14ac:dyDescent="0.2">
      <c r="B4925" s="1058" t="s">
        <v>1619</v>
      </c>
      <c r="C4925" s="1066" t="s">
        <v>783</v>
      </c>
      <c r="D4925" s="1060">
        <f t="shared" si="51"/>
        <v>49</v>
      </c>
      <c r="E4925" s="1060">
        <v>19.02</v>
      </c>
      <c r="F4925" s="1060">
        <v>29.98</v>
      </c>
      <c r="G4925" s="1065" t="s">
        <v>2707</v>
      </c>
      <c r="H4925" s="1062">
        <v>9.8000000000000004E-2</v>
      </c>
      <c r="I4925" s="1062">
        <v>0.22</v>
      </c>
      <c r="J4925" s="1062">
        <v>0.15</v>
      </c>
      <c r="K4925" s="1067" t="s">
        <v>2480</v>
      </c>
      <c r="L4925" s="1063" t="s">
        <v>2085</v>
      </c>
      <c r="M4925" s="1067" t="s">
        <v>2185</v>
      </c>
      <c r="N4925" s="1063" t="s">
        <v>763</v>
      </c>
      <c r="O4925" s="1064" t="s">
        <v>210</v>
      </c>
    </row>
    <row r="4926" spans="2:16" customFormat="1" ht="15.75" customHeight="1" x14ac:dyDescent="0.2">
      <c r="B4926" s="1068"/>
      <c r="C4926" s="1069"/>
      <c r="D4926" s="1070"/>
      <c r="E4926" s="1070"/>
      <c r="F4926" s="1070"/>
      <c r="G4926" s="1071"/>
      <c r="H4926" s="1072"/>
      <c r="I4926" s="1073"/>
      <c r="J4926" s="1073"/>
      <c r="K4926" s="1074"/>
      <c r="L4926" s="1074"/>
      <c r="M4926" s="1074"/>
      <c r="N4926" s="1075"/>
      <c r="O4926" s="1076"/>
    </row>
    <row r="4927" spans="2:16" customFormat="1" ht="15.75" customHeight="1" x14ac:dyDescent="0.2">
      <c r="B4927" s="1058" t="s">
        <v>1620</v>
      </c>
      <c r="C4927" s="1059" t="s">
        <v>2030</v>
      </c>
      <c r="D4927" s="1060">
        <f t="shared" ref="D4927:D4933" si="52">+E4927+F4927</f>
        <v>15</v>
      </c>
      <c r="E4927" s="1060">
        <v>15</v>
      </c>
      <c r="F4927" s="1060">
        <v>0</v>
      </c>
      <c r="G4927" s="1061"/>
      <c r="H4927" s="1077">
        <v>0.12</v>
      </c>
      <c r="I4927" s="1062">
        <v>0.22</v>
      </c>
      <c r="J4927" s="1062">
        <v>0.15</v>
      </c>
      <c r="K4927" s="1063" t="s">
        <v>1891</v>
      </c>
      <c r="L4927" s="1063" t="s">
        <v>2468</v>
      </c>
      <c r="M4927" s="1063" t="s">
        <v>2172</v>
      </c>
      <c r="N4927" s="1063" t="s">
        <v>2034</v>
      </c>
      <c r="O4927" s="1064" t="s">
        <v>1621</v>
      </c>
    </row>
    <row r="4928" spans="2:16" customFormat="1" ht="15.75" customHeight="1" x14ac:dyDescent="0.2">
      <c r="B4928" s="1058" t="s">
        <v>2703</v>
      </c>
      <c r="C4928" s="1059" t="s">
        <v>2030</v>
      </c>
      <c r="D4928" s="1060">
        <f t="shared" si="52"/>
        <v>34</v>
      </c>
      <c r="E4928" s="1060">
        <v>14.01</v>
      </c>
      <c r="F4928" s="1060">
        <v>19.989999999999998</v>
      </c>
      <c r="G4928" s="1061" t="s">
        <v>930</v>
      </c>
      <c r="H4928" s="1077">
        <v>0.11</v>
      </c>
      <c r="I4928" s="1062">
        <v>0.22</v>
      </c>
      <c r="J4928" s="1062">
        <v>0.15</v>
      </c>
      <c r="K4928" s="1063" t="s">
        <v>2084</v>
      </c>
      <c r="L4928" s="1063" t="s">
        <v>2085</v>
      </c>
      <c r="M4928" s="1063" t="s">
        <v>2185</v>
      </c>
      <c r="N4928" s="1063" t="s">
        <v>763</v>
      </c>
      <c r="O4928" s="1064" t="s">
        <v>210</v>
      </c>
    </row>
    <row r="4929" spans="2:17" customFormat="1" ht="15.75" customHeight="1" x14ac:dyDescent="0.2">
      <c r="B4929" s="1078" t="s">
        <v>2704</v>
      </c>
      <c r="C4929" s="1066" t="s">
        <v>2030</v>
      </c>
      <c r="D4929" s="1060">
        <f t="shared" si="52"/>
        <v>34</v>
      </c>
      <c r="E4929" s="1060">
        <v>14.01</v>
      </c>
      <c r="F4929" s="1060">
        <v>19.989999999999998</v>
      </c>
      <c r="G4929" s="1061" t="s">
        <v>930</v>
      </c>
      <c r="H4929" s="1077">
        <v>0.11</v>
      </c>
      <c r="I4929" s="1062">
        <v>0.22</v>
      </c>
      <c r="J4929" s="1062">
        <v>0.15</v>
      </c>
      <c r="K4929" s="1063" t="s">
        <v>2084</v>
      </c>
      <c r="L4929" s="1063" t="s">
        <v>2085</v>
      </c>
      <c r="M4929" s="1067" t="s">
        <v>2185</v>
      </c>
      <c r="N4929" s="1063" t="s">
        <v>763</v>
      </c>
      <c r="O4929" s="1064" t="s">
        <v>210</v>
      </c>
    </row>
    <row r="4930" spans="2:17" customFormat="1" ht="15.75" customHeight="1" x14ac:dyDescent="0.2">
      <c r="B4930" s="1078" t="s">
        <v>2705</v>
      </c>
      <c r="C4930" s="1066" t="s">
        <v>2030</v>
      </c>
      <c r="D4930" s="1060">
        <f t="shared" si="52"/>
        <v>34</v>
      </c>
      <c r="E4930" s="1060">
        <v>14.01</v>
      </c>
      <c r="F4930" s="1060">
        <v>19.989999999999998</v>
      </c>
      <c r="G4930" s="1061" t="s">
        <v>930</v>
      </c>
      <c r="H4930" s="1077">
        <v>0.11</v>
      </c>
      <c r="I4930" s="1062">
        <v>0.22</v>
      </c>
      <c r="J4930" s="1062">
        <v>0.15</v>
      </c>
      <c r="K4930" s="1063" t="s">
        <v>2084</v>
      </c>
      <c r="L4930" s="1063" t="s">
        <v>2085</v>
      </c>
      <c r="M4930" s="1067" t="s">
        <v>2185</v>
      </c>
      <c r="N4930" s="1063" t="s">
        <v>763</v>
      </c>
      <c r="O4930" s="1064" t="s">
        <v>210</v>
      </c>
    </row>
    <row r="4931" spans="2:17" customFormat="1" ht="15.75" customHeight="1" x14ac:dyDescent="0.2">
      <c r="B4931" s="1058" t="s">
        <v>1622</v>
      </c>
      <c r="C4931" s="1066" t="s">
        <v>2030</v>
      </c>
      <c r="D4931" s="1060">
        <f t="shared" si="52"/>
        <v>49</v>
      </c>
      <c r="E4931" s="1060">
        <v>19.02</v>
      </c>
      <c r="F4931" s="1060">
        <v>29.98</v>
      </c>
      <c r="G4931" s="1065" t="s">
        <v>2707</v>
      </c>
      <c r="H4931" s="1077">
        <v>0.108</v>
      </c>
      <c r="I4931" s="1062">
        <v>0.22</v>
      </c>
      <c r="J4931" s="1062">
        <v>0.15</v>
      </c>
      <c r="K4931" s="1063" t="s">
        <v>1959</v>
      </c>
      <c r="L4931" s="1063" t="s">
        <v>2085</v>
      </c>
      <c r="M4931" s="1067" t="s">
        <v>2185</v>
      </c>
      <c r="N4931" s="1063" t="s">
        <v>763</v>
      </c>
      <c r="O4931" s="1064" t="s">
        <v>210</v>
      </c>
    </row>
    <row r="4932" spans="2:17" customFormat="1" ht="15.75" customHeight="1" x14ac:dyDescent="0.2">
      <c r="B4932" s="1058" t="s">
        <v>1618</v>
      </c>
      <c r="C4932" s="1066" t="s">
        <v>2030</v>
      </c>
      <c r="D4932" s="1060">
        <f t="shared" si="52"/>
        <v>49</v>
      </c>
      <c r="E4932" s="1060">
        <v>19.02</v>
      </c>
      <c r="F4932" s="1060">
        <v>29.98</v>
      </c>
      <c r="G4932" s="1065" t="s">
        <v>2707</v>
      </c>
      <c r="H4932" s="1077">
        <v>0.108</v>
      </c>
      <c r="I4932" s="1062">
        <v>0.22</v>
      </c>
      <c r="J4932" s="1062">
        <v>0.15</v>
      </c>
      <c r="K4932" s="1063" t="s">
        <v>1959</v>
      </c>
      <c r="L4932" s="1063" t="s">
        <v>2085</v>
      </c>
      <c r="M4932" s="1067" t="s">
        <v>2185</v>
      </c>
      <c r="N4932" s="1063" t="s">
        <v>763</v>
      </c>
      <c r="O4932" s="1064" t="s">
        <v>210</v>
      </c>
    </row>
    <row r="4933" spans="2:17" customFormat="1" ht="15.75" customHeight="1" thickBot="1" x14ac:dyDescent="0.25">
      <c r="B4933" s="2416" t="s">
        <v>1619</v>
      </c>
      <c r="C4933" s="2417" t="s">
        <v>2030</v>
      </c>
      <c r="D4933" s="2418">
        <f t="shared" si="52"/>
        <v>49</v>
      </c>
      <c r="E4933" s="2418">
        <v>19.02</v>
      </c>
      <c r="F4933" s="2418">
        <v>29.98</v>
      </c>
      <c r="G4933" s="2419" t="s">
        <v>2707</v>
      </c>
      <c r="H4933" s="2420">
        <v>0.108</v>
      </c>
      <c r="I4933" s="2421">
        <v>0.22</v>
      </c>
      <c r="J4933" s="2421">
        <v>0.15</v>
      </c>
      <c r="K4933" s="2422" t="s">
        <v>1959</v>
      </c>
      <c r="L4933" s="2422" t="s">
        <v>2085</v>
      </c>
      <c r="M4933" s="2423" t="s">
        <v>2185</v>
      </c>
      <c r="N4933" s="2422" t="s">
        <v>763</v>
      </c>
      <c r="O4933" s="2424" t="s">
        <v>210</v>
      </c>
    </row>
    <row r="4934" spans="2:17" customFormat="1" ht="15.75" customHeight="1" thickBot="1" x14ac:dyDescent="0.25">
      <c r="B4934" s="1082" t="s">
        <v>1623</v>
      </c>
      <c r="C4934" s="699"/>
      <c r="D4934" s="699"/>
      <c r="E4934" s="699"/>
      <c r="F4934" s="699"/>
      <c r="G4934" s="699"/>
      <c r="H4934" s="699"/>
      <c r="I4934" s="699"/>
      <c r="J4934" s="699"/>
      <c r="K4934" s="699"/>
      <c r="L4934" s="699"/>
      <c r="M4934" s="699"/>
      <c r="N4934" s="699"/>
      <c r="O4934" s="700"/>
    </row>
    <row r="4935" spans="2:17" customFormat="1" ht="15.75" customHeight="1" thickTop="1" x14ac:dyDescent="0.2">
      <c r="B4935" s="1346"/>
      <c r="C4935" s="712"/>
      <c r="D4935" s="712"/>
      <c r="E4935" s="712"/>
      <c r="F4935" s="712"/>
      <c r="G4935" s="712"/>
      <c r="H4935" s="712"/>
      <c r="I4935" s="712"/>
      <c r="J4935" s="712"/>
      <c r="K4935" s="712"/>
      <c r="L4935" s="712"/>
      <c r="M4935" s="712"/>
      <c r="N4935" s="712"/>
      <c r="O4935" s="712"/>
    </row>
    <row r="4936" spans="2:17" customFormat="1" ht="15.75" customHeight="1" thickBot="1" x14ac:dyDescent="0.25">
      <c r="B4936" s="796"/>
      <c r="C4936" s="796"/>
      <c r="D4936" s="796"/>
    </row>
    <row r="4937" spans="2:17" customFormat="1" ht="15.75" customHeight="1" thickBot="1" x14ac:dyDescent="0.25">
      <c r="B4937" s="4306" t="s">
        <v>2285</v>
      </c>
      <c r="C4937" s="4307"/>
      <c r="D4937" s="4307"/>
      <c r="E4937" s="4307"/>
      <c r="F4937" s="4307"/>
      <c r="G4937" s="4307"/>
      <c r="H4937" s="4307"/>
      <c r="I4937" s="4307"/>
      <c r="J4937" s="4307"/>
      <c r="K4937" s="4307"/>
      <c r="L4937" s="4307"/>
      <c r="M4937" s="4307"/>
      <c r="N4937" s="4307"/>
      <c r="O4937" s="4307"/>
      <c r="P4937" s="4307"/>
      <c r="Q4937" s="4308"/>
    </row>
    <row r="4938" spans="2:17" customFormat="1" ht="15.75" customHeight="1" x14ac:dyDescent="0.2">
      <c r="B4938" s="942"/>
      <c r="C4938" s="943"/>
      <c r="D4938" s="943"/>
      <c r="E4938" s="943"/>
      <c r="F4938" s="943"/>
      <c r="G4938" s="943"/>
      <c r="H4938" s="943"/>
      <c r="I4938" s="943"/>
      <c r="J4938" s="943"/>
      <c r="K4938" s="943"/>
      <c r="L4938" s="943"/>
      <c r="M4938" s="943"/>
      <c r="N4938" s="943"/>
      <c r="O4938" s="943"/>
      <c r="P4938" s="943"/>
      <c r="Q4938" s="944"/>
    </row>
    <row r="4939" spans="2:17" customFormat="1" ht="15.75" customHeight="1" x14ac:dyDescent="0.2">
      <c r="B4939" s="945" t="s">
        <v>995</v>
      </c>
      <c r="C4939" s="946" t="s">
        <v>296</v>
      </c>
      <c r="D4939" s="946" t="s">
        <v>81</v>
      </c>
      <c r="E4939" s="946" t="s">
        <v>2286</v>
      </c>
      <c r="F4939" s="946" t="s">
        <v>2287</v>
      </c>
      <c r="G4939" s="946" t="s">
        <v>2288</v>
      </c>
      <c r="H4939" s="946" t="s">
        <v>85</v>
      </c>
      <c r="I4939" s="946" t="s">
        <v>2289</v>
      </c>
      <c r="J4939" s="946" t="s">
        <v>1812</v>
      </c>
      <c r="K4939" s="946" t="s">
        <v>299</v>
      </c>
      <c r="L4939" s="946" t="s">
        <v>300</v>
      </c>
      <c r="M4939" s="946" t="s">
        <v>301</v>
      </c>
      <c r="N4939" s="946" t="s">
        <v>302</v>
      </c>
      <c r="O4939" s="946" t="s">
        <v>2280</v>
      </c>
      <c r="P4939" s="946" t="s">
        <v>2281</v>
      </c>
      <c r="Q4939" s="947" t="s">
        <v>2282</v>
      </c>
    </row>
    <row r="4940" spans="2:17" customFormat="1" ht="15.75" customHeight="1" x14ac:dyDescent="0.2">
      <c r="B4940" s="948" t="s">
        <v>2290</v>
      </c>
      <c r="C4940" s="949" t="s">
        <v>783</v>
      </c>
      <c r="D4940" s="950">
        <v>50</v>
      </c>
      <c r="E4940" s="951">
        <f>+D4940*1.12</f>
        <v>56.000000000000007</v>
      </c>
      <c r="F4940" s="950">
        <v>0.04</v>
      </c>
      <c r="G4940" s="968">
        <f>+F4940*1.12</f>
        <v>4.4800000000000006E-2</v>
      </c>
      <c r="H4940" s="952">
        <v>0.08</v>
      </c>
      <c r="I4940" s="952">
        <f>+H4940*1.12</f>
        <v>8.9600000000000013E-2</v>
      </c>
      <c r="J4940" s="952">
        <v>0.22</v>
      </c>
      <c r="K4940" s="952">
        <f>+J4940*1.12</f>
        <v>0.24640000000000004</v>
      </c>
      <c r="L4940" s="952">
        <v>0.15</v>
      </c>
      <c r="M4940" s="952">
        <f>+L4940*1.12</f>
        <v>0.16800000000000001</v>
      </c>
      <c r="N4940" s="949" t="s">
        <v>2291</v>
      </c>
      <c r="O4940" s="949" t="s">
        <v>2292</v>
      </c>
      <c r="P4940" s="949" t="s">
        <v>1462</v>
      </c>
      <c r="Q4940" s="953" t="s">
        <v>1835</v>
      </c>
    </row>
    <row r="4941" spans="2:17" customFormat="1" ht="15.75" customHeight="1" x14ac:dyDescent="0.2">
      <c r="B4941" s="948" t="s">
        <v>2293</v>
      </c>
      <c r="C4941" s="949" t="s">
        <v>783</v>
      </c>
      <c r="D4941" s="950">
        <v>100</v>
      </c>
      <c r="E4941" s="951">
        <f t="shared" ref="E4941:E4961" si="53">+D4941*1.12</f>
        <v>112.00000000000001</v>
      </c>
      <c r="F4941" s="950">
        <v>0.04</v>
      </c>
      <c r="G4941" s="968">
        <f t="shared" ref="G4941:G4961" si="54">+F4941*1.12</f>
        <v>4.4800000000000006E-2</v>
      </c>
      <c r="H4941" s="952">
        <v>0.08</v>
      </c>
      <c r="I4941" s="952">
        <f t="shared" ref="I4941:I4961" si="55">+H4941*1.12</f>
        <v>8.9600000000000013E-2</v>
      </c>
      <c r="J4941" s="952">
        <v>0.22</v>
      </c>
      <c r="K4941" s="952">
        <f t="shared" ref="K4941:K4961" si="56">+J4941*1.12</f>
        <v>0.24640000000000004</v>
      </c>
      <c r="L4941" s="952">
        <v>0.15</v>
      </c>
      <c r="M4941" s="952">
        <f t="shared" ref="M4941:M4961" si="57">+L4941*1.12</f>
        <v>0.16800000000000001</v>
      </c>
      <c r="N4941" s="949" t="s">
        <v>2294</v>
      </c>
      <c r="O4941" s="949" t="s">
        <v>2295</v>
      </c>
      <c r="P4941" s="949" t="s">
        <v>2296</v>
      </c>
      <c r="Q4941" s="953" t="s">
        <v>1835</v>
      </c>
    </row>
    <row r="4942" spans="2:17" customFormat="1" ht="15.75" customHeight="1" x14ac:dyDescent="0.2">
      <c r="B4942" s="948" t="s">
        <v>2297</v>
      </c>
      <c r="C4942" s="949" t="s">
        <v>783</v>
      </c>
      <c r="D4942" s="950">
        <v>150</v>
      </c>
      <c r="E4942" s="951">
        <f t="shared" si="53"/>
        <v>168.00000000000003</v>
      </c>
      <c r="F4942" s="950">
        <v>0.04</v>
      </c>
      <c r="G4942" s="968">
        <f t="shared" si="54"/>
        <v>4.4800000000000006E-2</v>
      </c>
      <c r="H4942" s="952">
        <v>0.08</v>
      </c>
      <c r="I4942" s="952">
        <f t="shared" si="55"/>
        <v>8.9600000000000013E-2</v>
      </c>
      <c r="J4942" s="952">
        <v>0.22</v>
      </c>
      <c r="K4942" s="952">
        <f t="shared" si="56"/>
        <v>0.24640000000000004</v>
      </c>
      <c r="L4942" s="952">
        <v>0.15</v>
      </c>
      <c r="M4942" s="952">
        <f t="shared" si="57"/>
        <v>0.16800000000000001</v>
      </c>
      <c r="N4942" s="949" t="s">
        <v>2298</v>
      </c>
      <c r="O4942" s="949" t="s">
        <v>2299</v>
      </c>
      <c r="P4942" s="949" t="s">
        <v>2804</v>
      </c>
      <c r="Q4942" s="953" t="s">
        <v>1835</v>
      </c>
    </row>
    <row r="4943" spans="2:17" customFormat="1" ht="15.75" customHeight="1" x14ac:dyDescent="0.2">
      <c r="B4943" s="948" t="s">
        <v>2300</v>
      </c>
      <c r="C4943" s="949" t="s">
        <v>783</v>
      </c>
      <c r="D4943" s="950">
        <v>200</v>
      </c>
      <c r="E4943" s="951">
        <f t="shared" si="53"/>
        <v>224.00000000000003</v>
      </c>
      <c r="F4943" s="950">
        <v>0.04</v>
      </c>
      <c r="G4943" s="968">
        <f t="shared" si="54"/>
        <v>4.4800000000000006E-2</v>
      </c>
      <c r="H4943" s="952">
        <v>0.08</v>
      </c>
      <c r="I4943" s="952">
        <f t="shared" si="55"/>
        <v>8.9600000000000013E-2</v>
      </c>
      <c r="J4943" s="952">
        <v>0.22</v>
      </c>
      <c r="K4943" s="952">
        <f t="shared" si="56"/>
        <v>0.24640000000000004</v>
      </c>
      <c r="L4943" s="952">
        <v>0.15</v>
      </c>
      <c r="M4943" s="952">
        <f t="shared" si="57"/>
        <v>0.16800000000000001</v>
      </c>
      <c r="N4943" s="949" t="s">
        <v>2301</v>
      </c>
      <c r="O4943" s="949" t="s">
        <v>2628</v>
      </c>
      <c r="P4943" s="949" t="s">
        <v>2811</v>
      </c>
      <c r="Q4943" s="953" t="s">
        <v>1835</v>
      </c>
    </row>
    <row r="4944" spans="2:17" customFormat="1" ht="15.75" customHeight="1" x14ac:dyDescent="0.2">
      <c r="B4944" s="948" t="s">
        <v>2302</v>
      </c>
      <c r="C4944" s="949" t="s">
        <v>783</v>
      </c>
      <c r="D4944" s="950">
        <v>250</v>
      </c>
      <c r="E4944" s="951">
        <f t="shared" si="53"/>
        <v>280</v>
      </c>
      <c r="F4944" s="950">
        <v>0.04</v>
      </c>
      <c r="G4944" s="968">
        <f t="shared" si="54"/>
        <v>4.4800000000000006E-2</v>
      </c>
      <c r="H4944" s="952">
        <v>0.08</v>
      </c>
      <c r="I4944" s="952">
        <f t="shared" si="55"/>
        <v>8.9600000000000013E-2</v>
      </c>
      <c r="J4944" s="952">
        <v>0.22</v>
      </c>
      <c r="K4944" s="952">
        <f t="shared" si="56"/>
        <v>0.24640000000000004</v>
      </c>
      <c r="L4944" s="952">
        <v>0.15</v>
      </c>
      <c r="M4944" s="952">
        <f t="shared" si="57"/>
        <v>0.16800000000000001</v>
      </c>
      <c r="N4944" s="949" t="s">
        <v>2303</v>
      </c>
      <c r="O4944" s="949" t="s">
        <v>2304</v>
      </c>
      <c r="P4944" s="949" t="s">
        <v>2305</v>
      </c>
      <c r="Q4944" s="953" t="s">
        <v>1835</v>
      </c>
    </row>
    <row r="4945" spans="2:17" customFormat="1" ht="15.75" customHeight="1" x14ac:dyDescent="0.2">
      <c r="B4945" s="948" t="s">
        <v>2306</v>
      </c>
      <c r="C4945" s="949" t="s">
        <v>783</v>
      </c>
      <c r="D4945" s="950">
        <v>300</v>
      </c>
      <c r="E4945" s="951">
        <f t="shared" si="53"/>
        <v>336.00000000000006</v>
      </c>
      <c r="F4945" s="950">
        <v>0.04</v>
      </c>
      <c r="G4945" s="968">
        <f t="shared" si="54"/>
        <v>4.4800000000000006E-2</v>
      </c>
      <c r="H4945" s="952">
        <v>0.08</v>
      </c>
      <c r="I4945" s="952">
        <f t="shared" si="55"/>
        <v>8.9600000000000013E-2</v>
      </c>
      <c r="J4945" s="952">
        <v>0.22</v>
      </c>
      <c r="K4945" s="952">
        <f t="shared" si="56"/>
        <v>0.24640000000000004</v>
      </c>
      <c r="L4945" s="952">
        <v>0.15</v>
      </c>
      <c r="M4945" s="952">
        <f t="shared" si="57"/>
        <v>0.16800000000000001</v>
      </c>
      <c r="N4945" s="949" t="s">
        <v>2307</v>
      </c>
      <c r="O4945" s="949" t="s">
        <v>2308</v>
      </c>
      <c r="P4945" s="949" t="s">
        <v>2825</v>
      </c>
      <c r="Q4945" s="953" t="s">
        <v>1835</v>
      </c>
    </row>
    <row r="4946" spans="2:17" customFormat="1" ht="15.75" customHeight="1" x14ac:dyDescent="0.2">
      <c r="B4946" s="948" t="s">
        <v>2309</v>
      </c>
      <c r="C4946" s="949" t="s">
        <v>783</v>
      </c>
      <c r="D4946" s="950">
        <v>350</v>
      </c>
      <c r="E4946" s="951">
        <f t="shared" si="53"/>
        <v>392.00000000000006</v>
      </c>
      <c r="F4946" s="950">
        <v>0.04</v>
      </c>
      <c r="G4946" s="968">
        <f t="shared" si="54"/>
        <v>4.4800000000000006E-2</v>
      </c>
      <c r="H4946" s="952">
        <v>0.08</v>
      </c>
      <c r="I4946" s="952">
        <f t="shared" si="55"/>
        <v>8.9600000000000013E-2</v>
      </c>
      <c r="J4946" s="952">
        <v>0.22</v>
      </c>
      <c r="K4946" s="952">
        <f t="shared" si="56"/>
        <v>0.24640000000000004</v>
      </c>
      <c r="L4946" s="952">
        <v>0.15</v>
      </c>
      <c r="M4946" s="952">
        <f t="shared" si="57"/>
        <v>0.16800000000000001</v>
      </c>
      <c r="N4946" s="949" t="s">
        <v>2310</v>
      </c>
      <c r="O4946" s="949" t="s">
        <v>2311</v>
      </c>
      <c r="P4946" s="949" t="s">
        <v>2832</v>
      </c>
      <c r="Q4946" s="953" t="s">
        <v>1840</v>
      </c>
    </row>
    <row r="4947" spans="2:17" customFormat="1" ht="15.75" customHeight="1" x14ac:dyDescent="0.2">
      <c r="B4947" s="948" t="s">
        <v>2312</v>
      </c>
      <c r="C4947" s="949" t="s">
        <v>783</v>
      </c>
      <c r="D4947" s="950">
        <v>400</v>
      </c>
      <c r="E4947" s="951">
        <f t="shared" si="53"/>
        <v>448.00000000000006</v>
      </c>
      <c r="F4947" s="950">
        <v>0.04</v>
      </c>
      <c r="G4947" s="968">
        <f t="shared" si="54"/>
        <v>4.4800000000000006E-2</v>
      </c>
      <c r="H4947" s="952">
        <v>0.08</v>
      </c>
      <c r="I4947" s="952">
        <f t="shared" si="55"/>
        <v>8.9600000000000013E-2</v>
      </c>
      <c r="J4947" s="952">
        <v>0.22</v>
      </c>
      <c r="K4947" s="952">
        <f t="shared" si="56"/>
        <v>0.24640000000000004</v>
      </c>
      <c r="L4947" s="952">
        <v>0.15</v>
      </c>
      <c r="M4947" s="952">
        <f t="shared" si="57"/>
        <v>0.16800000000000001</v>
      </c>
      <c r="N4947" s="949" t="s">
        <v>2313</v>
      </c>
      <c r="O4947" s="949" t="s">
        <v>496</v>
      </c>
      <c r="P4947" s="949" t="s">
        <v>2314</v>
      </c>
      <c r="Q4947" s="953" t="s">
        <v>1840</v>
      </c>
    </row>
    <row r="4948" spans="2:17" customFormat="1" ht="15.75" customHeight="1" x14ac:dyDescent="0.2">
      <c r="B4948" s="948" t="s">
        <v>2315</v>
      </c>
      <c r="C4948" s="949" t="s">
        <v>783</v>
      </c>
      <c r="D4948" s="950">
        <v>450</v>
      </c>
      <c r="E4948" s="951">
        <f t="shared" si="53"/>
        <v>504.00000000000006</v>
      </c>
      <c r="F4948" s="950">
        <v>0.04</v>
      </c>
      <c r="G4948" s="968">
        <f t="shared" si="54"/>
        <v>4.4800000000000006E-2</v>
      </c>
      <c r="H4948" s="952">
        <v>0.08</v>
      </c>
      <c r="I4948" s="952">
        <f t="shared" si="55"/>
        <v>8.9600000000000013E-2</v>
      </c>
      <c r="J4948" s="952">
        <v>0.22</v>
      </c>
      <c r="K4948" s="952">
        <f t="shared" si="56"/>
        <v>0.24640000000000004</v>
      </c>
      <c r="L4948" s="952">
        <v>0.15</v>
      </c>
      <c r="M4948" s="952">
        <f t="shared" si="57"/>
        <v>0.16800000000000001</v>
      </c>
      <c r="N4948" s="949" t="s">
        <v>2316</v>
      </c>
      <c r="O4948" s="949" t="s">
        <v>2317</v>
      </c>
      <c r="P4948" s="949" t="s">
        <v>492</v>
      </c>
      <c r="Q4948" s="953" t="s">
        <v>1840</v>
      </c>
    </row>
    <row r="4949" spans="2:17" customFormat="1" ht="15.75" customHeight="1" x14ac:dyDescent="0.2">
      <c r="B4949" s="948" t="s">
        <v>2318</v>
      </c>
      <c r="C4949" s="949" t="s">
        <v>783</v>
      </c>
      <c r="D4949" s="950">
        <v>500</v>
      </c>
      <c r="E4949" s="951">
        <f t="shared" si="53"/>
        <v>560</v>
      </c>
      <c r="F4949" s="950">
        <v>0.04</v>
      </c>
      <c r="G4949" s="968">
        <f t="shared" si="54"/>
        <v>4.4800000000000006E-2</v>
      </c>
      <c r="H4949" s="952">
        <v>0.08</v>
      </c>
      <c r="I4949" s="952">
        <f t="shared" si="55"/>
        <v>8.9600000000000013E-2</v>
      </c>
      <c r="J4949" s="952">
        <v>0.22</v>
      </c>
      <c r="K4949" s="952">
        <f t="shared" si="56"/>
        <v>0.24640000000000004</v>
      </c>
      <c r="L4949" s="952">
        <v>0.15</v>
      </c>
      <c r="M4949" s="952">
        <f t="shared" si="57"/>
        <v>0.16800000000000001</v>
      </c>
      <c r="N4949" s="949" t="s">
        <v>2319</v>
      </c>
      <c r="O4949" s="949" t="s">
        <v>2718</v>
      </c>
      <c r="P4949" s="949" t="s">
        <v>499</v>
      </c>
      <c r="Q4949" s="953" t="s">
        <v>1840</v>
      </c>
    </row>
    <row r="4950" spans="2:17" customFormat="1" ht="15.75" customHeight="1" x14ac:dyDescent="0.2">
      <c r="B4950" s="948" t="s">
        <v>2719</v>
      </c>
      <c r="C4950" s="949" t="s">
        <v>783</v>
      </c>
      <c r="D4950" s="950">
        <v>550</v>
      </c>
      <c r="E4950" s="951">
        <f t="shared" si="53"/>
        <v>616.00000000000011</v>
      </c>
      <c r="F4950" s="950">
        <v>0.04</v>
      </c>
      <c r="G4950" s="968">
        <f t="shared" si="54"/>
        <v>4.4800000000000006E-2</v>
      </c>
      <c r="H4950" s="952">
        <v>0.08</v>
      </c>
      <c r="I4950" s="952">
        <f t="shared" si="55"/>
        <v>8.9600000000000013E-2</v>
      </c>
      <c r="J4950" s="952">
        <v>0.22</v>
      </c>
      <c r="K4950" s="952">
        <f t="shared" si="56"/>
        <v>0.24640000000000004</v>
      </c>
      <c r="L4950" s="952">
        <v>0.15</v>
      </c>
      <c r="M4950" s="952">
        <f t="shared" si="57"/>
        <v>0.16800000000000001</v>
      </c>
      <c r="N4950" s="949" t="s">
        <v>2720</v>
      </c>
      <c r="O4950" s="949" t="s">
        <v>2301</v>
      </c>
      <c r="P4950" s="949" t="s">
        <v>2721</v>
      </c>
      <c r="Q4950" s="953" t="s">
        <v>1840</v>
      </c>
    </row>
    <row r="4951" spans="2:17" customFormat="1" ht="15.75" customHeight="1" x14ac:dyDescent="0.2">
      <c r="B4951" s="948" t="s">
        <v>2722</v>
      </c>
      <c r="C4951" s="949" t="s">
        <v>783</v>
      </c>
      <c r="D4951" s="950">
        <v>600</v>
      </c>
      <c r="E4951" s="951">
        <f t="shared" si="53"/>
        <v>672.00000000000011</v>
      </c>
      <c r="F4951" s="950">
        <v>0.04</v>
      </c>
      <c r="G4951" s="968">
        <f t="shared" si="54"/>
        <v>4.4800000000000006E-2</v>
      </c>
      <c r="H4951" s="952">
        <v>0.08</v>
      </c>
      <c r="I4951" s="952">
        <f t="shared" si="55"/>
        <v>8.9600000000000013E-2</v>
      </c>
      <c r="J4951" s="952">
        <v>0.22</v>
      </c>
      <c r="K4951" s="952">
        <f t="shared" si="56"/>
        <v>0.24640000000000004</v>
      </c>
      <c r="L4951" s="952">
        <v>0.15</v>
      </c>
      <c r="M4951" s="952">
        <f t="shared" si="57"/>
        <v>0.16800000000000001</v>
      </c>
      <c r="N4951" s="949" t="s">
        <v>2723</v>
      </c>
      <c r="O4951" s="949" t="s">
        <v>2724</v>
      </c>
      <c r="P4951" s="949" t="s">
        <v>2725</v>
      </c>
      <c r="Q4951" s="953" t="s">
        <v>1840</v>
      </c>
    </row>
    <row r="4952" spans="2:17" customFormat="1" ht="15.75" customHeight="1" x14ac:dyDescent="0.2">
      <c r="B4952" s="948" t="s">
        <v>2726</v>
      </c>
      <c r="C4952" s="949" t="s">
        <v>783</v>
      </c>
      <c r="D4952" s="950">
        <v>650</v>
      </c>
      <c r="E4952" s="951">
        <f t="shared" si="53"/>
        <v>728.00000000000011</v>
      </c>
      <c r="F4952" s="950">
        <v>0.04</v>
      </c>
      <c r="G4952" s="968">
        <f t="shared" si="54"/>
        <v>4.4800000000000006E-2</v>
      </c>
      <c r="H4952" s="952">
        <v>0.08</v>
      </c>
      <c r="I4952" s="952">
        <f t="shared" si="55"/>
        <v>8.9600000000000013E-2</v>
      </c>
      <c r="J4952" s="952">
        <v>0.22</v>
      </c>
      <c r="K4952" s="952">
        <f t="shared" si="56"/>
        <v>0.24640000000000004</v>
      </c>
      <c r="L4952" s="952">
        <v>0.15</v>
      </c>
      <c r="M4952" s="952">
        <f t="shared" si="57"/>
        <v>0.16800000000000001</v>
      </c>
      <c r="N4952" s="949" t="s">
        <v>2727</v>
      </c>
      <c r="O4952" s="949" t="s">
        <v>2728</v>
      </c>
      <c r="P4952" s="949" t="s">
        <v>2729</v>
      </c>
      <c r="Q4952" s="953" t="s">
        <v>1840</v>
      </c>
    </row>
    <row r="4953" spans="2:17" customFormat="1" ht="15.75" customHeight="1" x14ac:dyDescent="0.2">
      <c r="B4953" s="948" t="s">
        <v>2730</v>
      </c>
      <c r="C4953" s="949" t="s">
        <v>783</v>
      </c>
      <c r="D4953" s="950">
        <v>700</v>
      </c>
      <c r="E4953" s="951">
        <f t="shared" si="53"/>
        <v>784.00000000000011</v>
      </c>
      <c r="F4953" s="950">
        <v>0.04</v>
      </c>
      <c r="G4953" s="968">
        <f t="shared" si="54"/>
        <v>4.4800000000000006E-2</v>
      </c>
      <c r="H4953" s="952">
        <v>0.08</v>
      </c>
      <c r="I4953" s="952">
        <f t="shared" si="55"/>
        <v>8.9600000000000013E-2</v>
      </c>
      <c r="J4953" s="952">
        <v>0.22</v>
      </c>
      <c r="K4953" s="952">
        <f t="shared" si="56"/>
        <v>0.24640000000000004</v>
      </c>
      <c r="L4953" s="952">
        <v>0.15</v>
      </c>
      <c r="M4953" s="952">
        <f t="shared" si="57"/>
        <v>0.16800000000000001</v>
      </c>
      <c r="N4953" s="949" t="s">
        <v>2731</v>
      </c>
      <c r="O4953" s="949" t="s">
        <v>2732</v>
      </c>
      <c r="P4953" s="949" t="s">
        <v>2733</v>
      </c>
      <c r="Q4953" s="953" t="s">
        <v>1840</v>
      </c>
    </row>
    <row r="4954" spans="2:17" customFormat="1" ht="15.75" customHeight="1" x14ac:dyDescent="0.2">
      <c r="B4954" s="948" t="s">
        <v>2734</v>
      </c>
      <c r="C4954" s="949" t="s">
        <v>783</v>
      </c>
      <c r="D4954" s="950">
        <v>750</v>
      </c>
      <c r="E4954" s="951">
        <f t="shared" si="53"/>
        <v>840.00000000000011</v>
      </c>
      <c r="F4954" s="950">
        <v>0.04</v>
      </c>
      <c r="G4954" s="968">
        <f t="shared" si="54"/>
        <v>4.4800000000000006E-2</v>
      </c>
      <c r="H4954" s="952">
        <v>0.08</v>
      </c>
      <c r="I4954" s="952">
        <f t="shared" si="55"/>
        <v>8.9600000000000013E-2</v>
      </c>
      <c r="J4954" s="952">
        <v>0.22</v>
      </c>
      <c r="K4954" s="952">
        <f t="shared" si="56"/>
        <v>0.24640000000000004</v>
      </c>
      <c r="L4954" s="952">
        <v>0.15</v>
      </c>
      <c r="M4954" s="952">
        <f t="shared" si="57"/>
        <v>0.16800000000000001</v>
      </c>
      <c r="N4954" s="949" t="s">
        <v>2735</v>
      </c>
      <c r="O4954" s="949" t="s">
        <v>2736</v>
      </c>
      <c r="P4954" s="949" t="s">
        <v>2313</v>
      </c>
      <c r="Q4954" s="953" t="s">
        <v>1840</v>
      </c>
    </row>
    <row r="4955" spans="2:17" customFormat="1" ht="15.75" customHeight="1" x14ac:dyDescent="0.2">
      <c r="B4955" s="948" t="s">
        <v>2737</v>
      </c>
      <c r="C4955" s="949" t="s">
        <v>783</v>
      </c>
      <c r="D4955" s="950">
        <v>800</v>
      </c>
      <c r="E4955" s="951">
        <f t="shared" si="53"/>
        <v>896.00000000000011</v>
      </c>
      <c r="F4955" s="950">
        <v>0.04</v>
      </c>
      <c r="G4955" s="968">
        <f t="shared" si="54"/>
        <v>4.4800000000000006E-2</v>
      </c>
      <c r="H4955" s="952">
        <v>0.08</v>
      </c>
      <c r="I4955" s="952">
        <f t="shared" si="55"/>
        <v>8.9600000000000013E-2</v>
      </c>
      <c r="J4955" s="952">
        <v>0.22</v>
      </c>
      <c r="K4955" s="952">
        <f t="shared" si="56"/>
        <v>0.24640000000000004</v>
      </c>
      <c r="L4955" s="952">
        <v>0.15</v>
      </c>
      <c r="M4955" s="952">
        <f t="shared" si="57"/>
        <v>0.16800000000000001</v>
      </c>
      <c r="N4955" s="949" t="s">
        <v>2738</v>
      </c>
      <c r="O4955" s="949" t="s">
        <v>2739</v>
      </c>
      <c r="P4955" s="949" t="s">
        <v>2740</v>
      </c>
      <c r="Q4955" s="953" t="s">
        <v>1840</v>
      </c>
    </row>
    <row r="4956" spans="2:17" customFormat="1" ht="15.75" customHeight="1" x14ac:dyDescent="0.2">
      <c r="B4956" s="948" t="s">
        <v>2741</v>
      </c>
      <c r="C4956" s="949" t="s">
        <v>783</v>
      </c>
      <c r="D4956" s="950">
        <v>850</v>
      </c>
      <c r="E4956" s="951">
        <f t="shared" si="53"/>
        <v>952.00000000000011</v>
      </c>
      <c r="F4956" s="950">
        <v>0.04</v>
      </c>
      <c r="G4956" s="968">
        <f t="shared" si="54"/>
        <v>4.4800000000000006E-2</v>
      </c>
      <c r="H4956" s="952">
        <v>0.08</v>
      </c>
      <c r="I4956" s="952">
        <f t="shared" si="55"/>
        <v>8.9600000000000013E-2</v>
      </c>
      <c r="J4956" s="952">
        <v>0.22</v>
      </c>
      <c r="K4956" s="952">
        <f t="shared" si="56"/>
        <v>0.24640000000000004</v>
      </c>
      <c r="L4956" s="952">
        <v>0.15</v>
      </c>
      <c r="M4956" s="952">
        <f t="shared" si="57"/>
        <v>0.16800000000000001</v>
      </c>
      <c r="N4956" s="949" t="s">
        <v>2742</v>
      </c>
      <c r="O4956" s="949" t="s">
        <v>2743</v>
      </c>
      <c r="P4956" s="949" t="s">
        <v>2744</v>
      </c>
      <c r="Q4956" s="953" t="s">
        <v>1840</v>
      </c>
    </row>
    <row r="4957" spans="2:17" customFormat="1" ht="15.75" customHeight="1" x14ac:dyDescent="0.2">
      <c r="B4957" s="948" t="s">
        <v>2745</v>
      </c>
      <c r="C4957" s="949" t="s">
        <v>783</v>
      </c>
      <c r="D4957" s="950">
        <v>900</v>
      </c>
      <c r="E4957" s="951">
        <f t="shared" si="53"/>
        <v>1008.0000000000001</v>
      </c>
      <c r="F4957" s="950">
        <v>0.04</v>
      </c>
      <c r="G4957" s="968">
        <f t="shared" si="54"/>
        <v>4.4800000000000006E-2</v>
      </c>
      <c r="H4957" s="952">
        <v>0.08</v>
      </c>
      <c r="I4957" s="952">
        <f t="shared" si="55"/>
        <v>8.9600000000000013E-2</v>
      </c>
      <c r="J4957" s="952">
        <v>0.22</v>
      </c>
      <c r="K4957" s="952">
        <f t="shared" si="56"/>
        <v>0.24640000000000004</v>
      </c>
      <c r="L4957" s="952">
        <v>0.15</v>
      </c>
      <c r="M4957" s="952">
        <f t="shared" si="57"/>
        <v>0.16800000000000001</v>
      </c>
      <c r="N4957" s="949" t="s">
        <v>2746</v>
      </c>
      <c r="O4957" s="949" t="s">
        <v>2747</v>
      </c>
      <c r="P4957" s="949" t="s">
        <v>2748</v>
      </c>
      <c r="Q4957" s="953" t="s">
        <v>1840</v>
      </c>
    </row>
    <row r="4958" spans="2:17" customFormat="1" ht="15.75" customHeight="1" x14ac:dyDescent="0.2">
      <c r="B4958" s="948" t="s">
        <v>2749</v>
      </c>
      <c r="C4958" s="949" t="s">
        <v>783</v>
      </c>
      <c r="D4958" s="950">
        <v>950</v>
      </c>
      <c r="E4958" s="951">
        <f t="shared" si="53"/>
        <v>1064</v>
      </c>
      <c r="F4958" s="950">
        <v>0.04</v>
      </c>
      <c r="G4958" s="968">
        <f t="shared" si="54"/>
        <v>4.4800000000000006E-2</v>
      </c>
      <c r="H4958" s="952">
        <v>0.08</v>
      </c>
      <c r="I4958" s="952">
        <f t="shared" si="55"/>
        <v>8.9600000000000013E-2</v>
      </c>
      <c r="J4958" s="952">
        <v>0.22</v>
      </c>
      <c r="K4958" s="952">
        <f t="shared" si="56"/>
        <v>0.24640000000000004</v>
      </c>
      <c r="L4958" s="952">
        <v>0.15</v>
      </c>
      <c r="M4958" s="952">
        <f t="shared" si="57"/>
        <v>0.16800000000000001</v>
      </c>
      <c r="N4958" s="949" t="s">
        <v>2750</v>
      </c>
      <c r="O4958" s="949" t="s">
        <v>2751</v>
      </c>
      <c r="P4958" s="949" t="s">
        <v>2752</v>
      </c>
      <c r="Q4958" s="953" t="s">
        <v>1840</v>
      </c>
    </row>
    <row r="4959" spans="2:17" customFormat="1" ht="15.75" customHeight="1" x14ac:dyDescent="0.2">
      <c r="B4959" s="948" t="s">
        <v>2753</v>
      </c>
      <c r="C4959" s="949" t="s">
        <v>783</v>
      </c>
      <c r="D4959" s="950">
        <v>1000</v>
      </c>
      <c r="E4959" s="951">
        <f t="shared" si="53"/>
        <v>1120</v>
      </c>
      <c r="F4959" s="950">
        <v>0.04</v>
      </c>
      <c r="G4959" s="968">
        <f t="shared" si="54"/>
        <v>4.4800000000000006E-2</v>
      </c>
      <c r="H4959" s="952">
        <v>0.08</v>
      </c>
      <c r="I4959" s="952">
        <f t="shared" si="55"/>
        <v>8.9600000000000013E-2</v>
      </c>
      <c r="J4959" s="952">
        <v>0.22</v>
      </c>
      <c r="K4959" s="952">
        <f t="shared" si="56"/>
        <v>0.24640000000000004</v>
      </c>
      <c r="L4959" s="952">
        <v>0.15</v>
      </c>
      <c r="M4959" s="952">
        <f t="shared" si="57"/>
        <v>0.16800000000000001</v>
      </c>
      <c r="N4959" s="949" t="s">
        <v>2754</v>
      </c>
      <c r="O4959" s="949" t="s">
        <v>488</v>
      </c>
      <c r="P4959" s="949" t="s">
        <v>2755</v>
      </c>
      <c r="Q4959" s="953" t="s">
        <v>1840</v>
      </c>
    </row>
    <row r="4960" spans="2:17" customFormat="1" ht="15.75" customHeight="1" x14ac:dyDescent="0.2">
      <c r="B4960" s="948" t="s">
        <v>2756</v>
      </c>
      <c r="C4960" s="949" t="s">
        <v>783</v>
      </c>
      <c r="D4960" s="950">
        <v>1500</v>
      </c>
      <c r="E4960" s="951">
        <f t="shared" si="53"/>
        <v>1680.0000000000002</v>
      </c>
      <c r="F4960" s="950">
        <v>0.04</v>
      </c>
      <c r="G4960" s="968">
        <f t="shared" si="54"/>
        <v>4.4800000000000006E-2</v>
      </c>
      <c r="H4960" s="952">
        <v>0.08</v>
      </c>
      <c r="I4960" s="952">
        <f t="shared" si="55"/>
        <v>8.9600000000000013E-2</v>
      </c>
      <c r="J4960" s="952">
        <v>0.22</v>
      </c>
      <c r="K4960" s="952">
        <f t="shared" si="56"/>
        <v>0.24640000000000004</v>
      </c>
      <c r="L4960" s="952">
        <v>0.15</v>
      </c>
      <c r="M4960" s="952">
        <f t="shared" si="57"/>
        <v>0.16800000000000001</v>
      </c>
      <c r="N4960" s="949" t="s">
        <v>2757</v>
      </c>
      <c r="O4960" s="949" t="s">
        <v>2758</v>
      </c>
      <c r="P4960" s="949" t="s">
        <v>2738</v>
      </c>
      <c r="Q4960" s="953" t="s">
        <v>1840</v>
      </c>
    </row>
    <row r="4961" spans="2:17" customFormat="1" ht="15.75" customHeight="1" x14ac:dyDescent="0.2">
      <c r="B4961" s="948" t="s">
        <v>2759</v>
      </c>
      <c r="C4961" s="949" t="s">
        <v>783</v>
      </c>
      <c r="D4961" s="950">
        <v>2000</v>
      </c>
      <c r="E4961" s="951">
        <f t="shared" si="53"/>
        <v>2240</v>
      </c>
      <c r="F4961" s="950">
        <v>0.04</v>
      </c>
      <c r="G4961" s="968">
        <f t="shared" si="54"/>
        <v>4.4800000000000006E-2</v>
      </c>
      <c r="H4961" s="952">
        <v>0.08</v>
      </c>
      <c r="I4961" s="952">
        <f t="shared" si="55"/>
        <v>8.9600000000000013E-2</v>
      </c>
      <c r="J4961" s="952">
        <v>0.22</v>
      </c>
      <c r="K4961" s="952">
        <f t="shared" si="56"/>
        <v>0.24640000000000004</v>
      </c>
      <c r="L4961" s="952">
        <v>0.15</v>
      </c>
      <c r="M4961" s="952">
        <f t="shared" si="57"/>
        <v>0.16800000000000001</v>
      </c>
      <c r="N4961" s="949" t="s">
        <v>2760</v>
      </c>
      <c r="O4961" s="949" t="s">
        <v>2761</v>
      </c>
      <c r="P4961" s="949" t="s">
        <v>2762</v>
      </c>
      <c r="Q4961" s="953" t="s">
        <v>1840</v>
      </c>
    </row>
    <row r="4962" spans="2:17" customFormat="1" ht="15.75" customHeight="1" x14ac:dyDescent="0.2">
      <c r="B4962" s="954"/>
      <c r="C4962" s="955"/>
      <c r="D4962" s="969"/>
      <c r="E4962" s="955"/>
      <c r="F4962" s="969"/>
      <c r="G4962" s="969"/>
      <c r="H4962" s="957"/>
      <c r="I4962" s="957"/>
      <c r="J4962" s="957"/>
      <c r="K4962" s="957"/>
      <c r="L4962" s="957"/>
      <c r="M4962" s="957"/>
      <c r="N4962" s="955"/>
      <c r="O4962" s="955"/>
      <c r="P4962" s="955"/>
      <c r="Q4962" s="958"/>
    </row>
    <row r="4963" spans="2:17" customFormat="1" ht="15.75" customHeight="1" x14ac:dyDescent="0.2">
      <c r="B4963" s="948" t="s">
        <v>2290</v>
      </c>
      <c r="C4963" s="949" t="s">
        <v>2030</v>
      </c>
      <c r="D4963" s="950">
        <v>50</v>
      </c>
      <c r="E4963" s="951">
        <f>+D4963*1.12</f>
        <v>56.000000000000007</v>
      </c>
      <c r="F4963" s="950">
        <v>0.04</v>
      </c>
      <c r="G4963" s="968">
        <f>+F4963*1.12</f>
        <v>4.4800000000000006E-2</v>
      </c>
      <c r="H4963" s="952">
        <v>0.08</v>
      </c>
      <c r="I4963" s="952">
        <f>+H4963*1.12</f>
        <v>8.9600000000000013E-2</v>
      </c>
      <c r="J4963" s="952">
        <v>0.22</v>
      </c>
      <c r="K4963" s="952">
        <f>+J4963*1.12</f>
        <v>0.24640000000000004</v>
      </c>
      <c r="L4963" s="952">
        <v>0.15</v>
      </c>
      <c r="M4963" s="952">
        <f>+L4963*1.12</f>
        <v>0.16800000000000001</v>
      </c>
      <c r="N4963" s="949" t="s">
        <v>2291</v>
      </c>
      <c r="O4963" s="949" t="s">
        <v>2292</v>
      </c>
      <c r="P4963" s="949" t="s">
        <v>1462</v>
      </c>
      <c r="Q4963" s="953" t="s">
        <v>1835</v>
      </c>
    </row>
    <row r="4964" spans="2:17" customFormat="1" ht="15.75" customHeight="1" x14ac:dyDescent="0.2">
      <c r="B4964" s="948" t="s">
        <v>2293</v>
      </c>
      <c r="C4964" s="949" t="s">
        <v>2030</v>
      </c>
      <c r="D4964" s="950">
        <v>100</v>
      </c>
      <c r="E4964" s="951">
        <f t="shared" ref="E4964:E4984" si="58">+D4964*1.12</f>
        <v>112.00000000000001</v>
      </c>
      <c r="F4964" s="950">
        <v>0.04</v>
      </c>
      <c r="G4964" s="968">
        <f t="shared" ref="G4964:G4984" si="59">+F4964*1.12</f>
        <v>4.4800000000000006E-2</v>
      </c>
      <c r="H4964" s="952">
        <v>0.08</v>
      </c>
      <c r="I4964" s="952">
        <f t="shared" ref="I4964:I4984" si="60">+H4964*1.12</f>
        <v>8.9600000000000013E-2</v>
      </c>
      <c r="J4964" s="952">
        <v>0.22</v>
      </c>
      <c r="K4964" s="952">
        <f t="shared" ref="K4964:K4984" si="61">+J4964*1.12</f>
        <v>0.24640000000000004</v>
      </c>
      <c r="L4964" s="952">
        <v>0.15</v>
      </c>
      <c r="M4964" s="952">
        <f t="shared" ref="M4964:M4984" si="62">+L4964*1.12</f>
        <v>0.16800000000000001</v>
      </c>
      <c r="N4964" s="949" t="s">
        <v>2294</v>
      </c>
      <c r="O4964" s="949" t="s">
        <v>2295</v>
      </c>
      <c r="P4964" s="949" t="s">
        <v>2296</v>
      </c>
      <c r="Q4964" s="953" t="s">
        <v>1835</v>
      </c>
    </row>
    <row r="4965" spans="2:17" customFormat="1" ht="15.75" customHeight="1" x14ac:dyDescent="0.2">
      <c r="B4965" s="948" t="s">
        <v>2297</v>
      </c>
      <c r="C4965" s="949" t="s">
        <v>2030</v>
      </c>
      <c r="D4965" s="950">
        <v>150</v>
      </c>
      <c r="E4965" s="951">
        <f t="shared" si="58"/>
        <v>168.00000000000003</v>
      </c>
      <c r="F4965" s="950">
        <v>0.04</v>
      </c>
      <c r="G4965" s="968">
        <f t="shared" si="59"/>
        <v>4.4800000000000006E-2</v>
      </c>
      <c r="H4965" s="952">
        <v>0.08</v>
      </c>
      <c r="I4965" s="952">
        <f t="shared" si="60"/>
        <v>8.9600000000000013E-2</v>
      </c>
      <c r="J4965" s="952">
        <v>0.22</v>
      </c>
      <c r="K4965" s="952">
        <f t="shared" si="61"/>
        <v>0.24640000000000004</v>
      </c>
      <c r="L4965" s="952">
        <v>0.15</v>
      </c>
      <c r="M4965" s="952">
        <f t="shared" si="62"/>
        <v>0.16800000000000001</v>
      </c>
      <c r="N4965" s="949" t="s">
        <v>2298</v>
      </c>
      <c r="O4965" s="949" t="s">
        <v>2299</v>
      </c>
      <c r="P4965" s="949" t="s">
        <v>2804</v>
      </c>
      <c r="Q4965" s="953" t="s">
        <v>1835</v>
      </c>
    </row>
    <row r="4966" spans="2:17" customFormat="1" ht="15.75" customHeight="1" x14ac:dyDescent="0.2">
      <c r="B4966" s="948" t="s">
        <v>2300</v>
      </c>
      <c r="C4966" s="949" t="s">
        <v>2030</v>
      </c>
      <c r="D4966" s="950">
        <v>200</v>
      </c>
      <c r="E4966" s="951">
        <f t="shared" si="58"/>
        <v>224.00000000000003</v>
      </c>
      <c r="F4966" s="950">
        <v>0.04</v>
      </c>
      <c r="G4966" s="968">
        <f t="shared" si="59"/>
        <v>4.4800000000000006E-2</v>
      </c>
      <c r="H4966" s="952">
        <v>0.08</v>
      </c>
      <c r="I4966" s="952">
        <f t="shared" si="60"/>
        <v>8.9600000000000013E-2</v>
      </c>
      <c r="J4966" s="952">
        <v>0.22</v>
      </c>
      <c r="K4966" s="952">
        <f t="shared" si="61"/>
        <v>0.24640000000000004</v>
      </c>
      <c r="L4966" s="952">
        <v>0.15</v>
      </c>
      <c r="M4966" s="952">
        <f t="shared" si="62"/>
        <v>0.16800000000000001</v>
      </c>
      <c r="N4966" s="949" t="s">
        <v>2301</v>
      </c>
      <c r="O4966" s="949" t="s">
        <v>2628</v>
      </c>
      <c r="P4966" s="949" t="s">
        <v>2811</v>
      </c>
      <c r="Q4966" s="953" t="s">
        <v>1835</v>
      </c>
    </row>
    <row r="4967" spans="2:17" customFormat="1" ht="15.75" customHeight="1" x14ac:dyDescent="0.2">
      <c r="B4967" s="948" t="s">
        <v>2302</v>
      </c>
      <c r="C4967" s="949" t="s">
        <v>2030</v>
      </c>
      <c r="D4967" s="950">
        <v>250</v>
      </c>
      <c r="E4967" s="951">
        <f t="shared" si="58"/>
        <v>280</v>
      </c>
      <c r="F4967" s="950">
        <v>0.04</v>
      </c>
      <c r="G4967" s="968">
        <f t="shared" si="59"/>
        <v>4.4800000000000006E-2</v>
      </c>
      <c r="H4967" s="952">
        <v>0.08</v>
      </c>
      <c r="I4967" s="952">
        <f t="shared" si="60"/>
        <v>8.9600000000000013E-2</v>
      </c>
      <c r="J4967" s="952">
        <v>0.22</v>
      </c>
      <c r="K4967" s="952">
        <f t="shared" si="61"/>
        <v>0.24640000000000004</v>
      </c>
      <c r="L4967" s="952">
        <v>0.15</v>
      </c>
      <c r="M4967" s="952">
        <f t="shared" si="62"/>
        <v>0.16800000000000001</v>
      </c>
      <c r="N4967" s="949" t="s">
        <v>2303</v>
      </c>
      <c r="O4967" s="949" t="s">
        <v>2304</v>
      </c>
      <c r="P4967" s="949" t="s">
        <v>2305</v>
      </c>
      <c r="Q4967" s="953" t="s">
        <v>1835</v>
      </c>
    </row>
    <row r="4968" spans="2:17" customFormat="1" ht="15.75" customHeight="1" x14ac:dyDescent="0.2">
      <c r="B4968" s="948" t="s">
        <v>2306</v>
      </c>
      <c r="C4968" s="949" t="s">
        <v>2030</v>
      </c>
      <c r="D4968" s="950">
        <v>300</v>
      </c>
      <c r="E4968" s="951">
        <f t="shared" si="58"/>
        <v>336.00000000000006</v>
      </c>
      <c r="F4968" s="950">
        <v>0.04</v>
      </c>
      <c r="G4968" s="968">
        <f t="shared" si="59"/>
        <v>4.4800000000000006E-2</v>
      </c>
      <c r="H4968" s="952">
        <v>0.08</v>
      </c>
      <c r="I4968" s="952">
        <f t="shared" si="60"/>
        <v>8.9600000000000013E-2</v>
      </c>
      <c r="J4968" s="952">
        <v>0.22</v>
      </c>
      <c r="K4968" s="952">
        <f t="shared" si="61"/>
        <v>0.24640000000000004</v>
      </c>
      <c r="L4968" s="952">
        <v>0.15</v>
      </c>
      <c r="M4968" s="952">
        <f t="shared" si="62"/>
        <v>0.16800000000000001</v>
      </c>
      <c r="N4968" s="949" t="s">
        <v>2307</v>
      </c>
      <c r="O4968" s="949" t="s">
        <v>2308</v>
      </c>
      <c r="P4968" s="949" t="s">
        <v>2825</v>
      </c>
      <c r="Q4968" s="953" t="s">
        <v>1835</v>
      </c>
    </row>
    <row r="4969" spans="2:17" customFormat="1" ht="15.75" customHeight="1" x14ac:dyDescent="0.2">
      <c r="B4969" s="948" t="s">
        <v>2309</v>
      </c>
      <c r="C4969" s="949" t="s">
        <v>2030</v>
      </c>
      <c r="D4969" s="950">
        <v>350</v>
      </c>
      <c r="E4969" s="951">
        <f t="shared" si="58"/>
        <v>392.00000000000006</v>
      </c>
      <c r="F4969" s="950">
        <v>0.04</v>
      </c>
      <c r="G4969" s="968">
        <f t="shared" si="59"/>
        <v>4.4800000000000006E-2</v>
      </c>
      <c r="H4969" s="952">
        <v>0.08</v>
      </c>
      <c r="I4969" s="952">
        <f t="shared" si="60"/>
        <v>8.9600000000000013E-2</v>
      </c>
      <c r="J4969" s="952">
        <v>0.22</v>
      </c>
      <c r="K4969" s="952">
        <f t="shared" si="61"/>
        <v>0.24640000000000004</v>
      </c>
      <c r="L4969" s="952">
        <v>0.15</v>
      </c>
      <c r="M4969" s="952">
        <f t="shared" si="62"/>
        <v>0.16800000000000001</v>
      </c>
      <c r="N4969" s="949" t="s">
        <v>2310</v>
      </c>
      <c r="O4969" s="949" t="s">
        <v>2311</v>
      </c>
      <c r="P4969" s="949" t="s">
        <v>2832</v>
      </c>
      <c r="Q4969" s="953" t="s">
        <v>1840</v>
      </c>
    </row>
    <row r="4970" spans="2:17" customFormat="1" ht="15.75" customHeight="1" x14ac:dyDescent="0.2">
      <c r="B4970" s="948" t="s">
        <v>2312</v>
      </c>
      <c r="C4970" s="949" t="s">
        <v>2030</v>
      </c>
      <c r="D4970" s="950">
        <v>400</v>
      </c>
      <c r="E4970" s="951">
        <f t="shared" si="58"/>
        <v>448.00000000000006</v>
      </c>
      <c r="F4970" s="950">
        <v>0.04</v>
      </c>
      <c r="G4970" s="968">
        <f t="shared" si="59"/>
        <v>4.4800000000000006E-2</v>
      </c>
      <c r="H4970" s="952">
        <v>0.08</v>
      </c>
      <c r="I4970" s="952">
        <f t="shared" si="60"/>
        <v>8.9600000000000013E-2</v>
      </c>
      <c r="J4970" s="952">
        <v>0.22</v>
      </c>
      <c r="K4970" s="952">
        <f t="shared" si="61"/>
        <v>0.24640000000000004</v>
      </c>
      <c r="L4970" s="952">
        <v>0.15</v>
      </c>
      <c r="M4970" s="952">
        <f t="shared" si="62"/>
        <v>0.16800000000000001</v>
      </c>
      <c r="N4970" s="949" t="s">
        <v>2313</v>
      </c>
      <c r="O4970" s="949" t="s">
        <v>496</v>
      </c>
      <c r="P4970" s="949" t="s">
        <v>2314</v>
      </c>
      <c r="Q4970" s="953" t="s">
        <v>1840</v>
      </c>
    </row>
    <row r="4971" spans="2:17" customFormat="1" ht="15.75" customHeight="1" x14ac:dyDescent="0.2">
      <c r="B4971" s="948" t="s">
        <v>2315</v>
      </c>
      <c r="C4971" s="949" t="s">
        <v>2030</v>
      </c>
      <c r="D4971" s="950">
        <v>450</v>
      </c>
      <c r="E4971" s="951">
        <f t="shared" si="58"/>
        <v>504.00000000000006</v>
      </c>
      <c r="F4971" s="950">
        <v>0.04</v>
      </c>
      <c r="G4971" s="968">
        <f t="shared" si="59"/>
        <v>4.4800000000000006E-2</v>
      </c>
      <c r="H4971" s="952">
        <v>0.08</v>
      </c>
      <c r="I4971" s="952">
        <f t="shared" si="60"/>
        <v>8.9600000000000013E-2</v>
      </c>
      <c r="J4971" s="952">
        <v>0.22</v>
      </c>
      <c r="K4971" s="952">
        <f t="shared" si="61"/>
        <v>0.24640000000000004</v>
      </c>
      <c r="L4971" s="952">
        <v>0.15</v>
      </c>
      <c r="M4971" s="952">
        <f t="shared" si="62"/>
        <v>0.16800000000000001</v>
      </c>
      <c r="N4971" s="949" t="s">
        <v>2316</v>
      </c>
      <c r="O4971" s="949" t="s">
        <v>2317</v>
      </c>
      <c r="P4971" s="949" t="s">
        <v>492</v>
      </c>
      <c r="Q4971" s="953" t="s">
        <v>1840</v>
      </c>
    </row>
    <row r="4972" spans="2:17" customFormat="1" ht="15.75" customHeight="1" x14ac:dyDescent="0.2">
      <c r="B4972" s="948" t="s">
        <v>2318</v>
      </c>
      <c r="C4972" s="949" t="s">
        <v>2030</v>
      </c>
      <c r="D4972" s="950">
        <v>500</v>
      </c>
      <c r="E4972" s="951">
        <f t="shared" si="58"/>
        <v>560</v>
      </c>
      <c r="F4972" s="950">
        <v>0.04</v>
      </c>
      <c r="G4972" s="968">
        <f t="shared" si="59"/>
        <v>4.4800000000000006E-2</v>
      </c>
      <c r="H4972" s="952">
        <v>0.08</v>
      </c>
      <c r="I4972" s="952">
        <f t="shared" si="60"/>
        <v>8.9600000000000013E-2</v>
      </c>
      <c r="J4972" s="952">
        <v>0.22</v>
      </c>
      <c r="K4972" s="952">
        <f t="shared" si="61"/>
        <v>0.24640000000000004</v>
      </c>
      <c r="L4972" s="952">
        <v>0.15</v>
      </c>
      <c r="M4972" s="952">
        <f t="shared" si="62"/>
        <v>0.16800000000000001</v>
      </c>
      <c r="N4972" s="949" t="s">
        <v>2319</v>
      </c>
      <c r="O4972" s="949" t="s">
        <v>2718</v>
      </c>
      <c r="P4972" s="949" t="s">
        <v>499</v>
      </c>
      <c r="Q4972" s="953" t="s">
        <v>1840</v>
      </c>
    </row>
    <row r="4973" spans="2:17" customFormat="1" ht="15.75" customHeight="1" x14ac:dyDescent="0.2">
      <c r="B4973" s="948" t="s">
        <v>2719</v>
      </c>
      <c r="C4973" s="949" t="s">
        <v>2030</v>
      </c>
      <c r="D4973" s="950">
        <v>550</v>
      </c>
      <c r="E4973" s="951">
        <f t="shared" si="58"/>
        <v>616.00000000000011</v>
      </c>
      <c r="F4973" s="950">
        <v>0.04</v>
      </c>
      <c r="G4973" s="968">
        <f t="shared" si="59"/>
        <v>4.4800000000000006E-2</v>
      </c>
      <c r="H4973" s="952">
        <v>0.08</v>
      </c>
      <c r="I4973" s="952">
        <f t="shared" si="60"/>
        <v>8.9600000000000013E-2</v>
      </c>
      <c r="J4973" s="952">
        <v>0.22</v>
      </c>
      <c r="K4973" s="952">
        <f t="shared" si="61"/>
        <v>0.24640000000000004</v>
      </c>
      <c r="L4973" s="952">
        <v>0.15</v>
      </c>
      <c r="M4973" s="952">
        <f t="shared" si="62"/>
        <v>0.16800000000000001</v>
      </c>
      <c r="N4973" s="949" t="s">
        <v>2720</v>
      </c>
      <c r="O4973" s="949" t="s">
        <v>2301</v>
      </c>
      <c r="P4973" s="949" t="s">
        <v>2721</v>
      </c>
      <c r="Q4973" s="953" t="s">
        <v>1840</v>
      </c>
    </row>
    <row r="4974" spans="2:17" customFormat="1" ht="15.75" customHeight="1" x14ac:dyDescent="0.2">
      <c r="B4974" s="948" t="s">
        <v>2722</v>
      </c>
      <c r="C4974" s="949" t="s">
        <v>2030</v>
      </c>
      <c r="D4974" s="950">
        <v>600</v>
      </c>
      <c r="E4974" s="951">
        <f t="shared" si="58"/>
        <v>672.00000000000011</v>
      </c>
      <c r="F4974" s="950">
        <v>0.04</v>
      </c>
      <c r="G4974" s="968">
        <f t="shared" si="59"/>
        <v>4.4800000000000006E-2</v>
      </c>
      <c r="H4974" s="952">
        <v>0.08</v>
      </c>
      <c r="I4974" s="952">
        <f t="shared" si="60"/>
        <v>8.9600000000000013E-2</v>
      </c>
      <c r="J4974" s="952">
        <v>0.22</v>
      </c>
      <c r="K4974" s="952">
        <f t="shared" si="61"/>
        <v>0.24640000000000004</v>
      </c>
      <c r="L4974" s="952">
        <v>0.15</v>
      </c>
      <c r="M4974" s="952">
        <f t="shared" si="62"/>
        <v>0.16800000000000001</v>
      </c>
      <c r="N4974" s="949" t="s">
        <v>2723</v>
      </c>
      <c r="O4974" s="949" t="s">
        <v>2724</v>
      </c>
      <c r="P4974" s="949" t="s">
        <v>2725</v>
      </c>
      <c r="Q4974" s="953" t="s">
        <v>1840</v>
      </c>
    </row>
    <row r="4975" spans="2:17" customFormat="1" ht="15.75" customHeight="1" x14ac:dyDescent="0.2">
      <c r="B4975" s="948" t="s">
        <v>2726</v>
      </c>
      <c r="C4975" s="949" t="s">
        <v>2030</v>
      </c>
      <c r="D4975" s="950">
        <v>650</v>
      </c>
      <c r="E4975" s="951">
        <f t="shared" si="58"/>
        <v>728.00000000000011</v>
      </c>
      <c r="F4975" s="950">
        <v>0.04</v>
      </c>
      <c r="G4975" s="968">
        <f t="shared" si="59"/>
        <v>4.4800000000000006E-2</v>
      </c>
      <c r="H4975" s="952">
        <v>0.08</v>
      </c>
      <c r="I4975" s="952">
        <f t="shared" si="60"/>
        <v>8.9600000000000013E-2</v>
      </c>
      <c r="J4975" s="952">
        <v>0.22</v>
      </c>
      <c r="K4975" s="952">
        <f t="shared" si="61"/>
        <v>0.24640000000000004</v>
      </c>
      <c r="L4975" s="952">
        <v>0.15</v>
      </c>
      <c r="M4975" s="952">
        <f t="shared" si="62"/>
        <v>0.16800000000000001</v>
      </c>
      <c r="N4975" s="949" t="s">
        <v>2727</v>
      </c>
      <c r="O4975" s="949" t="s">
        <v>2728</v>
      </c>
      <c r="P4975" s="949" t="s">
        <v>2729</v>
      </c>
      <c r="Q4975" s="953" t="s">
        <v>1840</v>
      </c>
    </row>
    <row r="4976" spans="2:17" customFormat="1" ht="15.75" customHeight="1" x14ac:dyDescent="0.2">
      <c r="B4976" s="948" t="s">
        <v>2730</v>
      </c>
      <c r="C4976" s="949" t="s">
        <v>2030</v>
      </c>
      <c r="D4976" s="950">
        <v>700</v>
      </c>
      <c r="E4976" s="951">
        <f t="shared" si="58"/>
        <v>784.00000000000011</v>
      </c>
      <c r="F4976" s="950">
        <v>0.04</v>
      </c>
      <c r="G4976" s="968">
        <f t="shared" si="59"/>
        <v>4.4800000000000006E-2</v>
      </c>
      <c r="H4976" s="952">
        <v>0.08</v>
      </c>
      <c r="I4976" s="952">
        <f t="shared" si="60"/>
        <v>8.9600000000000013E-2</v>
      </c>
      <c r="J4976" s="952">
        <v>0.22</v>
      </c>
      <c r="K4976" s="952">
        <f t="shared" si="61"/>
        <v>0.24640000000000004</v>
      </c>
      <c r="L4976" s="952">
        <v>0.15</v>
      </c>
      <c r="M4976" s="952">
        <f t="shared" si="62"/>
        <v>0.16800000000000001</v>
      </c>
      <c r="N4976" s="949" t="s">
        <v>2731</v>
      </c>
      <c r="O4976" s="949" t="s">
        <v>2732</v>
      </c>
      <c r="P4976" s="949" t="s">
        <v>2733</v>
      </c>
      <c r="Q4976" s="953" t="s">
        <v>1840</v>
      </c>
    </row>
    <row r="4977" spans="2:19" customFormat="1" ht="15.75" customHeight="1" x14ac:dyDescent="0.2">
      <c r="B4977" s="948" t="s">
        <v>2734</v>
      </c>
      <c r="C4977" s="949" t="s">
        <v>2030</v>
      </c>
      <c r="D4977" s="950">
        <v>750</v>
      </c>
      <c r="E4977" s="951">
        <f t="shared" si="58"/>
        <v>840.00000000000011</v>
      </c>
      <c r="F4977" s="950">
        <v>0.04</v>
      </c>
      <c r="G4977" s="968">
        <f t="shared" si="59"/>
        <v>4.4800000000000006E-2</v>
      </c>
      <c r="H4977" s="952">
        <v>0.08</v>
      </c>
      <c r="I4977" s="952">
        <f t="shared" si="60"/>
        <v>8.9600000000000013E-2</v>
      </c>
      <c r="J4977" s="952">
        <v>0.22</v>
      </c>
      <c r="K4977" s="952">
        <f t="shared" si="61"/>
        <v>0.24640000000000004</v>
      </c>
      <c r="L4977" s="952">
        <v>0.15</v>
      </c>
      <c r="M4977" s="952">
        <f t="shared" si="62"/>
        <v>0.16800000000000001</v>
      </c>
      <c r="N4977" s="949" t="s">
        <v>2735</v>
      </c>
      <c r="O4977" s="949" t="s">
        <v>2736</v>
      </c>
      <c r="P4977" s="949" t="s">
        <v>2313</v>
      </c>
      <c r="Q4977" s="953" t="s">
        <v>1840</v>
      </c>
    </row>
    <row r="4978" spans="2:19" customFormat="1" ht="15.75" customHeight="1" x14ac:dyDescent="0.2">
      <c r="B4978" s="948" t="s">
        <v>2737</v>
      </c>
      <c r="C4978" s="949" t="s">
        <v>2030</v>
      </c>
      <c r="D4978" s="950">
        <v>800</v>
      </c>
      <c r="E4978" s="951">
        <f t="shared" si="58"/>
        <v>896.00000000000011</v>
      </c>
      <c r="F4978" s="950">
        <v>0.04</v>
      </c>
      <c r="G4978" s="968">
        <f t="shared" si="59"/>
        <v>4.4800000000000006E-2</v>
      </c>
      <c r="H4978" s="952">
        <v>0.08</v>
      </c>
      <c r="I4978" s="952">
        <f t="shared" si="60"/>
        <v>8.9600000000000013E-2</v>
      </c>
      <c r="J4978" s="952">
        <v>0.22</v>
      </c>
      <c r="K4978" s="952">
        <f t="shared" si="61"/>
        <v>0.24640000000000004</v>
      </c>
      <c r="L4978" s="952">
        <v>0.15</v>
      </c>
      <c r="M4978" s="952">
        <f t="shared" si="62"/>
        <v>0.16800000000000001</v>
      </c>
      <c r="N4978" s="949" t="s">
        <v>2738</v>
      </c>
      <c r="O4978" s="949" t="s">
        <v>2739</v>
      </c>
      <c r="P4978" s="949" t="s">
        <v>2740</v>
      </c>
      <c r="Q4978" s="953" t="s">
        <v>1840</v>
      </c>
    </row>
    <row r="4979" spans="2:19" customFormat="1" ht="15.75" customHeight="1" x14ac:dyDescent="0.2">
      <c r="B4979" s="948" t="s">
        <v>2741</v>
      </c>
      <c r="C4979" s="949" t="s">
        <v>2030</v>
      </c>
      <c r="D4979" s="950">
        <v>850</v>
      </c>
      <c r="E4979" s="951">
        <f t="shared" si="58"/>
        <v>952.00000000000011</v>
      </c>
      <c r="F4979" s="950">
        <v>0.04</v>
      </c>
      <c r="G4979" s="968">
        <f t="shared" si="59"/>
        <v>4.4800000000000006E-2</v>
      </c>
      <c r="H4979" s="952">
        <v>0.08</v>
      </c>
      <c r="I4979" s="952">
        <f t="shared" si="60"/>
        <v>8.9600000000000013E-2</v>
      </c>
      <c r="J4979" s="952">
        <v>0.22</v>
      </c>
      <c r="K4979" s="952">
        <f t="shared" si="61"/>
        <v>0.24640000000000004</v>
      </c>
      <c r="L4979" s="952">
        <v>0.15</v>
      </c>
      <c r="M4979" s="952">
        <f t="shared" si="62"/>
        <v>0.16800000000000001</v>
      </c>
      <c r="N4979" s="949" t="s">
        <v>2742</v>
      </c>
      <c r="O4979" s="949" t="s">
        <v>2743</v>
      </c>
      <c r="P4979" s="949" t="s">
        <v>2744</v>
      </c>
      <c r="Q4979" s="953" t="s">
        <v>1840</v>
      </c>
    </row>
    <row r="4980" spans="2:19" customFormat="1" ht="15.75" customHeight="1" x14ac:dyDescent="0.2">
      <c r="B4980" s="948" t="s">
        <v>2745</v>
      </c>
      <c r="C4980" s="949" t="s">
        <v>2030</v>
      </c>
      <c r="D4980" s="950">
        <v>900</v>
      </c>
      <c r="E4980" s="951">
        <f t="shared" si="58"/>
        <v>1008.0000000000001</v>
      </c>
      <c r="F4980" s="950">
        <v>0.04</v>
      </c>
      <c r="G4980" s="968">
        <f t="shared" si="59"/>
        <v>4.4800000000000006E-2</v>
      </c>
      <c r="H4980" s="952">
        <v>0.08</v>
      </c>
      <c r="I4980" s="952">
        <f t="shared" si="60"/>
        <v>8.9600000000000013E-2</v>
      </c>
      <c r="J4980" s="952">
        <v>0.22</v>
      </c>
      <c r="K4980" s="952">
        <f t="shared" si="61"/>
        <v>0.24640000000000004</v>
      </c>
      <c r="L4980" s="952">
        <v>0.15</v>
      </c>
      <c r="M4980" s="952">
        <f t="shared" si="62"/>
        <v>0.16800000000000001</v>
      </c>
      <c r="N4980" s="949" t="s">
        <v>2746</v>
      </c>
      <c r="O4980" s="949" t="s">
        <v>2747</v>
      </c>
      <c r="P4980" s="949" t="s">
        <v>2748</v>
      </c>
      <c r="Q4980" s="953" t="s">
        <v>1840</v>
      </c>
    </row>
    <row r="4981" spans="2:19" customFormat="1" ht="15.75" customHeight="1" x14ac:dyDescent="0.2">
      <c r="B4981" s="948" t="s">
        <v>2749</v>
      </c>
      <c r="C4981" s="949" t="s">
        <v>2030</v>
      </c>
      <c r="D4981" s="950">
        <v>950</v>
      </c>
      <c r="E4981" s="951">
        <f t="shared" si="58"/>
        <v>1064</v>
      </c>
      <c r="F4981" s="950">
        <v>0.04</v>
      </c>
      <c r="G4981" s="968">
        <f t="shared" si="59"/>
        <v>4.4800000000000006E-2</v>
      </c>
      <c r="H4981" s="952">
        <v>0.08</v>
      </c>
      <c r="I4981" s="952">
        <f t="shared" si="60"/>
        <v>8.9600000000000013E-2</v>
      </c>
      <c r="J4981" s="952">
        <v>0.22</v>
      </c>
      <c r="K4981" s="952">
        <f t="shared" si="61"/>
        <v>0.24640000000000004</v>
      </c>
      <c r="L4981" s="952">
        <v>0.15</v>
      </c>
      <c r="M4981" s="952">
        <f t="shared" si="62"/>
        <v>0.16800000000000001</v>
      </c>
      <c r="N4981" s="949" t="s">
        <v>2750</v>
      </c>
      <c r="O4981" s="949" t="s">
        <v>2751</v>
      </c>
      <c r="P4981" s="949" t="s">
        <v>2752</v>
      </c>
      <c r="Q4981" s="953" t="s">
        <v>1840</v>
      </c>
    </row>
    <row r="4982" spans="2:19" customFormat="1" ht="15.75" customHeight="1" x14ac:dyDescent="0.2">
      <c r="B4982" s="948" t="s">
        <v>2753</v>
      </c>
      <c r="C4982" s="949" t="s">
        <v>2030</v>
      </c>
      <c r="D4982" s="950">
        <v>1000</v>
      </c>
      <c r="E4982" s="951">
        <f t="shared" si="58"/>
        <v>1120</v>
      </c>
      <c r="F4982" s="950">
        <v>0.04</v>
      </c>
      <c r="G4982" s="968">
        <f t="shared" si="59"/>
        <v>4.4800000000000006E-2</v>
      </c>
      <c r="H4982" s="952">
        <v>0.08</v>
      </c>
      <c r="I4982" s="952">
        <f t="shared" si="60"/>
        <v>8.9600000000000013E-2</v>
      </c>
      <c r="J4982" s="952">
        <v>0.22</v>
      </c>
      <c r="K4982" s="952">
        <f t="shared" si="61"/>
        <v>0.24640000000000004</v>
      </c>
      <c r="L4982" s="952">
        <v>0.15</v>
      </c>
      <c r="M4982" s="952">
        <f t="shared" si="62"/>
        <v>0.16800000000000001</v>
      </c>
      <c r="N4982" s="949" t="s">
        <v>2754</v>
      </c>
      <c r="O4982" s="949" t="s">
        <v>488</v>
      </c>
      <c r="P4982" s="949" t="s">
        <v>2755</v>
      </c>
      <c r="Q4982" s="953" t="s">
        <v>1840</v>
      </c>
    </row>
    <row r="4983" spans="2:19" customFormat="1" ht="15.75" customHeight="1" x14ac:dyDescent="0.2">
      <c r="B4983" s="948" t="s">
        <v>2756</v>
      </c>
      <c r="C4983" s="949" t="s">
        <v>2030</v>
      </c>
      <c r="D4983" s="950">
        <v>1500</v>
      </c>
      <c r="E4983" s="951">
        <f t="shared" si="58"/>
        <v>1680.0000000000002</v>
      </c>
      <c r="F4983" s="950">
        <v>0.04</v>
      </c>
      <c r="G4983" s="968">
        <f t="shared" si="59"/>
        <v>4.4800000000000006E-2</v>
      </c>
      <c r="H4983" s="952">
        <v>0.08</v>
      </c>
      <c r="I4983" s="952">
        <f t="shared" si="60"/>
        <v>8.9600000000000013E-2</v>
      </c>
      <c r="J4983" s="952">
        <v>0.22</v>
      </c>
      <c r="K4983" s="952">
        <f t="shared" si="61"/>
        <v>0.24640000000000004</v>
      </c>
      <c r="L4983" s="952">
        <v>0.15</v>
      </c>
      <c r="M4983" s="952">
        <f t="shared" si="62"/>
        <v>0.16800000000000001</v>
      </c>
      <c r="N4983" s="949" t="s">
        <v>2757</v>
      </c>
      <c r="O4983" s="949" t="s">
        <v>2758</v>
      </c>
      <c r="P4983" s="949" t="s">
        <v>2738</v>
      </c>
      <c r="Q4983" s="953" t="s">
        <v>1840</v>
      </c>
    </row>
    <row r="4984" spans="2:19" customFormat="1" ht="15.75" customHeight="1" x14ac:dyDescent="0.2">
      <c r="B4984" s="948" t="s">
        <v>2759</v>
      </c>
      <c r="C4984" s="949" t="s">
        <v>2030</v>
      </c>
      <c r="D4984" s="950">
        <v>2000</v>
      </c>
      <c r="E4984" s="951">
        <f t="shared" si="58"/>
        <v>2240</v>
      </c>
      <c r="F4984" s="950">
        <v>0.04</v>
      </c>
      <c r="G4984" s="968">
        <f t="shared" si="59"/>
        <v>4.4800000000000006E-2</v>
      </c>
      <c r="H4984" s="952">
        <v>0.08</v>
      </c>
      <c r="I4984" s="952">
        <f t="shared" si="60"/>
        <v>8.9600000000000013E-2</v>
      </c>
      <c r="J4984" s="952">
        <v>0.22</v>
      </c>
      <c r="K4984" s="952">
        <f t="shared" si="61"/>
        <v>0.24640000000000004</v>
      </c>
      <c r="L4984" s="952">
        <v>0.15</v>
      </c>
      <c r="M4984" s="952">
        <f t="shared" si="62"/>
        <v>0.16800000000000001</v>
      </c>
      <c r="N4984" s="949" t="s">
        <v>2760</v>
      </c>
      <c r="O4984" s="949" t="s">
        <v>2761</v>
      </c>
      <c r="P4984" s="949" t="s">
        <v>2762</v>
      </c>
      <c r="Q4984" s="953" t="s">
        <v>1840</v>
      </c>
    </row>
    <row r="4985" spans="2:19" customFormat="1" ht="15" customHeight="1" thickBot="1" x14ac:dyDescent="0.25">
      <c r="B4985" s="4380" t="s">
        <v>2763</v>
      </c>
      <c r="C4985" s="4381"/>
      <c r="D4985" s="4381"/>
      <c r="E4985" s="966"/>
      <c r="F4985" s="966"/>
      <c r="G4985" s="966"/>
      <c r="H4985" s="966"/>
      <c r="I4985" s="966"/>
      <c r="J4985" s="966"/>
      <c r="K4985" s="966"/>
      <c r="L4985" s="966"/>
      <c r="M4985" s="966"/>
      <c r="N4985" s="966"/>
      <c r="O4985" s="966"/>
      <c r="P4985" s="966"/>
      <c r="Q4985" s="967"/>
    </row>
    <row r="4986" spans="2:19" customFormat="1" ht="15.75" customHeight="1" x14ac:dyDescent="0.2">
      <c r="B4986" s="4309"/>
      <c r="C4986" s="4309"/>
      <c r="D4986" s="796"/>
    </row>
    <row r="4987" spans="2:19" customFormat="1" ht="15.75" customHeight="1" thickBot="1" x14ac:dyDescent="0.25">
      <c r="B4987" s="796"/>
      <c r="C4987" s="796"/>
      <c r="D4987" s="796"/>
    </row>
    <row r="4988" spans="2:19" customFormat="1" ht="15.75" customHeight="1" thickBot="1" x14ac:dyDescent="0.25">
      <c r="B4988" s="4306" t="s">
        <v>295</v>
      </c>
      <c r="C4988" s="4307"/>
      <c r="D4988" s="4307"/>
      <c r="E4988" s="4307"/>
      <c r="F4988" s="4307"/>
      <c r="G4988" s="4307"/>
      <c r="H4988" s="4307"/>
      <c r="I4988" s="4307"/>
      <c r="J4988" s="4307"/>
      <c r="K4988" s="4307"/>
      <c r="L4988" s="4307"/>
      <c r="M4988" s="4307"/>
      <c r="N4988" s="4307"/>
      <c r="O4988" s="4307"/>
      <c r="P4988" s="4307"/>
      <c r="Q4988" s="4307"/>
      <c r="R4988" s="4307"/>
      <c r="S4988" s="4308"/>
    </row>
    <row r="4989" spans="2:19" customFormat="1" ht="15.75" customHeight="1" x14ac:dyDescent="0.2">
      <c r="B4989" s="942"/>
      <c r="C4989" s="943"/>
      <c r="D4989" s="943"/>
      <c r="E4989" s="943"/>
      <c r="F4989" s="943"/>
      <c r="G4989" s="943"/>
      <c r="H4989" s="943"/>
      <c r="I4989" s="943"/>
      <c r="J4989" s="943"/>
      <c r="K4989" s="943"/>
      <c r="L4989" s="943"/>
      <c r="M4989" s="943"/>
      <c r="N4989" s="943"/>
      <c r="O4989" s="943"/>
      <c r="P4989" s="943"/>
      <c r="Q4989" s="943"/>
      <c r="R4989" s="943"/>
      <c r="S4989" s="944"/>
    </row>
    <row r="4990" spans="2:19" customFormat="1" ht="15.75" customHeight="1" x14ac:dyDescent="0.2">
      <c r="B4990" s="945" t="s">
        <v>995</v>
      </c>
      <c r="C4990" s="946" t="s">
        <v>296</v>
      </c>
      <c r="D4990" s="946" t="s">
        <v>1864</v>
      </c>
      <c r="E4990" s="946" t="s">
        <v>81</v>
      </c>
      <c r="F4990" s="946" t="s">
        <v>297</v>
      </c>
      <c r="G4990" s="946" t="s">
        <v>82</v>
      </c>
      <c r="H4990" s="946" t="s">
        <v>206</v>
      </c>
      <c r="I4990" s="946" t="s">
        <v>207</v>
      </c>
      <c r="J4990" s="946" t="s">
        <v>85</v>
      </c>
      <c r="K4990" s="946" t="s">
        <v>298</v>
      </c>
      <c r="L4990" s="946" t="s">
        <v>1812</v>
      </c>
      <c r="M4990" s="946" t="s">
        <v>299</v>
      </c>
      <c r="N4990" s="946" t="s">
        <v>300</v>
      </c>
      <c r="O4990" s="946" t="s">
        <v>301</v>
      </c>
      <c r="P4990" s="946" t="s">
        <v>302</v>
      </c>
      <c r="Q4990" s="946" t="s">
        <v>2280</v>
      </c>
      <c r="R4990" s="946" t="s">
        <v>2281</v>
      </c>
      <c r="S4990" s="947" t="s">
        <v>2282</v>
      </c>
    </row>
    <row r="4991" spans="2:19" customFormat="1" ht="15.75" customHeight="1" x14ac:dyDescent="0.2">
      <c r="B4991" s="948" t="s">
        <v>2283</v>
      </c>
      <c r="C4991" s="949" t="s">
        <v>783</v>
      </c>
      <c r="D4991" s="949" t="s">
        <v>2284</v>
      </c>
      <c r="E4991" s="950">
        <v>30</v>
      </c>
      <c r="F4991" s="951">
        <f>+E4991*1.12</f>
        <v>33.6</v>
      </c>
      <c r="G4991" s="950">
        <v>15</v>
      </c>
      <c r="H4991" s="950">
        <v>15</v>
      </c>
      <c r="I4991" s="949" t="s">
        <v>930</v>
      </c>
      <c r="J4991" s="952">
        <v>0.1</v>
      </c>
      <c r="K4991" s="952">
        <f>+J4991*1.12</f>
        <v>0.11200000000000002</v>
      </c>
      <c r="L4991" s="952">
        <v>0.22</v>
      </c>
      <c r="M4991" s="952">
        <f>+L4991*1.12</f>
        <v>0.24640000000000004</v>
      </c>
      <c r="N4991" s="952">
        <v>0.15</v>
      </c>
      <c r="O4991" s="952">
        <f>+N4991*1.12</f>
        <v>0.16800000000000001</v>
      </c>
      <c r="P4991" s="949" t="s">
        <v>1892</v>
      </c>
      <c r="Q4991" s="949" t="s">
        <v>2468</v>
      </c>
      <c r="R4991" s="949" t="s">
        <v>2172</v>
      </c>
      <c r="S4991" s="953" t="s">
        <v>763</v>
      </c>
    </row>
    <row r="4992" spans="2:19" customFormat="1" ht="15.75" customHeight="1" x14ac:dyDescent="0.2">
      <c r="B4992" s="954"/>
      <c r="C4992" s="955"/>
      <c r="D4992" s="955"/>
      <c r="E4992" s="956"/>
      <c r="F4992" s="955"/>
      <c r="G4992" s="956"/>
      <c r="H4992" s="956"/>
      <c r="I4992" s="955"/>
      <c r="J4992" s="957"/>
      <c r="K4992" s="957"/>
      <c r="L4992" s="957"/>
      <c r="M4992" s="957"/>
      <c r="N4992" s="957"/>
      <c r="O4992" s="957"/>
      <c r="P4992" s="955"/>
      <c r="Q4992" s="955"/>
      <c r="R4992" s="955"/>
      <c r="S4992" s="958"/>
    </row>
    <row r="4993" spans="2:19" customFormat="1" ht="15.75" customHeight="1" thickBot="1" x14ac:dyDescent="0.25">
      <c r="B4993" s="959" t="s">
        <v>2283</v>
      </c>
      <c r="C4993" s="960" t="s">
        <v>2030</v>
      </c>
      <c r="D4993" s="960" t="s">
        <v>2284</v>
      </c>
      <c r="E4993" s="961">
        <v>30</v>
      </c>
      <c r="F4993" s="962">
        <f>+E4993*1.12</f>
        <v>33.6</v>
      </c>
      <c r="G4993" s="961">
        <v>15</v>
      </c>
      <c r="H4993" s="961">
        <v>15</v>
      </c>
      <c r="I4993" s="960" t="s">
        <v>930</v>
      </c>
      <c r="J4993" s="963">
        <v>0.12</v>
      </c>
      <c r="K4993" s="963">
        <f>+J4993*1.12</f>
        <v>0.13440000000000002</v>
      </c>
      <c r="L4993" s="963">
        <v>0.22</v>
      </c>
      <c r="M4993" s="963">
        <f>+L4993*1.12</f>
        <v>0.24640000000000004</v>
      </c>
      <c r="N4993" s="963">
        <v>0.15</v>
      </c>
      <c r="O4993" s="963">
        <f>+N4993*1.12</f>
        <v>0.16800000000000001</v>
      </c>
      <c r="P4993" s="960" t="s">
        <v>1891</v>
      </c>
      <c r="Q4993" s="960" t="s">
        <v>2468</v>
      </c>
      <c r="R4993" s="960" t="s">
        <v>2172</v>
      </c>
      <c r="S4993" s="964" t="s">
        <v>763</v>
      </c>
    </row>
    <row r="4994" spans="2:19" customFormat="1" ht="15.75" customHeight="1" thickBot="1" x14ac:dyDescent="0.25">
      <c r="B4994" s="965" t="s">
        <v>1970</v>
      </c>
      <c r="C4994" s="966"/>
      <c r="D4994" s="966"/>
      <c r="E4994" s="966"/>
      <c r="F4994" s="966"/>
      <c r="G4994" s="966"/>
      <c r="H4994" s="966"/>
      <c r="I4994" s="966"/>
      <c r="J4994" s="966"/>
      <c r="K4994" s="966"/>
      <c r="L4994" s="966"/>
      <c r="M4994" s="966"/>
      <c r="N4994" s="966"/>
      <c r="O4994" s="966"/>
      <c r="P4994" s="966"/>
      <c r="Q4994" s="966"/>
      <c r="R4994" s="966"/>
      <c r="S4994" s="967"/>
    </row>
    <row r="4995" spans="2:19" customFormat="1" ht="15.75" customHeight="1" x14ac:dyDescent="0.2">
      <c r="B4995" s="4309"/>
      <c r="C4995" s="4309"/>
      <c r="D4995" s="796"/>
    </row>
    <row r="4996" spans="2:19" customFormat="1" ht="15.75" customHeight="1" thickBot="1" x14ac:dyDescent="0.25">
      <c r="B4996" s="796"/>
      <c r="C4996" s="796"/>
      <c r="D4996" s="796"/>
    </row>
    <row r="4997" spans="2:19" customFormat="1" ht="15.75" customHeight="1" thickTop="1" x14ac:dyDescent="0.2">
      <c r="B4997" s="4298" t="s">
        <v>282</v>
      </c>
      <c r="C4997" s="4059"/>
      <c r="D4997" s="4059"/>
      <c r="E4997" s="4059"/>
      <c r="F4997" s="4060"/>
    </row>
    <row r="4998" spans="2:19" customFormat="1" ht="15.75" customHeight="1" x14ac:dyDescent="0.2">
      <c r="B4998" s="4336" t="s">
        <v>283</v>
      </c>
      <c r="C4998" s="4337"/>
      <c r="D4998" s="4337"/>
      <c r="E4998" s="4337"/>
      <c r="F4998" s="4338"/>
    </row>
    <row r="4999" spans="2:19" customFormat="1" ht="15.75" customHeight="1" thickBot="1" x14ac:dyDescent="0.25">
      <c r="B4999" s="728"/>
      <c r="C4999" s="712"/>
      <c r="D4999" s="712"/>
      <c r="E4999" s="712"/>
      <c r="F4999" s="729"/>
    </row>
    <row r="5000" spans="2:19" customFormat="1" ht="15.75" customHeight="1" x14ac:dyDescent="0.2">
      <c r="B5000" s="853" t="s">
        <v>2213</v>
      </c>
      <c r="C5000" s="931" t="s">
        <v>284</v>
      </c>
      <c r="D5000" s="931" t="s">
        <v>285</v>
      </c>
      <c r="E5000" s="932" t="s">
        <v>286</v>
      </c>
      <c r="F5000" s="829" t="s">
        <v>287</v>
      </c>
    </row>
    <row r="5001" spans="2:19" customFormat="1" ht="15.75" customHeight="1" x14ac:dyDescent="0.2">
      <c r="B5001" s="933" t="s">
        <v>288</v>
      </c>
      <c r="C5001" s="934" t="s">
        <v>289</v>
      </c>
      <c r="D5001" s="935">
        <v>39.99</v>
      </c>
      <c r="E5001" s="935">
        <v>2</v>
      </c>
      <c r="F5001" s="936">
        <v>8</v>
      </c>
    </row>
    <row r="5002" spans="2:19" customFormat="1" ht="15.75" customHeight="1" x14ac:dyDescent="0.2">
      <c r="B5002" s="933" t="s">
        <v>290</v>
      </c>
      <c r="C5002" s="934" t="s">
        <v>291</v>
      </c>
      <c r="D5002" s="935">
        <v>99.99</v>
      </c>
      <c r="E5002" s="935">
        <v>1</v>
      </c>
      <c r="F5002" s="936">
        <v>8</v>
      </c>
    </row>
    <row r="5003" spans="2:19" customFormat="1" ht="15.75" customHeight="1" thickBot="1" x14ac:dyDescent="0.25">
      <c r="B5003" s="937" t="s">
        <v>292</v>
      </c>
      <c r="C5003" s="938" t="s">
        <v>293</v>
      </c>
      <c r="D5003" s="939">
        <v>199.99</v>
      </c>
      <c r="E5003" s="939">
        <v>1</v>
      </c>
      <c r="F5003" s="940">
        <v>8</v>
      </c>
    </row>
    <row r="5004" spans="2:19" customFormat="1" ht="15.75" customHeight="1" x14ac:dyDescent="0.2">
      <c r="B5004" s="2415" t="s">
        <v>2935</v>
      </c>
      <c r="C5004" s="772"/>
      <c r="D5004" s="772"/>
      <c r="E5004" s="772"/>
      <c r="F5004" s="941"/>
    </row>
    <row r="5005" spans="2:19" customFormat="1" ht="15.75" customHeight="1" thickBot="1" x14ac:dyDescent="0.25">
      <c r="B5005" s="698" t="s">
        <v>294</v>
      </c>
      <c r="C5005" s="699"/>
      <c r="D5005" s="699"/>
      <c r="E5005" s="699"/>
      <c r="F5005" s="700"/>
    </row>
    <row r="5006" spans="2:19" customFormat="1" ht="15.75" customHeight="1" thickTop="1" x14ac:dyDescent="0.2">
      <c r="B5006" s="4107"/>
      <c r="C5006" s="4107"/>
      <c r="D5006" s="796"/>
    </row>
    <row r="5007" spans="2:19" customFormat="1" ht="15.75" customHeight="1" thickBot="1" x14ac:dyDescent="0.25">
      <c r="B5007" s="796"/>
      <c r="C5007" s="796"/>
      <c r="D5007" s="796"/>
    </row>
    <row r="5008" spans="2:19" customFormat="1" ht="15.75" customHeight="1" thickTop="1" x14ac:dyDescent="0.2">
      <c r="B5008" s="4298" t="s">
        <v>271</v>
      </c>
      <c r="C5008" s="4059"/>
      <c r="D5008" s="4060"/>
    </row>
    <row r="5009" spans="2:6" customFormat="1" ht="15.75" customHeight="1" x14ac:dyDescent="0.2">
      <c r="B5009" s="914"/>
      <c r="C5009" s="915"/>
      <c r="D5009" s="916"/>
    </row>
    <row r="5010" spans="2:6" customFormat="1" ht="15.75" customHeight="1" x14ac:dyDescent="0.2">
      <c r="B5010" s="917" t="s">
        <v>272</v>
      </c>
      <c r="C5010" s="4042" t="s">
        <v>273</v>
      </c>
      <c r="D5010" s="4043"/>
    </row>
    <row r="5011" spans="2:6" customFormat="1" ht="15.75" customHeight="1" x14ac:dyDescent="0.2">
      <c r="B5011" s="917" t="s">
        <v>274</v>
      </c>
      <c r="C5011" s="918"/>
      <c r="D5011" s="919"/>
    </row>
    <row r="5012" spans="2:6" customFormat="1" ht="15.75" customHeight="1" thickBot="1" x14ac:dyDescent="0.25">
      <c r="B5012" s="4333" t="s">
        <v>275</v>
      </c>
      <c r="C5012" s="4334"/>
      <c r="D5012" s="4335"/>
    </row>
    <row r="5013" spans="2:6" customFormat="1" ht="30" customHeight="1" x14ac:dyDescent="0.2">
      <c r="B5013" s="701" t="s">
        <v>276</v>
      </c>
      <c r="C5013" s="920" t="s">
        <v>277</v>
      </c>
      <c r="D5013" s="829" t="s">
        <v>278</v>
      </c>
    </row>
    <row r="5014" spans="2:6" customFormat="1" ht="15.75" customHeight="1" x14ac:dyDescent="0.2">
      <c r="B5014" s="921">
        <v>651</v>
      </c>
      <c r="C5014" s="922">
        <v>5000</v>
      </c>
      <c r="D5014" s="923">
        <v>5.8000000000000003E-2</v>
      </c>
    </row>
    <row r="5015" spans="2:6" customFormat="1" ht="15.75" customHeight="1" x14ac:dyDescent="0.2">
      <c r="B5015" s="924">
        <v>5001</v>
      </c>
      <c r="C5015" s="922">
        <v>10000</v>
      </c>
      <c r="D5015" s="923">
        <v>5.5E-2</v>
      </c>
    </row>
    <row r="5016" spans="2:6" customFormat="1" ht="15.75" customHeight="1" x14ac:dyDescent="0.2">
      <c r="B5016" s="924">
        <v>10001</v>
      </c>
      <c r="C5016" s="922">
        <v>15000</v>
      </c>
      <c r="D5016" s="923">
        <v>5.1999999999999998E-2</v>
      </c>
    </row>
    <row r="5017" spans="2:6" customFormat="1" ht="15.75" customHeight="1" x14ac:dyDescent="0.2">
      <c r="B5017" s="924">
        <v>15001</v>
      </c>
      <c r="C5017" s="922">
        <v>30000</v>
      </c>
      <c r="D5017" s="923">
        <v>4.9000000000000002E-2</v>
      </c>
    </row>
    <row r="5018" spans="2:6" customFormat="1" ht="15.75" customHeight="1" x14ac:dyDescent="0.2">
      <c r="B5018" s="925">
        <v>30001</v>
      </c>
      <c r="C5018" s="926">
        <v>60000</v>
      </c>
      <c r="D5018" s="927">
        <v>4.5999999999999999E-2</v>
      </c>
    </row>
    <row r="5019" spans="2:6" customFormat="1" ht="15.75" customHeight="1" thickBot="1" x14ac:dyDescent="0.25">
      <c r="B5019" s="928">
        <v>60001</v>
      </c>
      <c r="C5019" s="929" t="s">
        <v>279</v>
      </c>
      <c r="D5019" s="930">
        <v>4.2999999999999997E-2</v>
      </c>
    </row>
    <row r="5020" spans="2:6" customFormat="1" ht="15.75" customHeight="1" x14ac:dyDescent="0.2">
      <c r="B5020" s="728" t="s">
        <v>280</v>
      </c>
      <c r="C5020" s="712"/>
      <c r="D5020" s="729"/>
    </row>
    <row r="5021" spans="2:6" customFormat="1" ht="15.75" customHeight="1" thickBot="1" x14ac:dyDescent="0.25">
      <c r="B5021" s="698" t="s">
        <v>281</v>
      </c>
      <c r="C5021" s="699"/>
      <c r="D5021" s="700"/>
    </row>
    <row r="5022" spans="2:6" customFormat="1" ht="15.75" customHeight="1" thickTop="1" x14ac:dyDescent="0.2">
      <c r="B5022" s="4107"/>
      <c r="C5022" s="4107"/>
      <c r="D5022" s="796"/>
    </row>
    <row r="5023" spans="2:6" customFormat="1" ht="15.75" customHeight="1" thickBot="1" x14ac:dyDescent="0.25">
      <c r="B5023" s="796"/>
      <c r="C5023" s="796"/>
      <c r="D5023" s="796"/>
    </row>
    <row r="5024" spans="2:6" customFormat="1" ht="15.75" customHeight="1" thickTop="1" thickBot="1" x14ac:dyDescent="0.25">
      <c r="B5024" s="4094" t="s">
        <v>1226</v>
      </c>
      <c r="C5024" s="4095"/>
      <c r="D5024" s="4095"/>
      <c r="E5024" s="4095"/>
      <c r="F5024" s="4096"/>
    </row>
    <row r="5025" spans="2:6" customFormat="1" ht="15.75" customHeight="1" thickTop="1" thickBot="1" x14ac:dyDescent="0.25">
      <c r="B5025" s="4097" t="s">
        <v>1227</v>
      </c>
      <c r="C5025" s="4098"/>
      <c r="D5025" s="4098"/>
      <c r="E5025" s="4098"/>
      <c r="F5025" s="4099"/>
    </row>
    <row r="5026" spans="2:6" customFormat="1" ht="15.75" customHeight="1" x14ac:dyDescent="0.2">
      <c r="B5026" s="905" t="s">
        <v>381</v>
      </c>
      <c r="C5026" s="906" t="s">
        <v>215</v>
      </c>
      <c r="D5026" s="907" t="s">
        <v>217</v>
      </c>
      <c r="E5026" s="906" t="s">
        <v>1228</v>
      </c>
      <c r="F5026" s="908" t="s">
        <v>1229</v>
      </c>
    </row>
    <row r="5027" spans="2:6" customFormat="1" ht="15.75" customHeight="1" x14ac:dyDescent="0.2">
      <c r="B5027" s="824"/>
      <c r="C5027" s="757"/>
      <c r="D5027" s="757"/>
      <c r="E5027" s="909"/>
      <c r="F5027" s="864"/>
    </row>
    <row r="5028" spans="2:6" customFormat="1" ht="27" customHeight="1" x14ac:dyDescent="0.2">
      <c r="B5028" s="910" t="s">
        <v>268</v>
      </c>
      <c r="C5028" s="756">
        <v>19</v>
      </c>
      <c r="D5028" s="757">
        <v>1000</v>
      </c>
      <c r="E5028" s="911">
        <v>1.9E-2</v>
      </c>
      <c r="F5028" s="912">
        <v>0.1</v>
      </c>
    </row>
    <row r="5029" spans="2:6" customFormat="1" ht="27.75" customHeight="1" x14ac:dyDescent="0.2">
      <c r="B5029" s="910" t="s">
        <v>269</v>
      </c>
      <c r="C5029" s="756">
        <v>29</v>
      </c>
      <c r="D5029" s="757">
        <v>2000</v>
      </c>
      <c r="E5029" s="911">
        <v>1.4999999999999999E-2</v>
      </c>
      <c r="F5029" s="912">
        <v>0.1</v>
      </c>
    </row>
    <row r="5030" spans="2:6" customFormat="1" ht="29.25" customHeight="1" x14ac:dyDescent="0.2">
      <c r="B5030" s="910" t="s">
        <v>270</v>
      </c>
      <c r="C5030" s="756">
        <v>49</v>
      </c>
      <c r="D5030" s="757">
        <v>5000</v>
      </c>
      <c r="E5030" s="911">
        <v>0.01</v>
      </c>
      <c r="F5030" s="912">
        <v>0.1</v>
      </c>
    </row>
    <row r="5031" spans="2:6" customFormat="1" ht="15.75" customHeight="1" thickBot="1" x14ac:dyDescent="0.25">
      <c r="B5031" s="710"/>
      <c r="C5031" s="714"/>
      <c r="D5031" s="714"/>
      <c r="E5031" s="913"/>
      <c r="F5031" s="827"/>
    </row>
    <row r="5032" spans="2:6" customFormat="1" ht="15.75" customHeight="1" thickBot="1" x14ac:dyDescent="0.25">
      <c r="B5032" s="698" t="s">
        <v>1970</v>
      </c>
      <c r="C5032" s="699"/>
      <c r="D5032" s="699"/>
      <c r="E5032" s="699"/>
      <c r="F5032" s="700"/>
    </row>
    <row r="5033" spans="2:6" customFormat="1" ht="15.75" customHeight="1" thickTop="1" x14ac:dyDescent="0.2">
      <c r="B5033" s="4107"/>
      <c r="C5033" s="4107"/>
      <c r="D5033" s="796"/>
    </row>
    <row r="5034" spans="2:6" customFormat="1" ht="15.75" customHeight="1" thickBot="1" x14ac:dyDescent="0.25">
      <c r="B5034" s="796"/>
      <c r="C5034" s="796"/>
      <c r="D5034" s="796"/>
    </row>
    <row r="5035" spans="2:6" customFormat="1" ht="15.75" customHeight="1" thickTop="1" x14ac:dyDescent="0.2">
      <c r="B5035" s="4298" t="s">
        <v>1222</v>
      </c>
      <c r="C5035" s="4060"/>
      <c r="D5035" s="796"/>
    </row>
    <row r="5036" spans="2:6" customFormat="1" ht="15.75" customHeight="1" x14ac:dyDescent="0.2">
      <c r="B5036" s="824"/>
      <c r="C5036" s="904" t="s">
        <v>1223</v>
      </c>
      <c r="D5036" s="796"/>
    </row>
    <row r="5037" spans="2:6" customFormat="1" ht="29.25" customHeight="1" x14ac:dyDescent="0.2">
      <c r="B5037" s="933" t="s">
        <v>1224</v>
      </c>
      <c r="C5037" s="864">
        <v>0.15</v>
      </c>
      <c r="D5037" s="796"/>
    </row>
    <row r="5038" spans="2:6" customFormat="1" ht="15.75" customHeight="1" x14ac:dyDescent="0.2">
      <c r="B5038" s="824" t="s">
        <v>1970</v>
      </c>
      <c r="C5038" s="864"/>
      <c r="D5038" s="796"/>
    </row>
    <row r="5039" spans="2:6" customFormat="1" ht="15.75" customHeight="1" x14ac:dyDescent="0.2">
      <c r="B5039" s="728"/>
      <c r="C5039" s="729"/>
      <c r="D5039" s="796"/>
    </row>
    <row r="5040" spans="2:6" customFormat="1" ht="37.5" customHeight="1" x14ac:dyDescent="0.2">
      <c r="B5040" s="4081" t="s">
        <v>1225</v>
      </c>
      <c r="C5040" s="4037"/>
      <c r="D5040" s="796"/>
    </row>
    <row r="5041" spans="2:15" customFormat="1" ht="15.75" customHeight="1" thickBot="1" x14ac:dyDescent="0.25">
      <c r="B5041" s="698"/>
      <c r="C5041" s="700"/>
    </row>
    <row r="5042" spans="2:15" customFormat="1" ht="15.75" customHeight="1" thickTop="1" x14ac:dyDescent="0.2">
      <c r="B5042" s="4313">
        <f>+B5033</f>
        <v>0</v>
      </c>
      <c r="C5042" s="4313"/>
    </row>
    <row r="5043" spans="2:15" customFormat="1" ht="15.75" customHeight="1" thickBot="1" x14ac:dyDescent="0.25"/>
    <row r="5044" spans="2:15" customFormat="1" ht="15.75" customHeight="1" thickTop="1" x14ac:dyDescent="0.2">
      <c r="B5044" s="4303" t="s">
        <v>926</v>
      </c>
      <c r="C5044" s="4304"/>
      <c r="D5044" s="4304"/>
      <c r="E5044" s="4304"/>
      <c r="F5044" s="4304"/>
      <c r="G5044" s="4304"/>
      <c r="H5044" s="4304"/>
      <c r="I5044" s="4304"/>
      <c r="J5044" s="4304"/>
      <c r="K5044" s="4304"/>
      <c r="L5044" s="4304"/>
      <c r="M5044" s="4304"/>
      <c r="N5044" s="4304"/>
      <c r="O5044" s="4305"/>
    </row>
    <row r="5045" spans="2:15" customFormat="1" ht="15.75" customHeight="1" thickBot="1" x14ac:dyDescent="0.25">
      <c r="B5045" s="728"/>
      <c r="C5045" s="712"/>
      <c r="D5045" s="712"/>
      <c r="E5045" s="712"/>
      <c r="F5045" s="712"/>
      <c r="G5045" s="712"/>
      <c r="H5045" s="712"/>
      <c r="I5045" s="712"/>
      <c r="J5045" s="712"/>
      <c r="K5045" s="712"/>
      <c r="L5045" s="712"/>
      <c r="M5045" s="712"/>
      <c r="N5045" s="712"/>
      <c r="O5045" s="729"/>
    </row>
    <row r="5046" spans="2:15" customFormat="1" ht="15.75" customHeight="1" thickBot="1" x14ac:dyDescent="0.25">
      <c r="B5046" s="853" t="s">
        <v>64</v>
      </c>
      <c r="C5046" s="854" t="s">
        <v>1218</v>
      </c>
      <c r="D5046" s="854" t="s">
        <v>1864</v>
      </c>
      <c r="E5046" s="833" t="s">
        <v>927</v>
      </c>
      <c r="F5046" s="833" t="s">
        <v>205</v>
      </c>
      <c r="G5046" s="833" t="s">
        <v>206</v>
      </c>
      <c r="H5046" s="855" t="s">
        <v>207</v>
      </c>
      <c r="I5046" s="855" t="s">
        <v>255</v>
      </c>
      <c r="J5046" s="855" t="s">
        <v>1812</v>
      </c>
      <c r="K5046" s="855" t="s">
        <v>2023</v>
      </c>
      <c r="L5046" s="856" t="s">
        <v>2024</v>
      </c>
      <c r="M5046" s="855" t="s">
        <v>2477</v>
      </c>
      <c r="N5046" s="855" t="s">
        <v>2478</v>
      </c>
      <c r="O5046" s="702" t="s">
        <v>2028</v>
      </c>
    </row>
    <row r="5047" spans="2:15" customFormat="1" ht="15.75" customHeight="1" x14ac:dyDescent="0.2">
      <c r="B5047" s="706" t="s">
        <v>928</v>
      </c>
      <c r="C5047" s="857" t="s">
        <v>783</v>
      </c>
      <c r="D5047" s="857" t="s">
        <v>929</v>
      </c>
      <c r="E5047" s="858">
        <v>49</v>
      </c>
      <c r="F5047" s="858">
        <v>34</v>
      </c>
      <c r="G5047" s="858">
        <v>15</v>
      </c>
      <c r="H5047" s="858" t="s">
        <v>930</v>
      </c>
      <c r="I5047" s="859">
        <v>9.8000000000000004E-2</v>
      </c>
      <c r="J5047" s="859">
        <v>0.22</v>
      </c>
      <c r="K5047" s="859">
        <v>0.15</v>
      </c>
      <c r="L5047" s="857" t="s">
        <v>2480</v>
      </c>
      <c r="M5047" s="857" t="s">
        <v>2085</v>
      </c>
      <c r="N5047" s="857" t="s">
        <v>2185</v>
      </c>
      <c r="O5047" s="860" t="s">
        <v>763</v>
      </c>
    </row>
    <row r="5048" spans="2:15" customFormat="1" ht="15.75" customHeight="1" x14ac:dyDescent="0.2">
      <c r="B5048" s="824" t="s">
        <v>931</v>
      </c>
      <c r="C5048" s="861" t="s">
        <v>783</v>
      </c>
      <c r="D5048" s="861" t="s">
        <v>929</v>
      </c>
      <c r="E5048" s="862">
        <v>59</v>
      </c>
      <c r="F5048" s="862">
        <v>39</v>
      </c>
      <c r="G5048" s="862">
        <v>20</v>
      </c>
      <c r="H5048" s="862" t="s">
        <v>930</v>
      </c>
      <c r="I5048" s="863">
        <v>9.8000000000000004E-2</v>
      </c>
      <c r="J5048" s="863">
        <v>0.22</v>
      </c>
      <c r="K5048" s="863">
        <v>0.15</v>
      </c>
      <c r="L5048" s="861" t="s">
        <v>100</v>
      </c>
      <c r="M5048" s="861" t="s">
        <v>101</v>
      </c>
      <c r="N5048" s="861" t="s">
        <v>102</v>
      </c>
      <c r="O5048" s="864" t="s">
        <v>390</v>
      </c>
    </row>
    <row r="5049" spans="2:15" customFormat="1" ht="15.75" customHeight="1" x14ac:dyDescent="0.2">
      <c r="B5049" s="865"/>
      <c r="C5049" s="866"/>
      <c r="D5049" s="866"/>
      <c r="E5049" s="867"/>
      <c r="F5049" s="867"/>
      <c r="G5049" s="867"/>
      <c r="H5049" s="867"/>
      <c r="I5049" s="868"/>
      <c r="J5049" s="869"/>
      <c r="K5049" s="869"/>
      <c r="L5049" s="866"/>
      <c r="M5049" s="866"/>
      <c r="N5049" s="866"/>
      <c r="O5049" s="870"/>
    </row>
    <row r="5050" spans="2:15" customFormat="1" ht="15.75" customHeight="1" x14ac:dyDescent="0.2">
      <c r="B5050" s="824" t="s">
        <v>928</v>
      </c>
      <c r="C5050" s="871" t="s">
        <v>2030</v>
      </c>
      <c r="D5050" s="871" t="s">
        <v>929</v>
      </c>
      <c r="E5050" s="872">
        <v>49</v>
      </c>
      <c r="F5050" s="872">
        <v>34</v>
      </c>
      <c r="G5050" s="872">
        <v>15</v>
      </c>
      <c r="H5050" s="872" t="s">
        <v>930</v>
      </c>
      <c r="I5050" s="873">
        <v>0.108</v>
      </c>
      <c r="J5050" s="863">
        <v>0.22</v>
      </c>
      <c r="K5050" s="863">
        <v>0.15</v>
      </c>
      <c r="L5050" s="871" t="s">
        <v>1959</v>
      </c>
      <c r="M5050" s="871" t="s">
        <v>2085</v>
      </c>
      <c r="N5050" s="861" t="s">
        <v>2185</v>
      </c>
      <c r="O5050" s="864" t="s">
        <v>763</v>
      </c>
    </row>
    <row r="5051" spans="2:15" customFormat="1" ht="15.75" customHeight="1" x14ac:dyDescent="0.2">
      <c r="B5051" s="824" t="s">
        <v>931</v>
      </c>
      <c r="C5051" s="861" t="s">
        <v>2030</v>
      </c>
      <c r="D5051" s="861" t="s">
        <v>929</v>
      </c>
      <c r="E5051" s="862">
        <v>59</v>
      </c>
      <c r="F5051" s="862">
        <v>39</v>
      </c>
      <c r="G5051" s="862">
        <v>20</v>
      </c>
      <c r="H5051" s="862" t="s">
        <v>930</v>
      </c>
      <c r="I5051" s="874">
        <v>9.8000000000000004E-2</v>
      </c>
      <c r="J5051" s="863">
        <v>0.22</v>
      </c>
      <c r="K5051" s="863">
        <v>0.15</v>
      </c>
      <c r="L5051" s="861" t="s">
        <v>100</v>
      </c>
      <c r="M5051" s="861" t="s">
        <v>101</v>
      </c>
      <c r="N5051" s="861" t="s">
        <v>102</v>
      </c>
      <c r="O5051" s="864" t="s">
        <v>390</v>
      </c>
    </row>
    <row r="5052" spans="2:15" customFormat="1" ht="15.75" customHeight="1" thickBot="1" x14ac:dyDescent="0.25">
      <c r="B5052" s="875" t="s">
        <v>932</v>
      </c>
      <c r="C5052" s="699"/>
      <c r="D5052" s="699"/>
      <c r="E5052" s="699"/>
      <c r="F5052" s="699"/>
      <c r="G5052" s="699"/>
      <c r="H5052" s="699"/>
      <c r="I5052" s="699"/>
      <c r="J5052" s="699"/>
      <c r="K5052" s="699"/>
      <c r="L5052" s="699"/>
      <c r="M5052" s="699"/>
      <c r="N5052" s="699"/>
      <c r="O5052" s="700"/>
    </row>
    <row r="5053" spans="2:15" customFormat="1" ht="15.75" customHeight="1" thickTop="1" x14ac:dyDescent="0.2">
      <c r="B5053" s="4313"/>
      <c r="C5053" s="4313"/>
    </row>
    <row r="5054" spans="2:15" ht="15.75" customHeight="1" thickBot="1" x14ac:dyDescent="0.25">
      <c r="B5054" s="796"/>
      <c r="C5054" s="796"/>
      <c r="D5054" s="796"/>
      <c r="G5054" s="2"/>
    </row>
    <row r="5055" spans="2:15" ht="15.75" customHeight="1" thickTop="1" x14ac:dyDescent="0.2">
      <c r="B5055" s="4147" t="s">
        <v>213</v>
      </c>
      <c r="C5055" s="4148"/>
      <c r="D5055" s="4148"/>
      <c r="E5055" s="4148"/>
      <c r="F5055" s="4149"/>
      <c r="G5055" s="2"/>
    </row>
    <row r="5056" spans="2:15" ht="15.75" customHeight="1" thickBot="1" x14ac:dyDescent="0.25">
      <c r="B5056" s="4142" t="s">
        <v>214</v>
      </c>
      <c r="C5056" s="4143"/>
      <c r="D5056" s="4143"/>
      <c r="E5056" s="4143"/>
      <c r="F5056" s="4144"/>
      <c r="G5056" s="2"/>
    </row>
    <row r="5057" spans="2:15" ht="15.75" customHeight="1" thickBot="1" x14ac:dyDescent="0.25">
      <c r="B5057" s="817" t="s">
        <v>448</v>
      </c>
      <c r="C5057" s="818" t="s">
        <v>215</v>
      </c>
      <c r="D5057" s="819" t="s">
        <v>216</v>
      </c>
      <c r="E5057" s="818" t="s">
        <v>217</v>
      </c>
      <c r="F5057" s="820" t="s">
        <v>218</v>
      </c>
      <c r="G5057" s="2"/>
    </row>
    <row r="5058" spans="2:15" ht="15.75" customHeight="1" x14ac:dyDescent="0.2">
      <c r="B5058" s="739" t="s">
        <v>219</v>
      </c>
      <c r="C5058" s="821">
        <v>69</v>
      </c>
      <c r="D5058" s="821">
        <v>0.1</v>
      </c>
      <c r="E5058" s="822" t="s">
        <v>220</v>
      </c>
      <c r="F5058" s="823" t="s">
        <v>210</v>
      </c>
      <c r="G5058" s="2"/>
    </row>
    <row r="5059" spans="2:15" ht="15.75" customHeight="1" x14ac:dyDescent="0.2">
      <c r="B5059" s="824" t="s">
        <v>1164</v>
      </c>
      <c r="C5059" s="756">
        <v>59</v>
      </c>
      <c r="D5059" s="756">
        <v>0.1</v>
      </c>
      <c r="E5059" s="825" t="s">
        <v>220</v>
      </c>
      <c r="F5059" s="826" t="s">
        <v>210</v>
      </c>
      <c r="G5059" s="2"/>
    </row>
    <row r="5060" spans="2:15" ht="15.75" customHeight="1" x14ac:dyDescent="0.2">
      <c r="B5060" s="824" t="s">
        <v>221</v>
      </c>
      <c r="C5060" s="756">
        <v>89</v>
      </c>
      <c r="D5060" s="756">
        <v>0.1</v>
      </c>
      <c r="E5060" s="825" t="s">
        <v>222</v>
      </c>
      <c r="F5060" s="826" t="s">
        <v>210</v>
      </c>
      <c r="G5060" s="2"/>
    </row>
    <row r="5061" spans="2:15" ht="15.75" customHeight="1" x14ac:dyDescent="0.2">
      <c r="B5061" s="824" t="s">
        <v>1165</v>
      </c>
      <c r="C5061" s="756">
        <v>79</v>
      </c>
      <c r="D5061" s="756">
        <v>0.1</v>
      </c>
      <c r="E5061" s="825" t="s">
        <v>222</v>
      </c>
      <c r="F5061" s="826" t="s">
        <v>210</v>
      </c>
      <c r="G5061" s="2"/>
    </row>
    <row r="5062" spans="2:15" ht="15.75" customHeight="1" thickBot="1" x14ac:dyDescent="0.25">
      <c r="B5062" s="710"/>
      <c r="C5062" s="714"/>
      <c r="D5062" s="714"/>
      <c r="E5062" s="714"/>
      <c r="F5062" s="827"/>
      <c r="G5062" s="2"/>
    </row>
    <row r="5063" spans="2:15" ht="15.75" customHeight="1" thickBot="1" x14ac:dyDescent="0.25">
      <c r="B5063" s="698" t="s">
        <v>223</v>
      </c>
      <c r="C5063" s="699"/>
      <c r="D5063" s="699"/>
      <c r="E5063" s="699"/>
      <c r="F5063" s="700"/>
      <c r="G5063" s="2"/>
    </row>
    <row r="5064" spans="2:15" ht="15.75" customHeight="1" thickTop="1" x14ac:dyDescent="0.2">
      <c r="B5064" s="4107"/>
      <c r="C5064" s="4107"/>
      <c r="D5064" s="4107"/>
      <c r="G5064" s="2"/>
    </row>
    <row r="5065" spans="2:15" ht="15.75" customHeight="1" thickBot="1" x14ac:dyDescent="0.25">
      <c r="B5065" s="796"/>
      <c r="C5065" s="796"/>
      <c r="D5065" s="796"/>
      <c r="G5065" s="2"/>
    </row>
    <row r="5066" spans="2:15" ht="15.75" customHeight="1" thickTop="1" x14ac:dyDescent="0.2">
      <c r="B5066" s="100" t="s">
        <v>2475</v>
      </c>
      <c r="C5066" s="178"/>
      <c r="D5066" s="178"/>
      <c r="E5066" s="114"/>
      <c r="F5066" s="114"/>
      <c r="G5066" s="114"/>
      <c r="H5066" s="114"/>
      <c r="I5066" s="114"/>
      <c r="J5066" s="114"/>
      <c r="K5066" s="114"/>
      <c r="L5066" s="115"/>
      <c r="M5066" s="115"/>
      <c r="N5066" s="115"/>
      <c r="O5066" s="122"/>
    </row>
    <row r="5067" spans="2:15" ht="38.25" customHeight="1" x14ac:dyDescent="0.2">
      <c r="B5067" s="405" t="s">
        <v>64</v>
      </c>
      <c r="C5067" s="396" t="s">
        <v>1218</v>
      </c>
      <c r="D5067" s="397" t="s">
        <v>205</v>
      </c>
      <c r="E5067" s="397" t="s">
        <v>65</v>
      </c>
      <c r="F5067" s="397" t="s">
        <v>206</v>
      </c>
      <c r="G5067" s="397" t="s">
        <v>207</v>
      </c>
      <c r="H5067" s="359" t="s">
        <v>255</v>
      </c>
      <c r="I5067" s="359" t="s">
        <v>1812</v>
      </c>
      <c r="J5067" s="359" t="s">
        <v>2023</v>
      </c>
      <c r="K5067" s="359" t="s">
        <v>2024</v>
      </c>
      <c r="L5067" s="359" t="s">
        <v>2477</v>
      </c>
      <c r="M5067" s="359" t="s">
        <v>2478</v>
      </c>
      <c r="N5067" s="359" t="s">
        <v>2028</v>
      </c>
      <c r="O5067" s="406" t="s">
        <v>208</v>
      </c>
    </row>
    <row r="5068" spans="2:15" ht="15.75" customHeight="1" x14ac:dyDescent="0.2">
      <c r="B5068" s="799" t="s">
        <v>87</v>
      </c>
      <c r="C5068" s="800" t="s">
        <v>783</v>
      </c>
      <c r="D5068" s="801">
        <v>25</v>
      </c>
      <c r="E5068" s="801">
        <v>15.01</v>
      </c>
      <c r="F5068" s="801">
        <v>9.99</v>
      </c>
      <c r="G5068" s="802" t="s">
        <v>209</v>
      </c>
      <c r="H5068" s="779">
        <v>0.1</v>
      </c>
      <c r="I5068" s="779">
        <v>0.22</v>
      </c>
      <c r="J5068" s="779">
        <v>0.15</v>
      </c>
      <c r="K5068" s="800" t="s">
        <v>1892</v>
      </c>
      <c r="L5068" s="800" t="s">
        <v>2083</v>
      </c>
      <c r="M5068" s="803" t="s">
        <v>2182</v>
      </c>
      <c r="N5068" s="803" t="s">
        <v>2034</v>
      </c>
      <c r="O5068" s="804" t="s">
        <v>210</v>
      </c>
    </row>
    <row r="5069" spans="2:15" ht="15.75" customHeight="1" x14ac:dyDescent="0.2">
      <c r="B5069" s="799" t="s">
        <v>211</v>
      </c>
      <c r="C5069" s="800" t="s">
        <v>783</v>
      </c>
      <c r="D5069" s="801">
        <v>25</v>
      </c>
      <c r="E5069" s="801">
        <v>15.01</v>
      </c>
      <c r="F5069" s="801">
        <v>9.99</v>
      </c>
      <c r="G5069" s="802" t="s">
        <v>212</v>
      </c>
      <c r="H5069" s="779">
        <v>0.1</v>
      </c>
      <c r="I5069" s="779">
        <v>0.22</v>
      </c>
      <c r="J5069" s="779">
        <v>0.15</v>
      </c>
      <c r="K5069" s="800" t="s">
        <v>1892</v>
      </c>
      <c r="L5069" s="800" t="s">
        <v>2083</v>
      </c>
      <c r="M5069" s="803" t="s">
        <v>2182</v>
      </c>
      <c r="N5069" s="803" t="s">
        <v>2034</v>
      </c>
      <c r="O5069" s="804" t="s">
        <v>210</v>
      </c>
    </row>
    <row r="5070" spans="2:15" ht="15.75" customHeight="1" x14ac:dyDescent="0.2">
      <c r="B5070" s="805"/>
      <c r="C5070" s="806"/>
      <c r="D5070" s="807"/>
      <c r="E5070" s="807"/>
      <c r="F5070" s="807"/>
      <c r="G5070" s="808"/>
      <c r="H5070" s="809"/>
      <c r="I5070" s="810"/>
      <c r="J5070" s="810"/>
      <c r="K5070" s="806"/>
      <c r="L5070" s="806"/>
      <c r="M5070" s="811"/>
      <c r="N5070" s="812"/>
      <c r="O5070" s="813"/>
    </row>
    <row r="5071" spans="2:15" ht="15.75" customHeight="1" x14ac:dyDescent="0.2">
      <c r="B5071" s="799" t="s">
        <v>211</v>
      </c>
      <c r="C5071" s="800" t="s">
        <v>2030</v>
      </c>
      <c r="D5071" s="801">
        <v>25</v>
      </c>
      <c r="E5071" s="801">
        <v>15.01</v>
      </c>
      <c r="F5071" s="801">
        <v>9.99</v>
      </c>
      <c r="G5071" s="802" t="s">
        <v>212</v>
      </c>
      <c r="H5071" s="779">
        <v>0.1</v>
      </c>
      <c r="I5071" s="779">
        <v>0.22</v>
      </c>
      <c r="J5071" s="779">
        <v>0.15</v>
      </c>
      <c r="K5071" s="800" t="s">
        <v>1892</v>
      </c>
      <c r="L5071" s="800" t="s">
        <v>2083</v>
      </c>
      <c r="M5071" s="803" t="s">
        <v>2182</v>
      </c>
      <c r="N5071" s="803" t="s">
        <v>2034</v>
      </c>
      <c r="O5071" s="804" t="s">
        <v>210</v>
      </c>
    </row>
    <row r="5072" spans="2:15" ht="15" customHeight="1" thickBot="1" x14ac:dyDescent="0.25">
      <c r="B5072" s="4145" t="s">
        <v>1517</v>
      </c>
      <c r="C5072" s="4146"/>
      <c r="D5072" s="814"/>
      <c r="E5072" s="814"/>
      <c r="F5072" s="814"/>
      <c r="G5072" s="814"/>
      <c r="H5072" s="815"/>
      <c r="I5072" s="815"/>
      <c r="J5072" s="815"/>
      <c r="K5072" s="815"/>
      <c r="L5072" s="815"/>
      <c r="M5072" s="815"/>
      <c r="N5072" s="815"/>
      <c r="O5072" s="816"/>
    </row>
    <row r="5073" spans="2:13" ht="15.75" customHeight="1" thickTop="1" x14ac:dyDescent="0.2">
      <c r="B5073" s="4107">
        <f>+B5064</f>
        <v>0</v>
      </c>
      <c r="C5073" s="4107"/>
      <c r="D5073" s="4107"/>
      <c r="G5073" s="2"/>
    </row>
    <row r="5074" spans="2:13" ht="15.75" customHeight="1" thickBot="1" x14ac:dyDescent="0.25">
      <c r="G5074" s="2"/>
    </row>
    <row r="5075" spans="2:13" ht="15.75" customHeight="1" thickTop="1" x14ac:dyDescent="0.2">
      <c r="B5075" s="100" t="s">
        <v>2475</v>
      </c>
      <c r="C5075" s="178"/>
      <c r="D5075" s="178"/>
      <c r="E5075" s="114"/>
      <c r="F5075" s="114"/>
      <c r="G5075" s="114"/>
      <c r="H5075" s="114"/>
      <c r="I5075" s="114"/>
      <c r="J5075" s="115"/>
      <c r="K5075" s="115"/>
      <c r="L5075" s="115"/>
      <c r="M5075" s="122"/>
    </row>
    <row r="5076" spans="2:13" ht="32.25" customHeight="1" x14ac:dyDescent="0.2">
      <c r="B5076" s="405" t="s">
        <v>64</v>
      </c>
      <c r="C5076" s="396" t="s">
        <v>1218</v>
      </c>
      <c r="D5076" s="767" t="s">
        <v>93</v>
      </c>
      <c r="E5076" s="397" t="s">
        <v>94</v>
      </c>
      <c r="F5076" s="397" t="s">
        <v>95</v>
      </c>
      <c r="G5076" s="359" t="s">
        <v>255</v>
      </c>
      <c r="H5076" s="359" t="s">
        <v>2024</v>
      </c>
      <c r="I5076" s="359" t="s">
        <v>1812</v>
      </c>
      <c r="J5076" s="359" t="s">
        <v>2477</v>
      </c>
      <c r="K5076" s="359" t="s">
        <v>2023</v>
      </c>
      <c r="L5076" s="359" t="s">
        <v>2478</v>
      </c>
      <c r="M5076" s="398" t="s">
        <v>2028</v>
      </c>
    </row>
    <row r="5077" spans="2:13" ht="15.75" customHeight="1" x14ac:dyDescent="0.2">
      <c r="B5077" s="14" t="s">
        <v>96</v>
      </c>
      <c r="C5077" s="38" t="s">
        <v>783</v>
      </c>
      <c r="D5077" s="768">
        <v>20</v>
      </c>
      <c r="E5077" s="47">
        <v>19</v>
      </c>
      <c r="F5077" s="47"/>
      <c r="G5077" s="441">
        <v>0.1</v>
      </c>
      <c r="H5077" s="38" t="s">
        <v>2033</v>
      </c>
      <c r="I5077" s="441">
        <v>0.22</v>
      </c>
      <c r="J5077" s="38" t="s">
        <v>97</v>
      </c>
      <c r="K5077" s="441">
        <v>0.15</v>
      </c>
      <c r="L5077" s="87" t="s">
        <v>2472</v>
      </c>
      <c r="M5077" s="371" t="s">
        <v>763</v>
      </c>
    </row>
    <row r="5078" spans="2:13" ht="15.75" customHeight="1" x14ac:dyDescent="0.2">
      <c r="B5078" s="14" t="s">
        <v>98</v>
      </c>
      <c r="C5078" s="38" t="s">
        <v>783</v>
      </c>
      <c r="D5078" s="768">
        <v>20</v>
      </c>
      <c r="E5078" s="47">
        <v>19</v>
      </c>
      <c r="F5078" s="47"/>
      <c r="G5078" s="441">
        <v>0.1</v>
      </c>
      <c r="H5078" s="38" t="s">
        <v>2033</v>
      </c>
      <c r="I5078" s="441">
        <v>0.22</v>
      </c>
      <c r="J5078" s="38" t="s">
        <v>97</v>
      </c>
      <c r="K5078" s="441">
        <v>0.15</v>
      </c>
      <c r="L5078" s="87" t="s">
        <v>2472</v>
      </c>
      <c r="M5078" s="371" t="s">
        <v>763</v>
      </c>
    </row>
    <row r="5079" spans="2:13" ht="15.75" customHeight="1" x14ac:dyDescent="0.2">
      <c r="B5079" s="14" t="s">
        <v>99</v>
      </c>
      <c r="C5079" s="38" t="s">
        <v>783</v>
      </c>
      <c r="D5079" s="768">
        <v>39</v>
      </c>
      <c r="E5079" s="47">
        <v>20</v>
      </c>
      <c r="F5079" s="47"/>
      <c r="G5079" s="441">
        <v>9.8000000000000004E-2</v>
      </c>
      <c r="H5079" s="38" t="s">
        <v>100</v>
      </c>
      <c r="I5079" s="441">
        <v>0.22</v>
      </c>
      <c r="J5079" s="38" t="s">
        <v>101</v>
      </c>
      <c r="K5079" s="441">
        <v>0.15</v>
      </c>
      <c r="L5079" s="87" t="s">
        <v>102</v>
      </c>
      <c r="M5079" s="371" t="s">
        <v>390</v>
      </c>
    </row>
    <row r="5080" spans="2:13" ht="15.75" customHeight="1" x14ac:dyDescent="0.2">
      <c r="B5080" s="14" t="s">
        <v>103</v>
      </c>
      <c r="C5080" s="38" t="s">
        <v>783</v>
      </c>
      <c r="D5080" s="768">
        <v>44</v>
      </c>
      <c r="E5080" s="47">
        <v>15</v>
      </c>
      <c r="F5080" s="47"/>
      <c r="G5080" s="441">
        <v>9.8000000000000004E-2</v>
      </c>
      <c r="H5080" s="38" t="s">
        <v>104</v>
      </c>
      <c r="I5080" s="441">
        <v>0.22</v>
      </c>
      <c r="J5080" s="38" t="s">
        <v>2033</v>
      </c>
      <c r="K5080" s="441">
        <v>0.15</v>
      </c>
      <c r="L5080" s="87" t="s">
        <v>105</v>
      </c>
      <c r="M5080" s="371" t="s">
        <v>390</v>
      </c>
    </row>
    <row r="5081" spans="2:13" ht="15.75" customHeight="1" x14ac:dyDescent="0.2">
      <c r="B5081" s="42" t="s">
        <v>106</v>
      </c>
      <c r="C5081" s="43" t="s">
        <v>783</v>
      </c>
      <c r="D5081" s="768">
        <v>59</v>
      </c>
      <c r="E5081" s="775">
        <v>20</v>
      </c>
      <c r="F5081" s="775"/>
      <c r="G5081" s="441">
        <v>0.09</v>
      </c>
      <c r="H5081" s="43" t="s">
        <v>107</v>
      </c>
      <c r="I5081" s="441">
        <v>0.22</v>
      </c>
      <c r="J5081" s="38" t="s">
        <v>2595</v>
      </c>
      <c r="K5081" s="441">
        <v>0.15</v>
      </c>
      <c r="L5081" s="179" t="s">
        <v>580</v>
      </c>
      <c r="M5081" s="371" t="s">
        <v>390</v>
      </c>
    </row>
    <row r="5082" spans="2:13" ht="15.75" customHeight="1" x14ac:dyDescent="0.2">
      <c r="B5082" s="14" t="s">
        <v>108</v>
      </c>
      <c r="C5082" s="43" t="s">
        <v>783</v>
      </c>
      <c r="D5082" s="768">
        <v>64</v>
      </c>
      <c r="E5082" s="775">
        <v>15</v>
      </c>
      <c r="F5082" s="775"/>
      <c r="G5082" s="441">
        <v>0.09</v>
      </c>
      <c r="H5082" s="43" t="s">
        <v>109</v>
      </c>
      <c r="I5082" s="441">
        <v>0.22</v>
      </c>
      <c r="J5082" s="38" t="s">
        <v>110</v>
      </c>
      <c r="K5082" s="441">
        <v>0.15</v>
      </c>
      <c r="L5082" s="179" t="s">
        <v>1755</v>
      </c>
      <c r="M5082" s="371" t="s">
        <v>390</v>
      </c>
    </row>
    <row r="5083" spans="2:13" ht="15.75" customHeight="1" x14ac:dyDescent="0.2">
      <c r="B5083" s="42" t="s">
        <v>1756</v>
      </c>
      <c r="C5083" s="43" t="s">
        <v>783</v>
      </c>
      <c r="D5083" s="768">
        <v>84</v>
      </c>
      <c r="E5083" s="775">
        <v>15</v>
      </c>
      <c r="F5083" s="775"/>
      <c r="G5083" s="441">
        <v>8.5999999999999993E-2</v>
      </c>
      <c r="H5083" s="43" t="s">
        <v>1757</v>
      </c>
      <c r="I5083" s="441">
        <v>0.22</v>
      </c>
      <c r="J5083" s="38" t="s">
        <v>1758</v>
      </c>
      <c r="K5083" s="441">
        <v>0.15</v>
      </c>
      <c r="L5083" s="179" t="s">
        <v>1759</v>
      </c>
      <c r="M5083" s="371" t="s">
        <v>390</v>
      </c>
    </row>
    <row r="5084" spans="2:13" ht="15.75" customHeight="1" x14ac:dyDescent="0.2">
      <c r="B5084" s="14" t="s">
        <v>1760</v>
      </c>
      <c r="C5084" s="43" t="s">
        <v>783</v>
      </c>
      <c r="D5084" s="768">
        <v>84</v>
      </c>
      <c r="E5084" s="775">
        <v>15</v>
      </c>
      <c r="F5084" s="775"/>
      <c r="G5084" s="441">
        <v>8.5999999999999993E-2</v>
      </c>
      <c r="H5084" s="43" t="s">
        <v>1757</v>
      </c>
      <c r="I5084" s="441">
        <v>0.22</v>
      </c>
      <c r="J5084" s="38" t="s">
        <v>1758</v>
      </c>
      <c r="K5084" s="441">
        <v>0.15</v>
      </c>
      <c r="L5084" s="179" t="s">
        <v>1759</v>
      </c>
      <c r="M5084" s="371" t="s">
        <v>390</v>
      </c>
    </row>
    <row r="5085" spans="2:13" ht="15.75" customHeight="1" x14ac:dyDescent="0.2">
      <c r="B5085" s="42" t="s">
        <v>1761</v>
      </c>
      <c r="C5085" s="43" t="s">
        <v>783</v>
      </c>
      <c r="D5085" s="768">
        <v>20</v>
      </c>
      <c r="E5085" s="775">
        <v>19</v>
      </c>
      <c r="F5085" s="775"/>
      <c r="G5085" s="441">
        <v>0.1</v>
      </c>
      <c r="H5085" s="43" t="s">
        <v>2033</v>
      </c>
      <c r="I5085" s="441">
        <v>0.22</v>
      </c>
      <c r="J5085" s="38" t="s">
        <v>97</v>
      </c>
      <c r="K5085" s="441">
        <v>0.15</v>
      </c>
      <c r="L5085" s="179" t="s">
        <v>2472</v>
      </c>
      <c r="M5085" s="371" t="s">
        <v>763</v>
      </c>
    </row>
    <row r="5086" spans="2:13" ht="15.75" customHeight="1" x14ac:dyDescent="0.2">
      <c r="B5086" s="42" t="s">
        <v>1762</v>
      </c>
      <c r="C5086" s="43" t="s">
        <v>783</v>
      </c>
      <c r="D5086" s="768">
        <v>34</v>
      </c>
      <c r="E5086" s="775">
        <v>15</v>
      </c>
      <c r="F5086" s="775"/>
      <c r="G5086" s="441">
        <v>9.8000000000000004E-2</v>
      </c>
      <c r="H5086" s="43" t="s">
        <v>2480</v>
      </c>
      <c r="I5086" s="441">
        <v>0.22</v>
      </c>
      <c r="J5086" s="38" t="s">
        <v>2085</v>
      </c>
      <c r="K5086" s="441">
        <v>0.15</v>
      </c>
      <c r="L5086" s="179" t="s">
        <v>2185</v>
      </c>
      <c r="M5086" s="371" t="s">
        <v>763</v>
      </c>
    </row>
    <row r="5087" spans="2:13" ht="15.75" customHeight="1" x14ac:dyDescent="0.2">
      <c r="B5087" s="42" t="s">
        <v>1763</v>
      </c>
      <c r="C5087" s="43" t="s">
        <v>783</v>
      </c>
      <c r="D5087" s="768">
        <v>44</v>
      </c>
      <c r="E5087" s="775">
        <v>15</v>
      </c>
      <c r="F5087" s="775"/>
      <c r="G5087" s="441">
        <v>9.8000000000000004E-2</v>
      </c>
      <c r="H5087" s="43" t="s">
        <v>104</v>
      </c>
      <c r="I5087" s="441">
        <v>0.22</v>
      </c>
      <c r="J5087" s="38" t="s">
        <v>2033</v>
      </c>
      <c r="K5087" s="441">
        <v>0.15</v>
      </c>
      <c r="L5087" s="179" t="s">
        <v>105</v>
      </c>
      <c r="M5087" s="371" t="s">
        <v>390</v>
      </c>
    </row>
    <row r="5088" spans="2:13" ht="15.75" customHeight="1" x14ac:dyDescent="0.2">
      <c r="B5088" s="42" t="s">
        <v>1764</v>
      </c>
      <c r="C5088" s="43" t="s">
        <v>783</v>
      </c>
      <c r="D5088" s="768">
        <v>54</v>
      </c>
      <c r="E5088" s="775">
        <v>15</v>
      </c>
      <c r="F5088" s="775"/>
      <c r="G5088" s="441">
        <v>9.6000000000000002E-2</v>
      </c>
      <c r="H5088" s="43" t="s">
        <v>2189</v>
      </c>
      <c r="I5088" s="441">
        <v>0.22</v>
      </c>
      <c r="J5088" s="38" t="s">
        <v>92</v>
      </c>
      <c r="K5088" s="441">
        <v>0.15</v>
      </c>
      <c r="L5088" s="179" t="s">
        <v>2593</v>
      </c>
      <c r="M5088" s="371" t="s">
        <v>390</v>
      </c>
    </row>
    <row r="5089" spans="2:13" ht="15.75" customHeight="1" x14ac:dyDescent="0.2">
      <c r="B5089" s="42" t="s">
        <v>1765</v>
      </c>
      <c r="C5089" s="43" t="s">
        <v>783</v>
      </c>
      <c r="D5089" s="768">
        <v>64</v>
      </c>
      <c r="E5089" s="775">
        <v>15</v>
      </c>
      <c r="F5089" s="775"/>
      <c r="G5089" s="441">
        <v>0.09</v>
      </c>
      <c r="H5089" s="43" t="s">
        <v>109</v>
      </c>
      <c r="I5089" s="441">
        <v>0.22</v>
      </c>
      <c r="J5089" s="38" t="s">
        <v>110</v>
      </c>
      <c r="K5089" s="441">
        <v>0.15</v>
      </c>
      <c r="L5089" s="179" t="s">
        <v>1755</v>
      </c>
      <c r="M5089" s="371" t="s">
        <v>390</v>
      </c>
    </row>
    <row r="5090" spans="2:13" ht="15.75" customHeight="1" x14ac:dyDescent="0.2">
      <c r="B5090" s="42" t="s">
        <v>1766</v>
      </c>
      <c r="C5090" s="43" t="s">
        <v>783</v>
      </c>
      <c r="D5090" s="768">
        <v>84</v>
      </c>
      <c r="E5090" s="775">
        <v>15</v>
      </c>
      <c r="F5090" s="775"/>
      <c r="G5090" s="441">
        <v>8.5999999999999993E-2</v>
      </c>
      <c r="H5090" s="43" t="s">
        <v>1757</v>
      </c>
      <c r="I5090" s="441">
        <v>0.22</v>
      </c>
      <c r="J5090" s="38" t="s">
        <v>1758</v>
      </c>
      <c r="K5090" s="441">
        <v>0.15</v>
      </c>
      <c r="L5090" s="179" t="s">
        <v>1759</v>
      </c>
      <c r="M5090" s="371" t="s">
        <v>390</v>
      </c>
    </row>
    <row r="5091" spans="2:13" ht="15.75" customHeight="1" x14ac:dyDescent="0.2">
      <c r="B5091" s="137"/>
      <c r="C5091" s="138"/>
      <c r="D5091" s="138"/>
      <c r="E5091" s="182"/>
      <c r="F5091" s="182"/>
      <c r="G5091" s="119"/>
      <c r="H5091" s="138"/>
      <c r="I5091" s="120"/>
      <c r="J5091" s="138"/>
      <c r="K5091" s="120"/>
      <c r="L5091" s="181"/>
      <c r="M5091" s="444"/>
    </row>
    <row r="5092" spans="2:13" ht="15.75" customHeight="1" x14ac:dyDescent="0.2">
      <c r="B5092" s="14" t="s">
        <v>96</v>
      </c>
      <c r="C5092" s="38" t="s">
        <v>2030</v>
      </c>
      <c r="D5092" s="768">
        <v>20</v>
      </c>
      <c r="E5092" s="47">
        <v>19</v>
      </c>
      <c r="F5092" s="47"/>
      <c r="G5092" s="441">
        <v>0.11</v>
      </c>
      <c r="H5092" s="38" t="s">
        <v>1767</v>
      </c>
      <c r="I5092" s="441">
        <v>0.22</v>
      </c>
      <c r="J5092" s="38" t="s">
        <v>97</v>
      </c>
      <c r="K5092" s="441">
        <v>0.15</v>
      </c>
      <c r="L5092" s="87" t="s">
        <v>2472</v>
      </c>
      <c r="M5092" s="371" t="s">
        <v>763</v>
      </c>
    </row>
    <row r="5093" spans="2:13" ht="15.75" customHeight="1" x14ac:dyDescent="0.2">
      <c r="B5093" s="14" t="s">
        <v>98</v>
      </c>
      <c r="C5093" s="38" t="s">
        <v>2030</v>
      </c>
      <c r="D5093" s="768">
        <v>20</v>
      </c>
      <c r="E5093" s="47">
        <v>19</v>
      </c>
      <c r="F5093" s="47"/>
      <c r="G5093" s="441">
        <v>0.11</v>
      </c>
      <c r="H5093" s="38" t="s">
        <v>1767</v>
      </c>
      <c r="I5093" s="441">
        <v>0.22</v>
      </c>
      <c r="J5093" s="38" t="s">
        <v>97</v>
      </c>
      <c r="K5093" s="441">
        <v>0.15</v>
      </c>
      <c r="L5093" s="87" t="s">
        <v>2472</v>
      </c>
      <c r="M5093" s="371" t="s">
        <v>763</v>
      </c>
    </row>
    <row r="5094" spans="2:13" ht="15.75" customHeight="1" x14ac:dyDescent="0.2">
      <c r="B5094" s="14" t="s">
        <v>99</v>
      </c>
      <c r="C5094" s="43" t="s">
        <v>2030</v>
      </c>
      <c r="D5094" s="768">
        <v>39</v>
      </c>
      <c r="E5094" s="775">
        <v>20</v>
      </c>
      <c r="F5094" s="775"/>
      <c r="G5094" s="441">
        <v>9.8000000000000004E-2</v>
      </c>
      <c r="H5094" s="43" t="s">
        <v>100</v>
      </c>
      <c r="I5094" s="441">
        <v>0.22</v>
      </c>
      <c r="J5094" s="38" t="s">
        <v>101</v>
      </c>
      <c r="K5094" s="441">
        <v>0.15</v>
      </c>
      <c r="L5094" s="87" t="s">
        <v>102</v>
      </c>
      <c r="M5094" s="371" t="s">
        <v>390</v>
      </c>
    </row>
    <row r="5095" spans="2:13" ht="15.75" customHeight="1" x14ac:dyDescent="0.2">
      <c r="B5095" s="14" t="s">
        <v>103</v>
      </c>
      <c r="C5095" s="43" t="s">
        <v>2030</v>
      </c>
      <c r="D5095" s="768">
        <v>44</v>
      </c>
      <c r="E5095" s="775">
        <v>15</v>
      </c>
      <c r="F5095" s="775"/>
      <c r="G5095" s="441">
        <v>9.8000000000000004E-2</v>
      </c>
      <c r="H5095" s="43" t="s">
        <v>104</v>
      </c>
      <c r="I5095" s="441">
        <v>0.22</v>
      </c>
      <c r="J5095" s="38" t="s">
        <v>2033</v>
      </c>
      <c r="K5095" s="441">
        <v>0.15</v>
      </c>
      <c r="L5095" s="87" t="s">
        <v>105</v>
      </c>
      <c r="M5095" s="371" t="s">
        <v>390</v>
      </c>
    </row>
    <row r="5096" spans="2:13" ht="15.75" customHeight="1" x14ac:dyDescent="0.2">
      <c r="B5096" s="42" t="s">
        <v>106</v>
      </c>
      <c r="C5096" s="43" t="s">
        <v>2030</v>
      </c>
      <c r="D5096" s="768">
        <v>59</v>
      </c>
      <c r="E5096" s="775">
        <v>20</v>
      </c>
      <c r="F5096" s="775"/>
      <c r="G5096" s="441">
        <v>0.09</v>
      </c>
      <c r="H5096" s="43" t="s">
        <v>107</v>
      </c>
      <c r="I5096" s="441">
        <v>0.22</v>
      </c>
      <c r="J5096" s="38" t="s">
        <v>2595</v>
      </c>
      <c r="K5096" s="441">
        <v>0.15</v>
      </c>
      <c r="L5096" s="179" t="s">
        <v>580</v>
      </c>
      <c r="M5096" s="371" t="s">
        <v>390</v>
      </c>
    </row>
    <row r="5097" spans="2:13" ht="15.75" customHeight="1" x14ac:dyDescent="0.2">
      <c r="B5097" s="14" t="s">
        <v>108</v>
      </c>
      <c r="C5097" s="43" t="s">
        <v>2030</v>
      </c>
      <c r="D5097" s="768">
        <v>64</v>
      </c>
      <c r="E5097" s="775">
        <v>15</v>
      </c>
      <c r="F5097" s="775"/>
      <c r="G5097" s="441">
        <v>0.09</v>
      </c>
      <c r="H5097" s="43" t="s">
        <v>109</v>
      </c>
      <c r="I5097" s="441">
        <v>0.22</v>
      </c>
      <c r="J5097" s="38" t="s">
        <v>110</v>
      </c>
      <c r="K5097" s="441">
        <v>0.15</v>
      </c>
      <c r="L5097" s="179" t="s">
        <v>1755</v>
      </c>
      <c r="M5097" s="371" t="s">
        <v>390</v>
      </c>
    </row>
    <row r="5098" spans="2:13" ht="15.75" customHeight="1" x14ac:dyDescent="0.2">
      <c r="B5098" s="42" t="s">
        <v>1756</v>
      </c>
      <c r="C5098" s="43" t="s">
        <v>2030</v>
      </c>
      <c r="D5098" s="768">
        <v>84</v>
      </c>
      <c r="E5098" s="775">
        <v>15</v>
      </c>
      <c r="F5098" s="775"/>
      <c r="G5098" s="441">
        <v>8.5999999999999993E-2</v>
      </c>
      <c r="H5098" s="43" t="s">
        <v>1757</v>
      </c>
      <c r="I5098" s="441">
        <v>0.22</v>
      </c>
      <c r="J5098" s="38" t="s">
        <v>1758</v>
      </c>
      <c r="K5098" s="441">
        <v>0.15</v>
      </c>
      <c r="L5098" s="179" t="s">
        <v>1759</v>
      </c>
      <c r="M5098" s="371" t="s">
        <v>390</v>
      </c>
    </row>
    <row r="5099" spans="2:13" ht="15.75" customHeight="1" x14ac:dyDescent="0.2">
      <c r="B5099" s="14" t="s">
        <v>1760</v>
      </c>
      <c r="C5099" s="43" t="s">
        <v>2030</v>
      </c>
      <c r="D5099" s="768">
        <v>84</v>
      </c>
      <c r="E5099" s="775">
        <v>15</v>
      </c>
      <c r="F5099" s="775"/>
      <c r="G5099" s="441">
        <v>8.5999999999999993E-2</v>
      </c>
      <c r="H5099" s="43" t="s">
        <v>1757</v>
      </c>
      <c r="I5099" s="441">
        <v>0.22</v>
      </c>
      <c r="J5099" s="38" t="s">
        <v>1758</v>
      </c>
      <c r="K5099" s="441">
        <v>0.15</v>
      </c>
      <c r="L5099" s="179" t="s">
        <v>1759</v>
      </c>
      <c r="M5099" s="371" t="s">
        <v>390</v>
      </c>
    </row>
    <row r="5100" spans="2:13" ht="15.75" customHeight="1" x14ac:dyDescent="0.2">
      <c r="B5100" s="14" t="s">
        <v>1768</v>
      </c>
      <c r="C5100" s="43" t="s">
        <v>2030</v>
      </c>
      <c r="D5100" s="768">
        <v>10</v>
      </c>
      <c r="E5100" s="775">
        <v>2</v>
      </c>
      <c r="F5100" s="777">
        <v>300</v>
      </c>
      <c r="G5100" s="441">
        <v>0.12</v>
      </c>
      <c r="H5100" s="43" t="s">
        <v>1769</v>
      </c>
      <c r="I5100" s="441">
        <v>0.22</v>
      </c>
      <c r="J5100" s="38" t="s">
        <v>1770</v>
      </c>
      <c r="K5100" s="441">
        <v>0.15</v>
      </c>
      <c r="L5100" s="179" t="s">
        <v>1771</v>
      </c>
      <c r="M5100" s="371" t="s">
        <v>2034</v>
      </c>
    </row>
    <row r="5101" spans="2:13" ht="15.75" customHeight="1" x14ac:dyDescent="0.2">
      <c r="B5101" s="134" t="s">
        <v>1761</v>
      </c>
      <c r="C5101" s="43" t="s">
        <v>2030</v>
      </c>
      <c r="D5101" s="768">
        <v>20</v>
      </c>
      <c r="E5101" s="775">
        <v>19</v>
      </c>
      <c r="F5101" s="775"/>
      <c r="G5101" s="441">
        <v>0.11</v>
      </c>
      <c r="H5101" s="43" t="s">
        <v>1767</v>
      </c>
      <c r="I5101" s="441">
        <v>0.22</v>
      </c>
      <c r="J5101" s="38" t="s">
        <v>97</v>
      </c>
      <c r="K5101" s="441">
        <v>0.15</v>
      </c>
      <c r="L5101" s="179" t="s">
        <v>2472</v>
      </c>
      <c r="M5101" s="371" t="s">
        <v>763</v>
      </c>
    </row>
    <row r="5102" spans="2:13" ht="15.75" customHeight="1" x14ac:dyDescent="0.2">
      <c r="B5102" s="42" t="s">
        <v>1762</v>
      </c>
      <c r="C5102" s="43" t="s">
        <v>2030</v>
      </c>
      <c r="D5102" s="768">
        <v>34</v>
      </c>
      <c r="E5102" s="775">
        <v>15</v>
      </c>
      <c r="F5102" s="775"/>
      <c r="G5102" s="441">
        <v>0.108</v>
      </c>
      <c r="H5102" s="43" t="s">
        <v>1959</v>
      </c>
      <c r="I5102" s="441">
        <v>0.22</v>
      </c>
      <c r="J5102" s="38" t="s">
        <v>2085</v>
      </c>
      <c r="K5102" s="441">
        <v>0.15</v>
      </c>
      <c r="L5102" s="179" t="s">
        <v>2185</v>
      </c>
      <c r="M5102" s="371" t="s">
        <v>763</v>
      </c>
    </row>
    <row r="5103" spans="2:13" ht="15.75" customHeight="1" x14ac:dyDescent="0.2">
      <c r="B5103" s="42" t="s">
        <v>1763</v>
      </c>
      <c r="C5103" s="43" t="s">
        <v>2030</v>
      </c>
      <c r="D5103" s="768">
        <v>44</v>
      </c>
      <c r="E5103" s="775">
        <v>15</v>
      </c>
      <c r="F5103" s="775"/>
      <c r="G5103" s="441">
        <v>9.8000000000000004E-2</v>
      </c>
      <c r="H5103" s="43" t="s">
        <v>104</v>
      </c>
      <c r="I5103" s="441">
        <v>0.22</v>
      </c>
      <c r="J5103" s="38" t="s">
        <v>2033</v>
      </c>
      <c r="K5103" s="441">
        <v>0.15</v>
      </c>
      <c r="L5103" s="179" t="s">
        <v>105</v>
      </c>
      <c r="M5103" s="371" t="s">
        <v>390</v>
      </c>
    </row>
    <row r="5104" spans="2:13" ht="15.75" customHeight="1" x14ac:dyDescent="0.2">
      <c r="B5104" s="42" t="s">
        <v>1764</v>
      </c>
      <c r="C5104" s="43" t="s">
        <v>2030</v>
      </c>
      <c r="D5104" s="768">
        <v>54</v>
      </c>
      <c r="E5104" s="775">
        <v>15</v>
      </c>
      <c r="F5104" s="775"/>
      <c r="G5104" s="441">
        <v>9.6000000000000002E-2</v>
      </c>
      <c r="H5104" s="43" t="s">
        <v>2189</v>
      </c>
      <c r="I5104" s="441">
        <v>0.22</v>
      </c>
      <c r="J5104" s="38" t="s">
        <v>92</v>
      </c>
      <c r="K5104" s="441">
        <v>0.15</v>
      </c>
      <c r="L5104" s="179" t="s">
        <v>2593</v>
      </c>
      <c r="M5104" s="371" t="s">
        <v>390</v>
      </c>
    </row>
    <row r="5105" spans="2:13" ht="15.75" customHeight="1" x14ac:dyDescent="0.2">
      <c r="B5105" s="42" t="s">
        <v>1765</v>
      </c>
      <c r="C5105" s="43" t="s">
        <v>2030</v>
      </c>
      <c r="D5105" s="768">
        <v>64</v>
      </c>
      <c r="E5105" s="775">
        <v>15</v>
      </c>
      <c r="F5105" s="775"/>
      <c r="G5105" s="441">
        <v>0.09</v>
      </c>
      <c r="H5105" s="43" t="s">
        <v>109</v>
      </c>
      <c r="I5105" s="441">
        <v>0.22</v>
      </c>
      <c r="J5105" s="38" t="s">
        <v>110</v>
      </c>
      <c r="K5105" s="441">
        <v>0.15</v>
      </c>
      <c r="L5105" s="179" t="s">
        <v>1755</v>
      </c>
      <c r="M5105" s="371" t="s">
        <v>390</v>
      </c>
    </row>
    <row r="5106" spans="2:13" ht="15.75" customHeight="1" x14ac:dyDescent="0.2">
      <c r="B5106" s="42" t="s">
        <v>1766</v>
      </c>
      <c r="C5106" s="43" t="s">
        <v>2030</v>
      </c>
      <c r="D5106" s="768">
        <v>84</v>
      </c>
      <c r="E5106" s="775">
        <v>15</v>
      </c>
      <c r="F5106" s="775"/>
      <c r="G5106" s="441">
        <v>8.5999999999999993E-2</v>
      </c>
      <c r="H5106" s="43" t="s">
        <v>1757</v>
      </c>
      <c r="I5106" s="441">
        <v>0.22</v>
      </c>
      <c r="J5106" s="38" t="s">
        <v>1758</v>
      </c>
      <c r="K5106" s="441">
        <v>0.15</v>
      </c>
      <c r="L5106" s="179" t="s">
        <v>1759</v>
      </c>
      <c r="M5106" s="371" t="s">
        <v>390</v>
      </c>
    </row>
    <row r="5107" spans="2:13" ht="15.75" customHeight="1" x14ac:dyDescent="0.2">
      <c r="B5107" s="4090" t="s">
        <v>1985</v>
      </c>
      <c r="C5107" s="4091"/>
      <c r="D5107" s="770"/>
      <c r="E5107" s="772"/>
      <c r="F5107" s="772"/>
      <c r="G5107" s="712"/>
      <c r="H5107" s="712"/>
      <c r="I5107" s="712"/>
      <c r="J5107" s="712"/>
      <c r="K5107" s="712"/>
      <c r="L5107" s="712"/>
      <c r="M5107" s="729"/>
    </row>
    <row r="5108" spans="2:13" ht="15.75" customHeight="1" thickBot="1" x14ac:dyDescent="0.25">
      <c r="B5108" s="698"/>
      <c r="C5108" s="699"/>
      <c r="D5108" s="773"/>
      <c r="E5108" s="776"/>
      <c r="F5108" s="776"/>
      <c r="G5108" s="699"/>
      <c r="H5108" s="699"/>
      <c r="I5108" s="699"/>
      <c r="J5108" s="699"/>
      <c r="K5108" s="699"/>
      <c r="L5108" s="699"/>
      <c r="M5108" s="700"/>
    </row>
    <row r="5109" spans="2:13" ht="15.75" customHeight="1" thickTop="1" x14ac:dyDescent="0.2">
      <c r="B5109" s="4107"/>
      <c r="C5109" s="4107"/>
      <c r="D5109" s="4107"/>
      <c r="G5109" s="2"/>
    </row>
    <row r="5110" spans="2:13" ht="15.75" customHeight="1" thickBot="1" x14ac:dyDescent="0.25">
      <c r="G5110" s="2"/>
    </row>
    <row r="5111" spans="2:13" ht="15.75" customHeight="1" thickTop="1" x14ac:dyDescent="0.2">
      <c r="B5111" s="100" t="s">
        <v>895</v>
      </c>
      <c r="C5111" s="100"/>
      <c r="D5111" s="100"/>
      <c r="E5111" s="100"/>
      <c r="F5111" s="100"/>
      <c r="G5111" s="114"/>
      <c r="H5111" s="114"/>
      <c r="I5111" s="114"/>
      <c r="J5111" s="115"/>
      <c r="K5111" s="115"/>
      <c r="L5111" s="115"/>
      <c r="M5111" s="109"/>
    </row>
    <row r="5112" spans="2:13" ht="30.75" customHeight="1" x14ac:dyDescent="0.2">
      <c r="B5112" s="395" t="s">
        <v>381</v>
      </c>
      <c r="C5112" s="396" t="s">
        <v>1218</v>
      </c>
      <c r="D5112" s="359" t="s">
        <v>1772</v>
      </c>
      <c r="E5112" s="359" t="s">
        <v>1773</v>
      </c>
      <c r="F5112" s="359" t="s">
        <v>84</v>
      </c>
      <c r="G5112" s="359" t="s">
        <v>255</v>
      </c>
      <c r="H5112" s="431" t="s">
        <v>2024</v>
      </c>
      <c r="I5112" s="359" t="s">
        <v>1812</v>
      </c>
      <c r="J5112" s="431" t="s">
        <v>2025</v>
      </c>
      <c r="K5112" s="359" t="s">
        <v>2023</v>
      </c>
      <c r="L5112" s="397" t="s">
        <v>781</v>
      </c>
      <c r="M5112" s="398" t="s">
        <v>2028</v>
      </c>
    </row>
    <row r="5113" spans="2:13" ht="15.75" customHeight="1" x14ac:dyDescent="0.2">
      <c r="B5113" s="42" t="s">
        <v>1774</v>
      </c>
      <c r="C5113" s="396" t="s">
        <v>783</v>
      </c>
      <c r="D5113" s="39">
        <v>20</v>
      </c>
      <c r="E5113" s="39">
        <v>10</v>
      </c>
      <c r="F5113" s="778">
        <v>3000</v>
      </c>
      <c r="G5113" s="779">
        <v>0.1</v>
      </c>
      <c r="H5113" s="38" t="s">
        <v>2033</v>
      </c>
      <c r="I5113" s="779">
        <v>0.22</v>
      </c>
      <c r="J5113" s="38" t="s">
        <v>97</v>
      </c>
      <c r="K5113" s="779">
        <v>0.15</v>
      </c>
      <c r="L5113" s="87" t="s">
        <v>2472</v>
      </c>
      <c r="M5113" s="371" t="s">
        <v>763</v>
      </c>
    </row>
    <row r="5114" spans="2:13" ht="15.75" customHeight="1" x14ac:dyDescent="0.2">
      <c r="B5114" s="780"/>
      <c r="C5114" s="781"/>
      <c r="D5114" s="782"/>
      <c r="E5114" s="782"/>
      <c r="F5114" s="783"/>
      <c r="G5114" s="782"/>
      <c r="H5114" s="784"/>
      <c r="I5114" s="782"/>
      <c r="J5114" s="784"/>
      <c r="K5114" s="782"/>
      <c r="L5114" s="782"/>
      <c r="M5114" s="785"/>
    </row>
    <row r="5115" spans="2:13" ht="15.75" customHeight="1" x14ac:dyDescent="0.2">
      <c r="B5115" s="14" t="s">
        <v>897</v>
      </c>
      <c r="C5115" s="38" t="s">
        <v>2030</v>
      </c>
      <c r="D5115" s="39">
        <v>12.64</v>
      </c>
      <c r="E5115" s="39">
        <v>2.36</v>
      </c>
      <c r="F5115" s="786">
        <v>300</v>
      </c>
      <c r="G5115" s="779">
        <v>0.12</v>
      </c>
      <c r="H5115" s="38" t="s">
        <v>2031</v>
      </c>
      <c r="I5115" s="779">
        <v>0.22</v>
      </c>
      <c r="J5115" s="38" t="s">
        <v>1775</v>
      </c>
      <c r="K5115" s="779">
        <v>0.15</v>
      </c>
      <c r="L5115" s="87" t="s">
        <v>898</v>
      </c>
      <c r="M5115" s="371" t="s">
        <v>2034</v>
      </c>
    </row>
    <row r="5116" spans="2:13" ht="15.75" customHeight="1" x14ac:dyDescent="0.2">
      <c r="B5116" s="14" t="s">
        <v>900</v>
      </c>
      <c r="C5116" s="38" t="s">
        <v>2030</v>
      </c>
      <c r="D5116" s="39">
        <v>14.07</v>
      </c>
      <c r="E5116" s="39">
        <v>3.93</v>
      </c>
      <c r="F5116" s="786">
        <v>500</v>
      </c>
      <c r="G5116" s="779">
        <v>0.12</v>
      </c>
      <c r="H5116" s="38" t="s">
        <v>1776</v>
      </c>
      <c r="I5116" s="779">
        <v>0.22</v>
      </c>
      <c r="J5116" s="38" t="s">
        <v>1777</v>
      </c>
      <c r="K5116" s="779">
        <v>0.15</v>
      </c>
      <c r="L5116" s="87" t="s">
        <v>2463</v>
      </c>
      <c r="M5116" s="371" t="s">
        <v>2034</v>
      </c>
    </row>
    <row r="5117" spans="2:13" ht="15.75" customHeight="1" x14ac:dyDescent="0.2">
      <c r="B5117" s="42" t="s">
        <v>2464</v>
      </c>
      <c r="C5117" s="43" t="s">
        <v>2030</v>
      </c>
      <c r="D5117" s="44">
        <v>12.13</v>
      </c>
      <c r="E5117" s="44">
        <v>7.87</v>
      </c>
      <c r="F5117" s="787">
        <v>1000</v>
      </c>
      <c r="G5117" s="779">
        <v>0.12</v>
      </c>
      <c r="H5117" s="43" t="s">
        <v>1778</v>
      </c>
      <c r="I5117" s="779">
        <v>0.22</v>
      </c>
      <c r="J5117" s="43" t="s">
        <v>1779</v>
      </c>
      <c r="K5117" s="779">
        <v>0.15</v>
      </c>
      <c r="L5117" s="179" t="s">
        <v>2037</v>
      </c>
      <c r="M5117" s="371" t="s">
        <v>2034</v>
      </c>
    </row>
    <row r="5118" spans="2:13" ht="15.75" customHeight="1" x14ac:dyDescent="0.2">
      <c r="B5118" s="42" t="s">
        <v>2467</v>
      </c>
      <c r="C5118" s="43" t="s">
        <v>2030</v>
      </c>
      <c r="D5118" s="44">
        <v>10.199999999999999</v>
      </c>
      <c r="E5118" s="44">
        <v>11.8</v>
      </c>
      <c r="F5118" s="787">
        <v>1500</v>
      </c>
      <c r="G5118" s="779">
        <v>0.12</v>
      </c>
      <c r="H5118" s="43" t="s">
        <v>1780</v>
      </c>
      <c r="I5118" s="779">
        <v>0.22</v>
      </c>
      <c r="J5118" s="43" t="s">
        <v>1781</v>
      </c>
      <c r="K5118" s="779">
        <v>0.15</v>
      </c>
      <c r="L5118" s="179" t="s">
        <v>2468</v>
      </c>
      <c r="M5118" s="371" t="s">
        <v>2034</v>
      </c>
    </row>
    <row r="5119" spans="2:13" ht="15.75" customHeight="1" x14ac:dyDescent="0.2">
      <c r="B5119" s="42" t="s">
        <v>1782</v>
      </c>
      <c r="C5119" s="43" t="s">
        <v>2030</v>
      </c>
      <c r="D5119" s="44">
        <v>20</v>
      </c>
      <c r="E5119" s="44">
        <v>10</v>
      </c>
      <c r="F5119" s="787">
        <v>3000</v>
      </c>
      <c r="G5119" s="779">
        <v>0.11</v>
      </c>
      <c r="H5119" s="43" t="s">
        <v>1767</v>
      </c>
      <c r="I5119" s="779">
        <v>0.22</v>
      </c>
      <c r="J5119" s="43" t="s">
        <v>97</v>
      </c>
      <c r="K5119" s="779">
        <v>0.15</v>
      </c>
      <c r="L5119" s="179" t="s">
        <v>2472</v>
      </c>
      <c r="M5119" s="371" t="s">
        <v>763</v>
      </c>
    </row>
    <row r="5120" spans="2:13" ht="15.75" customHeight="1" thickBot="1" x14ac:dyDescent="0.25">
      <c r="B5120" s="3" t="s">
        <v>52</v>
      </c>
      <c r="C5120" s="4"/>
      <c r="D5120" s="4"/>
      <c r="E5120" s="4"/>
      <c r="F5120" s="4"/>
      <c r="G5120" s="4"/>
      <c r="H5120" s="4"/>
      <c r="I5120" s="4"/>
      <c r="J5120" s="4"/>
      <c r="K5120" s="4"/>
      <c r="L5120" s="4"/>
      <c r="M5120" s="5"/>
    </row>
    <row r="5121" spans="2:13" ht="15.75" customHeight="1" thickTop="1" x14ac:dyDescent="0.2">
      <c r="B5121" s="4107"/>
      <c r="C5121" s="4107"/>
      <c r="D5121" s="4107"/>
      <c r="G5121" s="2"/>
    </row>
    <row r="5122" spans="2:13" ht="15.75" customHeight="1" thickBot="1" x14ac:dyDescent="0.25">
      <c r="G5122" s="2"/>
    </row>
    <row r="5123" spans="2:13" ht="15.75" customHeight="1" thickTop="1" x14ac:dyDescent="0.2">
      <c r="B5123" s="100" t="s">
        <v>2475</v>
      </c>
      <c r="C5123" s="178"/>
      <c r="D5123" s="178"/>
      <c r="E5123" s="114"/>
      <c r="F5123" s="114"/>
      <c r="G5123" s="114"/>
      <c r="H5123" s="114"/>
      <c r="I5123" s="115"/>
      <c r="J5123" s="115"/>
      <c r="K5123" s="115"/>
      <c r="L5123" s="122"/>
      <c r="M5123" s="1"/>
    </row>
    <row r="5124" spans="2:13" ht="45.75" customHeight="1" x14ac:dyDescent="0.2">
      <c r="B5124" s="405" t="s">
        <v>64</v>
      </c>
      <c r="C5124" s="396" t="s">
        <v>1218</v>
      </c>
      <c r="D5124" s="397" t="s">
        <v>65</v>
      </c>
      <c r="E5124" s="397" t="s">
        <v>2476</v>
      </c>
      <c r="F5124" s="359" t="s">
        <v>255</v>
      </c>
      <c r="G5124" s="359" t="s">
        <v>2024</v>
      </c>
      <c r="H5124" s="359" t="s">
        <v>1812</v>
      </c>
      <c r="I5124" s="359" t="s">
        <v>2477</v>
      </c>
      <c r="J5124" s="359" t="s">
        <v>2023</v>
      </c>
      <c r="K5124" s="359" t="s">
        <v>2478</v>
      </c>
      <c r="L5124" s="398" t="s">
        <v>2028</v>
      </c>
      <c r="M5124" s="254"/>
    </row>
    <row r="5125" spans="2:13" ht="15.75" customHeight="1" x14ac:dyDescent="0.2">
      <c r="B5125" s="14" t="s">
        <v>2479</v>
      </c>
      <c r="C5125" s="38" t="s">
        <v>783</v>
      </c>
      <c r="D5125" s="47">
        <v>34</v>
      </c>
      <c r="E5125" s="47">
        <v>15</v>
      </c>
      <c r="F5125" s="441">
        <v>9.8000000000000004E-2</v>
      </c>
      <c r="G5125" s="38" t="s">
        <v>2480</v>
      </c>
      <c r="H5125" s="441">
        <v>0.22</v>
      </c>
      <c r="I5125" s="38" t="s">
        <v>2085</v>
      </c>
      <c r="J5125" s="441">
        <v>0.15</v>
      </c>
      <c r="K5125" s="87" t="s">
        <v>2185</v>
      </c>
      <c r="L5125" s="371" t="s">
        <v>763</v>
      </c>
      <c r="M5125" s="1"/>
    </row>
    <row r="5126" spans="2:13" ht="15.75" customHeight="1" x14ac:dyDescent="0.2">
      <c r="B5126" s="14" t="s">
        <v>1956</v>
      </c>
      <c r="C5126" s="38" t="s">
        <v>783</v>
      </c>
      <c r="D5126" s="47">
        <v>34</v>
      </c>
      <c r="E5126" s="47">
        <v>15</v>
      </c>
      <c r="F5126" s="441">
        <v>9.8000000000000004E-2</v>
      </c>
      <c r="G5126" s="38" t="s">
        <v>2480</v>
      </c>
      <c r="H5126" s="441">
        <v>0.22</v>
      </c>
      <c r="I5126" s="38" t="s">
        <v>2085</v>
      </c>
      <c r="J5126" s="441">
        <v>0.15</v>
      </c>
      <c r="K5126" s="87" t="s">
        <v>2185</v>
      </c>
      <c r="L5126" s="371" t="s">
        <v>763</v>
      </c>
      <c r="M5126" s="1"/>
    </row>
    <row r="5127" spans="2:13" ht="15.75" customHeight="1" x14ac:dyDescent="0.2">
      <c r="B5127" s="42" t="s">
        <v>1957</v>
      </c>
      <c r="C5127" s="43" t="s">
        <v>783</v>
      </c>
      <c r="D5127" s="775">
        <v>34</v>
      </c>
      <c r="E5127" s="775">
        <v>15</v>
      </c>
      <c r="F5127" s="441">
        <v>9.8000000000000004E-2</v>
      </c>
      <c r="G5127" s="43" t="s">
        <v>2480</v>
      </c>
      <c r="H5127" s="441">
        <v>0.22</v>
      </c>
      <c r="I5127" s="38" t="s">
        <v>2085</v>
      </c>
      <c r="J5127" s="441">
        <v>0.15</v>
      </c>
      <c r="K5127" s="179" t="s">
        <v>2185</v>
      </c>
      <c r="L5127" s="371" t="s">
        <v>763</v>
      </c>
      <c r="M5127" s="1"/>
    </row>
    <row r="5128" spans="2:13" ht="15.75" customHeight="1" x14ac:dyDescent="0.2">
      <c r="B5128" s="42" t="s">
        <v>91</v>
      </c>
      <c r="C5128" s="43" t="s">
        <v>783</v>
      </c>
      <c r="D5128" s="775">
        <v>54</v>
      </c>
      <c r="E5128" s="775">
        <v>15</v>
      </c>
      <c r="F5128" s="441">
        <v>9.6000000000000002E-2</v>
      </c>
      <c r="G5128" s="43" t="s">
        <v>2189</v>
      </c>
      <c r="H5128" s="441">
        <v>0.22</v>
      </c>
      <c r="I5128" s="38" t="s">
        <v>92</v>
      </c>
      <c r="J5128" s="441">
        <v>0.15</v>
      </c>
      <c r="K5128" s="179" t="s">
        <v>2593</v>
      </c>
      <c r="L5128" s="371" t="s">
        <v>390</v>
      </c>
      <c r="M5128" s="1"/>
    </row>
    <row r="5129" spans="2:13" ht="15.75" customHeight="1" x14ac:dyDescent="0.2">
      <c r="B5129" s="14" t="s">
        <v>1961</v>
      </c>
      <c r="C5129" s="43" t="s">
        <v>783</v>
      </c>
      <c r="D5129" s="775">
        <v>54</v>
      </c>
      <c r="E5129" s="775">
        <v>15</v>
      </c>
      <c r="F5129" s="441">
        <v>9.6000000000000002E-2</v>
      </c>
      <c r="G5129" s="43" t="s">
        <v>2189</v>
      </c>
      <c r="H5129" s="441">
        <v>0.22</v>
      </c>
      <c r="I5129" s="38" t="s">
        <v>92</v>
      </c>
      <c r="J5129" s="441">
        <v>0.15</v>
      </c>
      <c r="K5129" s="179" t="s">
        <v>2593</v>
      </c>
      <c r="L5129" s="371" t="s">
        <v>390</v>
      </c>
      <c r="M5129" s="1"/>
    </row>
    <row r="5130" spans="2:13" ht="15.75" customHeight="1" x14ac:dyDescent="0.2">
      <c r="B5130" s="42" t="s">
        <v>1962</v>
      </c>
      <c r="C5130" s="43" t="s">
        <v>783</v>
      </c>
      <c r="D5130" s="775">
        <v>54</v>
      </c>
      <c r="E5130" s="775">
        <v>15</v>
      </c>
      <c r="F5130" s="441">
        <v>9.6000000000000002E-2</v>
      </c>
      <c r="G5130" s="43" t="s">
        <v>2189</v>
      </c>
      <c r="H5130" s="441">
        <v>0.22</v>
      </c>
      <c r="I5130" s="38" t="s">
        <v>92</v>
      </c>
      <c r="J5130" s="441">
        <v>0.15</v>
      </c>
      <c r="K5130" s="179" t="s">
        <v>2593</v>
      </c>
      <c r="L5130" s="371" t="s">
        <v>390</v>
      </c>
      <c r="M5130" s="1"/>
    </row>
    <row r="5131" spans="2:13" ht="15.75" customHeight="1" x14ac:dyDescent="0.2">
      <c r="B5131" s="137"/>
      <c r="C5131" s="138"/>
      <c r="D5131" s="182"/>
      <c r="E5131" s="182"/>
      <c r="F5131" s="119"/>
      <c r="G5131" s="138"/>
      <c r="H5131" s="120"/>
      <c r="I5131" s="138"/>
      <c r="J5131" s="120"/>
      <c r="K5131" s="181"/>
      <c r="L5131" s="444"/>
      <c r="M5131" s="1"/>
    </row>
    <row r="5132" spans="2:13" ht="15.75" customHeight="1" x14ac:dyDescent="0.2">
      <c r="B5132" s="14" t="s">
        <v>2479</v>
      </c>
      <c r="C5132" s="38" t="s">
        <v>2030</v>
      </c>
      <c r="D5132" s="47">
        <v>34</v>
      </c>
      <c r="E5132" s="47">
        <v>15</v>
      </c>
      <c r="F5132" s="441">
        <v>0.108</v>
      </c>
      <c r="G5132" s="38" t="s">
        <v>1959</v>
      </c>
      <c r="H5132" s="441">
        <v>0.22</v>
      </c>
      <c r="I5132" s="38" t="s">
        <v>2085</v>
      </c>
      <c r="J5132" s="441">
        <v>0.15</v>
      </c>
      <c r="K5132" s="87" t="s">
        <v>2185</v>
      </c>
      <c r="L5132" s="371" t="s">
        <v>763</v>
      </c>
      <c r="M5132" s="1"/>
    </row>
    <row r="5133" spans="2:13" ht="15.75" customHeight="1" x14ac:dyDescent="0.2">
      <c r="B5133" s="14" t="s">
        <v>1956</v>
      </c>
      <c r="C5133" s="38" t="s">
        <v>2030</v>
      </c>
      <c r="D5133" s="47">
        <v>34</v>
      </c>
      <c r="E5133" s="47">
        <v>15</v>
      </c>
      <c r="F5133" s="441">
        <v>0.108</v>
      </c>
      <c r="G5133" s="38" t="s">
        <v>1959</v>
      </c>
      <c r="H5133" s="441">
        <v>0.22</v>
      </c>
      <c r="I5133" s="38" t="s">
        <v>2085</v>
      </c>
      <c r="J5133" s="441">
        <v>0.15</v>
      </c>
      <c r="K5133" s="87" t="s">
        <v>2185</v>
      </c>
      <c r="L5133" s="371" t="s">
        <v>763</v>
      </c>
      <c r="M5133" s="1"/>
    </row>
    <row r="5134" spans="2:13" ht="15.75" customHeight="1" x14ac:dyDescent="0.2">
      <c r="B5134" s="42" t="s">
        <v>1957</v>
      </c>
      <c r="C5134" s="43" t="s">
        <v>2030</v>
      </c>
      <c r="D5134" s="775">
        <v>34</v>
      </c>
      <c r="E5134" s="775">
        <v>15</v>
      </c>
      <c r="F5134" s="441">
        <v>0.108</v>
      </c>
      <c r="G5134" s="43" t="s">
        <v>1959</v>
      </c>
      <c r="H5134" s="441">
        <v>0.22</v>
      </c>
      <c r="I5134" s="38" t="s">
        <v>2085</v>
      </c>
      <c r="J5134" s="441">
        <v>0.15</v>
      </c>
      <c r="K5134" s="179" t="s">
        <v>2185</v>
      </c>
      <c r="L5134" s="371" t="s">
        <v>763</v>
      </c>
      <c r="M5134" s="1"/>
    </row>
    <row r="5135" spans="2:13" ht="15.75" customHeight="1" x14ac:dyDescent="0.2">
      <c r="B5135" s="42" t="s">
        <v>91</v>
      </c>
      <c r="C5135" s="43" t="s">
        <v>2030</v>
      </c>
      <c r="D5135" s="775">
        <v>54</v>
      </c>
      <c r="E5135" s="775">
        <v>15</v>
      </c>
      <c r="F5135" s="441">
        <v>9.6000000000000002E-2</v>
      </c>
      <c r="G5135" s="43" t="s">
        <v>2189</v>
      </c>
      <c r="H5135" s="441">
        <v>0.22</v>
      </c>
      <c r="I5135" s="38" t="s">
        <v>92</v>
      </c>
      <c r="J5135" s="441">
        <v>0.15</v>
      </c>
      <c r="K5135" s="179" t="s">
        <v>2593</v>
      </c>
      <c r="L5135" s="371" t="s">
        <v>390</v>
      </c>
      <c r="M5135" s="1"/>
    </row>
    <row r="5136" spans="2:13" ht="15.75" customHeight="1" x14ac:dyDescent="0.2">
      <c r="B5136" s="14" t="s">
        <v>1961</v>
      </c>
      <c r="C5136" s="43" t="s">
        <v>2030</v>
      </c>
      <c r="D5136" s="775">
        <v>54</v>
      </c>
      <c r="E5136" s="775">
        <v>15</v>
      </c>
      <c r="F5136" s="441">
        <v>9.6000000000000002E-2</v>
      </c>
      <c r="G5136" s="43" t="s">
        <v>2189</v>
      </c>
      <c r="H5136" s="441">
        <v>0.22</v>
      </c>
      <c r="I5136" s="38" t="s">
        <v>92</v>
      </c>
      <c r="J5136" s="441">
        <v>0.15</v>
      </c>
      <c r="K5136" s="179" t="s">
        <v>2593</v>
      </c>
      <c r="L5136" s="371" t="s">
        <v>390</v>
      </c>
      <c r="M5136"/>
    </row>
    <row r="5137" spans="2:15" ht="15.75" customHeight="1" x14ac:dyDescent="0.2">
      <c r="B5137" s="42" t="s">
        <v>1962</v>
      </c>
      <c r="C5137" s="43" t="s">
        <v>2030</v>
      </c>
      <c r="D5137" s="775">
        <v>54</v>
      </c>
      <c r="E5137" s="775">
        <v>15</v>
      </c>
      <c r="F5137" s="441">
        <v>9.6000000000000002E-2</v>
      </c>
      <c r="G5137" s="43" t="s">
        <v>2189</v>
      </c>
      <c r="H5137" s="441">
        <v>0.22</v>
      </c>
      <c r="I5137" s="38" t="s">
        <v>92</v>
      </c>
      <c r="J5137" s="441">
        <v>0.15</v>
      </c>
      <c r="K5137" s="179" t="s">
        <v>2593</v>
      </c>
      <c r="L5137" s="371" t="s">
        <v>390</v>
      </c>
      <c r="M5137"/>
    </row>
    <row r="5138" spans="2:15" ht="15.75" customHeight="1" thickBot="1" x14ac:dyDescent="0.25">
      <c r="B5138" s="4311" t="s">
        <v>1517</v>
      </c>
      <c r="C5138" s="4312"/>
      <c r="D5138" s="776"/>
      <c r="E5138" s="776"/>
      <c r="F5138" s="699"/>
      <c r="G5138" s="699"/>
      <c r="H5138" s="699"/>
      <c r="I5138" s="699"/>
      <c r="J5138" s="699"/>
      <c r="K5138" s="699"/>
      <c r="L5138" s="700"/>
      <c r="M5138"/>
    </row>
    <row r="5139" spans="2:15" ht="15.75" customHeight="1" thickTop="1" x14ac:dyDescent="0.2">
      <c r="B5139" s="4107"/>
      <c r="C5139" s="4107"/>
      <c r="D5139" s="4107"/>
      <c r="G5139" s="2"/>
    </row>
    <row r="5140" spans="2:15" ht="15.75" customHeight="1" thickBot="1" x14ac:dyDescent="0.25">
      <c r="G5140" s="2"/>
    </row>
    <row r="5141" spans="2:15" ht="15.75" customHeight="1" thickTop="1" x14ac:dyDescent="0.2">
      <c r="B5141" s="100" t="s">
        <v>2475</v>
      </c>
      <c r="C5141" s="178"/>
      <c r="D5141" s="178"/>
      <c r="E5141" s="178"/>
      <c r="F5141" s="114"/>
      <c r="G5141" s="114"/>
      <c r="H5141" s="114"/>
      <c r="I5141" s="114"/>
      <c r="J5141" s="114"/>
      <c r="K5141" s="115"/>
      <c r="L5141" s="115"/>
      <c r="M5141" s="115"/>
      <c r="N5141" s="115"/>
      <c r="O5141" s="122"/>
    </row>
    <row r="5142" spans="2:15" ht="39" customHeight="1" x14ac:dyDescent="0.2">
      <c r="B5142" s="405" t="s">
        <v>995</v>
      </c>
      <c r="C5142" s="359" t="s">
        <v>80</v>
      </c>
      <c r="D5142" s="359" t="s">
        <v>1864</v>
      </c>
      <c r="E5142" s="767" t="s">
        <v>81</v>
      </c>
      <c r="F5142" s="767" t="s">
        <v>82</v>
      </c>
      <c r="G5142" s="397" t="s">
        <v>83</v>
      </c>
      <c r="H5142" s="359" t="s">
        <v>84</v>
      </c>
      <c r="I5142" s="359" t="s">
        <v>85</v>
      </c>
      <c r="J5142" s="359" t="s">
        <v>1812</v>
      </c>
      <c r="K5142" s="359" t="s">
        <v>86</v>
      </c>
      <c r="L5142" s="359" t="s">
        <v>2024</v>
      </c>
      <c r="M5142" s="359" t="s">
        <v>2477</v>
      </c>
      <c r="N5142" s="359" t="s">
        <v>2478</v>
      </c>
      <c r="O5142" s="398" t="s">
        <v>2028</v>
      </c>
    </row>
    <row r="5143" spans="2:15" ht="15.75" customHeight="1" x14ac:dyDescent="0.2">
      <c r="B5143" s="14" t="s">
        <v>87</v>
      </c>
      <c r="C5143" s="38" t="s">
        <v>2030</v>
      </c>
      <c r="D5143" s="38" t="s">
        <v>88</v>
      </c>
      <c r="E5143" s="768">
        <v>25</v>
      </c>
      <c r="F5143" s="768">
        <v>15.01</v>
      </c>
      <c r="G5143" s="47">
        <v>9.99</v>
      </c>
      <c r="H5143" s="769">
        <v>0</v>
      </c>
      <c r="I5143" s="441">
        <v>0.12</v>
      </c>
      <c r="J5143" s="441">
        <v>0.22</v>
      </c>
      <c r="K5143" s="441">
        <v>0.15</v>
      </c>
      <c r="L5143" s="87" t="s">
        <v>89</v>
      </c>
      <c r="M5143" s="87" t="s">
        <v>2468</v>
      </c>
      <c r="N5143" s="87" t="s">
        <v>2172</v>
      </c>
      <c r="O5143" s="371" t="s">
        <v>2034</v>
      </c>
    </row>
    <row r="5144" spans="2:15" ht="15.75" customHeight="1" x14ac:dyDescent="0.2">
      <c r="B5144" s="728" t="s">
        <v>90</v>
      </c>
      <c r="C5144" s="712"/>
      <c r="D5144" s="712"/>
      <c r="E5144" s="770"/>
      <c r="F5144" s="771"/>
      <c r="G5144" s="772"/>
      <c r="H5144" s="712"/>
      <c r="I5144" s="712"/>
      <c r="J5144" s="712"/>
      <c r="K5144" s="712"/>
      <c r="L5144" s="712"/>
      <c r="M5144" s="712"/>
      <c r="N5144" s="712"/>
      <c r="O5144" s="729"/>
    </row>
    <row r="5145" spans="2:15" ht="15.75" customHeight="1" thickBot="1" x14ac:dyDescent="0.25">
      <c r="B5145" s="698"/>
      <c r="C5145" s="699"/>
      <c r="D5145" s="699"/>
      <c r="E5145" s="773"/>
      <c r="F5145" s="774"/>
      <c r="G5145" s="773"/>
      <c r="H5145" s="699"/>
      <c r="I5145" s="699"/>
      <c r="J5145" s="699"/>
      <c r="K5145" s="699"/>
      <c r="L5145" s="699"/>
      <c r="M5145" s="699"/>
      <c r="N5145" s="699"/>
      <c r="O5145" s="700"/>
    </row>
    <row r="5146" spans="2:15" ht="15.75" customHeight="1" thickTop="1" x14ac:dyDescent="0.2">
      <c r="B5146" s="4107"/>
      <c r="C5146" s="4107"/>
      <c r="D5146" s="4107"/>
      <c r="G5146" s="2"/>
    </row>
    <row r="5147" spans="2:15" ht="15.75" customHeight="1" thickBot="1" x14ac:dyDescent="0.25">
      <c r="G5147" s="2"/>
    </row>
    <row r="5148" spans="2:15" ht="15.75" customHeight="1" thickTop="1" x14ac:dyDescent="0.2">
      <c r="B5148" s="100" t="s">
        <v>2132</v>
      </c>
      <c r="C5148" s="113"/>
      <c r="D5148" s="113"/>
      <c r="E5148" s="113"/>
      <c r="F5148" s="114"/>
      <c r="G5148" s="115"/>
      <c r="H5148" s="115"/>
      <c r="I5148" s="115"/>
      <c r="J5148" s="122"/>
    </row>
    <row r="5149" spans="2:15" ht="40.5" customHeight="1" x14ac:dyDescent="0.2">
      <c r="B5149" s="405" t="s">
        <v>2133</v>
      </c>
      <c r="C5149" s="396" t="s">
        <v>1218</v>
      </c>
      <c r="D5149" s="359" t="s">
        <v>2134</v>
      </c>
      <c r="E5149" s="359" t="s">
        <v>2024</v>
      </c>
      <c r="F5149" s="359" t="s">
        <v>1812</v>
      </c>
      <c r="G5149" s="359" t="s">
        <v>451</v>
      </c>
      <c r="H5149" s="359" t="s">
        <v>2023</v>
      </c>
      <c r="I5149" s="359" t="s">
        <v>1456</v>
      </c>
      <c r="J5149" s="398" t="s">
        <v>2028</v>
      </c>
    </row>
    <row r="5150" spans="2:15" ht="15.75" customHeight="1" x14ac:dyDescent="0.2">
      <c r="B5150" s="14" t="s">
        <v>2135</v>
      </c>
      <c r="C5150" s="38" t="s">
        <v>783</v>
      </c>
      <c r="D5150" s="441">
        <v>0.1</v>
      </c>
      <c r="E5150" s="116" t="s">
        <v>2136</v>
      </c>
      <c r="F5150" s="441">
        <v>0.22</v>
      </c>
      <c r="G5150" s="116" t="s">
        <v>2141</v>
      </c>
      <c r="H5150" s="441">
        <v>0.15</v>
      </c>
      <c r="I5150" s="116" t="s">
        <v>2138</v>
      </c>
      <c r="J5150" s="169" t="s">
        <v>2034</v>
      </c>
    </row>
    <row r="5151" spans="2:15" ht="15.75" customHeight="1" x14ac:dyDescent="0.2">
      <c r="B5151" s="42" t="s">
        <v>2139</v>
      </c>
      <c r="C5151" s="43" t="s">
        <v>783</v>
      </c>
      <c r="D5151" s="441">
        <v>0.1</v>
      </c>
      <c r="E5151" s="117" t="s">
        <v>2140</v>
      </c>
      <c r="F5151" s="441">
        <v>0.22</v>
      </c>
      <c r="G5151" s="117" t="s">
        <v>1884</v>
      </c>
      <c r="H5151" s="441">
        <v>0.15</v>
      </c>
      <c r="I5151" s="117" t="s">
        <v>2142</v>
      </c>
      <c r="J5151" s="168" t="s">
        <v>2034</v>
      </c>
    </row>
    <row r="5152" spans="2:15" ht="15.75" customHeight="1" x14ac:dyDescent="0.2">
      <c r="B5152" s="14" t="s">
        <v>2143</v>
      </c>
      <c r="C5152" s="38" t="s">
        <v>783</v>
      </c>
      <c r="D5152" s="441">
        <v>0.1</v>
      </c>
      <c r="E5152" s="116" t="s">
        <v>2144</v>
      </c>
      <c r="F5152" s="441">
        <v>0.22</v>
      </c>
      <c r="G5152" s="116" t="s">
        <v>1885</v>
      </c>
      <c r="H5152" s="441">
        <v>0.15</v>
      </c>
      <c r="I5152" s="116" t="s">
        <v>2146</v>
      </c>
      <c r="J5152" s="169" t="s">
        <v>763</v>
      </c>
    </row>
    <row r="5153" spans="2:10" ht="15.75" customHeight="1" x14ac:dyDescent="0.2">
      <c r="B5153" s="14" t="s">
        <v>2147</v>
      </c>
      <c r="C5153" s="38" t="s">
        <v>783</v>
      </c>
      <c r="D5153" s="441">
        <v>9.8000000000000004E-2</v>
      </c>
      <c r="E5153" s="116" t="s">
        <v>2148</v>
      </c>
      <c r="F5153" s="441">
        <v>0.22</v>
      </c>
      <c r="G5153" s="116" t="s">
        <v>1886</v>
      </c>
      <c r="H5153" s="441">
        <v>0.15</v>
      </c>
      <c r="I5153" s="116" t="s">
        <v>2150</v>
      </c>
      <c r="J5153" s="169" t="s">
        <v>763</v>
      </c>
    </row>
    <row r="5154" spans="2:10" ht="15.75" customHeight="1" x14ac:dyDescent="0.2">
      <c r="B5154" s="14" t="s">
        <v>2151</v>
      </c>
      <c r="C5154" s="38" t="s">
        <v>783</v>
      </c>
      <c r="D5154" s="441">
        <v>9.6000000000000002E-2</v>
      </c>
      <c r="E5154" s="116" t="s">
        <v>2152</v>
      </c>
      <c r="F5154" s="441">
        <v>0.22</v>
      </c>
      <c r="G5154" s="116" t="s">
        <v>1887</v>
      </c>
      <c r="H5154" s="441">
        <v>0.15</v>
      </c>
      <c r="I5154" s="116" t="s">
        <v>2154</v>
      </c>
      <c r="J5154" s="169" t="s">
        <v>763</v>
      </c>
    </row>
    <row r="5155" spans="2:10" ht="15.75" customHeight="1" x14ac:dyDescent="0.2">
      <c r="B5155" s="14" t="s">
        <v>2159</v>
      </c>
      <c r="C5155" s="38" t="s">
        <v>783</v>
      </c>
      <c r="D5155" s="441">
        <v>8.7999999999999995E-2</v>
      </c>
      <c r="E5155" s="116" t="s">
        <v>2160</v>
      </c>
      <c r="F5155" s="441">
        <v>0.22</v>
      </c>
      <c r="G5155" s="116" t="s">
        <v>1888</v>
      </c>
      <c r="H5155" s="441">
        <v>0.15</v>
      </c>
      <c r="I5155" s="116" t="s">
        <v>2162</v>
      </c>
      <c r="J5155" s="169" t="s">
        <v>390</v>
      </c>
    </row>
    <row r="5156" spans="2:10" ht="15.75" customHeight="1" x14ac:dyDescent="0.2">
      <c r="B5156" s="14" t="s">
        <v>2163</v>
      </c>
      <c r="C5156" s="38" t="s">
        <v>783</v>
      </c>
      <c r="D5156" s="441">
        <v>8.5999999999999993E-2</v>
      </c>
      <c r="E5156" s="116" t="s">
        <v>2164</v>
      </c>
      <c r="F5156" s="441">
        <v>0.22</v>
      </c>
      <c r="G5156" s="116" t="s">
        <v>1889</v>
      </c>
      <c r="H5156" s="441">
        <v>0.15</v>
      </c>
      <c r="I5156" s="116" t="s">
        <v>2166</v>
      </c>
      <c r="J5156" s="169" t="s">
        <v>390</v>
      </c>
    </row>
    <row r="5157" spans="2:10" ht="15.75" customHeight="1" x14ac:dyDescent="0.2">
      <c r="B5157" s="14" t="s">
        <v>2167</v>
      </c>
      <c r="C5157" s="38" t="s">
        <v>783</v>
      </c>
      <c r="D5157" s="441">
        <v>8.4000000000000005E-2</v>
      </c>
      <c r="E5157" s="116" t="s">
        <v>2168</v>
      </c>
      <c r="F5157" s="441">
        <v>0.22</v>
      </c>
      <c r="G5157" s="116" t="s">
        <v>1890</v>
      </c>
      <c r="H5157" s="441">
        <v>0.15</v>
      </c>
      <c r="I5157" s="116" t="s">
        <v>2170</v>
      </c>
      <c r="J5157" s="169" t="s">
        <v>390</v>
      </c>
    </row>
    <row r="5158" spans="2:10" ht="15.75" customHeight="1" x14ac:dyDescent="0.2">
      <c r="B5158" s="170"/>
      <c r="C5158" s="121"/>
      <c r="D5158" s="120"/>
      <c r="E5158" s="120"/>
      <c r="F5158" s="120"/>
      <c r="G5158" s="120"/>
      <c r="H5158" s="120"/>
      <c r="I5158" s="120"/>
      <c r="J5158" s="171"/>
    </row>
    <row r="5159" spans="2:10" ht="15.75" customHeight="1" x14ac:dyDescent="0.2">
      <c r="B5159" s="14" t="s">
        <v>2171</v>
      </c>
      <c r="C5159" s="38" t="s">
        <v>2030</v>
      </c>
      <c r="D5159" s="441">
        <v>0.12</v>
      </c>
      <c r="E5159" s="116" t="s">
        <v>1891</v>
      </c>
      <c r="F5159" s="441">
        <v>0.22</v>
      </c>
      <c r="G5159" s="116" t="s">
        <v>2468</v>
      </c>
      <c r="H5159" s="441">
        <v>0.15</v>
      </c>
      <c r="I5159" s="116" t="s">
        <v>2172</v>
      </c>
      <c r="J5159" s="169" t="s">
        <v>2034</v>
      </c>
    </row>
    <row r="5160" spans="2:10" ht="15.75" customHeight="1" x14ac:dyDescent="0.2">
      <c r="B5160" s="14" t="s">
        <v>2174</v>
      </c>
      <c r="C5160" s="38" t="s">
        <v>2030</v>
      </c>
      <c r="D5160" s="441">
        <v>0.12</v>
      </c>
      <c r="E5160" s="116" t="s">
        <v>1892</v>
      </c>
      <c r="F5160" s="441">
        <v>0.22</v>
      </c>
      <c r="G5160" s="116" t="s">
        <v>2080</v>
      </c>
      <c r="H5160" s="441">
        <v>0.15</v>
      </c>
      <c r="I5160" s="116" t="s">
        <v>2041</v>
      </c>
      <c r="J5160" s="169" t="s">
        <v>2034</v>
      </c>
    </row>
    <row r="5161" spans="2:10" ht="15.75" customHeight="1" x14ac:dyDescent="0.2">
      <c r="B5161" s="14" t="s">
        <v>2177</v>
      </c>
      <c r="C5161" s="38" t="s">
        <v>2030</v>
      </c>
      <c r="D5161" s="441">
        <v>0.12</v>
      </c>
      <c r="E5161" s="116" t="s">
        <v>2081</v>
      </c>
      <c r="F5161" s="441">
        <v>0.22</v>
      </c>
      <c r="G5161" s="116" t="s">
        <v>2172</v>
      </c>
      <c r="H5161" s="441">
        <v>0.15</v>
      </c>
      <c r="I5161" s="116" t="s">
        <v>2178</v>
      </c>
      <c r="J5161" s="169" t="s">
        <v>2034</v>
      </c>
    </row>
    <row r="5162" spans="2:10" ht="15.75" customHeight="1" x14ac:dyDescent="0.2">
      <c r="B5162" s="14" t="s">
        <v>2135</v>
      </c>
      <c r="C5162" s="38" t="s">
        <v>2030</v>
      </c>
      <c r="D5162" s="441">
        <v>0.12</v>
      </c>
      <c r="E5162" s="116" t="s">
        <v>2081</v>
      </c>
      <c r="F5162" s="441">
        <v>0.22</v>
      </c>
      <c r="G5162" s="116" t="s">
        <v>2172</v>
      </c>
      <c r="H5162" s="441">
        <v>0.15</v>
      </c>
      <c r="I5162" s="116" t="s">
        <v>2178</v>
      </c>
      <c r="J5162" s="169" t="s">
        <v>2034</v>
      </c>
    </row>
    <row r="5163" spans="2:10" ht="15.75" customHeight="1" x14ac:dyDescent="0.2">
      <c r="B5163" s="14" t="s">
        <v>2139</v>
      </c>
      <c r="C5163" s="38" t="s">
        <v>2030</v>
      </c>
      <c r="D5163" s="441">
        <v>0.12</v>
      </c>
      <c r="E5163" s="116" t="s">
        <v>2082</v>
      </c>
      <c r="F5163" s="441">
        <v>0.22</v>
      </c>
      <c r="G5163" s="116" t="s">
        <v>2083</v>
      </c>
      <c r="H5163" s="441">
        <v>0.15</v>
      </c>
      <c r="I5163" s="116" t="s">
        <v>2182</v>
      </c>
      <c r="J5163" s="169" t="s">
        <v>2034</v>
      </c>
    </row>
    <row r="5164" spans="2:10" ht="15.75" customHeight="1" x14ac:dyDescent="0.2">
      <c r="B5164" s="14" t="s">
        <v>2143</v>
      </c>
      <c r="C5164" s="38" t="s">
        <v>2030</v>
      </c>
      <c r="D5164" s="441">
        <v>0.11</v>
      </c>
      <c r="E5164" s="116" t="s">
        <v>2084</v>
      </c>
      <c r="F5164" s="441">
        <v>0.22</v>
      </c>
      <c r="G5164" s="116" t="s">
        <v>2085</v>
      </c>
      <c r="H5164" s="441">
        <v>0.15</v>
      </c>
      <c r="I5164" s="116" t="s">
        <v>2185</v>
      </c>
      <c r="J5164" s="169" t="s">
        <v>763</v>
      </c>
    </row>
    <row r="5165" spans="2:10" ht="15.75" customHeight="1" x14ac:dyDescent="0.2">
      <c r="B5165" s="14" t="s">
        <v>2147</v>
      </c>
      <c r="C5165" s="38" t="s">
        <v>2030</v>
      </c>
      <c r="D5165" s="441">
        <v>0.108</v>
      </c>
      <c r="E5165" s="116" t="s">
        <v>2186</v>
      </c>
      <c r="F5165" s="441">
        <v>0.22</v>
      </c>
      <c r="G5165" s="116" t="s">
        <v>2086</v>
      </c>
      <c r="H5165" s="441">
        <v>0.15</v>
      </c>
      <c r="I5165" s="116" t="s">
        <v>2188</v>
      </c>
      <c r="J5165" s="169" t="s">
        <v>763</v>
      </c>
    </row>
    <row r="5166" spans="2:10" ht="15.75" customHeight="1" x14ac:dyDescent="0.2">
      <c r="B5166" s="14" t="s">
        <v>2151</v>
      </c>
      <c r="C5166" s="38" t="s">
        <v>2030</v>
      </c>
      <c r="D5166" s="441">
        <v>9.6000000000000002E-2</v>
      </c>
      <c r="E5166" s="116" t="s">
        <v>2189</v>
      </c>
      <c r="F5166" s="441">
        <v>0.22</v>
      </c>
      <c r="G5166" s="116" t="s">
        <v>2087</v>
      </c>
      <c r="H5166" s="441">
        <v>0.15</v>
      </c>
      <c r="I5166" s="116" t="s">
        <v>2593</v>
      </c>
      <c r="J5166" s="169" t="s">
        <v>763</v>
      </c>
    </row>
    <row r="5167" spans="2:10" ht="15.75" customHeight="1" thickBot="1" x14ac:dyDescent="0.25">
      <c r="B5167" s="3" t="s">
        <v>52</v>
      </c>
      <c r="C5167" s="4"/>
      <c r="D5167" s="4"/>
      <c r="E5167" s="4"/>
      <c r="F5167" s="4"/>
      <c r="G5167" s="4"/>
      <c r="H5167" s="4"/>
      <c r="I5167" s="4"/>
      <c r="J5167" s="5"/>
    </row>
    <row r="5168" spans="2:10" ht="15.75" customHeight="1" thickTop="1" x14ac:dyDescent="0.2">
      <c r="B5168" s="4107"/>
      <c r="C5168" s="4107"/>
      <c r="D5168" s="4107"/>
      <c r="G5168" s="2"/>
    </row>
    <row r="5169" spans="2:7" ht="15.75" customHeight="1" thickBot="1" x14ac:dyDescent="0.25">
      <c r="G5169" s="2"/>
    </row>
    <row r="5170" spans="2:7" ht="12.75" customHeight="1" thickTop="1" x14ac:dyDescent="0.2">
      <c r="B5170" s="742"/>
      <c r="C5170" s="734"/>
      <c r="G5170" s="2"/>
    </row>
    <row r="5171" spans="2:7" ht="15.75" customHeight="1" thickBot="1" x14ac:dyDescent="0.25">
      <c r="B5171" s="727" t="s">
        <v>1881</v>
      </c>
      <c r="C5171" s="729"/>
      <c r="G5171" s="2"/>
    </row>
    <row r="5172" spans="2:7" ht="15.75" customHeight="1" thickTop="1" x14ac:dyDescent="0.2">
      <c r="B5172" s="4298" t="s">
        <v>1882</v>
      </c>
      <c r="C5172" s="4060"/>
      <c r="G5172" s="2"/>
    </row>
    <row r="5173" spans="2:7" ht="15.75" customHeight="1" thickBot="1" x14ac:dyDescent="0.25">
      <c r="B5173" s="728"/>
      <c r="C5173" s="729"/>
      <c r="G5173" s="2"/>
    </row>
    <row r="5174" spans="2:7" ht="15.75" customHeight="1" x14ac:dyDescent="0.2">
      <c r="B5174" s="701" t="s">
        <v>1153</v>
      </c>
      <c r="C5174" s="702" t="s">
        <v>2555</v>
      </c>
      <c r="G5174" s="2"/>
    </row>
    <row r="5175" spans="2:7" ht="15.75" customHeight="1" x14ac:dyDescent="0.2">
      <c r="B5175" s="708" t="s">
        <v>1876</v>
      </c>
      <c r="C5175" s="731">
        <v>0.22</v>
      </c>
      <c r="G5175" s="2"/>
    </row>
    <row r="5176" spans="2:7" ht="15.75" customHeight="1" thickBot="1" x14ac:dyDescent="0.25">
      <c r="B5176" s="710" t="s">
        <v>1877</v>
      </c>
      <c r="C5176" s="732">
        <v>0.22</v>
      </c>
      <c r="G5176" s="2"/>
    </row>
    <row r="5177" spans="2:7" ht="15.75" customHeight="1" thickBot="1" x14ac:dyDescent="0.25">
      <c r="B5177" s="698" t="s">
        <v>1970</v>
      </c>
      <c r="C5177" s="700"/>
      <c r="G5177" s="2"/>
    </row>
    <row r="5178" spans="2:7" ht="15.75" customHeight="1" thickTop="1" x14ac:dyDescent="0.2">
      <c r="B5178" s="728"/>
      <c r="C5178" s="729"/>
      <c r="G5178" s="2"/>
    </row>
    <row r="5179" spans="2:7" ht="15.75" customHeight="1" thickBot="1" x14ac:dyDescent="0.25">
      <c r="B5179" s="727" t="s">
        <v>1883</v>
      </c>
      <c r="C5179" s="729"/>
      <c r="G5179" s="2"/>
    </row>
    <row r="5180" spans="2:7" ht="15.75" customHeight="1" thickTop="1" x14ac:dyDescent="0.2">
      <c r="B5180" s="4298" t="s">
        <v>1882</v>
      </c>
      <c r="C5180" s="4060"/>
      <c r="G5180" s="2"/>
    </row>
    <row r="5181" spans="2:7" ht="15.75" customHeight="1" thickBot="1" x14ac:dyDescent="0.25">
      <c r="B5181" s="728"/>
      <c r="C5181" s="729"/>
      <c r="G5181" s="2"/>
    </row>
    <row r="5182" spans="2:7" ht="15.75" customHeight="1" x14ac:dyDescent="0.2">
      <c r="B5182" s="701" t="s">
        <v>1153</v>
      </c>
      <c r="C5182" s="702" t="s">
        <v>2555</v>
      </c>
      <c r="G5182" s="2"/>
    </row>
    <row r="5183" spans="2:7" ht="15.75" customHeight="1" x14ac:dyDescent="0.2">
      <c r="B5183" s="708" t="s">
        <v>1876</v>
      </c>
      <c r="C5183" s="731">
        <v>0.22</v>
      </c>
      <c r="G5183" s="2"/>
    </row>
    <row r="5184" spans="2:7" ht="15.75" customHeight="1" thickBot="1" x14ac:dyDescent="0.25">
      <c r="B5184" s="710" t="s">
        <v>1877</v>
      </c>
      <c r="C5184" s="732">
        <v>0.22</v>
      </c>
      <c r="G5184" s="2"/>
    </row>
    <row r="5185" spans="2:7" ht="15.75" customHeight="1" thickBot="1" x14ac:dyDescent="0.25">
      <c r="B5185" s="743" t="str">
        <f>+B5177</f>
        <v>Tarifas más impuestos de Ley</v>
      </c>
      <c r="C5185" s="744"/>
      <c r="G5185" s="2"/>
    </row>
    <row r="5186" spans="2:7" ht="15.75" customHeight="1" thickBot="1" x14ac:dyDescent="0.25">
      <c r="B5186" s="797"/>
      <c r="C5186" s="798"/>
      <c r="G5186" s="2"/>
    </row>
    <row r="5187" spans="2:7" ht="15.75" customHeight="1" thickTop="1" x14ac:dyDescent="0.2">
      <c r="B5187" s="4106"/>
      <c r="C5187" s="4106"/>
      <c r="D5187" s="4106"/>
      <c r="G5187" s="2"/>
    </row>
    <row r="5188" spans="2:7" ht="15.75" customHeight="1" thickBot="1" x14ac:dyDescent="0.25">
      <c r="G5188" s="2"/>
    </row>
    <row r="5189" spans="2:7" ht="15.75" customHeight="1" thickTop="1" x14ac:dyDescent="0.2">
      <c r="B5189" s="733" t="s">
        <v>1880</v>
      </c>
      <c r="C5189" s="734"/>
      <c r="G5189" s="2"/>
    </row>
    <row r="5190" spans="2:7" ht="15.75" customHeight="1" thickBot="1" x14ac:dyDescent="0.25">
      <c r="B5190" s="728"/>
      <c r="C5190" s="729"/>
      <c r="G5190" s="2"/>
    </row>
    <row r="5191" spans="2:7" ht="15.75" customHeight="1" thickTop="1" x14ac:dyDescent="0.2">
      <c r="B5191" s="4298" t="s">
        <v>1879</v>
      </c>
      <c r="C5191" s="4060"/>
      <c r="G5191" s="2"/>
    </row>
    <row r="5192" spans="2:7" ht="15.75" customHeight="1" thickBot="1" x14ac:dyDescent="0.25">
      <c r="B5192" s="728"/>
      <c r="C5192" s="729"/>
      <c r="G5192" s="2"/>
    </row>
    <row r="5193" spans="2:7" ht="15.75" customHeight="1" x14ac:dyDescent="0.2">
      <c r="B5193" s="701" t="s">
        <v>1153</v>
      </c>
      <c r="C5193" s="702" t="s">
        <v>2555</v>
      </c>
      <c r="G5193" s="2"/>
    </row>
    <row r="5194" spans="2:7" ht="15.75" customHeight="1" x14ac:dyDescent="0.2">
      <c r="B5194" s="739" t="s">
        <v>361</v>
      </c>
      <c r="C5194" s="740">
        <v>0.05</v>
      </c>
      <c r="G5194" s="2"/>
    </row>
    <row r="5195" spans="2:7" ht="15.75" customHeight="1" x14ac:dyDescent="0.2">
      <c r="B5195" s="708" t="s">
        <v>363</v>
      </c>
      <c r="C5195" s="731">
        <v>0.16</v>
      </c>
      <c r="G5195" s="2"/>
    </row>
    <row r="5196" spans="2:7" ht="15.75" customHeight="1" x14ac:dyDescent="0.2">
      <c r="B5196" s="708" t="s">
        <v>1876</v>
      </c>
      <c r="C5196" s="731">
        <v>0.22</v>
      </c>
      <c r="G5196" s="2"/>
    </row>
    <row r="5197" spans="2:7" ht="15.75" customHeight="1" thickBot="1" x14ac:dyDescent="0.25">
      <c r="B5197" s="710" t="s">
        <v>1877</v>
      </c>
      <c r="C5197" s="732">
        <v>0.22</v>
      </c>
      <c r="G5197" s="2"/>
    </row>
    <row r="5198" spans="2:7" ht="15.75" customHeight="1" x14ac:dyDescent="0.2">
      <c r="B5198" s="728"/>
      <c r="C5198" s="729"/>
      <c r="G5198" s="2"/>
    </row>
    <row r="5199" spans="2:7" ht="15.75" customHeight="1" thickBot="1" x14ac:dyDescent="0.25">
      <c r="B5199" s="727" t="s">
        <v>1880</v>
      </c>
      <c r="C5199" s="729"/>
      <c r="G5199" s="2"/>
    </row>
    <row r="5200" spans="2:7" ht="15.75" customHeight="1" thickTop="1" x14ac:dyDescent="0.2">
      <c r="B5200" s="4298" t="s">
        <v>1875</v>
      </c>
      <c r="C5200" s="4060"/>
      <c r="G5200" s="2"/>
    </row>
    <row r="5201" spans="2:7" ht="15.75" customHeight="1" thickBot="1" x14ac:dyDescent="0.25">
      <c r="B5201" s="728"/>
      <c r="C5201" s="729"/>
      <c r="G5201" s="2"/>
    </row>
    <row r="5202" spans="2:7" ht="15.75" customHeight="1" x14ac:dyDescent="0.2">
      <c r="B5202" s="701" t="s">
        <v>1153</v>
      </c>
      <c r="C5202" s="702" t="s">
        <v>2555</v>
      </c>
      <c r="G5202" s="2"/>
    </row>
    <row r="5203" spans="2:7" ht="15.75" customHeight="1" x14ac:dyDescent="0.2">
      <c r="B5203" s="739" t="s">
        <v>361</v>
      </c>
      <c r="C5203" s="740">
        <v>0.05</v>
      </c>
      <c r="G5203" s="2"/>
    </row>
    <row r="5204" spans="2:7" ht="15.75" customHeight="1" x14ac:dyDescent="0.2">
      <c r="B5204" s="708" t="s">
        <v>363</v>
      </c>
      <c r="C5204" s="731">
        <v>0.1</v>
      </c>
      <c r="G5204" s="2"/>
    </row>
    <row r="5205" spans="2:7" ht="15.75" customHeight="1" x14ac:dyDescent="0.2">
      <c r="B5205" s="708" t="s">
        <v>1876</v>
      </c>
      <c r="C5205" s="731">
        <v>0.16</v>
      </c>
      <c r="G5205" s="2"/>
    </row>
    <row r="5206" spans="2:7" ht="15.75" customHeight="1" thickBot="1" x14ac:dyDescent="0.25">
      <c r="B5206" s="710" t="s">
        <v>1877</v>
      </c>
      <c r="C5206" s="732">
        <v>0.25</v>
      </c>
      <c r="G5206" s="2"/>
    </row>
    <row r="5207" spans="2:7" ht="15.75" customHeight="1" thickBot="1" x14ac:dyDescent="0.25">
      <c r="B5207" s="1462"/>
      <c r="C5207" s="798"/>
      <c r="D5207" s="258"/>
      <c r="G5207" s="2"/>
    </row>
    <row r="5208" spans="2:7" ht="15.75" customHeight="1" thickTop="1" x14ac:dyDescent="0.2">
      <c r="B5208" s="4107"/>
      <c r="C5208" s="4107"/>
      <c r="D5208" s="4106"/>
      <c r="G5208" s="2"/>
    </row>
    <row r="5209" spans="2:7" ht="15.75" customHeight="1" thickBot="1" x14ac:dyDescent="0.25">
      <c r="G5209" s="2"/>
    </row>
    <row r="5210" spans="2:7" ht="15.75" customHeight="1" thickTop="1" x14ac:dyDescent="0.2">
      <c r="B5210" s="733" t="s">
        <v>1878</v>
      </c>
      <c r="C5210" s="734"/>
      <c r="G5210" s="2"/>
    </row>
    <row r="5211" spans="2:7" ht="15.75" customHeight="1" thickBot="1" x14ac:dyDescent="0.25">
      <c r="B5211" s="728"/>
      <c r="C5211" s="729"/>
      <c r="G5211" s="2"/>
    </row>
    <row r="5212" spans="2:7" ht="15.75" customHeight="1" thickTop="1" x14ac:dyDescent="0.2">
      <c r="B5212" s="4298" t="s">
        <v>1879</v>
      </c>
      <c r="C5212" s="4060"/>
      <c r="G5212" s="2"/>
    </row>
    <row r="5213" spans="2:7" ht="15.75" customHeight="1" thickBot="1" x14ac:dyDescent="0.25">
      <c r="B5213" s="728"/>
      <c r="C5213" s="729"/>
      <c r="G5213" s="2"/>
    </row>
    <row r="5214" spans="2:7" ht="15.75" customHeight="1" thickBot="1" x14ac:dyDescent="0.25">
      <c r="B5214" s="701" t="s">
        <v>1153</v>
      </c>
      <c r="C5214" s="702" t="s">
        <v>2555</v>
      </c>
      <c r="G5214" s="2"/>
    </row>
    <row r="5215" spans="2:7" ht="15.75" customHeight="1" x14ac:dyDescent="0.2">
      <c r="B5215" s="706" t="s">
        <v>361</v>
      </c>
      <c r="C5215" s="730">
        <v>0.05</v>
      </c>
      <c r="G5215" s="2"/>
    </row>
    <row r="5216" spans="2:7" ht="15.75" customHeight="1" x14ac:dyDescent="0.2">
      <c r="B5216" s="708" t="s">
        <v>363</v>
      </c>
      <c r="C5216" s="731">
        <v>0.16</v>
      </c>
      <c r="G5216" s="2"/>
    </row>
    <row r="5217" spans="2:7" ht="15.75" customHeight="1" x14ac:dyDescent="0.2">
      <c r="B5217" s="708" t="s">
        <v>1876</v>
      </c>
      <c r="C5217" s="731">
        <v>0.22</v>
      </c>
      <c r="G5217" s="2"/>
    </row>
    <row r="5218" spans="2:7" ht="15.75" customHeight="1" thickBot="1" x14ac:dyDescent="0.25">
      <c r="B5218" s="710" t="s">
        <v>1877</v>
      </c>
      <c r="C5218" s="732">
        <v>0.22</v>
      </c>
      <c r="G5218" s="2"/>
    </row>
    <row r="5219" spans="2:7" ht="15.75" customHeight="1" x14ac:dyDescent="0.2">
      <c r="B5219" s="735"/>
      <c r="C5219" s="736"/>
      <c r="G5219" s="2"/>
    </row>
    <row r="5220" spans="2:7" ht="15.75" customHeight="1" thickBot="1" x14ac:dyDescent="0.25">
      <c r="B5220" s="727" t="s">
        <v>1874</v>
      </c>
      <c r="C5220" s="729"/>
      <c r="G5220" s="2"/>
    </row>
    <row r="5221" spans="2:7" ht="15.75" customHeight="1" thickTop="1" x14ac:dyDescent="0.2">
      <c r="B5221" s="4298" t="s">
        <v>1879</v>
      </c>
      <c r="C5221" s="4060"/>
      <c r="G5221" s="2"/>
    </row>
    <row r="5222" spans="2:7" ht="15.75" customHeight="1" thickBot="1" x14ac:dyDescent="0.25">
      <c r="B5222" s="728"/>
      <c r="C5222" s="729"/>
      <c r="G5222" s="2"/>
    </row>
    <row r="5223" spans="2:7" ht="15.75" customHeight="1" thickBot="1" x14ac:dyDescent="0.25">
      <c r="B5223" s="701" t="s">
        <v>1153</v>
      </c>
      <c r="C5223" s="702" t="s">
        <v>2555</v>
      </c>
      <c r="G5223" s="2"/>
    </row>
    <row r="5224" spans="2:7" ht="15.75" customHeight="1" x14ac:dyDescent="0.2">
      <c r="B5224" s="706" t="s">
        <v>361</v>
      </c>
      <c r="C5224" s="730">
        <v>0.05</v>
      </c>
      <c r="G5224" s="2"/>
    </row>
    <row r="5225" spans="2:7" ht="15.75" customHeight="1" x14ac:dyDescent="0.2">
      <c r="B5225" s="708" t="s">
        <v>363</v>
      </c>
      <c r="C5225" s="731">
        <v>0.2</v>
      </c>
      <c r="G5225" s="2"/>
    </row>
    <row r="5226" spans="2:7" ht="15.75" customHeight="1" x14ac:dyDescent="0.2">
      <c r="B5226" s="708" t="s">
        <v>1876</v>
      </c>
      <c r="C5226" s="731">
        <v>0.22</v>
      </c>
      <c r="G5226" s="2"/>
    </row>
    <row r="5227" spans="2:7" ht="15.75" customHeight="1" thickBot="1" x14ac:dyDescent="0.25">
      <c r="B5227" s="710" t="s">
        <v>1877</v>
      </c>
      <c r="C5227" s="732">
        <v>0.25</v>
      </c>
      <c r="G5227" s="2"/>
    </row>
    <row r="5228" spans="2:7" ht="15.75" customHeight="1" x14ac:dyDescent="0.2">
      <c r="B5228" s="735"/>
      <c r="C5228" s="736"/>
      <c r="G5228" s="2"/>
    </row>
    <row r="5229" spans="2:7" ht="15.75" customHeight="1" thickBot="1" x14ac:dyDescent="0.25">
      <c r="B5229" s="727" t="s">
        <v>1878</v>
      </c>
      <c r="C5229" s="729"/>
      <c r="G5229" s="2"/>
    </row>
    <row r="5230" spans="2:7" ht="15.75" customHeight="1" thickTop="1" x14ac:dyDescent="0.2">
      <c r="B5230" s="4298" t="s">
        <v>1875</v>
      </c>
      <c r="C5230" s="4060"/>
      <c r="G5230" s="2"/>
    </row>
    <row r="5231" spans="2:7" ht="15.75" customHeight="1" thickBot="1" x14ac:dyDescent="0.25">
      <c r="B5231" s="728"/>
      <c r="C5231" s="729"/>
      <c r="G5231" s="2"/>
    </row>
    <row r="5232" spans="2:7" ht="15.75" customHeight="1" thickBot="1" x14ac:dyDescent="0.25">
      <c r="B5232" s="701" t="s">
        <v>1153</v>
      </c>
      <c r="C5232" s="702" t="s">
        <v>2555</v>
      </c>
      <c r="G5232" s="2"/>
    </row>
    <row r="5233" spans="2:7" ht="15.75" customHeight="1" x14ac:dyDescent="0.2">
      <c r="B5233" s="706" t="s">
        <v>361</v>
      </c>
      <c r="C5233" s="730">
        <v>0.05</v>
      </c>
      <c r="G5233" s="2"/>
    </row>
    <row r="5234" spans="2:7" ht="15.75" customHeight="1" x14ac:dyDescent="0.2">
      <c r="B5234" s="708" t="s">
        <v>363</v>
      </c>
      <c r="C5234" s="731">
        <v>0.1</v>
      </c>
      <c r="G5234" s="2"/>
    </row>
    <row r="5235" spans="2:7" ht="15.75" customHeight="1" x14ac:dyDescent="0.2">
      <c r="B5235" s="708" t="s">
        <v>1876</v>
      </c>
      <c r="C5235" s="731">
        <v>0.16</v>
      </c>
      <c r="G5235" s="2"/>
    </row>
    <row r="5236" spans="2:7" ht="15.75" customHeight="1" thickBot="1" x14ac:dyDescent="0.25">
      <c r="B5236" s="710" t="s">
        <v>1877</v>
      </c>
      <c r="C5236" s="732">
        <v>0.25</v>
      </c>
      <c r="G5236" s="2"/>
    </row>
    <row r="5237" spans="2:7" ht="15.75" customHeight="1" x14ac:dyDescent="0.2">
      <c r="B5237" s="735"/>
      <c r="C5237" s="736"/>
      <c r="G5237" s="2"/>
    </row>
    <row r="5238" spans="2:7" ht="15.75" customHeight="1" thickBot="1" x14ac:dyDescent="0.25">
      <c r="B5238" s="727" t="s">
        <v>1874</v>
      </c>
      <c r="C5238" s="729"/>
      <c r="G5238" s="2"/>
    </row>
    <row r="5239" spans="2:7" ht="15.75" customHeight="1" thickTop="1" x14ac:dyDescent="0.2">
      <c r="B5239" s="4298" t="s">
        <v>1875</v>
      </c>
      <c r="C5239" s="4060"/>
      <c r="G5239" s="2"/>
    </row>
    <row r="5240" spans="2:7" ht="15.75" customHeight="1" thickBot="1" x14ac:dyDescent="0.25">
      <c r="B5240" s="728"/>
      <c r="C5240" s="729"/>
      <c r="G5240" s="2"/>
    </row>
    <row r="5241" spans="2:7" ht="15.75" customHeight="1" thickBot="1" x14ac:dyDescent="0.25">
      <c r="B5241" s="701" t="s">
        <v>1153</v>
      </c>
      <c r="C5241" s="702" t="s">
        <v>2555</v>
      </c>
      <c r="G5241" s="2"/>
    </row>
    <row r="5242" spans="2:7" ht="15.75" customHeight="1" x14ac:dyDescent="0.2">
      <c r="B5242" s="706" t="s">
        <v>361</v>
      </c>
      <c r="C5242" s="730">
        <v>0.05</v>
      </c>
      <c r="G5242" s="2"/>
    </row>
    <row r="5243" spans="2:7" ht="15.75" customHeight="1" x14ac:dyDescent="0.2">
      <c r="B5243" s="708" t="s">
        <v>363</v>
      </c>
      <c r="C5243" s="731">
        <v>0.2</v>
      </c>
      <c r="G5243" s="2"/>
    </row>
    <row r="5244" spans="2:7" ht="15.75" customHeight="1" x14ac:dyDescent="0.2">
      <c r="B5244" s="708" t="s">
        <v>1876</v>
      </c>
      <c r="C5244" s="731">
        <v>0.22</v>
      </c>
      <c r="G5244" s="2"/>
    </row>
    <row r="5245" spans="2:7" ht="15.75" customHeight="1" thickBot="1" x14ac:dyDescent="0.25">
      <c r="B5245" s="737" t="s">
        <v>1877</v>
      </c>
      <c r="C5245" s="738">
        <v>0.25</v>
      </c>
      <c r="D5245" s="258"/>
      <c r="G5245" s="2"/>
    </row>
    <row r="5246" spans="2:7" ht="15.75" customHeight="1" thickTop="1" x14ac:dyDescent="0.2">
      <c r="B5246" s="4107"/>
      <c r="C5246" s="4107"/>
      <c r="D5246" s="4106"/>
      <c r="G5246" s="2"/>
    </row>
    <row r="5247" spans="2:7" ht="15.75" customHeight="1" thickBot="1" x14ac:dyDescent="0.25">
      <c r="G5247" s="2"/>
    </row>
    <row r="5248" spans="2:7" ht="15.75" customHeight="1" thickTop="1" thickBot="1" x14ac:dyDescent="0.25">
      <c r="B5248" s="4298" t="s">
        <v>2692</v>
      </c>
      <c r="C5248" s="4059"/>
      <c r="D5248" s="4060"/>
      <c r="G5248" s="2"/>
    </row>
    <row r="5249" spans="2:7" ht="15.75" customHeight="1" thickTop="1" thickBot="1" x14ac:dyDescent="0.25">
      <c r="B5249" s="695"/>
      <c r="C5249" s="696"/>
      <c r="D5249" s="697"/>
      <c r="G5249" s="2"/>
    </row>
    <row r="5250" spans="2:7" ht="15.75" customHeight="1" thickBot="1" x14ac:dyDescent="0.25">
      <c r="B5250" s="701" t="s">
        <v>1810</v>
      </c>
      <c r="C5250" s="702" t="s">
        <v>2693</v>
      </c>
      <c r="D5250" s="702" t="s">
        <v>1218</v>
      </c>
      <c r="G5250" s="2"/>
    </row>
    <row r="5251" spans="2:7" ht="26.25" customHeight="1" thickBot="1" x14ac:dyDescent="0.25">
      <c r="B5251" s="703" t="s">
        <v>2694</v>
      </c>
      <c r="C5251" s="704">
        <v>19.989999999999998</v>
      </c>
      <c r="D5251" s="705" t="s">
        <v>2695</v>
      </c>
      <c r="G5251" s="2"/>
    </row>
    <row r="5252" spans="2:7" ht="42" customHeight="1" x14ac:dyDescent="0.2">
      <c r="B5252" s="4299" t="s">
        <v>2696</v>
      </c>
      <c r="C5252" s="4300"/>
      <c r="D5252" s="4301"/>
      <c r="G5252" s="2"/>
    </row>
    <row r="5253" spans="2:7" ht="15.75" customHeight="1" x14ac:dyDescent="0.2">
      <c r="B5253" s="4302" t="s">
        <v>2697</v>
      </c>
      <c r="C5253" s="4085"/>
      <c r="D5253" s="4086"/>
      <c r="G5253" s="2"/>
    </row>
    <row r="5254" spans="2:7" ht="15.75" customHeight="1" thickBot="1" x14ac:dyDescent="0.25">
      <c r="B5254" s="698" t="s">
        <v>1970</v>
      </c>
      <c r="C5254" s="699"/>
      <c r="D5254" s="700"/>
      <c r="G5254" s="2"/>
    </row>
    <row r="5255" spans="2:7" ht="15.75" customHeight="1" thickTop="1" x14ac:dyDescent="0.2">
      <c r="B5255" s="4107"/>
      <c r="C5255" s="4107"/>
      <c r="D5255" s="4107"/>
      <c r="G5255" s="2"/>
    </row>
    <row r="5256" spans="2:7" ht="16.5" customHeight="1" thickBot="1" x14ac:dyDescent="0.35">
      <c r="B5256" s="483"/>
      <c r="C5256" s="483"/>
      <c r="D5256" s="483"/>
      <c r="E5256" s="483"/>
      <c r="F5256" s="483"/>
      <c r="G5256" s="2"/>
    </row>
    <row r="5257" spans="2:7" ht="16.5" customHeight="1" thickTop="1" thickBot="1" x14ac:dyDescent="0.35">
      <c r="B5257" s="4296" t="s">
        <v>519</v>
      </c>
      <c r="C5257" s="4297"/>
      <c r="D5257" s="483"/>
      <c r="E5257" s="483"/>
      <c r="F5257" s="483"/>
      <c r="G5257" s="2"/>
    </row>
    <row r="5258" spans="2:7" ht="16.5" customHeight="1" thickBot="1" x14ac:dyDescent="0.35">
      <c r="B5258" s="701" t="s">
        <v>1153</v>
      </c>
      <c r="C5258" s="702" t="s">
        <v>2555</v>
      </c>
      <c r="D5258" s="483"/>
      <c r="E5258" s="483"/>
      <c r="F5258" s="483"/>
      <c r="G5258" s="2"/>
    </row>
    <row r="5259" spans="2:7" ht="16.5" customHeight="1" x14ac:dyDescent="0.3">
      <c r="B5259" s="706" t="s">
        <v>175</v>
      </c>
      <c r="C5259" s="707">
        <v>8.8999999999999996E-2</v>
      </c>
      <c r="D5259" s="483"/>
      <c r="E5259" s="483"/>
      <c r="F5259" s="483"/>
      <c r="G5259" s="2"/>
    </row>
    <row r="5260" spans="2:7" ht="16.5" customHeight="1" x14ac:dyDescent="0.3">
      <c r="B5260" s="708" t="s">
        <v>1596</v>
      </c>
      <c r="C5260" s="709">
        <v>9.7000000000000003E-2</v>
      </c>
      <c r="D5260" s="483"/>
      <c r="E5260" s="483"/>
      <c r="F5260" s="483"/>
      <c r="G5260" s="2"/>
    </row>
    <row r="5261" spans="2:7" ht="16.5" customHeight="1" x14ac:dyDescent="0.3">
      <c r="B5261" s="708" t="s">
        <v>176</v>
      </c>
      <c r="C5261" s="709">
        <v>8.8999999999999996E-2</v>
      </c>
      <c r="D5261" s="483"/>
      <c r="E5261" s="483"/>
      <c r="F5261" s="483"/>
      <c r="G5261" s="2"/>
    </row>
    <row r="5262" spans="2:7" ht="16.5" customHeight="1" x14ac:dyDescent="0.3">
      <c r="B5262" s="708" t="s">
        <v>2455</v>
      </c>
      <c r="C5262" s="709">
        <v>8.8999999999999996E-2</v>
      </c>
      <c r="D5262" s="483"/>
      <c r="E5262" s="483"/>
      <c r="F5262" s="483"/>
      <c r="G5262" s="2"/>
    </row>
    <row r="5263" spans="2:7" ht="16.5" customHeight="1" x14ac:dyDescent="0.3">
      <c r="B5263" s="708" t="s">
        <v>520</v>
      </c>
      <c r="C5263" s="709">
        <v>0.28899999999999998</v>
      </c>
      <c r="D5263" s="483"/>
      <c r="E5263" s="483"/>
      <c r="F5263" s="483"/>
      <c r="G5263" s="2"/>
    </row>
    <row r="5264" spans="2:7" ht="16.5" customHeight="1" x14ac:dyDescent="0.3">
      <c r="B5264" s="708" t="s">
        <v>521</v>
      </c>
      <c r="C5264" s="709">
        <v>0.28899999999999998</v>
      </c>
      <c r="D5264" s="483"/>
      <c r="E5264" s="483"/>
      <c r="F5264" s="483"/>
      <c r="G5264" s="2"/>
    </row>
    <row r="5265" spans="2:7" ht="16.5" customHeight="1" x14ac:dyDescent="0.3">
      <c r="B5265" s="708" t="s">
        <v>522</v>
      </c>
      <c r="C5265" s="709">
        <v>0.28899999999999998</v>
      </c>
      <c r="D5265" s="483"/>
      <c r="E5265" s="483"/>
      <c r="F5265" s="483"/>
      <c r="G5265" s="2"/>
    </row>
    <row r="5266" spans="2:7" ht="16.5" customHeight="1" x14ac:dyDescent="0.3">
      <c r="B5266" s="708" t="s">
        <v>523</v>
      </c>
      <c r="C5266" s="709">
        <v>0.28899999999999998</v>
      </c>
      <c r="D5266" s="483"/>
      <c r="E5266" s="483"/>
      <c r="F5266" s="483"/>
      <c r="G5266" s="2"/>
    </row>
    <row r="5267" spans="2:7" ht="16.5" customHeight="1" x14ac:dyDescent="0.3">
      <c r="B5267" s="708" t="s">
        <v>524</v>
      </c>
      <c r="C5267" s="709">
        <v>0.26800000000000002</v>
      </c>
      <c r="D5267" s="483"/>
      <c r="E5267" s="483"/>
      <c r="F5267" s="483"/>
      <c r="G5267" s="2"/>
    </row>
    <row r="5268" spans="2:7" ht="16.5" customHeight="1" x14ac:dyDescent="0.3">
      <c r="B5268" s="708" t="s">
        <v>525</v>
      </c>
      <c r="C5268" s="709">
        <v>0.26800000000000002</v>
      </c>
      <c r="D5268" s="483"/>
      <c r="E5268" s="483"/>
      <c r="F5268" s="483"/>
      <c r="G5268" s="2"/>
    </row>
    <row r="5269" spans="2:7" ht="16.5" customHeight="1" x14ac:dyDescent="0.3">
      <c r="B5269" s="708" t="s">
        <v>526</v>
      </c>
      <c r="C5269" s="709">
        <v>0.28899999999999998</v>
      </c>
      <c r="D5269" s="483"/>
      <c r="E5269" s="483"/>
      <c r="F5269" s="483"/>
      <c r="G5269" s="2"/>
    </row>
    <row r="5270" spans="2:7" ht="16.5" customHeight="1" x14ac:dyDescent="0.3">
      <c r="B5270" s="708" t="s">
        <v>527</v>
      </c>
      <c r="C5270" s="709">
        <v>0.28899999999999998</v>
      </c>
      <c r="D5270" s="483"/>
      <c r="E5270" s="483"/>
      <c r="F5270" s="483"/>
      <c r="G5270" s="2"/>
    </row>
    <row r="5271" spans="2:7" ht="16.5" customHeight="1" x14ac:dyDescent="0.3">
      <c r="B5271" s="708" t="s">
        <v>1605</v>
      </c>
      <c r="C5271" s="709">
        <v>0.28899999999999998</v>
      </c>
      <c r="D5271" s="483"/>
      <c r="E5271" s="483"/>
      <c r="F5271" s="483"/>
      <c r="G5271" s="2"/>
    </row>
    <row r="5272" spans="2:7" ht="16.5" customHeight="1" x14ac:dyDescent="0.3">
      <c r="B5272" s="708" t="s">
        <v>528</v>
      </c>
      <c r="C5272" s="709">
        <v>0.23699999999999999</v>
      </c>
      <c r="D5272" s="483"/>
      <c r="E5272" s="483"/>
      <c r="F5272" s="483"/>
      <c r="G5272" s="2"/>
    </row>
    <row r="5273" spans="2:7" ht="16.5" customHeight="1" x14ac:dyDescent="0.3">
      <c r="B5273" s="708" t="s">
        <v>388</v>
      </c>
      <c r="C5273" s="709">
        <v>0.23699999999999999</v>
      </c>
      <c r="D5273" s="483"/>
      <c r="E5273" s="483"/>
      <c r="F5273" s="483"/>
      <c r="G5273" s="2"/>
    </row>
    <row r="5274" spans="2:7" ht="16.5" customHeight="1" x14ac:dyDescent="0.3">
      <c r="B5274" s="708" t="s">
        <v>1614</v>
      </c>
      <c r="C5274" s="709">
        <v>0.5</v>
      </c>
      <c r="D5274" s="483"/>
      <c r="E5274" s="483"/>
      <c r="F5274" s="483"/>
      <c r="G5274" s="2"/>
    </row>
    <row r="5275" spans="2:7" ht="16.5" customHeight="1" x14ac:dyDescent="0.3">
      <c r="B5275" s="708" t="s">
        <v>389</v>
      </c>
      <c r="C5275" s="709">
        <v>0.5</v>
      </c>
      <c r="D5275" s="483"/>
      <c r="E5275" s="483"/>
      <c r="F5275" s="483"/>
      <c r="G5275" s="2"/>
    </row>
    <row r="5276" spans="2:7" ht="16.5" customHeight="1" thickBot="1" x14ac:dyDescent="0.35">
      <c r="B5276" s="710" t="s">
        <v>1604</v>
      </c>
      <c r="C5276" s="711">
        <v>0.95</v>
      </c>
      <c r="D5276" s="483"/>
      <c r="E5276" s="483"/>
      <c r="F5276" s="483"/>
      <c r="G5276" s="2"/>
    </row>
    <row r="5277" spans="2:7" ht="16.5" customHeight="1" x14ac:dyDescent="0.3">
      <c r="B5277" s="4124" t="s">
        <v>1861</v>
      </c>
      <c r="C5277" s="4125"/>
      <c r="D5277" s="483"/>
      <c r="E5277" s="483"/>
      <c r="F5277" s="483"/>
      <c r="G5277" s="2"/>
    </row>
    <row r="5278" spans="2:7" ht="16.5" customHeight="1" thickBot="1" x14ac:dyDescent="0.35">
      <c r="B5278" s="4126" t="s">
        <v>1862</v>
      </c>
      <c r="C5278" s="4127"/>
      <c r="D5278" s="483"/>
      <c r="E5278" s="483"/>
      <c r="F5278" s="483"/>
      <c r="G5278" s="2"/>
    </row>
    <row r="5279" spans="2:7" ht="16.5" customHeight="1" thickTop="1" x14ac:dyDescent="0.3">
      <c r="B5279" s="4107"/>
      <c r="C5279" s="4107"/>
      <c r="D5279" s="4106"/>
      <c r="E5279" s="483"/>
      <c r="F5279" s="483"/>
      <c r="G5279" s="2"/>
    </row>
    <row r="5280" spans="2:7" ht="16.5" customHeight="1" thickBot="1" x14ac:dyDescent="0.35">
      <c r="B5280" s="483"/>
      <c r="C5280" s="483"/>
      <c r="D5280" s="483"/>
      <c r="E5280" s="483"/>
      <c r="F5280" s="483"/>
      <c r="G5280" s="2"/>
    </row>
    <row r="5281" spans="2:7" ht="16.5" customHeight="1" thickTop="1" x14ac:dyDescent="0.3">
      <c r="B5281" s="4122" t="s">
        <v>1697</v>
      </c>
      <c r="C5281" s="4123"/>
      <c r="D5281" s="483"/>
      <c r="E5281" s="483"/>
      <c r="F5281" s="483"/>
      <c r="G5281" s="2"/>
    </row>
    <row r="5282" spans="2:7" ht="16.5" customHeight="1" thickBot="1" x14ac:dyDescent="0.35">
      <c r="B5282" s="484"/>
      <c r="C5282" s="485"/>
      <c r="D5282" s="483"/>
      <c r="E5282" s="483"/>
      <c r="F5282" s="483"/>
      <c r="G5282" s="2"/>
    </row>
    <row r="5283" spans="2:7" ht="16.5" customHeight="1" thickBot="1" x14ac:dyDescent="0.35">
      <c r="B5283" s="577"/>
      <c r="C5283" s="578" t="s">
        <v>1979</v>
      </c>
      <c r="D5283" s="483"/>
      <c r="E5283" s="483"/>
      <c r="F5283" s="483"/>
      <c r="G5283" s="2"/>
    </row>
    <row r="5284" spans="2:7" ht="16.5" customHeight="1" x14ac:dyDescent="0.3">
      <c r="B5284" s="492" t="s">
        <v>1697</v>
      </c>
      <c r="C5284" s="693">
        <v>0.04</v>
      </c>
      <c r="D5284" s="483"/>
      <c r="E5284" s="483"/>
      <c r="F5284" s="483"/>
      <c r="G5284" s="2"/>
    </row>
    <row r="5285" spans="2:7" ht="16.5" customHeight="1" x14ac:dyDescent="0.3">
      <c r="B5285" s="484"/>
      <c r="C5285" s="694"/>
      <c r="D5285" s="483"/>
      <c r="E5285" s="483"/>
      <c r="F5285" s="483"/>
      <c r="G5285" s="2"/>
    </row>
    <row r="5286" spans="2:7" ht="39" customHeight="1" x14ac:dyDescent="0.3">
      <c r="B5286" s="4128" t="s">
        <v>1698</v>
      </c>
      <c r="C5286" s="4129"/>
      <c r="D5286" s="483"/>
      <c r="E5286" s="483"/>
      <c r="F5286" s="483"/>
      <c r="G5286" s="2"/>
    </row>
    <row r="5287" spans="2:7" ht="43.5" customHeight="1" x14ac:dyDescent="0.3">
      <c r="B5287" s="4128" t="s">
        <v>2237</v>
      </c>
      <c r="C5287" s="4129"/>
      <c r="D5287" s="483"/>
      <c r="E5287" s="483"/>
      <c r="F5287" s="483"/>
      <c r="G5287" s="2"/>
    </row>
    <row r="5288" spans="2:7" ht="16.5" customHeight="1" thickBot="1" x14ac:dyDescent="0.35">
      <c r="B5288" s="488" t="s">
        <v>1980</v>
      </c>
      <c r="C5288" s="489"/>
      <c r="D5288" s="483"/>
      <c r="E5288" s="483"/>
      <c r="F5288" s="483"/>
      <c r="G5288" s="2"/>
    </row>
    <row r="5289" spans="2:7" ht="16.5" customHeight="1" thickTop="1" x14ac:dyDescent="0.3">
      <c r="B5289" s="1029"/>
      <c r="C5289" s="483"/>
      <c r="D5289" s="483"/>
      <c r="E5289" s="483"/>
      <c r="F5289" s="483"/>
      <c r="G5289" s="2"/>
    </row>
    <row r="5290" spans="2:7" ht="16.5" customHeight="1" thickBot="1" x14ac:dyDescent="0.35">
      <c r="B5290" s="483"/>
      <c r="C5290" s="483"/>
      <c r="D5290" s="483"/>
      <c r="E5290" s="483"/>
      <c r="F5290" s="483"/>
      <c r="G5290" s="2"/>
    </row>
    <row r="5291" spans="2:7" ht="16.5" customHeight="1" thickTop="1" x14ac:dyDescent="0.3">
      <c r="B5291" s="4122" t="s">
        <v>519</v>
      </c>
      <c r="C5291" s="4123"/>
      <c r="D5291" s="483"/>
      <c r="E5291" s="483"/>
      <c r="F5291" s="483"/>
      <c r="G5291" s="2"/>
    </row>
    <row r="5292" spans="2:7" ht="16.5" customHeight="1" thickBot="1" x14ac:dyDescent="0.35">
      <c r="B5292" s="334"/>
      <c r="C5292" s="330"/>
      <c r="D5292" s="483"/>
      <c r="E5292" s="483"/>
      <c r="F5292" s="483"/>
      <c r="G5292" s="2"/>
    </row>
    <row r="5293" spans="2:7" ht="16.5" customHeight="1" thickBot="1" x14ac:dyDescent="0.35">
      <c r="B5293" s="577" t="s">
        <v>1153</v>
      </c>
      <c r="C5293" s="578" t="s">
        <v>1516</v>
      </c>
      <c r="D5293" s="483"/>
      <c r="E5293" s="483"/>
      <c r="F5293" s="483"/>
      <c r="G5293" s="2"/>
    </row>
    <row r="5294" spans="2:7" ht="16.5" customHeight="1" x14ac:dyDescent="0.3">
      <c r="B5294" s="579" t="s">
        <v>175</v>
      </c>
      <c r="C5294" s="580">
        <v>8.9300000000000004E-2</v>
      </c>
      <c r="D5294" s="483"/>
      <c r="E5294" s="483"/>
      <c r="F5294" s="483"/>
      <c r="G5294" s="2"/>
    </row>
    <row r="5295" spans="2:7" ht="16.5" customHeight="1" thickBot="1" x14ac:dyDescent="0.35">
      <c r="B5295" s="335" t="s">
        <v>1517</v>
      </c>
      <c r="C5295" s="336"/>
      <c r="D5295" s="483"/>
      <c r="E5295" s="483"/>
      <c r="F5295" s="483"/>
      <c r="G5295" s="2"/>
    </row>
    <row r="5296" spans="2:7" ht="16.5" customHeight="1" thickTop="1" x14ac:dyDescent="0.3">
      <c r="B5296" s="4107"/>
      <c r="C5296" s="4107"/>
      <c r="D5296" s="483"/>
      <c r="E5296" s="483"/>
      <c r="F5296" s="483"/>
      <c r="G5296" s="2"/>
    </row>
    <row r="5297" spans="2:7" ht="16.5" customHeight="1" thickBot="1" x14ac:dyDescent="0.35">
      <c r="B5297" s="483"/>
      <c r="C5297" s="483"/>
      <c r="D5297" s="483"/>
      <c r="E5297" s="483"/>
      <c r="F5297" s="483"/>
      <c r="G5297" s="2"/>
    </row>
    <row r="5298" spans="2:7" ht="16.5" customHeight="1" thickTop="1" x14ac:dyDescent="0.3">
      <c r="B5298" s="4122" t="s">
        <v>2558</v>
      </c>
      <c r="C5298" s="4123"/>
      <c r="D5298" s="483"/>
      <c r="E5298" s="483"/>
      <c r="F5298" s="483"/>
      <c r="G5298" s="2"/>
    </row>
    <row r="5299" spans="2:7" ht="16.5" customHeight="1" thickBot="1" x14ac:dyDescent="0.35">
      <c r="B5299" s="334"/>
      <c r="C5299" s="330"/>
      <c r="D5299" s="483"/>
      <c r="E5299" s="483"/>
      <c r="F5299" s="483"/>
      <c r="G5299" s="2"/>
    </row>
    <row r="5300" spans="2:7" ht="16.5" customHeight="1" thickBot="1" x14ac:dyDescent="0.35">
      <c r="B5300" s="577" t="s">
        <v>1153</v>
      </c>
      <c r="C5300" s="578" t="s">
        <v>2552</v>
      </c>
      <c r="D5300" s="483"/>
      <c r="E5300" s="483"/>
      <c r="F5300" s="483"/>
      <c r="G5300" s="2"/>
    </row>
    <row r="5301" spans="2:7" ht="16.5" customHeight="1" x14ac:dyDescent="0.3">
      <c r="B5301" s="579" t="s">
        <v>361</v>
      </c>
      <c r="C5301" s="581">
        <v>0.05</v>
      </c>
      <c r="D5301" s="483"/>
      <c r="E5301" s="483"/>
      <c r="F5301" s="483"/>
      <c r="G5301" s="2"/>
    </row>
    <row r="5302" spans="2:7" ht="16.5" customHeight="1" x14ac:dyDescent="0.3">
      <c r="B5302" s="582" t="s">
        <v>1518</v>
      </c>
      <c r="C5302" s="583">
        <v>0.16</v>
      </c>
      <c r="D5302" s="483"/>
      <c r="E5302" s="483"/>
      <c r="F5302" s="483"/>
      <c r="G5302" s="2"/>
    </row>
    <row r="5303" spans="2:7" ht="16.5" customHeight="1" x14ac:dyDescent="0.3">
      <c r="B5303" s="582" t="s">
        <v>363</v>
      </c>
      <c r="C5303" s="583">
        <v>0.1</v>
      </c>
      <c r="D5303" s="483"/>
      <c r="E5303" s="483"/>
      <c r="F5303" s="483"/>
      <c r="G5303" s="2"/>
    </row>
    <row r="5304" spans="2:7" ht="16.5" customHeight="1" thickBot="1" x14ac:dyDescent="0.35">
      <c r="B5304" s="584" t="s">
        <v>364</v>
      </c>
      <c r="C5304" s="585">
        <v>0.3</v>
      </c>
      <c r="D5304" s="483"/>
      <c r="E5304" s="483"/>
      <c r="F5304" s="483"/>
      <c r="G5304" s="2"/>
    </row>
    <row r="5305" spans="2:7" ht="16.5" customHeight="1" x14ac:dyDescent="0.3">
      <c r="B5305" s="334" t="s">
        <v>1519</v>
      </c>
      <c r="C5305" s="586"/>
      <c r="D5305" s="483"/>
      <c r="E5305" s="483"/>
      <c r="F5305" s="483"/>
      <c r="G5305" s="2"/>
    </row>
    <row r="5306" spans="2:7" ht="16.5" customHeight="1" thickBot="1" x14ac:dyDescent="0.35">
      <c r="B5306" s="335" t="s">
        <v>1517</v>
      </c>
      <c r="C5306" s="336"/>
      <c r="D5306" s="483"/>
      <c r="E5306" s="483"/>
      <c r="F5306" s="483"/>
      <c r="G5306" s="2"/>
    </row>
    <row r="5307" spans="2:7" ht="16.5" customHeight="1" thickTop="1" x14ac:dyDescent="0.3">
      <c r="B5307" s="4107"/>
      <c r="C5307" s="4107"/>
      <c r="D5307" s="483"/>
      <c r="E5307" s="483"/>
      <c r="F5307" s="483"/>
      <c r="G5307" s="2"/>
    </row>
    <row r="5308" spans="2:7" ht="16.5" customHeight="1" thickBot="1" x14ac:dyDescent="0.35">
      <c r="B5308" s="483"/>
      <c r="C5308" s="483"/>
      <c r="D5308" s="483"/>
      <c r="E5308" s="483"/>
      <c r="F5308" s="483"/>
      <c r="G5308" s="2"/>
    </row>
    <row r="5309" spans="2:7" ht="16.5" customHeight="1" thickTop="1" x14ac:dyDescent="0.3">
      <c r="B5309" s="4122" t="s">
        <v>988</v>
      </c>
      <c r="C5309" s="4123"/>
      <c r="D5309" s="483"/>
      <c r="E5309" s="483"/>
      <c r="F5309" s="483"/>
      <c r="G5309" s="2"/>
    </row>
    <row r="5310" spans="2:7" ht="16.5" customHeight="1" thickBot="1" x14ac:dyDescent="0.35">
      <c r="B5310" s="334"/>
      <c r="C5310" s="330"/>
      <c r="D5310" s="483"/>
      <c r="E5310" s="483"/>
      <c r="F5310" s="483"/>
      <c r="G5310" s="2"/>
    </row>
    <row r="5311" spans="2:7" ht="16.5" customHeight="1" x14ac:dyDescent="0.3">
      <c r="B5311" s="577" t="s">
        <v>1153</v>
      </c>
      <c r="C5311" s="578" t="s">
        <v>1516</v>
      </c>
      <c r="D5311" s="483"/>
      <c r="E5311" s="483"/>
      <c r="F5311" s="483"/>
      <c r="G5311" s="2"/>
    </row>
    <row r="5312" spans="2:7" ht="16.5" customHeight="1" x14ac:dyDescent="0.3">
      <c r="B5312" s="582" t="s">
        <v>989</v>
      </c>
      <c r="C5312" s="588">
        <v>0.16</v>
      </c>
      <c r="D5312" s="483"/>
      <c r="E5312" s="483"/>
      <c r="F5312" s="483"/>
      <c r="G5312" s="2"/>
    </row>
    <row r="5313" spans="2:7" ht="16.5" customHeight="1" x14ac:dyDescent="0.3">
      <c r="B5313" s="582" t="s">
        <v>990</v>
      </c>
      <c r="C5313" s="588">
        <v>0.16</v>
      </c>
      <c r="D5313" s="483"/>
      <c r="E5313" s="483"/>
      <c r="F5313" s="483"/>
      <c r="G5313" s="2"/>
    </row>
    <row r="5314" spans="2:7" ht="16.5" customHeight="1" thickBot="1" x14ac:dyDescent="0.35">
      <c r="B5314" s="584"/>
      <c r="C5314" s="589"/>
      <c r="D5314" s="483"/>
      <c r="E5314" s="483"/>
      <c r="F5314" s="483"/>
      <c r="G5314" s="2"/>
    </row>
    <row r="5315" spans="2:7" ht="16.5" customHeight="1" x14ac:dyDescent="0.3">
      <c r="B5315" s="334" t="s">
        <v>991</v>
      </c>
      <c r="C5315" s="586"/>
      <c r="D5315" s="483"/>
      <c r="E5315" s="483"/>
      <c r="F5315" s="483"/>
      <c r="G5315" s="2"/>
    </row>
    <row r="5316" spans="2:7" ht="16.5" customHeight="1" thickBot="1" x14ac:dyDescent="0.35">
      <c r="B5316" s="335" t="s">
        <v>992</v>
      </c>
      <c r="C5316" s="336"/>
      <c r="D5316" s="483"/>
      <c r="E5316" s="483"/>
      <c r="F5316" s="483"/>
      <c r="G5316" s="2"/>
    </row>
    <row r="5317" spans="2:7" ht="16.5" customHeight="1" thickTop="1" x14ac:dyDescent="0.3">
      <c r="B5317" s="4121"/>
      <c r="C5317" s="4121"/>
      <c r="D5317" s="483"/>
      <c r="E5317" s="483"/>
      <c r="F5317" s="483"/>
      <c r="G5317" s="2"/>
    </row>
    <row r="5318" spans="2:7" ht="16.5" customHeight="1" thickBot="1" x14ac:dyDescent="0.35">
      <c r="B5318" s="483"/>
      <c r="C5318" s="483"/>
      <c r="D5318" s="483"/>
      <c r="E5318" s="483"/>
      <c r="F5318" s="483"/>
      <c r="G5318" s="2"/>
    </row>
    <row r="5319" spans="2:7" ht="16.5" customHeight="1" thickTop="1" x14ac:dyDescent="0.3">
      <c r="B5319" s="4122" t="s">
        <v>519</v>
      </c>
      <c r="C5319" s="4123"/>
      <c r="D5319" s="483"/>
      <c r="E5319" s="483"/>
      <c r="F5319" s="483"/>
      <c r="G5319" s="2"/>
    </row>
    <row r="5320" spans="2:7" ht="16.5" customHeight="1" thickBot="1" x14ac:dyDescent="0.35">
      <c r="B5320" s="334"/>
      <c r="C5320" s="330"/>
      <c r="D5320" s="483"/>
      <c r="E5320" s="483"/>
      <c r="F5320" s="483"/>
      <c r="G5320" s="2"/>
    </row>
    <row r="5321" spans="2:7" ht="16.5" customHeight="1" thickBot="1" x14ac:dyDescent="0.35">
      <c r="B5321" s="577" t="s">
        <v>1153</v>
      </c>
      <c r="C5321" s="578" t="s">
        <v>1612</v>
      </c>
      <c r="D5321" s="483"/>
      <c r="E5321" s="483"/>
      <c r="F5321" s="483"/>
      <c r="G5321" s="2"/>
    </row>
    <row r="5322" spans="2:7" ht="16.5" customHeight="1" x14ac:dyDescent="0.3">
      <c r="B5322" s="590" t="s">
        <v>520</v>
      </c>
      <c r="C5322" s="580">
        <v>0.16</v>
      </c>
      <c r="D5322" s="483"/>
      <c r="E5322" s="483"/>
      <c r="F5322" s="483"/>
      <c r="G5322" s="2"/>
    </row>
    <row r="5323" spans="2:7" ht="16.5" customHeight="1" x14ac:dyDescent="0.3">
      <c r="B5323" s="337" t="s">
        <v>521</v>
      </c>
      <c r="C5323" s="591">
        <v>0.16</v>
      </c>
      <c r="D5323" s="483"/>
      <c r="E5323" s="483"/>
      <c r="F5323" s="483"/>
      <c r="G5323" s="2"/>
    </row>
    <row r="5324" spans="2:7" ht="16.5" customHeight="1" x14ac:dyDescent="0.3">
      <c r="B5324" s="337" t="s">
        <v>522</v>
      </c>
      <c r="C5324" s="591">
        <v>0.16</v>
      </c>
      <c r="D5324" s="483"/>
      <c r="E5324" s="483"/>
      <c r="F5324" s="483"/>
      <c r="G5324" s="2"/>
    </row>
    <row r="5325" spans="2:7" ht="16.5" customHeight="1" x14ac:dyDescent="0.3">
      <c r="B5325" s="337" t="s">
        <v>523</v>
      </c>
      <c r="C5325" s="591">
        <v>0.16</v>
      </c>
      <c r="D5325" s="483"/>
      <c r="E5325" s="483"/>
      <c r="F5325" s="483"/>
      <c r="G5325" s="2"/>
    </row>
    <row r="5326" spans="2:7" ht="16.5" customHeight="1" x14ac:dyDescent="0.3">
      <c r="B5326" s="337" t="s">
        <v>524</v>
      </c>
      <c r="C5326" s="591">
        <v>0.16</v>
      </c>
      <c r="D5326" s="483"/>
      <c r="E5326" s="483"/>
      <c r="F5326" s="483"/>
      <c r="G5326" s="2"/>
    </row>
    <row r="5327" spans="2:7" ht="16.5" customHeight="1" x14ac:dyDescent="0.3">
      <c r="B5327" s="337" t="s">
        <v>525</v>
      </c>
      <c r="C5327" s="591">
        <v>0.16</v>
      </c>
      <c r="D5327" s="483"/>
      <c r="E5327" s="483"/>
      <c r="F5327" s="483"/>
      <c r="G5327" s="2"/>
    </row>
    <row r="5328" spans="2:7" ht="16.5" customHeight="1" x14ac:dyDescent="0.3">
      <c r="B5328" s="337" t="s">
        <v>528</v>
      </c>
      <c r="C5328" s="591">
        <v>0.16</v>
      </c>
      <c r="D5328" s="483"/>
      <c r="E5328" s="483"/>
      <c r="F5328" s="483"/>
      <c r="G5328" s="2"/>
    </row>
    <row r="5329" spans="2:7" ht="16.5" customHeight="1" x14ac:dyDescent="0.3">
      <c r="B5329" s="337" t="s">
        <v>388</v>
      </c>
      <c r="C5329" s="591">
        <v>0.16</v>
      </c>
      <c r="D5329" s="483"/>
      <c r="E5329" s="483"/>
      <c r="F5329" s="483"/>
      <c r="G5329" s="2"/>
    </row>
    <row r="5330" spans="2:7" ht="16.5" customHeight="1" thickBot="1" x14ac:dyDescent="0.35">
      <c r="B5330" s="584"/>
      <c r="C5330" s="592"/>
      <c r="D5330" s="483"/>
      <c r="E5330" s="483"/>
      <c r="F5330" s="483"/>
      <c r="G5330" s="2"/>
    </row>
    <row r="5331" spans="2:7" ht="16.5" customHeight="1" thickBot="1" x14ac:dyDescent="0.35">
      <c r="B5331" s="334" t="s">
        <v>993</v>
      </c>
      <c r="C5331" s="593"/>
      <c r="D5331" s="483"/>
      <c r="E5331" s="483"/>
      <c r="F5331" s="483"/>
      <c r="G5331" s="2"/>
    </row>
    <row r="5332" spans="2:7" ht="16.5" customHeight="1" thickTop="1" x14ac:dyDescent="0.3">
      <c r="B5332" s="4107"/>
      <c r="C5332" s="4107"/>
      <c r="D5332" s="483"/>
      <c r="E5332" s="483"/>
      <c r="F5332" s="483"/>
      <c r="G5332" s="2"/>
    </row>
    <row r="5333" spans="2:7" ht="16.5" customHeight="1" thickBot="1" x14ac:dyDescent="0.35">
      <c r="B5333" s="483"/>
      <c r="C5333" s="483"/>
      <c r="D5333" s="483"/>
      <c r="E5333" s="483"/>
      <c r="F5333" s="483"/>
      <c r="G5333" s="2"/>
    </row>
    <row r="5334" spans="2:7" ht="16.5" customHeight="1" thickTop="1" x14ac:dyDescent="0.3">
      <c r="B5334" s="4122" t="s">
        <v>1981</v>
      </c>
      <c r="C5334" s="4252"/>
      <c r="D5334" s="4252"/>
      <c r="E5334" s="4123"/>
      <c r="F5334" s="483"/>
      <c r="G5334" s="2"/>
    </row>
    <row r="5335" spans="2:7" ht="16.5" customHeight="1" thickBot="1" x14ac:dyDescent="0.35">
      <c r="B5335" s="4157" t="s">
        <v>2250</v>
      </c>
      <c r="C5335" s="4158"/>
      <c r="D5335" s="4158"/>
      <c r="E5335" s="4159"/>
      <c r="F5335" s="483"/>
      <c r="G5335" s="2"/>
    </row>
    <row r="5336" spans="2:7" ht="16.5" customHeight="1" x14ac:dyDescent="0.3">
      <c r="B5336" s="523" t="s">
        <v>1218</v>
      </c>
      <c r="C5336" s="524" t="s">
        <v>1154</v>
      </c>
      <c r="D5336" s="525" t="s">
        <v>1160</v>
      </c>
      <c r="E5336" s="526" t="s">
        <v>1155</v>
      </c>
      <c r="F5336" s="483"/>
      <c r="G5336" s="2"/>
    </row>
    <row r="5337" spans="2:7" ht="16.5" customHeight="1" x14ac:dyDescent="0.3">
      <c r="B5337" s="527"/>
      <c r="C5337" s="528"/>
      <c r="D5337" s="528"/>
      <c r="E5337" s="529"/>
      <c r="F5337" s="483"/>
      <c r="G5337" s="2"/>
    </row>
    <row r="5338" spans="2:7" ht="16.5" customHeight="1" x14ac:dyDescent="0.3">
      <c r="B5338" s="530" t="s">
        <v>1982</v>
      </c>
      <c r="C5338" s="531" t="s">
        <v>1983</v>
      </c>
      <c r="D5338" s="532">
        <v>0.5</v>
      </c>
      <c r="E5338" s="533" t="s">
        <v>1984</v>
      </c>
      <c r="F5338" s="483"/>
      <c r="G5338" s="2"/>
    </row>
    <row r="5339" spans="2:7" ht="16.5" customHeight="1" x14ac:dyDescent="0.3">
      <c r="B5339" s="484" t="s">
        <v>1985</v>
      </c>
      <c r="C5339" s="496"/>
      <c r="D5339" s="496"/>
      <c r="E5339" s="485"/>
      <c r="F5339" s="483"/>
      <c r="G5339" s="2"/>
    </row>
    <row r="5340" spans="2:7" ht="16.5" customHeight="1" thickBot="1" x14ac:dyDescent="0.35">
      <c r="B5340" s="488"/>
      <c r="C5340" s="507"/>
      <c r="D5340" s="507"/>
      <c r="E5340" s="489"/>
      <c r="F5340" s="483"/>
      <c r="G5340" s="2"/>
    </row>
    <row r="5341" spans="2:7" ht="16.5" customHeight="1" thickTop="1" x14ac:dyDescent="0.3">
      <c r="B5341" s="1029"/>
      <c r="C5341" s="483"/>
      <c r="D5341" s="483"/>
      <c r="E5341" s="483"/>
      <c r="F5341" s="483"/>
      <c r="G5341" s="2"/>
    </row>
    <row r="5342" spans="2:7" ht="16.5" customHeight="1" thickBot="1" x14ac:dyDescent="0.35">
      <c r="B5342" s="483"/>
      <c r="C5342" s="483"/>
      <c r="D5342" s="483"/>
      <c r="E5342" s="483"/>
      <c r="F5342" s="483"/>
      <c r="G5342" s="2"/>
    </row>
    <row r="5343" spans="2:7" ht="16.5" customHeight="1" thickTop="1" x14ac:dyDescent="0.3">
      <c r="B5343" s="4122" t="s">
        <v>1971</v>
      </c>
      <c r="C5343" s="4252"/>
      <c r="D5343" s="4252"/>
      <c r="E5343" s="4123"/>
      <c r="F5343" s="483"/>
      <c r="G5343" s="2"/>
    </row>
    <row r="5344" spans="2:7" ht="16.5" customHeight="1" thickBot="1" x14ac:dyDescent="0.35">
      <c r="B5344" s="332"/>
      <c r="C5344" s="347"/>
      <c r="D5344" s="347"/>
      <c r="E5344" s="333"/>
      <c r="F5344" s="483"/>
      <c r="G5344" s="2"/>
    </row>
    <row r="5345" spans="2:7" ht="16.5" customHeight="1" x14ac:dyDescent="0.3">
      <c r="B5345" s="4276" t="s">
        <v>1972</v>
      </c>
      <c r="C5345" s="4277"/>
      <c r="D5345" s="508" t="s">
        <v>1973</v>
      </c>
      <c r="E5345" s="485"/>
      <c r="F5345" s="483"/>
      <c r="G5345" s="2"/>
    </row>
    <row r="5346" spans="2:7" ht="16.5" customHeight="1" thickBot="1" x14ac:dyDescent="0.35">
      <c r="B5346" s="509" t="s">
        <v>1974</v>
      </c>
      <c r="C5346" s="510" t="s">
        <v>1975</v>
      </c>
      <c r="D5346" s="511" t="s">
        <v>1976</v>
      </c>
      <c r="E5346" s="485"/>
      <c r="F5346" s="483"/>
      <c r="G5346" s="2"/>
    </row>
    <row r="5347" spans="2:7" ht="16.5" customHeight="1" x14ac:dyDescent="0.3">
      <c r="B5347" s="512">
        <v>1</v>
      </c>
      <c r="C5347" s="513">
        <v>24</v>
      </c>
      <c r="D5347" s="514">
        <v>3.99</v>
      </c>
      <c r="E5347" s="485"/>
      <c r="F5347" s="483"/>
      <c r="G5347" s="2"/>
    </row>
    <row r="5348" spans="2:7" ht="16.5" customHeight="1" x14ac:dyDescent="0.3">
      <c r="B5348" s="515">
        <v>25</v>
      </c>
      <c r="C5348" s="516">
        <v>50</v>
      </c>
      <c r="D5348" s="517">
        <v>3.49</v>
      </c>
      <c r="E5348" s="485"/>
      <c r="F5348" s="483"/>
      <c r="G5348" s="2"/>
    </row>
    <row r="5349" spans="2:7" ht="16.5" customHeight="1" x14ac:dyDescent="0.3">
      <c r="B5349" s="515">
        <v>51</v>
      </c>
      <c r="C5349" s="516">
        <v>100</v>
      </c>
      <c r="D5349" s="517">
        <v>2.99</v>
      </c>
      <c r="E5349" s="485"/>
      <c r="F5349" s="483"/>
      <c r="G5349" s="2"/>
    </row>
    <row r="5350" spans="2:7" ht="16.5" customHeight="1" x14ac:dyDescent="0.3">
      <c r="B5350" s="515">
        <v>101</v>
      </c>
      <c r="C5350" s="516">
        <v>150</v>
      </c>
      <c r="D5350" s="517">
        <v>2.4900000000000002</v>
      </c>
      <c r="E5350" s="485"/>
      <c r="F5350" s="483"/>
      <c r="G5350" s="2"/>
    </row>
    <row r="5351" spans="2:7" ht="16.5" customHeight="1" thickBot="1" x14ac:dyDescent="0.35">
      <c r="B5351" s="4292" t="s">
        <v>1977</v>
      </c>
      <c r="C5351" s="4293"/>
      <c r="D5351" s="518">
        <v>1.99</v>
      </c>
      <c r="E5351" s="485"/>
      <c r="F5351" s="483"/>
      <c r="G5351" s="2"/>
    </row>
    <row r="5352" spans="2:7" ht="16.5" customHeight="1" x14ac:dyDescent="0.3">
      <c r="B5352" s="4294" t="s">
        <v>1978</v>
      </c>
      <c r="C5352" s="4295"/>
      <c r="D5352" s="519"/>
      <c r="E5352" s="485"/>
      <c r="F5352" s="483"/>
      <c r="G5352" s="2"/>
    </row>
    <row r="5353" spans="2:7" ht="16.5" customHeight="1" thickBot="1" x14ac:dyDescent="0.35">
      <c r="B5353" s="520" t="s">
        <v>1178</v>
      </c>
      <c r="C5353" s="521"/>
      <c r="D5353" s="522"/>
      <c r="E5353" s="485"/>
      <c r="F5353" s="483"/>
      <c r="G5353" s="2"/>
    </row>
    <row r="5354" spans="2:7" ht="16.5" customHeight="1" thickBot="1" x14ac:dyDescent="0.35">
      <c r="B5354" s="488"/>
      <c r="C5354" s="507"/>
      <c r="D5354" s="507"/>
      <c r="E5354" s="489"/>
      <c r="F5354" s="483"/>
      <c r="G5354" s="2"/>
    </row>
    <row r="5355" spans="2:7" ht="16.5" customHeight="1" thickTop="1" x14ac:dyDescent="0.3">
      <c r="B5355" s="1029"/>
      <c r="C5355" s="496"/>
      <c r="D5355" s="496"/>
      <c r="E5355" s="496"/>
      <c r="F5355" s="483"/>
      <c r="G5355" s="2"/>
    </row>
    <row r="5356" spans="2:7" ht="16.5" customHeight="1" thickBot="1" x14ac:dyDescent="0.35">
      <c r="B5356" s="483"/>
      <c r="C5356" s="483"/>
      <c r="D5356" s="483"/>
      <c r="E5356" s="483"/>
      <c r="F5356" s="483"/>
      <c r="G5356" s="2"/>
    </row>
    <row r="5357" spans="2:7" ht="16.5" customHeight="1" thickTop="1" thickBot="1" x14ac:dyDescent="0.35">
      <c r="B5357" s="4122" t="s">
        <v>830</v>
      </c>
      <c r="C5357" s="4123"/>
      <c r="D5357" s="483"/>
      <c r="E5357" s="483"/>
      <c r="F5357" s="483"/>
      <c r="G5357" s="2"/>
    </row>
    <row r="5358" spans="2:7" ht="16.5" customHeight="1" thickBot="1" x14ac:dyDescent="0.35">
      <c r="B5358" s="490" t="s">
        <v>1810</v>
      </c>
      <c r="C5358" s="491" t="s">
        <v>826</v>
      </c>
      <c r="D5358" s="483"/>
      <c r="E5358" s="483"/>
      <c r="F5358" s="483"/>
      <c r="G5358" s="2"/>
    </row>
    <row r="5359" spans="2:7" ht="16.5" customHeight="1" x14ac:dyDescent="0.3">
      <c r="B5359" s="492" t="s">
        <v>831</v>
      </c>
      <c r="C5359" s="493">
        <v>1.42</v>
      </c>
      <c r="D5359" s="483"/>
      <c r="E5359" s="483"/>
      <c r="F5359" s="483"/>
      <c r="G5359" s="2"/>
    </row>
    <row r="5360" spans="2:7" ht="16.5" customHeight="1" thickBot="1" x14ac:dyDescent="0.35">
      <c r="B5360" s="494"/>
      <c r="C5360" s="495"/>
      <c r="D5360" s="483"/>
      <c r="E5360" s="483"/>
      <c r="F5360" s="483"/>
      <c r="G5360" s="2"/>
    </row>
    <row r="5361" spans="1:7" ht="27" customHeight="1" x14ac:dyDescent="0.3">
      <c r="B5361" s="4128" t="s">
        <v>832</v>
      </c>
      <c r="C5361" s="4129"/>
      <c r="D5361" s="483"/>
      <c r="E5361" s="483"/>
      <c r="F5361" s="483"/>
      <c r="G5361" s="2"/>
    </row>
    <row r="5362" spans="1:7" ht="16.5" customHeight="1" x14ac:dyDescent="0.3">
      <c r="B5362" s="4128" t="s">
        <v>833</v>
      </c>
      <c r="C5362" s="4129"/>
      <c r="D5362" s="483"/>
      <c r="E5362" s="483"/>
      <c r="F5362" s="483"/>
      <c r="G5362" s="2"/>
    </row>
    <row r="5363" spans="1:7" ht="16.5" customHeight="1" x14ac:dyDescent="0.3">
      <c r="B5363" s="486" t="s">
        <v>829</v>
      </c>
      <c r="C5363" s="487"/>
      <c r="D5363" s="483"/>
      <c r="E5363" s="483"/>
      <c r="F5363" s="483"/>
      <c r="G5363" s="2"/>
    </row>
    <row r="5364" spans="1:7" ht="16.5" customHeight="1" thickBot="1" x14ac:dyDescent="0.35">
      <c r="B5364" s="488"/>
      <c r="C5364" s="489"/>
      <c r="D5364" s="483"/>
      <c r="E5364" s="483"/>
      <c r="F5364" s="483"/>
      <c r="G5364" s="2"/>
    </row>
    <row r="5365" spans="1:7" ht="16.5" customHeight="1" thickTop="1" x14ac:dyDescent="0.3">
      <c r="B5365" s="4156"/>
      <c r="C5365" s="4156"/>
      <c r="D5365" s="483"/>
      <c r="E5365" s="483"/>
      <c r="F5365" s="483"/>
      <c r="G5365" s="2"/>
    </row>
    <row r="5366" spans="1:7" ht="13.5" customHeight="1" thickBot="1" x14ac:dyDescent="0.35">
      <c r="B5366" s="483"/>
      <c r="C5366" s="483"/>
      <c r="D5366" s="483"/>
      <c r="E5366" s="483"/>
      <c r="F5366" s="483"/>
      <c r="G5366" s="2"/>
    </row>
    <row r="5367" spans="1:7" ht="15.75" customHeight="1" thickTop="1" thickBot="1" x14ac:dyDescent="0.35">
      <c r="B5367" s="4122" t="s">
        <v>825</v>
      </c>
      <c r="C5367" s="4123"/>
      <c r="D5367" s="483"/>
      <c r="E5367" s="483"/>
      <c r="F5367" s="483"/>
      <c r="G5367" s="2"/>
    </row>
    <row r="5368" spans="1:7" ht="22.5" customHeight="1" thickBot="1" x14ac:dyDescent="0.35">
      <c r="B5368" s="490" t="s">
        <v>1810</v>
      </c>
      <c r="C5368" s="491" t="s">
        <v>826</v>
      </c>
      <c r="D5368" s="483"/>
      <c r="E5368" s="483"/>
      <c r="F5368" s="483"/>
      <c r="G5368" s="2"/>
    </row>
    <row r="5369" spans="1:7" ht="15.75" customHeight="1" x14ac:dyDescent="0.3">
      <c r="B5369" s="492" t="s">
        <v>827</v>
      </c>
      <c r="C5369" s="493">
        <v>29.99</v>
      </c>
      <c r="D5369" s="483"/>
      <c r="E5369" s="483"/>
      <c r="F5369" s="483"/>
      <c r="G5369" s="2"/>
    </row>
    <row r="5370" spans="1:7" ht="15.75" customHeight="1" thickBot="1" x14ac:dyDescent="0.35">
      <c r="B5370" s="494"/>
      <c r="C5370" s="495"/>
      <c r="D5370" s="483"/>
      <c r="E5370" s="483"/>
      <c r="F5370" s="483"/>
      <c r="G5370" s="2"/>
    </row>
    <row r="5371" spans="1:7" ht="15.75" customHeight="1" x14ac:dyDescent="0.3">
      <c r="B5371" s="484" t="s">
        <v>828</v>
      </c>
      <c r="C5371" s="485"/>
      <c r="D5371" s="483"/>
      <c r="E5371" s="483"/>
      <c r="F5371" s="483"/>
      <c r="G5371" s="2"/>
    </row>
    <row r="5372" spans="1:7" ht="15.75" customHeight="1" x14ac:dyDescent="0.3">
      <c r="B5372" s="486" t="s">
        <v>829</v>
      </c>
      <c r="C5372" s="487"/>
      <c r="D5372" s="483"/>
      <c r="E5372" s="483"/>
      <c r="F5372" s="483"/>
      <c r="G5372" s="2"/>
    </row>
    <row r="5373" spans="1:7" ht="15.75" customHeight="1" thickBot="1" x14ac:dyDescent="0.35">
      <c r="B5373" s="488"/>
      <c r="C5373" s="489"/>
      <c r="D5373" s="483"/>
      <c r="E5373" s="483"/>
      <c r="F5373" s="483"/>
      <c r="G5373" s="2"/>
    </row>
    <row r="5374" spans="1:7" ht="15.75" customHeight="1" thickTop="1" x14ac:dyDescent="0.3">
      <c r="B5374" s="4156"/>
      <c r="C5374" s="4156"/>
      <c r="D5374" s="483"/>
      <c r="E5374" s="483"/>
      <c r="F5374" s="483"/>
      <c r="G5374" s="2"/>
    </row>
    <row r="5375" spans="1:7" ht="13.5" thickBot="1" x14ac:dyDescent="0.25">
      <c r="A5375" s="4275"/>
      <c r="B5375" s="4275"/>
      <c r="C5375" s="4275"/>
      <c r="D5375" s="4275"/>
      <c r="E5375" s="4275"/>
      <c r="F5375" s="4275"/>
      <c r="G5375" s="2"/>
    </row>
    <row r="5376" spans="1:7" ht="13.5" thickTop="1" x14ac:dyDescent="0.2">
      <c r="B5376" s="4122" t="s">
        <v>1176</v>
      </c>
      <c r="C5376" s="4252"/>
      <c r="D5376" s="4123"/>
      <c r="E5376" s="2"/>
      <c r="F5376" s="2"/>
      <c r="G5376" s="2"/>
    </row>
    <row r="5377" spans="2:7" x14ac:dyDescent="0.2">
      <c r="B5377" s="380" t="s">
        <v>1154</v>
      </c>
      <c r="C5377" s="381" t="s">
        <v>2020</v>
      </c>
      <c r="D5377" s="330"/>
      <c r="E5377" s="2"/>
      <c r="F5377" s="2"/>
      <c r="G5377" s="2"/>
    </row>
    <row r="5378" spans="2:7" x14ac:dyDescent="0.2">
      <c r="B5378" s="343" t="s">
        <v>1177</v>
      </c>
      <c r="C5378" s="320">
        <v>49</v>
      </c>
      <c r="D5378" s="330"/>
      <c r="E5378" s="2"/>
      <c r="F5378" s="2"/>
      <c r="G5378" s="2"/>
    </row>
    <row r="5379" spans="2:7" x14ac:dyDescent="0.2">
      <c r="B5379" s="379"/>
      <c r="C5379" s="354"/>
      <c r="D5379" s="330"/>
      <c r="E5379" s="2"/>
      <c r="F5379" s="2"/>
      <c r="G5379" s="2"/>
    </row>
    <row r="5380" spans="2:7" x14ac:dyDescent="0.2">
      <c r="B5380" s="334" t="s">
        <v>1449</v>
      </c>
      <c r="C5380" s="280"/>
      <c r="D5380" s="330"/>
      <c r="E5380" s="2"/>
      <c r="F5380" s="2"/>
      <c r="G5380" s="2"/>
    </row>
    <row r="5381" spans="2:7" ht="13.5" thickBot="1" x14ac:dyDescent="0.25">
      <c r="B5381" s="335" t="s">
        <v>1178</v>
      </c>
      <c r="C5381" s="345"/>
      <c r="D5381" s="336"/>
      <c r="E5381" s="2"/>
      <c r="F5381" s="2"/>
      <c r="G5381" s="2"/>
    </row>
    <row r="5382" spans="2:7" ht="13.5" thickTop="1" x14ac:dyDescent="0.2">
      <c r="B5382" s="4156"/>
      <c r="C5382" s="4156"/>
      <c r="D5382" s="2"/>
      <c r="E5382" s="2"/>
      <c r="F5382" s="2"/>
      <c r="G5382" s="2"/>
    </row>
    <row r="5383" spans="2:7" ht="13.5" thickBot="1" x14ac:dyDescent="0.25">
      <c r="B5383" s="2"/>
      <c r="C5383" s="2"/>
      <c r="D5383" s="2"/>
      <c r="E5383" s="2"/>
      <c r="F5383" s="2"/>
      <c r="G5383" s="2"/>
    </row>
    <row r="5384" spans="2:7" ht="13.5" thickTop="1" x14ac:dyDescent="0.2">
      <c r="B5384" s="4163" t="s">
        <v>1170</v>
      </c>
      <c r="C5384" s="4164"/>
      <c r="D5384" s="4164"/>
      <c r="E5384" s="4164"/>
      <c r="F5384" s="4165"/>
      <c r="G5384" s="2"/>
    </row>
    <row r="5385" spans="2:7" x14ac:dyDescent="0.2">
      <c r="B5385" s="380" t="s">
        <v>1727</v>
      </c>
      <c r="C5385" s="385" t="s">
        <v>1171</v>
      </c>
      <c r="D5385" s="381" t="s">
        <v>1220</v>
      </c>
      <c r="E5385" s="385" t="s">
        <v>1172</v>
      </c>
      <c r="F5385" s="386" t="s">
        <v>1218</v>
      </c>
      <c r="G5385" s="2"/>
    </row>
    <row r="5386" spans="2:7" x14ac:dyDescent="0.2">
      <c r="B5386" s="361" t="s">
        <v>1173</v>
      </c>
      <c r="C5386" s="382">
        <v>400</v>
      </c>
      <c r="D5386" s="383" t="s">
        <v>1174</v>
      </c>
      <c r="E5386" s="384">
        <v>1E-4</v>
      </c>
      <c r="F5386" s="4166" t="s">
        <v>1175</v>
      </c>
      <c r="G5386" s="2"/>
    </row>
    <row r="5387" spans="2:7" x14ac:dyDescent="0.2">
      <c r="B5387" s="343"/>
      <c r="C5387" s="355"/>
      <c r="D5387" s="308"/>
      <c r="E5387" s="356"/>
      <c r="F5387" s="4167"/>
      <c r="G5387" s="2"/>
    </row>
    <row r="5388" spans="2:7" x14ac:dyDescent="0.2">
      <c r="B5388" s="334" t="s">
        <v>1450</v>
      </c>
      <c r="C5388" s="280"/>
      <c r="D5388" s="280"/>
      <c r="E5388" s="280"/>
      <c r="F5388" s="330"/>
      <c r="G5388" s="2"/>
    </row>
    <row r="5389" spans="2:7" ht="13.5" thickBot="1" x14ac:dyDescent="0.25">
      <c r="B5389" s="335"/>
      <c r="C5389" s="345"/>
      <c r="D5389" s="345"/>
      <c r="E5389" s="345"/>
      <c r="F5389" s="336"/>
      <c r="G5389" s="2"/>
    </row>
    <row r="5390" spans="2:7" ht="13.5" thickTop="1" x14ac:dyDescent="0.2">
      <c r="B5390" s="1029"/>
      <c r="C5390" s="2"/>
      <c r="D5390" s="2"/>
      <c r="E5390" s="2"/>
      <c r="F5390" s="2"/>
      <c r="G5390" s="2"/>
    </row>
    <row r="5391" spans="2:7" ht="13.5" thickBot="1" x14ac:dyDescent="0.25">
      <c r="B5391" s="2"/>
      <c r="C5391" s="2"/>
      <c r="D5391" s="2"/>
      <c r="E5391" s="2"/>
      <c r="F5391" s="2"/>
      <c r="G5391" s="2"/>
    </row>
    <row r="5392" spans="2:7" ht="13.5" thickTop="1" x14ac:dyDescent="0.2">
      <c r="B5392" s="4122" t="s">
        <v>169</v>
      </c>
      <c r="C5392" s="4252"/>
      <c r="D5392" s="4252"/>
      <c r="E5392" s="4123"/>
      <c r="F5392" s="2"/>
      <c r="G5392" s="2"/>
    </row>
    <row r="5393" spans="2:7" x14ac:dyDescent="0.2">
      <c r="B5393" s="346" t="s">
        <v>1164</v>
      </c>
      <c r="C5393" s="347"/>
      <c r="D5393" s="347"/>
      <c r="E5393" s="333"/>
      <c r="F5393" s="2"/>
      <c r="G5393" s="2"/>
    </row>
    <row r="5394" spans="2:7" x14ac:dyDescent="0.2">
      <c r="B5394" s="348"/>
      <c r="C5394" s="300"/>
      <c r="D5394" s="300"/>
      <c r="E5394" s="339"/>
      <c r="F5394" s="2"/>
      <c r="G5394" s="2"/>
    </row>
    <row r="5395" spans="2:7" x14ac:dyDescent="0.2">
      <c r="B5395" s="349" t="s">
        <v>173</v>
      </c>
      <c r="C5395" s="300"/>
      <c r="D5395" s="300"/>
      <c r="E5395" s="339"/>
      <c r="F5395" s="2"/>
      <c r="G5395" s="2"/>
    </row>
    <row r="5396" spans="2:7" x14ac:dyDescent="0.2">
      <c r="B5396" s="350" t="s">
        <v>2020</v>
      </c>
      <c r="C5396" s="351">
        <v>69</v>
      </c>
      <c r="D5396" s="300"/>
      <c r="E5396" s="339"/>
      <c r="F5396" s="2"/>
      <c r="G5396" s="2"/>
    </row>
    <row r="5397" spans="2:7" x14ac:dyDescent="0.2">
      <c r="B5397" s="338" t="s">
        <v>1169</v>
      </c>
      <c r="C5397" s="351"/>
      <c r="D5397" s="300"/>
      <c r="E5397" s="339"/>
      <c r="F5397" s="2"/>
      <c r="G5397" s="2"/>
    </row>
    <row r="5398" spans="2:7" ht="12.75" customHeight="1" x14ac:dyDescent="0.2">
      <c r="B5398" s="4133" t="s">
        <v>2850</v>
      </c>
      <c r="C5398" s="4134"/>
      <c r="D5398" s="4134"/>
      <c r="E5398" s="4135"/>
      <c r="F5398" s="2"/>
      <c r="G5398" s="2"/>
    </row>
    <row r="5399" spans="2:7" x14ac:dyDescent="0.2">
      <c r="B5399" s="334"/>
      <c r="C5399" s="280"/>
      <c r="D5399" s="280"/>
      <c r="E5399" s="330"/>
      <c r="F5399" s="2"/>
      <c r="G5399" s="2"/>
    </row>
    <row r="5400" spans="2:7" x14ac:dyDescent="0.2">
      <c r="B5400" s="352" t="s">
        <v>1165</v>
      </c>
      <c r="C5400" s="280"/>
      <c r="D5400" s="280"/>
      <c r="E5400" s="330"/>
      <c r="F5400" s="2"/>
      <c r="G5400" s="2"/>
    </row>
    <row r="5401" spans="2:7" x14ac:dyDescent="0.2">
      <c r="B5401" s="352"/>
      <c r="C5401" s="280"/>
      <c r="D5401" s="280"/>
      <c r="E5401" s="330"/>
      <c r="F5401" s="2"/>
      <c r="G5401" s="2"/>
    </row>
    <row r="5402" spans="2:7" ht="12.75" customHeight="1" x14ac:dyDescent="0.2">
      <c r="B5402" s="4136" t="s">
        <v>1166</v>
      </c>
      <c r="C5402" s="4137"/>
      <c r="D5402" s="4137"/>
      <c r="E5402" s="4138"/>
      <c r="F5402" s="2"/>
      <c r="G5402" s="2"/>
    </row>
    <row r="5403" spans="2:7" x14ac:dyDescent="0.2">
      <c r="B5403" s="353" t="s">
        <v>2020</v>
      </c>
      <c r="C5403" s="354">
        <v>89</v>
      </c>
      <c r="D5403" s="280"/>
      <c r="E5403" s="330"/>
      <c r="F5403" s="2"/>
      <c r="G5403" s="2"/>
    </row>
    <row r="5404" spans="2:7" x14ac:dyDescent="0.2">
      <c r="B5404" s="334" t="str">
        <f>+B5397</f>
        <v xml:space="preserve">Valor no incluye impuestos </v>
      </c>
      <c r="C5404" s="354"/>
      <c r="D5404" s="280"/>
      <c r="E5404" s="330"/>
      <c r="F5404" s="2"/>
      <c r="G5404" s="2"/>
    </row>
    <row r="5405" spans="2:7" ht="12.75" customHeight="1" x14ac:dyDescent="0.2">
      <c r="B5405" s="4130" t="s">
        <v>1167</v>
      </c>
      <c r="C5405" s="4131"/>
      <c r="D5405" s="4131"/>
      <c r="E5405" s="4132"/>
      <c r="F5405" s="2"/>
      <c r="G5405" s="2"/>
    </row>
    <row r="5406" spans="2:7" ht="12.75" customHeight="1" x14ac:dyDescent="0.2">
      <c r="B5406" s="4282" t="s">
        <v>2851</v>
      </c>
      <c r="C5406" s="4283"/>
      <c r="D5406" s="4283"/>
      <c r="E5406" s="4284"/>
      <c r="F5406" s="2"/>
      <c r="G5406" s="2"/>
    </row>
    <row r="5407" spans="2:7" ht="13.5" thickBot="1" x14ac:dyDescent="0.25">
      <c r="B5407" s="335" t="s">
        <v>1168</v>
      </c>
      <c r="C5407" s="345"/>
      <c r="D5407" s="345"/>
      <c r="E5407" s="336"/>
      <c r="F5407" s="2"/>
      <c r="G5407" s="2"/>
    </row>
    <row r="5408" spans="2:7" ht="13.5" thickTop="1" x14ac:dyDescent="0.2">
      <c r="B5408" s="4156"/>
      <c r="C5408" s="4156"/>
      <c r="D5408" s="2"/>
      <c r="E5408" s="2"/>
      <c r="F5408" s="2"/>
      <c r="G5408" s="2"/>
    </row>
    <row r="5409" spans="2:7" ht="13.5" thickBot="1" x14ac:dyDescent="0.25">
      <c r="B5409" s="2"/>
      <c r="C5409" s="2"/>
      <c r="D5409" s="2"/>
      <c r="E5409" s="2"/>
      <c r="F5409" s="2"/>
      <c r="G5409" s="2"/>
    </row>
    <row r="5410" spans="2:7" ht="13.5" thickTop="1" x14ac:dyDescent="0.2">
      <c r="B5410" s="4122" t="s">
        <v>2249</v>
      </c>
      <c r="C5410" s="4252"/>
      <c r="D5410" s="4252"/>
      <c r="E5410" s="4252"/>
      <c r="F5410" s="4123"/>
      <c r="G5410" s="2"/>
    </row>
    <row r="5411" spans="2:7" x14ac:dyDescent="0.2">
      <c r="B5411" s="340"/>
      <c r="C5411" s="341"/>
      <c r="D5411" s="341"/>
      <c r="E5411" s="341"/>
      <c r="F5411" s="342"/>
      <c r="G5411" s="2"/>
    </row>
    <row r="5412" spans="2:7" x14ac:dyDescent="0.2">
      <c r="B5412" s="4139" t="s">
        <v>2250</v>
      </c>
      <c r="C5412" s="4140"/>
      <c r="D5412" s="4140"/>
      <c r="E5412" s="4140"/>
      <c r="F5412" s="4141"/>
      <c r="G5412" s="2"/>
    </row>
    <row r="5413" spans="2:7" ht="25.5" x14ac:dyDescent="0.2">
      <c r="B5413" s="387" t="s">
        <v>1218</v>
      </c>
      <c r="C5413" s="388" t="s">
        <v>1154</v>
      </c>
      <c r="D5413" s="389" t="s">
        <v>1160</v>
      </c>
      <c r="E5413" s="388" t="s">
        <v>1161</v>
      </c>
      <c r="F5413" s="390" t="s">
        <v>1155</v>
      </c>
      <c r="G5413" s="2"/>
    </row>
    <row r="5414" spans="2:7" x14ac:dyDescent="0.2">
      <c r="B5414" s="343" t="s">
        <v>1162</v>
      </c>
      <c r="C5414" s="344" t="s">
        <v>1163</v>
      </c>
      <c r="D5414" s="320">
        <v>0.15</v>
      </c>
      <c r="E5414" s="344" t="s">
        <v>2505</v>
      </c>
      <c r="F5414" s="362" t="s">
        <v>1158</v>
      </c>
      <c r="G5414" s="2"/>
    </row>
    <row r="5415" spans="2:7" x14ac:dyDescent="0.2">
      <c r="B5415" s="334" t="s">
        <v>1159</v>
      </c>
      <c r="C5415" s="280"/>
      <c r="D5415" s="280"/>
      <c r="E5415" s="280"/>
      <c r="F5415" s="330"/>
      <c r="G5415" s="2"/>
    </row>
    <row r="5416" spans="2:7" ht="13.5" thickBot="1" x14ac:dyDescent="0.25">
      <c r="B5416" s="335"/>
      <c r="C5416" s="345"/>
      <c r="D5416" s="345"/>
      <c r="E5416" s="345"/>
      <c r="F5416" s="336"/>
      <c r="G5416" s="2"/>
    </row>
    <row r="5417" spans="2:7" ht="13.5" thickTop="1" x14ac:dyDescent="0.2">
      <c r="B5417" s="4163" t="s">
        <v>2250</v>
      </c>
      <c r="C5417" s="4164"/>
      <c r="D5417" s="4164"/>
      <c r="E5417" s="4164"/>
      <c r="F5417" s="4165"/>
      <c r="G5417" s="2"/>
    </row>
    <row r="5418" spans="2:7" x14ac:dyDescent="0.2">
      <c r="B5418" s="391" t="s">
        <v>1810</v>
      </c>
      <c r="C5418" s="381" t="s">
        <v>1154</v>
      </c>
      <c r="D5418" s="381" t="s">
        <v>1152</v>
      </c>
      <c r="E5418" s="381" t="s">
        <v>1220</v>
      </c>
      <c r="F5418" s="386" t="s">
        <v>1155</v>
      </c>
      <c r="G5418" s="2"/>
    </row>
    <row r="5419" spans="2:7" x14ac:dyDescent="0.2">
      <c r="B5419" s="363" t="s">
        <v>1156</v>
      </c>
      <c r="C5419" s="344" t="s">
        <v>1157</v>
      </c>
      <c r="D5419" s="320">
        <v>0.2</v>
      </c>
      <c r="E5419" s="344" t="s">
        <v>2482</v>
      </c>
      <c r="F5419" s="362" t="s">
        <v>1158</v>
      </c>
      <c r="G5419" s="2"/>
    </row>
    <row r="5420" spans="2:7" x14ac:dyDescent="0.2">
      <c r="B5420" s="334"/>
      <c r="C5420" s="280"/>
      <c r="D5420" s="280"/>
      <c r="E5420" s="280"/>
      <c r="F5420" s="330"/>
      <c r="G5420" s="2"/>
    </row>
    <row r="5421" spans="2:7" ht="13.5" thickBot="1" x14ac:dyDescent="0.25">
      <c r="B5421" s="335" t="s">
        <v>1450</v>
      </c>
      <c r="C5421" s="345"/>
      <c r="D5421" s="345"/>
      <c r="E5421" s="345"/>
      <c r="F5421" s="336"/>
      <c r="G5421" s="2"/>
    </row>
    <row r="5422" spans="2:7" ht="13.5" thickTop="1" x14ac:dyDescent="0.2">
      <c r="B5422" s="4156"/>
      <c r="C5422" s="4156"/>
      <c r="D5422" s="2"/>
      <c r="E5422" s="2"/>
      <c r="F5422" s="2"/>
      <c r="G5422" s="2"/>
    </row>
    <row r="5423" spans="2:7" ht="13.5" thickBot="1" x14ac:dyDescent="0.25">
      <c r="B5423" s="2"/>
      <c r="C5423" s="2"/>
      <c r="D5423" s="2"/>
      <c r="E5423" s="2"/>
      <c r="F5423" s="2"/>
      <c r="G5423" s="2"/>
    </row>
    <row r="5424" spans="2:7" ht="13.5" thickTop="1" x14ac:dyDescent="0.2">
      <c r="B5424" s="4122" t="s">
        <v>2123</v>
      </c>
      <c r="C5424" s="4123"/>
      <c r="D5424"/>
      <c r="E5424"/>
      <c r="F5424"/>
      <c r="G5424" s="2"/>
    </row>
    <row r="5425" spans="1:12" x14ac:dyDescent="0.2">
      <c r="B5425" s="334"/>
      <c r="C5425" s="330"/>
      <c r="D5425"/>
      <c r="E5425"/>
      <c r="F5425"/>
      <c r="G5425" s="2"/>
    </row>
    <row r="5426" spans="1:12" x14ac:dyDescent="0.2">
      <c r="B5426" s="393" t="s">
        <v>1153</v>
      </c>
      <c r="C5426" s="394" t="s">
        <v>2124</v>
      </c>
      <c r="D5426"/>
      <c r="E5426"/>
      <c r="F5426"/>
      <c r="G5426" s="2"/>
    </row>
    <row r="5427" spans="1:12" x14ac:dyDescent="0.2">
      <c r="B5427" s="392" t="s">
        <v>361</v>
      </c>
      <c r="C5427" s="366">
        <v>0.05</v>
      </c>
      <c r="D5427"/>
      <c r="E5427"/>
      <c r="F5427"/>
      <c r="G5427" s="2"/>
    </row>
    <row r="5428" spans="1:12" x14ac:dyDescent="0.2">
      <c r="B5428" s="337" t="s">
        <v>363</v>
      </c>
      <c r="C5428" s="366">
        <v>0.2</v>
      </c>
      <c r="D5428"/>
      <c r="E5428"/>
      <c r="F5428"/>
      <c r="G5428" s="2"/>
    </row>
    <row r="5429" spans="1:12" x14ac:dyDescent="0.2">
      <c r="B5429" s="337" t="s">
        <v>2125</v>
      </c>
      <c r="C5429" s="367">
        <v>0.2</v>
      </c>
      <c r="D5429"/>
      <c r="E5429"/>
      <c r="F5429"/>
      <c r="G5429" s="2"/>
    </row>
    <row r="5430" spans="1:12" x14ac:dyDescent="0.2">
      <c r="B5430" s="337" t="s">
        <v>363</v>
      </c>
      <c r="C5430" s="367">
        <v>0.1</v>
      </c>
      <c r="D5430"/>
      <c r="E5430"/>
      <c r="F5430"/>
      <c r="G5430" s="2"/>
    </row>
    <row r="5431" spans="1:12" x14ac:dyDescent="0.2">
      <c r="B5431" s="337" t="s">
        <v>2126</v>
      </c>
      <c r="C5431" s="367">
        <v>0.3</v>
      </c>
      <c r="D5431"/>
      <c r="E5431"/>
      <c r="F5431"/>
      <c r="G5431" s="2"/>
    </row>
    <row r="5432" spans="1:12" x14ac:dyDescent="0.2">
      <c r="B5432" s="338" t="s">
        <v>365</v>
      </c>
      <c r="C5432" s="339"/>
      <c r="D5432"/>
      <c r="E5432"/>
      <c r="F5432"/>
      <c r="G5432" s="2"/>
    </row>
    <row r="5433" spans="1:12" ht="13.5" thickBot="1" x14ac:dyDescent="0.25">
      <c r="B5433" s="364" t="s">
        <v>1450</v>
      </c>
      <c r="C5433" s="365"/>
      <c r="D5433"/>
      <c r="E5433"/>
      <c r="F5433"/>
      <c r="G5433" s="2"/>
    </row>
    <row r="5434" spans="1:12" ht="13.5" thickTop="1" x14ac:dyDescent="0.2">
      <c r="B5434" s="4156"/>
      <c r="C5434" s="4156"/>
      <c r="D5434"/>
      <c r="E5434"/>
      <c r="F5434"/>
      <c r="G5434" s="2"/>
    </row>
    <row r="5435" spans="1:12" ht="13.5" thickBot="1" x14ac:dyDescent="0.25"/>
    <row r="5436" spans="1:12" ht="13.5" thickTop="1" x14ac:dyDescent="0.2">
      <c r="B5436" s="4087" t="s">
        <v>2017</v>
      </c>
      <c r="C5436" s="4088"/>
      <c r="D5436" s="4088"/>
      <c r="E5436" s="4088"/>
      <c r="F5436" s="4088"/>
      <c r="G5436" s="4088"/>
      <c r="H5436" s="4088"/>
      <c r="I5436" s="4088"/>
      <c r="J5436" s="4088"/>
      <c r="K5436" s="4088"/>
      <c r="L5436" s="4089"/>
    </row>
    <row r="5437" spans="1:12" ht="51" x14ac:dyDescent="0.2">
      <c r="A5437" s="256"/>
      <c r="B5437" s="395" t="s">
        <v>2018</v>
      </c>
      <c r="C5437" s="396" t="s">
        <v>2019</v>
      </c>
      <c r="D5437" s="359" t="s">
        <v>2020</v>
      </c>
      <c r="E5437" s="359" t="s">
        <v>2021</v>
      </c>
      <c r="F5437" s="359" t="s">
        <v>2022</v>
      </c>
      <c r="G5437" s="359" t="s">
        <v>2023</v>
      </c>
      <c r="H5437" s="359" t="s">
        <v>2024</v>
      </c>
      <c r="I5437" s="359" t="s">
        <v>2025</v>
      </c>
      <c r="J5437" s="397" t="s">
        <v>2026</v>
      </c>
      <c r="K5437" s="359" t="s">
        <v>2027</v>
      </c>
      <c r="L5437" s="398" t="s">
        <v>2028</v>
      </c>
    </row>
    <row r="5438" spans="1:12" x14ac:dyDescent="0.2">
      <c r="A5438" s="256"/>
      <c r="B5438" s="277" t="s">
        <v>2029</v>
      </c>
      <c r="C5438" s="372" t="s">
        <v>2030</v>
      </c>
      <c r="D5438" s="370">
        <v>10</v>
      </c>
      <c r="E5438" s="369">
        <v>9.5000000000000001E-2</v>
      </c>
      <c r="F5438" s="370">
        <v>0.25</v>
      </c>
      <c r="G5438" s="370">
        <v>0.05</v>
      </c>
      <c r="H5438" s="273" t="s">
        <v>2031</v>
      </c>
      <c r="I5438" s="273" t="s">
        <v>2032</v>
      </c>
      <c r="J5438" s="273" t="s">
        <v>2033</v>
      </c>
      <c r="K5438" s="46">
        <v>20</v>
      </c>
      <c r="L5438" s="271" t="s">
        <v>2034</v>
      </c>
    </row>
    <row r="5439" spans="1:12" x14ac:dyDescent="0.2">
      <c r="B5439" s="42" t="s">
        <v>2035</v>
      </c>
      <c r="C5439" s="43" t="s">
        <v>2030</v>
      </c>
      <c r="D5439" s="368">
        <v>20</v>
      </c>
      <c r="E5439" s="369">
        <v>0.09</v>
      </c>
      <c r="F5439" s="370">
        <v>0.25</v>
      </c>
      <c r="G5439" s="370">
        <v>0.05</v>
      </c>
      <c r="H5439" s="179" t="s">
        <v>2036</v>
      </c>
      <c r="I5439" s="179" t="s">
        <v>2037</v>
      </c>
      <c r="J5439" s="179" t="s">
        <v>2038</v>
      </c>
      <c r="K5439" s="46">
        <v>50</v>
      </c>
      <c r="L5439" s="371" t="s">
        <v>2034</v>
      </c>
    </row>
    <row r="5440" spans="1:12" x14ac:dyDescent="0.2">
      <c r="B5440" s="42" t="s">
        <v>2039</v>
      </c>
      <c r="C5440" s="43" t="s">
        <v>2030</v>
      </c>
      <c r="D5440" s="368">
        <v>30</v>
      </c>
      <c r="E5440" s="369">
        <v>0.08</v>
      </c>
      <c r="F5440" s="370">
        <v>0.25</v>
      </c>
      <c r="G5440" s="370">
        <v>0.05</v>
      </c>
      <c r="H5440" s="179" t="s">
        <v>2040</v>
      </c>
      <c r="I5440" s="179" t="s">
        <v>2041</v>
      </c>
      <c r="J5440" s="179" t="s">
        <v>2042</v>
      </c>
      <c r="K5440" s="46">
        <v>70</v>
      </c>
      <c r="L5440" s="371" t="s">
        <v>2034</v>
      </c>
    </row>
    <row r="5441" spans="1:12" x14ac:dyDescent="0.2">
      <c r="B5441" s="7"/>
      <c r="C5441" s="1"/>
      <c r="D5441" s="1"/>
      <c r="E5441" s="1"/>
      <c r="F5441" s="1"/>
      <c r="G5441" s="1"/>
      <c r="H5441" s="1"/>
      <c r="I5441" s="1"/>
      <c r="J5441" s="1"/>
      <c r="K5441" s="1"/>
      <c r="L5441" s="8"/>
    </row>
    <row r="5442" spans="1:12" ht="12" customHeight="1" thickBot="1" x14ac:dyDescent="0.25">
      <c r="B5442" s="3" t="s">
        <v>1450</v>
      </c>
      <c r="C5442" s="4"/>
      <c r="D5442" s="4"/>
      <c r="E5442" s="4"/>
      <c r="F5442" s="4"/>
      <c r="G5442" s="4"/>
      <c r="H5442" s="4"/>
      <c r="I5442" s="4"/>
      <c r="J5442" s="4"/>
      <c r="K5442" s="4"/>
      <c r="L5442" s="5"/>
    </row>
    <row r="5443" spans="1:12" ht="13.5" thickTop="1" x14ac:dyDescent="0.2">
      <c r="B5443" s="4156"/>
      <c r="C5443" s="4156"/>
    </row>
    <row r="5444" spans="1:12" ht="13.5" thickBot="1" x14ac:dyDescent="0.25"/>
    <row r="5445" spans="1:12" ht="13.5" thickTop="1" x14ac:dyDescent="0.2">
      <c r="B5445" s="4118" t="s">
        <v>2043</v>
      </c>
      <c r="C5445" s="4119"/>
      <c r="D5445" s="4120"/>
    </row>
    <row r="5446" spans="1:12" ht="25.5" x14ac:dyDescent="0.2">
      <c r="B5446" s="402" t="s">
        <v>1153</v>
      </c>
      <c r="C5446" s="403" t="s">
        <v>2552</v>
      </c>
      <c r="D5446" s="404" t="s">
        <v>2553</v>
      </c>
    </row>
    <row r="5447" spans="1:12" x14ac:dyDescent="0.2">
      <c r="B5447" s="399" t="s">
        <v>361</v>
      </c>
      <c r="C5447" s="400">
        <v>0.05</v>
      </c>
      <c r="D5447" s="401">
        <f>+C5447*1.12</f>
        <v>5.6000000000000008E-2</v>
      </c>
    </row>
    <row r="5448" spans="1:12" x14ac:dyDescent="0.2">
      <c r="B5448" s="15" t="s">
        <v>362</v>
      </c>
      <c r="C5448" s="373">
        <v>0.05</v>
      </c>
      <c r="D5448" s="376">
        <f>+C5448*1.12</f>
        <v>5.6000000000000008E-2</v>
      </c>
    </row>
    <row r="5449" spans="1:12" x14ac:dyDescent="0.2">
      <c r="B5449" s="15" t="s">
        <v>363</v>
      </c>
      <c r="C5449" s="373">
        <v>0.1</v>
      </c>
      <c r="D5449" s="376">
        <f>+C5449*1.12</f>
        <v>0.11200000000000002</v>
      </c>
    </row>
    <row r="5450" spans="1:12" x14ac:dyDescent="0.2">
      <c r="B5450" s="15" t="s">
        <v>364</v>
      </c>
      <c r="C5450" s="373">
        <v>0.3</v>
      </c>
      <c r="D5450" s="376">
        <f>+C5450*1.12</f>
        <v>0.33600000000000002</v>
      </c>
    </row>
    <row r="5451" spans="1:12" ht="17.25" customHeight="1" x14ac:dyDescent="0.2">
      <c r="B5451" s="18" t="s">
        <v>365</v>
      </c>
      <c r="C5451" s="24"/>
      <c r="D5451" s="23"/>
    </row>
    <row r="5452" spans="1:12" ht="13.5" thickBot="1" x14ac:dyDescent="0.25">
      <c r="B5452" s="374" t="s">
        <v>1450</v>
      </c>
      <c r="C5452" s="154"/>
      <c r="D5452" s="155"/>
    </row>
    <row r="5453" spans="1:12" ht="13.5" thickTop="1" x14ac:dyDescent="0.2">
      <c r="A5453" s="258"/>
      <c r="B5453" s="4281"/>
      <c r="C5453" s="4281"/>
    </row>
    <row r="5454" spans="1:12" ht="13.5" thickBot="1" x14ac:dyDescent="0.25"/>
    <row r="5455" spans="1:12" ht="13.5" thickTop="1" x14ac:dyDescent="0.2">
      <c r="B5455" s="4118" t="s">
        <v>1730</v>
      </c>
      <c r="C5455" s="4120"/>
      <c r="D5455"/>
      <c r="E5455" s="97"/>
      <c r="F5455"/>
    </row>
    <row r="5456" spans="1:12" x14ac:dyDescent="0.2">
      <c r="B5456" s="274" t="s">
        <v>1731</v>
      </c>
      <c r="C5456" s="407" t="s">
        <v>1612</v>
      </c>
      <c r="D5456"/>
      <c r="E5456"/>
      <c r="F5456"/>
    </row>
    <row r="5457" spans="2:6" x14ac:dyDescent="0.2">
      <c r="B5457" s="42" t="s">
        <v>141</v>
      </c>
      <c r="C5457" s="375">
        <v>125</v>
      </c>
      <c r="D5457"/>
      <c r="E5457" s="97"/>
      <c r="F5457"/>
    </row>
    <row r="5458" spans="2:6" ht="25.5" x14ac:dyDescent="0.2">
      <c r="B5458" s="42" t="s">
        <v>142</v>
      </c>
      <c r="C5458" s="375">
        <v>35</v>
      </c>
      <c r="D5458"/>
      <c r="E5458"/>
      <c r="F5458"/>
    </row>
    <row r="5459" spans="2:6" x14ac:dyDescent="0.2">
      <c r="B5459" s="42" t="s">
        <v>143</v>
      </c>
      <c r="C5459" s="375">
        <v>87</v>
      </c>
      <c r="D5459"/>
      <c r="E5459"/>
      <c r="F5459"/>
    </row>
    <row r="5460" spans="2:6" x14ac:dyDescent="0.2">
      <c r="B5460" s="42" t="s">
        <v>144</v>
      </c>
      <c r="C5460" s="375">
        <v>3</v>
      </c>
      <c r="D5460"/>
      <c r="E5460"/>
      <c r="F5460"/>
    </row>
    <row r="5461" spans="2:6" ht="25.5" x14ac:dyDescent="0.2">
      <c r="B5461" s="42" t="s">
        <v>145</v>
      </c>
      <c r="C5461" s="375">
        <v>0.1</v>
      </c>
      <c r="D5461"/>
      <c r="E5461"/>
      <c r="F5461"/>
    </row>
    <row r="5462" spans="2:6" ht="25.5" x14ac:dyDescent="0.2">
      <c r="B5462" s="42" t="s">
        <v>146</v>
      </c>
      <c r="C5462" s="375">
        <v>0.25</v>
      </c>
      <c r="D5462"/>
      <c r="E5462"/>
      <c r="F5462"/>
    </row>
    <row r="5463" spans="2:6" ht="25.5" x14ac:dyDescent="0.2">
      <c r="B5463" s="42" t="s">
        <v>147</v>
      </c>
      <c r="C5463" s="375">
        <v>0.15</v>
      </c>
      <c r="D5463"/>
      <c r="E5463"/>
      <c r="F5463"/>
    </row>
    <row r="5464" spans="2:6" x14ac:dyDescent="0.2">
      <c r="B5464" s="10"/>
      <c r="C5464" s="96"/>
      <c r="D5464"/>
      <c r="E5464"/>
      <c r="F5464"/>
    </row>
    <row r="5465" spans="2:6" ht="17.25" customHeight="1" thickBot="1" x14ac:dyDescent="0.25">
      <c r="B5465" s="4259" t="s">
        <v>1450</v>
      </c>
      <c r="C5465" s="4260"/>
      <c r="D5465"/>
      <c r="E5465"/>
      <c r="F5465"/>
    </row>
    <row r="5466" spans="2:6" ht="13.5" thickTop="1" x14ac:dyDescent="0.2">
      <c r="B5466" s="4156"/>
      <c r="C5466" s="4156"/>
      <c r="D5466"/>
      <c r="E5466"/>
      <c r="F5466"/>
    </row>
    <row r="5467" spans="2:6" ht="13.5" thickBot="1" x14ac:dyDescent="0.25"/>
    <row r="5468" spans="2:6" ht="13.5" thickTop="1" x14ac:dyDescent="0.2">
      <c r="B5468" s="4087" t="s">
        <v>148</v>
      </c>
      <c r="C5468" s="4088"/>
      <c r="D5468" s="4088"/>
      <c r="E5468" s="4088"/>
      <c r="F5468" s="4089"/>
    </row>
    <row r="5469" spans="2:6" x14ac:dyDescent="0.2">
      <c r="B5469" s="408"/>
      <c r="C5469" s="157"/>
      <c r="D5469" s="4171" t="s">
        <v>1613</v>
      </c>
      <c r="E5469" s="4172"/>
      <c r="F5469" s="4173"/>
    </row>
    <row r="5470" spans="2:6" ht="25.5" x14ac:dyDescent="0.2">
      <c r="B5470" s="409" t="s">
        <v>149</v>
      </c>
      <c r="C5470" s="359" t="s">
        <v>1699</v>
      </c>
      <c r="D5470" s="359" t="s">
        <v>150</v>
      </c>
      <c r="E5470" s="359" t="s">
        <v>151</v>
      </c>
      <c r="F5470" s="406" t="s">
        <v>152</v>
      </c>
    </row>
    <row r="5471" spans="2:6" x14ac:dyDescent="0.2">
      <c r="B5471" s="378">
        <v>10</v>
      </c>
      <c r="C5471" s="368">
        <v>5</v>
      </c>
      <c r="D5471" s="377">
        <v>50</v>
      </c>
      <c r="E5471" s="98">
        <v>10</v>
      </c>
      <c r="F5471" s="410">
        <v>1</v>
      </c>
    </row>
    <row r="5472" spans="2:6" x14ac:dyDescent="0.2">
      <c r="B5472" s="378">
        <v>20</v>
      </c>
      <c r="C5472" s="368">
        <v>5</v>
      </c>
      <c r="D5472" s="377">
        <v>50</v>
      </c>
      <c r="E5472" s="98">
        <v>10</v>
      </c>
      <c r="F5472" s="410">
        <v>1</v>
      </c>
    </row>
    <row r="5473" spans="2:6" x14ac:dyDescent="0.2">
      <c r="B5473" s="378">
        <v>30</v>
      </c>
      <c r="C5473" s="368">
        <v>5</v>
      </c>
      <c r="D5473" s="377">
        <v>50</v>
      </c>
      <c r="E5473" s="98">
        <v>10</v>
      </c>
      <c r="F5473" s="410">
        <v>1</v>
      </c>
    </row>
    <row r="5474" spans="2:6" ht="12.75" customHeight="1" x14ac:dyDescent="0.2">
      <c r="B5474" s="4174" t="s">
        <v>153</v>
      </c>
      <c r="C5474" s="4175"/>
      <c r="D5474" s="4175"/>
      <c r="E5474" s="4175"/>
      <c r="F5474" s="4176"/>
    </row>
    <row r="5475" spans="2:6" ht="12.75" customHeight="1" x14ac:dyDescent="0.2">
      <c r="B5475" s="4168" t="s">
        <v>154</v>
      </c>
      <c r="C5475" s="4169"/>
      <c r="D5475" s="4169"/>
      <c r="E5475" s="4169"/>
      <c r="F5475" s="4170"/>
    </row>
    <row r="5476" spans="2:6" ht="12.75" customHeight="1" x14ac:dyDescent="0.2">
      <c r="B5476" s="4168" t="s">
        <v>155</v>
      </c>
      <c r="C5476" s="4169"/>
      <c r="D5476" s="4169"/>
      <c r="E5476" s="4169"/>
      <c r="F5476" s="4170"/>
    </row>
    <row r="5477" spans="2:6" ht="12.75" customHeight="1" x14ac:dyDescent="0.2">
      <c r="B5477" s="4168" t="s">
        <v>156</v>
      </c>
      <c r="C5477" s="4169"/>
      <c r="D5477" s="4169"/>
      <c r="E5477" s="4169"/>
      <c r="F5477" s="4170"/>
    </row>
    <row r="5478" spans="2:6" ht="13.5" customHeight="1" thickBot="1" x14ac:dyDescent="0.25">
      <c r="B5478" s="4259" t="s">
        <v>52</v>
      </c>
      <c r="C5478" s="4279"/>
      <c r="D5478" s="4279"/>
      <c r="E5478" s="4279"/>
      <c r="F5478" s="4280"/>
    </row>
    <row r="5479" spans="2:6" ht="13.5" thickTop="1" x14ac:dyDescent="0.2">
      <c r="B5479" s="4291"/>
      <c r="C5479" s="4291"/>
    </row>
    <row r="5480" spans="2:6" ht="13.5" thickBot="1" x14ac:dyDescent="0.25"/>
    <row r="5481" spans="2:6" ht="13.5" thickTop="1" x14ac:dyDescent="0.2">
      <c r="B5481" s="4118" t="s">
        <v>166</v>
      </c>
      <c r="C5481" s="4120"/>
    </row>
    <row r="5482" spans="2:6" x14ac:dyDescent="0.2">
      <c r="B5482" s="7" t="s">
        <v>368</v>
      </c>
      <c r="C5482" s="8"/>
    </row>
    <row r="5483" spans="2:6" x14ac:dyDescent="0.2">
      <c r="B5483" s="274" t="s">
        <v>369</v>
      </c>
      <c r="C5483" s="276" t="s">
        <v>1611</v>
      </c>
    </row>
    <row r="5484" spans="2:6" x14ac:dyDescent="0.2">
      <c r="B5484" s="411" t="s">
        <v>371</v>
      </c>
      <c r="C5484" s="375">
        <v>14.99</v>
      </c>
    </row>
    <row r="5485" spans="2:6" x14ac:dyDescent="0.2">
      <c r="B5485" s="411" t="s">
        <v>372</v>
      </c>
      <c r="C5485" s="375">
        <v>19.989999999999998</v>
      </c>
    </row>
    <row r="5486" spans="2:6" x14ac:dyDescent="0.2">
      <c r="B5486" s="411" t="s">
        <v>167</v>
      </c>
      <c r="C5486" s="375">
        <v>29.99</v>
      </c>
    </row>
    <row r="5487" spans="2:6" x14ac:dyDescent="0.2">
      <c r="B5487" s="18" t="s">
        <v>52</v>
      </c>
      <c r="C5487" s="8"/>
    </row>
    <row r="5488" spans="2:6" ht="15.75" customHeight="1" thickBot="1" x14ac:dyDescent="0.25">
      <c r="B5488" s="3" t="s">
        <v>168</v>
      </c>
      <c r="C5488" s="5"/>
    </row>
    <row r="5489" spans="2:5" ht="13.5" thickTop="1" x14ac:dyDescent="0.2">
      <c r="B5489" s="4156"/>
      <c r="C5489" s="4156"/>
    </row>
    <row r="5490" spans="2:5" ht="13.5" thickBot="1" x14ac:dyDescent="0.25"/>
    <row r="5491" spans="2:5" ht="13.5" thickTop="1" x14ac:dyDescent="0.2">
      <c r="B5491" s="4118" t="s">
        <v>169</v>
      </c>
      <c r="C5491" s="4119"/>
      <c r="D5491" s="4119"/>
      <c r="E5491" s="4120"/>
    </row>
    <row r="5492" spans="2:5" x14ac:dyDescent="0.2">
      <c r="B5492" s="91" t="s">
        <v>170</v>
      </c>
      <c r="C5492" s="35"/>
      <c r="D5492" s="35"/>
      <c r="E5492" s="9"/>
    </row>
    <row r="5493" spans="2:5" x14ac:dyDescent="0.2">
      <c r="B5493" s="104" t="s">
        <v>2020</v>
      </c>
      <c r="C5493" s="102">
        <v>79</v>
      </c>
      <c r="D5493" s="24"/>
      <c r="E5493" s="23"/>
    </row>
    <row r="5494" spans="2:5" x14ac:dyDescent="0.2">
      <c r="B5494" s="18" t="s">
        <v>164</v>
      </c>
      <c r="C5494" s="102"/>
      <c r="D5494" s="24"/>
      <c r="E5494" s="23"/>
    </row>
    <row r="5495" spans="2:5" x14ac:dyDescent="0.2">
      <c r="B5495" s="18" t="s">
        <v>171</v>
      </c>
      <c r="C5495" s="24"/>
      <c r="D5495" s="24"/>
      <c r="E5495" s="23"/>
    </row>
    <row r="5496" spans="2:5" x14ac:dyDescent="0.2">
      <c r="B5496" s="22" t="s">
        <v>172</v>
      </c>
      <c r="C5496" s="24"/>
      <c r="D5496" s="24"/>
      <c r="E5496" s="23"/>
    </row>
    <row r="5497" spans="2:5" x14ac:dyDescent="0.2">
      <c r="B5497" s="105" t="s">
        <v>173</v>
      </c>
      <c r="C5497" s="24"/>
      <c r="D5497" s="24"/>
      <c r="E5497" s="23"/>
    </row>
    <row r="5498" spans="2:5" x14ac:dyDescent="0.2">
      <c r="B5498" s="104" t="s">
        <v>2020</v>
      </c>
      <c r="C5498" s="102">
        <v>69</v>
      </c>
      <c r="D5498" s="24"/>
      <c r="E5498" s="23"/>
    </row>
    <row r="5499" spans="2:5" x14ac:dyDescent="0.2">
      <c r="B5499" s="18" t="s">
        <v>367</v>
      </c>
      <c r="C5499" s="102"/>
      <c r="D5499" s="24"/>
      <c r="E5499" s="23"/>
    </row>
    <row r="5500" spans="2:5" ht="12.75" customHeight="1" x14ac:dyDescent="0.2">
      <c r="B5500" s="4234" t="s">
        <v>1616</v>
      </c>
      <c r="C5500" s="4235"/>
      <c r="D5500" s="4235"/>
      <c r="E5500" s="4236"/>
    </row>
    <row r="5501" spans="2:5" x14ac:dyDescent="0.2">
      <c r="B5501" s="105" t="s">
        <v>1617</v>
      </c>
      <c r="C5501" s="24"/>
      <c r="D5501" s="24"/>
      <c r="E5501" s="23"/>
    </row>
    <row r="5502" spans="2:5" x14ac:dyDescent="0.2">
      <c r="B5502" s="104" t="s">
        <v>2020</v>
      </c>
      <c r="C5502" s="102">
        <v>10</v>
      </c>
      <c r="D5502" s="24"/>
      <c r="E5502" s="23"/>
    </row>
    <row r="5503" spans="2:5" x14ac:dyDescent="0.2">
      <c r="B5503" s="18" t="s">
        <v>367</v>
      </c>
      <c r="C5503" s="24"/>
      <c r="D5503" s="24"/>
      <c r="E5503" s="23"/>
    </row>
    <row r="5504" spans="2:5" ht="12.75" customHeight="1" x14ac:dyDescent="0.2">
      <c r="B5504" s="4237" t="s">
        <v>599</v>
      </c>
      <c r="C5504" s="4238"/>
      <c r="D5504" s="4238"/>
      <c r="E5504" s="4239"/>
    </row>
    <row r="5505" spans="2:5" x14ac:dyDescent="0.2">
      <c r="B5505" s="7"/>
      <c r="C5505" s="1"/>
      <c r="D5505" s="1"/>
      <c r="E5505" s="8"/>
    </row>
    <row r="5506" spans="2:5" x14ac:dyDescent="0.2">
      <c r="B5506" s="274" t="s">
        <v>1153</v>
      </c>
      <c r="C5506" s="275" t="s">
        <v>174</v>
      </c>
      <c r="D5506" s="1"/>
      <c r="E5506" s="8"/>
    </row>
    <row r="5507" spans="2:5" x14ac:dyDescent="0.2">
      <c r="B5507" s="14" t="s">
        <v>175</v>
      </c>
      <c r="C5507" s="368">
        <v>0.13439999999999999</v>
      </c>
      <c r="D5507" s="1"/>
      <c r="E5507" s="106"/>
    </row>
    <row r="5508" spans="2:5" x14ac:dyDescent="0.2">
      <c r="B5508" s="14" t="s">
        <v>176</v>
      </c>
      <c r="C5508" s="368">
        <v>0.28000000000000003</v>
      </c>
      <c r="D5508" s="1"/>
      <c r="E5508" s="106"/>
    </row>
    <row r="5509" spans="2:5" x14ac:dyDescent="0.2">
      <c r="B5509" s="14" t="s">
        <v>2455</v>
      </c>
      <c r="C5509" s="368">
        <v>0.28000000000000003</v>
      </c>
      <c r="D5509" s="1"/>
      <c r="E5509" s="106"/>
    </row>
    <row r="5510" spans="2:5" x14ac:dyDescent="0.2">
      <c r="B5510" s="14" t="s">
        <v>177</v>
      </c>
      <c r="C5510" s="368">
        <v>0.16800000000000001</v>
      </c>
      <c r="D5510" s="1"/>
      <c r="E5510" s="106"/>
    </row>
    <row r="5511" spans="2:5" x14ac:dyDescent="0.2">
      <c r="B5511" s="14" t="s">
        <v>1602</v>
      </c>
      <c r="C5511" s="368">
        <v>0.3674</v>
      </c>
      <c r="D5511" s="1"/>
      <c r="E5511" s="106"/>
    </row>
    <row r="5512" spans="2:5" x14ac:dyDescent="0.2">
      <c r="B5512" s="14" t="s">
        <v>1604</v>
      </c>
      <c r="C5512" s="368">
        <v>1.0640000000000001</v>
      </c>
      <c r="D5512" s="1"/>
      <c r="E5512" s="106"/>
    </row>
    <row r="5513" spans="2:5" x14ac:dyDescent="0.2">
      <c r="B5513" s="14" t="s">
        <v>178</v>
      </c>
      <c r="C5513" s="368">
        <v>0.42559999999999998</v>
      </c>
      <c r="D5513" s="1"/>
      <c r="E5513" s="106"/>
    </row>
    <row r="5514" spans="2:5" x14ac:dyDescent="0.2">
      <c r="B5514" s="14" t="s">
        <v>179</v>
      </c>
      <c r="C5514" s="368">
        <v>0.30020000000000002</v>
      </c>
      <c r="D5514" s="1"/>
      <c r="E5514" s="106"/>
    </row>
    <row r="5515" spans="2:5" x14ac:dyDescent="0.2">
      <c r="B5515" s="14" t="s">
        <v>1149</v>
      </c>
      <c r="C5515" s="368">
        <v>0.42559999999999998</v>
      </c>
      <c r="D5515" s="1"/>
      <c r="E5515" s="106"/>
    </row>
    <row r="5516" spans="2:5" x14ac:dyDescent="0.2">
      <c r="B5516" s="14" t="s">
        <v>1606</v>
      </c>
      <c r="C5516" s="368">
        <v>0.42559999999999998</v>
      </c>
      <c r="D5516" s="1"/>
      <c r="E5516" s="106"/>
    </row>
    <row r="5517" spans="2:5" x14ac:dyDescent="0.2">
      <c r="B5517" s="14" t="s">
        <v>180</v>
      </c>
      <c r="C5517" s="368">
        <v>5.0288000000000004</v>
      </c>
      <c r="D5517" s="1"/>
      <c r="E5517" s="106"/>
    </row>
    <row r="5518" spans="2:5" x14ac:dyDescent="0.2">
      <c r="B5518" s="14" t="s">
        <v>181</v>
      </c>
      <c r="C5518" s="368">
        <v>0.54659999999999997</v>
      </c>
      <c r="D5518" s="1"/>
      <c r="E5518" s="106"/>
    </row>
    <row r="5519" spans="2:5" x14ac:dyDescent="0.2">
      <c r="B5519" s="14" t="s">
        <v>1603</v>
      </c>
      <c r="C5519" s="368">
        <v>0.3674</v>
      </c>
      <c r="D5519" s="1"/>
      <c r="E5519" s="106"/>
    </row>
    <row r="5520" spans="2:5" x14ac:dyDescent="0.2">
      <c r="B5520" s="14" t="s">
        <v>1605</v>
      </c>
      <c r="C5520" s="368">
        <v>0.4032</v>
      </c>
      <c r="D5520" s="1"/>
      <c r="E5520" s="106"/>
    </row>
    <row r="5521" spans="2:5" x14ac:dyDescent="0.2">
      <c r="B5521" s="14" t="s">
        <v>1150</v>
      </c>
      <c r="C5521" s="368">
        <v>0.42559999999999998</v>
      </c>
      <c r="D5521" s="1"/>
      <c r="E5521" s="106"/>
    </row>
    <row r="5522" spans="2:5" x14ac:dyDescent="0.2">
      <c r="B5522" s="7"/>
      <c r="C5522" s="1"/>
      <c r="D5522" s="1"/>
      <c r="E5522" s="8"/>
    </row>
    <row r="5523" spans="2:5" ht="12.75" customHeight="1" x14ac:dyDescent="0.2">
      <c r="B5523" s="4168" t="s">
        <v>2118</v>
      </c>
      <c r="C5523" s="4169"/>
      <c r="D5523" s="4169"/>
      <c r="E5523" s="4170"/>
    </row>
    <row r="5524" spans="2:5" ht="13.5" thickBot="1" x14ac:dyDescent="0.25">
      <c r="B5524" s="3"/>
      <c r="C5524" s="4"/>
      <c r="D5524" s="4"/>
      <c r="E5524" s="5"/>
    </row>
    <row r="5525" spans="2:5" ht="13.5" thickTop="1" x14ac:dyDescent="0.2">
      <c r="B5525" s="7"/>
      <c r="C5525" s="1"/>
      <c r="D5525" s="1"/>
      <c r="E5525" s="8"/>
    </row>
    <row r="5526" spans="2:5" x14ac:dyDescent="0.2">
      <c r="B5526" s="83" t="s">
        <v>2119</v>
      </c>
      <c r="C5526" s="35"/>
      <c r="D5526" s="35"/>
      <c r="E5526" s="9"/>
    </row>
    <row r="5527" spans="2:5" x14ac:dyDescent="0.2">
      <c r="B5527" s="107" t="s">
        <v>2020</v>
      </c>
      <c r="C5527" s="64">
        <v>99</v>
      </c>
      <c r="D5527" s="1"/>
      <c r="E5527" s="8"/>
    </row>
    <row r="5528" spans="2:5" x14ac:dyDescent="0.2">
      <c r="B5528" s="7" t="s">
        <v>366</v>
      </c>
      <c r="C5528" s="64"/>
      <c r="D5528" s="1"/>
      <c r="E5528" s="8"/>
    </row>
    <row r="5529" spans="2:5" x14ac:dyDescent="0.2">
      <c r="B5529" s="7" t="s">
        <v>171</v>
      </c>
      <c r="C5529" s="1"/>
      <c r="D5529" s="1"/>
      <c r="E5529" s="8"/>
    </row>
    <row r="5530" spans="2:5" ht="12.75" customHeight="1" x14ac:dyDescent="0.2">
      <c r="B5530" s="4205" t="s">
        <v>2120</v>
      </c>
      <c r="C5530" s="4206"/>
      <c r="D5530" s="4206"/>
      <c r="E5530" s="4207"/>
    </row>
    <row r="5531" spans="2:5" x14ac:dyDescent="0.2">
      <c r="B5531" s="107" t="s">
        <v>2020</v>
      </c>
      <c r="C5531" s="64">
        <v>89</v>
      </c>
      <c r="D5531" s="1"/>
      <c r="E5531" s="8"/>
    </row>
    <row r="5532" spans="2:5" x14ac:dyDescent="0.2">
      <c r="B5532" s="7" t="s">
        <v>366</v>
      </c>
      <c r="C5532" s="64"/>
      <c r="D5532" s="1"/>
      <c r="E5532" s="8"/>
    </row>
    <row r="5533" spans="2:5" ht="12.75" customHeight="1" x14ac:dyDescent="0.2">
      <c r="B5533" s="4208" t="s">
        <v>2850</v>
      </c>
      <c r="C5533" s="4209"/>
      <c r="D5533" s="4209"/>
      <c r="E5533" s="4210"/>
    </row>
    <row r="5534" spans="2:5" ht="12.75" customHeight="1" x14ac:dyDescent="0.2">
      <c r="B5534" s="4237" t="s">
        <v>2851</v>
      </c>
      <c r="C5534" s="4238"/>
      <c r="D5534" s="4238"/>
      <c r="E5534" s="4239"/>
    </row>
    <row r="5535" spans="2:5" x14ac:dyDescent="0.2">
      <c r="B5535" s="17" t="s">
        <v>600</v>
      </c>
      <c r="C5535" s="1"/>
      <c r="D5535" s="1"/>
      <c r="E5535" s="8"/>
    </row>
    <row r="5536" spans="2:5" x14ac:dyDescent="0.2">
      <c r="B5536" s="107" t="s">
        <v>2020</v>
      </c>
      <c r="C5536" s="64">
        <v>10</v>
      </c>
      <c r="D5536" s="1"/>
      <c r="E5536" s="8"/>
    </row>
    <row r="5537" spans="2:5" x14ac:dyDescent="0.2">
      <c r="B5537" s="107" t="s">
        <v>52</v>
      </c>
      <c r="C5537" s="1"/>
      <c r="D5537" s="1"/>
      <c r="E5537" s="8"/>
    </row>
    <row r="5538" spans="2:5" x14ac:dyDescent="0.2">
      <c r="B5538" s="7" t="s">
        <v>1368</v>
      </c>
      <c r="C5538" s="1"/>
      <c r="D5538" s="1"/>
      <c r="E5538" s="8"/>
    </row>
    <row r="5539" spans="2:5" x14ac:dyDescent="0.2">
      <c r="B5539" s="7"/>
      <c r="C5539" s="1"/>
      <c r="D5539" s="1"/>
      <c r="E5539" s="8"/>
    </row>
    <row r="5540" spans="2:5" x14ac:dyDescent="0.2">
      <c r="B5540" s="274" t="s">
        <v>1153</v>
      </c>
      <c r="C5540" s="275" t="s">
        <v>174</v>
      </c>
      <c r="D5540" s="1"/>
      <c r="E5540" s="8"/>
    </row>
    <row r="5541" spans="2:5" x14ac:dyDescent="0.2">
      <c r="B5541" s="14" t="s">
        <v>175</v>
      </c>
      <c r="C5541" s="368">
        <v>0.10639999999999999</v>
      </c>
      <c r="D5541" s="1"/>
      <c r="E5541" s="106"/>
    </row>
    <row r="5542" spans="2:5" x14ac:dyDescent="0.2">
      <c r="B5542" s="14" t="s">
        <v>176</v>
      </c>
      <c r="C5542" s="368">
        <v>0.28000000000000003</v>
      </c>
      <c r="D5542" s="1"/>
      <c r="E5542" s="106"/>
    </row>
    <row r="5543" spans="2:5" x14ac:dyDescent="0.2">
      <c r="B5543" s="14" t="s">
        <v>2455</v>
      </c>
      <c r="C5543" s="368">
        <v>0.28000000000000003</v>
      </c>
      <c r="D5543" s="1"/>
      <c r="E5543" s="106"/>
    </row>
    <row r="5544" spans="2:5" x14ac:dyDescent="0.2">
      <c r="B5544" s="14" t="s">
        <v>177</v>
      </c>
      <c r="C5544" s="368">
        <v>0.16800000000000001</v>
      </c>
      <c r="D5544" s="1"/>
      <c r="E5544" s="106"/>
    </row>
    <row r="5545" spans="2:5" x14ac:dyDescent="0.2">
      <c r="B5545" s="14" t="s">
        <v>1602</v>
      </c>
      <c r="C5545" s="368">
        <v>0.3674</v>
      </c>
      <c r="D5545" s="1"/>
      <c r="E5545" s="106"/>
    </row>
    <row r="5546" spans="2:5" x14ac:dyDescent="0.2">
      <c r="B5546" s="14" t="s">
        <v>1604</v>
      </c>
      <c r="C5546" s="368">
        <v>1.0640000000000001</v>
      </c>
      <c r="D5546" s="1"/>
      <c r="E5546" s="106"/>
    </row>
    <row r="5547" spans="2:5" x14ac:dyDescent="0.2">
      <c r="B5547" s="14" t="s">
        <v>178</v>
      </c>
      <c r="C5547" s="368">
        <v>0.42559999999999998</v>
      </c>
      <c r="D5547" s="1"/>
      <c r="E5547" s="106"/>
    </row>
    <row r="5548" spans="2:5" x14ac:dyDescent="0.2">
      <c r="B5548" s="14" t="s">
        <v>179</v>
      </c>
      <c r="C5548" s="368">
        <v>0.30020000000000002</v>
      </c>
      <c r="D5548" s="1"/>
      <c r="E5548" s="106"/>
    </row>
    <row r="5549" spans="2:5" x14ac:dyDescent="0.2">
      <c r="B5549" s="14" t="s">
        <v>1149</v>
      </c>
      <c r="C5549" s="368">
        <v>0.42559999999999998</v>
      </c>
      <c r="D5549" s="1"/>
      <c r="E5549" s="106"/>
    </row>
    <row r="5550" spans="2:5" x14ac:dyDescent="0.2">
      <c r="B5550" s="14" t="s">
        <v>1606</v>
      </c>
      <c r="C5550" s="368">
        <v>0.42559999999999998</v>
      </c>
      <c r="D5550" s="1"/>
      <c r="E5550" s="106"/>
    </row>
    <row r="5551" spans="2:5" x14ac:dyDescent="0.2">
      <c r="B5551" s="14" t="s">
        <v>180</v>
      </c>
      <c r="C5551" s="368">
        <v>5.0288000000000004</v>
      </c>
      <c r="D5551" s="1"/>
      <c r="E5551" s="106"/>
    </row>
    <row r="5552" spans="2:5" x14ac:dyDescent="0.2">
      <c r="B5552" s="14" t="s">
        <v>181</v>
      </c>
      <c r="C5552" s="368">
        <v>0.54659999999999997</v>
      </c>
      <c r="D5552" s="1"/>
      <c r="E5552" s="106"/>
    </row>
    <row r="5553" spans="1:5" x14ac:dyDescent="0.2">
      <c r="B5553" s="14" t="s">
        <v>1603</v>
      </c>
      <c r="C5553" s="368">
        <v>0.3674</v>
      </c>
      <c r="D5553" s="1"/>
      <c r="E5553" s="106"/>
    </row>
    <row r="5554" spans="1:5" x14ac:dyDescent="0.2">
      <c r="B5554" s="14" t="s">
        <v>1615</v>
      </c>
      <c r="C5554" s="368">
        <v>0.3674</v>
      </c>
      <c r="D5554" s="1"/>
      <c r="E5554" s="106"/>
    </row>
    <row r="5555" spans="1:5" x14ac:dyDescent="0.2">
      <c r="B5555" s="14" t="s">
        <v>1605</v>
      </c>
      <c r="C5555" s="368">
        <v>0.4032</v>
      </c>
      <c r="D5555" s="1"/>
      <c r="E5555" s="106"/>
    </row>
    <row r="5556" spans="1:5" x14ac:dyDescent="0.2">
      <c r="B5556" s="14" t="s">
        <v>1150</v>
      </c>
      <c r="C5556" s="368">
        <v>0.42559999999999998</v>
      </c>
      <c r="D5556" s="1"/>
      <c r="E5556" s="106"/>
    </row>
    <row r="5557" spans="1:5" x14ac:dyDescent="0.2">
      <c r="B5557" s="7"/>
      <c r="C5557" s="1"/>
      <c r="D5557" s="1"/>
      <c r="E5557" s="8"/>
    </row>
    <row r="5558" spans="1:5" ht="13.5" thickBot="1" x14ac:dyDescent="0.25">
      <c r="B5558" s="3" t="s">
        <v>601</v>
      </c>
      <c r="C5558" s="4"/>
      <c r="D5558" s="4"/>
      <c r="E5558" s="5"/>
    </row>
    <row r="5559" spans="1:5" ht="13.5" thickTop="1" x14ac:dyDescent="0.2">
      <c r="A5559" s="258"/>
      <c r="B5559" s="3555"/>
    </row>
    <row r="5560" spans="1:5" ht="13.5" thickBot="1" x14ac:dyDescent="0.25"/>
    <row r="5561" spans="1:5" ht="13.5" thickTop="1" x14ac:dyDescent="0.2">
      <c r="B5561" s="4118" t="s">
        <v>1369</v>
      </c>
      <c r="C5561" s="4119"/>
      <c r="D5561" s="4119"/>
      <c r="E5561" s="4120"/>
    </row>
    <row r="5562" spans="1:5" x14ac:dyDescent="0.2">
      <c r="B5562" s="91" t="s">
        <v>1370</v>
      </c>
      <c r="C5562" s="35"/>
      <c r="D5562" s="35"/>
      <c r="E5562" s="9"/>
    </row>
    <row r="5563" spans="1:5" x14ac:dyDescent="0.2">
      <c r="B5563" s="107" t="s">
        <v>2020</v>
      </c>
      <c r="C5563" s="64">
        <v>169</v>
      </c>
      <c r="D5563" s="1"/>
      <c r="E5563" s="8"/>
    </row>
    <row r="5564" spans="1:5" x14ac:dyDescent="0.2">
      <c r="B5564" s="7" t="s">
        <v>366</v>
      </c>
      <c r="C5564" s="64"/>
      <c r="D5564" s="1"/>
      <c r="E5564" s="8"/>
    </row>
    <row r="5565" spans="1:5" x14ac:dyDescent="0.2">
      <c r="B5565" s="7" t="s">
        <v>171</v>
      </c>
      <c r="C5565" s="1"/>
      <c r="D5565" s="1"/>
      <c r="E5565" s="8"/>
    </row>
    <row r="5566" spans="1:5" x14ac:dyDescent="0.2">
      <c r="B5566" s="17" t="s">
        <v>172</v>
      </c>
      <c r="C5566" s="1"/>
      <c r="D5566" s="1"/>
      <c r="E5566" s="8"/>
    </row>
    <row r="5567" spans="1:5" x14ac:dyDescent="0.2">
      <c r="B5567" s="108" t="s">
        <v>1371</v>
      </c>
      <c r="C5567" s="1"/>
      <c r="D5567" s="1"/>
      <c r="E5567" s="8"/>
    </row>
    <row r="5568" spans="1:5" x14ac:dyDescent="0.2">
      <c r="B5568" s="107" t="s">
        <v>2020</v>
      </c>
      <c r="C5568" s="64">
        <v>69</v>
      </c>
      <c r="D5568" s="1"/>
      <c r="E5568" s="8"/>
    </row>
    <row r="5569" spans="2:5" x14ac:dyDescent="0.2">
      <c r="B5569" s="7" t="s">
        <v>366</v>
      </c>
      <c r="C5569" s="64"/>
      <c r="D5569" s="1"/>
      <c r="E5569" s="8"/>
    </row>
    <row r="5570" spans="2:5" x14ac:dyDescent="0.2">
      <c r="B5570" s="108" t="s">
        <v>1372</v>
      </c>
      <c r="C5570" s="1"/>
      <c r="D5570" s="1"/>
      <c r="E5570" s="8"/>
    </row>
    <row r="5571" spans="2:5" x14ac:dyDescent="0.2">
      <c r="B5571" s="107" t="s">
        <v>2020</v>
      </c>
      <c r="C5571" s="64">
        <v>56</v>
      </c>
      <c r="D5571" s="1"/>
      <c r="E5571" s="8"/>
    </row>
    <row r="5572" spans="2:5" x14ac:dyDescent="0.2">
      <c r="B5572" s="7" t="s">
        <v>164</v>
      </c>
      <c r="C5572" s="1"/>
      <c r="D5572" s="1"/>
      <c r="E5572" s="8"/>
    </row>
    <row r="5573" spans="2:5" x14ac:dyDescent="0.2">
      <c r="B5573" s="108" t="s">
        <v>1373</v>
      </c>
      <c r="C5573" s="1"/>
      <c r="D5573" s="1"/>
      <c r="E5573" s="8"/>
    </row>
    <row r="5574" spans="2:5" x14ac:dyDescent="0.2">
      <c r="B5574" s="107" t="s">
        <v>2020</v>
      </c>
      <c r="C5574" s="64">
        <v>25</v>
      </c>
      <c r="D5574" s="1"/>
      <c r="E5574" s="8"/>
    </row>
    <row r="5575" spans="2:5" x14ac:dyDescent="0.2">
      <c r="B5575" s="107" t="s">
        <v>52</v>
      </c>
      <c r="C5575" s="1"/>
      <c r="D5575" s="1"/>
      <c r="E5575" s="8"/>
    </row>
    <row r="5576" spans="2:5" ht="12.75" customHeight="1" x14ac:dyDescent="0.2">
      <c r="B5576" s="4205" t="s">
        <v>1374</v>
      </c>
      <c r="C5576" s="4206"/>
      <c r="D5576" s="4206"/>
      <c r="E5576" s="4207"/>
    </row>
    <row r="5577" spans="2:5" x14ac:dyDescent="0.2">
      <c r="B5577" s="7"/>
      <c r="C5577" s="1"/>
      <c r="D5577" s="1"/>
      <c r="E5577" s="8"/>
    </row>
    <row r="5578" spans="2:5" ht="51" x14ac:dyDescent="0.2">
      <c r="B5578" s="395" t="s">
        <v>1153</v>
      </c>
      <c r="C5578" s="359" t="s">
        <v>1375</v>
      </c>
      <c r="D5578" s="359" t="s">
        <v>1376</v>
      </c>
      <c r="E5578" s="8"/>
    </row>
    <row r="5579" spans="2:5" x14ac:dyDescent="0.2">
      <c r="B5579" s="14" t="s">
        <v>175</v>
      </c>
      <c r="C5579" s="368">
        <v>0.112</v>
      </c>
      <c r="D5579" s="368">
        <v>0.1075</v>
      </c>
      <c r="E5579" s="106"/>
    </row>
    <row r="5580" spans="2:5" x14ac:dyDescent="0.2">
      <c r="B5580" s="14" t="s">
        <v>177</v>
      </c>
      <c r="C5580" s="368">
        <v>0.112</v>
      </c>
      <c r="D5580" s="368">
        <v>0.16800000000000001</v>
      </c>
      <c r="E5580" s="106"/>
    </row>
    <row r="5581" spans="2:5" x14ac:dyDescent="0.2">
      <c r="B5581" s="14" t="s">
        <v>176</v>
      </c>
      <c r="C5581" s="368">
        <v>0.31359999999999999</v>
      </c>
      <c r="D5581" s="368">
        <v>0.24859999999999999</v>
      </c>
      <c r="E5581" s="106"/>
    </row>
    <row r="5582" spans="2:5" x14ac:dyDescent="0.2">
      <c r="B5582" s="14" t="s">
        <v>2455</v>
      </c>
      <c r="C5582" s="368">
        <v>0.31359999999999999</v>
      </c>
      <c r="D5582" s="368">
        <v>0.2883</v>
      </c>
      <c r="E5582" s="106"/>
    </row>
    <row r="5583" spans="2:5" ht="39" customHeight="1" x14ac:dyDescent="0.2">
      <c r="B5583" s="42" t="s">
        <v>1377</v>
      </c>
      <c r="C5583" s="412">
        <v>0.24640000000000001</v>
      </c>
      <c r="D5583" s="412">
        <v>0.39539999999999997</v>
      </c>
      <c r="E5583" s="106"/>
    </row>
    <row r="5584" spans="2:5" x14ac:dyDescent="0.2">
      <c r="B5584" s="14" t="s">
        <v>1602</v>
      </c>
      <c r="C5584" s="368">
        <v>0.47039999999999998</v>
      </c>
      <c r="D5584" s="368">
        <v>0.39539999999999997</v>
      </c>
      <c r="E5584" s="106"/>
    </row>
    <row r="5585" spans="2:5" x14ac:dyDescent="0.2">
      <c r="B5585" s="14" t="s">
        <v>1603</v>
      </c>
      <c r="C5585" s="368">
        <v>0.47039999999999998</v>
      </c>
      <c r="D5585" s="368">
        <v>0.4178</v>
      </c>
      <c r="E5585" s="106"/>
    </row>
    <row r="5586" spans="2:5" x14ac:dyDescent="0.2">
      <c r="B5586" s="14" t="s">
        <v>181</v>
      </c>
      <c r="C5586" s="368">
        <v>0.56000000000000005</v>
      </c>
      <c r="D5586" s="368">
        <v>0.56000000000000005</v>
      </c>
      <c r="E5586" s="106"/>
    </row>
    <row r="5587" spans="2:5" x14ac:dyDescent="0.2">
      <c r="B5587" s="14" t="s">
        <v>1378</v>
      </c>
      <c r="C5587" s="368">
        <v>0.24640000000000001</v>
      </c>
      <c r="D5587" s="368">
        <v>0.35060000000000002</v>
      </c>
      <c r="E5587" s="106"/>
    </row>
    <row r="5588" spans="2:5" x14ac:dyDescent="0.2">
      <c r="B5588" s="14" t="s">
        <v>1605</v>
      </c>
      <c r="C5588" s="368">
        <v>0.47039999999999998</v>
      </c>
      <c r="D5588" s="368">
        <v>0.42559999999999998</v>
      </c>
      <c r="E5588" s="106"/>
    </row>
    <row r="5589" spans="2:5" x14ac:dyDescent="0.2">
      <c r="B5589" s="14" t="s">
        <v>1379</v>
      </c>
      <c r="C5589" s="368">
        <v>0.24640000000000001</v>
      </c>
      <c r="D5589" s="368">
        <v>0.44800000000000001</v>
      </c>
      <c r="E5589" s="106"/>
    </row>
    <row r="5590" spans="2:5" x14ac:dyDescent="0.2">
      <c r="B5590" s="14" t="s">
        <v>1149</v>
      </c>
      <c r="C5590" s="368">
        <v>0.47039999999999998</v>
      </c>
      <c r="D5590" s="368">
        <v>0.44800000000000001</v>
      </c>
      <c r="E5590" s="106"/>
    </row>
    <row r="5591" spans="2:5" x14ac:dyDescent="0.2">
      <c r="B5591" s="14" t="s">
        <v>1606</v>
      </c>
      <c r="C5591" s="368">
        <v>0.47039999999999998</v>
      </c>
      <c r="D5591" s="368">
        <v>0.44800000000000001</v>
      </c>
      <c r="E5591" s="106"/>
    </row>
    <row r="5592" spans="2:5" x14ac:dyDescent="0.2">
      <c r="B5592" s="14" t="s">
        <v>1150</v>
      </c>
      <c r="C5592" s="368">
        <v>0.47039999999999998</v>
      </c>
      <c r="D5592" s="368">
        <v>0.44800000000000001</v>
      </c>
      <c r="E5592" s="106"/>
    </row>
    <row r="5593" spans="2:5" x14ac:dyDescent="0.2">
      <c r="B5593" s="14" t="s">
        <v>180</v>
      </c>
      <c r="C5593" s="368">
        <v>5.0288000000000004</v>
      </c>
      <c r="D5593" s="368">
        <v>5.0288000000000004</v>
      </c>
      <c r="E5593" s="106"/>
    </row>
    <row r="5594" spans="2:5" x14ac:dyDescent="0.2">
      <c r="B5594" s="14" t="s">
        <v>1604</v>
      </c>
      <c r="C5594" s="368">
        <v>1.0640000000000001</v>
      </c>
      <c r="D5594" s="368">
        <v>1.0640000000000001</v>
      </c>
      <c r="E5594" s="8"/>
    </row>
    <row r="5595" spans="2:5" x14ac:dyDescent="0.2">
      <c r="B5595" s="7"/>
      <c r="C5595" s="103"/>
      <c r="D5595" s="103"/>
      <c r="E5595" s="8"/>
    </row>
    <row r="5596" spans="2:5" x14ac:dyDescent="0.2">
      <c r="B5596" s="22" t="s">
        <v>1380</v>
      </c>
      <c r="C5596" s="103"/>
      <c r="D5596" s="103"/>
      <c r="E5596" s="8"/>
    </row>
    <row r="5597" spans="2:5" x14ac:dyDescent="0.2">
      <c r="B5597" s="18" t="s">
        <v>1381</v>
      </c>
      <c r="C5597" s="103"/>
      <c r="D5597" s="103"/>
      <c r="E5597" s="8"/>
    </row>
    <row r="5598" spans="2:5" x14ac:dyDescent="0.2">
      <c r="B5598" s="107" t="s">
        <v>2020</v>
      </c>
      <c r="C5598" s="102">
        <v>19</v>
      </c>
      <c r="D5598" s="103"/>
      <c r="E5598" s="8"/>
    </row>
    <row r="5599" spans="2:5" ht="13.5" thickBot="1" x14ac:dyDescent="0.25">
      <c r="B5599" s="413" t="s">
        <v>52</v>
      </c>
      <c r="C5599" s="414"/>
      <c r="D5599" s="414"/>
      <c r="E5599" s="5"/>
    </row>
    <row r="5600" spans="2:5" ht="13.5" thickTop="1" x14ac:dyDescent="0.2">
      <c r="B5600" s="249"/>
    </row>
    <row r="5601" spans="2:17" ht="13.5" thickBot="1" x14ac:dyDescent="0.25">
      <c r="B5601"/>
      <c r="C5601"/>
      <c r="D5601"/>
      <c r="E5601"/>
      <c r="F5601"/>
      <c r="G5601"/>
      <c r="H5601"/>
      <c r="I5601"/>
      <c r="J5601"/>
      <c r="K5601"/>
      <c r="L5601"/>
      <c r="M5601"/>
      <c r="N5601"/>
      <c r="O5601"/>
      <c r="P5601"/>
      <c r="Q5601"/>
    </row>
    <row r="5602" spans="2:17" ht="13.5" thickTop="1" x14ac:dyDescent="0.2">
      <c r="B5602" s="100" t="s">
        <v>63</v>
      </c>
      <c r="C5602" s="113"/>
      <c r="D5602" s="113"/>
      <c r="E5602" s="113"/>
      <c r="F5602" s="114"/>
      <c r="G5602" s="114"/>
      <c r="H5602" s="115"/>
      <c r="I5602" s="115"/>
      <c r="J5602" s="115"/>
      <c r="K5602" s="115"/>
      <c r="L5602" s="115"/>
      <c r="M5602" s="110"/>
      <c r="N5602" s="110"/>
      <c r="O5602" s="110"/>
      <c r="P5602" s="110"/>
      <c r="Q5602" s="109"/>
    </row>
    <row r="5603" spans="2:17" ht="51" x14ac:dyDescent="0.2">
      <c r="B5603" s="395" t="s">
        <v>64</v>
      </c>
      <c r="C5603" s="396" t="s">
        <v>1218</v>
      </c>
      <c r="D5603" s="359" t="s">
        <v>65</v>
      </c>
      <c r="E5603" s="359" t="s">
        <v>66</v>
      </c>
      <c r="F5603" s="359" t="s">
        <v>67</v>
      </c>
      <c r="G5603" s="359" t="s">
        <v>68</v>
      </c>
      <c r="H5603" s="359" t="s">
        <v>69</v>
      </c>
      <c r="I5603" s="359" t="s">
        <v>70</v>
      </c>
      <c r="J5603" s="359" t="s">
        <v>71</v>
      </c>
      <c r="K5603" s="359" t="s">
        <v>72</v>
      </c>
      <c r="L5603" s="359" t="s">
        <v>73</v>
      </c>
      <c r="M5603" s="359" t="s">
        <v>255</v>
      </c>
      <c r="N5603" s="359" t="s">
        <v>2024</v>
      </c>
      <c r="O5603" s="359" t="s">
        <v>256</v>
      </c>
      <c r="P5603" s="359" t="s">
        <v>257</v>
      </c>
      <c r="Q5603" s="398" t="s">
        <v>2028</v>
      </c>
    </row>
    <row r="5604" spans="2:17" ht="25.5" x14ac:dyDescent="0.2">
      <c r="B5604" s="277" t="s">
        <v>258</v>
      </c>
      <c r="C5604" s="372" t="s">
        <v>2030</v>
      </c>
      <c r="D5604" s="412">
        <v>19</v>
      </c>
      <c r="E5604" s="412">
        <v>4.3099999999999996</v>
      </c>
      <c r="F5604" s="46">
        <v>300</v>
      </c>
      <c r="G5604" s="412">
        <v>5</v>
      </c>
      <c r="H5604" s="46" t="s">
        <v>259</v>
      </c>
      <c r="I5604" s="412">
        <v>1.7</v>
      </c>
      <c r="J5604" s="46" t="s">
        <v>260</v>
      </c>
      <c r="K5604" s="45">
        <v>4.99</v>
      </c>
      <c r="L5604" s="417" t="s">
        <v>261</v>
      </c>
      <c r="M5604" s="117">
        <v>0.126</v>
      </c>
      <c r="N5604" s="180" t="s">
        <v>262</v>
      </c>
      <c r="O5604" s="180" t="s">
        <v>263</v>
      </c>
      <c r="P5604" s="180" t="s">
        <v>762</v>
      </c>
      <c r="Q5604" s="272" t="s">
        <v>763</v>
      </c>
    </row>
    <row r="5605" spans="2:17" ht="25.5" x14ac:dyDescent="0.2">
      <c r="B5605" s="277" t="s">
        <v>764</v>
      </c>
      <c r="C5605" s="372" t="s">
        <v>2030</v>
      </c>
      <c r="D5605" s="412">
        <v>31.75</v>
      </c>
      <c r="E5605" s="412">
        <v>5.0599999999999996</v>
      </c>
      <c r="F5605" s="46">
        <v>400</v>
      </c>
      <c r="G5605" s="412">
        <v>7.5</v>
      </c>
      <c r="H5605" s="46" t="s">
        <v>765</v>
      </c>
      <c r="I5605" s="412">
        <v>1.7</v>
      </c>
      <c r="J5605" s="46" t="s">
        <v>260</v>
      </c>
      <c r="K5605" s="45">
        <v>8.99</v>
      </c>
      <c r="L5605" s="417" t="s">
        <v>766</v>
      </c>
      <c r="M5605" s="117">
        <v>9.6000000000000002E-2</v>
      </c>
      <c r="N5605" s="180" t="s">
        <v>767</v>
      </c>
      <c r="O5605" s="180" t="s">
        <v>762</v>
      </c>
      <c r="P5605" s="180" t="s">
        <v>768</v>
      </c>
      <c r="Q5605" s="272" t="s">
        <v>763</v>
      </c>
    </row>
    <row r="5606" spans="2:17" ht="25.5" x14ac:dyDescent="0.2">
      <c r="B5606" s="50" t="s">
        <v>769</v>
      </c>
      <c r="C5606" s="89" t="s">
        <v>2030</v>
      </c>
      <c r="D5606" s="412">
        <v>19</v>
      </c>
      <c r="E5606" s="412">
        <v>4.3099999999999996</v>
      </c>
      <c r="F5606" s="46">
        <v>300</v>
      </c>
      <c r="G5606" s="412">
        <v>5</v>
      </c>
      <c r="H5606" s="418" t="s">
        <v>259</v>
      </c>
      <c r="I5606" s="412">
        <v>1.7</v>
      </c>
      <c r="J5606" s="418" t="s">
        <v>260</v>
      </c>
      <c r="K5606" s="417">
        <v>4.99</v>
      </c>
      <c r="L5606" s="417" t="s">
        <v>261</v>
      </c>
      <c r="M5606" s="117">
        <v>0.126</v>
      </c>
      <c r="N5606" s="180" t="s">
        <v>262</v>
      </c>
      <c r="O5606" s="180" t="s">
        <v>263</v>
      </c>
      <c r="P5606" s="180" t="s">
        <v>762</v>
      </c>
      <c r="Q5606" s="272" t="s">
        <v>763</v>
      </c>
    </row>
    <row r="5607" spans="2:17" ht="25.5" x14ac:dyDescent="0.2">
      <c r="B5607" s="50" t="s">
        <v>770</v>
      </c>
      <c r="C5607" s="89" t="s">
        <v>2030</v>
      </c>
      <c r="D5607" s="412">
        <v>31.75</v>
      </c>
      <c r="E5607" s="412">
        <v>5.0599999999999996</v>
      </c>
      <c r="F5607" s="46">
        <v>400</v>
      </c>
      <c r="G5607" s="412">
        <v>7.5</v>
      </c>
      <c r="H5607" s="418" t="s">
        <v>765</v>
      </c>
      <c r="I5607" s="412">
        <v>1.7</v>
      </c>
      <c r="J5607" s="418" t="s">
        <v>260</v>
      </c>
      <c r="K5607" s="417">
        <v>8.99</v>
      </c>
      <c r="L5607" s="417" t="s">
        <v>766</v>
      </c>
      <c r="M5607" s="415">
        <v>9.6000000000000002E-2</v>
      </c>
      <c r="N5607" s="180" t="s">
        <v>767</v>
      </c>
      <c r="O5607" s="180" t="s">
        <v>762</v>
      </c>
      <c r="P5607" s="180" t="s">
        <v>768</v>
      </c>
      <c r="Q5607" s="272" t="s">
        <v>763</v>
      </c>
    </row>
    <row r="5608" spans="2:17" ht="13.5" thickBot="1" x14ac:dyDescent="0.25">
      <c r="B5608" s="3" t="s">
        <v>1610</v>
      </c>
      <c r="C5608" s="4"/>
      <c r="D5608" s="4"/>
      <c r="E5608" s="118"/>
      <c r="F5608" s="4"/>
      <c r="G5608" s="4"/>
      <c r="H5608" s="4"/>
      <c r="I5608" s="4"/>
      <c r="J5608" s="4"/>
      <c r="K5608" s="4"/>
      <c r="L5608" s="4"/>
      <c r="M5608" s="4"/>
      <c r="N5608" s="4"/>
      <c r="O5608" s="4"/>
      <c r="P5608" s="4"/>
      <c r="Q5608" s="5"/>
    </row>
    <row r="5609" spans="2:17" ht="13.5" thickTop="1" x14ac:dyDescent="0.2">
      <c r="B5609" s="249"/>
      <c r="C5609"/>
      <c r="D5609"/>
      <c r="E5609"/>
      <c r="F5609"/>
      <c r="G5609"/>
      <c r="H5609"/>
      <c r="I5609"/>
      <c r="J5609"/>
      <c r="K5609"/>
      <c r="L5609"/>
      <c r="M5609"/>
      <c r="N5609"/>
      <c r="O5609"/>
      <c r="P5609"/>
      <c r="Q5609"/>
    </row>
    <row r="5610" spans="2:17" ht="13.5" thickBot="1" x14ac:dyDescent="0.25">
      <c r="B5610"/>
      <c r="C5610"/>
      <c r="D5610"/>
      <c r="E5610"/>
      <c r="F5610"/>
      <c r="G5610"/>
      <c r="H5610"/>
      <c r="I5610"/>
      <c r="J5610"/>
      <c r="K5610"/>
      <c r="L5610"/>
      <c r="M5610"/>
      <c r="N5610"/>
      <c r="O5610"/>
      <c r="P5610"/>
      <c r="Q5610"/>
    </row>
    <row r="5611" spans="2:17" ht="14.25" thickTop="1" thickBot="1" x14ac:dyDescent="0.25">
      <c r="B5611" s="100" t="s">
        <v>771</v>
      </c>
      <c r="C5611" s="100"/>
      <c r="D5611" s="100"/>
      <c r="E5611" s="100"/>
      <c r="F5611" s="113"/>
      <c r="G5611" s="114"/>
      <c r="H5611" s="114"/>
      <c r="I5611" s="114"/>
      <c r="J5611" s="115"/>
      <c r="K5611" s="115"/>
      <c r="L5611" s="115"/>
      <c r="M5611" s="110"/>
      <c r="N5611" s="110"/>
      <c r="O5611" s="110"/>
      <c r="P5611" s="110"/>
      <c r="Q5611" s="109"/>
    </row>
    <row r="5612" spans="2:17" ht="38.25" x14ac:dyDescent="0.2">
      <c r="B5612" s="253" t="s">
        <v>381</v>
      </c>
      <c r="C5612" s="251" t="s">
        <v>772</v>
      </c>
      <c r="D5612" s="252" t="s">
        <v>773</v>
      </c>
      <c r="E5612" s="252" t="s">
        <v>774</v>
      </c>
      <c r="F5612" s="252" t="s">
        <v>775</v>
      </c>
      <c r="G5612" s="4204" t="s">
        <v>2024</v>
      </c>
      <c r="H5612" s="4204"/>
      <c r="I5612" s="252" t="s">
        <v>776</v>
      </c>
      <c r="J5612" s="4204" t="s">
        <v>777</v>
      </c>
      <c r="K5612" s="4204"/>
      <c r="L5612" s="252" t="s">
        <v>778</v>
      </c>
      <c r="M5612" s="4204" t="s">
        <v>779</v>
      </c>
      <c r="N5612" s="4204"/>
      <c r="O5612" s="252" t="s">
        <v>780</v>
      </c>
      <c r="P5612" s="4202" t="s">
        <v>781</v>
      </c>
      <c r="Q5612" s="4203"/>
    </row>
    <row r="5613" spans="2:17" x14ac:dyDescent="0.2">
      <c r="B5613" s="427" t="s">
        <v>782</v>
      </c>
      <c r="C5613" s="419" t="s">
        <v>783</v>
      </c>
      <c r="D5613" s="420">
        <v>600</v>
      </c>
      <c r="E5613" s="434">
        <v>7.0000000000000007E-2</v>
      </c>
      <c r="F5613" s="434">
        <v>7.0000000000000007E-2</v>
      </c>
      <c r="G5613" s="421" t="s">
        <v>784</v>
      </c>
      <c r="H5613" s="372" t="s">
        <v>785</v>
      </c>
      <c r="I5613" s="163">
        <v>0.2087</v>
      </c>
      <c r="J5613" s="421" t="s">
        <v>786</v>
      </c>
      <c r="K5613" s="372" t="s">
        <v>787</v>
      </c>
      <c r="L5613" s="434">
        <v>0.22</v>
      </c>
      <c r="M5613" s="421" t="s">
        <v>788</v>
      </c>
      <c r="N5613" s="372" t="s">
        <v>789</v>
      </c>
      <c r="O5613" s="434">
        <v>0.13619999999999999</v>
      </c>
      <c r="P5613" s="421" t="s">
        <v>790</v>
      </c>
      <c r="Q5613" s="272" t="s">
        <v>791</v>
      </c>
    </row>
    <row r="5614" spans="2:17" x14ac:dyDescent="0.2">
      <c r="B5614" s="427" t="s">
        <v>792</v>
      </c>
      <c r="C5614" s="419" t="s">
        <v>783</v>
      </c>
      <c r="D5614" s="420">
        <v>2000</v>
      </c>
      <c r="E5614" s="434">
        <v>6.5000000000000002E-2</v>
      </c>
      <c r="F5614" s="434">
        <v>7.0000000000000007E-2</v>
      </c>
      <c r="G5614" s="421" t="s">
        <v>793</v>
      </c>
      <c r="H5614" s="372" t="s">
        <v>794</v>
      </c>
      <c r="I5614" s="163">
        <v>0.20469999999999999</v>
      </c>
      <c r="J5614" s="421" t="s">
        <v>795</v>
      </c>
      <c r="K5614" s="372" t="s">
        <v>796</v>
      </c>
      <c r="L5614" s="434">
        <v>0.22</v>
      </c>
      <c r="M5614" s="421" t="s">
        <v>797</v>
      </c>
      <c r="N5614" s="372" t="s">
        <v>798</v>
      </c>
      <c r="O5614" s="434">
        <v>0.13619999999999999</v>
      </c>
      <c r="P5614" s="421" t="s">
        <v>799</v>
      </c>
      <c r="Q5614" s="272" t="s">
        <v>800</v>
      </c>
    </row>
    <row r="5615" spans="2:17" x14ac:dyDescent="0.2">
      <c r="B5615" s="428" t="s">
        <v>801</v>
      </c>
      <c r="C5615" s="422" t="s">
        <v>783</v>
      </c>
      <c r="D5615" s="423">
        <v>5000</v>
      </c>
      <c r="E5615" s="434">
        <v>0.06</v>
      </c>
      <c r="F5615" s="434">
        <v>7.0000000000000007E-2</v>
      </c>
      <c r="G5615" s="421" t="s">
        <v>802</v>
      </c>
      <c r="H5615" s="372" t="s">
        <v>803</v>
      </c>
      <c r="I5615" s="163">
        <v>0.19969999999999999</v>
      </c>
      <c r="J5615" s="421" t="s">
        <v>804</v>
      </c>
      <c r="K5615" s="372" t="s">
        <v>805</v>
      </c>
      <c r="L5615" s="434">
        <v>0.22</v>
      </c>
      <c r="M5615" s="421" t="s">
        <v>806</v>
      </c>
      <c r="N5615" s="372" t="s">
        <v>807</v>
      </c>
      <c r="O5615" s="434">
        <v>0.1212</v>
      </c>
      <c r="P5615" s="421" t="s">
        <v>808</v>
      </c>
      <c r="Q5615" s="272" t="s">
        <v>809</v>
      </c>
    </row>
    <row r="5616" spans="2:17" x14ac:dyDescent="0.2">
      <c r="B5616" s="428" t="s">
        <v>810</v>
      </c>
      <c r="C5616" s="422" t="s">
        <v>783</v>
      </c>
      <c r="D5616" s="423">
        <v>10000</v>
      </c>
      <c r="E5616" s="434">
        <v>0.05</v>
      </c>
      <c r="F5616" s="434">
        <v>7.0000000000000007E-2</v>
      </c>
      <c r="G5616" s="421" t="s">
        <v>811</v>
      </c>
      <c r="H5616" s="372" t="s">
        <v>812</v>
      </c>
      <c r="I5616" s="163">
        <v>0.19370000000000001</v>
      </c>
      <c r="J5616" s="421" t="s">
        <v>813</v>
      </c>
      <c r="K5616" s="372" t="s">
        <v>814</v>
      </c>
      <c r="L5616" s="434">
        <v>0.22</v>
      </c>
      <c r="M5616" s="421" t="s">
        <v>815</v>
      </c>
      <c r="N5616" s="372" t="s">
        <v>816</v>
      </c>
      <c r="O5616" s="434">
        <v>0.1212</v>
      </c>
      <c r="P5616" s="421" t="s">
        <v>817</v>
      </c>
      <c r="Q5616" s="272" t="s">
        <v>818</v>
      </c>
    </row>
    <row r="5617" spans="2:17" x14ac:dyDescent="0.2">
      <c r="B5617" s="429"/>
      <c r="C5617" s="424"/>
      <c r="D5617" s="425"/>
      <c r="E5617" s="119"/>
      <c r="F5617" s="119"/>
      <c r="G5617" s="119"/>
      <c r="H5617" s="426"/>
      <c r="I5617" s="119"/>
      <c r="J5617" s="119"/>
      <c r="K5617" s="426"/>
      <c r="L5617" s="119"/>
      <c r="M5617" s="119"/>
      <c r="N5617" s="426"/>
      <c r="O5617" s="119"/>
      <c r="P5617" s="119"/>
      <c r="Q5617" s="430"/>
    </row>
    <row r="5618" spans="2:17" x14ac:dyDescent="0.2">
      <c r="B5618" s="427" t="s">
        <v>782</v>
      </c>
      <c r="C5618" s="419" t="s">
        <v>2030</v>
      </c>
      <c r="D5618" s="420">
        <v>600</v>
      </c>
      <c r="E5618" s="434">
        <v>7.0000000000000007E-2</v>
      </c>
      <c r="F5618" s="434">
        <v>7.0000000000000007E-2</v>
      </c>
      <c r="G5618" s="421" t="s">
        <v>784</v>
      </c>
      <c r="H5618" s="372" t="s">
        <v>785</v>
      </c>
      <c r="I5618" s="163">
        <v>0.2087</v>
      </c>
      <c r="J5618" s="421" t="s">
        <v>786</v>
      </c>
      <c r="K5618" s="372" t="s">
        <v>787</v>
      </c>
      <c r="L5618" s="434">
        <v>0.22</v>
      </c>
      <c r="M5618" s="421" t="s">
        <v>788</v>
      </c>
      <c r="N5618" s="372" t="s">
        <v>789</v>
      </c>
      <c r="O5618" s="434">
        <v>0.13619999999999999</v>
      </c>
      <c r="P5618" s="421" t="s">
        <v>790</v>
      </c>
      <c r="Q5618" s="272" t="s">
        <v>819</v>
      </c>
    </row>
    <row r="5619" spans="2:17" x14ac:dyDescent="0.2">
      <c r="B5619" s="427" t="s">
        <v>792</v>
      </c>
      <c r="C5619" s="419" t="s">
        <v>2030</v>
      </c>
      <c r="D5619" s="420">
        <v>2000</v>
      </c>
      <c r="E5619" s="434">
        <v>6.5000000000000002E-2</v>
      </c>
      <c r="F5619" s="434">
        <v>7.0000000000000007E-2</v>
      </c>
      <c r="G5619" s="421" t="s">
        <v>793</v>
      </c>
      <c r="H5619" s="372" t="s">
        <v>794</v>
      </c>
      <c r="I5619" s="163">
        <v>0.20469999999999999</v>
      </c>
      <c r="J5619" s="421" t="s">
        <v>795</v>
      </c>
      <c r="K5619" s="372" t="s">
        <v>796</v>
      </c>
      <c r="L5619" s="434">
        <v>0.22</v>
      </c>
      <c r="M5619" s="421" t="s">
        <v>797</v>
      </c>
      <c r="N5619" s="372" t="s">
        <v>798</v>
      </c>
      <c r="O5619" s="434">
        <v>0.13619999999999999</v>
      </c>
      <c r="P5619" s="421" t="s">
        <v>799</v>
      </c>
      <c r="Q5619" s="272" t="s">
        <v>800</v>
      </c>
    </row>
    <row r="5620" spans="2:17" x14ac:dyDescent="0.2">
      <c r="B5620" s="428" t="s">
        <v>801</v>
      </c>
      <c r="C5620" s="422" t="s">
        <v>2030</v>
      </c>
      <c r="D5620" s="423">
        <v>5000</v>
      </c>
      <c r="E5620" s="434">
        <v>0.06</v>
      </c>
      <c r="F5620" s="434">
        <v>7.0000000000000007E-2</v>
      </c>
      <c r="G5620" s="421" t="s">
        <v>802</v>
      </c>
      <c r="H5620" s="372" t="s">
        <v>803</v>
      </c>
      <c r="I5620" s="163">
        <v>0.19969999999999999</v>
      </c>
      <c r="J5620" s="421" t="s">
        <v>804</v>
      </c>
      <c r="K5620" s="372" t="s">
        <v>805</v>
      </c>
      <c r="L5620" s="434">
        <v>0.22</v>
      </c>
      <c r="M5620" s="421" t="s">
        <v>806</v>
      </c>
      <c r="N5620" s="372" t="s">
        <v>807</v>
      </c>
      <c r="O5620" s="434">
        <v>0.1212</v>
      </c>
      <c r="P5620" s="421" t="s">
        <v>808</v>
      </c>
      <c r="Q5620" s="272" t="s">
        <v>809</v>
      </c>
    </row>
    <row r="5621" spans="2:17" x14ac:dyDescent="0.2">
      <c r="B5621" s="428" t="s">
        <v>810</v>
      </c>
      <c r="C5621" s="422" t="s">
        <v>2030</v>
      </c>
      <c r="D5621" s="423">
        <v>10000</v>
      </c>
      <c r="E5621" s="434">
        <v>0.05</v>
      </c>
      <c r="F5621" s="434">
        <v>7.0000000000000007E-2</v>
      </c>
      <c r="G5621" s="421" t="s">
        <v>811</v>
      </c>
      <c r="H5621" s="372" t="s">
        <v>812</v>
      </c>
      <c r="I5621" s="163">
        <v>0.19370000000000001</v>
      </c>
      <c r="J5621" s="421" t="s">
        <v>813</v>
      </c>
      <c r="K5621" s="372" t="s">
        <v>814</v>
      </c>
      <c r="L5621" s="434">
        <v>0.22</v>
      </c>
      <c r="M5621" s="421" t="s">
        <v>815</v>
      </c>
      <c r="N5621" s="372" t="s">
        <v>816</v>
      </c>
      <c r="O5621" s="434">
        <v>0.1212</v>
      </c>
      <c r="P5621" s="421" t="s">
        <v>817</v>
      </c>
      <c r="Q5621" s="272" t="s">
        <v>818</v>
      </c>
    </row>
    <row r="5622" spans="2:17" x14ac:dyDescent="0.2">
      <c r="B5622" s="107" t="s">
        <v>2438</v>
      </c>
      <c r="C5622" s="1"/>
      <c r="D5622" s="1"/>
      <c r="E5622" s="1"/>
      <c r="F5622" s="1"/>
      <c r="G5622" s="1"/>
      <c r="H5622" s="1"/>
      <c r="I5622" s="1"/>
      <c r="J5622" s="1"/>
      <c r="K5622" s="1"/>
      <c r="L5622" s="1"/>
      <c r="M5622" s="1"/>
      <c r="N5622" s="1"/>
      <c r="O5622" s="1"/>
      <c r="P5622" s="1"/>
      <c r="Q5622" s="8"/>
    </row>
    <row r="5623" spans="2:17" ht="13.5" thickBot="1" x14ac:dyDescent="0.25">
      <c r="B5623" s="3" t="s">
        <v>52</v>
      </c>
      <c r="C5623" s="4"/>
      <c r="D5623" s="4"/>
      <c r="E5623" s="4"/>
      <c r="F5623" s="4"/>
      <c r="G5623" s="4"/>
      <c r="H5623" s="4"/>
      <c r="I5623" s="4"/>
      <c r="J5623" s="4"/>
      <c r="K5623" s="4"/>
      <c r="L5623" s="4"/>
      <c r="M5623" s="4"/>
      <c r="N5623" s="4"/>
      <c r="O5623" s="4"/>
      <c r="P5623" s="4"/>
      <c r="Q5623" s="5"/>
    </row>
    <row r="5624" spans="2:17" ht="13.5" thickTop="1" x14ac:dyDescent="0.2">
      <c r="B5624" s="249"/>
      <c r="C5624"/>
      <c r="D5624"/>
      <c r="E5624"/>
      <c r="F5624"/>
      <c r="G5624"/>
      <c r="H5624"/>
      <c r="I5624"/>
      <c r="J5624"/>
      <c r="K5624"/>
      <c r="L5624"/>
      <c r="M5624"/>
      <c r="N5624"/>
      <c r="O5624"/>
      <c r="P5624"/>
      <c r="Q5624"/>
    </row>
    <row r="5625" spans="2:17" ht="13.5" thickBot="1" x14ac:dyDescent="0.25">
      <c r="B5625"/>
      <c r="C5625"/>
      <c r="D5625"/>
      <c r="E5625"/>
      <c r="F5625"/>
      <c r="G5625"/>
      <c r="H5625"/>
      <c r="I5625"/>
      <c r="J5625"/>
      <c r="K5625"/>
      <c r="L5625"/>
      <c r="M5625"/>
      <c r="N5625"/>
      <c r="O5625"/>
      <c r="P5625"/>
      <c r="Q5625"/>
    </row>
    <row r="5626" spans="2:17" ht="13.5" thickTop="1" x14ac:dyDescent="0.2">
      <c r="B5626" s="100" t="s">
        <v>2439</v>
      </c>
      <c r="C5626" s="100"/>
      <c r="D5626" s="100"/>
      <c r="E5626" s="100"/>
      <c r="F5626" s="113"/>
      <c r="G5626" s="114"/>
      <c r="H5626" s="114"/>
      <c r="I5626" s="115"/>
      <c r="J5626" s="122"/>
      <c r="K5626" s="123"/>
      <c r="L5626" s="123"/>
      <c r="M5626" s="1"/>
      <c r="N5626" s="1"/>
      <c r="O5626" s="1"/>
      <c r="P5626" s="1"/>
      <c r="Q5626" s="1"/>
    </row>
    <row r="5627" spans="2:17" ht="51" x14ac:dyDescent="0.2">
      <c r="B5627" s="432" t="s">
        <v>1811</v>
      </c>
      <c r="C5627" s="396" t="s">
        <v>772</v>
      </c>
      <c r="D5627" s="359" t="s">
        <v>773</v>
      </c>
      <c r="E5627" s="359" t="s">
        <v>255</v>
      </c>
      <c r="F5627" s="359" t="s">
        <v>2024</v>
      </c>
      <c r="G5627" s="359" t="s">
        <v>1812</v>
      </c>
      <c r="H5627" s="359" t="s">
        <v>2025</v>
      </c>
      <c r="I5627" s="359" t="s">
        <v>2023</v>
      </c>
      <c r="J5627" s="433" t="s">
        <v>781</v>
      </c>
      <c r="K5627" s="84"/>
      <c r="L5627" s="84"/>
      <c r="M5627" s="24"/>
      <c r="N5627" s="124"/>
      <c r="O5627" s="124"/>
      <c r="P5627" s="124"/>
      <c r="Q5627" s="124"/>
    </row>
    <row r="5628" spans="2:17" x14ac:dyDescent="0.2">
      <c r="B5628" s="14" t="s">
        <v>1813</v>
      </c>
      <c r="C5628" s="38" t="s">
        <v>783</v>
      </c>
      <c r="D5628" s="125">
        <v>600</v>
      </c>
      <c r="E5628" s="434">
        <v>7.0000000000000007E-2</v>
      </c>
      <c r="F5628" s="38" t="s">
        <v>1814</v>
      </c>
      <c r="G5628" s="434">
        <v>0.23300000000000001</v>
      </c>
      <c r="H5628" s="38" t="s">
        <v>1815</v>
      </c>
      <c r="I5628" s="434">
        <v>0.14000000000000001</v>
      </c>
      <c r="J5628" s="41" t="s">
        <v>1816</v>
      </c>
      <c r="K5628" s="24"/>
      <c r="L5628" s="24"/>
      <c r="M5628" s="24"/>
      <c r="N5628" s="126"/>
      <c r="O5628" s="126"/>
      <c r="P5628" s="126"/>
      <c r="Q5628" s="127"/>
    </row>
    <row r="5629" spans="2:17" x14ac:dyDescent="0.2">
      <c r="B5629" s="42" t="s">
        <v>1817</v>
      </c>
      <c r="C5629" s="43" t="s">
        <v>783</v>
      </c>
      <c r="D5629" s="128">
        <v>600</v>
      </c>
      <c r="E5629" s="434">
        <v>0.08</v>
      </c>
      <c r="F5629" s="43" t="s">
        <v>1818</v>
      </c>
      <c r="G5629" s="434">
        <v>0.23300000000000001</v>
      </c>
      <c r="H5629" s="43" t="s">
        <v>1819</v>
      </c>
      <c r="I5629" s="434">
        <v>0.14000000000000001</v>
      </c>
      <c r="J5629" s="129" t="s">
        <v>1816</v>
      </c>
      <c r="K5629" s="34"/>
      <c r="L5629" s="34"/>
      <c r="M5629" s="24"/>
      <c r="N5629" s="130"/>
      <c r="O5629" s="130"/>
      <c r="P5629" s="130"/>
      <c r="Q5629" s="131"/>
    </row>
    <row r="5630" spans="2:17" x14ac:dyDescent="0.2">
      <c r="B5630" s="42" t="s">
        <v>1817</v>
      </c>
      <c r="C5630" s="43" t="s">
        <v>783</v>
      </c>
      <c r="D5630" s="128">
        <v>2000</v>
      </c>
      <c r="E5630" s="434">
        <v>0.08</v>
      </c>
      <c r="F5630" s="43" t="s">
        <v>1820</v>
      </c>
      <c r="G5630" s="434">
        <v>0.23300000000000001</v>
      </c>
      <c r="H5630" s="132" t="s">
        <v>1821</v>
      </c>
      <c r="I5630" s="434">
        <v>0.14000000000000001</v>
      </c>
      <c r="J5630" s="129" t="s">
        <v>1822</v>
      </c>
      <c r="K5630" s="34"/>
      <c r="L5630" s="34"/>
      <c r="M5630" s="24"/>
      <c r="N5630" s="130"/>
      <c r="O5630" s="130"/>
      <c r="P5630" s="130"/>
      <c r="Q5630" s="131"/>
    </row>
    <row r="5631" spans="2:17" x14ac:dyDescent="0.2">
      <c r="B5631" s="42" t="s">
        <v>1817</v>
      </c>
      <c r="C5631" s="43" t="s">
        <v>783</v>
      </c>
      <c r="D5631" s="128">
        <v>5000</v>
      </c>
      <c r="E5631" s="434">
        <v>0.08</v>
      </c>
      <c r="F5631" s="43" t="s">
        <v>1823</v>
      </c>
      <c r="G5631" s="434">
        <v>0.23300000000000001</v>
      </c>
      <c r="H5631" s="132" t="s">
        <v>1824</v>
      </c>
      <c r="I5631" s="434">
        <v>0.14000000000000001</v>
      </c>
      <c r="J5631" s="129" t="s">
        <v>1825</v>
      </c>
      <c r="K5631" s="34"/>
      <c r="L5631" s="34"/>
      <c r="M5631" s="24"/>
      <c r="N5631" s="130"/>
      <c r="O5631" s="130"/>
      <c r="P5631" s="130"/>
      <c r="Q5631" s="133"/>
    </row>
    <row r="5632" spans="2:17" x14ac:dyDescent="0.2">
      <c r="B5632" s="134" t="s">
        <v>1817</v>
      </c>
      <c r="C5632" s="132" t="s">
        <v>783</v>
      </c>
      <c r="D5632" s="135">
        <v>10000</v>
      </c>
      <c r="E5632" s="434">
        <v>0.08</v>
      </c>
      <c r="F5632" s="43" t="s">
        <v>1826</v>
      </c>
      <c r="G5632" s="434">
        <v>0.23300000000000001</v>
      </c>
      <c r="H5632" s="132" t="s">
        <v>1827</v>
      </c>
      <c r="I5632" s="434">
        <v>0.14000000000000001</v>
      </c>
      <c r="J5632" s="136" t="s">
        <v>1828</v>
      </c>
      <c r="K5632" s="34"/>
      <c r="L5632" s="34"/>
      <c r="M5632" s="24"/>
      <c r="N5632" s="126"/>
      <c r="O5632" s="126"/>
      <c r="P5632" s="126"/>
      <c r="Q5632" s="24"/>
    </row>
    <row r="5633" spans="2:17" ht="6" customHeight="1" x14ac:dyDescent="0.2">
      <c r="B5633" s="137"/>
      <c r="C5633" s="138"/>
      <c r="D5633" s="139"/>
      <c r="E5633" s="139"/>
      <c r="F5633" s="138"/>
      <c r="G5633" s="139"/>
      <c r="H5633" s="138"/>
      <c r="I5633" s="139"/>
      <c r="J5633" s="140"/>
      <c r="K5633" s="34"/>
      <c r="L5633" s="34"/>
      <c r="M5633" s="24"/>
      <c r="N5633" s="24"/>
      <c r="O5633" s="24"/>
      <c r="P5633" s="24"/>
      <c r="Q5633" s="24"/>
    </row>
    <row r="5634" spans="2:17" x14ac:dyDescent="0.2">
      <c r="B5634" s="14" t="s">
        <v>1813</v>
      </c>
      <c r="C5634" s="38" t="s">
        <v>2030</v>
      </c>
      <c r="D5634" s="125">
        <v>600</v>
      </c>
      <c r="E5634" s="434">
        <v>7.0000000000000007E-2</v>
      </c>
      <c r="F5634" s="38" t="s">
        <v>1814</v>
      </c>
      <c r="G5634" s="434">
        <v>0.23300000000000001</v>
      </c>
      <c r="H5634" s="38" t="s">
        <v>1829</v>
      </c>
      <c r="I5634" s="434">
        <v>0.14000000000000001</v>
      </c>
      <c r="J5634" s="41" t="s">
        <v>1816</v>
      </c>
      <c r="K5634" s="24"/>
      <c r="L5634" s="24"/>
      <c r="M5634" s="24"/>
      <c r="N5634" s="126"/>
      <c r="O5634" s="126"/>
      <c r="P5634" s="126"/>
      <c r="Q5634" s="24"/>
    </row>
    <row r="5635" spans="2:17" x14ac:dyDescent="0.2">
      <c r="B5635" s="42" t="s">
        <v>1817</v>
      </c>
      <c r="C5635" s="43" t="s">
        <v>2030</v>
      </c>
      <c r="D5635" s="128">
        <v>600</v>
      </c>
      <c r="E5635" s="434">
        <v>0.08</v>
      </c>
      <c r="F5635" s="43" t="s">
        <v>1830</v>
      </c>
      <c r="G5635" s="434">
        <v>0.23300000000000001</v>
      </c>
      <c r="H5635" s="43" t="s">
        <v>1829</v>
      </c>
      <c r="I5635" s="434">
        <v>0.14000000000000001</v>
      </c>
      <c r="J5635" s="129" t="s">
        <v>1816</v>
      </c>
      <c r="K5635" s="34"/>
      <c r="L5635" s="34"/>
      <c r="M5635" s="24"/>
      <c r="N5635" s="126"/>
      <c r="O5635" s="126"/>
      <c r="P5635" s="126"/>
      <c r="Q5635" s="24"/>
    </row>
    <row r="5636" spans="2:17" x14ac:dyDescent="0.2">
      <c r="B5636" s="7"/>
      <c r="C5636" s="1"/>
      <c r="D5636" s="1"/>
      <c r="E5636" s="1"/>
      <c r="F5636" s="1"/>
      <c r="G5636" s="1"/>
      <c r="H5636" s="1"/>
      <c r="I5636" s="1"/>
      <c r="J5636" s="8"/>
      <c r="K5636" s="1"/>
      <c r="L5636" s="1"/>
      <c r="M5636" s="1"/>
      <c r="N5636" s="1"/>
      <c r="O5636" s="1"/>
      <c r="P5636" s="24"/>
      <c r="Q5636" s="24"/>
    </row>
    <row r="5637" spans="2:17" ht="51" x14ac:dyDescent="0.2">
      <c r="B5637" s="395" t="s">
        <v>1831</v>
      </c>
      <c r="C5637" s="396" t="s">
        <v>772</v>
      </c>
      <c r="D5637" s="359" t="s">
        <v>773</v>
      </c>
      <c r="E5637" s="359" t="s">
        <v>255</v>
      </c>
      <c r="F5637" s="359" t="s">
        <v>2024</v>
      </c>
      <c r="G5637" s="359" t="s">
        <v>1812</v>
      </c>
      <c r="H5637" s="359" t="s">
        <v>2025</v>
      </c>
      <c r="I5637" s="359" t="s">
        <v>2023</v>
      </c>
      <c r="J5637" s="433" t="s">
        <v>781</v>
      </c>
      <c r="K5637" s="59"/>
      <c r="L5637" s="59"/>
      <c r="M5637"/>
      <c r="N5637" s="124"/>
      <c r="O5637" s="124"/>
      <c r="P5637" s="124"/>
      <c r="Q5637" s="141"/>
    </row>
    <row r="5638" spans="2:17" x14ac:dyDescent="0.2">
      <c r="B5638" s="15" t="s">
        <v>1832</v>
      </c>
      <c r="C5638" s="90" t="s">
        <v>783</v>
      </c>
      <c r="D5638" s="142">
        <v>600</v>
      </c>
      <c r="E5638" s="434">
        <v>7.0000000000000007E-2</v>
      </c>
      <c r="F5638" s="90" t="s">
        <v>1833</v>
      </c>
      <c r="G5638" s="434">
        <v>0.23300000000000001</v>
      </c>
      <c r="H5638" s="90" t="s">
        <v>1815</v>
      </c>
      <c r="I5638" s="434">
        <v>0.14000000000000001</v>
      </c>
      <c r="J5638" s="143" t="s">
        <v>434</v>
      </c>
      <c r="K5638" s="24"/>
      <c r="L5638" s="24"/>
      <c r="M5638"/>
      <c r="N5638" s="126"/>
      <c r="O5638" s="126"/>
      <c r="P5638" s="126"/>
      <c r="Q5638" s="144"/>
    </row>
    <row r="5639" spans="2:17" x14ac:dyDescent="0.2">
      <c r="B5639" s="134" t="s">
        <v>435</v>
      </c>
      <c r="C5639" s="132" t="s">
        <v>783</v>
      </c>
      <c r="D5639" s="135">
        <v>2000</v>
      </c>
      <c r="E5639" s="434">
        <v>6.7000000000000004E-2</v>
      </c>
      <c r="F5639" s="132" t="s">
        <v>436</v>
      </c>
      <c r="G5639" s="434">
        <v>0.22900000000000001</v>
      </c>
      <c r="H5639" s="132" t="s">
        <v>437</v>
      </c>
      <c r="I5639" s="434">
        <v>0.13600000000000001</v>
      </c>
      <c r="J5639" s="136" t="s">
        <v>438</v>
      </c>
      <c r="K5639" s="34"/>
      <c r="L5639" s="34"/>
      <c r="M5639"/>
      <c r="N5639" s="130"/>
      <c r="O5639" s="130"/>
      <c r="P5639" s="130"/>
      <c r="Q5639" s="145"/>
    </row>
    <row r="5640" spans="2:17" x14ac:dyDescent="0.2">
      <c r="B5640" s="134" t="s">
        <v>439</v>
      </c>
      <c r="C5640" s="132" t="s">
        <v>783</v>
      </c>
      <c r="D5640" s="135">
        <v>5000</v>
      </c>
      <c r="E5640" s="434">
        <v>6.4000000000000001E-2</v>
      </c>
      <c r="F5640" s="132" t="s">
        <v>440</v>
      </c>
      <c r="G5640" s="434">
        <v>0.224</v>
      </c>
      <c r="H5640" s="132" t="s">
        <v>441</v>
      </c>
      <c r="I5640" s="434">
        <v>0.13100000000000001</v>
      </c>
      <c r="J5640" s="136" t="s">
        <v>442</v>
      </c>
      <c r="K5640" s="34"/>
      <c r="L5640" s="34"/>
      <c r="M5640"/>
      <c r="N5640" s="130"/>
      <c r="O5640" s="130"/>
      <c r="P5640" s="130"/>
      <c r="Q5640" s="145"/>
    </row>
    <row r="5641" spans="2:17" x14ac:dyDescent="0.2">
      <c r="B5641" s="134" t="s">
        <v>443</v>
      </c>
      <c r="C5641" s="132" t="s">
        <v>783</v>
      </c>
      <c r="D5641" s="135">
        <v>10000</v>
      </c>
      <c r="E5641" s="434">
        <v>0.06</v>
      </c>
      <c r="F5641" s="132" t="s">
        <v>444</v>
      </c>
      <c r="G5641" s="434">
        <v>0.218</v>
      </c>
      <c r="H5641" s="132" t="s">
        <v>445</v>
      </c>
      <c r="I5641" s="434">
        <v>0.125</v>
      </c>
      <c r="J5641" s="136" t="s">
        <v>446</v>
      </c>
      <c r="K5641" s="34"/>
      <c r="L5641" s="34"/>
      <c r="M5641"/>
      <c r="N5641" s="130"/>
      <c r="O5641" s="130"/>
      <c r="P5641" s="130"/>
      <c r="Q5641" s="146"/>
    </row>
    <row r="5642" spans="2:17" ht="6" customHeight="1" x14ac:dyDescent="0.2">
      <c r="B5642" s="137"/>
      <c r="C5642" s="138"/>
      <c r="D5642" s="139"/>
      <c r="E5642" s="121"/>
      <c r="F5642" s="138"/>
      <c r="G5642" s="121"/>
      <c r="H5642" s="138"/>
      <c r="I5642" s="121"/>
      <c r="J5642" s="140"/>
      <c r="K5642" s="34"/>
      <c r="L5642" s="34"/>
      <c r="M5642"/>
      <c r="N5642" s="24"/>
      <c r="O5642" s="24"/>
      <c r="P5642" s="24"/>
      <c r="Q5642" s="1"/>
    </row>
    <row r="5643" spans="2:17" x14ac:dyDescent="0.2">
      <c r="B5643" s="15" t="s">
        <v>1832</v>
      </c>
      <c r="C5643" s="90" t="s">
        <v>2030</v>
      </c>
      <c r="D5643" s="142">
        <v>600</v>
      </c>
      <c r="E5643" s="434">
        <v>7.0000000000000007E-2</v>
      </c>
      <c r="F5643" s="90" t="s">
        <v>1833</v>
      </c>
      <c r="G5643" s="434">
        <v>0.23300000000000001</v>
      </c>
      <c r="H5643" s="90" t="s">
        <v>1815</v>
      </c>
      <c r="I5643" s="434">
        <v>0.14000000000000001</v>
      </c>
      <c r="J5643" s="143" t="s">
        <v>434</v>
      </c>
      <c r="K5643" s="24"/>
      <c r="L5643" s="24"/>
      <c r="M5643"/>
      <c r="N5643" s="126"/>
      <c r="O5643" s="24"/>
      <c r="P5643" s="126"/>
      <c r="Q5643"/>
    </row>
    <row r="5644" spans="2:17" x14ac:dyDescent="0.2">
      <c r="B5644" s="134" t="s">
        <v>435</v>
      </c>
      <c r="C5644" s="132" t="s">
        <v>2030</v>
      </c>
      <c r="D5644" s="135">
        <v>2000</v>
      </c>
      <c r="E5644" s="434">
        <v>6.7000000000000004E-2</v>
      </c>
      <c r="F5644" s="132" t="s">
        <v>436</v>
      </c>
      <c r="G5644" s="434">
        <v>0.22900000000000001</v>
      </c>
      <c r="H5644" s="132" t="s">
        <v>437</v>
      </c>
      <c r="I5644" s="434">
        <v>0.13600000000000001</v>
      </c>
      <c r="J5644" s="136" t="s">
        <v>438</v>
      </c>
      <c r="K5644" s="34"/>
      <c r="L5644" s="34"/>
      <c r="M5644"/>
      <c r="N5644" s="24"/>
      <c r="O5644" s="24"/>
      <c r="P5644" s="24"/>
      <c r="Q5644"/>
    </row>
    <row r="5645" spans="2:17" x14ac:dyDescent="0.2">
      <c r="B5645" s="134" t="s">
        <v>439</v>
      </c>
      <c r="C5645" s="132" t="s">
        <v>2030</v>
      </c>
      <c r="D5645" s="135">
        <v>5000</v>
      </c>
      <c r="E5645" s="434">
        <v>6.4000000000000001E-2</v>
      </c>
      <c r="F5645" s="132" t="s">
        <v>440</v>
      </c>
      <c r="G5645" s="434">
        <v>0.224</v>
      </c>
      <c r="H5645" s="132" t="s">
        <v>441</v>
      </c>
      <c r="I5645" s="434">
        <v>0.13100000000000001</v>
      </c>
      <c r="J5645" s="136" t="s">
        <v>442</v>
      </c>
      <c r="K5645" s="34"/>
      <c r="L5645" s="34"/>
      <c r="M5645"/>
      <c r="N5645" s="24"/>
      <c r="O5645" s="24"/>
      <c r="P5645" s="24"/>
      <c r="Q5645"/>
    </row>
    <row r="5646" spans="2:17" x14ac:dyDescent="0.2">
      <c r="B5646" s="134" t="s">
        <v>443</v>
      </c>
      <c r="C5646" s="132" t="s">
        <v>2030</v>
      </c>
      <c r="D5646" s="135">
        <v>10000</v>
      </c>
      <c r="E5646" s="434">
        <v>0.06</v>
      </c>
      <c r="F5646" s="132" t="s">
        <v>444</v>
      </c>
      <c r="G5646" s="434">
        <v>0.218</v>
      </c>
      <c r="H5646" s="132" t="s">
        <v>445</v>
      </c>
      <c r="I5646" s="434">
        <v>0.125</v>
      </c>
      <c r="J5646" s="136" t="s">
        <v>446</v>
      </c>
      <c r="K5646" s="34"/>
      <c r="L5646" s="34"/>
      <c r="M5646"/>
      <c r="N5646" s="126"/>
      <c r="O5646" s="24"/>
      <c r="P5646" s="24"/>
      <c r="Q5646"/>
    </row>
    <row r="5647" spans="2:17" ht="13.5" thickBot="1" x14ac:dyDescent="0.25">
      <c r="B5647" s="3" t="s">
        <v>52</v>
      </c>
      <c r="C5647" s="4"/>
      <c r="D5647" s="4"/>
      <c r="E5647" s="4"/>
      <c r="F5647" s="4"/>
      <c r="G5647" s="4"/>
      <c r="H5647" s="4"/>
      <c r="I5647" s="4"/>
      <c r="J5647" s="5"/>
      <c r="K5647" s="1"/>
      <c r="L5647" s="1"/>
      <c r="M5647" s="1"/>
      <c r="N5647" s="1"/>
      <c r="O5647" s="1"/>
      <c r="P5647" s="1"/>
      <c r="Q5647"/>
    </row>
    <row r="5648" spans="2:17" ht="13.5" thickTop="1" x14ac:dyDescent="0.2">
      <c r="B5648" s="249"/>
      <c r="C5648"/>
      <c r="D5648"/>
      <c r="E5648"/>
      <c r="F5648"/>
      <c r="G5648"/>
      <c r="H5648"/>
      <c r="I5648"/>
      <c r="J5648"/>
      <c r="K5648"/>
      <c r="L5648"/>
      <c r="M5648"/>
      <c r="N5648"/>
      <c r="O5648"/>
      <c r="P5648"/>
      <c r="Q5648"/>
    </row>
    <row r="5649" spans="2:17" ht="13.5" thickBot="1" x14ac:dyDescent="0.25">
      <c r="B5649"/>
      <c r="C5649"/>
      <c r="D5649"/>
      <c r="E5649"/>
      <c r="F5649"/>
      <c r="G5649"/>
      <c r="H5649"/>
      <c r="I5649"/>
      <c r="J5649"/>
      <c r="K5649"/>
      <c r="L5649"/>
      <c r="M5649"/>
      <c r="N5649"/>
      <c r="O5649"/>
      <c r="P5649"/>
      <c r="Q5649"/>
    </row>
    <row r="5650" spans="2:17" ht="13.5" thickTop="1" x14ac:dyDescent="0.2">
      <c r="B5650" s="100" t="s">
        <v>447</v>
      </c>
      <c r="C5650" s="100"/>
      <c r="D5650" s="100"/>
      <c r="E5650" s="100"/>
      <c r="F5650" s="114"/>
      <c r="G5650" s="114"/>
      <c r="H5650" s="115"/>
      <c r="I5650" s="115"/>
      <c r="J5650" s="115"/>
      <c r="K5650" s="115"/>
      <c r="L5650" s="115"/>
      <c r="M5650" s="109"/>
      <c r="N5650" s="1"/>
      <c r="O5650" s="1"/>
      <c r="P5650" s="1"/>
      <c r="Q5650" s="1"/>
    </row>
    <row r="5651" spans="2:17" ht="63.75" x14ac:dyDescent="0.2">
      <c r="B5651" s="395" t="s">
        <v>448</v>
      </c>
      <c r="C5651" s="396" t="s">
        <v>449</v>
      </c>
      <c r="D5651" s="359" t="s">
        <v>450</v>
      </c>
      <c r="E5651" s="359" t="s">
        <v>255</v>
      </c>
      <c r="F5651" s="4261" t="s">
        <v>2024</v>
      </c>
      <c r="G5651" s="4261"/>
      <c r="H5651" s="359" t="s">
        <v>1812</v>
      </c>
      <c r="I5651" s="4261" t="s">
        <v>451</v>
      </c>
      <c r="J5651" s="4261"/>
      <c r="K5651" s="357" t="s">
        <v>2023</v>
      </c>
      <c r="L5651" s="4240" t="s">
        <v>1456</v>
      </c>
      <c r="M5651" s="4241"/>
      <c r="N5651" s="124"/>
      <c r="O5651" s="124"/>
      <c r="P5651" s="124"/>
      <c r="Q5651"/>
    </row>
    <row r="5652" spans="2:17" x14ac:dyDescent="0.2">
      <c r="B5652" s="14" t="s">
        <v>1457</v>
      </c>
      <c r="C5652" s="38" t="s">
        <v>783</v>
      </c>
      <c r="D5652" s="434">
        <v>0.05</v>
      </c>
      <c r="E5652" s="434">
        <v>9.9000000000000005E-2</v>
      </c>
      <c r="F5652" s="38" t="s">
        <v>1458</v>
      </c>
      <c r="G5652" s="90" t="s">
        <v>1459</v>
      </c>
      <c r="H5652" s="434">
        <v>0.248</v>
      </c>
      <c r="I5652" s="90" t="s">
        <v>1460</v>
      </c>
      <c r="J5652" s="90" t="s">
        <v>1461</v>
      </c>
      <c r="K5652" s="434">
        <v>0.15</v>
      </c>
      <c r="L5652" s="90" t="s">
        <v>1462</v>
      </c>
      <c r="M5652" s="143" t="s">
        <v>1463</v>
      </c>
      <c r="N5652" s="147"/>
      <c r="O5652" s="126"/>
      <c r="P5652" s="126"/>
      <c r="Q5652"/>
    </row>
    <row r="5653" spans="2:17" x14ac:dyDescent="0.2">
      <c r="B5653" s="42" t="s">
        <v>1464</v>
      </c>
      <c r="C5653" s="43" t="s">
        <v>783</v>
      </c>
      <c r="D5653" s="434">
        <v>0.05</v>
      </c>
      <c r="E5653" s="434">
        <v>9.9000000000000005E-2</v>
      </c>
      <c r="F5653" s="43" t="s">
        <v>1465</v>
      </c>
      <c r="G5653" s="132" t="s">
        <v>1466</v>
      </c>
      <c r="H5653" s="434">
        <v>0.248</v>
      </c>
      <c r="I5653" s="132" t="s">
        <v>2801</v>
      </c>
      <c r="J5653" s="132" t="s">
        <v>2802</v>
      </c>
      <c r="K5653" s="434">
        <v>0.15</v>
      </c>
      <c r="L5653" s="132" t="s">
        <v>2803</v>
      </c>
      <c r="M5653" s="136" t="s">
        <v>2804</v>
      </c>
      <c r="N5653" s="148"/>
      <c r="O5653" s="130"/>
      <c r="P5653" s="130"/>
      <c r="Q5653"/>
    </row>
    <row r="5654" spans="2:17" x14ac:dyDescent="0.2">
      <c r="B5654" s="42" t="s">
        <v>2805</v>
      </c>
      <c r="C5654" s="43" t="s">
        <v>783</v>
      </c>
      <c r="D5654" s="434">
        <v>0.05</v>
      </c>
      <c r="E5654" s="434">
        <v>9.9000000000000005E-2</v>
      </c>
      <c r="F5654" s="117" t="s">
        <v>2806</v>
      </c>
      <c r="G5654" s="38" t="s">
        <v>2807</v>
      </c>
      <c r="H5654" s="434">
        <v>0.248</v>
      </c>
      <c r="I5654" s="38" t="s">
        <v>2808</v>
      </c>
      <c r="J5654" s="38" t="s">
        <v>2809</v>
      </c>
      <c r="K5654" s="434">
        <v>0.15</v>
      </c>
      <c r="L5654" s="38" t="s">
        <v>2810</v>
      </c>
      <c r="M5654" s="41" t="s">
        <v>2811</v>
      </c>
      <c r="N5654" s="148"/>
      <c r="O5654" s="130"/>
      <c r="P5654" s="130"/>
      <c r="Q5654"/>
    </row>
    <row r="5655" spans="2:17" x14ac:dyDescent="0.2">
      <c r="B5655" s="42" t="s">
        <v>2812</v>
      </c>
      <c r="C5655" s="43" t="s">
        <v>783</v>
      </c>
      <c r="D5655" s="434">
        <v>0.05</v>
      </c>
      <c r="E5655" s="434">
        <v>9.9000000000000005E-2</v>
      </c>
      <c r="F5655" s="43" t="s">
        <v>2813</v>
      </c>
      <c r="G5655" s="132" t="s">
        <v>2814</v>
      </c>
      <c r="H5655" s="434">
        <v>0.248</v>
      </c>
      <c r="I5655" s="132" t="s">
        <v>2815</v>
      </c>
      <c r="J5655" s="132" t="s">
        <v>2816</v>
      </c>
      <c r="K5655" s="434">
        <v>0.15</v>
      </c>
      <c r="L5655" s="132" t="s">
        <v>2817</v>
      </c>
      <c r="M5655" s="136" t="s">
        <v>2818</v>
      </c>
      <c r="N5655" s="148"/>
      <c r="O5655" s="130"/>
      <c r="P5655" s="130"/>
      <c r="Q5655"/>
    </row>
    <row r="5656" spans="2:17" x14ac:dyDescent="0.2">
      <c r="B5656" s="42" t="s">
        <v>2819</v>
      </c>
      <c r="C5656" s="43" t="s">
        <v>783</v>
      </c>
      <c r="D5656" s="434">
        <v>0.05</v>
      </c>
      <c r="E5656" s="434">
        <v>9.9000000000000005E-2</v>
      </c>
      <c r="F5656" s="43" t="s">
        <v>2820</v>
      </c>
      <c r="G5656" s="132" t="s">
        <v>2821</v>
      </c>
      <c r="H5656" s="434">
        <v>0.248</v>
      </c>
      <c r="I5656" s="132" t="s">
        <v>2822</v>
      </c>
      <c r="J5656" s="132" t="s">
        <v>2823</v>
      </c>
      <c r="K5656" s="434">
        <v>0.15</v>
      </c>
      <c r="L5656" s="132" t="s">
        <v>2824</v>
      </c>
      <c r="M5656" s="136" t="s">
        <v>2825</v>
      </c>
      <c r="N5656" s="148"/>
      <c r="O5656" s="130"/>
      <c r="P5656" s="130"/>
      <c r="Q5656"/>
    </row>
    <row r="5657" spans="2:17" x14ac:dyDescent="0.2">
      <c r="B5657" s="42" t="s">
        <v>2826</v>
      </c>
      <c r="C5657" s="43" t="s">
        <v>783</v>
      </c>
      <c r="D5657" s="434">
        <v>0.05</v>
      </c>
      <c r="E5657" s="434">
        <v>9.9000000000000005E-2</v>
      </c>
      <c r="F5657" s="43" t="s">
        <v>2827</v>
      </c>
      <c r="G5657" s="132" t="s">
        <v>2828</v>
      </c>
      <c r="H5657" s="434">
        <v>0.248</v>
      </c>
      <c r="I5657" s="132" t="s">
        <v>2829</v>
      </c>
      <c r="J5657" s="132" t="s">
        <v>2830</v>
      </c>
      <c r="K5657" s="434">
        <v>0.15</v>
      </c>
      <c r="L5657" s="132" t="s">
        <v>2831</v>
      </c>
      <c r="M5657" s="136" t="s">
        <v>2832</v>
      </c>
      <c r="N5657" s="148"/>
      <c r="O5657" s="130"/>
      <c r="P5657" s="130"/>
      <c r="Q5657"/>
    </row>
    <row r="5658" spans="2:17" x14ac:dyDescent="0.2">
      <c r="B5658" s="42" t="s">
        <v>479</v>
      </c>
      <c r="C5658" s="43" t="s">
        <v>783</v>
      </c>
      <c r="D5658" s="434">
        <v>0.05</v>
      </c>
      <c r="E5658" s="434">
        <v>9.9000000000000005E-2</v>
      </c>
      <c r="F5658" s="43" t="s">
        <v>480</v>
      </c>
      <c r="G5658" s="132" t="s">
        <v>481</v>
      </c>
      <c r="H5658" s="434">
        <v>0.248</v>
      </c>
      <c r="I5658" s="132" t="s">
        <v>482</v>
      </c>
      <c r="J5658" s="132" t="s">
        <v>483</v>
      </c>
      <c r="K5658" s="434">
        <v>0.15</v>
      </c>
      <c r="L5658" s="132" t="s">
        <v>484</v>
      </c>
      <c r="M5658" s="136" t="s">
        <v>485</v>
      </c>
      <c r="N5658" s="148"/>
      <c r="O5658" s="130"/>
      <c r="P5658" s="130"/>
      <c r="Q5658"/>
    </row>
    <row r="5659" spans="2:17" x14ac:dyDescent="0.2">
      <c r="B5659" s="42" t="s">
        <v>486</v>
      </c>
      <c r="C5659" s="43" t="s">
        <v>783</v>
      </c>
      <c r="D5659" s="434">
        <v>0.05</v>
      </c>
      <c r="E5659" s="434">
        <v>9.9000000000000005E-2</v>
      </c>
      <c r="F5659" s="43" t="s">
        <v>487</v>
      </c>
      <c r="G5659" s="132" t="s">
        <v>488</v>
      </c>
      <c r="H5659" s="434">
        <v>0.248</v>
      </c>
      <c r="I5659" s="132" t="s">
        <v>489</v>
      </c>
      <c r="J5659" s="132" t="s">
        <v>490</v>
      </c>
      <c r="K5659" s="434">
        <v>0.15</v>
      </c>
      <c r="L5659" s="132" t="s">
        <v>491</v>
      </c>
      <c r="M5659" s="136" t="s">
        <v>492</v>
      </c>
      <c r="N5659" s="148"/>
      <c r="O5659" s="130"/>
      <c r="P5659" s="130"/>
      <c r="Q5659"/>
    </row>
    <row r="5660" spans="2:17" x14ac:dyDescent="0.2">
      <c r="B5660" s="42" t="s">
        <v>493</v>
      </c>
      <c r="C5660" s="43" t="s">
        <v>783</v>
      </c>
      <c r="D5660" s="434">
        <v>0.05</v>
      </c>
      <c r="E5660" s="434">
        <v>9.9000000000000005E-2</v>
      </c>
      <c r="F5660" s="43" t="s">
        <v>494</v>
      </c>
      <c r="G5660" s="132" t="s">
        <v>495</v>
      </c>
      <c r="H5660" s="434">
        <v>0.248</v>
      </c>
      <c r="I5660" s="132" t="s">
        <v>496</v>
      </c>
      <c r="J5660" s="132" t="s">
        <v>497</v>
      </c>
      <c r="K5660" s="434">
        <v>0.15</v>
      </c>
      <c r="L5660" s="132" t="s">
        <v>498</v>
      </c>
      <c r="M5660" s="136" t="s">
        <v>499</v>
      </c>
      <c r="N5660" s="148"/>
      <c r="O5660" s="130"/>
      <c r="P5660" s="130"/>
      <c r="Q5660"/>
    </row>
    <row r="5661" spans="2:17" x14ac:dyDescent="0.2">
      <c r="B5661" s="42" t="s">
        <v>500</v>
      </c>
      <c r="C5661" s="43" t="s">
        <v>783</v>
      </c>
      <c r="D5661" s="434">
        <v>0.05</v>
      </c>
      <c r="E5661" s="434">
        <v>9.9000000000000005E-2</v>
      </c>
      <c r="F5661" s="43" t="s">
        <v>501</v>
      </c>
      <c r="G5661" s="132" t="s">
        <v>502</v>
      </c>
      <c r="H5661" s="434">
        <v>0.248</v>
      </c>
      <c r="I5661" s="132" t="s">
        <v>2807</v>
      </c>
      <c r="J5661" s="132" t="s">
        <v>503</v>
      </c>
      <c r="K5661" s="434">
        <v>0.15</v>
      </c>
      <c r="L5661" s="132" t="s">
        <v>504</v>
      </c>
      <c r="M5661" s="136" t="s">
        <v>505</v>
      </c>
      <c r="N5661" s="148"/>
      <c r="O5661" s="130"/>
      <c r="P5661" s="130"/>
      <c r="Q5661"/>
    </row>
    <row r="5662" spans="2:17" ht="6" customHeight="1" x14ac:dyDescent="0.2">
      <c r="B5662" s="137"/>
      <c r="C5662" s="138"/>
      <c r="D5662" s="149"/>
      <c r="E5662" s="119"/>
      <c r="F5662" s="138"/>
      <c r="G5662" s="138"/>
      <c r="H5662" s="149"/>
      <c r="I5662" s="138"/>
      <c r="J5662" s="138"/>
      <c r="K5662" s="149"/>
      <c r="L5662" s="150"/>
      <c r="M5662" s="151"/>
      <c r="N5662" s="148"/>
      <c r="O5662" s="130"/>
      <c r="P5662" s="130"/>
      <c r="Q5662"/>
    </row>
    <row r="5663" spans="2:17" x14ac:dyDescent="0.2">
      <c r="B5663" s="14" t="s">
        <v>1457</v>
      </c>
      <c r="C5663" s="38" t="s">
        <v>2030</v>
      </c>
      <c r="D5663" s="434">
        <v>0.05</v>
      </c>
      <c r="E5663" s="434">
        <v>9.9000000000000005E-2</v>
      </c>
      <c r="F5663" s="38" t="s">
        <v>1458</v>
      </c>
      <c r="G5663" s="90" t="s">
        <v>1459</v>
      </c>
      <c r="H5663" s="434">
        <v>0.248</v>
      </c>
      <c r="I5663" s="90" t="s">
        <v>1460</v>
      </c>
      <c r="J5663" s="90" t="s">
        <v>1461</v>
      </c>
      <c r="K5663" s="434">
        <v>0.15</v>
      </c>
      <c r="L5663" s="90" t="s">
        <v>1462</v>
      </c>
      <c r="M5663" s="143" t="s">
        <v>1463</v>
      </c>
      <c r="N5663" s="148"/>
      <c r="O5663" s="130"/>
      <c r="P5663" s="130"/>
      <c r="Q5663"/>
    </row>
    <row r="5664" spans="2:17" x14ac:dyDescent="0.2">
      <c r="B5664" s="42" t="s">
        <v>1464</v>
      </c>
      <c r="C5664" s="43" t="s">
        <v>2030</v>
      </c>
      <c r="D5664" s="434">
        <v>0.05</v>
      </c>
      <c r="E5664" s="434">
        <v>9.9000000000000005E-2</v>
      </c>
      <c r="F5664" s="43" t="s">
        <v>1465</v>
      </c>
      <c r="G5664" s="132" t="s">
        <v>1466</v>
      </c>
      <c r="H5664" s="434">
        <v>0.248</v>
      </c>
      <c r="I5664" s="132" t="s">
        <v>2801</v>
      </c>
      <c r="J5664" s="132" t="s">
        <v>2802</v>
      </c>
      <c r="K5664" s="434">
        <v>0.15</v>
      </c>
      <c r="L5664" s="132" t="s">
        <v>2803</v>
      </c>
      <c r="M5664" s="136" t="s">
        <v>2804</v>
      </c>
      <c r="N5664" s="148"/>
      <c r="O5664" s="130"/>
      <c r="P5664" s="130"/>
      <c r="Q5664"/>
    </row>
    <row r="5665" spans="2:17" x14ac:dyDescent="0.2">
      <c r="B5665" s="42" t="s">
        <v>2805</v>
      </c>
      <c r="C5665" s="43" t="s">
        <v>2030</v>
      </c>
      <c r="D5665" s="434">
        <v>0.05</v>
      </c>
      <c r="E5665" s="434">
        <v>9.9000000000000005E-2</v>
      </c>
      <c r="F5665" s="117" t="s">
        <v>2806</v>
      </c>
      <c r="G5665" s="38" t="s">
        <v>2807</v>
      </c>
      <c r="H5665" s="434">
        <v>0.248</v>
      </c>
      <c r="I5665" s="38" t="s">
        <v>2808</v>
      </c>
      <c r="J5665" s="38" t="s">
        <v>2809</v>
      </c>
      <c r="K5665" s="434">
        <v>0.15</v>
      </c>
      <c r="L5665" s="38" t="s">
        <v>2810</v>
      </c>
      <c r="M5665" s="41" t="s">
        <v>2811</v>
      </c>
      <c r="N5665" s="148"/>
      <c r="O5665" s="130"/>
      <c r="P5665" s="130"/>
      <c r="Q5665"/>
    </row>
    <row r="5666" spans="2:17" x14ac:dyDescent="0.2">
      <c r="B5666" s="42" t="s">
        <v>2812</v>
      </c>
      <c r="C5666" s="43" t="s">
        <v>2030</v>
      </c>
      <c r="D5666" s="434">
        <v>0.05</v>
      </c>
      <c r="E5666" s="434">
        <v>9.9000000000000005E-2</v>
      </c>
      <c r="F5666" s="43" t="s">
        <v>2813</v>
      </c>
      <c r="G5666" s="132" t="s">
        <v>2814</v>
      </c>
      <c r="H5666" s="434">
        <v>0.248</v>
      </c>
      <c r="I5666" s="132" t="s">
        <v>2815</v>
      </c>
      <c r="J5666" s="132" t="s">
        <v>2816</v>
      </c>
      <c r="K5666" s="434">
        <v>0.15</v>
      </c>
      <c r="L5666" s="132" t="s">
        <v>2817</v>
      </c>
      <c r="M5666" s="136" t="s">
        <v>2818</v>
      </c>
      <c r="N5666" s="148"/>
      <c r="O5666" s="130"/>
      <c r="P5666" s="130"/>
      <c r="Q5666"/>
    </row>
    <row r="5667" spans="2:17" x14ac:dyDescent="0.2">
      <c r="B5667" s="42" t="s">
        <v>2819</v>
      </c>
      <c r="C5667" s="43" t="s">
        <v>2030</v>
      </c>
      <c r="D5667" s="434">
        <v>0.05</v>
      </c>
      <c r="E5667" s="434">
        <v>9.9000000000000005E-2</v>
      </c>
      <c r="F5667" s="43" t="s">
        <v>2820</v>
      </c>
      <c r="G5667" s="132" t="s">
        <v>2821</v>
      </c>
      <c r="H5667" s="434">
        <v>0.248</v>
      </c>
      <c r="I5667" s="132" t="s">
        <v>2822</v>
      </c>
      <c r="J5667" s="132" t="s">
        <v>2823</v>
      </c>
      <c r="K5667" s="434">
        <v>0.15</v>
      </c>
      <c r="L5667" s="132" t="s">
        <v>2824</v>
      </c>
      <c r="M5667" s="136" t="s">
        <v>2825</v>
      </c>
      <c r="N5667" s="148"/>
      <c r="O5667" s="130"/>
      <c r="P5667" s="130"/>
      <c r="Q5667"/>
    </row>
    <row r="5668" spans="2:17" x14ac:dyDescent="0.2">
      <c r="B5668" s="42" t="s">
        <v>2826</v>
      </c>
      <c r="C5668" s="43" t="s">
        <v>2030</v>
      </c>
      <c r="D5668" s="434">
        <v>0.05</v>
      </c>
      <c r="E5668" s="434">
        <v>9.9000000000000005E-2</v>
      </c>
      <c r="F5668" s="43" t="s">
        <v>2827</v>
      </c>
      <c r="G5668" s="132" t="s">
        <v>2828</v>
      </c>
      <c r="H5668" s="434">
        <v>0.248</v>
      </c>
      <c r="I5668" s="132" t="s">
        <v>2829</v>
      </c>
      <c r="J5668" s="132" t="s">
        <v>2830</v>
      </c>
      <c r="K5668" s="434">
        <v>0.15</v>
      </c>
      <c r="L5668" s="132" t="s">
        <v>2831</v>
      </c>
      <c r="M5668" s="136" t="s">
        <v>2832</v>
      </c>
      <c r="N5668" s="148"/>
      <c r="O5668" s="130"/>
      <c r="P5668" s="130"/>
      <c r="Q5668"/>
    </row>
    <row r="5669" spans="2:17" x14ac:dyDescent="0.2">
      <c r="B5669" s="42" t="s">
        <v>479</v>
      </c>
      <c r="C5669" s="43" t="s">
        <v>2030</v>
      </c>
      <c r="D5669" s="434">
        <v>0.05</v>
      </c>
      <c r="E5669" s="434">
        <v>9.9000000000000005E-2</v>
      </c>
      <c r="F5669" s="43" t="s">
        <v>480</v>
      </c>
      <c r="G5669" s="132" t="s">
        <v>481</v>
      </c>
      <c r="H5669" s="434">
        <v>0.248</v>
      </c>
      <c r="I5669" s="132" t="s">
        <v>482</v>
      </c>
      <c r="J5669" s="132" t="s">
        <v>483</v>
      </c>
      <c r="K5669" s="434">
        <v>0.15</v>
      </c>
      <c r="L5669" s="132" t="s">
        <v>484</v>
      </c>
      <c r="M5669" s="136" t="s">
        <v>485</v>
      </c>
      <c r="N5669" s="148"/>
      <c r="O5669" s="130"/>
      <c r="P5669" s="130"/>
      <c r="Q5669"/>
    </row>
    <row r="5670" spans="2:17" x14ac:dyDescent="0.2">
      <c r="B5670" s="42" t="s">
        <v>486</v>
      </c>
      <c r="C5670" s="43" t="s">
        <v>2030</v>
      </c>
      <c r="D5670" s="434">
        <v>0.05</v>
      </c>
      <c r="E5670" s="434">
        <v>9.9000000000000005E-2</v>
      </c>
      <c r="F5670" s="43" t="s">
        <v>487</v>
      </c>
      <c r="G5670" s="132" t="s">
        <v>488</v>
      </c>
      <c r="H5670" s="434">
        <v>0.248</v>
      </c>
      <c r="I5670" s="132" t="s">
        <v>489</v>
      </c>
      <c r="J5670" s="132" t="s">
        <v>490</v>
      </c>
      <c r="K5670" s="434">
        <v>0.15</v>
      </c>
      <c r="L5670" s="132" t="s">
        <v>491</v>
      </c>
      <c r="M5670" s="136" t="s">
        <v>492</v>
      </c>
      <c r="N5670" s="148"/>
      <c r="O5670" s="130"/>
      <c r="P5670" s="130"/>
      <c r="Q5670"/>
    </row>
    <row r="5671" spans="2:17" x14ac:dyDescent="0.2">
      <c r="B5671" s="42" t="s">
        <v>493</v>
      </c>
      <c r="C5671" s="43" t="s">
        <v>2030</v>
      </c>
      <c r="D5671" s="434">
        <v>0.05</v>
      </c>
      <c r="E5671" s="434">
        <v>9.9000000000000005E-2</v>
      </c>
      <c r="F5671" s="43" t="s">
        <v>494</v>
      </c>
      <c r="G5671" s="132" t="s">
        <v>495</v>
      </c>
      <c r="H5671" s="434">
        <v>0.248</v>
      </c>
      <c r="I5671" s="132" t="s">
        <v>496</v>
      </c>
      <c r="J5671" s="132" t="s">
        <v>497</v>
      </c>
      <c r="K5671" s="434">
        <v>0.15</v>
      </c>
      <c r="L5671" s="132" t="s">
        <v>498</v>
      </c>
      <c r="M5671" s="136" t="s">
        <v>499</v>
      </c>
      <c r="N5671" s="148"/>
      <c r="O5671" s="130"/>
      <c r="P5671" s="130"/>
      <c r="Q5671"/>
    </row>
    <row r="5672" spans="2:17" x14ac:dyDescent="0.2">
      <c r="B5672" s="42" t="s">
        <v>500</v>
      </c>
      <c r="C5672" s="43" t="s">
        <v>2030</v>
      </c>
      <c r="D5672" s="434">
        <v>0.05</v>
      </c>
      <c r="E5672" s="434">
        <v>9.9000000000000005E-2</v>
      </c>
      <c r="F5672" s="43" t="s">
        <v>501</v>
      </c>
      <c r="G5672" s="132" t="s">
        <v>502</v>
      </c>
      <c r="H5672" s="434">
        <v>0.248</v>
      </c>
      <c r="I5672" s="132" t="s">
        <v>2807</v>
      </c>
      <c r="J5672" s="132" t="s">
        <v>503</v>
      </c>
      <c r="K5672" s="434">
        <v>0.15</v>
      </c>
      <c r="L5672" s="132" t="s">
        <v>504</v>
      </c>
      <c r="M5672" s="136" t="s">
        <v>505</v>
      </c>
      <c r="N5672" s="148"/>
      <c r="O5672" s="130"/>
      <c r="P5672" s="130"/>
      <c r="Q5672"/>
    </row>
    <row r="5673" spans="2:17" x14ac:dyDescent="0.2">
      <c r="B5673" s="107" t="s">
        <v>52</v>
      </c>
      <c r="C5673" s="1"/>
      <c r="D5673" s="152"/>
      <c r="E5673" s="1"/>
      <c r="F5673" s="1"/>
      <c r="G5673" s="1"/>
      <c r="H5673" s="1"/>
      <c r="I5673" s="1"/>
      <c r="J5673" s="153"/>
      <c r="K5673" s="24"/>
      <c r="L5673" s="24"/>
      <c r="M5673" s="23"/>
      <c r="N5673" s="147"/>
      <c r="O5673" s="24"/>
      <c r="P5673" s="24"/>
      <c r="Q5673"/>
    </row>
    <row r="5674" spans="2:17" x14ac:dyDescent="0.2">
      <c r="B5674" s="7" t="s">
        <v>506</v>
      </c>
      <c r="C5674" s="1"/>
      <c r="D5674" s="1"/>
      <c r="E5674" s="1"/>
      <c r="F5674" s="1"/>
      <c r="G5674" s="1"/>
      <c r="H5674" s="1"/>
      <c r="I5674" s="1"/>
      <c r="J5674" s="153"/>
      <c r="K5674" s="24"/>
      <c r="L5674" s="24"/>
      <c r="M5674" s="20"/>
      <c r="N5674" s="147"/>
      <c r="O5674" s="24"/>
      <c r="P5674" s="24"/>
      <c r="Q5674"/>
    </row>
    <row r="5675" spans="2:17" x14ac:dyDescent="0.2">
      <c r="B5675" s="7" t="s">
        <v>507</v>
      </c>
      <c r="C5675" s="1"/>
      <c r="D5675" s="1"/>
      <c r="E5675" s="1"/>
      <c r="F5675" s="1"/>
      <c r="G5675" s="1"/>
      <c r="H5675" s="1"/>
      <c r="I5675" s="1"/>
      <c r="J5675" s="153"/>
      <c r="K5675" s="24"/>
      <c r="L5675" s="24"/>
      <c r="M5675" s="20"/>
      <c r="N5675" s="147"/>
      <c r="O5675" s="24"/>
      <c r="P5675" s="24"/>
      <c r="Q5675"/>
    </row>
    <row r="5676" spans="2:17" ht="13.5" thickBot="1" x14ac:dyDescent="0.25">
      <c r="B5676" s="3" t="s">
        <v>508</v>
      </c>
      <c r="C5676" s="4"/>
      <c r="D5676" s="4"/>
      <c r="E5676" s="4"/>
      <c r="F5676" s="4"/>
      <c r="G5676" s="4"/>
      <c r="H5676" s="4"/>
      <c r="I5676" s="4"/>
      <c r="J5676" s="4"/>
      <c r="K5676" s="154"/>
      <c r="L5676" s="154"/>
      <c r="M5676" s="155"/>
      <c r="N5676" s="24"/>
      <c r="O5676" s="24"/>
      <c r="P5676" s="24"/>
      <c r="Q5676"/>
    </row>
    <row r="5677" spans="2:17" ht="13.5" thickTop="1" x14ac:dyDescent="0.2">
      <c r="B5677" s="249"/>
      <c r="C5677"/>
      <c r="D5677"/>
      <c r="E5677"/>
      <c r="F5677"/>
      <c r="G5677"/>
      <c r="H5677"/>
      <c r="I5677"/>
      <c r="J5677"/>
      <c r="K5677"/>
      <c r="L5677"/>
      <c r="M5677"/>
      <c r="N5677"/>
      <c r="O5677"/>
      <c r="P5677"/>
      <c r="Q5677"/>
    </row>
    <row r="5678" spans="2:17" ht="13.5" thickBot="1" x14ac:dyDescent="0.25">
      <c r="B5678"/>
      <c r="C5678"/>
      <c r="D5678"/>
      <c r="E5678"/>
      <c r="F5678"/>
      <c r="G5678"/>
      <c r="H5678"/>
      <c r="I5678"/>
      <c r="J5678"/>
      <c r="K5678"/>
      <c r="L5678"/>
      <c r="M5678"/>
      <c r="N5678"/>
      <c r="O5678"/>
      <c r="P5678"/>
      <c r="Q5678"/>
    </row>
    <row r="5679" spans="2:17" ht="13.5" thickTop="1" x14ac:dyDescent="0.2">
      <c r="B5679" s="100" t="s">
        <v>509</v>
      </c>
      <c r="C5679" s="100"/>
      <c r="D5679" s="100"/>
      <c r="E5679" s="100"/>
      <c r="F5679" s="114"/>
      <c r="G5679" s="114"/>
      <c r="H5679" s="114"/>
      <c r="I5679" s="115"/>
      <c r="J5679" s="115"/>
      <c r="K5679" s="122"/>
      <c r="L5679" s="123"/>
      <c r="M5679" s="1"/>
      <c r="N5679" s="1"/>
      <c r="O5679" s="1"/>
      <c r="P5679" s="1"/>
      <c r="Q5679" s="1"/>
    </row>
    <row r="5680" spans="2:17" ht="51" x14ac:dyDescent="0.2">
      <c r="B5680" s="395" t="s">
        <v>510</v>
      </c>
      <c r="C5680" s="396" t="s">
        <v>2019</v>
      </c>
      <c r="D5680" s="359" t="s">
        <v>255</v>
      </c>
      <c r="E5680" s="431" t="s">
        <v>2024</v>
      </c>
      <c r="F5680" s="359" t="s">
        <v>1812</v>
      </c>
      <c r="G5680" s="359" t="s">
        <v>451</v>
      </c>
      <c r="H5680" s="359" t="s">
        <v>2023</v>
      </c>
      <c r="I5680" s="359" t="s">
        <v>1456</v>
      </c>
      <c r="J5680" s="359" t="s">
        <v>511</v>
      </c>
      <c r="K5680" s="358" t="s">
        <v>2028</v>
      </c>
      <c r="L5680" s="59"/>
      <c r="M5680" s="1"/>
      <c r="N5680" s="141"/>
      <c r="O5680" s="141"/>
      <c r="P5680" s="141"/>
      <c r="Q5680" s="1"/>
    </row>
    <row r="5681" spans="2:17" x14ac:dyDescent="0.2">
      <c r="B5681" s="14" t="s">
        <v>512</v>
      </c>
      <c r="C5681" s="38" t="s">
        <v>783</v>
      </c>
      <c r="D5681" s="434">
        <v>8.4000000000000005E-2</v>
      </c>
      <c r="E5681" s="38" t="s">
        <v>513</v>
      </c>
      <c r="F5681" s="434">
        <v>0.23899999999999999</v>
      </c>
      <c r="G5681" s="38" t="s">
        <v>514</v>
      </c>
      <c r="H5681" s="434">
        <v>0.14599999999999999</v>
      </c>
      <c r="I5681" s="38" t="s">
        <v>1834</v>
      </c>
      <c r="J5681" s="19">
        <v>12</v>
      </c>
      <c r="K5681" s="143" t="s">
        <v>1835</v>
      </c>
      <c r="L5681" s="1"/>
      <c r="M5681" s="1"/>
      <c r="N5681" s="156"/>
      <c r="O5681" s="156"/>
      <c r="P5681" s="156"/>
      <c r="Q5681" s="1"/>
    </row>
    <row r="5682" spans="2:17" x14ac:dyDescent="0.2">
      <c r="B5682" s="14" t="s">
        <v>1836</v>
      </c>
      <c r="C5682" s="38" t="s">
        <v>783</v>
      </c>
      <c r="D5682" s="434">
        <v>8.3000000000000004E-2</v>
      </c>
      <c r="E5682" s="38" t="s">
        <v>1837</v>
      </c>
      <c r="F5682" s="434">
        <v>0.23799999999999999</v>
      </c>
      <c r="G5682" s="38" t="s">
        <v>1838</v>
      </c>
      <c r="H5682" s="434">
        <v>0.14499999999999999</v>
      </c>
      <c r="I5682" s="38" t="s">
        <v>1839</v>
      </c>
      <c r="J5682" s="19">
        <v>31</v>
      </c>
      <c r="K5682" s="143" t="s">
        <v>1840</v>
      </c>
      <c r="L5682" s="1"/>
      <c r="M5682" s="1"/>
      <c r="N5682" s="156"/>
      <c r="O5682" s="156"/>
      <c r="P5682" s="156"/>
      <c r="Q5682" s="1"/>
    </row>
    <row r="5683" spans="2:17" x14ac:dyDescent="0.2">
      <c r="B5683" s="42" t="s">
        <v>1841</v>
      </c>
      <c r="C5683" s="43" t="s">
        <v>783</v>
      </c>
      <c r="D5683" s="434">
        <v>8.2000000000000003E-2</v>
      </c>
      <c r="E5683" s="43" t="s">
        <v>1842</v>
      </c>
      <c r="F5683" s="434">
        <v>0.23599999999999999</v>
      </c>
      <c r="G5683" s="43" t="s">
        <v>1843</v>
      </c>
      <c r="H5683" s="434">
        <v>0.14299999999999999</v>
      </c>
      <c r="I5683" s="43" t="s">
        <v>1844</v>
      </c>
      <c r="J5683" s="46">
        <v>82</v>
      </c>
      <c r="K5683" s="143" t="s">
        <v>1840</v>
      </c>
      <c r="L5683" s="11"/>
      <c r="M5683" s="1"/>
      <c r="N5683" s="158"/>
      <c r="O5683" s="158"/>
      <c r="P5683" s="158"/>
      <c r="Q5683" s="1"/>
    </row>
    <row r="5684" spans="2:17" x14ac:dyDescent="0.2">
      <c r="B5684" s="42" t="s">
        <v>1845</v>
      </c>
      <c r="C5684" s="43" t="s">
        <v>783</v>
      </c>
      <c r="D5684" s="434">
        <v>8.1000000000000003E-2</v>
      </c>
      <c r="E5684" s="43" t="s">
        <v>1846</v>
      </c>
      <c r="F5684" s="434">
        <v>0.23499999999999999</v>
      </c>
      <c r="G5684" s="43" t="s">
        <v>1847</v>
      </c>
      <c r="H5684" s="434">
        <v>0.14199999999999999</v>
      </c>
      <c r="I5684" s="43" t="s">
        <v>1848</v>
      </c>
      <c r="J5684" s="46">
        <v>135</v>
      </c>
      <c r="K5684" s="143" t="s">
        <v>1840</v>
      </c>
      <c r="L5684" s="11"/>
      <c r="M5684" s="1"/>
      <c r="N5684" s="158"/>
      <c r="O5684" s="158"/>
      <c r="P5684" s="158"/>
      <c r="Q5684" s="1"/>
    </row>
    <row r="5685" spans="2:17" x14ac:dyDescent="0.2">
      <c r="B5685" s="42" t="s">
        <v>1849</v>
      </c>
      <c r="C5685" s="43" t="s">
        <v>783</v>
      </c>
      <c r="D5685" s="434">
        <v>7.8E-2</v>
      </c>
      <c r="E5685" s="43" t="s">
        <v>1850</v>
      </c>
      <c r="F5685" s="434">
        <v>0.23</v>
      </c>
      <c r="G5685" s="43" t="s">
        <v>1851</v>
      </c>
      <c r="H5685" s="434">
        <v>0.13700000000000001</v>
      </c>
      <c r="I5685" s="43" t="s">
        <v>1852</v>
      </c>
      <c r="J5685" s="46">
        <v>355</v>
      </c>
      <c r="K5685" s="143" t="s">
        <v>1840</v>
      </c>
      <c r="L5685" s="11"/>
      <c r="M5685" s="1"/>
      <c r="N5685" s="158"/>
      <c r="O5685" s="158"/>
      <c r="P5685" s="158"/>
      <c r="Q5685" s="1"/>
    </row>
    <row r="5686" spans="2:17" x14ac:dyDescent="0.2">
      <c r="B5686" s="42" t="s">
        <v>1853</v>
      </c>
      <c r="C5686" s="43" t="s">
        <v>783</v>
      </c>
      <c r="D5686" s="434">
        <v>7.5999999999999998E-2</v>
      </c>
      <c r="E5686" s="43" t="s">
        <v>1854</v>
      </c>
      <c r="F5686" s="434">
        <v>0.22700000000000001</v>
      </c>
      <c r="G5686" s="43" t="s">
        <v>1855</v>
      </c>
      <c r="H5686" s="434">
        <v>0.13400000000000001</v>
      </c>
      <c r="I5686" s="43" t="s">
        <v>1856</v>
      </c>
      <c r="J5686" s="46">
        <v>600</v>
      </c>
      <c r="K5686" s="143" t="s">
        <v>1840</v>
      </c>
      <c r="L5686" s="11"/>
      <c r="M5686" s="1"/>
      <c r="N5686" s="158"/>
      <c r="O5686" s="158"/>
      <c r="P5686" s="158"/>
      <c r="Q5686" s="1"/>
    </row>
    <row r="5687" spans="2:17" x14ac:dyDescent="0.2">
      <c r="B5687" s="42" t="s">
        <v>1857</v>
      </c>
      <c r="C5687" s="43" t="s">
        <v>783</v>
      </c>
      <c r="D5687" s="434">
        <v>7.4999999999999997E-2</v>
      </c>
      <c r="E5687" s="43" t="s">
        <v>1858</v>
      </c>
      <c r="F5687" s="434">
        <v>0.22600000000000001</v>
      </c>
      <c r="G5687" s="43" t="s">
        <v>1859</v>
      </c>
      <c r="H5687" s="434">
        <v>0.13300000000000001</v>
      </c>
      <c r="I5687" s="43" t="s">
        <v>1860</v>
      </c>
      <c r="J5687" s="46">
        <v>750</v>
      </c>
      <c r="K5687" s="143" t="s">
        <v>1840</v>
      </c>
      <c r="L5687" s="11"/>
      <c r="M5687" s="1"/>
      <c r="N5687" s="158"/>
      <c r="O5687" s="158"/>
      <c r="P5687" s="158"/>
      <c r="Q5687" s="1"/>
    </row>
    <row r="5688" spans="2:17" x14ac:dyDescent="0.2">
      <c r="B5688" s="107" t="s">
        <v>52</v>
      </c>
      <c r="C5688" s="1"/>
      <c r="D5688" s="1"/>
      <c r="E5688" s="1"/>
      <c r="F5688" s="1"/>
      <c r="G5688" s="1"/>
      <c r="H5688" s="1"/>
      <c r="I5688" s="1"/>
      <c r="J5688" s="1"/>
      <c r="K5688" s="8"/>
      <c r="L5688" s="1"/>
      <c r="M5688" s="1"/>
      <c r="N5688" s="1"/>
      <c r="O5688" s="1"/>
      <c r="P5688" s="1"/>
      <c r="Q5688" s="1"/>
    </row>
    <row r="5689" spans="2:17" x14ac:dyDescent="0.2">
      <c r="B5689" s="7" t="s">
        <v>1950</v>
      </c>
      <c r="C5689" s="1"/>
      <c r="D5689" s="1"/>
      <c r="E5689" s="1"/>
      <c r="F5689" s="1"/>
      <c r="G5689" s="1"/>
      <c r="H5689" s="1"/>
      <c r="I5689" s="1"/>
      <c r="J5689" s="1"/>
      <c r="K5689" s="8"/>
      <c r="L5689" s="1"/>
      <c r="M5689" s="1"/>
      <c r="N5689" s="1"/>
      <c r="O5689" s="1"/>
      <c r="P5689" s="1"/>
      <c r="Q5689" s="1"/>
    </row>
    <row r="5690" spans="2:17" x14ac:dyDescent="0.2">
      <c r="B5690" s="7" t="s">
        <v>1951</v>
      </c>
      <c r="C5690" s="1"/>
      <c r="D5690" s="1"/>
      <c r="E5690" s="1"/>
      <c r="F5690" s="1"/>
      <c r="G5690" s="1"/>
      <c r="H5690" s="1"/>
      <c r="I5690" s="1"/>
      <c r="J5690" s="1"/>
      <c r="K5690" s="8"/>
      <c r="L5690" s="1"/>
      <c r="M5690" s="1"/>
      <c r="N5690" s="1"/>
      <c r="O5690" s="1"/>
      <c r="P5690" s="1"/>
      <c r="Q5690" s="1"/>
    </row>
    <row r="5691" spans="2:17" ht="13.5" thickBot="1" x14ac:dyDescent="0.25">
      <c r="B5691" s="3" t="s">
        <v>2554</v>
      </c>
      <c r="C5691" s="4"/>
      <c r="D5691" s="4"/>
      <c r="E5691" s="4"/>
      <c r="F5691" s="4"/>
      <c r="G5691" s="4"/>
      <c r="H5691" s="4"/>
      <c r="I5691" s="4"/>
      <c r="J5691" s="4"/>
      <c r="K5691" s="5"/>
      <c r="L5691" s="1"/>
      <c r="M5691" s="1"/>
      <c r="N5691" s="1"/>
      <c r="O5691" s="1"/>
      <c r="P5691" s="1"/>
      <c r="Q5691" s="1"/>
    </row>
    <row r="5692" spans="2:17" ht="13.5" thickTop="1" x14ac:dyDescent="0.2">
      <c r="B5692" s="249"/>
      <c r="C5692"/>
      <c r="D5692"/>
      <c r="E5692"/>
      <c r="F5692"/>
      <c r="G5692"/>
      <c r="H5692"/>
      <c r="I5692"/>
      <c r="J5692"/>
      <c r="K5692" s="24"/>
      <c r="L5692" s="24"/>
      <c r="M5692"/>
      <c r="N5692"/>
      <c r="O5692"/>
      <c r="P5692"/>
      <c r="Q5692"/>
    </row>
    <row r="5693" spans="2:17" ht="13.5" thickBot="1" x14ac:dyDescent="0.25">
      <c r="B5693"/>
      <c r="C5693"/>
      <c r="D5693"/>
      <c r="E5693" s="24"/>
      <c r="F5693" s="24"/>
      <c r="G5693" s="24"/>
    </row>
    <row r="5694" spans="2:17" ht="13.5" thickTop="1" x14ac:dyDescent="0.2">
      <c r="B5694" s="4118" t="s">
        <v>2558</v>
      </c>
      <c r="C5694" s="4120"/>
      <c r="D5694"/>
      <c r="E5694" s="1"/>
      <c r="F5694" s="1"/>
      <c r="G5694" s="1"/>
    </row>
    <row r="5695" spans="2:17" ht="25.5" x14ac:dyDescent="0.2">
      <c r="B5695" s="274" t="s">
        <v>1153</v>
      </c>
      <c r="C5695" s="358" t="s">
        <v>2555</v>
      </c>
      <c r="D5695"/>
      <c r="E5695"/>
    </row>
    <row r="5696" spans="2:17" x14ac:dyDescent="0.2">
      <c r="B5696" s="14" t="s">
        <v>361</v>
      </c>
      <c r="C5696" s="436">
        <v>0.05</v>
      </c>
      <c r="D5696"/>
      <c r="E5696"/>
    </row>
    <row r="5697" spans="2:5" x14ac:dyDescent="0.2">
      <c r="B5697" s="14" t="s">
        <v>2556</v>
      </c>
      <c r="C5697" s="436">
        <v>0.11</v>
      </c>
      <c r="D5697"/>
      <c r="E5697"/>
    </row>
    <row r="5698" spans="2:5" x14ac:dyDescent="0.2">
      <c r="B5698" s="14" t="s">
        <v>1596</v>
      </c>
      <c r="C5698" s="436">
        <v>0.11</v>
      </c>
      <c r="D5698"/>
      <c r="E5698"/>
    </row>
    <row r="5699" spans="2:5" x14ac:dyDescent="0.2">
      <c r="B5699" s="14" t="s">
        <v>2557</v>
      </c>
      <c r="C5699" s="436">
        <v>0.3</v>
      </c>
      <c r="D5699"/>
      <c r="E5699"/>
    </row>
    <row r="5700" spans="2:5" ht="18" customHeight="1" thickBot="1" x14ac:dyDescent="0.25">
      <c r="B5700" s="3" t="s">
        <v>52</v>
      </c>
      <c r="C5700" s="5"/>
      <c r="D5700"/>
      <c r="E5700"/>
    </row>
    <row r="5701" spans="2:5" ht="13.5" thickTop="1" x14ac:dyDescent="0.2">
      <c r="B5701" s="249"/>
      <c r="C5701"/>
      <c r="D5701"/>
      <c r="E5701"/>
    </row>
    <row r="5702" spans="2:5" ht="13.5" thickBot="1" x14ac:dyDescent="0.25">
      <c r="B5702"/>
      <c r="C5702"/>
      <c r="D5702"/>
      <c r="E5702"/>
    </row>
    <row r="5703" spans="2:5" ht="13.5" thickTop="1" x14ac:dyDescent="0.2">
      <c r="B5703" s="4087" t="s">
        <v>328</v>
      </c>
      <c r="C5703" s="4088"/>
      <c r="D5703" s="4088"/>
      <c r="E5703" s="4089"/>
    </row>
    <row r="5704" spans="2:5" ht="25.5" x14ac:dyDescent="0.2">
      <c r="B5704" s="277"/>
      <c r="C5704" s="396" t="s">
        <v>336</v>
      </c>
      <c r="D5704" s="396" t="s">
        <v>515</v>
      </c>
      <c r="E5704" s="398" t="s">
        <v>516</v>
      </c>
    </row>
    <row r="5705" spans="2:5" ht="39" customHeight="1" x14ac:dyDescent="0.2">
      <c r="B5705" s="395" t="s">
        <v>1153</v>
      </c>
      <c r="C5705" s="359" t="s">
        <v>2555</v>
      </c>
      <c r="D5705" s="359" t="s">
        <v>2555</v>
      </c>
      <c r="E5705" s="398" t="s">
        <v>2555</v>
      </c>
    </row>
    <row r="5706" spans="2:5" x14ac:dyDescent="0.2">
      <c r="B5706" s="14" t="s">
        <v>517</v>
      </c>
      <c r="C5706" s="435">
        <v>0.44</v>
      </c>
      <c r="D5706" s="435">
        <v>0.28999999999999998</v>
      </c>
      <c r="E5706" s="436">
        <v>0.25</v>
      </c>
    </row>
    <row r="5707" spans="2:5" x14ac:dyDescent="0.2">
      <c r="B5707" s="14" t="s">
        <v>518</v>
      </c>
      <c r="C5707" s="435">
        <v>0.44</v>
      </c>
      <c r="D5707" s="435">
        <v>0.28999999999999998</v>
      </c>
      <c r="E5707" s="436">
        <v>0.25</v>
      </c>
    </row>
    <row r="5708" spans="2:5" x14ac:dyDescent="0.2">
      <c r="B5708" s="14" t="s">
        <v>1615</v>
      </c>
      <c r="C5708" s="435">
        <v>0.44</v>
      </c>
      <c r="D5708" s="435">
        <v>0.44</v>
      </c>
      <c r="E5708" s="436">
        <v>0.25</v>
      </c>
    </row>
    <row r="5709" spans="2:5" x14ac:dyDescent="0.2">
      <c r="B5709" s="14" t="s">
        <v>1602</v>
      </c>
      <c r="C5709" s="435">
        <v>0.44</v>
      </c>
      <c r="D5709" s="435">
        <v>0.44</v>
      </c>
      <c r="E5709" s="436">
        <v>0.44</v>
      </c>
    </row>
    <row r="5710" spans="2:5" ht="12.75" customHeight="1" x14ac:dyDescent="0.2">
      <c r="B5710" s="14" t="s">
        <v>1603</v>
      </c>
      <c r="C5710" s="435">
        <v>0.44</v>
      </c>
      <c r="D5710" s="435">
        <v>0.44</v>
      </c>
      <c r="E5710" s="436">
        <v>0.44</v>
      </c>
    </row>
    <row r="5711" spans="2:5" ht="12.75" customHeight="1" x14ac:dyDescent="0.2">
      <c r="B5711" s="15" t="s">
        <v>1149</v>
      </c>
      <c r="C5711" s="435">
        <v>0.44</v>
      </c>
      <c r="D5711" s="435">
        <v>0.44</v>
      </c>
      <c r="E5711" s="436">
        <v>0.44</v>
      </c>
    </row>
    <row r="5712" spans="2:5" x14ac:dyDescent="0.2">
      <c r="B5712" s="15" t="s">
        <v>1606</v>
      </c>
      <c r="C5712" s="435">
        <v>0.44</v>
      </c>
      <c r="D5712" s="435">
        <v>0.44</v>
      </c>
      <c r="E5712" s="436">
        <v>0.44</v>
      </c>
    </row>
    <row r="5713" spans="2:5" x14ac:dyDescent="0.2">
      <c r="B5713" s="15" t="s">
        <v>1605</v>
      </c>
      <c r="C5713" s="435">
        <v>0.44</v>
      </c>
      <c r="D5713" s="435">
        <v>0.44</v>
      </c>
      <c r="E5713" s="436">
        <v>0.44</v>
      </c>
    </row>
    <row r="5714" spans="2:5" x14ac:dyDescent="0.2">
      <c r="B5714" s="15" t="s">
        <v>1604</v>
      </c>
      <c r="C5714" s="435">
        <v>0.95</v>
      </c>
      <c r="D5714" s="435">
        <v>0.95</v>
      </c>
      <c r="E5714" s="436">
        <v>0.95</v>
      </c>
    </row>
    <row r="5715" spans="2:5" x14ac:dyDescent="0.2">
      <c r="B5715" s="15" t="s">
        <v>180</v>
      </c>
      <c r="C5715" s="435">
        <v>4.49</v>
      </c>
      <c r="D5715" s="435">
        <v>4.49</v>
      </c>
      <c r="E5715" s="436">
        <v>4.49</v>
      </c>
    </row>
    <row r="5716" spans="2:5" ht="13.5" thickBot="1" x14ac:dyDescent="0.25">
      <c r="B5716" s="3" t="s">
        <v>52</v>
      </c>
      <c r="C5716" s="4"/>
      <c r="D5716" s="4"/>
      <c r="E5716" s="5"/>
    </row>
    <row r="5717" spans="2:5" ht="13.5" thickTop="1" x14ac:dyDescent="0.2">
      <c r="B5717" s="249"/>
      <c r="C5717"/>
      <c r="D5717"/>
      <c r="E5717"/>
    </row>
    <row r="5718" spans="2:5" ht="13.5" thickBot="1" x14ac:dyDescent="0.25">
      <c r="B5718"/>
      <c r="C5718"/>
      <c r="D5718"/>
      <c r="E5718"/>
    </row>
    <row r="5719" spans="2:5" ht="13.5" thickTop="1" x14ac:dyDescent="0.2">
      <c r="B5719" s="4118" t="s">
        <v>519</v>
      </c>
      <c r="C5719" s="4120"/>
      <c r="D5719"/>
      <c r="E5719"/>
    </row>
    <row r="5720" spans="2:5" ht="25.5" x14ac:dyDescent="0.2">
      <c r="B5720" s="274" t="s">
        <v>1153</v>
      </c>
      <c r="C5720" s="407" t="s">
        <v>2555</v>
      </c>
      <c r="D5720"/>
      <c r="E5720"/>
    </row>
    <row r="5721" spans="2:5" x14ac:dyDescent="0.2">
      <c r="B5721" s="14" t="s">
        <v>175</v>
      </c>
      <c r="C5721" s="437">
        <v>9.4500000000000001E-2</v>
      </c>
      <c r="D5721"/>
      <c r="E5721"/>
    </row>
    <row r="5722" spans="2:5" x14ac:dyDescent="0.2">
      <c r="B5722" s="14" t="s">
        <v>1596</v>
      </c>
      <c r="C5722" s="437">
        <v>9.69E-2</v>
      </c>
      <c r="D5722"/>
      <c r="E5722"/>
    </row>
    <row r="5723" spans="2:5" x14ac:dyDescent="0.2">
      <c r="B5723" s="14" t="s">
        <v>2557</v>
      </c>
      <c r="C5723" s="437">
        <v>0.2545</v>
      </c>
      <c r="D5723"/>
      <c r="E5723"/>
    </row>
    <row r="5724" spans="2:5" x14ac:dyDescent="0.2">
      <c r="B5724" s="14" t="s">
        <v>520</v>
      </c>
      <c r="C5724" s="437">
        <v>0.28939999999999999</v>
      </c>
      <c r="D5724"/>
      <c r="E5724"/>
    </row>
    <row r="5725" spans="2:5" x14ac:dyDescent="0.2">
      <c r="B5725" s="14" t="s">
        <v>521</v>
      </c>
      <c r="C5725" s="437">
        <v>0.28939999999999999</v>
      </c>
      <c r="D5725"/>
      <c r="E5725"/>
    </row>
    <row r="5726" spans="2:5" x14ac:dyDescent="0.2">
      <c r="B5726" s="14" t="s">
        <v>522</v>
      </c>
      <c r="C5726" s="437">
        <v>0.28939999999999999</v>
      </c>
      <c r="D5726"/>
      <c r="E5726"/>
    </row>
    <row r="5727" spans="2:5" x14ac:dyDescent="0.2">
      <c r="B5727" s="14" t="s">
        <v>523</v>
      </c>
      <c r="C5727" s="437">
        <v>0.28939999999999999</v>
      </c>
      <c r="D5727"/>
      <c r="E5727"/>
    </row>
    <row r="5728" spans="2:5" x14ac:dyDescent="0.2">
      <c r="B5728" s="14" t="s">
        <v>524</v>
      </c>
      <c r="C5728" s="437">
        <v>0.13389999999999999</v>
      </c>
      <c r="D5728"/>
      <c r="E5728"/>
    </row>
    <row r="5729" spans="2:15" x14ac:dyDescent="0.2">
      <c r="B5729" s="14" t="s">
        <v>525</v>
      </c>
      <c r="C5729" s="437">
        <v>0.13389999999999999</v>
      </c>
      <c r="D5729"/>
      <c r="E5729"/>
    </row>
    <row r="5730" spans="2:15" x14ac:dyDescent="0.2">
      <c r="B5730" s="14" t="s">
        <v>526</v>
      </c>
      <c r="C5730" s="437">
        <v>0.28939999999999999</v>
      </c>
      <c r="D5730"/>
      <c r="E5730"/>
    </row>
    <row r="5731" spans="2:15" x14ac:dyDescent="0.2">
      <c r="B5731" s="14" t="s">
        <v>527</v>
      </c>
      <c r="C5731" s="437">
        <v>0.28939999999999999</v>
      </c>
      <c r="D5731"/>
      <c r="E5731"/>
    </row>
    <row r="5732" spans="2:15" x14ac:dyDescent="0.2">
      <c r="B5732" s="14" t="s">
        <v>1605</v>
      </c>
      <c r="C5732" s="437">
        <v>0.28939999999999999</v>
      </c>
      <c r="D5732"/>
      <c r="E5732"/>
    </row>
    <row r="5733" spans="2:15" x14ac:dyDescent="0.2">
      <c r="B5733" s="14" t="s">
        <v>528</v>
      </c>
      <c r="C5733" s="437">
        <v>0.2366</v>
      </c>
      <c r="D5733"/>
      <c r="E5733"/>
    </row>
    <row r="5734" spans="2:15" x14ac:dyDescent="0.2">
      <c r="B5734" s="14" t="s">
        <v>388</v>
      </c>
      <c r="C5734" s="437">
        <v>0.2366</v>
      </c>
      <c r="D5734"/>
      <c r="E5734"/>
    </row>
    <row r="5735" spans="2:15" x14ac:dyDescent="0.2">
      <c r="B5735" s="14" t="s">
        <v>1614</v>
      </c>
      <c r="C5735" s="437">
        <v>0.5</v>
      </c>
      <c r="D5735"/>
      <c r="E5735"/>
    </row>
    <row r="5736" spans="2:15" x14ac:dyDescent="0.2">
      <c r="B5736" s="14" t="s">
        <v>389</v>
      </c>
      <c r="C5736" s="437">
        <v>0.5</v>
      </c>
      <c r="D5736"/>
      <c r="E5736"/>
    </row>
    <row r="5737" spans="2:15" x14ac:dyDescent="0.2">
      <c r="B5737" s="14" t="s">
        <v>1604</v>
      </c>
      <c r="C5737" s="437">
        <v>0.95</v>
      </c>
      <c r="D5737"/>
      <c r="E5737"/>
    </row>
    <row r="5738" spans="2:15" ht="13.5" thickBot="1" x14ac:dyDescent="0.25">
      <c r="B5738" s="3" t="s">
        <v>52</v>
      </c>
      <c r="C5738" s="5"/>
      <c r="D5738"/>
      <c r="E5738"/>
    </row>
    <row r="5739" spans="2:15" ht="13.5" thickTop="1" x14ac:dyDescent="0.2">
      <c r="B5739" s="249"/>
      <c r="C5739"/>
      <c r="D5739"/>
      <c r="E5739"/>
    </row>
    <row r="5740" spans="2:15" ht="13.5" thickBot="1" x14ac:dyDescent="0.25">
      <c r="B5740"/>
      <c r="C5740"/>
      <c r="D5740"/>
      <c r="E5740"/>
      <c r="F5740"/>
      <c r="G5740"/>
      <c r="H5740"/>
      <c r="I5740"/>
      <c r="J5740"/>
      <c r="K5740"/>
      <c r="L5740"/>
      <c r="M5740"/>
      <c r="N5740"/>
      <c r="O5740"/>
    </row>
    <row r="5741" spans="2:15" ht="13.5" thickTop="1" x14ac:dyDescent="0.2">
      <c r="B5741" s="4265" t="s">
        <v>1284</v>
      </c>
      <c r="C5741" s="4266"/>
      <c r="D5741" s="4266"/>
      <c r="E5741" s="4266"/>
      <c r="F5741" s="4266"/>
      <c r="G5741" s="4267"/>
      <c r="H5741"/>
      <c r="I5741"/>
      <c r="J5741"/>
      <c r="K5741"/>
      <c r="L5741"/>
      <c r="M5741"/>
      <c r="N5741"/>
      <c r="O5741"/>
    </row>
    <row r="5742" spans="2:15" x14ac:dyDescent="0.2">
      <c r="B5742" s="274" t="s">
        <v>1153</v>
      </c>
      <c r="C5742" s="357" t="s">
        <v>2034</v>
      </c>
      <c r="D5742" s="357" t="s">
        <v>763</v>
      </c>
      <c r="E5742" s="357" t="s">
        <v>390</v>
      </c>
      <c r="F5742" s="357" t="s">
        <v>1835</v>
      </c>
      <c r="G5742" s="358" t="s">
        <v>391</v>
      </c>
      <c r="H5742" s="141"/>
      <c r="I5742"/>
      <c r="J5742"/>
      <c r="K5742" s="59"/>
      <c r="L5742" s="59"/>
      <c r="M5742"/>
      <c r="N5742"/>
      <c r="O5742"/>
    </row>
    <row r="5743" spans="2:15" x14ac:dyDescent="0.2">
      <c r="B5743" s="14" t="s">
        <v>517</v>
      </c>
      <c r="C5743" s="438">
        <v>0.39</v>
      </c>
      <c r="D5743" s="438">
        <v>0.313</v>
      </c>
      <c r="E5743" s="438">
        <v>0.26800000000000002</v>
      </c>
      <c r="F5743" s="438">
        <v>0.22600000000000001</v>
      </c>
      <c r="G5743" s="437">
        <v>0.21299999999999999</v>
      </c>
      <c r="H5743" s="162"/>
      <c r="I5743"/>
      <c r="J5743"/>
      <c r="K5743" s="1"/>
      <c r="L5743" s="1"/>
      <c r="M5743"/>
      <c r="N5743"/>
      <c r="O5743"/>
    </row>
    <row r="5744" spans="2:15" ht="25.5" x14ac:dyDescent="0.2">
      <c r="B5744" s="42" t="s">
        <v>985</v>
      </c>
      <c r="C5744" s="438">
        <v>0.42</v>
      </c>
      <c r="D5744" s="438">
        <v>0.35299999999999998</v>
      </c>
      <c r="E5744" s="438">
        <v>0.32800000000000001</v>
      </c>
      <c r="F5744" s="438">
        <v>0.28599999999999998</v>
      </c>
      <c r="G5744" s="437">
        <v>0.27300000000000002</v>
      </c>
      <c r="H5744" s="165"/>
      <c r="I5744"/>
      <c r="J5744"/>
      <c r="K5744" s="11"/>
      <c r="L5744" s="11"/>
      <c r="M5744"/>
      <c r="N5744"/>
      <c r="O5744"/>
    </row>
    <row r="5745" spans="2:15" x14ac:dyDescent="0.2">
      <c r="B5745" s="14" t="s">
        <v>1602</v>
      </c>
      <c r="C5745" s="438">
        <v>0.42</v>
      </c>
      <c r="D5745" s="438">
        <v>0.35299999999999998</v>
      </c>
      <c r="E5745" s="438">
        <v>0.32800000000000001</v>
      </c>
      <c r="F5745" s="438">
        <v>0.28599999999999998</v>
      </c>
      <c r="G5745" s="437">
        <v>0.27300000000000002</v>
      </c>
      <c r="H5745" s="162"/>
      <c r="I5745"/>
      <c r="J5745"/>
      <c r="K5745" s="1"/>
      <c r="L5745" s="1"/>
      <c r="M5745"/>
      <c r="N5745"/>
      <c r="O5745"/>
    </row>
    <row r="5746" spans="2:15" x14ac:dyDescent="0.2">
      <c r="B5746" s="14" t="s">
        <v>1603</v>
      </c>
      <c r="C5746" s="438">
        <v>0.42</v>
      </c>
      <c r="D5746" s="438">
        <v>0.373</v>
      </c>
      <c r="E5746" s="438">
        <v>0.32800000000000001</v>
      </c>
      <c r="F5746" s="438">
        <v>0.28599999999999998</v>
      </c>
      <c r="G5746" s="437">
        <v>0.27300000000000002</v>
      </c>
      <c r="H5746" s="162"/>
      <c r="I5746"/>
      <c r="J5746"/>
      <c r="K5746" s="1"/>
      <c r="L5746" s="1"/>
      <c r="M5746"/>
      <c r="N5746"/>
      <c r="O5746"/>
    </row>
    <row r="5747" spans="2:15" x14ac:dyDescent="0.2">
      <c r="B5747" s="15" t="s">
        <v>1605</v>
      </c>
      <c r="C5747" s="438">
        <v>0.42</v>
      </c>
      <c r="D5747" s="438">
        <v>0.38</v>
      </c>
      <c r="E5747" s="438">
        <v>0.36</v>
      </c>
      <c r="F5747" s="438">
        <v>0.33600000000000002</v>
      </c>
      <c r="G5747" s="437">
        <v>0.32300000000000001</v>
      </c>
      <c r="H5747" s="162"/>
      <c r="I5747"/>
      <c r="J5747"/>
      <c r="K5747" s="24"/>
      <c r="L5747" s="24"/>
      <c r="M5747"/>
      <c r="N5747"/>
      <c r="O5747"/>
    </row>
    <row r="5748" spans="2:15" x14ac:dyDescent="0.2">
      <c r="B5748" s="15" t="s">
        <v>1379</v>
      </c>
      <c r="C5748" s="438">
        <v>0.42</v>
      </c>
      <c r="D5748" s="438">
        <v>0.4</v>
      </c>
      <c r="E5748" s="438">
        <v>0.38</v>
      </c>
      <c r="F5748" s="438">
        <v>0.35599999999999998</v>
      </c>
      <c r="G5748" s="437">
        <v>0.34300000000000003</v>
      </c>
      <c r="H5748" s="162"/>
      <c r="I5748"/>
      <c r="J5748"/>
      <c r="K5748" s="24"/>
      <c r="L5748" s="24"/>
      <c r="M5748"/>
      <c r="N5748"/>
      <c r="O5748"/>
    </row>
    <row r="5749" spans="2:15" x14ac:dyDescent="0.2">
      <c r="B5749" s="15" t="s">
        <v>1149</v>
      </c>
      <c r="C5749" s="438">
        <v>0.42</v>
      </c>
      <c r="D5749" s="438">
        <v>0.4</v>
      </c>
      <c r="E5749" s="438">
        <v>0.38</v>
      </c>
      <c r="F5749" s="438">
        <v>0.376</v>
      </c>
      <c r="G5749" s="437">
        <v>0.36299999999999999</v>
      </c>
      <c r="H5749" s="162"/>
      <c r="I5749"/>
      <c r="J5749"/>
      <c r="K5749" s="24"/>
      <c r="L5749" s="24"/>
      <c r="M5749"/>
      <c r="N5749"/>
      <c r="O5749"/>
    </row>
    <row r="5750" spans="2:15" x14ac:dyDescent="0.2">
      <c r="B5750" s="15" t="s">
        <v>1606</v>
      </c>
      <c r="C5750" s="438">
        <v>0.42</v>
      </c>
      <c r="D5750" s="438">
        <v>0.4</v>
      </c>
      <c r="E5750" s="438">
        <v>0.38</v>
      </c>
      <c r="F5750" s="438">
        <v>0.376</v>
      </c>
      <c r="G5750" s="437">
        <v>0.36299999999999999</v>
      </c>
      <c r="H5750" s="162"/>
      <c r="I5750"/>
      <c r="J5750"/>
      <c r="K5750" s="24"/>
      <c r="L5750" s="24"/>
      <c r="M5750"/>
      <c r="N5750"/>
      <c r="O5750"/>
    </row>
    <row r="5751" spans="2:15" x14ac:dyDescent="0.2">
      <c r="B5751" s="15" t="s">
        <v>1150</v>
      </c>
      <c r="C5751" s="438">
        <v>0.42</v>
      </c>
      <c r="D5751" s="438">
        <v>0.4</v>
      </c>
      <c r="E5751" s="438">
        <v>0.38</v>
      </c>
      <c r="F5751" s="438">
        <v>0.376</v>
      </c>
      <c r="G5751" s="437">
        <v>0.36299999999999999</v>
      </c>
      <c r="H5751" s="162"/>
      <c r="I5751"/>
      <c r="J5751"/>
      <c r="K5751" s="24"/>
      <c r="L5751" s="24"/>
      <c r="M5751"/>
      <c r="N5751"/>
      <c r="O5751"/>
    </row>
    <row r="5752" spans="2:15" x14ac:dyDescent="0.2">
      <c r="B5752" s="15" t="s">
        <v>986</v>
      </c>
      <c r="C5752" s="438">
        <v>0.5</v>
      </c>
      <c r="D5752" s="438">
        <v>0.5</v>
      </c>
      <c r="E5752" s="438">
        <v>0.48799999999999999</v>
      </c>
      <c r="F5752" s="438">
        <v>0.44600000000000001</v>
      </c>
      <c r="G5752" s="437">
        <v>0.433</v>
      </c>
      <c r="H5752" s="162"/>
      <c r="I5752"/>
      <c r="J5752"/>
      <c r="K5752" s="24"/>
      <c r="L5752" s="24"/>
      <c r="M5752"/>
      <c r="N5752"/>
      <c r="O5752"/>
    </row>
    <row r="5753" spans="2:15" x14ac:dyDescent="0.2">
      <c r="B5753" s="15" t="s">
        <v>987</v>
      </c>
      <c r="C5753" s="438">
        <v>0.95</v>
      </c>
      <c r="D5753" s="438">
        <v>0.95</v>
      </c>
      <c r="E5753" s="438">
        <v>0.95</v>
      </c>
      <c r="F5753" s="438">
        <v>0.95</v>
      </c>
      <c r="G5753" s="437">
        <v>0.95</v>
      </c>
      <c r="H5753" s="167"/>
      <c r="I5753"/>
      <c r="J5753"/>
      <c r="K5753" s="24"/>
      <c r="L5753" s="24"/>
      <c r="M5753"/>
      <c r="N5753"/>
      <c r="O5753"/>
    </row>
    <row r="5754" spans="2:15" x14ac:dyDescent="0.2">
      <c r="B5754" s="15" t="s">
        <v>1604</v>
      </c>
      <c r="C5754" s="438">
        <v>0.95</v>
      </c>
      <c r="D5754" s="438">
        <v>0.95</v>
      </c>
      <c r="E5754" s="438">
        <v>0.95</v>
      </c>
      <c r="F5754" s="438">
        <v>0.95</v>
      </c>
      <c r="G5754" s="437">
        <v>0.95</v>
      </c>
      <c r="H5754" s="162"/>
      <c r="I5754"/>
      <c r="J5754"/>
      <c r="K5754" s="24"/>
      <c r="L5754" s="24"/>
      <c r="M5754"/>
      <c r="N5754"/>
      <c r="O5754"/>
    </row>
    <row r="5755" spans="2:15" x14ac:dyDescent="0.2">
      <c r="B5755" s="15" t="s">
        <v>180</v>
      </c>
      <c r="C5755" s="438">
        <v>4.49</v>
      </c>
      <c r="D5755" s="438">
        <v>4.49</v>
      </c>
      <c r="E5755" s="438">
        <v>4.49</v>
      </c>
      <c r="F5755" s="438">
        <v>4.49</v>
      </c>
      <c r="G5755" s="437">
        <v>4.49</v>
      </c>
      <c r="H5755" s="162"/>
      <c r="I5755"/>
      <c r="J5755"/>
      <c r="K5755" s="24"/>
      <c r="L5755" s="24"/>
      <c r="M5755"/>
      <c r="N5755"/>
      <c r="O5755"/>
    </row>
    <row r="5756" spans="2:15" x14ac:dyDescent="0.2">
      <c r="B5756" s="7" t="s">
        <v>2127</v>
      </c>
      <c r="C5756" s="1"/>
      <c r="D5756" s="1"/>
      <c r="E5756" s="1"/>
      <c r="F5756" s="1"/>
      <c r="G5756" s="8"/>
      <c r="H5756" s="1"/>
      <c r="I5756" s="1"/>
      <c r="J5756" s="1"/>
      <c r="K5756" s="1"/>
      <c r="L5756" s="1"/>
      <c r="M5756" s="1"/>
      <c r="N5756" s="1"/>
      <c r="O5756" s="1"/>
    </row>
    <row r="5757" spans="2:15" x14ac:dyDescent="0.2">
      <c r="B5757" s="7" t="s">
        <v>2128</v>
      </c>
      <c r="C5757" s="1"/>
      <c r="D5757" s="1"/>
      <c r="E5757" s="1"/>
      <c r="F5757" s="1"/>
      <c r="G5757" s="8"/>
      <c r="H5757" s="1"/>
      <c r="I5757" s="1"/>
      <c r="J5757" s="1"/>
      <c r="K5757" s="1"/>
      <c r="L5757" s="1"/>
      <c r="M5757" s="1"/>
      <c r="N5757" s="1"/>
      <c r="O5757" s="1"/>
    </row>
    <row r="5758" spans="2:15" x14ac:dyDescent="0.2">
      <c r="B5758" s="7" t="s">
        <v>2129</v>
      </c>
      <c r="C5758" s="1"/>
      <c r="D5758" s="1"/>
      <c r="E5758" s="1"/>
      <c r="F5758" s="1"/>
      <c r="G5758" s="8"/>
      <c r="H5758" s="1"/>
      <c r="I5758" s="1"/>
      <c r="J5758" s="1"/>
      <c r="K5758" s="1"/>
      <c r="L5758" s="1"/>
      <c r="M5758" s="1"/>
      <c r="N5758" s="1"/>
      <c r="O5758" s="1"/>
    </row>
    <row r="5759" spans="2:15" x14ac:dyDescent="0.2">
      <c r="B5759" s="7" t="s">
        <v>2130</v>
      </c>
      <c r="C5759" s="1"/>
      <c r="D5759" s="1"/>
      <c r="E5759" s="1"/>
      <c r="F5759" s="1"/>
      <c r="G5759" s="8"/>
      <c r="H5759" s="1"/>
      <c r="I5759" s="1"/>
      <c r="J5759" s="1"/>
      <c r="K5759" s="1"/>
      <c r="L5759" s="1"/>
      <c r="M5759" s="1"/>
      <c r="N5759" s="1"/>
      <c r="O5759" s="1"/>
    </row>
    <row r="5760" spans="2:15" x14ac:dyDescent="0.2">
      <c r="B5760" s="7" t="s">
        <v>2131</v>
      </c>
      <c r="C5760" s="1"/>
      <c r="D5760" s="1"/>
      <c r="E5760" s="1"/>
      <c r="F5760" s="1"/>
      <c r="G5760" s="8"/>
      <c r="H5760" s="1"/>
      <c r="I5760" s="1"/>
      <c r="J5760" s="1"/>
      <c r="K5760" s="1"/>
      <c r="L5760" s="1"/>
      <c r="M5760" s="1"/>
      <c r="N5760" s="1"/>
      <c r="O5760" s="1"/>
    </row>
    <row r="5761" spans="2:15" ht="13.5" thickBot="1" x14ac:dyDescent="0.25">
      <c r="B5761" s="3" t="s">
        <v>52</v>
      </c>
      <c r="C5761" s="4"/>
      <c r="D5761" s="4"/>
      <c r="E5761" s="4"/>
      <c r="F5761" s="4"/>
      <c r="G5761" s="5"/>
      <c r="H5761" s="1"/>
      <c r="I5761" s="1"/>
      <c r="J5761" s="1"/>
      <c r="K5761" s="1"/>
      <c r="L5761" s="1"/>
      <c r="M5761" s="1"/>
      <c r="N5761" s="1"/>
      <c r="O5761" s="1"/>
    </row>
    <row r="5762" spans="2:15" ht="13.5" thickTop="1" x14ac:dyDescent="0.2">
      <c r="B5762" s="249"/>
      <c r="C5762" s="1"/>
      <c r="D5762" s="1"/>
      <c r="E5762" s="1"/>
      <c r="F5762" s="1"/>
      <c r="G5762" s="1"/>
      <c r="H5762" s="1"/>
      <c r="I5762" s="1"/>
      <c r="J5762" s="1"/>
      <c r="K5762" s="1"/>
      <c r="L5762" s="1"/>
      <c r="M5762" s="1"/>
      <c r="N5762" s="1"/>
      <c r="O5762" s="1"/>
    </row>
    <row r="5763" spans="2:15" ht="13.5" thickBot="1" x14ac:dyDescent="0.25">
      <c r="B5763" s="1"/>
      <c r="C5763" s="1"/>
      <c r="D5763" s="1"/>
      <c r="E5763" s="1"/>
      <c r="F5763" s="1"/>
      <c r="G5763" s="1"/>
      <c r="H5763" s="1"/>
      <c r="I5763" s="1"/>
      <c r="J5763" s="1"/>
      <c r="K5763" s="1"/>
      <c r="L5763" s="1"/>
      <c r="M5763" s="1"/>
      <c r="N5763" s="1"/>
      <c r="O5763" s="1"/>
    </row>
    <row r="5764" spans="2:15" ht="13.5" thickTop="1" x14ac:dyDescent="0.2">
      <c r="B5764" s="100" t="s">
        <v>2132</v>
      </c>
      <c r="C5764" s="113"/>
      <c r="D5764" s="113"/>
      <c r="E5764" s="113"/>
      <c r="F5764" s="114"/>
      <c r="G5764" s="115"/>
      <c r="H5764" s="115"/>
      <c r="I5764" s="115"/>
      <c r="J5764" s="122"/>
      <c r="K5764" s="123"/>
      <c r="L5764" s="123"/>
      <c r="M5764" s="1"/>
      <c r="N5764" s="1"/>
      <c r="O5764" s="1"/>
    </row>
    <row r="5765" spans="2:15" ht="51" x14ac:dyDescent="0.2">
      <c r="B5765" s="405" t="s">
        <v>2133</v>
      </c>
      <c r="C5765" s="396" t="s">
        <v>1218</v>
      </c>
      <c r="D5765" s="359" t="s">
        <v>2134</v>
      </c>
      <c r="E5765" s="359" t="s">
        <v>2024</v>
      </c>
      <c r="F5765" s="359" t="s">
        <v>1812</v>
      </c>
      <c r="G5765" s="359" t="s">
        <v>451</v>
      </c>
      <c r="H5765" s="359" t="s">
        <v>2023</v>
      </c>
      <c r="I5765" s="359" t="s">
        <v>1456</v>
      </c>
      <c r="J5765" s="398" t="s">
        <v>2028</v>
      </c>
      <c r="K5765" s="59"/>
      <c r="L5765" s="59"/>
      <c r="M5765" s="440"/>
      <c r="N5765" s="440"/>
      <c r="O5765"/>
    </row>
    <row r="5766" spans="2:15" x14ac:dyDescent="0.2">
      <c r="B5766" s="14" t="s">
        <v>2135</v>
      </c>
      <c r="C5766" s="38" t="s">
        <v>783</v>
      </c>
      <c r="D5766" s="441">
        <v>0.1</v>
      </c>
      <c r="E5766" s="116" t="s">
        <v>2136</v>
      </c>
      <c r="F5766" s="441">
        <v>0.25</v>
      </c>
      <c r="G5766" s="116" t="s">
        <v>2137</v>
      </c>
      <c r="H5766" s="441">
        <v>0.15</v>
      </c>
      <c r="I5766" s="116" t="s">
        <v>2138</v>
      </c>
      <c r="J5766" s="169" t="s">
        <v>2034</v>
      </c>
      <c r="K5766" s="1"/>
      <c r="L5766" s="1"/>
      <c r="M5766"/>
      <c r="N5766"/>
      <c r="O5766"/>
    </row>
    <row r="5767" spans="2:15" x14ac:dyDescent="0.2">
      <c r="B5767" s="42" t="s">
        <v>2139</v>
      </c>
      <c r="C5767" s="43" t="s">
        <v>783</v>
      </c>
      <c r="D5767" s="441">
        <v>0.1</v>
      </c>
      <c r="E5767" s="117" t="s">
        <v>2140</v>
      </c>
      <c r="F5767" s="441">
        <v>0.25</v>
      </c>
      <c r="G5767" s="117" t="s">
        <v>2141</v>
      </c>
      <c r="H5767" s="441">
        <v>0.15</v>
      </c>
      <c r="I5767" s="117" t="s">
        <v>2142</v>
      </c>
      <c r="J5767" s="168" t="s">
        <v>2034</v>
      </c>
      <c r="K5767" s="11"/>
      <c r="L5767" s="11"/>
      <c r="M5767"/>
      <c r="N5767"/>
      <c r="O5767"/>
    </row>
    <row r="5768" spans="2:15" x14ac:dyDescent="0.2">
      <c r="B5768" s="14" t="s">
        <v>2143</v>
      </c>
      <c r="C5768" s="38" t="s">
        <v>783</v>
      </c>
      <c r="D5768" s="441">
        <v>0.1</v>
      </c>
      <c r="E5768" s="116" t="s">
        <v>2144</v>
      </c>
      <c r="F5768" s="441">
        <v>0.25</v>
      </c>
      <c r="G5768" s="116" t="s">
        <v>2145</v>
      </c>
      <c r="H5768" s="441">
        <v>0.15</v>
      </c>
      <c r="I5768" s="116" t="s">
        <v>2146</v>
      </c>
      <c r="J5768" s="169" t="s">
        <v>763</v>
      </c>
      <c r="K5768" s="1"/>
      <c r="L5768" s="1"/>
      <c r="M5768"/>
      <c r="N5768"/>
      <c r="O5768"/>
    </row>
    <row r="5769" spans="2:15" x14ac:dyDescent="0.2">
      <c r="B5769" s="14" t="s">
        <v>2147</v>
      </c>
      <c r="C5769" s="38" t="s">
        <v>783</v>
      </c>
      <c r="D5769" s="441">
        <v>9.8000000000000004E-2</v>
      </c>
      <c r="E5769" s="116" t="s">
        <v>2148</v>
      </c>
      <c r="F5769" s="441">
        <v>0.25</v>
      </c>
      <c r="G5769" s="116" t="s">
        <v>2149</v>
      </c>
      <c r="H5769" s="441">
        <v>0.15</v>
      </c>
      <c r="I5769" s="116" t="s">
        <v>2150</v>
      </c>
      <c r="J5769" s="169" t="s">
        <v>763</v>
      </c>
      <c r="K5769" s="1"/>
      <c r="L5769" s="1"/>
      <c r="M5769"/>
      <c r="N5769"/>
      <c r="O5769"/>
    </row>
    <row r="5770" spans="2:15" x14ac:dyDescent="0.2">
      <c r="B5770" s="14" t="s">
        <v>2151</v>
      </c>
      <c r="C5770" s="38" t="s">
        <v>783</v>
      </c>
      <c r="D5770" s="441">
        <v>9.6000000000000002E-2</v>
      </c>
      <c r="E5770" s="116" t="s">
        <v>2152</v>
      </c>
      <c r="F5770" s="441">
        <v>0.25</v>
      </c>
      <c r="G5770" s="116" t="s">
        <v>2153</v>
      </c>
      <c r="H5770" s="441">
        <v>0.15</v>
      </c>
      <c r="I5770" s="116" t="s">
        <v>2154</v>
      </c>
      <c r="J5770" s="169" t="s">
        <v>763</v>
      </c>
      <c r="K5770" s="1"/>
      <c r="L5770" s="1"/>
      <c r="M5770"/>
      <c r="N5770"/>
      <c r="O5770"/>
    </row>
    <row r="5771" spans="2:15" x14ac:dyDescent="0.2">
      <c r="B5771" s="14" t="s">
        <v>2155</v>
      </c>
      <c r="C5771" s="38" t="s">
        <v>783</v>
      </c>
      <c r="D5771" s="441">
        <v>0.09</v>
      </c>
      <c r="E5771" s="116" t="s">
        <v>2156</v>
      </c>
      <c r="F5771" s="441">
        <v>0.25</v>
      </c>
      <c r="G5771" s="116" t="s">
        <v>2157</v>
      </c>
      <c r="H5771" s="441">
        <v>0.15</v>
      </c>
      <c r="I5771" s="116" t="s">
        <v>2158</v>
      </c>
      <c r="J5771" s="169" t="s">
        <v>390</v>
      </c>
      <c r="K5771" s="1"/>
      <c r="L5771" s="1"/>
      <c r="M5771"/>
      <c r="N5771"/>
      <c r="O5771"/>
    </row>
    <row r="5772" spans="2:15" x14ac:dyDescent="0.2">
      <c r="B5772" s="14" t="s">
        <v>2159</v>
      </c>
      <c r="C5772" s="38" t="s">
        <v>783</v>
      </c>
      <c r="D5772" s="441">
        <v>8.7999999999999995E-2</v>
      </c>
      <c r="E5772" s="116" t="s">
        <v>2160</v>
      </c>
      <c r="F5772" s="441">
        <v>0.25</v>
      </c>
      <c r="G5772" s="116" t="s">
        <v>2161</v>
      </c>
      <c r="H5772" s="441">
        <v>0.15</v>
      </c>
      <c r="I5772" s="116" t="s">
        <v>2162</v>
      </c>
      <c r="J5772" s="169" t="s">
        <v>390</v>
      </c>
      <c r="K5772" s="1"/>
      <c r="L5772" s="1"/>
      <c r="M5772"/>
      <c r="N5772"/>
      <c r="O5772"/>
    </row>
    <row r="5773" spans="2:15" x14ac:dyDescent="0.2">
      <c r="B5773" s="14" t="s">
        <v>2163</v>
      </c>
      <c r="C5773" s="38" t="s">
        <v>783</v>
      </c>
      <c r="D5773" s="441">
        <v>8.5999999999999993E-2</v>
      </c>
      <c r="E5773" s="116" t="s">
        <v>2164</v>
      </c>
      <c r="F5773" s="441">
        <v>0.25</v>
      </c>
      <c r="G5773" s="116" t="s">
        <v>2165</v>
      </c>
      <c r="H5773" s="441">
        <v>0.15</v>
      </c>
      <c r="I5773" s="116" t="s">
        <v>2166</v>
      </c>
      <c r="J5773" s="169" t="s">
        <v>390</v>
      </c>
      <c r="K5773" s="1"/>
      <c r="L5773" s="1"/>
      <c r="M5773"/>
      <c r="N5773"/>
      <c r="O5773"/>
    </row>
    <row r="5774" spans="2:15" x14ac:dyDescent="0.2">
      <c r="B5774" s="14" t="s">
        <v>2167</v>
      </c>
      <c r="C5774" s="38" t="s">
        <v>783</v>
      </c>
      <c r="D5774" s="441">
        <v>8.4000000000000005E-2</v>
      </c>
      <c r="E5774" s="116" t="s">
        <v>2168</v>
      </c>
      <c r="F5774" s="441">
        <v>0.25</v>
      </c>
      <c r="G5774" s="116" t="s">
        <v>2169</v>
      </c>
      <c r="H5774" s="441">
        <v>0.15</v>
      </c>
      <c r="I5774" s="116" t="s">
        <v>2170</v>
      </c>
      <c r="J5774" s="169" t="s">
        <v>390</v>
      </c>
      <c r="K5774" s="1"/>
      <c r="L5774" s="1"/>
      <c r="M5774"/>
      <c r="N5774"/>
      <c r="O5774"/>
    </row>
    <row r="5775" spans="2:15" ht="6" customHeight="1" x14ac:dyDescent="0.2">
      <c r="B5775" s="170"/>
      <c r="C5775" s="121"/>
      <c r="D5775" s="120"/>
      <c r="E5775" s="120"/>
      <c r="F5775" s="120"/>
      <c r="G5775" s="120"/>
      <c r="H5775" s="120"/>
      <c r="I5775" s="120"/>
      <c r="J5775" s="171"/>
      <c r="K5775" s="24"/>
      <c r="L5775" s="24"/>
      <c r="M5775"/>
      <c r="N5775"/>
      <c r="O5775"/>
    </row>
    <row r="5776" spans="2:15" x14ac:dyDescent="0.2">
      <c r="B5776" s="14" t="s">
        <v>2171</v>
      </c>
      <c r="C5776" s="38" t="s">
        <v>2030</v>
      </c>
      <c r="D5776" s="441">
        <v>0.15</v>
      </c>
      <c r="E5776" s="116" t="s">
        <v>2172</v>
      </c>
      <c r="F5776" s="441">
        <v>0.25</v>
      </c>
      <c r="G5776" s="116" t="s">
        <v>2173</v>
      </c>
      <c r="H5776" s="441">
        <v>0.15</v>
      </c>
      <c r="I5776" s="116" t="s">
        <v>2172</v>
      </c>
      <c r="J5776" s="169" t="s">
        <v>2034</v>
      </c>
      <c r="K5776" s="1"/>
      <c r="L5776" s="1"/>
      <c r="M5776"/>
      <c r="N5776"/>
      <c r="O5776"/>
    </row>
    <row r="5777" spans="2:15" x14ac:dyDescent="0.2">
      <c r="B5777" s="14" t="s">
        <v>2174</v>
      </c>
      <c r="C5777" s="38" t="s">
        <v>2030</v>
      </c>
      <c r="D5777" s="441">
        <v>0.14499999999999999</v>
      </c>
      <c r="E5777" s="116" t="s">
        <v>2175</v>
      </c>
      <c r="F5777" s="441">
        <v>0.25</v>
      </c>
      <c r="G5777" s="116" t="s">
        <v>2176</v>
      </c>
      <c r="H5777" s="441">
        <v>0.15</v>
      </c>
      <c r="I5777" s="116" t="s">
        <v>2041</v>
      </c>
      <c r="J5777" s="169" t="s">
        <v>2034</v>
      </c>
      <c r="K5777" s="1"/>
      <c r="L5777" s="1"/>
      <c r="M5777"/>
      <c r="N5777"/>
      <c r="O5777"/>
    </row>
    <row r="5778" spans="2:15" x14ac:dyDescent="0.2">
      <c r="B5778" s="14" t="s">
        <v>2177</v>
      </c>
      <c r="C5778" s="38" t="s">
        <v>2030</v>
      </c>
      <c r="D5778" s="441">
        <v>0.15</v>
      </c>
      <c r="E5778" s="116" t="s">
        <v>2178</v>
      </c>
      <c r="F5778" s="441">
        <v>0.25</v>
      </c>
      <c r="G5778" s="116" t="s">
        <v>2179</v>
      </c>
      <c r="H5778" s="441">
        <v>0.15</v>
      </c>
      <c r="I5778" s="116" t="s">
        <v>2178</v>
      </c>
      <c r="J5778" s="169" t="s">
        <v>2034</v>
      </c>
      <c r="K5778" s="1"/>
      <c r="L5778" s="1"/>
      <c r="M5778"/>
      <c r="N5778"/>
      <c r="O5778"/>
    </row>
    <row r="5779" spans="2:15" x14ac:dyDescent="0.2">
      <c r="B5779" s="14" t="s">
        <v>2135</v>
      </c>
      <c r="C5779" s="38" t="s">
        <v>2030</v>
      </c>
      <c r="D5779" s="441">
        <v>0.14000000000000001</v>
      </c>
      <c r="E5779" s="116" t="s">
        <v>2180</v>
      </c>
      <c r="F5779" s="441">
        <v>0.25</v>
      </c>
      <c r="G5779" s="116" t="s">
        <v>2179</v>
      </c>
      <c r="H5779" s="441">
        <v>0.15</v>
      </c>
      <c r="I5779" s="116" t="s">
        <v>2178</v>
      </c>
      <c r="J5779" s="169" t="s">
        <v>2034</v>
      </c>
      <c r="K5779" s="1"/>
      <c r="L5779" s="1"/>
      <c r="M5779"/>
      <c r="N5779"/>
      <c r="O5779"/>
    </row>
    <row r="5780" spans="2:15" x14ac:dyDescent="0.2">
      <c r="B5780" s="14" t="s">
        <v>2139</v>
      </c>
      <c r="C5780" s="38" t="s">
        <v>2030</v>
      </c>
      <c r="D5780" s="441">
        <v>0.13</v>
      </c>
      <c r="E5780" s="116" t="s">
        <v>2181</v>
      </c>
      <c r="F5780" s="441">
        <v>0.25</v>
      </c>
      <c r="G5780" s="116" t="s">
        <v>2172</v>
      </c>
      <c r="H5780" s="441">
        <v>0.15</v>
      </c>
      <c r="I5780" s="116" t="s">
        <v>2182</v>
      </c>
      <c r="J5780" s="169" t="s">
        <v>2034</v>
      </c>
      <c r="K5780" s="1"/>
      <c r="L5780" s="1"/>
      <c r="M5780"/>
      <c r="N5780"/>
      <c r="O5780"/>
    </row>
    <row r="5781" spans="2:15" x14ac:dyDescent="0.2">
      <c r="B5781" s="14" t="s">
        <v>2143</v>
      </c>
      <c r="C5781" s="38" t="s">
        <v>2030</v>
      </c>
      <c r="D5781" s="441">
        <v>0.12</v>
      </c>
      <c r="E5781" s="116" t="s">
        <v>2183</v>
      </c>
      <c r="F5781" s="441">
        <v>0.25</v>
      </c>
      <c r="G5781" s="116" t="s">
        <v>2184</v>
      </c>
      <c r="H5781" s="441">
        <v>0.15</v>
      </c>
      <c r="I5781" s="116" t="s">
        <v>2185</v>
      </c>
      <c r="J5781" s="169" t="s">
        <v>763</v>
      </c>
      <c r="K5781" s="1"/>
      <c r="L5781" s="1"/>
      <c r="M5781"/>
      <c r="N5781"/>
      <c r="O5781"/>
    </row>
    <row r="5782" spans="2:15" x14ac:dyDescent="0.2">
      <c r="B5782" s="14" t="s">
        <v>2147</v>
      </c>
      <c r="C5782" s="38" t="s">
        <v>2030</v>
      </c>
      <c r="D5782" s="441">
        <v>0.108</v>
      </c>
      <c r="E5782" s="116" t="s">
        <v>2186</v>
      </c>
      <c r="F5782" s="441">
        <v>0.25</v>
      </c>
      <c r="G5782" s="116" t="s">
        <v>2187</v>
      </c>
      <c r="H5782" s="441">
        <v>0.15</v>
      </c>
      <c r="I5782" s="116" t="s">
        <v>2188</v>
      </c>
      <c r="J5782" s="169" t="s">
        <v>763</v>
      </c>
      <c r="K5782" s="1"/>
      <c r="L5782" s="1"/>
      <c r="M5782"/>
      <c r="N5782"/>
      <c r="O5782"/>
    </row>
    <row r="5783" spans="2:15" x14ac:dyDescent="0.2">
      <c r="B5783" s="14" t="s">
        <v>2151</v>
      </c>
      <c r="C5783" s="38" t="s">
        <v>2030</v>
      </c>
      <c r="D5783" s="441">
        <v>9.6000000000000002E-2</v>
      </c>
      <c r="E5783" s="116" t="s">
        <v>2189</v>
      </c>
      <c r="F5783" s="441">
        <v>0.25</v>
      </c>
      <c r="G5783" s="116" t="s">
        <v>2190</v>
      </c>
      <c r="H5783" s="441">
        <v>0.15</v>
      </c>
      <c r="I5783" s="116" t="s">
        <v>2593</v>
      </c>
      <c r="J5783" s="169" t="s">
        <v>763</v>
      </c>
      <c r="K5783" s="1"/>
      <c r="L5783" s="1"/>
      <c r="M5783"/>
      <c r="N5783"/>
      <c r="O5783"/>
    </row>
    <row r="5784" spans="2:15" x14ac:dyDescent="0.2">
      <c r="B5784" s="14" t="s">
        <v>2155</v>
      </c>
      <c r="C5784" s="38" t="s">
        <v>2030</v>
      </c>
      <c r="D5784" s="441">
        <v>9.1999999999999998E-2</v>
      </c>
      <c r="E5784" s="116" t="s">
        <v>2594</v>
      </c>
      <c r="F5784" s="441">
        <v>0.25</v>
      </c>
      <c r="G5784" s="116" t="s">
        <v>2595</v>
      </c>
      <c r="H5784" s="441">
        <v>0.15</v>
      </c>
      <c r="I5784" s="116" t="s">
        <v>2596</v>
      </c>
      <c r="J5784" s="169" t="s">
        <v>390</v>
      </c>
      <c r="K5784" s="1"/>
      <c r="L5784" s="1"/>
      <c r="M5784"/>
      <c r="N5784"/>
      <c r="O5784"/>
    </row>
    <row r="5785" spans="2:15" ht="13.5" thickBot="1" x14ac:dyDescent="0.25">
      <c r="B5785" s="3" t="s">
        <v>52</v>
      </c>
      <c r="C5785" s="4"/>
      <c r="D5785" s="4"/>
      <c r="E5785" s="4"/>
      <c r="F5785" s="4"/>
      <c r="G5785" s="4"/>
      <c r="H5785" s="4"/>
      <c r="I5785" s="4"/>
      <c r="J5785" s="5"/>
      <c r="K5785" s="1"/>
      <c r="L5785" s="1"/>
      <c r="M5785"/>
      <c r="N5785"/>
      <c r="O5785"/>
    </row>
    <row r="5786" spans="2:15" ht="13.5" thickTop="1" x14ac:dyDescent="0.2">
      <c r="B5786" s="249"/>
      <c r="C5786"/>
      <c r="D5786"/>
      <c r="E5786"/>
      <c r="F5786"/>
      <c r="G5786"/>
      <c r="H5786"/>
      <c r="I5786"/>
      <c r="J5786"/>
      <c r="K5786"/>
      <c r="L5786"/>
      <c r="M5786"/>
      <c r="N5786"/>
      <c r="O5786"/>
    </row>
    <row r="5787" spans="2:15" ht="13.5" thickBot="1" x14ac:dyDescent="0.25">
      <c r="B5787"/>
      <c r="C5787"/>
      <c r="D5787"/>
      <c r="E5787"/>
      <c r="F5787"/>
      <c r="G5787"/>
      <c r="H5787"/>
      <c r="I5787"/>
      <c r="J5787"/>
      <c r="K5787"/>
      <c r="L5787"/>
      <c r="M5787"/>
      <c r="N5787"/>
      <c r="O5787"/>
    </row>
    <row r="5788" spans="2:15" ht="13.5" thickTop="1" x14ac:dyDescent="0.2">
      <c r="B5788" s="100" t="s">
        <v>2597</v>
      </c>
      <c r="C5788" s="172"/>
      <c r="D5788" s="172"/>
      <c r="E5788" s="172"/>
      <c r="F5788" s="172"/>
      <c r="G5788" s="110"/>
      <c r="H5788" s="110"/>
      <c r="I5788" s="110"/>
      <c r="J5788" s="110"/>
      <c r="K5788" s="109"/>
      <c r="L5788"/>
      <c r="M5788"/>
      <c r="N5788"/>
      <c r="O5788"/>
    </row>
    <row r="5789" spans="2:15" ht="51" x14ac:dyDescent="0.2">
      <c r="B5789" s="395" t="s">
        <v>2598</v>
      </c>
      <c r="C5789" s="396" t="s">
        <v>449</v>
      </c>
      <c r="D5789" s="359" t="s">
        <v>2134</v>
      </c>
      <c r="E5789" s="359" t="s">
        <v>2024</v>
      </c>
      <c r="F5789" s="359" t="s">
        <v>1812</v>
      </c>
      <c r="G5789" s="359" t="s">
        <v>451</v>
      </c>
      <c r="H5789" s="359" t="s">
        <v>2023</v>
      </c>
      <c r="I5789" s="359" t="s">
        <v>1456</v>
      </c>
      <c r="J5789" s="359" t="s">
        <v>511</v>
      </c>
      <c r="K5789" s="358" t="s">
        <v>2028</v>
      </c>
      <c r="L5789" s="59"/>
      <c r="M5789" s="1"/>
      <c r="N5789" s="141"/>
      <c r="O5789" s="1"/>
    </row>
    <row r="5790" spans="2:15" x14ac:dyDescent="0.2">
      <c r="B5790" s="14" t="s">
        <v>2599</v>
      </c>
      <c r="C5790" s="38" t="s">
        <v>2030</v>
      </c>
      <c r="D5790" s="441">
        <v>8.5999999999999993E-2</v>
      </c>
      <c r="E5790" s="38" t="s">
        <v>2600</v>
      </c>
      <c r="F5790" s="441">
        <v>0.24199999999999999</v>
      </c>
      <c r="G5790" s="38" t="s">
        <v>2601</v>
      </c>
      <c r="H5790" s="441">
        <v>0.14899999999999999</v>
      </c>
      <c r="I5790" s="38" t="s">
        <v>2602</v>
      </c>
      <c r="J5790" s="19">
        <v>11</v>
      </c>
      <c r="K5790" s="166" t="s">
        <v>1835</v>
      </c>
      <c r="L5790" s="1"/>
      <c r="M5790" s="1"/>
      <c r="N5790" s="156"/>
      <c r="O5790" s="1"/>
    </row>
    <row r="5791" spans="2:15" x14ac:dyDescent="0.2">
      <c r="B5791" s="42" t="s">
        <v>2603</v>
      </c>
      <c r="C5791" s="43" t="s">
        <v>2030</v>
      </c>
      <c r="D5791" s="441">
        <v>8.5999999999999993E-2</v>
      </c>
      <c r="E5791" s="43" t="s">
        <v>2604</v>
      </c>
      <c r="F5791" s="441">
        <v>0.24199999999999999</v>
      </c>
      <c r="G5791" s="43" t="s">
        <v>2605</v>
      </c>
      <c r="H5791" s="441">
        <v>0.14899999999999999</v>
      </c>
      <c r="I5791" s="43" t="s">
        <v>2606</v>
      </c>
      <c r="J5791" s="46">
        <v>12</v>
      </c>
      <c r="K5791" s="164" t="s">
        <v>1835</v>
      </c>
      <c r="L5791" s="11"/>
      <c r="M5791" s="1"/>
      <c r="N5791" s="158"/>
      <c r="O5791" s="1"/>
    </row>
    <row r="5792" spans="2:15" x14ac:dyDescent="0.2">
      <c r="B5792" s="42" t="s">
        <v>2607</v>
      </c>
      <c r="C5792" s="43" t="s">
        <v>2030</v>
      </c>
      <c r="D5792" s="441">
        <v>8.5999999999999993E-2</v>
      </c>
      <c r="E5792" s="43" t="s">
        <v>2608</v>
      </c>
      <c r="F5792" s="441">
        <v>0.24199999999999999</v>
      </c>
      <c r="G5792" s="43" t="s">
        <v>2609</v>
      </c>
      <c r="H5792" s="441">
        <v>0.14899999999999999</v>
      </c>
      <c r="I5792" s="43" t="s">
        <v>2610</v>
      </c>
      <c r="J5792" s="19">
        <v>14</v>
      </c>
      <c r="K5792" s="164" t="s">
        <v>1835</v>
      </c>
      <c r="L5792" s="11"/>
      <c r="M5792" s="1"/>
      <c r="N5792" s="158"/>
      <c r="O5792" s="1"/>
    </row>
    <row r="5793" spans="2:15" x14ac:dyDescent="0.2">
      <c r="B5793" s="42" t="s">
        <v>2611</v>
      </c>
      <c r="C5793" s="43" t="s">
        <v>2030</v>
      </c>
      <c r="D5793" s="441">
        <v>8.5999999999999993E-2</v>
      </c>
      <c r="E5793" s="43" t="s">
        <v>2612</v>
      </c>
      <c r="F5793" s="441">
        <v>0.24199999999999999</v>
      </c>
      <c r="G5793" s="43" t="s">
        <v>2613</v>
      </c>
      <c r="H5793" s="441">
        <v>0.14899999999999999</v>
      </c>
      <c r="I5793" s="43" t="s">
        <v>2614</v>
      </c>
      <c r="J5793" s="19">
        <v>15</v>
      </c>
      <c r="K5793" s="164" t="s">
        <v>1835</v>
      </c>
      <c r="L5793" s="11"/>
      <c r="M5793" s="1"/>
      <c r="N5793" s="158"/>
      <c r="O5793" s="1"/>
    </row>
    <row r="5794" spans="2:15" x14ac:dyDescent="0.2">
      <c r="B5794" s="42" t="s">
        <v>2615</v>
      </c>
      <c r="C5794" s="43" t="s">
        <v>2030</v>
      </c>
      <c r="D5794" s="441">
        <v>8.5999999999999993E-2</v>
      </c>
      <c r="E5794" s="43" t="s">
        <v>2825</v>
      </c>
      <c r="F5794" s="441">
        <v>0.24199999999999999</v>
      </c>
      <c r="G5794" s="43" t="s">
        <v>2616</v>
      </c>
      <c r="H5794" s="441">
        <v>0.14899999999999999</v>
      </c>
      <c r="I5794" s="43" t="s">
        <v>2617</v>
      </c>
      <c r="J5794" s="19">
        <v>17</v>
      </c>
      <c r="K5794" s="164" t="s">
        <v>1835</v>
      </c>
      <c r="L5794" s="11"/>
      <c r="M5794" s="1"/>
      <c r="N5794" s="158"/>
      <c r="O5794" s="1"/>
    </row>
    <row r="5795" spans="2:15" x14ac:dyDescent="0.2">
      <c r="B5795" s="42" t="s">
        <v>2618</v>
      </c>
      <c r="C5795" s="43" t="s">
        <v>2030</v>
      </c>
      <c r="D5795" s="441">
        <v>8.5999999999999993E-2</v>
      </c>
      <c r="E5795" s="43" t="s">
        <v>2619</v>
      </c>
      <c r="F5795" s="441">
        <v>0.24199999999999999</v>
      </c>
      <c r="G5795" s="43" t="s">
        <v>2620</v>
      </c>
      <c r="H5795" s="441">
        <v>0.14899999999999999</v>
      </c>
      <c r="I5795" s="43" t="s">
        <v>2621</v>
      </c>
      <c r="J5795" s="19">
        <v>18</v>
      </c>
      <c r="K5795" s="164" t="s">
        <v>1835</v>
      </c>
      <c r="L5795" s="11"/>
      <c r="M5795" s="1"/>
      <c r="N5795" s="158"/>
      <c r="O5795" s="1"/>
    </row>
    <row r="5796" spans="2:15" x14ac:dyDescent="0.2">
      <c r="B5796" s="42" t="s">
        <v>2622</v>
      </c>
      <c r="C5796" s="43" t="s">
        <v>2030</v>
      </c>
      <c r="D5796" s="441">
        <v>8.5999999999999993E-2</v>
      </c>
      <c r="E5796" s="43" t="s">
        <v>2623</v>
      </c>
      <c r="F5796" s="441">
        <v>0.24199999999999999</v>
      </c>
      <c r="G5796" s="43" t="s">
        <v>2624</v>
      </c>
      <c r="H5796" s="441">
        <v>0.14899999999999999</v>
      </c>
      <c r="I5796" s="43" t="s">
        <v>2625</v>
      </c>
      <c r="J5796" s="19">
        <v>20</v>
      </c>
      <c r="K5796" s="164" t="s">
        <v>1835</v>
      </c>
      <c r="L5796" s="11"/>
      <c r="M5796" s="1"/>
      <c r="N5796" s="158"/>
      <c r="O5796" s="1"/>
    </row>
    <row r="5797" spans="2:15" x14ac:dyDescent="0.2">
      <c r="B5797" s="42" t="s">
        <v>2626</v>
      </c>
      <c r="C5797" s="43" t="s">
        <v>2030</v>
      </c>
      <c r="D5797" s="441">
        <v>8.5999999999999993E-2</v>
      </c>
      <c r="E5797" s="43" t="s">
        <v>2627</v>
      </c>
      <c r="F5797" s="441">
        <v>0.24199999999999999</v>
      </c>
      <c r="G5797" s="43" t="s">
        <v>2628</v>
      </c>
      <c r="H5797" s="441">
        <v>0.14899999999999999</v>
      </c>
      <c r="I5797" s="43" t="s">
        <v>2629</v>
      </c>
      <c r="J5797" s="19">
        <v>22</v>
      </c>
      <c r="K5797" s="164" t="s">
        <v>1835</v>
      </c>
      <c r="L5797" s="11"/>
      <c r="M5797" s="1"/>
      <c r="N5797" s="158"/>
      <c r="O5797" s="1"/>
    </row>
    <row r="5798" spans="2:15" x14ac:dyDescent="0.2">
      <c r="B5798" s="42" t="s">
        <v>2630</v>
      </c>
      <c r="C5798" s="43" t="s">
        <v>2030</v>
      </c>
      <c r="D5798" s="441">
        <v>8.5999999999999993E-2</v>
      </c>
      <c r="E5798" s="43" t="s">
        <v>2631</v>
      </c>
      <c r="F5798" s="441">
        <v>0.24199999999999999</v>
      </c>
      <c r="G5798" s="43" t="s">
        <v>2816</v>
      </c>
      <c r="H5798" s="441">
        <v>0.14899999999999999</v>
      </c>
      <c r="I5798" s="43" t="s">
        <v>2632</v>
      </c>
      <c r="J5798" s="19">
        <v>24</v>
      </c>
      <c r="K5798" s="164" t="s">
        <v>1835</v>
      </c>
      <c r="L5798" s="11"/>
      <c r="M5798" s="1"/>
      <c r="N5798" s="158"/>
      <c r="O5798" s="1"/>
    </row>
    <row r="5799" spans="2:15" x14ac:dyDescent="0.2">
      <c r="B5799" s="42" t="s">
        <v>2633</v>
      </c>
      <c r="C5799" s="43" t="s">
        <v>2030</v>
      </c>
      <c r="D5799" s="441">
        <v>8.5999999999999993E-2</v>
      </c>
      <c r="E5799" s="43" t="s">
        <v>2634</v>
      </c>
      <c r="F5799" s="441">
        <v>0.24199999999999999</v>
      </c>
      <c r="G5799" s="43" t="s">
        <v>2635</v>
      </c>
      <c r="H5799" s="441">
        <v>0.14899999999999999</v>
      </c>
      <c r="I5799" s="43" t="s">
        <v>2636</v>
      </c>
      <c r="J5799" s="173">
        <v>27</v>
      </c>
      <c r="K5799" s="164" t="s">
        <v>1835</v>
      </c>
      <c r="L5799" s="11"/>
      <c r="M5799" s="1"/>
      <c r="N5799" s="158"/>
      <c r="O5799" s="1"/>
    </row>
    <row r="5800" spans="2:15" x14ac:dyDescent="0.2">
      <c r="B5800" s="42" t="s">
        <v>2637</v>
      </c>
      <c r="C5800" s="43" t="s">
        <v>2030</v>
      </c>
      <c r="D5800" s="441">
        <v>8.5999999999999993E-2</v>
      </c>
      <c r="E5800" s="43" t="s">
        <v>2638</v>
      </c>
      <c r="F5800" s="441">
        <v>0.24199999999999999</v>
      </c>
      <c r="G5800" s="43" t="s">
        <v>2639</v>
      </c>
      <c r="H5800" s="441">
        <v>0.14899999999999999</v>
      </c>
      <c r="I5800" s="43" t="s">
        <v>2640</v>
      </c>
      <c r="J5800" s="19">
        <v>29</v>
      </c>
      <c r="K5800" s="164" t="s">
        <v>1835</v>
      </c>
      <c r="L5800" s="11"/>
      <c r="M5800" s="1"/>
      <c r="N5800" s="158"/>
      <c r="O5800" s="1"/>
    </row>
    <row r="5801" spans="2:15" x14ac:dyDescent="0.2">
      <c r="B5801" s="42" t="s">
        <v>2641</v>
      </c>
      <c r="C5801" s="43" t="s">
        <v>2030</v>
      </c>
      <c r="D5801" s="441">
        <v>8.5999999999999993E-2</v>
      </c>
      <c r="E5801" s="43" t="s">
        <v>2642</v>
      </c>
      <c r="F5801" s="441">
        <v>0.24199999999999999</v>
      </c>
      <c r="G5801" s="43" t="s">
        <v>2643</v>
      </c>
      <c r="H5801" s="441">
        <v>0.14899999999999999</v>
      </c>
      <c r="I5801" s="43" t="s">
        <v>2644</v>
      </c>
      <c r="J5801" s="19">
        <v>32</v>
      </c>
      <c r="K5801" s="164" t="s">
        <v>1840</v>
      </c>
      <c r="L5801" s="11"/>
      <c r="M5801" s="1"/>
      <c r="N5801" s="158"/>
      <c r="O5801" s="1"/>
    </row>
    <row r="5802" spans="2:15" x14ac:dyDescent="0.2">
      <c r="B5802" s="42" t="s">
        <v>2645</v>
      </c>
      <c r="C5802" s="43" t="s">
        <v>2030</v>
      </c>
      <c r="D5802" s="441">
        <v>8.5999999999999993E-2</v>
      </c>
      <c r="E5802" s="43" t="s">
        <v>2646</v>
      </c>
      <c r="F5802" s="441">
        <v>0.24199999999999999</v>
      </c>
      <c r="G5802" s="43" t="s">
        <v>2647</v>
      </c>
      <c r="H5802" s="441">
        <v>0.14899999999999999</v>
      </c>
      <c r="I5802" s="43" t="s">
        <v>642</v>
      </c>
      <c r="J5802" s="19">
        <v>35</v>
      </c>
      <c r="K5802" s="164" t="s">
        <v>1840</v>
      </c>
      <c r="L5802" s="11"/>
      <c r="M5802" s="1"/>
      <c r="N5802" s="158"/>
      <c r="O5802" s="1"/>
    </row>
    <row r="5803" spans="2:15" x14ac:dyDescent="0.2">
      <c r="B5803" s="42" t="s">
        <v>643</v>
      </c>
      <c r="C5803" s="43" t="s">
        <v>2030</v>
      </c>
      <c r="D5803" s="441">
        <v>8.5999999999999993E-2</v>
      </c>
      <c r="E5803" s="43" t="s">
        <v>644</v>
      </c>
      <c r="F5803" s="441">
        <v>0.24199999999999999</v>
      </c>
      <c r="G5803" s="43" t="s">
        <v>645</v>
      </c>
      <c r="H5803" s="441">
        <v>0.14899999999999999</v>
      </c>
      <c r="I5803" s="43" t="s">
        <v>646</v>
      </c>
      <c r="J5803" s="19">
        <v>39</v>
      </c>
      <c r="K5803" s="164" t="s">
        <v>1840</v>
      </c>
      <c r="L5803" s="11"/>
      <c r="M5803" s="1"/>
      <c r="N5803" s="158"/>
      <c r="O5803" s="1"/>
    </row>
    <row r="5804" spans="2:15" x14ac:dyDescent="0.2">
      <c r="B5804" s="42" t="s">
        <v>647</v>
      </c>
      <c r="C5804" s="43" t="s">
        <v>2030</v>
      </c>
      <c r="D5804" s="441">
        <v>8.5000000000000006E-2</v>
      </c>
      <c r="E5804" s="43" t="s">
        <v>648</v>
      </c>
      <c r="F5804" s="441">
        <v>0.24099999999999999</v>
      </c>
      <c r="G5804" s="43" t="s">
        <v>649</v>
      </c>
      <c r="H5804" s="441">
        <v>0.14799999999999999</v>
      </c>
      <c r="I5804" s="43" t="s">
        <v>650</v>
      </c>
      <c r="J5804" s="19">
        <v>43</v>
      </c>
      <c r="K5804" s="164" t="s">
        <v>1840</v>
      </c>
      <c r="L5804" s="11"/>
      <c r="M5804" s="1"/>
      <c r="N5804" s="158"/>
      <c r="O5804" s="1"/>
    </row>
    <row r="5805" spans="2:15" x14ac:dyDescent="0.2">
      <c r="B5805" s="42" t="s">
        <v>651</v>
      </c>
      <c r="C5805" s="43" t="s">
        <v>2030</v>
      </c>
      <c r="D5805" s="441">
        <v>8.5000000000000006E-2</v>
      </c>
      <c r="E5805" s="43" t="s">
        <v>76</v>
      </c>
      <c r="F5805" s="441">
        <v>0.24099999999999999</v>
      </c>
      <c r="G5805" s="43" t="s">
        <v>77</v>
      </c>
      <c r="H5805" s="441">
        <v>0.14799999999999999</v>
      </c>
      <c r="I5805" s="43" t="s">
        <v>78</v>
      </c>
      <c r="J5805" s="19">
        <v>51</v>
      </c>
      <c r="K5805" s="164" t="s">
        <v>1840</v>
      </c>
      <c r="L5805" s="11"/>
      <c r="M5805" s="1"/>
      <c r="N5805" s="158"/>
      <c r="O5805" s="1"/>
    </row>
    <row r="5806" spans="2:15" x14ac:dyDescent="0.2">
      <c r="B5806" s="42" t="s">
        <v>79</v>
      </c>
      <c r="C5806" s="43" t="s">
        <v>2030</v>
      </c>
      <c r="D5806" s="441">
        <v>8.5000000000000006E-2</v>
      </c>
      <c r="E5806" s="43" t="s">
        <v>452</v>
      </c>
      <c r="F5806" s="441">
        <v>0.24099999999999999</v>
      </c>
      <c r="G5806" s="43" t="s">
        <v>453</v>
      </c>
      <c r="H5806" s="441">
        <v>0.14799999999999999</v>
      </c>
      <c r="I5806" s="43" t="s">
        <v>454</v>
      </c>
      <c r="J5806" s="19">
        <v>57</v>
      </c>
      <c r="K5806" s="164" t="s">
        <v>1840</v>
      </c>
      <c r="L5806" s="11"/>
      <c r="M5806" s="1"/>
      <c r="N5806" s="158"/>
      <c r="O5806" s="1"/>
    </row>
    <row r="5807" spans="2:15" x14ac:dyDescent="0.2">
      <c r="B5807" s="42" t="s">
        <v>455</v>
      </c>
      <c r="C5807" s="43" t="s">
        <v>2030</v>
      </c>
      <c r="D5807" s="441">
        <v>8.5000000000000006E-2</v>
      </c>
      <c r="E5807" s="43" t="s">
        <v>456</v>
      </c>
      <c r="F5807" s="441">
        <v>0.24099999999999999</v>
      </c>
      <c r="G5807" s="43" t="s">
        <v>457</v>
      </c>
      <c r="H5807" s="441">
        <v>0.14799999999999999</v>
      </c>
      <c r="I5807" s="43" t="s">
        <v>458</v>
      </c>
      <c r="J5807" s="19">
        <v>62</v>
      </c>
      <c r="K5807" s="164" t="s">
        <v>1840</v>
      </c>
      <c r="L5807" s="11"/>
      <c r="M5807" s="1"/>
      <c r="N5807" s="158"/>
      <c r="O5807" s="1"/>
    </row>
    <row r="5808" spans="2:15" x14ac:dyDescent="0.2">
      <c r="B5808" s="42" t="s">
        <v>459</v>
      </c>
      <c r="C5808" s="43" t="s">
        <v>2030</v>
      </c>
      <c r="D5808" s="441">
        <v>8.5000000000000006E-2</v>
      </c>
      <c r="E5808" s="43" t="s">
        <v>460</v>
      </c>
      <c r="F5808" s="441">
        <v>0.24099999999999999</v>
      </c>
      <c r="G5808" s="43" t="s">
        <v>461</v>
      </c>
      <c r="H5808" s="441">
        <v>0.14799999999999999</v>
      </c>
      <c r="I5808" s="43" t="s">
        <v>462</v>
      </c>
      <c r="J5808" s="19">
        <v>66</v>
      </c>
      <c r="K5808" s="164" t="s">
        <v>1840</v>
      </c>
      <c r="L5808" s="11"/>
      <c r="M5808" s="1"/>
      <c r="N5808" s="158"/>
      <c r="O5808" s="1"/>
    </row>
    <row r="5809" spans="2:15" x14ac:dyDescent="0.2">
      <c r="B5809" s="42" t="s">
        <v>463</v>
      </c>
      <c r="C5809" s="43" t="s">
        <v>2030</v>
      </c>
      <c r="D5809" s="441">
        <v>8.5000000000000006E-2</v>
      </c>
      <c r="E5809" s="43" t="s">
        <v>464</v>
      </c>
      <c r="F5809" s="441">
        <v>0.24099999999999999</v>
      </c>
      <c r="G5809" s="43" t="s">
        <v>465</v>
      </c>
      <c r="H5809" s="441">
        <v>0.14799999999999999</v>
      </c>
      <c r="I5809" s="43" t="s">
        <v>466</v>
      </c>
      <c r="J5809" s="19">
        <v>70</v>
      </c>
      <c r="K5809" s="164" t="s">
        <v>1840</v>
      </c>
      <c r="L5809" s="11"/>
      <c r="M5809" s="1"/>
      <c r="N5809" s="158"/>
      <c r="O5809" s="1"/>
    </row>
    <row r="5810" spans="2:15" x14ac:dyDescent="0.2">
      <c r="B5810" s="42" t="s">
        <v>467</v>
      </c>
      <c r="C5810" s="43" t="s">
        <v>2030</v>
      </c>
      <c r="D5810" s="441">
        <v>8.5000000000000006E-2</v>
      </c>
      <c r="E5810" s="43" t="s">
        <v>468</v>
      </c>
      <c r="F5810" s="441">
        <v>0.24099999999999999</v>
      </c>
      <c r="G5810" s="43" t="s">
        <v>469</v>
      </c>
      <c r="H5810" s="441">
        <v>0.14799999999999999</v>
      </c>
      <c r="I5810" s="43" t="s">
        <v>470</v>
      </c>
      <c r="J5810" s="19">
        <v>73</v>
      </c>
      <c r="K5810" s="164" t="s">
        <v>1840</v>
      </c>
      <c r="L5810" s="11"/>
      <c r="M5810" s="1"/>
      <c r="N5810" s="158"/>
      <c r="O5810" s="1"/>
    </row>
    <row r="5811" spans="2:15" x14ac:dyDescent="0.2">
      <c r="B5811" s="42" t="s">
        <v>471</v>
      </c>
      <c r="C5811" s="43" t="s">
        <v>2030</v>
      </c>
      <c r="D5811" s="441">
        <v>8.3000000000000004E-2</v>
      </c>
      <c r="E5811" s="43" t="s">
        <v>472</v>
      </c>
      <c r="F5811" s="441">
        <v>0.23799999999999999</v>
      </c>
      <c r="G5811" s="43" t="s">
        <v>473</v>
      </c>
      <c r="H5811" s="441">
        <v>0.14499999999999999</v>
      </c>
      <c r="I5811" s="43" t="s">
        <v>474</v>
      </c>
      <c r="J5811" s="19">
        <v>88</v>
      </c>
      <c r="K5811" s="164" t="s">
        <v>1840</v>
      </c>
      <c r="L5811" s="11"/>
      <c r="M5811" s="1"/>
      <c r="N5811" s="1"/>
      <c r="O5811" s="1"/>
    </row>
    <row r="5812" spans="2:15" x14ac:dyDescent="0.2">
      <c r="B5812" s="42" t="s">
        <v>475</v>
      </c>
      <c r="C5812" s="43" t="s">
        <v>2030</v>
      </c>
      <c r="D5812" s="441">
        <v>8.3000000000000004E-2</v>
      </c>
      <c r="E5812" s="43" t="s">
        <v>476</v>
      </c>
      <c r="F5812" s="441">
        <v>0.23799999999999999</v>
      </c>
      <c r="G5812" s="43" t="s">
        <v>477</v>
      </c>
      <c r="H5812" s="441">
        <v>0.14499999999999999</v>
      </c>
      <c r="I5812" s="43" t="s">
        <v>478</v>
      </c>
      <c r="J5812" s="19">
        <v>98</v>
      </c>
      <c r="K5812" s="164" t="s">
        <v>1840</v>
      </c>
      <c r="L5812" s="11"/>
      <c r="M5812" s="1"/>
      <c r="N5812" s="1"/>
      <c r="O5812" s="1"/>
    </row>
    <row r="5813" spans="2:15" x14ac:dyDescent="0.2">
      <c r="B5813" s="42" t="s">
        <v>1230</v>
      </c>
      <c r="C5813" s="43" t="s">
        <v>2030</v>
      </c>
      <c r="D5813" s="441">
        <v>8.3000000000000004E-2</v>
      </c>
      <c r="E5813" s="43" t="s">
        <v>1231</v>
      </c>
      <c r="F5813" s="441">
        <v>0.23799999999999999</v>
      </c>
      <c r="G5813" s="43" t="s">
        <v>1232</v>
      </c>
      <c r="H5813" s="441">
        <v>0.14499999999999999</v>
      </c>
      <c r="I5813" s="43" t="s">
        <v>1233</v>
      </c>
      <c r="J5813" s="19">
        <v>107</v>
      </c>
      <c r="K5813" s="164" t="s">
        <v>1840</v>
      </c>
      <c r="L5813" s="11"/>
      <c r="M5813" s="1"/>
      <c r="N5813" s="1"/>
      <c r="O5813" s="1"/>
    </row>
    <row r="5814" spans="2:15" x14ac:dyDescent="0.2">
      <c r="B5814" s="42" t="s">
        <v>1234</v>
      </c>
      <c r="C5814" s="43" t="s">
        <v>2030</v>
      </c>
      <c r="D5814" s="441">
        <v>8.3000000000000004E-2</v>
      </c>
      <c r="E5814" s="43" t="s">
        <v>1235</v>
      </c>
      <c r="F5814" s="441">
        <v>0.23799999999999999</v>
      </c>
      <c r="G5814" s="43" t="s">
        <v>1236</v>
      </c>
      <c r="H5814" s="441">
        <v>0.14499999999999999</v>
      </c>
      <c r="I5814" s="43" t="s">
        <v>1237</v>
      </c>
      <c r="J5814" s="19">
        <v>117</v>
      </c>
      <c r="K5814" s="164" t="s">
        <v>1840</v>
      </c>
      <c r="L5814" s="11"/>
      <c r="M5814" s="1"/>
      <c r="N5814" s="1"/>
      <c r="O5814" s="1"/>
    </row>
    <row r="5815" spans="2:15" x14ac:dyDescent="0.2">
      <c r="B5815" s="42" t="s">
        <v>1238</v>
      </c>
      <c r="C5815" s="43" t="s">
        <v>2030</v>
      </c>
      <c r="D5815" s="441">
        <v>8.1000000000000003E-2</v>
      </c>
      <c r="E5815" s="43" t="s">
        <v>1239</v>
      </c>
      <c r="F5815" s="441">
        <v>0.23499999999999999</v>
      </c>
      <c r="G5815" s="43" t="s">
        <v>1240</v>
      </c>
      <c r="H5815" s="441">
        <v>0.14199999999999999</v>
      </c>
      <c r="I5815" s="43" t="s">
        <v>1241</v>
      </c>
      <c r="J5815" s="19">
        <v>128</v>
      </c>
      <c r="K5815" s="164" t="s">
        <v>1840</v>
      </c>
      <c r="L5815" s="11"/>
      <c r="M5815" s="1"/>
      <c r="N5815" s="1"/>
      <c r="O5815" s="1"/>
    </row>
    <row r="5816" spans="2:15" x14ac:dyDescent="0.2">
      <c r="B5816" s="42" t="s">
        <v>1242</v>
      </c>
      <c r="C5816" s="43" t="s">
        <v>2030</v>
      </c>
      <c r="D5816" s="441">
        <v>8.1000000000000003E-2</v>
      </c>
      <c r="E5816" s="43" t="s">
        <v>1243</v>
      </c>
      <c r="F5816" s="441">
        <v>0.23499999999999999</v>
      </c>
      <c r="G5816" s="43" t="s">
        <v>1244</v>
      </c>
      <c r="H5816" s="441">
        <v>0.14199999999999999</v>
      </c>
      <c r="I5816" s="43" t="s">
        <v>1245</v>
      </c>
      <c r="J5816" s="19">
        <v>139</v>
      </c>
      <c r="K5816" s="164" t="s">
        <v>1840</v>
      </c>
      <c r="L5816" s="11"/>
      <c r="M5816" s="1"/>
      <c r="N5816" s="1"/>
      <c r="O5816" s="1"/>
    </row>
    <row r="5817" spans="2:15" x14ac:dyDescent="0.2">
      <c r="B5817" s="42" t="s">
        <v>1246</v>
      </c>
      <c r="C5817" s="43" t="s">
        <v>2030</v>
      </c>
      <c r="D5817" s="441">
        <v>8.1000000000000003E-2</v>
      </c>
      <c r="E5817" s="43" t="s">
        <v>1247</v>
      </c>
      <c r="F5817" s="441">
        <v>0.23499999999999999</v>
      </c>
      <c r="G5817" s="43" t="s">
        <v>1248</v>
      </c>
      <c r="H5817" s="441">
        <v>0.14199999999999999</v>
      </c>
      <c r="I5817" s="43" t="s">
        <v>1179</v>
      </c>
      <c r="J5817" s="19">
        <v>145</v>
      </c>
      <c r="K5817" s="164" t="s">
        <v>1840</v>
      </c>
      <c r="L5817" s="11"/>
      <c r="M5817" s="1"/>
      <c r="N5817" s="1"/>
      <c r="O5817" s="1"/>
    </row>
    <row r="5818" spans="2:15" x14ac:dyDescent="0.2">
      <c r="B5818" s="42" t="s">
        <v>1180</v>
      </c>
      <c r="C5818" s="43" t="s">
        <v>2030</v>
      </c>
      <c r="D5818" s="441">
        <v>8.1000000000000003E-2</v>
      </c>
      <c r="E5818" s="43" t="s">
        <v>1181</v>
      </c>
      <c r="F5818" s="441">
        <v>0.23499999999999999</v>
      </c>
      <c r="G5818" s="43" t="s">
        <v>1182</v>
      </c>
      <c r="H5818" s="441">
        <v>0.14199999999999999</v>
      </c>
      <c r="I5818" s="43" t="s">
        <v>1183</v>
      </c>
      <c r="J5818" s="19">
        <v>219</v>
      </c>
      <c r="K5818" s="164" t="s">
        <v>1840</v>
      </c>
      <c r="L5818" s="11"/>
      <c r="M5818" s="1"/>
      <c r="N5818" s="1"/>
      <c r="O5818" s="1"/>
    </row>
    <row r="5819" spans="2:15" ht="12.75" customHeight="1" x14ac:dyDescent="0.2">
      <c r="B5819" s="4262" t="s">
        <v>575</v>
      </c>
      <c r="C5819" s="4263"/>
      <c r="D5819" s="4263"/>
      <c r="E5819" s="4263"/>
      <c r="F5819" s="4263"/>
      <c r="G5819" s="4263"/>
      <c r="H5819" s="4263"/>
      <c r="I5819" s="4263"/>
      <c r="J5819" s="4263"/>
      <c r="K5819" s="4264"/>
      <c r="L5819" s="11"/>
      <c r="M5819" s="11"/>
      <c r="N5819" s="11"/>
      <c r="O5819" s="11"/>
    </row>
    <row r="5820" spans="2:15" ht="13.5" thickBot="1" x14ac:dyDescent="0.25">
      <c r="B5820" s="3" t="s">
        <v>52</v>
      </c>
      <c r="C5820" s="4"/>
      <c r="D5820" s="4"/>
      <c r="E5820" s="4"/>
      <c r="F5820" s="4"/>
      <c r="G5820" s="4"/>
      <c r="H5820" s="4"/>
      <c r="I5820" s="4"/>
      <c r="J5820" s="4"/>
      <c r="K5820" s="5"/>
      <c r="L5820" s="1"/>
      <c r="M5820" s="1"/>
      <c r="N5820" s="1"/>
      <c r="O5820" s="1"/>
    </row>
    <row r="5821" spans="2:15" ht="13.5" thickTop="1" x14ac:dyDescent="0.2">
      <c r="B5821" s="250"/>
      <c r="C5821"/>
      <c r="D5821"/>
      <c r="E5821"/>
      <c r="F5821"/>
      <c r="G5821"/>
      <c r="H5821"/>
      <c r="I5821"/>
      <c r="J5821"/>
      <c r="K5821"/>
      <c r="L5821"/>
      <c r="M5821"/>
      <c r="N5821"/>
      <c r="O5821"/>
    </row>
    <row r="5822" spans="2:15" ht="13.5" thickBot="1" x14ac:dyDescent="0.25">
      <c r="B5822"/>
      <c r="C5822"/>
      <c r="D5822"/>
      <c r="E5822"/>
      <c r="F5822"/>
      <c r="G5822"/>
      <c r="H5822"/>
      <c r="I5822"/>
      <c r="J5822"/>
      <c r="K5822" s="24"/>
      <c r="L5822" s="24"/>
      <c r="M5822"/>
      <c r="N5822"/>
      <c r="O5822"/>
    </row>
    <row r="5823" spans="2:15" ht="13.5" thickTop="1" x14ac:dyDescent="0.2">
      <c r="B5823" s="100" t="s">
        <v>576</v>
      </c>
      <c r="C5823" s="100"/>
      <c r="D5823" s="100"/>
      <c r="E5823" s="100"/>
      <c r="F5823" s="114"/>
      <c r="G5823" s="115"/>
      <c r="H5823" s="115"/>
      <c r="I5823" s="115"/>
      <c r="J5823" s="122"/>
      <c r="K5823" s="174"/>
      <c r="L5823" s="174"/>
      <c r="M5823" s="24"/>
      <c r="N5823" s="24"/>
      <c r="O5823" s="24"/>
    </row>
    <row r="5824" spans="2:15" ht="51" x14ac:dyDescent="0.2">
      <c r="B5824" s="395" t="s">
        <v>577</v>
      </c>
      <c r="C5824" s="396" t="s">
        <v>1218</v>
      </c>
      <c r="D5824" s="359" t="s">
        <v>255</v>
      </c>
      <c r="E5824" s="431" t="s">
        <v>2024</v>
      </c>
      <c r="F5824" s="359" t="s">
        <v>1812</v>
      </c>
      <c r="G5824" s="359" t="s">
        <v>451</v>
      </c>
      <c r="H5824" s="359" t="s">
        <v>2023</v>
      </c>
      <c r="I5824" s="359" t="s">
        <v>1456</v>
      </c>
      <c r="J5824" s="398" t="s">
        <v>2028</v>
      </c>
      <c r="K5824" s="84"/>
      <c r="L5824" s="84"/>
      <c r="M5824" s="24"/>
      <c r="N5824" s="124"/>
      <c r="O5824" s="24"/>
    </row>
    <row r="5825" spans="2:15" x14ac:dyDescent="0.2">
      <c r="B5825" s="14" t="s">
        <v>578</v>
      </c>
      <c r="C5825" s="38" t="s">
        <v>579</v>
      </c>
      <c r="D5825" s="441">
        <v>0.15</v>
      </c>
      <c r="E5825" s="38" t="s">
        <v>580</v>
      </c>
      <c r="F5825" s="441">
        <v>0.25</v>
      </c>
      <c r="G5825" s="38" t="s">
        <v>581</v>
      </c>
      <c r="H5825" s="441">
        <v>0.15</v>
      </c>
      <c r="I5825" s="38" t="s">
        <v>580</v>
      </c>
      <c r="J5825" s="442" t="s">
        <v>390</v>
      </c>
      <c r="K5825" s="24"/>
      <c r="L5825" s="24"/>
      <c r="M5825" s="24"/>
      <c r="N5825" s="126"/>
      <c r="O5825" s="24"/>
    </row>
    <row r="5826" spans="2:15" x14ac:dyDescent="0.2">
      <c r="B5826" s="42" t="s">
        <v>582</v>
      </c>
      <c r="C5826" s="43" t="s">
        <v>579</v>
      </c>
      <c r="D5826" s="441">
        <v>0.13500000000000001</v>
      </c>
      <c r="E5826" s="43" t="s">
        <v>583</v>
      </c>
      <c r="F5826" s="441">
        <v>0.25</v>
      </c>
      <c r="G5826" s="43" t="s">
        <v>584</v>
      </c>
      <c r="H5826" s="441">
        <v>0.15</v>
      </c>
      <c r="I5826" s="43" t="s">
        <v>585</v>
      </c>
      <c r="J5826" s="175" t="s">
        <v>390</v>
      </c>
      <c r="K5826" s="34"/>
      <c r="L5826" s="34"/>
      <c r="M5826" s="24"/>
      <c r="N5826" s="130"/>
      <c r="O5826" s="24"/>
    </row>
    <row r="5827" spans="2:15" x14ac:dyDescent="0.2">
      <c r="B5827" s="42" t="s">
        <v>1196</v>
      </c>
      <c r="C5827" s="43" t="s">
        <v>579</v>
      </c>
      <c r="D5827" s="441">
        <v>0.125</v>
      </c>
      <c r="E5827" s="43" t="s">
        <v>1197</v>
      </c>
      <c r="F5827" s="441">
        <v>0.25</v>
      </c>
      <c r="G5827" s="43" t="s">
        <v>1198</v>
      </c>
      <c r="H5827" s="441">
        <v>0.15</v>
      </c>
      <c r="I5827" s="43" t="s">
        <v>1199</v>
      </c>
      <c r="J5827" s="175" t="s">
        <v>390</v>
      </c>
      <c r="K5827" s="34"/>
      <c r="L5827" s="34"/>
      <c r="M5827" s="24"/>
      <c r="N5827" s="130"/>
      <c r="O5827" s="24"/>
    </row>
    <row r="5828" spans="2:15" x14ac:dyDescent="0.2">
      <c r="B5828" s="42" t="s">
        <v>1200</v>
      </c>
      <c r="C5828" s="43" t="s">
        <v>579</v>
      </c>
      <c r="D5828" s="441">
        <v>0.12</v>
      </c>
      <c r="E5828" s="43" t="s">
        <v>1201</v>
      </c>
      <c r="F5828" s="441">
        <v>0.25</v>
      </c>
      <c r="G5828" s="43" t="s">
        <v>1202</v>
      </c>
      <c r="H5828" s="441">
        <v>0.15</v>
      </c>
      <c r="I5828" s="43" t="s">
        <v>1203</v>
      </c>
      <c r="J5828" s="175" t="s">
        <v>390</v>
      </c>
      <c r="K5828" s="34"/>
      <c r="L5828" s="34"/>
      <c r="M5828" s="24"/>
      <c r="N5828" s="130"/>
      <c r="O5828" s="24"/>
    </row>
    <row r="5829" spans="2:15" ht="4.5" customHeight="1" x14ac:dyDescent="0.2">
      <c r="B5829" s="137"/>
      <c r="C5829" s="138"/>
      <c r="D5829" s="119"/>
      <c r="E5829" s="138"/>
      <c r="F5829" s="119"/>
      <c r="G5829" s="138"/>
      <c r="H5829" s="119"/>
      <c r="I5829" s="138"/>
      <c r="J5829" s="176"/>
      <c r="K5829" s="34"/>
      <c r="L5829" s="34"/>
      <c r="M5829" s="24"/>
      <c r="N5829" s="130"/>
      <c r="O5829" s="24"/>
    </row>
    <row r="5830" spans="2:15" x14ac:dyDescent="0.2">
      <c r="B5830" s="42" t="s">
        <v>578</v>
      </c>
      <c r="C5830" s="43" t="s">
        <v>2030</v>
      </c>
      <c r="D5830" s="441">
        <v>0.15</v>
      </c>
      <c r="E5830" s="43" t="s">
        <v>580</v>
      </c>
      <c r="F5830" s="441">
        <v>0.25</v>
      </c>
      <c r="G5830" s="43" t="s">
        <v>581</v>
      </c>
      <c r="H5830" s="441">
        <v>0.15</v>
      </c>
      <c r="I5830" s="43" t="s">
        <v>580</v>
      </c>
      <c r="J5830" s="175" t="s">
        <v>390</v>
      </c>
      <c r="K5830" s="34"/>
      <c r="L5830" s="34"/>
      <c r="M5830" s="24"/>
      <c r="N5830" s="130"/>
      <c r="O5830" s="24"/>
    </row>
    <row r="5831" spans="2:15" x14ac:dyDescent="0.2">
      <c r="B5831" s="42" t="s">
        <v>582</v>
      </c>
      <c r="C5831" s="43" t="s">
        <v>2030</v>
      </c>
      <c r="D5831" s="441">
        <v>0.13500000000000001</v>
      </c>
      <c r="E5831" s="43" t="s">
        <v>583</v>
      </c>
      <c r="F5831" s="441">
        <v>0.25</v>
      </c>
      <c r="G5831" s="43" t="s">
        <v>584</v>
      </c>
      <c r="H5831" s="441">
        <v>0.15</v>
      </c>
      <c r="I5831" s="43" t="s">
        <v>585</v>
      </c>
      <c r="J5831" s="175" t="s">
        <v>390</v>
      </c>
      <c r="K5831" s="34"/>
      <c r="L5831" s="34"/>
      <c r="M5831" s="24"/>
      <c r="N5831" s="130"/>
      <c r="O5831" s="24"/>
    </row>
    <row r="5832" spans="2:15" x14ac:dyDescent="0.2">
      <c r="B5832" s="42" t="s">
        <v>1196</v>
      </c>
      <c r="C5832" s="43" t="s">
        <v>2030</v>
      </c>
      <c r="D5832" s="441">
        <v>0.125</v>
      </c>
      <c r="E5832" s="43" t="s">
        <v>1197</v>
      </c>
      <c r="F5832" s="441">
        <v>0.25</v>
      </c>
      <c r="G5832" s="43" t="s">
        <v>1198</v>
      </c>
      <c r="H5832" s="441">
        <v>0.15</v>
      </c>
      <c r="I5832" s="43" t="s">
        <v>1199</v>
      </c>
      <c r="J5832" s="169" t="s">
        <v>390</v>
      </c>
      <c r="K5832" s="34"/>
      <c r="L5832" s="34"/>
      <c r="M5832" s="24"/>
      <c r="N5832" s="126"/>
      <c r="O5832" s="24"/>
    </row>
    <row r="5833" spans="2:15" x14ac:dyDescent="0.2">
      <c r="B5833" s="42" t="s">
        <v>1200</v>
      </c>
      <c r="C5833" s="43" t="s">
        <v>2030</v>
      </c>
      <c r="D5833" s="441">
        <v>0.12</v>
      </c>
      <c r="E5833" s="43" t="s">
        <v>1201</v>
      </c>
      <c r="F5833" s="441">
        <v>0.25</v>
      </c>
      <c r="G5833" s="43" t="s">
        <v>1202</v>
      </c>
      <c r="H5833" s="441">
        <v>0.15</v>
      </c>
      <c r="I5833" s="43" t="s">
        <v>1203</v>
      </c>
      <c r="J5833" s="169" t="s">
        <v>390</v>
      </c>
      <c r="K5833" s="34"/>
      <c r="L5833" s="34"/>
      <c r="M5833" s="24"/>
      <c r="N5833" s="126"/>
      <c r="O5833" s="24"/>
    </row>
    <row r="5834" spans="2:15" x14ac:dyDescent="0.2">
      <c r="B5834" s="42" t="s">
        <v>1204</v>
      </c>
      <c r="C5834" s="43" t="s">
        <v>2030</v>
      </c>
      <c r="D5834" s="441">
        <v>0.12</v>
      </c>
      <c r="E5834" s="43" t="s">
        <v>1205</v>
      </c>
      <c r="F5834" s="441">
        <v>0.25</v>
      </c>
      <c r="G5834" s="43" t="s">
        <v>1206</v>
      </c>
      <c r="H5834" s="441">
        <v>0.15</v>
      </c>
      <c r="I5834" s="43" t="s">
        <v>1207</v>
      </c>
      <c r="J5834" s="169" t="s">
        <v>390</v>
      </c>
      <c r="K5834" s="34"/>
      <c r="L5834" s="34"/>
      <c r="M5834" s="24"/>
      <c r="N5834" s="126"/>
      <c r="O5834" s="24"/>
    </row>
    <row r="5835" spans="2:15" x14ac:dyDescent="0.2">
      <c r="B5835" s="7" t="s">
        <v>1208</v>
      </c>
      <c r="C5835" s="1"/>
      <c r="D5835" s="1"/>
      <c r="E5835" s="1"/>
      <c r="F5835" s="1"/>
      <c r="G5835" s="1"/>
      <c r="H5835" s="1"/>
      <c r="I5835" s="1"/>
      <c r="J5835" s="8"/>
      <c r="K5835" s="24"/>
      <c r="L5835" s="24"/>
      <c r="M5835" s="24"/>
      <c r="N5835" s="24"/>
      <c r="O5835" s="24"/>
    </row>
    <row r="5836" spans="2:15" x14ac:dyDescent="0.2">
      <c r="B5836" s="7" t="s">
        <v>1209</v>
      </c>
      <c r="C5836" s="1"/>
      <c r="D5836" s="1"/>
      <c r="E5836" s="1"/>
      <c r="F5836" s="1"/>
      <c r="G5836" s="1"/>
      <c r="H5836" s="1"/>
      <c r="I5836" s="1"/>
      <c r="J5836" s="8"/>
      <c r="K5836" s="1"/>
      <c r="L5836" s="1"/>
      <c r="M5836" s="24"/>
      <c r="N5836" s="24"/>
      <c r="O5836" s="24"/>
    </row>
    <row r="5837" spans="2:15" ht="13.5" thickBot="1" x14ac:dyDescent="0.25">
      <c r="B5837" s="3" t="s">
        <v>52</v>
      </c>
      <c r="C5837" s="4"/>
      <c r="D5837" s="4"/>
      <c r="E5837" s="4"/>
      <c r="F5837" s="4"/>
      <c r="G5837" s="4"/>
      <c r="H5837" s="4"/>
      <c r="I5837" s="4"/>
      <c r="J5837" s="5"/>
      <c r="K5837" s="1"/>
      <c r="L5837" s="1"/>
      <c r="M5837" s="24"/>
      <c r="N5837" s="24"/>
      <c r="O5837" s="24"/>
    </row>
    <row r="5838" spans="2:15" ht="13.5" thickTop="1" x14ac:dyDescent="0.2">
      <c r="B5838" s="249"/>
      <c r="C5838"/>
      <c r="D5838"/>
      <c r="E5838"/>
      <c r="F5838"/>
      <c r="G5838"/>
      <c r="H5838"/>
      <c r="I5838"/>
      <c r="J5838"/>
      <c r="K5838"/>
      <c r="L5838"/>
      <c r="M5838"/>
      <c r="N5838"/>
      <c r="O5838"/>
    </row>
    <row r="5839" spans="2:15" ht="13.5" thickBot="1" x14ac:dyDescent="0.25">
      <c r="B5839"/>
      <c r="C5839"/>
      <c r="D5839"/>
      <c r="E5839"/>
      <c r="F5839"/>
      <c r="G5839"/>
      <c r="H5839"/>
      <c r="I5839"/>
      <c r="J5839"/>
      <c r="K5839"/>
      <c r="L5839"/>
      <c r="M5839"/>
      <c r="N5839"/>
      <c r="O5839"/>
    </row>
    <row r="5840" spans="2:15" ht="13.5" thickTop="1" x14ac:dyDescent="0.2">
      <c r="B5840" s="100" t="s">
        <v>1210</v>
      </c>
      <c r="C5840" s="100"/>
      <c r="D5840" s="100"/>
      <c r="E5840" s="100"/>
      <c r="F5840" s="114"/>
      <c r="G5840" s="115"/>
      <c r="H5840" s="115"/>
      <c r="I5840" s="115"/>
      <c r="J5840" s="177"/>
      <c r="K5840" s="174"/>
      <c r="L5840" s="174"/>
      <c r="M5840" s="24"/>
      <c r="N5840" s="24"/>
      <c r="O5840" s="24"/>
    </row>
    <row r="5841" spans="2:15" ht="51" x14ac:dyDescent="0.2">
      <c r="B5841" s="395" t="s">
        <v>1211</v>
      </c>
      <c r="C5841" s="396" t="s">
        <v>1218</v>
      </c>
      <c r="D5841" s="359" t="s">
        <v>255</v>
      </c>
      <c r="E5841" s="431" t="s">
        <v>2024</v>
      </c>
      <c r="F5841" s="359" t="s">
        <v>1812</v>
      </c>
      <c r="G5841" s="359" t="s">
        <v>451</v>
      </c>
      <c r="H5841" s="359" t="s">
        <v>2023</v>
      </c>
      <c r="I5841" s="359" t="s">
        <v>1456</v>
      </c>
      <c r="J5841" s="398" t="s">
        <v>2028</v>
      </c>
      <c r="K5841" s="84"/>
      <c r="L5841" s="84"/>
      <c r="M5841" s="24"/>
      <c r="N5841" s="124"/>
      <c r="O5841" s="24"/>
    </row>
    <row r="5842" spans="2:15" x14ac:dyDescent="0.2">
      <c r="B5842" s="14" t="s">
        <v>1212</v>
      </c>
      <c r="C5842" s="38" t="s">
        <v>579</v>
      </c>
      <c r="D5842" s="441">
        <v>0.106</v>
      </c>
      <c r="E5842" s="38" t="s">
        <v>1213</v>
      </c>
      <c r="F5842" s="441">
        <v>0.25</v>
      </c>
      <c r="G5842" s="38" t="s">
        <v>1214</v>
      </c>
      <c r="H5842" s="441">
        <v>0.15</v>
      </c>
      <c r="I5842" s="87" t="s">
        <v>879</v>
      </c>
      <c r="J5842" s="442" t="s">
        <v>763</v>
      </c>
      <c r="K5842" s="24"/>
      <c r="L5842" s="24"/>
      <c r="M5842" s="24"/>
      <c r="N5842" s="126"/>
      <c r="O5842" s="24"/>
    </row>
    <row r="5843" spans="2:15" x14ac:dyDescent="0.2">
      <c r="B5843" s="42" t="s">
        <v>880</v>
      </c>
      <c r="C5843" s="43" t="s">
        <v>579</v>
      </c>
      <c r="D5843" s="441">
        <v>9.9000000000000005E-2</v>
      </c>
      <c r="E5843" s="43" t="s">
        <v>881</v>
      </c>
      <c r="F5843" s="441">
        <v>0.25</v>
      </c>
      <c r="G5843" s="43" t="s">
        <v>882</v>
      </c>
      <c r="H5843" s="441">
        <v>0.15</v>
      </c>
      <c r="I5843" s="179" t="s">
        <v>883</v>
      </c>
      <c r="J5843" s="175" t="s">
        <v>390</v>
      </c>
      <c r="K5843" s="34"/>
      <c r="L5843" s="34"/>
      <c r="M5843" s="24"/>
      <c r="N5843" s="130"/>
      <c r="O5843" s="24"/>
    </row>
    <row r="5844" spans="2:15" x14ac:dyDescent="0.2">
      <c r="B5844" s="42" t="s">
        <v>884</v>
      </c>
      <c r="C5844" s="43" t="s">
        <v>579</v>
      </c>
      <c r="D5844" s="441">
        <v>8.5999999999999993E-2</v>
      </c>
      <c r="E5844" s="43" t="s">
        <v>885</v>
      </c>
      <c r="F5844" s="441">
        <v>0.25</v>
      </c>
      <c r="G5844" s="43" t="s">
        <v>886</v>
      </c>
      <c r="H5844" s="441">
        <v>0.15</v>
      </c>
      <c r="I5844" s="179" t="s">
        <v>887</v>
      </c>
      <c r="J5844" s="175" t="s">
        <v>390</v>
      </c>
      <c r="K5844" s="34"/>
      <c r="L5844" s="34"/>
      <c r="M5844" s="24"/>
      <c r="N5844" s="130"/>
      <c r="O5844" s="24"/>
    </row>
    <row r="5845" spans="2:15" x14ac:dyDescent="0.2">
      <c r="B5845" s="42" t="s">
        <v>888</v>
      </c>
      <c r="C5845" s="43" t="s">
        <v>579</v>
      </c>
      <c r="D5845" s="441">
        <v>8.5999999999999993E-2</v>
      </c>
      <c r="E5845" s="43" t="s">
        <v>889</v>
      </c>
      <c r="F5845" s="441">
        <v>0.25</v>
      </c>
      <c r="G5845" s="43" t="s">
        <v>890</v>
      </c>
      <c r="H5845" s="441">
        <v>0.15</v>
      </c>
      <c r="I5845" s="179" t="s">
        <v>891</v>
      </c>
      <c r="J5845" s="175" t="s">
        <v>390</v>
      </c>
      <c r="K5845" s="34"/>
      <c r="L5845" s="34"/>
      <c r="M5845" s="24"/>
      <c r="N5845" s="130"/>
      <c r="O5845" s="24"/>
    </row>
    <row r="5846" spans="2:15" x14ac:dyDescent="0.2">
      <c r="B5846" s="42" t="s">
        <v>892</v>
      </c>
      <c r="C5846" s="43" t="s">
        <v>579</v>
      </c>
      <c r="D5846" s="441">
        <v>8.5999999999999993E-2</v>
      </c>
      <c r="E5846" s="43" t="s">
        <v>893</v>
      </c>
      <c r="F5846" s="441">
        <v>0.25</v>
      </c>
      <c r="G5846" s="43" t="s">
        <v>2042</v>
      </c>
      <c r="H5846" s="441">
        <v>0.15</v>
      </c>
      <c r="I5846" s="179" t="s">
        <v>894</v>
      </c>
      <c r="J5846" s="175" t="s">
        <v>390</v>
      </c>
      <c r="K5846" s="34"/>
      <c r="L5846" s="34"/>
      <c r="M5846" s="24"/>
      <c r="N5846" s="130"/>
      <c r="O5846" s="24"/>
    </row>
    <row r="5847" spans="2:15" x14ac:dyDescent="0.2">
      <c r="B5847" s="137"/>
      <c r="C5847" s="138"/>
      <c r="D5847" s="119"/>
      <c r="E5847" s="138"/>
      <c r="F5847" s="119"/>
      <c r="G5847" s="138"/>
      <c r="H5847" s="119"/>
      <c r="I5847" s="181"/>
      <c r="J5847" s="176"/>
      <c r="K5847" s="34"/>
      <c r="L5847" s="34"/>
      <c r="M5847" s="24"/>
      <c r="N5847" s="130"/>
      <c r="O5847" s="24"/>
    </row>
    <row r="5848" spans="2:15" x14ac:dyDescent="0.2">
      <c r="B5848" s="14" t="s">
        <v>1212</v>
      </c>
      <c r="C5848" s="38" t="s">
        <v>2030</v>
      </c>
      <c r="D5848" s="441">
        <v>0.106</v>
      </c>
      <c r="E5848" s="38" t="s">
        <v>1213</v>
      </c>
      <c r="F5848" s="441">
        <v>0.25</v>
      </c>
      <c r="G5848" s="38" t="s">
        <v>1214</v>
      </c>
      <c r="H5848" s="441">
        <v>0.15</v>
      </c>
      <c r="I5848" s="87" t="s">
        <v>879</v>
      </c>
      <c r="J5848" s="175" t="s">
        <v>763</v>
      </c>
      <c r="K5848" s="24"/>
      <c r="L5848" s="24"/>
      <c r="M5848" s="24"/>
      <c r="N5848" s="130"/>
      <c r="O5848" s="24"/>
    </row>
    <row r="5849" spans="2:15" x14ac:dyDescent="0.2">
      <c r="B5849" s="42" t="s">
        <v>880</v>
      </c>
      <c r="C5849" s="43" t="s">
        <v>2030</v>
      </c>
      <c r="D5849" s="441">
        <v>9.9000000000000005E-2</v>
      </c>
      <c r="E5849" s="43" t="s">
        <v>881</v>
      </c>
      <c r="F5849" s="441">
        <v>0.25</v>
      </c>
      <c r="G5849" s="43" t="s">
        <v>882</v>
      </c>
      <c r="H5849" s="441">
        <v>0.15</v>
      </c>
      <c r="I5849" s="179" t="s">
        <v>883</v>
      </c>
      <c r="J5849" s="175" t="s">
        <v>390</v>
      </c>
      <c r="K5849" s="34"/>
      <c r="L5849" s="34"/>
      <c r="M5849" s="24"/>
      <c r="N5849" s="130"/>
      <c r="O5849" s="24"/>
    </row>
    <row r="5850" spans="2:15" x14ac:dyDescent="0.2">
      <c r="B5850" s="42" t="s">
        <v>884</v>
      </c>
      <c r="C5850" s="43" t="s">
        <v>2030</v>
      </c>
      <c r="D5850" s="441">
        <v>8.5999999999999993E-2</v>
      </c>
      <c r="E5850" s="43" t="s">
        <v>885</v>
      </c>
      <c r="F5850" s="441">
        <v>0.25</v>
      </c>
      <c r="G5850" s="43" t="s">
        <v>886</v>
      </c>
      <c r="H5850" s="441">
        <v>0.15</v>
      </c>
      <c r="I5850" s="179" t="s">
        <v>887</v>
      </c>
      <c r="J5850" s="169" t="s">
        <v>390</v>
      </c>
      <c r="K5850" s="34"/>
      <c r="L5850" s="34"/>
      <c r="M5850" s="24"/>
      <c r="N5850" s="126"/>
      <c r="O5850" s="24"/>
    </row>
    <row r="5851" spans="2:15" x14ac:dyDescent="0.2">
      <c r="B5851" s="42" t="s">
        <v>888</v>
      </c>
      <c r="C5851" s="43" t="s">
        <v>2030</v>
      </c>
      <c r="D5851" s="441">
        <v>8.5999999999999993E-2</v>
      </c>
      <c r="E5851" s="43" t="s">
        <v>889</v>
      </c>
      <c r="F5851" s="441">
        <v>0.25</v>
      </c>
      <c r="G5851" s="43" t="s">
        <v>890</v>
      </c>
      <c r="H5851" s="441">
        <v>0.15</v>
      </c>
      <c r="I5851" s="179" t="s">
        <v>891</v>
      </c>
      <c r="J5851" s="169" t="s">
        <v>390</v>
      </c>
      <c r="K5851" s="34"/>
      <c r="L5851" s="34"/>
      <c r="M5851" s="24"/>
      <c r="N5851" s="126"/>
      <c r="O5851" s="24"/>
    </row>
    <row r="5852" spans="2:15" x14ac:dyDescent="0.2">
      <c r="B5852" s="42" t="s">
        <v>892</v>
      </c>
      <c r="C5852" s="43" t="s">
        <v>2030</v>
      </c>
      <c r="D5852" s="441">
        <v>8.5999999999999993E-2</v>
      </c>
      <c r="E5852" s="43" t="s">
        <v>893</v>
      </c>
      <c r="F5852" s="441">
        <v>0.25</v>
      </c>
      <c r="G5852" s="43" t="s">
        <v>2042</v>
      </c>
      <c r="H5852" s="441">
        <v>0.15</v>
      </c>
      <c r="I5852" s="179" t="s">
        <v>894</v>
      </c>
      <c r="J5852" s="169" t="s">
        <v>390</v>
      </c>
      <c r="K5852" s="34"/>
      <c r="L5852" s="34"/>
      <c r="M5852" s="24"/>
      <c r="N5852" s="126"/>
      <c r="O5852" s="24"/>
    </row>
    <row r="5853" spans="2:15" x14ac:dyDescent="0.2">
      <c r="B5853" s="7" t="s">
        <v>1451</v>
      </c>
      <c r="C5853" s="1"/>
      <c r="D5853" s="1"/>
      <c r="E5853" s="1"/>
      <c r="F5853" s="1"/>
      <c r="G5853" s="1"/>
      <c r="H5853" s="1"/>
      <c r="I5853" s="1"/>
      <c r="J5853" s="8"/>
      <c r="K5853" s="24"/>
      <c r="L5853" s="24"/>
      <c r="M5853" s="24"/>
      <c r="N5853" s="24"/>
      <c r="O5853" s="24"/>
    </row>
    <row r="5854" spans="2:15" ht="13.5" thickBot="1" x14ac:dyDescent="0.25">
      <c r="B5854" s="3" t="s">
        <v>52</v>
      </c>
      <c r="C5854" s="4"/>
      <c r="D5854" s="4"/>
      <c r="E5854" s="4"/>
      <c r="F5854" s="4"/>
      <c r="G5854" s="4"/>
      <c r="H5854" s="4"/>
      <c r="I5854" s="4"/>
      <c r="J5854" s="5"/>
      <c r="K5854" s="24"/>
      <c r="L5854" s="24"/>
      <c r="M5854" s="24"/>
      <c r="N5854" s="24"/>
      <c r="O5854" s="24"/>
    </row>
    <row r="5855" spans="2:15" ht="13.5" thickTop="1" x14ac:dyDescent="0.2">
      <c r="B5855" s="219"/>
      <c r="C5855"/>
      <c r="D5855"/>
      <c r="E5855"/>
      <c r="F5855"/>
      <c r="G5855"/>
      <c r="H5855"/>
      <c r="I5855"/>
      <c r="J5855"/>
      <c r="K5855"/>
      <c r="L5855"/>
      <c r="M5855"/>
      <c r="N5855"/>
      <c r="O5855"/>
    </row>
    <row r="5856" spans="2:15" ht="13.5" thickBot="1" x14ac:dyDescent="0.25">
      <c r="B5856" s="1"/>
      <c r="C5856"/>
      <c r="D5856"/>
      <c r="E5856"/>
      <c r="F5856"/>
      <c r="G5856"/>
      <c r="H5856"/>
      <c r="I5856"/>
      <c r="J5856"/>
      <c r="K5856"/>
      <c r="L5856"/>
      <c r="M5856"/>
      <c r="N5856"/>
      <c r="O5856"/>
    </row>
    <row r="5857" spans="2:15" ht="13.5" thickTop="1" x14ac:dyDescent="0.2">
      <c r="B5857" s="100" t="s">
        <v>895</v>
      </c>
      <c r="C5857" s="100"/>
      <c r="D5857" s="100"/>
      <c r="E5857" s="100"/>
      <c r="F5857" s="100"/>
      <c r="G5857" s="115"/>
      <c r="H5857" s="115"/>
      <c r="I5857" s="115"/>
      <c r="J5857" s="115"/>
      <c r="K5857" s="115"/>
      <c r="L5857" s="115"/>
      <c r="M5857" s="109"/>
      <c r="N5857" s="1"/>
      <c r="O5857" s="1"/>
    </row>
    <row r="5858" spans="2:15" s="256" customFormat="1" ht="63.75" x14ac:dyDescent="0.2">
      <c r="B5858" s="395" t="s">
        <v>381</v>
      </c>
      <c r="C5858" s="396" t="s">
        <v>1218</v>
      </c>
      <c r="D5858" s="359" t="s">
        <v>1452</v>
      </c>
      <c r="E5858" s="396" t="s">
        <v>66</v>
      </c>
      <c r="F5858" s="359" t="s">
        <v>896</v>
      </c>
      <c r="G5858" s="359" t="s">
        <v>255</v>
      </c>
      <c r="H5858" s="431" t="s">
        <v>2024</v>
      </c>
      <c r="I5858" s="359" t="s">
        <v>1812</v>
      </c>
      <c r="J5858" s="431" t="s">
        <v>2025</v>
      </c>
      <c r="K5858" s="359" t="s">
        <v>2023</v>
      </c>
      <c r="L5858" s="397" t="s">
        <v>781</v>
      </c>
      <c r="M5858" s="398" t="s">
        <v>2028</v>
      </c>
      <c r="N5858" s="254"/>
      <c r="O5858" s="255"/>
    </row>
    <row r="5859" spans="2:15" x14ac:dyDescent="0.2">
      <c r="B5859" s="14" t="s">
        <v>897</v>
      </c>
      <c r="C5859" s="38" t="s">
        <v>2030</v>
      </c>
      <c r="D5859" s="39">
        <v>12.64</v>
      </c>
      <c r="E5859" s="39">
        <v>2.36</v>
      </c>
      <c r="F5859" s="416">
        <v>300</v>
      </c>
      <c r="G5859" s="441">
        <v>0.15</v>
      </c>
      <c r="H5859" s="38" t="s">
        <v>898</v>
      </c>
      <c r="I5859" s="441">
        <v>0.25</v>
      </c>
      <c r="J5859" s="38" t="s">
        <v>899</v>
      </c>
      <c r="K5859" s="441">
        <v>0.15</v>
      </c>
      <c r="L5859" s="87" t="s">
        <v>898</v>
      </c>
      <c r="M5859" s="371" t="s">
        <v>2034</v>
      </c>
      <c r="N5859" s="156"/>
      <c r="O5859" s="1"/>
    </row>
    <row r="5860" spans="2:15" x14ac:dyDescent="0.2">
      <c r="B5860" s="14" t="s">
        <v>900</v>
      </c>
      <c r="C5860" s="38" t="s">
        <v>2030</v>
      </c>
      <c r="D5860" s="39">
        <v>14.07</v>
      </c>
      <c r="E5860" s="39">
        <v>3.93</v>
      </c>
      <c r="F5860" s="416">
        <v>500</v>
      </c>
      <c r="G5860" s="441">
        <v>0.14499999999999999</v>
      </c>
      <c r="H5860" s="38" t="s">
        <v>901</v>
      </c>
      <c r="I5860" s="441">
        <v>0.25</v>
      </c>
      <c r="J5860" s="38" t="s">
        <v>902</v>
      </c>
      <c r="K5860" s="441">
        <v>0.15</v>
      </c>
      <c r="L5860" s="87" t="s">
        <v>2463</v>
      </c>
      <c r="M5860" s="371" t="s">
        <v>2034</v>
      </c>
      <c r="N5860" s="156"/>
      <c r="O5860" s="1"/>
    </row>
    <row r="5861" spans="2:15" x14ac:dyDescent="0.2">
      <c r="B5861" s="42" t="s">
        <v>2464</v>
      </c>
      <c r="C5861" s="43" t="s">
        <v>2030</v>
      </c>
      <c r="D5861" s="44">
        <v>12.13</v>
      </c>
      <c r="E5861" s="44">
        <v>7.87</v>
      </c>
      <c r="F5861" s="416">
        <v>1000</v>
      </c>
      <c r="G5861" s="441">
        <v>0.14000000000000001</v>
      </c>
      <c r="H5861" s="43" t="s">
        <v>2465</v>
      </c>
      <c r="I5861" s="441">
        <v>0.25</v>
      </c>
      <c r="J5861" s="43" t="s">
        <v>2466</v>
      </c>
      <c r="K5861" s="441">
        <v>0.15</v>
      </c>
      <c r="L5861" s="179" t="s">
        <v>2037</v>
      </c>
      <c r="M5861" s="371" t="s">
        <v>2034</v>
      </c>
      <c r="N5861" s="158"/>
      <c r="O5861" s="1"/>
    </row>
    <row r="5862" spans="2:15" x14ac:dyDescent="0.2">
      <c r="B5862" s="42" t="s">
        <v>2467</v>
      </c>
      <c r="C5862" s="43" t="s">
        <v>2030</v>
      </c>
      <c r="D5862" s="44">
        <v>10.199999999999999</v>
      </c>
      <c r="E5862" s="44">
        <v>11.8</v>
      </c>
      <c r="F5862" s="416">
        <v>1500</v>
      </c>
      <c r="G5862" s="441">
        <v>0.14000000000000001</v>
      </c>
      <c r="H5862" s="43" t="s">
        <v>2176</v>
      </c>
      <c r="I5862" s="441">
        <v>0.25</v>
      </c>
      <c r="J5862" s="43" t="s">
        <v>2032</v>
      </c>
      <c r="K5862" s="441">
        <v>0.15</v>
      </c>
      <c r="L5862" s="179" t="s">
        <v>2468</v>
      </c>
      <c r="M5862" s="371" t="s">
        <v>2034</v>
      </c>
      <c r="N5862" s="158"/>
      <c r="O5862" s="1"/>
    </row>
    <row r="5863" spans="2:15" x14ac:dyDescent="0.2">
      <c r="B5863" s="42" t="s">
        <v>2469</v>
      </c>
      <c r="C5863" s="43" t="s">
        <v>2030</v>
      </c>
      <c r="D5863" s="44">
        <v>20</v>
      </c>
      <c r="E5863" s="44">
        <v>10</v>
      </c>
      <c r="F5863" s="443" t="s">
        <v>2470</v>
      </c>
      <c r="G5863" s="441">
        <v>0.13</v>
      </c>
      <c r="H5863" s="43" t="s">
        <v>2471</v>
      </c>
      <c r="I5863" s="441">
        <v>0.25</v>
      </c>
      <c r="J5863" s="43" t="s">
        <v>2037</v>
      </c>
      <c r="K5863" s="441">
        <v>0.15</v>
      </c>
      <c r="L5863" s="179" t="s">
        <v>2472</v>
      </c>
      <c r="M5863" s="371" t="s">
        <v>763</v>
      </c>
      <c r="N5863" s="158"/>
      <c r="O5863" s="1"/>
    </row>
    <row r="5864" spans="2:15" x14ac:dyDescent="0.2">
      <c r="B5864" s="42" t="s">
        <v>2469</v>
      </c>
      <c r="C5864" s="43" t="s">
        <v>2030</v>
      </c>
      <c r="D5864" s="44">
        <v>50</v>
      </c>
      <c r="E5864" s="44">
        <v>10</v>
      </c>
      <c r="F5864" s="443" t="s">
        <v>2470</v>
      </c>
      <c r="G5864" s="441">
        <v>0.1</v>
      </c>
      <c r="H5864" s="43" t="s">
        <v>2473</v>
      </c>
      <c r="I5864" s="441">
        <v>0.25</v>
      </c>
      <c r="J5864" s="43" t="s">
        <v>2033</v>
      </c>
      <c r="K5864" s="441">
        <v>0.15</v>
      </c>
      <c r="L5864" s="179" t="s">
        <v>1462</v>
      </c>
      <c r="M5864" s="371" t="s">
        <v>390</v>
      </c>
      <c r="N5864" s="158"/>
      <c r="O5864" s="1"/>
    </row>
    <row r="5865" spans="2:15" x14ac:dyDescent="0.2">
      <c r="B5865" s="42" t="s">
        <v>2469</v>
      </c>
      <c r="C5865" s="43" t="s">
        <v>783</v>
      </c>
      <c r="D5865" s="44">
        <v>20</v>
      </c>
      <c r="E5865" s="44">
        <v>10</v>
      </c>
      <c r="F5865" s="443" t="s">
        <v>2470</v>
      </c>
      <c r="G5865" s="441">
        <v>0.1</v>
      </c>
      <c r="H5865" s="43" t="s">
        <v>2033</v>
      </c>
      <c r="I5865" s="441">
        <v>0.25</v>
      </c>
      <c r="J5865" s="43" t="s">
        <v>2037</v>
      </c>
      <c r="K5865" s="441">
        <v>0.15</v>
      </c>
      <c r="L5865" s="179" t="s">
        <v>2472</v>
      </c>
      <c r="M5865" s="371" t="s">
        <v>763</v>
      </c>
      <c r="N5865" s="158"/>
      <c r="O5865" s="1"/>
    </row>
    <row r="5866" spans="2:15" x14ac:dyDescent="0.2">
      <c r="B5866" s="42" t="s">
        <v>2469</v>
      </c>
      <c r="C5866" s="43" t="s">
        <v>783</v>
      </c>
      <c r="D5866" s="44">
        <v>50</v>
      </c>
      <c r="E5866" s="44">
        <v>10</v>
      </c>
      <c r="F5866" s="443" t="s">
        <v>2470</v>
      </c>
      <c r="G5866" s="441">
        <v>9.6000000000000002E-2</v>
      </c>
      <c r="H5866" s="43" t="s">
        <v>2474</v>
      </c>
      <c r="I5866" s="441">
        <v>0.25</v>
      </c>
      <c r="J5866" s="43" t="s">
        <v>2033</v>
      </c>
      <c r="K5866" s="441">
        <v>0.15</v>
      </c>
      <c r="L5866" s="179" t="s">
        <v>1462</v>
      </c>
      <c r="M5866" s="371" t="s">
        <v>390</v>
      </c>
      <c r="N5866" s="158"/>
      <c r="O5866" s="1"/>
    </row>
    <row r="5867" spans="2:15" ht="13.5" thickBot="1" x14ac:dyDescent="0.25">
      <c r="B5867" s="3" t="s">
        <v>52</v>
      </c>
      <c r="C5867" s="4"/>
      <c r="D5867" s="4"/>
      <c r="E5867" s="4"/>
      <c r="F5867" s="4"/>
      <c r="G5867" s="4"/>
      <c r="H5867" s="4"/>
      <c r="I5867" s="4"/>
      <c r="J5867" s="4"/>
      <c r="K5867" s="4"/>
      <c r="L5867" s="4"/>
      <c r="M5867" s="5"/>
      <c r="N5867" s="1"/>
      <c r="O5867" s="1"/>
    </row>
    <row r="5868" spans="2:15" ht="13.5" thickTop="1" x14ac:dyDescent="0.2">
      <c r="B5868" s="249"/>
      <c r="C5868"/>
      <c r="D5868"/>
      <c r="E5868"/>
      <c r="F5868"/>
      <c r="G5868"/>
      <c r="H5868"/>
      <c r="I5868"/>
      <c r="J5868"/>
      <c r="K5868"/>
      <c r="L5868"/>
      <c r="M5868"/>
      <c r="N5868"/>
      <c r="O5868"/>
    </row>
    <row r="5869" spans="2:15" ht="13.5" thickBot="1" x14ac:dyDescent="0.25">
      <c r="B5869"/>
      <c r="C5869"/>
      <c r="D5869"/>
      <c r="E5869"/>
      <c r="F5869"/>
      <c r="G5869"/>
      <c r="H5869"/>
      <c r="I5869"/>
      <c r="J5869"/>
      <c r="K5869"/>
      <c r="L5869"/>
      <c r="M5869"/>
      <c r="N5869"/>
      <c r="O5869"/>
    </row>
    <row r="5870" spans="2:15" ht="13.5" thickTop="1" x14ac:dyDescent="0.2">
      <c r="B5870" s="100" t="s">
        <v>2475</v>
      </c>
      <c r="C5870" s="178"/>
      <c r="D5870" s="178"/>
      <c r="E5870" s="114"/>
      <c r="F5870" s="114"/>
      <c r="G5870" s="115"/>
      <c r="H5870" s="115"/>
      <c r="I5870" s="115"/>
      <c r="J5870" s="115"/>
      <c r="K5870" s="115"/>
      <c r="L5870" s="122"/>
      <c r="M5870" s="1"/>
      <c r="N5870" s="1"/>
      <c r="O5870" s="1"/>
    </row>
    <row r="5871" spans="2:15" s="257" customFormat="1" ht="63.75" x14ac:dyDescent="0.2">
      <c r="B5871" s="395" t="s">
        <v>64</v>
      </c>
      <c r="C5871" s="396" t="s">
        <v>1218</v>
      </c>
      <c r="D5871" s="359" t="s">
        <v>65</v>
      </c>
      <c r="E5871" s="359" t="s">
        <v>2476</v>
      </c>
      <c r="F5871" s="359" t="s">
        <v>255</v>
      </c>
      <c r="G5871" s="359" t="s">
        <v>2024</v>
      </c>
      <c r="H5871" s="359" t="s">
        <v>1812</v>
      </c>
      <c r="I5871" s="359" t="s">
        <v>2477</v>
      </c>
      <c r="J5871" s="359" t="s">
        <v>2023</v>
      </c>
      <c r="K5871" s="359" t="s">
        <v>2478</v>
      </c>
      <c r="L5871" s="398" t="s">
        <v>2028</v>
      </c>
      <c r="M5871" s="254"/>
      <c r="N5871" s="254"/>
      <c r="O5871" s="254"/>
    </row>
    <row r="5872" spans="2:15" x14ac:dyDescent="0.2">
      <c r="B5872" s="14" t="s">
        <v>2479</v>
      </c>
      <c r="C5872" s="38" t="s">
        <v>783</v>
      </c>
      <c r="D5872" s="39">
        <v>34</v>
      </c>
      <c r="E5872" s="39">
        <v>15</v>
      </c>
      <c r="F5872" s="441">
        <v>9.8000000000000004E-2</v>
      </c>
      <c r="G5872" s="38" t="s">
        <v>2480</v>
      </c>
      <c r="H5872" s="441">
        <v>0.25</v>
      </c>
      <c r="I5872" s="38" t="s">
        <v>2184</v>
      </c>
      <c r="J5872" s="441">
        <v>0.15</v>
      </c>
      <c r="K5872" s="87" t="s">
        <v>2185</v>
      </c>
      <c r="L5872" s="371" t="s">
        <v>763</v>
      </c>
      <c r="M5872" s="1"/>
      <c r="N5872" s="156"/>
      <c r="O5872" s="1"/>
    </row>
    <row r="5873" spans="2:15" x14ac:dyDescent="0.2">
      <c r="B5873" s="14" t="s">
        <v>1956</v>
      </c>
      <c r="C5873" s="38" t="s">
        <v>783</v>
      </c>
      <c r="D5873" s="39">
        <v>34</v>
      </c>
      <c r="E5873" s="39">
        <v>15</v>
      </c>
      <c r="F5873" s="441">
        <v>9.8000000000000004E-2</v>
      </c>
      <c r="G5873" s="38" t="s">
        <v>2480</v>
      </c>
      <c r="H5873" s="441">
        <v>0.25</v>
      </c>
      <c r="I5873" s="38" t="s">
        <v>2184</v>
      </c>
      <c r="J5873" s="441">
        <v>0.15</v>
      </c>
      <c r="K5873" s="87" t="s">
        <v>2185</v>
      </c>
      <c r="L5873" s="371" t="s">
        <v>763</v>
      </c>
      <c r="M5873" s="1"/>
      <c r="N5873" s="156"/>
      <c r="O5873" s="1"/>
    </row>
    <row r="5874" spans="2:15" x14ac:dyDescent="0.2">
      <c r="B5874" s="42" t="s">
        <v>1957</v>
      </c>
      <c r="C5874" s="43" t="s">
        <v>783</v>
      </c>
      <c r="D5874" s="44">
        <v>34</v>
      </c>
      <c r="E5874" s="44">
        <v>15</v>
      </c>
      <c r="F5874" s="441">
        <v>9.8000000000000004E-2</v>
      </c>
      <c r="G5874" s="43" t="s">
        <v>2480</v>
      </c>
      <c r="H5874" s="441">
        <v>0.25</v>
      </c>
      <c r="I5874" s="43" t="s">
        <v>2184</v>
      </c>
      <c r="J5874" s="441">
        <v>0.15</v>
      </c>
      <c r="K5874" s="179" t="s">
        <v>2185</v>
      </c>
      <c r="L5874" s="371" t="s">
        <v>763</v>
      </c>
      <c r="M5874" s="1"/>
      <c r="N5874" s="158"/>
      <c r="O5874" s="1"/>
    </row>
    <row r="5875" spans="2:15" x14ac:dyDescent="0.2">
      <c r="B5875" s="42" t="s">
        <v>1958</v>
      </c>
      <c r="C5875" s="43" t="s">
        <v>783</v>
      </c>
      <c r="D5875" s="44">
        <v>34</v>
      </c>
      <c r="E5875" s="44">
        <v>15</v>
      </c>
      <c r="F5875" s="441">
        <v>9.8000000000000004E-2</v>
      </c>
      <c r="G5875" s="43" t="s">
        <v>2480</v>
      </c>
      <c r="H5875" s="441">
        <v>0.25</v>
      </c>
      <c r="I5875" s="43" t="s">
        <v>2184</v>
      </c>
      <c r="J5875" s="441">
        <v>0.15</v>
      </c>
      <c r="K5875" s="179" t="s">
        <v>2185</v>
      </c>
      <c r="L5875" s="371" t="s">
        <v>763</v>
      </c>
      <c r="M5875" s="1"/>
      <c r="N5875" s="158"/>
      <c r="O5875" s="1"/>
    </row>
    <row r="5876" spans="2:15" ht="4.5" customHeight="1" x14ac:dyDescent="0.2">
      <c r="B5876" s="137"/>
      <c r="C5876" s="138"/>
      <c r="D5876" s="182"/>
      <c r="E5876" s="182"/>
      <c r="F5876" s="119"/>
      <c r="G5876" s="138"/>
      <c r="H5876" s="120"/>
      <c r="I5876" s="138"/>
      <c r="J5876" s="120"/>
      <c r="K5876" s="181"/>
      <c r="L5876" s="444"/>
      <c r="M5876" s="1"/>
      <c r="N5876" s="130"/>
      <c r="O5876" s="24"/>
    </row>
    <row r="5877" spans="2:15" x14ac:dyDescent="0.2">
      <c r="B5877" s="14" t="s">
        <v>2479</v>
      </c>
      <c r="C5877" s="38" t="s">
        <v>2030</v>
      </c>
      <c r="D5877" s="39">
        <v>34</v>
      </c>
      <c r="E5877" s="39">
        <v>15</v>
      </c>
      <c r="F5877" s="441">
        <v>0.108</v>
      </c>
      <c r="G5877" s="38" t="s">
        <v>1959</v>
      </c>
      <c r="H5877" s="441">
        <v>0.25</v>
      </c>
      <c r="I5877" s="38" t="s">
        <v>2184</v>
      </c>
      <c r="J5877" s="441">
        <v>0.15</v>
      </c>
      <c r="K5877" s="87" t="s">
        <v>2185</v>
      </c>
      <c r="L5877" s="371" t="s">
        <v>763</v>
      </c>
      <c r="M5877" s="1"/>
      <c r="N5877" s="158"/>
      <c r="O5877" s="1"/>
    </row>
    <row r="5878" spans="2:15" x14ac:dyDescent="0.2">
      <c r="B5878" s="14" t="s">
        <v>1956</v>
      </c>
      <c r="C5878" s="38" t="s">
        <v>2030</v>
      </c>
      <c r="D5878" s="39">
        <v>34</v>
      </c>
      <c r="E5878" s="39">
        <v>15</v>
      </c>
      <c r="F5878" s="441">
        <v>0.108</v>
      </c>
      <c r="G5878" s="38" t="s">
        <v>1959</v>
      </c>
      <c r="H5878" s="441">
        <v>0.25</v>
      </c>
      <c r="I5878" s="38" t="s">
        <v>2184</v>
      </c>
      <c r="J5878" s="441">
        <v>0.15</v>
      </c>
      <c r="K5878" s="87" t="s">
        <v>2185</v>
      </c>
      <c r="L5878" s="371" t="s">
        <v>763</v>
      </c>
      <c r="M5878" s="1"/>
      <c r="N5878" s="158"/>
      <c r="O5878" s="1"/>
    </row>
    <row r="5879" spans="2:15" x14ac:dyDescent="0.2">
      <c r="B5879" s="42" t="s">
        <v>1957</v>
      </c>
      <c r="C5879" s="43" t="s">
        <v>2030</v>
      </c>
      <c r="D5879" s="44">
        <v>34</v>
      </c>
      <c r="E5879" s="44">
        <v>15</v>
      </c>
      <c r="F5879" s="441">
        <v>0.108</v>
      </c>
      <c r="G5879" s="43" t="s">
        <v>1959</v>
      </c>
      <c r="H5879" s="441">
        <v>0.25</v>
      </c>
      <c r="I5879" s="43" t="s">
        <v>2184</v>
      </c>
      <c r="J5879" s="441">
        <v>0.15</v>
      </c>
      <c r="K5879" s="179" t="s">
        <v>2185</v>
      </c>
      <c r="L5879" s="371" t="s">
        <v>763</v>
      </c>
      <c r="M5879" s="1"/>
      <c r="N5879" s="158"/>
      <c r="O5879" s="1"/>
    </row>
    <row r="5880" spans="2:15" x14ac:dyDescent="0.2">
      <c r="B5880" s="42" t="s">
        <v>1958</v>
      </c>
      <c r="C5880" s="43" t="s">
        <v>2030</v>
      </c>
      <c r="D5880" s="44">
        <v>34</v>
      </c>
      <c r="E5880" s="44">
        <v>15</v>
      </c>
      <c r="F5880" s="441">
        <v>0.108</v>
      </c>
      <c r="G5880" s="43" t="s">
        <v>1959</v>
      </c>
      <c r="H5880" s="441">
        <v>0.25</v>
      </c>
      <c r="I5880" s="43" t="s">
        <v>2184</v>
      </c>
      <c r="J5880" s="441">
        <v>0.15</v>
      </c>
      <c r="K5880" s="179" t="s">
        <v>2185</v>
      </c>
      <c r="L5880" s="371" t="s">
        <v>763</v>
      </c>
      <c r="M5880" s="1"/>
      <c r="N5880" s="130"/>
      <c r="O5880" s="1"/>
    </row>
    <row r="5881" spans="2:15" ht="9" customHeight="1" x14ac:dyDescent="0.2">
      <c r="B5881" s="7"/>
      <c r="C5881" s="1"/>
      <c r="D5881" s="1"/>
      <c r="E5881" s="1"/>
      <c r="F5881" s="1"/>
      <c r="G5881" s="1"/>
      <c r="H5881" s="1"/>
      <c r="I5881" s="1"/>
      <c r="J5881" s="1"/>
      <c r="K5881" s="1"/>
      <c r="L5881" s="8"/>
      <c r="M5881" s="1"/>
      <c r="N5881" s="1"/>
      <c r="O5881" s="1"/>
    </row>
    <row r="5882" spans="2:15" ht="63.75" x14ac:dyDescent="0.2">
      <c r="B5882" s="395" t="s">
        <v>64</v>
      </c>
      <c r="C5882" s="396" t="s">
        <v>1218</v>
      </c>
      <c r="D5882" s="359" t="s">
        <v>65</v>
      </c>
      <c r="E5882" s="359" t="s">
        <v>2476</v>
      </c>
      <c r="F5882" s="359" t="s">
        <v>255</v>
      </c>
      <c r="G5882" s="431" t="s">
        <v>2024</v>
      </c>
      <c r="H5882" s="359" t="s">
        <v>1812</v>
      </c>
      <c r="I5882" s="359" t="s">
        <v>2477</v>
      </c>
      <c r="J5882" s="359" t="s">
        <v>2023</v>
      </c>
      <c r="K5882" s="357" t="s">
        <v>2478</v>
      </c>
      <c r="L5882" s="358" t="s">
        <v>2028</v>
      </c>
      <c r="M5882"/>
      <c r="N5882" s="124"/>
      <c r="O5882" s="24"/>
    </row>
    <row r="5883" spans="2:15" x14ac:dyDescent="0.2">
      <c r="B5883" s="14" t="s">
        <v>1960</v>
      </c>
      <c r="C5883" s="38" t="s">
        <v>783</v>
      </c>
      <c r="D5883" s="39">
        <v>54</v>
      </c>
      <c r="E5883" s="39">
        <v>15</v>
      </c>
      <c r="F5883" s="441">
        <v>9.6000000000000002E-2</v>
      </c>
      <c r="G5883" s="38" t="s">
        <v>2189</v>
      </c>
      <c r="H5883" s="441">
        <v>0.25</v>
      </c>
      <c r="I5883" s="38" t="s">
        <v>2190</v>
      </c>
      <c r="J5883" s="441">
        <v>0.15</v>
      </c>
      <c r="K5883" s="87" t="s">
        <v>2593</v>
      </c>
      <c r="L5883" s="371" t="s">
        <v>390</v>
      </c>
      <c r="M5883"/>
      <c r="N5883" s="126"/>
      <c r="O5883" s="24"/>
    </row>
    <row r="5884" spans="2:15" x14ac:dyDescent="0.2">
      <c r="B5884" s="14" t="s">
        <v>1961</v>
      </c>
      <c r="C5884" s="38" t="s">
        <v>783</v>
      </c>
      <c r="D5884" s="39">
        <v>54</v>
      </c>
      <c r="E5884" s="39">
        <v>15</v>
      </c>
      <c r="F5884" s="441">
        <v>9.6000000000000002E-2</v>
      </c>
      <c r="G5884" s="38" t="s">
        <v>2189</v>
      </c>
      <c r="H5884" s="441">
        <v>0.25</v>
      </c>
      <c r="I5884" s="38" t="s">
        <v>2190</v>
      </c>
      <c r="J5884" s="441">
        <v>0.15</v>
      </c>
      <c r="K5884" s="87" t="s">
        <v>2593</v>
      </c>
      <c r="L5884" s="371" t="s">
        <v>390</v>
      </c>
      <c r="M5884"/>
      <c r="N5884" s="126"/>
      <c r="O5884" s="24"/>
    </row>
    <row r="5885" spans="2:15" x14ac:dyDescent="0.2">
      <c r="B5885" s="42" t="s">
        <v>1962</v>
      </c>
      <c r="C5885" s="43" t="s">
        <v>783</v>
      </c>
      <c r="D5885" s="44">
        <v>54</v>
      </c>
      <c r="E5885" s="44">
        <v>15</v>
      </c>
      <c r="F5885" s="441">
        <v>9.6000000000000002E-2</v>
      </c>
      <c r="G5885" s="38" t="s">
        <v>1963</v>
      </c>
      <c r="H5885" s="441">
        <v>0.25</v>
      </c>
      <c r="I5885" s="38" t="s">
        <v>2190</v>
      </c>
      <c r="J5885" s="441">
        <v>0.15</v>
      </c>
      <c r="K5885" s="87" t="s">
        <v>2593</v>
      </c>
      <c r="L5885" s="371" t="s">
        <v>390</v>
      </c>
      <c r="M5885"/>
      <c r="N5885" s="126"/>
      <c r="O5885" s="24"/>
    </row>
    <row r="5886" spans="2:15" x14ac:dyDescent="0.2">
      <c r="B5886" s="42" t="s">
        <v>1964</v>
      </c>
      <c r="C5886" s="43" t="s">
        <v>783</v>
      </c>
      <c r="D5886" s="44">
        <v>54</v>
      </c>
      <c r="E5886" s="44">
        <v>15</v>
      </c>
      <c r="F5886" s="441">
        <v>9.6000000000000002E-2</v>
      </c>
      <c r="G5886" s="38" t="s">
        <v>2189</v>
      </c>
      <c r="H5886" s="441">
        <v>0.25</v>
      </c>
      <c r="I5886" s="38" t="s">
        <v>2190</v>
      </c>
      <c r="J5886" s="441">
        <v>0.15</v>
      </c>
      <c r="K5886" s="87" t="s">
        <v>2593</v>
      </c>
      <c r="L5886" s="371" t="s">
        <v>390</v>
      </c>
      <c r="M5886"/>
      <c r="N5886" s="126"/>
      <c r="O5886" s="24"/>
    </row>
    <row r="5887" spans="2:15" ht="4.5" customHeight="1" x14ac:dyDescent="0.2">
      <c r="B5887" s="137"/>
      <c r="C5887" s="138"/>
      <c r="D5887" s="182"/>
      <c r="E5887" s="182"/>
      <c r="F5887" s="119"/>
      <c r="G5887" s="138"/>
      <c r="H5887" s="120"/>
      <c r="I5887" s="138"/>
      <c r="J5887" s="120"/>
      <c r="K5887" s="181"/>
      <c r="L5887" s="444"/>
      <c r="M5887"/>
      <c r="N5887" s="130"/>
      <c r="O5887" s="24"/>
    </row>
    <row r="5888" spans="2:15" x14ac:dyDescent="0.2">
      <c r="B5888" s="14" t="s">
        <v>1960</v>
      </c>
      <c r="C5888" s="38" t="s">
        <v>2030</v>
      </c>
      <c r="D5888" s="39">
        <v>54</v>
      </c>
      <c r="E5888" s="39">
        <v>15</v>
      </c>
      <c r="F5888" s="441">
        <v>9.6000000000000002E-2</v>
      </c>
      <c r="G5888" s="38" t="s">
        <v>2189</v>
      </c>
      <c r="H5888" s="441">
        <v>0.25</v>
      </c>
      <c r="I5888" s="38" t="s">
        <v>2190</v>
      </c>
      <c r="J5888" s="441">
        <v>0.15</v>
      </c>
      <c r="K5888" s="87" t="s">
        <v>2593</v>
      </c>
      <c r="L5888" s="371" t="s">
        <v>390</v>
      </c>
      <c r="M5888"/>
      <c r="N5888" s="126"/>
      <c r="O5888" s="24"/>
    </row>
    <row r="5889" spans="2:15" x14ac:dyDescent="0.2">
      <c r="B5889" s="14" t="s">
        <v>1961</v>
      </c>
      <c r="C5889" s="38" t="s">
        <v>2030</v>
      </c>
      <c r="D5889" s="39">
        <v>54</v>
      </c>
      <c r="E5889" s="39">
        <v>15</v>
      </c>
      <c r="F5889" s="441">
        <v>9.6000000000000002E-2</v>
      </c>
      <c r="G5889" s="38" t="s">
        <v>2189</v>
      </c>
      <c r="H5889" s="441">
        <v>0.25</v>
      </c>
      <c r="I5889" s="38" t="s">
        <v>2190</v>
      </c>
      <c r="J5889" s="441">
        <v>0.15</v>
      </c>
      <c r="K5889" s="87" t="s">
        <v>2593</v>
      </c>
      <c r="L5889" s="371" t="s">
        <v>390</v>
      </c>
      <c r="M5889"/>
      <c r="N5889" s="126"/>
      <c r="O5889" s="24"/>
    </row>
    <row r="5890" spans="2:15" x14ac:dyDescent="0.2">
      <c r="B5890" s="42" t="s">
        <v>1962</v>
      </c>
      <c r="C5890" s="43" t="s">
        <v>2030</v>
      </c>
      <c r="D5890" s="44">
        <v>54</v>
      </c>
      <c r="E5890" s="44">
        <v>15</v>
      </c>
      <c r="F5890" s="441">
        <v>9.6000000000000002E-2</v>
      </c>
      <c r="G5890" s="43" t="s">
        <v>2189</v>
      </c>
      <c r="H5890" s="441">
        <v>0.25</v>
      </c>
      <c r="I5890" s="43" t="s">
        <v>2190</v>
      </c>
      <c r="J5890" s="441">
        <v>0.15</v>
      </c>
      <c r="K5890" s="179" t="s">
        <v>2593</v>
      </c>
      <c r="L5890" s="371" t="s">
        <v>390</v>
      </c>
      <c r="M5890"/>
      <c r="N5890" s="126"/>
      <c r="O5890" s="24"/>
    </row>
    <row r="5891" spans="2:15" x14ac:dyDescent="0.2">
      <c r="B5891" s="42" t="s">
        <v>1964</v>
      </c>
      <c r="C5891" s="43" t="s">
        <v>2030</v>
      </c>
      <c r="D5891" s="44">
        <v>54</v>
      </c>
      <c r="E5891" s="44">
        <v>15</v>
      </c>
      <c r="F5891" s="441">
        <v>9.6000000000000002E-2</v>
      </c>
      <c r="G5891" s="43" t="s">
        <v>2189</v>
      </c>
      <c r="H5891" s="441">
        <v>0.25</v>
      </c>
      <c r="I5891" s="43" t="s">
        <v>2190</v>
      </c>
      <c r="J5891" s="441">
        <v>0.15</v>
      </c>
      <c r="K5891" s="179" t="s">
        <v>2593</v>
      </c>
      <c r="L5891" s="371" t="s">
        <v>390</v>
      </c>
      <c r="M5891"/>
      <c r="N5891" s="126"/>
      <c r="O5891" s="24"/>
    </row>
    <row r="5892" spans="2:15" ht="13.5" thickBot="1" x14ac:dyDescent="0.25">
      <c r="B5892" s="3" t="s">
        <v>52</v>
      </c>
      <c r="C5892" s="4"/>
      <c r="D5892" s="4"/>
      <c r="E5892" s="4"/>
      <c r="F5892" s="4"/>
      <c r="G5892" s="4"/>
      <c r="H5892" s="4"/>
      <c r="I5892" s="4"/>
      <c r="J5892" s="4"/>
      <c r="K5892" s="4"/>
      <c r="L5892" s="5"/>
      <c r="M5892" s="1"/>
      <c r="N5892" s="1"/>
      <c r="O5892" s="1"/>
    </row>
    <row r="5893" spans="2:15" ht="13.5" thickTop="1" x14ac:dyDescent="0.2">
      <c r="B5893" s="249"/>
      <c r="C5893"/>
      <c r="D5893"/>
      <c r="E5893"/>
      <c r="F5893"/>
      <c r="G5893"/>
      <c r="H5893"/>
      <c r="I5893"/>
      <c r="J5893"/>
      <c r="K5893"/>
      <c r="L5893"/>
      <c r="M5893"/>
      <c r="N5893"/>
      <c r="O5893"/>
    </row>
    <row r="5894" spans="2:15" ht="13.5" thickBot="1" x14ac:dyDescent="0.25">
      <c r="B5894"/>
      <c r="C5894"/>
      <c r="D5894"/>
      <c r="E5894"/>
      <c r="F5894"/>
      <c r="G5894"/>
      <c r="H5894"/>
      <c r="I5894"/>
      <c r="J5894"/>
      <c r="K5894"/>
      <c r="L5894"/>
      <c r="M5894"/>
      <c r="N5894"/>
      <c r="O5894"/>
    </row>
    <row r="5895" spans="2:15" ht="13.5" thickTop="1" x14ac:dyDescent="0.2">
      <c r="B5895" s="100" t="s">
        <v>1965</v>
      </c>
      <c r="C5895" s="100"/>
      <c r="D5895" s="100"/>
      <c r="E5895" s="113"/>
      <c r="F5895" s="115"/>
      <c r="G5895" s="115"/>
      <c r="H5895" s="115"/>
      <c r="I5895" s="115"/>
      <c r="J5895" s="115"/>
      <c r="K5895" s="115"/>
      <c r="L5895" s="115"/>
      <c r="M5895" s="110"/>
      <c r="N5895" s="110"/>
      <c r="O5895" s="109"/>
    </row>
    <row r="5896" spans="2:15" s="256" customFormat="1" ht="63.75" x14ac:dyDescent="0.2">
      <c r="B5896" s="395" t="s">
        <v>1966</v>
      </c>
      <c r="C5896" s="396" t="s">
        <v>1218</v>
      </c>
      <c r="D5896" s="359" t="s">
        <v>65</v>
      </c>
      <c r="E5896" s="359" t="s">
        <v>66</v>
      </c>
      <c r="F5896" s="359" t="s">
        <v>67</v>
      </c>
      <c r="G5896" s="359" t="s">
        <v>68</v>
      </c>
      <c r="H5896" s="359" t="s">
        <v>1967</v>
      </c>
      <c r="I5896" s="359" t="s">
        <v>255</v>
      </c>
      <c r="J5896" s="359" t="s">
        <v>2024</v>
      </c>
      <c r="K5896" s="359" t="s">
        <v>1812</v>
      </c>
      <c r="L5896" s="359" t="s">
        <v>1968</v>
      </c>
      <c r="M5896" s="359" t="s">
        <v>2023</v>
      </c>
      <c r="N5896" s="431" t="s">
        <v>2026</v>
      </c>
      <c r="O5896" s="398" t="s">
        <v>2028</v>
      </c>
    </row>
    <row r="5897" spans="2:15" x14ac:dyDescent="0.2">
      <c r="B5897" s="14" t="s">
        <v>1969</v>
      </c>
      <c r="C5897" s="87" t="s">
        <v>783</v>
      </c>
      <c r="D5897" s="39">
        <v>20</v>
      </c>
      <c r="E5897" s="39">
        <v>1</v>
      </c>
      <c r="F5897" s="87">
        <v>100</v>
      </c>
      <c r="G5897" s="39">
        <v>19</v>
      </c>
      <c r="H5897" s="87" t="s">
        <v>370</v>
      </c>
      <c r="I5897" s="441">
        <v>0.1</v>
      </c>
      <c r="J5897" s="239" t="s">
        <v>2033</v>
      </c>
      <c r="K5897" s="441">
        <v>0.25</v>
      </c>
      <c r="L5897" s="87" t="s">
        <v>2037</v>
      </c>
      <c r="M5897" s="441">
        <v>0.15</v>
      </c>
      <c r="N5897" s="447" t="s">
        <v>2472</v>
      </c>
      <c r="O5897" s="371" t="s">
        <v>763</v>
      </c>
    </row>
    <row r="5898" spans="2:15" x14ac:dyDescent="0.2">
      <c r="B5898" s="14" t="s">
        <v>1933</v>
      </c>
      <c r="C5898" s="87" t="s">
        <v>783</v>
      </c>
      <c r="D5898" s="39">
        <v>30</v>
      </c>
      <c r="E5898" s="39">
        <v>1.5</v>
      </c>
      <c r="F5898" s="87">
        <v>150</v>
      </c>
      <c r="G5898" s="39">
        <v>23.5</v>
      </c>
      <c r="H5898" s="87" t="s">
        <v>1934</v>
      </c>
      <c r="I5898" s="441">
        <v>0.1</v>
      </c>
      <c r="J5898" s="239" t="s">
        <v>1935</v>
      </c>
      <c r="K5898" s="441">
        <v>0.25</v>
      </c>
      <c r="L5898" s="87" t="s">
        <v>2041</v>
      </c>
      <c r="M5898" s="441">
        <v>0.15</v>
      </c>
      <c r="N5898" s="447" t="s">
        <v>2033</v>
      </c>
      <c r="O5898" s="371" t="s">
        <v>763</v>
      </c>
    </row>
    <row r="5899" spans="2:15" x14ac:dyDescent="0.2">
      <c r="B5899" s="42" t="s">
        <v>1936</v>
      </c>
      <c r="C5899" s="179" t="s">
        <v>783</v>
      </c>
      <c r="D5899" s="44">
        <v>40</v>
      </c>
      <c r="E5899" s="44">
        <v>2</v>
      </c>
      <c r="F5899" s="179">
        <v>200</v>
      </c>
      <c r="G5899" s="44">
        <v>23</v>
      </c>
      <c r="H5899" s="179" t="s">
        <v>47</v>
      </c>
      <c r="I5899" s="441">
        <v>0.1</v>
      </c>
      <c r="J5899" s="445" t="s">
        <v>2038</v>
      </c>
      <c r="K5899" s="441">
        <v>0.25</v>
      </c>
      <c r="L5899" s="87" t="s">
        <v>1937</v>
      </c>
      <c r="M5899" s="441">
        <v>0.15</v>
      </c>
      <c r="N5899" s="448" t="s">
        <v>1938</v>
      </c>
      <c r="O5899" s="371" t="s">
        <v>390</v>
      </c>
    </row>
    <row r="5900" spans="2:15" x14ac:dyDescent="0.2">
      <c r="B5900" s="42" t="s">
        <v>1939</v>
      </c>
      <c r="C5900" s="179" t="s">
        <v>783</v>
      </c>
      <c r="D5900" s="44">
        <v>72</v>
      </c>
      <c r="E5900" s="44">
        <v>3</v>
      </c>
      <c r="F5900" s="179">
        <v>300</v>
      </c>
      <c r="G5900" s="44">
        <v>50</v>
      </c>
      <c r="H5900" s="179" t="s">
        <v>1726</v>
      </c>
      <c r="I5900" s="441">
        <v>0.1</v>
      </c>
      <c r="J5900" s="445" t="s">
        <v>1940</v>
      </c>
      <c r="K5900" s="441">
        <v>0.25</v>
      </c>
      <c r="L5900" s="87" t="s">
        <v>1941</v>
      </c>
      <c r="M5900" s="441">
        <v>0.15</v>
      </c>
      <c r="N5900" s="448" t="s">
        <v>890</v>
      </c>
      <c r="O5900" s="371" t="s">
        <v>390</v>
      </c>
    </row>
    <row r="5901" spans="2:15" ht="4.5" customHeight="1" x14ac:dyDescent="0.2">
      <c r="B5901" s="137"/>
      <c r="C5901" s="181"/>
      <c r="D5901" s="182"/>
      <c r="E5901" s="182"/>
      <c r="F5901" s="181"/>
      <c r="G5901" s="182"/>
      <c r="H5901" s="181"/>
      <c r="I5901" s="119"/>
      <c r="J5901" s="446"/>
      <c r="K5901" s="119"/>
      <c r="L5901" s="439"/>
      <c r="M5901" s="119"/>
      <c r="N5901" s="449"/>
      <c r="O5901" s="444"/>
    </row>
    <row r="5902" spans="2:15" x14ac:dyDescent="0.2">
      <c r="B5902" s="14" t="s">
        <v>1969</v>
      </c>
      <c r="C5902" s="87" t="s">
        <v>783</v>
      </c>
      <c r="D5902" s="39">
        <v>20</v>
      </c>
      <c r="E5902" s="39">
        <v>1</v>
      </c>
      <c r="F5902" s="87">
        <v>100</v>
      </c>
      <c r="G5902" s="39">
        <v>19</v>
      </c>
      <c r="H5902" s="87" t="s">
        <v>370</v>
      </c>
      <c r="I5902" s="441">
        <v>0.1</v>
      </c>
      <c r="J5902" s="239" t="s">
        <v>2033</v>
      </c>
      <c r="K5902" s="441">
        <v>0.25</v>
      </c>
      <c r="L5902" s="87" t="s">
        <v>2037</v>
      </c>
      <c r="M5902" s="441">
        <v>0.15</v>
      </c>
      <c r="N5902" s="448" t="s">
        <v>2472</v>
      </c>
      <c r="O5902" s="371" t="s">
        <v>763</v>
      </c>
    </row>
    <row r="5903" spans="2:15" x14ac:dyDescent="0.2">
      <c r="B5903" s="14" t="s">
        <v>1933</v>
      </c>
      <c r="C5903" s="87" t="s">
        <v>783</v>
      </c>
      <c r="D5903" s="39">
        <v>30</v>
      </c>
      <c r="E5903" s="39">
        <v>1.5</v>
      </c>
      <c r="F5903" s="87">
        <v>150</v>
      </c>
      <c r="G5903" s="39">
        <v>23.5</v>
      </c>
      <c r="H5903" s="87" t="s">
        <v>1934</v>
      </c>
      <c r="I5903" s="441">
        <v>0.1</v>
      </c>
      <c r="J5903" s="239" t="s">
        <v>1935</v>
      </c>
      <c r="K5903" s="441">
        <v>0.25</v>
      </c>
      <c r="L5903" s="87" t="s">
        <v>2041</v>
      </c>
      <c r="M5903" s="441">
        <v>0.15</v>
      </c>
      <c r="N5903" s="448" t="s">
        <v>2033</v>
      </c>
      <c r="O5903" s="371" t="s">
        <v>763</v>
      </c>
    </row>
    <row r="5904" spans="2:15" x14ac:dyDescent="0.2">
      <c r="B5904" s="42" t="s">
        <v>1936</v>
      </c>
      <c r="C5904" s="179" t="s">
        <v>783</v>
      </c>
      <c r="D5904" s="44">
        <v>40</v>
      </c>
      <c r="E5904" s="44">
        <v>2</v>
      </c>
      <c r="F5904" s="179">
        <v>200</v>
      </c>
      <c r="G5904" s="44">
        <v>23</v>
      </c>
      <c r="H5904" s="179" t="s">
        <v>47</v>
      </c>
      <c r="I5904" s="441">
        <v>0.1</v>
      </c>
      <c r="J5904" s="445" t="s">
        <v>2038</v>
      </c>
      <c r="K5904" s="441">
        <v>0.25</v>
      </c>
      <c r="L5904" s="87" t="s">
        <v>1937</v>
      </c>
      <c r="M5904" s="441">
        <v>0.15</v>
      </c>
      <c r="N5904" s="450" t="s">
        <v>1938</v>
      </c>
      <c r="O5904" s="371" t="s">
        <v>390</v>
      </c>
    </row>
    <row r="5905" spans="2:15" ht="13.5" thickBot="1" x14ac:dyDescent="0.25">
      <c r="B5905" s="3" t="s">
        <v>52</v>
      </c>
      <c r="C5905" s="4"/>
      <c r="D5905" s="4"/>
      <c r="E5905" s="4"/>
      <c r="F5905" s="4"/>
      <c r="G5905" s="4"/>
      <c r="H5905" s="4"/>
      <c r="I5905" s="4"/>
      <c r="J5905" s="4"/>
      <c r="K5905" s="4"/>
      <c r="L5905" s="4"/>
      <c r="M5905" s="4"/>
      <c r="N5905" s="4"/>
      <c r="O5905" s="5"/>
    </row>
    <row r="5906" spans="2:15" ht="13.5" thickTop="1" x14ac:dyDescent="0.2">
      <c r="B5906" s="249"/>
    </row>
    <row r="5907" spans="2:15" ht="13.5" thickBot="1" x14ac:dyDescent="0.25"/>
    <row r="5908" spans="2:15" ht="14.25" thickTop="1" thickBot="1" x14ac:dyDescent="0.25">
      <c r="B5908" s="4231" t="s">
        <v>1942</v>
      </c>
      <c r="C5908" s="4232"/>
      <c r="D5908" s="4232"/>
      <c r="E5908" s="4232"/>
      <c r="F5908" s="4233"/>
    </row>
    <row r="5909" spans="2:15" ht="13.5" thickBot="1" x14ac:dyDescent="0.25">
      <c r="B5909" s="183" t="s">
        <v>1727</v>
      </c>
      <c r="C5909" s="68" t="s">
        <v>1154</v>
      </c>
      <c r="D5909" s="68" t="s">
        <v>1152</v>
      </c>
      <c r="E5909" s="68" t="s">
        <v>1220</v>
      </c>
      <c r="F5909" s="184" t="s">
        <v>1218</v>
      </c>
      <c r="I5909"/>
      <c r="J5909"/>
      <c r="K5909"/>
      <c r="L5909"/>
    </row>
    <row r="5910" spans="2:15" ht="13.5" thickBot="1" x14ac:dyDescent="0.25">
      <c r="B5910" s="4160" t="s">
        <v>1943</v>
      </c>
      <c r="C5910" s="4161"/>
      <c r="D5910" s="4161"/>
      <c r="E5910" s="4161"/>
      <c r="F5910" s="4162"/>
      <c r="I5910"/>
      <c r="J5910"/>
      <c r="K5910"/>
      <c r="L5910"/>
    </row>
    <row r="5911" spans="2:15" x14ac:dyDescent="0.2">
      <c r="B5911" s="7"/>
      <c r="C5911" s="224" t="s">
        <v>602</v>
      </c>
      <c r="D5911" s="63">
        <v>3</v>
      </c>
      <c r="E5911" s="86">
        <v>15</v>
      </c>
      <c r="F5911" s="4254" t="s">
        <v>603</v>
      </c>
      <c r="I5911"/>
      <c r="J5911"/>
      <c r="K5911"/>
      <c r="L5911"/>
    </row>
    <row r="5912" spans="2:15" x14ac:dyDescent="0.2">
      <c r="B5912" s="7"/>
      <c r="C5912" s="185" t="s">
        <v>604</v>
      </c>
      <c r="D5912" s="39">
        <v>5.99</v>
      </c>
      <c r="E5912" s="87">
        <v>40</v>
      </c>
      <c r="F5912" s="4181"/>
      <c r="I5912"/>
      <c r="J5912"/>
      <c r="K5912"/>
      <c r="L5912"/>
    </row>
    <row r="5913" spans="2:15" ht="13.5" thickBot="1" x14ac:dyDescent="0.25">
      <c r="B5913" s="7"/>
      <c r="C5913" s="186" t="s">
        <v>605</v>
      </c>
      <c r="D5913" s="111">
        <v>8.99</v>
      </c>
      <c r="E5913" s="88">
        <v>60</v>
      </c>
      <c r="F5913" s="4182"/>
      <c r="I5913"/>
      <c r="J5913"/>
      <c r="K5913"/>
      <c r="L5913"/>
    </row>
    <row r="5914" spans="2:15" x14ac:dyDescent="0.2">
      <c r="B5914" s="7"/>
      <c r="C5914" s="224" t="s">
        <v>606</v>
      </c>
      <c r="D5914" s="63">
        <v>3</v>
      </c>
      <c r="E5914" s="199">
        <v>25</v>
      </c>
      <c r="F5914" s="4285" t="s">
        <v>1945</v>
      </c>
      <c r="I5914"/>
      <c r="J5914"/>
      <c r="K5914"/>
      <c r="L5914"/>
    </row>
    <row r="5915" spans="2:15" x14ac:dyDescent="0.2">
      <c r="B5915" s="7"/>
      <c r="C5915" s="185" t="s">
        <v>607</v>
      </c>
      <c r="D5915" s="39">
        <v>5.25</v>
      </c>
      <c r="E5915" s="87">
        <v>45</v>
      </c>
      <c r="F5915" s="4150"/>
      <c r="I5915"/>
      <c r="J5915"/>
      <c r="K5915"/>
      <c r="L5915"/>
    </row>
    <row r="5916" spans="2:15" ht="13.5" thickBot="1" x14ac:dyDescent="0.25">
      <c r="B5916" s="7"/>
      <c r="C5916" s="186" t="s">
        <v>608</v>
      </c>
      <c r="D5916" s="111">
        <v>9.99</v>
      </c>
      <c r="E5916" s="88">
        <v>90</v>
      </c>
      <c r="F5916" s="4286"/>
      <c r="I5916"/>
      <c r="J5916"/>
      <c r="K5916"/>
      <c r="L5916"/>
    </row>
    <row r="5917" spans="2:15" ht="39" thickBot="1" x14ac:dyDescent="0.25">
      <c r="B5917" s="7"/>
      <c r="C5917" s="226" t="s">
        <v>183</v>
      </c>
      <c r="D5917" s="161">
        <v>0.35</v>
      </c>
      <c r="E5917" s="227" t="s">
        <v>163</v>
      </c>
      <c r="F5917" s="211" t="s">
        <v>184</v>
      </c>
      <c r="I5917"/>
      <c r="J5917"/>
      <c r="K5917"/>
      <c r="L5917"/>
    </row>
    <row r="5918" spans="2:15" ht="26.25" thickBot="1" x14ac:dyDescent="0.25">
      <c r="B5918" s="7"/>
      <c r="C5918" s="228" t="s">
        <v>185</v>
      </c>
      <c r="D5918" s="161">
        <v>0.2</v>
      </c>
      <c r="E5918" s="227" t="s">
        <v>163</v>
      </c>
      <c r="F5918" s="211" t="s">
        <v>184</v>
      </c>
      <c r="I5918"/>
      <c r="J5918"/>
      <c r="K5918"/>
      <c r="L5918"/>
    </row>
    <row r="5919" spans="2:15" ht="26.25" thickBot="1" x14ac:dyDescent="0.25">
      <c r="B5919" s="7"/>
      <c r="C5919" s="228" t="s">
        <v>186</v>
      </c>
      <c r="D5919" s="161">
        <v>0.2</v>
      </c>
      <c r="E5919" s="227" t="s">
        <v>163</v>
      </c>
      <c r="F5919" s="211" t="s">
        <v>187</v>
      </c>
      <c r="I5919"/>
      <c r="J5919"/>
      <c r="K5919"/>
      <c r="L5919"/>
    </row>
    <row r="5920" spans="2:15" ht="26.25" thickBot="1" x14ac:dyDescent="0.25">
      <c r="B5920" s="7"/>
      <c r="C5920" s="226" t="s">
        <v>192</v>
      </c>
      <c r="D5920" s="161">
        <v>0.2</v>
      </c>
      <c r="E5920" s="227" t="s">
        <v>163</v>
      </c>
      <c r="F5920" s="211" t="s">
        <v>193</v>
      </c>
      <c r="I5920"/>
      <c r="J5920"/>
      <c r="K5920"/>
      <c r="L5920"/>
    </row>
    <row r="5921" spans="2:12" ht="26.25" thickBot="1" x14ac:dyDescent="0.25">
      <c r="B5921" s="7"/>
      <c r="C5921" s="226" t="s">
        <v>192</v>
      </c>
      <c r="D5921" s="161">
        <v>0.12</v>
      </c>
      <c r="E5921" s="227" t="s">
        <v>163</v>
      </c>
      <c r="F5921" s="211" t="s">
        <v>194</v>
      </c>
      <c r="I5921"/>
      <c r="J5921"/>
      <c r="K5921"/>
      <c r="L5921"/>
    </row>
    <row r="5922" spans="2:12" x14ac:dyDescent="0.2">
      <c r="B5922" s="7"/>
      <c r="C5922" s="229"/>
      <c r="D5922" s="230"/>
      <c r="E5922" s="231"/>
      <c r="F5922" s="225"/>
      <c r="I5922"/>
      <c r="J5922"/>
      <c r="K5922"/>
      <c r="L5922"/>
    </row>
    <row r="5923" spans="2:12" x14ac:dyDescent="0.2">
      <c r="B5923" s="7"/>
      <c r="C5923" s="232" t="s">
        <v>1946</v>
      </c>
      <c r="D5923" s="93">
        <v>10</v>
      </c>
      <c r="E5923" s="4287" t="s">
        <v>195</v>
      </c>
      <c r="F5923" s="4245" t="s">
        <v>1947</v>
      </c>
      <c r="I5923"/>
      <c r="J5923"/>
      <c r="K5923"/>
      <c r="L5923"/>
    </row>
    <row r="5924" spans="2:12" x14ac:dyDescent="0.2">
      <c r="B5924" s="7"/>
      <c r="C5924" s="185" t="s">
        <v>1948</v>
      </c>
      <c r="D5924" s="47">
        <v>2</v>
      </c>
      <c r="E5924" s="4288"/>
      <c r="F5924" s="4245"/>
      <c r="I5924"/>
      <c r="J5924"/>
      <c r="K5924"/>
      <c r="L5924"/>
    </row>
    <row r="5925" spans="2:12" x14ac:dyDescent="0.2">
      <c r="B5925" s="7"/>
      <c r="C5925" s="185" t="s">
        <v>1949</v>
      </c>
      <c r="D5925" s="39">
        <v>0</v>
      </c>
      <c r="E5925" s="87" t="s">
        <v>2238</v>
      </c>
      <c r="F5925" s="4245"/>
      <c r="I5925"/>
      <c r="J5925"/>
      <c r="K5925"/>
      <c r="L5925"/>
    </row>
    <row r="5926" spans="2:12" x14ac:dyDescent="0.2">
      <c r="B5926" s="7"/>
      <c r="C5926" s="185" t="s">
        <v>2239</v>
      </c>
      <c r="D5926" s="39">
        <v>0</v>
      </c>
      <c r="E5926" s="87" t="s">
        <v>2238</v>
      </c>
      <c r="F5926" s="4245"/>
      <c r="I5926"/>
      <c r="J5926"/>
      <c r="K5926"/>
      <c r="L5926"/>
    </row>
    <row r="5927" spans="2:12" ht="13.5" thickBot="1" x14ac:dyDescent="0.25">
      <c r="B5927" s="7"/>
      <c r="C5927" s="186" t="s">
        <v>196</v>
      </c>
      <c r="D5927" s="111">
        <v>0</v>
      </c>
      <c r="E5927" s="88" t="s">
        <v>2238</v>
      </c>
      <c r="F5927" s="4246"/>
      <c r="I5927"/>
      <c r="J5927"/>
      <c r="K5927"/>
      <c r="L5927"/>
    </row>
    <row r="5928" spans="2:12" x14ac:dyDescent="0.2">
      <c r="B5928" s="7"/>
      <c r="C5928" s="224" t="s">
        <v>197</v>
      </c>
      <c r="D5928" s="63">
        <v>0</v>
      </c>
      <c r="E5928" s="86" t="s">
        <v>2238</v>
      </c>
      <c r="F5928" s="4244" t="s">
        <v>2240</v>
      </c>
      <c r="I5928"/>
      <c r="J5928"/>
      <c r="K5928"/>
      <c r="L5928"/>
    </row>
    <row r="5929" spans="2:12" x14ac:dyDescent="0.2">
      <c r="B5929" s="7"/>
      <c r="C5929" s="185" t="s">
        <v>198</v>
      </c>
      <c r="D5929" s="39">
        <v>0</v>
      </c>
      <c r="E5929" s="87"/>
      <c r="F5929" s="4245"/>
      <c r="I5929"/>
      <c r="J5929"/>
      <c r="K5929"/>
      <c r="L5929"/>
    </row>
    <row r="5930" spans="2:12" x14ac:dyDescent="0.2">
      <c r="B5930" s="7"/>
      <c r="C5930" s="185" t="s">
        <v>199</v>
      </c>
      <c r="D5930" s="39">
        <v>0</v>
      </c>
      <c r="E5930" s="87"/>
      <c r="F5930" s="4245"/>
      <c r="I5930"/>
      <c r="J5930"/>
      <c r="K5930"/>
      <c r="L5930"/>
    </row>
    <row r="5931" spans="2:12" x14ac:dyDescent="0.2">
      <c r="B5931" s="7"/>
      <c r="C5931" s="185" t="s">
        <v>200</v>
      </c>
      <c r="D5931" s="39">
        <v>0</v>
      </c>
      <c r="E5931" s="87"/>
      <c r="F5931" s="4245"/>
      <c r="I5931"/>
      <c r="J5931"/>
      <c r="K5931"/>
      <c r="L5931"/>
    </row>
    <row r="5932" spans="2:12" x14ac:dyDescent="0.2">
      <c r="B5932" s="7"/>
      <c r="C5932" s="185" t="s">
        <v>201</v>
      </c>
      <c r="D5932" s="39">
        <v>0</v>
      </c>
      <c r="E5932" s="87"/>
      <c r="F5932" s="4245"/>
      <c r="I5932"/>
      <c r="J5932"/>
      <c r="K5932"/>
      <c r="L5932"/>
    </row>
    <row r="5933" spans="2:12" ht="13.5" thickBot="1" x14ac:dyDescent="0.25">
      <c r="B5933" s="7"/>
      <c r="C5933" s="186" t="s">
        <v>202</v>
      </c>
      <c r="D5933" s="111">
        <v>0</v>
      </c>
      <c r="E5933" s="88"/>
      <c r="F5933" s="4246"/>
      <c r="I5933"/>
      <c r="J5933"/>
      <c r="K5933"/>
      <c r="L5933"/>
    </row>
    <row r="5934" spans="2:12" x14ac:dyDescent="0.2">
      <c r="B5934" s="7"/>
      <c r="C5934" s="224" t="s">
        <v>197</v>
      </c>
      <c r="D5934" s="63">
        <v>0.06</v>
      </c>
      <c r="E5934" s="4289" t="s">
        <v>2241</v>
      </c>
      <c r="F5934" s="4244" t="s">
        <v>165</v>
      </c>
      <c r="I5934"/>
      <c r="J5934"/>
      <c r="K5934"/>
      <c r="L5934"/>
    </row>
    <row r="5935" spans="2:12" x14ac:dyDescent="0.2">
      <c r="B5935" s="7"/>
      <c r="C5935" s="232" t="s">
        <v>198</v>
      </c>
      <c r="D5935" s="39">
        <v>0.06</v>
      </c>
      <c r="E5935" s="4290"/>
      <c r="F5935" s="4245"/>
      <c r="I5935"/>
      <c r="J5935"/>
      <c r="K5935"/>
      <c r="L5935"/>
    </row>
    <row r="5936" spans="2:12" x14ac:dyDescent="0.2">
      <c r="B5936" s="7"/>
      <c r="C5936" s="232" t="s">
        <v>203</v>
      </c>
      <c r="D5936" s="39">
        <v>0.06</v>
      </c>
      <c r="E5936" s="4287"/>
      <c r="F5936" s="4245"/>
      <c r="I5936"/>
      <c r="J5936"/>
      <c r="K5936"/>
      <c r="L5936"/>
    </row>
    <row r="5937" spans="2:12" x14ac:dyDescent="0.2">
      <c r="B5937" s="7"/>
      <c r="C5937" s="185" t="s">
        <v>200</v>
      </c>
      <c r="D5937" s="39">
        <v>0</v>
      </c>
      <c r="E5937" s="87" t="s">
        <v>2238</v>
      </c>
      <c r="F5937" s="4245"/>
      <c r="I5937"/>
      <c r="J5937"/>
      <c r="K5937"/>
      <c r="L5937"/>
    </row>
    <row r="5938" spans="2:12" x14ac:dyDescent="0.2">
      <c r="B5938" s="7"/>
      <c r="C5938" s="185" t="s">
        <v>201</v>
      </c>
      <c r="D5938" s="39">
        <v>0</v>
      </c>
      <c r="E5938" s="87" t="s">
        <v>2238</v>
      </c>
      <c r="F5938" s="4245"/>
      <c r="I5938"/>
      <c r="J5938"/>
      <c r="K5938"/>
      <c r="L5938"/>
    </row>
    <row r="5939" spans="2:12" ht="13.5" thickBot="1" x14ac:dyDescent="0.25">
      <c r="B5939" s="7"/>
      <c r="C5939" s="186" t="s">
        <v>202</v>
      </c>
      <c r="D5939" s="111">
        <v>0</v>
      </c>
      <c r="E5939" s="88" t="s">
        <v>2238</v>
      </c>
      <c r="F5939" s="4246"/>
      <c r="I5939"/>
      <c r="J5939"/>
      <c r="K5939"/>
      <c r="L5939"/>
    </row>
    <row r="5940" spans="2:12" ht="39" thickBot="1" x14ac:dyDescent="0.25">
      <c r="B5940" s="7"/>
      <c r="C5940" s="226" t="s">
        <v>204</v>
      </c>
      <c r="D5940" s="161">
        <v>0</v>
      </c>
      <c r="E5940" s="227" t="s">
        <v>2238</v>
      </c>
      <c r="F5940" s="233" t="s">
        <v>1712</v>
      </c>
      <c r="I5940"/>
      <c r="J5940"/>
      <c r="K5940"/>
      <c r="L5940"/>
    </row>
    <row r="5941" spans="2:12" ht="39" thickBot="1" x14ac:dyDescent="0.25">
      <c r="B5941" s="7"/>
      <c r="C5941" s="226" t="s">
        <v>2372</v>
      </c>
      <c r="D5941" s="161">
        <v>0</v>
      </c>
      <c r="E5941" s="227" t="s">
        <v>2238</v>
      </c>
      <c r="F5941" s="233" t="s">
        <v>2240</v>
      </c>
      <c r="I5941"/>
      <c r="J5941"/>
      <c r="K5941"/>
      <c r="L5941"/>
    </row>
    <row r="5942" spans="2:12" ht="13.5" thickBot="1" x14ac:dyDescent="0.25">
      <c r="B5942" s="7"/>
      <c r="C5942" s="234"/>
      <c r="D5942" s="213"/>
      <c r="E5942" s="214"/>
      <c r="F5942" s="235"/>
      <c r="I5942"/>
      <c r="J5942"/>
      <c r="K5942"/>
      <c r="L5942"/>
    </row>
    <row r="5943" spans="2:12" x14ac:dyDescent="0.2">
      <c r="B5943" s="7"/>
      <c r="C5943" s="4272" t="s">
        <v>2242</v>
      </c>
      <c r="D5943" s="63">
        <v>0.06</v>
      </c>
      <c r="E5943" s="86" t="s">
        <v>2243</v>
      </c>
      <c r="F5943" s="4242" t="s">
        <v>165</v>
      </c>
      <c r="I5943"/>
      <c r="J5943"/>
      <c r="K5943"/>
      <c r="L5943"/>
    </row>
    <row r="5944" spans="2:12" x14ac:dyDescent="0.2">
      <c r="B5944" s="7"/>
      <c r="C5944" s="4273"/>
      <c r="D5944" s="39">
        <v>0.2</v>
      </c>
      <c r="E5944" s="87" t="s">
        <v>2244</v>
      </c>
      <c r="F5944" s="4243"/>
      <c r="I5944"/>
      <c r="J5944"/>
      <c r="K5944"/>
      <c r="L5944"/>
    </row>
    <row r="5945" spans="2:12" x14ac:dyDescent="0.2">
      <c r="B5945" s="7"/>
      <c r="C5945" s="4273"/>
      <c r="D5945" s="39">
        <v>0.03</v>
      </c>
      <c r="E5945" s="87" t="s">
        <v>2243</v>
      </c>
      <c r="F5945" s="4243" t="s">
        <v>2240</v>
      </c>
      <c r="I5945"/>
      <c r="J5945"/>
      <c r="K5945"/>
      <c r="L5945"/>
    </row>
    <row r="5946" spans="2:12" ht="13.5" thickBot="1" x14ac:dyDescent="0.25">
      <c r="B5946" s="7"/>
      <c r="C5946" s="4274"/>
      <c r="D5946" s="111">
        <v>0.1</v>
      </c>
      <c r="E5946" s="88" t="s">
        <v>2244</v>
      </c>
      <c r="F5946" s="4253"/>
      <c r="I5946"/>
      <c r="J5946"/>
      <c r="K5946"/>
      <c r="L5946"/>
    </row>
    <row r="5947" spans="2:12" ht="13.5" thickBot="1" x14ac:dyDescent="0.25">
      <c r="B5947" s="7"/>
      <c r="C5947" s="234"/>
      <c r="D5947" s="213"/>
      <c r="E5947" s="214"/>
      <c r="F5947" s="235"/>
      <c r="I5947"/>
      <c r="J5947"/>
      <c r="K5947"/>
      <c r="L5947"/>
    </row>
    <row r="5948" spans="2:12" x14ac:dyDescent="0.2">
      <c r="B5948" s="7"/>
      <c r="C5948" s="4272" t="s">
        <v>2245</v>
      </c>
      <c r="D5948" s="63">
        <v>0.04</v>
      </c>
      <c r="E5948" s="86" t="s">
        <v>1944</v>
      </c>
      <c r="F5948" s="13" t="s">
        <v>2240</v>
      </c>
      <c r="I5948"/>
      <c r="J5948"/>
      <c r="K5948"/>
      <c r="L5948"/>
    </row>
    <row r="5949" spans="2:12" ht="13.5" thickBot="1" x14ac:dyDescent="0.25">
      <c r="B5949" s="7"/>
      <c r="C5949" s="4274"/>
      <c r="D5949" s="111">
        <v>0.25</v>
      </c>
      <c r="E5949" s="88" t="s">
        <v>2244</v>
      </c>
      <c r="F5949" s="16" t="s">
        <v>165</v>
      </c>
      <c r="I5949"/>
      <c r="J5949"/>
      <c r="K5949"/>
      <c r="L5949"/>
    </row>
    <row r="5950" spans="2:12" ht="13.5" thickBot="1" x14ac:dyDescent="0.25">
      <c r="B5950" s="7"/>
      <c r="C5950" s="234"/>
      <c r="D5950" s="213"/>
      <c r="E5950" s="214"/>
      <c r="F5950" s="235"/>
      <c r="I5950"/>
      <c r="J5950"/>
      <c r="K5950"/>
      <c r="L5950"/>
    </row>
    <row r="5951" spans="2:12" x14ac:dyDescent="0.2">
      <c r="B5951" s="7"/>
      <c r="C5951" s="4247" t="s">
        <v>2246</v>
      </c>
      <c r="D5951" s="63">
        <v>1</v>
      </c>
      <c r="E5951" s="86" t="s">
        <v>2247</v>
      </c>
      <c r="F5951" s="4242" t="s">
        <v>1712</v>
      </c>
      <c r="I5951"/>
      <c r="J5951"/>
      <c r="K5951"/>
      <c r="L5951"/>
    </row>
    <row r="5952" spans="2:12" ht="13.5" thickBot="1" x14ac:dyDescent="0.25">
      <c r="B5952" s="7"/>
      <c r="C5952" s="4248"/>
      <c r="D5952" s="111">
        <v>0.2</v>
      </c>
      <c r="E5952" s="88" t="s">
        <v>2248</v>
      </c>
      <c r="F5952" s="4253"/>
      <c r="I5952"/>
      <c r="J5952"/>
      <c r="K5952"/>
      <c r="L5952"/>
    </row>
    <row r="5953" spans="2:12" ht="13.5" thickBot="1" x14ac:dyDescent="0.25">
      <c r="B5953" s="7"/>
      <c r="C5953" s="236"/>
      <c r="D5953" s="203"/>
      <c r="E5953" s="203"/>
      <c r="F5953" s="237"/>
      <c r="I5953"/>
      <c r="J5953"/>
      <c r="K5953"/>
      <c r="L5953"/>
    </row>
    <row r="5954" spans="2:12" ht="13.5" thickBot="1" x14ac:dyDescent="0.25">
      <c r="B5954" s="3" t="s">
        <v>558</v>
      </c>
      <c r="C5954" s="4"/>
      <c r="D5954" s="4"/>
      <c r="E5954" s="4"/>
      <c r="F5954" s="5"/>
    </row>
    <row r="5955" spans="2:12" ht="13.5" thickTop="1" x14ac:dyDescent="0.2">
      <c r="B5955" s="249"/>
    </row>
    <row r="5956" spans="2:12" ht="13.5" thickBot="1" x14ac:dyDescent="0.25"/>
    <row r="5957" spans="2:12" ht="13.5" thickTop="1" x14ac:dyDescent="0.2">
      <c r="B5957" s="4249" t="s">
        <v>2249</v>
      </c>
      <c r="C5957" s="4250"/>
      <c r="D5957" s="4250"/>
      <c r="E5957" s="4250"/>
      <c r="F5957" s="4251"/>
    </row>
    <row r="5958" spans="2:12" x14ac:dyDescent="0.2">
      <c r="B5958" s="187"/>
      <c r="C5958" s="188"/>
      <c r="D5958" s="188"/>
      <c r="E5958" s="188"/>
      <c r="F5958" s="189"/>
    </row>
    <row r="5959" spans="2:12" ht="13.5" thickBot="1" x14ac:dyDescent="0.25">
      <c r="B5959" s="4212" t="s">
        <v>2250</v>
      </c>
      <c r="C5959" s="4213"/>
      <c r="D5959" s="4213"/>
      <c r="E5959" s="4213"/>
      <c r="F5959" s="4214"/>
    </row>
    <row r="5960" spans="2:12" x14ac:dyDescent="0.2">
      <c r="B5960" s="36" t="s">
        <v>1810</v>
      </c>
      <c r="C5960" s="37" t="s">
        <v>1154</v>
      </c>
      <c r="D5960" s="37" t="s">
        <v>1152</v>
      </c>
      <c r="E5960" s="37" t="s">
        <v>1220</v>
      </c>
      <c r="F5960" s="190" t="s">
        <v>1218</v>
      </c>
    </row>
    <row r="5961" spans="2:12" x14ac:dyDescent="0.2">
      <c r="B5961" s="4177" t="s">
        <v>2250</v>
      </c>
      <c r="C5961" s="38" t="s">
        <v>2251</v>
      </c>
      <c r="D5961" s="39">
        <v>0.06</v>
      </c>
      <c r="E5961" s="38" t="s">
        <v>2252</v>
      </c>
      <c r="F5961" s="4278" t="s">
        <v>1715</v>
      </c>
    </row>
    <row r="5962" spans="2:12" x14ac:dyDescent="0.2">
      <c r="B5962" s="4177"/>
      <c r="C5962" s="38" t="s">
        <v>2253</v>
      </c>
      <c r="D5962" s="39">
        <v>0.2</v>
      </c>
      <c r="E5962" s="38" t="s">
        <v>2252</v>
      </c>
      <c r="F5962" s="4278"/>
    </row>
    <row r="5963" spans="2:12" x14ac:dyDescent="0.2">
      <c r="B5963" s="4177"/>
      <c r="C5963" s="38" t="s">
        <v>2254</v>
      </c>
      <c r="D5963" s="39">
        <v>0.06</v>
      </c>
      <c r="E5963" s="38" t="s">
        <v>2252</v>
      </c>
      <c r="F5963" s="4278"/>
    </row>
    <row r="5964" spans="2:12" x14ac:dyDescent="0.2">
      <c r="B5964" s="4177"/>
      <c r="C5964" s="38" t="s">
        <v>2255</v>
      </c>
      <c r="D5964" s="39">
        <v>0.1</v>
      </c>
      <c r="E5964" s="38" t="s">
        <v>2252</v>
      </c>
      <c r="F5964" s="4278"/>
    </row>
    <row r="5965" spans="2:12" x14ac:dyDescent="0.2">
      <c r="B5965" s="4177"/>
      <c r="C5965" s="38" t="s">
        <v>2256</v>
      </c>
      <c r="D5965" s="39">
        <v>0.1</v>
      </c>
      <c r="E5965" s="38" t="s">
        <v>2252</v>
      </c>
      <c r="F5965" s="4278"/>
    </row>
    <row r="5966" spans="2:12" x14ac:dyDescent="0.2">
      <c r="B5966" s="4177"/>
      <c r="C5966" s="38" t="s">
        <v>2257</v>
      </c>
      <c r="D5966" s="39">
        <v>0.1</v>
      </c>
      <c r="E5966" s="38" t="s">
        <v>2252</v>
      </c>
      <c r="F5966" s="4278"/>
    </row>
    <row r="5967" spans="2:12" x14ac:dyDescent="0.2">
      <c r="B5967" s="4177"/>
      <c r="C5967" s="38" t="s">
        <v>2258</v>
      </c>
      <c r="D5967" s="39">
        <v>0.06</v>
      </c>
      <c r="E5967" s="38" t="s">
        <v>2252</v>
      </c>
      <c r="F5967" s="4278"/>
    </row>
    <row r="5968" spans="2:12" x14ac:dyDescent="0.2">
      <c r="B5968" s="4177"/>
      <c r="C5968" s="38" t="s">
        <v>2259</v>
      </c>
      <c r="D5968" s="39">
        <v>0.1</v>
      </c>
      <c r="E5968" s="38" t="s">
        <v>2252</v>
      </c>
      <c r="F5968" s="4278"/>
    </row>
    <row r="5969" spans="2:6" x14ac:dyDescent="0.2">
      <c r="B5969" s="4177"/>
      <c r="C5969" s="38" t="s">
        <v>2260</v>
      </c>
      <c r="D5969" s="39">
        <v>0.06</v>
      </c>
      <c r="E5969" s="38" t="s">
        <v>2252</v>
      </c>
      <c r="F5969" s="4278"/>
    </row>
    <row r="5970" spans="2:6" x14ac:dyDescent="0.2">
      <c r="B5970" s="4177"/>
      <c r="C5970" s="38" t="s">
        <v>2261</v>
      </c>
      <c r="D5970" s="39">
        <v>0.06</v>
      </c>
      <c r="E5970" s="38" t="s">
        <v>2252</v>
      </c>
      <c r="F5970" s="4278"/>
    </row>
    <row r="5971" spans="2:6" x14ac:dyDescent="0.2">
      <c r="B5971" s="4177"/>
      <c r="C5971" s="38" t="s">
        <v>2262</v>
      </c>
      <c r="D5971" s="39">
        <v>0.06</v>
      </c>
      <c r="E5971" s="38" t="s">
        <v>2252</v>
      </c>
      <c r="F5971" s="4278"/>
    </row>
    <row r="5972" spans="2:6" x14ac:dyDescent="0.2">
      <c r="B5972" s="4177"/>
      <c r="C5972" s="38" t="s">
        <v>2263</v>
      </c>
      <c r="D5972" s="39">
        <v>0.06</v>
      </c>
      <c r="E5972" s="38" t="s">
        <v>2252</v>
      </c>
      <c r="F5972" s="4278"/>
    </row>
    <row r="5973" spans="2:6" x14ac:dyDescent="0.2">
      <c r="B5973" s="4177"/>
      <c r="C5973" s="38" t="s">
        <v>2264</v>
      </c>
      <c r="D5973" s="39">
        <v>0.06</v>
      </c>
      <c r="E5973" s="38" t="s">
        <v>2252</v>
      </c>
      <c r="F5973" s="4278"/>
    </row>
    <row r="5974" spans="2:6" x14ac:dyDescent="0.2">
      <c r="B5974" s="4177"/>
      <c r="C5974" s="38" t="s">
        <v>2265</v>
      </c>
      <c r="D5974" s="39">
        <v>0.06</v>
      </c>
      <c r="E5974" s="38" t="s">
        <v>2252</v>
      </c>
      <c r="F5974" s="4278"/>
    </row>
    <row r="5975" spans="2:6" x14ac:dyDescent="0.2">
      <c r="B5975" s="4177"/>
      <c r="C5975" s="38" t="s">
        <v>2266</v>
      </c>
      <c r="D5975" s="39">
        <v>0.06</v>
      </c>
      <c r="E5975" s="38" t="s">
        <v>2252</v>
      </c>
      <c r="F5975" s="4278"/>
    </row>
    <row r="5976" spans="2:6" x14ac:dyDescent="0.2">
      <c r="B5976" s="4177"/>
      <c r="C5976" s="38" t="s">
        <v>2267</v>
      </c>
      <c r="D5976" s="39">
        <v>0.06</v>
      </c>
      <c r="E5976" s="38" t="s">
        <v>2252</v>
      </c>
      <c r="F5976" s="4278"/>
    </row>
    <row r="5977" spans="2:6" x14ac:dyDescent="0.2">
      <c r="B5977" s="4177"/>
      <c r="C5977" s="38" t="s">
        <v>2268</v>
      </c>
      <c r="D5977" s="39">
        <v>0.06</v>
      </c>
      <c r="E5977" s="38" t="s">
        <v>2252</v>
      </c>
      <c r="F5977" s="4278"/>
    </row>
    <row r="5978" spans="2:6" x14ac:dyDescent="0.2">
      <c r="B5978" s="4177"/>
      <c r="C5978" s="38" t="s">
        <v>2269</v>
      </c>
      <c r="D5978" s="39">
        <v>0.06</v>
      </c>
      <c r="E5978" s="38" t="s">
        <v>2252</v>
      </c>
      <c r="F5978" s="4278"/>
    </row>
    <row r="5979" spans="2:6" x14ac:dyDescent="0.2">
      <c r="B5979" s="4258" t="s">
        <v>2270</v>
      </c>
      <c r="C5979" s="4172"/>
      <c r="D5979" s="4172"/>
      <c r="E5979" s="4172"/>
      <c r="F5979" s="4173"/>
    </row>
    <row r="5980" spans="2:6" x14ac:dyDescent="0.2">
      <c r="B5980" s="4152" t="s">
        <v>2271</v>
      </c>
      <c r="C5980" s="38" t="s">
        <v>2481</v>
      </c>
      <c r="D5980" s="39">
        <v>1.8</v>
      </c>
      <c r="E5980" s="87" t="s">
        <v>2482</v>
      </c>
      <c r="F5980" s="4278" t="s">
        <v>1715</v>
      </c>
    </row>
    <row r="5981" spans="2:6" x14ac:dyDescent="0.2">
      <c r="B5981" s="4152"/>
      <c r="C5981" s="38" t="s">
        <v>2483</v>
      </c>
      <c r="D5981" s="39">
        <v>1.3</v>
      </c>
      <c r="E5981" s="87" t="s">
        <v>2482</v>
      </c>
      <c r="F5981" s="4278"/>
    </row>
    <row r="5982" spans="2:6" x14ac:dyDescent="0.2">
      <c r="B5982" s="4152"/>
      <c r="C5982" s="38" t="s">
        <v>2484</v>
      </c>
      <c r="D5982" s="39">
        <v>1.8</v>
      </c>
      <c r="E5982" s="87" t="s">
        <v>2482</v>
      </c>
      <c r="F5982" s="4278"/>
    </row>
    <row r="5983" spans="2:6" x14ac:dyDescent="0.2">
      <c r="B5983" s="4152"/>
      <c r="C5983" s="38" t="s">
        <v>2485</v>
      </c>
      <c r="D5983" s="39">
        <v>1.9</v>
      </c>
      <c r="E5983" s="87" t="s">
        <v>2482</v>
      </c>
      <c r="F5983" s="4278"/>
    </row>
    <row r="5984" spans="2:6" x14ac:dyDescent="0.2">
      <c r="B5984" s="4152"/>
      <c r="C5984" s="38" t="s">
        <v>2486</v>
      </c>
      <c r="D5984" s="39">
        <v>0.99</v>
      </c>
      <c r="E5984" s="87" t="s">
        <v>2482</v>
      </c>
      <c r="F5984" s="4278"/>
    </row>
    <row r="5985" spans="2:6" x14ac:dyDescent="0.2">
      <c r="B5985" s="4152"/>
      <c r="C5985" s="38" t="s">
        <v>2487</v>
      </c>
      <c r="D5985" s="39">
        <v>1.1499999999999999</v>
      </c>
      <c r="E5985" s="87" t="s">
        <v>2482</v>
      </c>
      <c r="F5985" s="4278"/>
    </row>
    <row r="5986" spans="2:6" x14ac:dyDescent="0.2">
      <c r="B5986" s="4152"/>
      <c r="C5986" s="38" t="s">
        <v>2488</v>
      </c>
      <c r="D5986" s="39">
        <v>0.88</v>
      </c>
      <c r="E5986" s="87" t="s">
        <v>2482</v>
      </c>
      <c r="F5986" s="4278"/>
    </row>
    <row r="5987" spans="2:6" x14ac:dyDescent="0.2">
      <c r="B5987" s="4152"/>
      <c r="C5987" s="38" t="s">
        <v>2489</v>
      </c>
      <c r="D5987" s="39">
        <v>0.99</v>
      </c>
      <c r="E5987" s="87" t="s">
        <v>2482</v>
      </c>
      <c r="F5987" s="4278"/>
    </row>
    <row r="5988" spans="2:6" x14ac:dyDescent="0.2">
      <c r="B5988" s="4152"/>
      <c r="C5988" s="38" t="s">
        <v>2490</v>
      </c>
      <c r="D5988" s="39">
        <v>0.99</v>
      </c>
      <c r="E5988" s="87" t="s">
        <v>2482</v>
      </c>
      <c r="F5988" s="4278"/>
    </row>
    <row r="5989" spans="2:6" x14ac:dyDescent="0.2">
      <c r="B5989" s="4152"/>
      <c r="C5989" s="38" t="s">
        <v>2491</v>
      </c>
      <c r="D5989" s="39">
        <v>2.9</v>
      </c>
      <c r="E5989" s="87" t="s">
        <v>2482</v>
      </c>
      <c r="F5989" s="4278"/>
    </row>
    <row r="5990" spans="2:6" x14ac:dyDescent="0.2">
      <c r="B5990" s="4152"/>
      <c r="C5990" s="38" t="s">
        <v>2492</v>
      </c>
      <c r="D5990" s="39">
        <v>1.99</v>
      </c>
      <c r="E5990" s="87" t="s">
        <v>2482</v>
      </c>
      <c r="F5990" s="4278"/>
    </row>
    <row r="5991" spans="2:6" x14ac:dyDescent="0.2">
      <c r="B5991" s="4152"/>
      <c r="C5991" s="38" t="s">
        <v>2493</v>
      </c>
      <c r="D5991" s="39">
        <v>2.2999999999999998</v>
      </c>
      <c r="E5991" s="87" t="s">
        <v>2482</v>
      </c>
      <c r="F5991" s="4278"/>
    </row>
    <row r="5992" spans="2:6" x14ac:dyDescent="0.2">
      <c r="B5992" s="4152"/>
      <c r="C5992" s="38" t="s">
        <v>2494</v>
      </c>
      <c r="D5992" s="39">
        <v>0.7</v>
      </c>
      <c r="E5992" s="87" t="s">
        <v>2482</v>
      </c>
      <c r="F5992" s="4278"/>
    </row>
    <row r="5993" spans="2:6" x14ac:dyDescent="0.2">
      <c r="B5993" s="4152"/>
      <c r="C5993" s="38" t="s">
        <v>2495</v>
      </c>
      <c r="D5993" s="39">
        <v>0.9</v>
      </c>
      <c r="E5993" s="87" t="s">
        <v>2482</v>
      </c>
      <c r="F5993" s="4278"/>
    </row>
    <row r="5994" spans="2:6" x14ac:dyDescent="0.2">
      <c r="B5994" s="4152"/>
      <c r="C5994" s="38" t="s">
        <v>2496</v>
      </c>
      <c r="D5994" s="39">
        <v>1.99</v>
      </c>
      <c r="E5994" s="87" t="s">
        <v>2482</v>
      </c>
      <c r="F5994" s="4278"/>
    </row>
    <row r="5995" spans="2:6" x14ac:dyDescent="0.2">
      <c r="B5995" s="14"/>
      <c r="C5995" s="38"/>
      <c r="D5995" s="38"/>
      <c r="E5995" s="38"/>
      <c r="F5995" s="41"/>
    </row>
    <row r="5996" spans="2:6" x14ac:dyDescent="0.2">
      <c r="B5996" s="4186" t="s">
        <v>2497</v>
      </c>
      <c r="C5996" s="38" t="s">
        <v>2481</v>
      </c>
      <c r="D5996" s="39">
        <v>1.8</v>
      </c>
      <c r="E5996" s="87" t="s">
        <v>2482</v>
      </c>
      <c r="F5996" s="4278" t="s">
        <v>1715</v>
      </c>
    </row>
    <row r="5997" spans="2:6" x14ac:dyDescent="0.2">
      <c r="B5997" s="4186"/>
      <c r="C5997" s="38" t="s">
        <v>2483</v>
      </c>
      <c r="D5997" s="39">
        <v>1.3</v>
      </c>
      <c r="E5997" s="87" t="s">
        <v>2482</v>
      </c>
      <c r="F5997" s="4278"/>
    </row>
    <row r="5998" spans="2:6" x14ac:dyDescent="0.2">
      <c r="B5998" s="4186"/>
      <c r="C5998" s="38" t="s">
        <v>2484</v>
      </c>
      <c r="D5998" s="39">
        <v>1.8</v>
      </c>
      <c r="E5998" s="87" t="s">
        <v>2482</v>
      </c>
      <c r="F5998" s="4278"/>
    </row>
    <row r="5999" spans="2:6" x14ac:dyDescent="0.2">
      <c r="B5999" s="4186"/>
      <c r="C5999" s="38" t="s">
        <v>2485</v>
      </c>
      <c r="D5999" s="39">
        <v>1.9</v>
      </c>
      <c r="E5999" s="87" t="s">
        <v>2482</v>
      </c>
      <c r="F5999" s="4278"/>
    </row>
    <row r="6000" spans="2:6" x14ac:dyDescent="0.2">
      <c r="B6000" s="4186"/>
      <c r="C6000" s="38" t="s">
        <v>2486</v>
      </c>
      <c r="D6000" s="39">
        <v>0.99</v>
      </c>
      <c r="E6000" s="87" t="s">
        <v>2482</v>
      </c>
      <c r="F6000" s="4278"/>
    </row>
    <row r="6001" spans="2:6" x14ac:dyDescent="0.2">
      <c r="B6001" s="4186"/>
      <c r="C6001" s="38" t="s">
        <v>2487</v>
      </c>
      <c r="D6001" s="39">
        <v>1.1499999999999999</v>
      </c>
      <c r="E6001" s="87" t="s">
        <v>2482</v>
      </c>
      <c r="F6001" s="4278"/>
    </row>
    <row r="6002" spans="2:6" x14ac:dyDescent="0.2">
      <c r="B6002" s="4186"/>
      <c r="C6002" s="38" t="s">
        <v>2488</v>
      </c>
      <c r="D6002" s="39">
        <v>0.88</v>
      </c>
      <c r="E6002" s="87" t="s">
        <v>2482</v>
      </c>
      <c r="F6002" s="4278"/>
    </row>
    <row r="6003" spans="2:6" x14ac:dyDescent="0.2">
      <c r="B6003" s="4186"/>
      <c r="C6003" s="38" t="s">
        <v>2489</v>
      </c>
      <c r="D6003" s="39">
        <v>0.99</v>
      </c>
      <c r="E6003" s="87" t="s">
        <v>2482</v>
      </c>
      <c r="F6003" s="4278"/>
    </row>
    <row r="6004" spans="2:6" x14ac:dyDescent="0.2">
      <c r="B6004" s="4186"/>
      <c r="C6004" s="38" t="s">
        <v>2490</v>
      </c>
      <c r="D6004" s="39">
        <v>0.99</v>
      </c>
      <c r="E6004" s="87" t="s">
        <v>2482</v>
      </c>
      <c r="F6004" s="4278"/>
    </row>
    <row r="6005" spans="2:6" x14ac:dyDescent="0.2">
      <c r="B6005" s="4186"/>
      <c r="C6005" s="38" t="s">
        <v>2491</v>
      </c>
      <c r="D6005" s="39">
        <v>2.9</v>
      </c>
      <c r="E6005" s="87" t="s">
        <v>2482</v>
      </c>
      <c r="F6005" s="4278"/>
    </row>
    <row r="6006" spans="2:6" x14ac:dyDescent="0.2">
      <c r="B6006" s="4186"/>
      <c r="C6006" s="38" t="s">
        <v>2492</v>
      </c>
      <c r="D6006" s="39">
        <v>1.99</v>
      </c>
      <c r="E6006" s="87" t="s">
        <v>2482</v>
      </c>
      <c r="F6006" s="4278"/>
    </row>
    <row r="6007" spans="2:6" x14ac:dyDescent="0.2">
      <c r="B6007" s="4186"/>
      <c r="C6007" s="38" t="s">
        <v>2493</v>
      </c>
      <c r="D6007" s="39">
        <v>2.2999999999999998</v>
      </c>
      <c r="E6007" s="87" t="s">
        <v>2482</v>
      </c>
      <c r="F6007" s="4278"/>
    </row>
    <row r="6008" spans="2:6" x14ac:dyDescent="0.2">
      <c r="B6008" s="14"/>
      <c r="C6008" s="38"/>
      <c r="D6008" s="38"/>
      <c r="E6008" s="38"/>
      <c r="F6008" s="41"/>
    </row>
    <row r="6009" spans="2:6" x14ac:dyDescent="0.2">
      <c r="B6009" s="4186" t="s">
        <v>2498</v>
      </c>
      <c r="C6009" s="4271" t="s">
        <v>2499</v>
      </c>
      <c r="D6009" s="39">
        <v>5</v>
      </c>
      <c r="E6009" s="38">
        <v>160</v>
      </c>
      <c r="F6009" s="4183" t="s">
        <v>1715</v>
      </c>
    </row>
    <row r="6010" spans="2:6" x14ac:dyDescent="0.2">
      <c r="B6010" s="4186"/>
      <c r="C6010" s="4271"/>
      <c r="D6010" s="39">
        <v>3.6</v>
      </c>
      <c r="E6010" s="38">
        <v>120</v>
      </c>
      <c r="F6010" s="4183"/>
    </row>
    <row r="6011" spans="2:6" x14ac:dyDescent="0.2">
      <c r="B6011" s="4186"/>
      <c r="C6011" s="4271"/>
      <c r="D6011" s="39">
        <v>2.7</v>
      </c>
      <c r="E6011" s="38">
        <v>90</v>
      </c>
      <c r="F6011" s="4183"/>
    </row>
    <row r="6012" spans="2:6" x14ac:dyDescent="0.2">
      <c r="B6012" s="4186"/>
      <c r="C6012" s="4271"/>
      <c r="D6012" s="39">
        <v>1.8</v>
      </c>
      <c r="E6012" s="38">
        <v>60</v>
      </c>
      <c r="F6012" s="4183"/>
    </row>
    <row r="6013" spans="2:6" x14ac:dyDescent="0.2">
      <c r="B6013" s="4186"/>
      <c r="C6013" s="4271"/>
      <c r="D6013" s="39">
        <v>1.2</v>
      </c>
      <c r="E6013" s="38">
        <v>40</v>
      </c>
      <c r="F6013" s="4183"/>
    </row>
    <row r="6014" spans="2:6" x14ac:dyDescent="0.2">
      <c r="B6014" s="4186"/>
      <c r="C6014" s="4271"/>
      <c r="D6014" s="39">
        <v>0.6</v>
      </c>
      <c r="E6014" s="38">
        <v>20</v>
      </c>
      <c r="F6014" s="4183"/>
    </row>
    <row r="6015" spans="2:6" x14ac:dyDescent="0.2">
      <c r="B6015" s="4186"/>
      <c r="C6015" s="4271"/>
      <c r="D6015" s="39">
        <v>0.3</v>
      </c>
      <c r="E6015" s="38">
        <v>10</v>
      </c>
      <c r="F6015" s="4183"/>
    </row>
    <row r="6016" spans="2:6" x14ac:dyDescent="0.2">
      <c r="B6016" s="4186"/>
      <c r="C6016" s="38" t="s">
        <v>2500</v>
      </c>
      <c r="D6016" s="39">
        <v>0.06</v>
      </c>
      <c r="E6016" s="87" t="s">
        <v>2482</v>
      </c>
      <c r="F6016" s="4183"/>
    </row>
    <row r="6017" spans="2:13" x14ac:dyDescent="0.2">
      <c r="B6017" s="4186"/>
      <c r="C6017" s="38" t="s">
        <v>2501</v>
      </c>
      <c r="D6017" s="39">
        <v>0.35</v>
      </c>
      <c r="E6017" s="87" t="s">
        <v>2482</v>
      </c>
      <c r="F6017" s="4183"/>
    </row>
    <row r="6018" spans="2:13" x14ac:dyDescent="0.2">
      <c r="B6018" s="7"/>
      <c r="C6018" s="1"/>
      <c r="D6018" s="1"/>
      <c r="E6018" s="1"/>
      <c r="F6018" s="8"/>
    </row>
    <row r="6019" spans="2:13" x14ac:dyDescent="0.2">
      <c r="B6019" s="4257" t="s">
        <v>2373</v>
      </c>
      <c r="C6019" s="38" t="s">
        <v>332</v>
      </c>
      <c r="D6019" s="47">
        <v>5</v>
      </c>
      <c r="E6019" s="87" t="s">
        <v>2482</v>
      </c>
      <c r="F6019" s="4243" t="s">
        <v>2240</v>
      </c>
    </row>
    <row r="6020" spans="2:13" x14ac:dyDescent="0.2">
      <c r="B6020" s="4257"/>
      <c r="C6020" s="90" t="s">
        <v>2374</v>
      </c>
      <c r="D6020" s="238">
        <v>1E-4</v>
      </c>
      <c r="E6020" s="239" t="s">
        <v>2375</v>
      </c>
      <c r="F6020" s="4243"/>
    </row>
    <row r="6021" spans="2:13" ht="13.5" thickBot="1" x14ac:dyDescent="0.25">
      <c r="B6021" s="3" t="s">
        <v>52</v>
      </c>
      <c r="C6021" s="4"/>
      <c r="D6021" s="4"/>
      <c r="E6021" s="4"/>
      <c r="F6021" s="5"/>
    </row>
    <row r="6022" spans="2:13" ht="13.5" thickTop="1" x14ac:dyDescent="0.2">
      <c r="B6022" s="249"/>
    </row>
    <row r="6023" spans="2:13" ht="13.5" thickBot="1" x14ac:dyDescent="0.25"/>
    <row r="6024" spans="2:13" ht="13.5" thickTop="1" x14ac:dyDescent="0.2">
      <c r="B6024" s="4191" t="s">
        <v>2502</v>
      </c>
      <c r="C6024" s="4192"/>
      <c r="D6024" s="4192"/>
      <c r="E6024" s="4192"/>
      <c r="F6024" s="4193"/>
    </row>
    <row r="6025" spans="2:13" ht="13.5" thickBot="1" x14ac:dyDescent="0.25">
      <c r="B6025" s="4212" t="s">
        <v>2503</v>
      </c>
      <c r="C6025" s="4213"/>
      <c r="D6025" s="4213"/>
      <c r="E6025" s="4213"/>
      <c r="F6025" s="4214"/>
    </row>
    <row r="6026" spans="2:13" ht="13.5" thickBot="1" x14ac:dyDescent="0.25">
      <c r="B6026" s="36" t="s">
        <v>1810</v>
      </c>
      <c r="C6026" s="37" t="s">
        <v>1154</v>
      </c>
      <c r="D6026" s="37" t="s">
        <v>1152</v>
      </c>
      <c r="E6026" s="37" t="s">
        <v>1220</v>
      </c>
      <c r="F6026" s="190" t="s">
        <v>1218</v>
      </c>
      <c r="I6026"/>
      <c r="J6026"/>
      <c r="K6026"/>
      <c r="L6026"/>
      <c r="M6026"/>
    </row>
    <row r="6027" spans="2:13" x14ac:dyDescent="0.2">
      <c r="B6027" s="36" t="s">
        <v>1810</v>
      </c>
      <c r="C6027" s="37" t="s">
        <v>1154</v>
      </c>
      <c r="D6027" s="37" t="s">
        <v>1152</v>
      </c>
      <c r="E6027" s="37" t="s">
        <v>1220</v>
      </c>
      <c r="F6027" s="190" t="s">
        <v>1218</v>
      </c>
      <c r="I6027"/>
      <c r="J6027"/>
      <c r="K6027"/>
      <c r="L6027"/>
      <c r="M6027"/>
    </row>
    <row r="6028" spans="2:13" x14ac:dyDescent="0.2">
      <c r="B6028" s="4268" t="s">
        <v>340</v>
      </c>
      <c r="C6028" s="38" t="s">
        <v>2376</v>
      </c>
      <c r="D6028" s="39">
        <v>1</v>
      </c>
      <c r="E6028" s="38">
        <v>30</v>
      </c>
      <c r="F6028" s="4255" t="s">
        <v>336</v>
      </c>
      <c r="I6028"/>
      <c r="J6028"/>
      <c r="K6028"/>
      <c r="L6028"/>
      <c r="M6028"/>
    </row>
    <row r="6029" spans="2:13" x14ac:dyDescent="0.2">
      <c r="B6029" s="4269"/>
      <c r="C6029" s="38" t="s">
        <v>2377</v>
      </c>
      <c r="D6029" s="39">
        <v>1.5</v>
      </c>
      <c r="E6029" s="38">
        <v>50</v>
      </c>
      <c r="F6029" s="4245"/>
      <c r="I6029"/>
      <c r="J6029"/>
      <c r="K6029"/>
      <c r="L6029"/>
      <c r="M6029"/>
    </row>
    <row r="6030" spans="2:13" x14ac:dyDescent="0.2">
      <c r="B6030" s="4269"/>
      <c r="C6030" s="38" t="s">
        <v>2504</v>
      </c>
      <c r="D6030" s="39">
        <v>2</v>
      </c>
      <c r="E6030" s="38">
        <v>90</v>
      </c>
      <c r="F6030" s="4245"/>
      <c r="I6030"/>
      <c r="J6030"/>
      <c r="K6030"/>
      <c r="L6030"/>
      <c r="M6030"/>
    </row>
    <row r="6031" spans="2:13" x14ac:dyDescent="0.2">
      <c r="B6031" s="4269"/>
      <c r="C6031" s="38" t="s">
        <v>2378</v>
      </c>
      <c r="D6031" s="39">
        <v>3.25</v>
      </c>
      <c r="E6031" s="38">
        <v>160</v>
      </c>
      <c r="F6031" s="4245"/>
      <c r="I6031"/>
      <c r="J6031"/>
      <c r="K6031"/>
      <c r="L6031"/>
      <c r="M6031"/>
    </row>
    <row r="6032" spans="2:13" x14ac:dyDescent="0.2">
      <c r="B6032" s="4269"/>
      <c r="C6032" s="38" t="s">
        <v>2516</v>
      </c>
      <c r="D6032" s="39">
        <v>5</v>
      </c>
      <c r="E6032" s="38">
        <v>240</v>
      </c>
      <c r="F6032" s="4245"/>
      <c r="I6032"/>
      <c r="J6032"/>
      <c r="K6032"/>
      <c r="L6032"/>
      <c r="M6032"/>
    </row>
    <row r="6033" spans="2:13" x14ac:dyDescent="0.2">
      <c r="B6033" s="4269"/>
      <c r="C6033" s="38" t="s">
        <v>2379</v>
      </c>
      <c r="D6033" s="39">
        <v>11.99</v>
      </c>
      <c r="E6033" s="38">
        <v>2800</v>
      </c>
      <c r="F6033" s="4245"/>
      <c r="I6033"/>
      <c r="J6033"/>
      <c r="K6033"/>
      <c r="L6033"/>
      <c r="M6033"/>
    </row>
    <row r="6034" spans="2:13" x14ac:dyDescent="0.2">
      <c r="B6034" s="4269"/>
      <c r="C6034" s="38" t="s">
        <v>1711</v>
      </c>
      <c r="D6034" s="39">
        <v>0.06</v>
      </c>
      <c r="E6034" s="38" t="s">
        <v>2505</v>
      </c>
      <c r="F6034" s="4245"/>
      <c r="I6034"/>
      <c r="J6034"/>
      <c r="K6034"/>
      <c r="L6034"/>
      <c r="M6034"/>
    </row>
    <row r="6035" spans="2:13" x14ac:dyDescent="0.2">
      <c r="B6035" s="4270"/>
      <c r="C6035" s="38" t="s">
        <v>2506</v>
      </c>
      <c r="D6035" s="39">
        <v>0.06</v>
      </c>
      <c r="E6035" s="38" t="s">
        <v>2505</v>
      </c>
      <c r="F6035" s="4245"/>
      <c r="I6035"/>
      <c r="J6035"/>
      <c r="K6035"/>
      <c r="L6035"/>
      <c r="M6035"/>
    </row>
    <row r="6036" spans="2:13" x14ac:dyDescent="0.2">
      <c r="B6036" s="4257" t="s">
        <v>71</v>
      </c>
      <c r="C6036" s="38" t="s">
        <v>2380</v>
      </c>
      <c r="D6036" s="39">
        <v>2.99</v>
      </c>
      <c r="E6036" s="38">
        <v>20</v>
      </c>
      <c r="F6036" s="4245"/>
      <c r="I6036"/>
      <c r="J6036"/>
      <c r="K6036"/>
      <c r="L6036"/>
      <c r="M6036"/>
    </row>
    <row r="6037" spans="2:13" x14ac:dyDescent="0.2">
      <c r="B6037" s="4257"/>
      <c r="C6037" s="38" t="s">
        <v>2381</v>
      </c>
      <c r="D6037" s="39">
        <v>6.99</v>
      </c>
      <c r="E6037" s="38">
        <v>50</v>
      </c>
      <c r="F6037" s="4245"/>
      <c r="I6037"/>
      <c r="J6037"/>
      <c r="K6037"/>
      <c r="L6037"/>
      <c r="M6037"/>
    </row>
    <row r="6038" spans="2:13" x14ac:dyDescent="0.2">
      <c r="B6038" s="4152" t="s">
        <v>2507</v>
      </c>
      <c r="C6038" s="38" t="s">
        <v>2382</v>
      </c>
      <c r="D6038" s="39">
        <v>3</v>
      </c>
      <c r="E6038" s="38">
        <v>4</v>
      </c>
      <c r="F6038" s="4245"/>
      <c r="I6038"/>
      <c r="J6038"/>
      <c r="K6038"/>
      <c r="L6038"/>
      <c r="M6038"/>
    </row>
    <row r="6039" spans="2:13" x14ac:dyDescent="0.2">
      <c r="B6039" s="4152"/>
      <c r="C6039" s="38" t="s">
        <v>2383</v>
      </c>
      <c r="D6039" s="39">
        <v>5</v>
      </c>
      <c r="E6039" s="38">
        <v>8</v>
      </c>
      <c r="F6039" s="4256"/>
      <c r="I6039"/>
      <c r="J6039"/>
      <c r="K6039"/>
      <c r="L6039"/>
      <c r="M6039"/>
    </row>
    <row r="6040" spans="2:13" ht="4.5" customHeight="1" x14ac:dyDescent="0.2">
      <c r="B6040" s="4258"/>
      <c r="C6040" s="4172"/>
      <c r="D6040" s="4172"/>
      <c r="E6040" s="4172"/>
      <c r="F6040" s="4173"/>
      <c r="I6040"/>
      <c r="J6040"/>
      <c r="K6040"/>
      <c r="L6040"/>
      <c r="M6040"/>
    </row>
    <row r="6041" spans="2:13" x14ac:dyDescent="0.2">
      <c r="B6041" s="4152" t="s">
        <v>340</v>
      </c>
      <c r="C6041" s="38" t="s">
        <v>2508</v>
      </c>
      <c r="D6041" s="39">
        <v>1.5</v>
      </c>
      <c r="E6041" s="87">
        <v>100</v>
      </c>
      <c r="F6041" s="4150" t="s">
        <v>2384</v>
      </c>
      <c r="I6041"/>
      <c r="J6041"/>
      <c r="K6041"/>
      <c r="L6041"/>
      <c r="M6041"/>
    </row>
    <row r="6042" spans="2:13" x14ac:dyDescent="0.2">
      <c r="B6042" s="4152"/>
      <c r="C6042" s="38" t="s">
        <v>2509</v>
      </c>
      <c r="D6042" s="39">
        <v>2.66</v>
      </c>
      <c r="E6042" s="87">
        <v>200</v>
      </c>
      <c r="F6042" s="4150"/>
      <c r="I6042"/>
      <c r="J6042"/>
      <c r="K6042"/>
      <c r="L6042"/>
      <c r="M6042"/>
    </row>
    <row r="6043" spans="2:13" x14ac:dyDescent="0.2">
      <c r="B6043" s="4152"/>
      <c r="C6043" s="38" t="s">
        <v>2510</v>
      </c>
      <c r="D6043" s="39">
        <v>6.5</v>
      </c>
      <c r="E6043" s="87">
        <v>500</v>
      </c>
      <c r="F6043" s="4150"/>
      <c r="I6043"/>
      <c r="J6043"/>
      <c r="K6043"/>
      <c r="L6043"/>
      <c r="M6043"/>
    </row>
    <row r="6044" spans="2:13" x14ac:dyDescent="0.2">
      <c r="B6044" s="4152"/>
      <c r="C6044" s="38" t="s">
        <v>2511</v>
      </c>
      <c r="D6044" s="39">
        <v>13</v>
      </c>
      <c r="E6044" s="87">
        <v>1000</v>
      </c>
      <c r="F6044" s="4150"/>
      <c r="I6044"/>
      <c r="J6044"/>
      <c r="K6044"/>
      <c r="L6044"/>
      <c r="M6044"/>
    </row>
    <row r="6045" spans="2:13" x14ac:dyDescent="0.2">
      <c r="B6045" s="4152"/>
      <c r="C6045" s="38" t="s">
        <v>1711</v>
      </c>
      <c r="D6045" s="39">
        <v>0.06</v>
      </c>
      <c r="E6045" s="87" t="s">
        <v>2505</v>
      </c>
      <c r="F6045" s="4150"/>
      <c r="I6045"/>
      <c r="J6045"/>
      <c r="K6045"/>
      <c r="L6045"/>
      <c r="M6045"/>
    </row>
    <row r="6046" spans="2:13" x14ac:dyDescent="0.2">
      <c r="B6046" s="4152"/>
      <c r="C6046" s="38" t="s">
        <v>2506</v>
      </c>
      <c r="D6046" s="39">
        <v>0.06</v>
      </c>
      <c r="E6046" s="87" t="s">
        <v>2505</v>
      </c>
      <c r="F6046" s="4150"/>
      <c r="I6046"/>
      <c r="J6046"/>
      <c r="K6046"/>
      <c r="L6046"/>
      <c r="M6046"/>
    </row>
    <row r="6047" spans="2:13" x14ac:dyDescent="0.2">
      <c r="B6047" s="191" t="s">
        <v>71</v>
      </c>
      <c r="C6047" s="38" t="s">
        <v>2385</v>
      </c>
      <c r="D6047" s="39">
        <v>20</v>
      </c>
      <c r="E6047" s="87">
        <v>100</v>
      </c>
      <c r="F6047" s="4150"/>
      <c r="I6047"/>
      <c r="J6047"/>
      <c r="K6047"/>
      <c r="L6047"/>
      <c r="M6047"/>
    </row>
    <row r="6048" spans="2:13" x14ac:dyDescent="0.2">
      <c r="B6048" s="4152" t="s">
        <v>2386</v>
      </c>
      <c r="C6048" s="38" t="s">
        <v>2387</v>
      </c>
      <c r="D6048" s="240" t="s">
        <v>42</v>
      </c>
      <c r="E6048" s="87">
        <v>6</v>
      </c>
      <c r="F6048" s="4150"/>
      <c r="I6048"/>
      <c r="J6048"/>
      <c r="K6048"/>
      <c r="L6048"/>
      <c r="M6048"/>
    </row>
    <row r="6049" spans="2:13" x14ac:dyDescent="0.2">
      <c r="B6049" s="4152"/>
      <c r="C6049" s="38" t="s">
        <v>2388</v>
      </c>
      <c r="D6049" s="240">
        <v>25</v>
      </c>
      <c r="E6049" s="87">
        <v>100</v>
      </c>
      <c r="F6049" s="4150"/>
      <c r="I6049"/>
      <c r="J6049"/>
      <c r="K6049"/>
      <c r="L6049"/>
      <c r="M6049"/>
    </row>
    <row r="6050" spans="2:13" x14ac:dyDescent="0.2">
      <c r="B6050" s="4152"/>
      <c r="C6050" s="38" t="s">
        <v>2389</v>
      </c>
      <c r="D6050" s="240">
        <v>39</v>
      </c>
      <c r="E6050" s="87">
        <v>200</v>
      </c>
      <c r="F6050" s="4150"/>
      <c r="I6050"/>
      <c r="J6050"/>
      <c r="K6050"/>
      <c r="L6050"/>
      <c r="M6050"/>
    </row>
    <row r="6051" spans="2:13" x14ac:dyDescent="0.2">
      <c r="B6051" s="4152"/>
      <c r="C6051" s="38" t="s">
        <v>2390</v>
      </c>
      <c r="D6051" s="240">
        <v>45</v>
      </c>
      <c r="E6051" s="87">
        <v>300</v>
      </c>
      <c r="F6051" s="4150"/>
      <c r="I6051"/>
      <c r="J6051"/>
      <c r="K6051"/>
      <c r="L6051"/>
      <c r="M6051"/>
    </row>
    <row r="6052" spans="2:13" x14ac:dyDescent="0.2">
      <c r="B6052" s="4152"/>
      <c r="C6052" s="38" t="s">
        <v>2391</v>
      </c>
      <c r="D6052" s="240">
        <v>49</v>
      </c>
      <c r="E6052" s="87">
        <v>400</v>
      </c>
      <c r="F6052" s="4150"/>
      <c r="I6052"/>
      <c r="J6052"/>
      <c r="K6052"/>
      <c r="L6052"/>
      <c r="M6052"/>
    </row>
    <row r="6053" spans="2:13" x14ac:dyDescent="0.2">
      <c r="B6053" s="4152"/>
      <c r="C6053" s="38" t="s">
        <v>2392</v>
      </c>
      <c r="D6053" s="240">
        <v>79</v>
      </c>
      <c r="E6053" s="87">
        <v>800</v>
      </c>
      <c r="F6053" s="4150"/>
      <c r="I6053"/>
      <c r="J6053"/>
      <c r="K6053"/>
      <c r="L6053"/>
      <c r="M6053"/>
    </row>
    <row r="6054" spans="2:13" x14ac:dyDescent="0.2">
      <c r="B6054" s="4152"/>
      <c r="C6054" s="38" t="s">
        <v>2393</v>
      </c>
      <c r="D6054" s="240">
        <v>99</v>
      </c>
      <c r="E6054" s="87">
        <v>1000</v>
      </c>
      <c r="F6054" s="4150"/>
      <c r="I6054"/>
      <c r="J6054"/>
      <c r="K6054"/>
      <c r="L6054"/>
      <c r="M6054"/>
    </row>
    <row r="6055" spans="2:13" x14ac:dyDescent="0.2">
      <c r="B6055" s="4152"/>
      <c r="C6055" s="38" t="s">
        <v>2394</v>
      </c>
      <c r="D6055" s="240">
        <v>180</v>
      </c>
      <c r="E6055" s="87">
        <v>2000</v>
      </c>
      <c r="F6055" s="4150"/>
      <c r="I6055"/>
      <c r="J6055"/>
      <c r="K6055"/>
      <c r="L6055"/>
      <c r="M6055"/>
    </row>
    <row r="6056" spans="2:13" x14ac:dyDescent="0.2">
      <c r="B6056" s="4152"/>
      <c r="C6056" s="38" t="s">
        <v>2395</v>
      </c>
      <c r="D6056" s="240">
        <v>280</v>
      </c>
      <c r="E6056" s="87">
        <v>3000</v>
      </c>
      <c r="F6056" s="4150"/>
      <c r="I6056"/>
      <c r="J6056"/>
      <c r="K6056"/>
      <c r="L6056"/>
      <c r="M6056"/>
    </row>
    <row r="6057" spans="2:13" ht="6" customHeight="1" x14ac:dyDescent="0.2">
      <c r="B6057" s="14"/>
      <c r="C6057" s="38"/>
      <c r="D6057" s="38"/>
      <c r="E6057" s="38"/>
      <c r="F6057" s="41"/>
      <c r="I6057"/>
      <c r="J6057"/>
      <c r="K6057"/>
      <c r="L6057"/>
      <c r="M6057"/>
    </row>
    <row r="6058" spans="2:13" x14ac:dyDescent="0.2">
      <c r="B6058" s="4152" t="s">
        <v>340</v>
      </c>
      <c r="C6058" s="38" t="s">
        <v>2508</v>
      </c>
      <c r="D6058" s="39">
        <v>1.5</v>
      </c>
      <c r="E6058" s="87">
        <v>100</v>
      </c>
      <c r="F6058" s="4150" t="s">
        <v>2513</v>
      </c>
      <c r="I6058"/>
      <c r="J6058"/>
      <c r="K6058"/>
      <c r="L6058"/>
      <c r="M6058"/>
    </row>
    <row r="6059" spans="2:13" x14ac:dyDescent="0.2">
      <c r="B6059" s="4152"/>
      <c r="C6059" s="38" t="s">
        <v>2509</v>
      </c>
      <c r="D6059" s="39">
        <v>2.66</v>
      </c>
      <c r="E6059" s="87">
        <v>200</v>
      </c>
      <c r="F6059" s="4150"/>
      <c r="I6059"/>
      <c r="J6059"/>
      <c r="K6059"/>
      <c r="L6059"/>
      <c r="M6059"/>
    </row>
    <row r="6060" spans="2:13" x14ac:dyDescent="0.2">
      <c r="B6060" s="4152"/>
      <c r="C6060" s="38" t="s">
        <v>2510</v>
      </c>
      <c r="D6060" s="39">
        <v>6.5</v>
      </c>
      <c r="E6060" s="87">
        <v>500</v>
      </c>
      <c r="F6060" s="4150"/>
      <c r="I6060"/>
      <c r="J6060"/>
      <c r="K6060"/>
      <c r="L6060"/>
      <c r="M6060"/>
    </row>
    <row r="6061" spans="2:13" x14ac:dyDescent="0.2">
      <c r="B6061" s="4152"/>
      <c r="C6061" s="38" t="s">
        <v>2511</v>
      </c>
      <c r="D6061" s="39">
        <v>13</v>
      </c>
      <c r="E6061" s="87">
        <v>1000</v>
      </c>
      <c r="F6061" s="4150"/>
      <c r="I6061"/>
      <c r="J6061"/>
      <c r="K6061"/>
      <c r="L6061"/>
      <c r="M6061"/>
    </row>
    <row r="6062" spans="2:13" x14ac:dyDescent="0.2">
      <c r="B6062" s="4154" t="s">
        <v>71</v>
      </c>
      <c r="C6062" s="38" t="s">
        <v>1711</v>
      </c>
      <c r="D6062" s="39">
        <v>0.22</v>
      </c>
      <c r="E6062" s="87">
        <v>1</v>
      </c>
      <c r="F6062" s="4150"/>
      <c r="I6062"/>
      <c r="J6062"/>
      <c r="K6062"/>
      <c r="L6062"/>
      <c r="M6062"/>
    </row>
    <row r="6063" spans="2:13" x14ac:dyDescent="0.2">
      <c r="B6063" s="4179"/>
      <c r="C6063" s="38" t="s">
        <v>2506</v>
      </c>
      <c r="D6063" s="39">
        <v>0.22</v>
      </c>
      <c r="E6063" s="87" t="s">
        <v>2505</v>
      </c>
      <c r="F6063" s="4150"/>
      <c r="I6063"/>
      <c r="J6063"/>
      <c r="K6063"/>
      <c r="L6063"/>
      <c r="M6063"/>
    </row>
    <row r="6064" spans="2:13" x14ac:dyDescent="0.2">
      <c r="B6064" s="4155"/>
      <c r="C6064" s="38" t="s">
        <v>2512</v>
      </c>
      <c r="D6064" s="39">
        <v>20</v>
      </c>
      <c r="E6064" s="87">
        <v>100</v>
      </c>
      <c r="F6064" s="4150"/>
      <c r="I6064"/>
      <c r="J6064"/>
      <c r="K6064"/>
      <c r="L6064"/>
      <c r="M6064"/>
    </row>
    <row r="6065" spans="2:13" x14ac:dyDescent="0.2">
      <c r="B6065" s="4152" t="s">
        <v>1366</v>
      </c>
      <c r="C6065" s="38" t="s">
        <v>2396</v>
      </c>
      <c r="D6065" s="39">
        <v>25</v>
      </c>
      <c r="E6065" s="87">
        <v>100</v>
      </c>
      <c r="F6065" s="4150"/>
      <c r="I6065"/>
      <c r="J6065"/>
      <c r="K6065"/>
      <c r="L6065"/>
      <c r="M6065"/>
    </row>
    <row r="6066" spans="2:13" x14ac:dyDescent="0.2">
      <c r="B6066" s="4152"/>
      <c r="C6066" s="38" t="s">
        <v>2397</v>
      </c>
      <c r="D6066" s="39">
        <v>39</v>
      </c>
      <c r="E6066" s="87">
        <v>200</v>
      </c>
      <c r="F6066" s="4150"/>
      <c r="I6066"/>
      <c r="J6066"/>
      <c r="K6066"/>
      <c r="L6066"/>
      <c r="M6066"/>
    </row>
    <row r="6067" spans="2:13" x14ac:dyDescent="0.2">
      <c r="B6067" s="4152"/>
      <c r="C6067" s="38" t="s">
        <v>2398</v>
      </c>
      <c r="D6067" s="39">
        <v>45</v>
      </c>
      <c r="E6067" s="87">
        <v>300</v>
      </c>
      <c r="F6067" s="4150"/>
      <c r="I6067"/>
      <c r="J6067"/>
      <c r="K6067"/>
      <c r="L6067"/>
      <c r="M6067"/>
    </row>
    <row r="6068" spans="2:13" x14ac:dyDescent="0.2">
      <c r="B6068" s="4152"/>
      <c r="C6068" s="38" t="s">
        <v>2399</v>
      </c>
      <c r="D6068" s="39">
        <v>49</v>
      </c>
      <c r="E6068" s="87">
        <v>400</v>
      </c>
      <c r="F6068" s="4150"/>
      <c r="I6068"/>
      <c r="J6068"/>
      <c r="K6068"/>
      <c r="L6068"/>
      <c r="M6068"/>
    </row>
    <row r="6069" spans="2:13" x14ac:dyDescent="0.2">
      <c r="B6069" s="4152"/>
      <c r="C6069" s="38" t="s">
        <v>2400</v>
      </c>
      <c r="D6069" s="39">
        <v>79</v>
      </c>
      <c r="E6069" s="87">
        <v>800</v>
      </c>
      <c r="F6069" s="4150"/>
      <c r="I6069"/>
      <c r="J6069"/>
      <c r="K6069"/>
      <c r="L6069"/>
      <c r="M6069"/>
    </row>
    <row r="6070" spans="2:13" x14ac:dyDescent="0.2">
      <c r="B6070" s="4152"/>
      <c r="C6070" s="38" t="s">
        <v>2401</v>
      </c>
      <c r="D6070" s="39">
        <v>99</v>
      </c>
      <c r="E6070" s="87">
        <v>1000</v>
      </c>
      <c r="F6070" s="4150"/>
      <c r="I6070"/>
      <c r="J6070"/>
      <c r="K6070"/>
      <c r="L6070"/>
      <c r="M6070"/>
    </row>
    <row r="6071" spans="2:13" x14ac:dyDescent="0.2">
      <c r="B6071" s="4152"/>
      <c r="C6071" s="38" t="s">
        <v>2402</v>
      </c>
      <c r="D6071" s="39">
        <v>180</v>
      </c>
      <c r="E6071" s="87">
        <v>2000</v>
      </c>
      <c r="F6071" s="4150"/>
      <c r="I6071"/>
      <c r="J6071"/>
      <c r="K6071"/>
      <c r="L6071"/>
      <c r="M6071"/>
    </row>
    <row r="6072" spans="2:13" x14ac:dyDescent="0.2">
      <c r="B6072" s="4152"/>
      <c r="C6072" s="38" t="s">
        <v>2403</v>
      </c>
      <c r="D6072" s="39">
        <v>280</v>
      </c>
      <c r="E6072" s="87">
        <v>3000</v>
      </c>
      <c r="F6072" s="4150"/>
      <c r="I6072"/>
      <c r="J6072"/>
      <c r="K6072"/>
      <c r="L6072"/>
      <c r="M6072"/>
    </row>
    <row r="6073" spans="2:13" ht="5.25" customHeight="1" x14ac:dyDescent="0.2">
      <c r="B6073" s="14"/>
      <c r="C6073" s="38"/>
      <c r="D6073" s="38"/>
      <c r="E6073" s="38"/>
      <c r="F6073" s="41"/>
      <c r="I6073"/>
      <c r="J6073"/>
      <c r="K6073"/>
      <c r="L6073"/>
      <c r="M6073"/>
    </row>
    <row r="6074" spans="2:13" x14ac:dyDescent="0.2">
      <c r="B6074" s="4152" t="s">
        <v>340</v>
      </c>
      <c r="C6074" s="38" t="s">
        <v>1711</v>
      </c>
      <c r="D6074" s="39">
        <v>0.06</v>
      </c>
      <c r="E6074" s="87">
        <v>1</v>
      </c>
      <c r="F6074" s="4150" t="s">
        <v>2404</v>
      </c>
      <c r="I6074"/>
      <c r="J6074"/>
      <c r="K6074"/>
      <c r="L6074"/>
      <c r="M6074"/>
    </row>
    <row r="6075" spans="2:13" x14ac:dyDescent="0.2">
      <c r="B6075" s="4152"/>
      <c r="C6075" s="38" t="s">
        <v>2506</v>
      </c>
      <c r="D6075" s="39">
        <v>0.06</v>
      </c>
      <c r="E6075" s="87" t="s">
        <v>2505</v>
      </c>
      <c r="F6075" s="4150"/>
      <c r="I6075"/>
      <c r="J6075"/>
      <c r="K6075"/>
      <c r="L6075"/>
      <c r="M6075"/>
    </row>
    <row r="6076" spans="2:13" x14ac:dyDescent="0.2">
      <c r="B6076" s="4152"/>
      <c r="C6076" s="38" t="s">
        <v>2514</v>
      </c>
      <c r="D6076" s="39">
        <v>1.5</v>
      </c>
      <c r="E6076" s="87">
        <v>70</v>
      </c>
      <c r="F6076" s="4150"/>
      <c r="I6076"/>
      <c r="J6076"/>
      <c r="K6076"/>
      <c r="L6076"/>
      <c r="M6076"/>
    </row>
    <row r="6077" spans="2:13" x14ac:dyDescent="0.2">
      <c r="B6077" s="4152"/>
      <c r="C6077" s="38" t="s">
        <v>2515</v>
      </c>
      <c r="D6077" s="39">
        <v>2</v>
      </c>
      <c r="E6077" s="239">
        <v>100</v>
      </c>
      <c r="F6077" s="4150"/>
      <c r="I6077"/>
      <c r="J6077"/>
      <c r="K6077"/>
      <c r="L6077"/>
      <c r="M6077"/>
    </row>
    <row r="6078" spans="2:13" x14ac:dyDescent="0.2">
      <c r="B6078" s="4152"/>
      <c r="C6078" s="38" t="s">
        <v>2516</v>
      </c>
      <c r="D6078" s="39">
        <v>5</v>
      </c>
      <c r="E6078" s="87">
        <v>240</v>
      </c>
      <c r="F6078" s="4150"/>
      <c r="I6078"/>
      <c r="J6078"/>
      <c r="K6078"/>
      <c r="L6078"/>
      <c r="M6078"/>
    </row>
    <row r="6079" spans="2:13" x14ac:dyDescent="0.2">
      <c r="B6079" s="4152"/>
      <c r="C6079" s="38" t="s">
        <v>2405</v>
      </c>
      <c r="D6079" s="39">
        <v>6</v>
      </c>
      <c r="E6079" s="87">
        <v>330</v>
      </c>
      <c r="F6079" s="4150"/>
      <c r="I6079"/>
      <c r="J6079"/>
      <c r="K6079"/>
      <c r="L6079"/>
      <c r="M6079"/>
    </row>
    <row r="6080" spans="2:13" x14ac:dyDescent="0.2">
      <c r="B6080" s="4152"/>
      <c r="C6080" s="38" t="s">
        <v>2406</v>
      </c>
      <c r="D6080" s="39">
        <v>7.5</v>
      </c>
      <c r="E6080" s="87">
        <v>400</v>
      </c>
      <c r="F6080" s="4150"/>
      <c r="I6080"/>
      <c r="J6080"/>
      <c r="K6080"/>
      <c r="L6080"/>
      <c r="M6080"/>
    </row>
    <row r="6081" spans="2:13" x14ac:dyDescent="0.2">
      <c r="B6081" s="4152"/>
      <c r="C6081" s="38" t="s">
        <v>2407</v>
      </c>
      <c r="D6081" s="39">
        <v>11.99</v>
      </c>
      <c r="E6081" s="87">
        <v>2800</v>
      </c>
      <c r="F6081" s="4150"/>
      <c r="I6081"/>
      <c r="J6081"/>
      <c r="K6081"/>
      <c r="L6081"/>
      <c r="M6081"/>
    </row>
    <row r="6082" spans="2:13" x14ac:dyDescent="0.2">
      <c r="B6082" s="4152" t="s">
        <v>71</v>
      </c>
      <c r="C6082" s="38" t="s">
        <v>1711</v>
      </c>
      <c r="D6082" s="39">
        <v>0.22</v>
      </c>
      <c r="E6082" s="87">
        <v>1</v>
      </c>
      <c r="F6082" s="4150"/>
      <c r="I6082"/>
      <c r="J6082"/>
      <c r="K6082"/>
      <c r="L6082"/>
      <c r="M6082"/>
    </row>
    <row r="6083" spans="2:13" x14ac:dyDescent="0.2">
      <c r="B6083" s="4152"/>
      <c r="C6083" s="38" t="s">
        <v>2506</v>
      </c>
      <c r="D6083" s="39">
        <v>0.22</v>
      </c>
      <c r="E6083" s="87" t="s">
        <v>2505</v>
      </c>
      <c r="F6083" s="4150"/>
      <c r="I6083"/>
      <c r="J6083"/>
      <c r="K6083"/>
      <c r="L6083"/>
      <c r="M6083"/>
    </row>
    <row r="6084" spans="2:13" x14ac:dyDescent="0.2">
      <c r="B6084" s="4152"/>
      <c r="C6084" s="38" t="s">
        <v>2408</v>
      </c>
      <c r="D6084" s="39">
        <v>2.99</v>
      </c>
      <c r="E6084" s="87">
        <v>20</v>
      </c>
      <c r="F6084" s="4150"/>
      <c r="I6084"/>
      <c r="J6084"/>
      <c r="K6084"/>
      <c r="L6084"/>
      <c r="M6084"/>
    </row>
    <row r="6085" spans="2:13" x14ac:dyDescent="0.2">
      <c r="B6085" s="4152"/>
      <c r="C6085" s="38" t="s">
        <v>2409</v>
      </c>
      <c r="D6085" s="39">
        <v>6.99</v>
      </c>
      <c r="E6085" s="87">
        <v>50</v>
      </c>
      <c r="F6085" s="4150"/>
      <c r="I6085"/>
      <c r="J6085"/>
      <c r="K6085"/>
      <c r="L6085"/>
      <c r="M6085"/>
    </row>
    <row r="6086" spans="2:13" x14ac:dyDescent="0.2">
      <c r="B6086" s="4152" t="s">
        <v>1366</v>
      </c>
      <c r="C6086" s="38" t="s">
        <v>1711</v>
      </c>
      <c r="D6086" s="95">
        <v>4.4999999999999997E-3</v>
      </c>
      <c r="E6086" s="87">
        <v>1</v>
      </c>
      <c r="F6086" s="4150"/>
      <c r="I6086"/>
      <c r="J6086"/>
      <c r="K6086"/>
      <c r="L6086"/>
      <c r="M6086"/>
    </row>
    <row r="6087" spans="2:13" x14ac:dyDescent="0.2">
      <c r="B6087" s="4152"/>
      <c r="C6087" s="90" t="s">
        <v>2410</v>
      </c>
      <c r="D6087" s="39">
        <v>3</v>
      </c>
      <c r="E6087" s="87">
        <v>5</v>
      </c>
      <c r="F6087" s="4150"/>
      <c r="I6087"/>
      <c r="J6087"/>
      <c r="K6087"/>
      <c r="L6087"/>
      <c r="M6087"/>
    </row>
    <row r="6088" spans="2:13" x14ac:dyDescent="0.2">
      <c r="B6088" s="4153"/>
      <c r="C6088" s="90" t="s">
        <v>2411</v>
      </c>
      <c r="D6088" s="39">
        <v>5</v>
      </c>
      <c r="E6088" s="87">
        <v>10</v>
      </c>
      <c r="F6088" s="4151"/>
      <c r="I6088"/>
      <c r="J6088"/>
      <c r="K6088"/>
      <c r="L6088"/>
      <c r="M6088"/>
    </row>
    <row r="6089" spans="2:13" x14ac:dyDescent="0.2">
      <c r="B6089" s="4153"/>
      <c r="C6089" s="90" t="s">
        <v>2412</v>
      </c>
      <c r="D6089" s="39">
        <v>10</v>
      </c>
      <c r="E6089" s="87">
        <v>25</v>
      </c>
      <c r="F6089" s="4151"/>
      <c r="I6089"/>
      <c r="J6089"/>
      <c r="K6089"/>
      <c r="L6089"/>
      <c r="M6089"/>
    </row>
    <row r="6090" spans="2:13" x14ac:dyDescent="0.2">
      <c r="B6090" s="4153"/>
      <c r="C6090" s="90" t="s">
        <v>2413</v>
      </c>
      <c r="D6090" s="39">
        <v>15</v>
      </c>
      <c r="E6090" s="87">
        <v>60</v>
      </c>
      <c r="F6090" s="4151"/>
      <c r="I6090"/>
      <c r="J6090"/>
      <c r="K6090"/>
      <c r="L6090"/>
      <c r="M6090"/>
    </row>
    <row r="6091" spans="2:13" x14ac:dyDescent="0.2">
      <c r="B6091" s="4153"/>
      <c r="C6091" s="90" t="s">
        <v>2414</v>
      </c>
      <c r="D6091" s="39">
        <v>20</v>
      </c>
      <c r="E6091" s="87">
        <v>100</v>
      </c>
      <c r="F6091" s="4151"/>
      <c r="I6091"/>
      <c r="J6091"/>
      <c r="K6091"/>
      <c r="L6091"/>
      <c r="M6091"/>
    </row>
    <row r="6092" spans="2:13" x14ac:dyDescent="0.2">
      <c r="B6092" s="4153"/>
      <c r="C6092" s="90" t="s">
        <v>2415</v>
      </c>
      <c r="D6092" s="39">
        <v>25</v>
      </c>
      <c r="E6092" s="87">
        <v>150</v>
      </c>
      <c r="F6092" s="4151"/>
      <c r="I6092"/>
      <c r="J6092"/>
      <c r="K6092"/>
      <c r="L6092"/>
      <c r="M6092"/>
    </row>
    <row r="6093" spans="2:13" x14ac:dyDescent="0.2">
      <c r="B6093" s="4153"/>
      <c r="C6093" s="90" t="s">
        <v>2416</v>
      </c>
      <c r="D6093" s="39">
        <v>30</v>
      </c>
      <c r="E6093" s="87">
        <v>200</v>
      </c>
      <c r="F6093" s="4151"/>
      <c r="I6093"/>
      <c r="J6093"/>
      <c r="K6093"/>
      <c r="L6093"/>
      <c r="M6093"/>
    </row>
    <row r="6094" spans="2:13" x14ac:dyDescent="0.2">
      <c r="B6094" s="4153"/>
      <c r="C6094" s="90" t="s">
        <v>2417</v>
      </c>
      <c r="D6094" s="39">
        <v>35</v>
      </c>
      <c r="E6094" s="87">
        <v>500</v>
      </c>
      <c r="F6094" s="4151"/>
      <c r="I6094"/>
      <c r="J6094"/>
      <c r="K6094"/>
      <c r="L6094"/>
      <c r="M6094"/>
    </row>
    <row r="6095" spans="2:13" x14ac:dyDescent="0.2">
      <c r="B6095" s="4153"/>
      <c r="C6095" s="38" t="s">
        <v>2418</v>
      </c>
      <c r="D6095" s="39">
        <v>40</v>
      </c>
      <c r="E6095" s="87" t="s">
        <v>2419</v>
      </c>
      <c r="F6095" s="4151"/>
      <c r="I6095"/>
      <c r="J6095"/>
      <c r="K6095"/>
      <c r="L6095"/>
      <c r="M6095"/>
    </row>
    <row r="6096" spans="2:13" x14ac:dyDescent="0.2">
      <c r="B6096" s="4153"/>
      <c r="C6096" s="38" t="s">
        <v>330</v>
      </c>
      <c r="D6096" s="39">
        <v>49</v>
      </c>
      <c r="E6096" s="87" t="s">
        <v>1726</v>
      </c>
      <c r="F6096" s="4151"/>
      <c r="I6096"/>
      <c r="J6096"/>
      <c r="K6096"/>
      <c r="L6096"/>
      <c r="M6096"/>
    </row>
    <row r="6097" spans="2:13" ht="5.25" customHeight="1" x14ac:dyDescent="0.2">
      <c r="B6097" s="14"/>
      <c r="C6097" s="38"/>
      <c r="D6097" s="38"/>
      <c r="E6097" s="38"/>
      <c r="F6097" s="41"/>
      <c r="I6097"/>
      <c r="J6097"/>
      <c r="K6097"/>
      <c r="L6097"/>
      <c r="M6097"/>
    </row>
    <row r="6098" spans="2:13" x14ac:dyDescent="0.2">
      <c r="B6098" s="4152" t="s">
        <v>340</v>
      </c>
      <c r="C6098" s="38" t="s">
        <v>2514</v>
      </c>
      <c r="D6098" s="39">
        <v>1.5</v>
      </c>
      <c r="E6098" s="87">
        <v>70</v>
      </c>
      <c r="F6098" s="4150" t="s">
        <v>2517</v>
      </c>
      <c r="I6098"/>
      <c r="J6098"/>
      <c r="K6098"/>
      <c r="L6098"/>
      <c r="M6098"/>
    </row>
    <row r="6099" spans="2:13" x14ac:dyDescent="0.2">
      <c r="B6099" s="4152"/>
      <c r="C6099" s="38" t="s">
        <v>2515</v>
      </c>
      <c r="D6099" s="39">
        <v>2</v>
      </c>
      <c r="E6099" s="87">
        <v>100</v>
      </c>
      <c r="F6099" s="4150"/>
      <c r="I6099"/>
      <c r="J6099"/>
      <c r="K6099"/>
      <c r="L6099"/>
      <c r="M6099"/>
    </row>
    <row r="6100" spans="2:13" x14ac:dyDescent="0.2">
      <c r="B6100" s="4152"/>
      <c r="C6100" s="38" t="s">
        <v>2516</v>
      </c>
      <c r="D6100" s="39">
        <v>5</v>
      </c>
      <c r="E6100" s="87">
        <v>240</v>
      </c>
      <c r="F6100" s="4150"/>
      <c r="I6100"/>
      <c r="J6100"/>
      <c r="K6100"/>
      <c r="L6100"/>
      <c r="M6100"/>
    </row>
    <row r="6101" spans="2:13" x14ac:dyDescent="0.2">
      <c r="B6101" s="4152"/>
      <c r="C6101" s="38" t="s">
        <v>2405</v>
      </c>
      <c r="D6101" s="39">
        <v>6</v>
      </c>
      <c r="E6101" s="87">
        <v>300</v>
      </c>
      <c r="F6101" s="4150"/>
      <c r="I6101"/>
      <c r="J6101"/>
      <c r="K6101"/>
      <c r="L6101"/>
      <c r="M6101"/>
    </row>
    <row r="6102" spans="2:13" x14ac:dyDescent="0.2">
      <c r="B6102" s="4152"/>
      <c r="C6102" s="38" t="s">
        <v>2406</v>
      </c>
      <c r="D6102" s="39">
        <v>7.5</v>
      </c>
      <c r="E6102" s="87">
        <v>400</v>
      </c>
      <c r="F6102" s="4150"/>
      <c r="I6102"/>
      <c r="J6102"/>
      <c r="K6102"/>
      <c r="L6102"/>
      <c r="M6102"/>
    </row>
    <row r="6103" spans="2:13" x14ac:dyDescent="0.2">
      <c r="B6103" s="4154" t="s">
        <v>71</v>
      </c>
      <c r="C6103" s="38" t="s">
        <v>1711</v>
      </c>
      <c r="D6103" s="39">
        <v>0.22</v>
      </c>
      <c r="E6103" s="87">
        <v>1</v>
      </c>
      <c r="F6103" s="4150"/>
      <c r="I6103"/>
      <c r="J6103"/>
      <c r="K6103"/>
      <c r="L6103"/>
      <c r="M6103"/>
    </row>
    <row r="6104" spans="2:13" x14ac:dyDescent="0.2">
      <c r="B6104" s="4179"/>
      <c r="C6104" s="38" t="s">
        <v>2506</v>
      </c>
      <c r="D6104" s="39">
        <v>0.22</v>
      </c>
      <c r="E6104" s="87" t="s">
        <v>2252</v>
      </c>
      <c r="F6104" s="4150"/>
      <c r="I6104"/>
      <c r="J6104"/>
      <c r="K6104"/>
      <c r="L6104"/>
      <c r="M6104"/>
    </row>
    <row r="6105" spans="2:13" x14ac:dyDescent="0.2">
      <c r="B6105" s="4179"/>
      <c r="C6105" s="38" t="s">
        <v>2518</v>
      </c>
      <c r="D6105" s="39">
        <v>5</v>
      </c>
      <c r="E6105" s="87">
        <v>25</v>
      </c>
      <c r="F6105" s="4150"/>
      <c r="I6105"/>
      <c r="J6105"/>
      <c r="K6105"/>
      <c r="L6105"/>
      <c r="M6105"/>
    </row>
    <row r="6106" spans="2:13" x14ac:dyDescent="0.2">
      <c r="B6106" s="4152" t="s">
        <v>2507</v>
      </c>
      <c r="C6106" s="38" t="s">
        <v>2420</v>
      </c>
      <c r="D6106" s="39">
        <v>3</v>
      </c>
      <c r="E6106" s="87">
        <v>5</v>
      </c>
      <c r="F6106" s="4150"/>
      <c r="I6106"/>
      <c r="J6106"/>
      <c r="K6106"/>
      <c r="L6106"/>
      <c r="M6106"/>
    </row>
    <row r="6107" spans="2:13" x14ac:dyDescent="0.2">
      <c r="B6107" s="4152"/>
      <c r="C6107" s="38" t="s">
        <v>2421</v>
      </c>
      <c r="D6107" s="39">
        <v>5</v>
      </c>
      <c r="E6107" s="87">
        <v>10</v>
      </c>
      <c r="F6107" s="4150"/>
      <c r="I6107"/>
      <c r="J6107"/>
      <c r="K6107"/>
      <c r="L6107"/>
      <c r="M6107"/>
    </row>
    <row r="6108" spans="2:13" x14ac:dyDescent="0.2">
      <c r="B6108" s="4153"/>
      <c r="C6108" s="38" t="s">
        <v>2422</v>
      </c>
      <c r="D6108" s="39">
        <v>10</v>
      </c>
      <c r="E6108" s="87">
        <v>25</v>
      </c>
      <c r="F6108" s="4151"/>
      <c r="I6108"/>
      <c r="J6108"/>
      <c r="K6108"/>
      <c r="L6108"/>
      <c r="M6108"/>
    </row>
    <row r="6109" spans="2:13" x14ac:dyDescent="0.2">
      <c r="B6109" s="4153"/>
      <c r="C6109" s="38" t="s">
        <v>2423</v>
      </c>
      <c r="D6109" s="39">
        <v>20</v>
      </c>
      <c r="E6109" s="87">
        <v>30</v>
      </c>
      <c r="F6109" s="4151"/>
      <c r="I6109"/>
      <c r="J6109"/>
      <c r="K6109"/>
      <c r="L6109"/>
      <c r="M6109"/>
    </row>
    <row r="6110" spans="2:13" ht="6" customHeight="1" x14ac:dyDescent="0.2">
      <c r="B6110" s="14"/>
      <c r="C6110" s="38"/>
      <c r="D6110" s="38"/>
      <c r="E6110" s="38"/>
      <c r="F6110" s="41"/>
      <c r="I6110"/>
      <c r="J6110"/>
      <c r="K6110"/>
      <c r="L6110"/>
      <c r="M6110"/>
    </row>
    <row r="6111" spans="2:13" x14ac:dyDescent="0.2">
      <c r="B6111" s="4152" t="s">
        <v>340</v>
      </c>
      <c r="C6111" s="38" t="s">
        <v>2519</v>
      </c>
      <c r="D6111" s="39" t="s">
        <v>42</v>
      </c>
      <c r="E6111" s="87">
        <v>20</v>
      </c>
      <c r="F6111" s="4150" t="s">
        <v>2520</v>
      </c>
      <c r="I6111"/>
      <c r="J6111"/>
      <c r="K6111"/>
      <c r="L6111"/>
      <c r="M6111"/>
    </row>
    <row r="6112" spans="2:13" x14ac:dyDescent="0.2">
      <c r="B6112" s="4152"/>
      <c r="C6112" s="38" t="s">
        <v>2521</v>
      </c>
      <c r="D6112" s="39">
        <v>1.5</v>
      </c>
      <c r="E6112" s="87">
        <v>100</v>
      </c>
      <c r="F6112" s="4150"/>
      <c r="I6112"/>
      <c r="J6112"/>
      <c r="K6112"/>
      <c r="L6112"/>
      <c r="M6112"/>
    </row>
    <row r="6113" spans="2:13" x14ac:dyDescent="0.2">
      <c r="B6113" s="4152"/>
      <c r="C6113" s="38" t="s">
        <v>2522</v>
      </c>
      <c r="D6113" s="39">
        <v>2.66</v>
      </c>
      <c r="E6113" s="87">
        <v>200</v>
      </c>
      <c r="F6113" s="4150"/>
      <c r="I6113"/>
      <c r="J6113"/>
      <c r="K6113"/>
      <c r="L6113"/>
      <c r="M6113"/>
    </row>
    <row r="6114" spans="2:13" x14ac:dyDescent="0.2">
      <c r="B6114" s="4152"/>
      <c r="C6114" s="38" t="s">
        <v>2523</v>
      </c>
      <c r="D6114" s="39">
        <v>6.5</v>
      </c>
      <c r="E6114" s="87">
        <v>500</v>
      </c>
      <c r="F6114" s="4150"/>
      <c r="I6114"/>
      <c r="J6114"/>
      <c r="K6114"/>
      <c r="L6114"/>
      <c r="M6114"/>
    </row>
    <row r="6115" spans="2:13" x14ac:dyDescent="0.2">
      <c r="B6115" s="4152"/>
      <c r="C6115" s="38" t="s">
        <v>2524</v>
      </c>
      <c r="D6115" s="39">
        <v>13</v>
      </c>
      <c r="E6115" s="87">
        <v>1000</v>
      </c>
      <c r="F6115" s="4150"/>
      <c r="I6115"/>
      <c r="J6115"/>
      <c r="K6115"/>
      <c r="L6115"/>
      <c r="M6115"/>
    </row>
    <row r="6116" spans="2:13" x14ac:dyDescent="0.2">
      <c r="B6116" s="4152"/>
      <c r="C6116" s="38" t="s">
        <v>2525</v>
      </c>
      <c r="D6116" s="39">
        <v>30</v>
      </c>
      <c r="E6116" s="87">
        <v>2000</v>
      </c>
      <c r="F6116" s="4150"/>
      <c r="I6116"/>
      <c r="J6116"/>
      <c r="K6116"/>
      <c r="L6116"/>
      <c r="M6116"/>
    </row>
    <row r="6117" spans="2:13" x14ac:dyDescent="0.2">
      <c r="B6117" s="4152"/>
      <c r="C6117" s="38" t="s">
        <v>2526</v>
      </c>
      <c r="D6117" s="39">
        <v>45</v>
      </c>
      <c r="E6117" s="87">
        <v>3000</v>
      </c>
      <c r="F6117" s="4150"/>
      <c r="I6117"/>
      <c r="J6117"/>
      <c r="K6117"/>
      <c r="L6117"/>
      <c r="M6117"/>
    </row>
    <row r="6118" spans="2:13" x14ac:dyDescent="0.2">
      <c r="B6118" s="4152"/>
      <c r="C6118" s="38" t="s">
        <v>2527</v>
      </c>
      <c r="D6118" s="39">
        <v>75</v>
      </c>
      <c r="E6118" s="87">
        <v>5000</v>
      </c>
      <c r="F6118" s="4150"/>
      <c r="I6118"/>
      <c r="J6118"/>
      <c r="K6118"/>
      <c r="L6118"/>
      <c r="M6118"/>
    </row>
    <row r="6119" spans="2:13" x14ac:dyDescent="0.2">
      <c r="B6119" s="4152"/>
      <c r="C6119" s="38" t="s">
        <v>2528</v>
      </c>
      <c r="D6119" s="39">
        <v>120</v>
      </c>
      <c r="E6119" s="87">
        <v>8000</v>
      </c>
      <c r="F6119" s="4150"/>
      <c r="I6119"/>
      <c r="J6119"/>
      <c r="K6119"/>
      <c r="L6119"/>
      <c r="M6119"/>
    </row>
    <row r="6120" spans="2:13" x14ac:dyDescent="0.2">
      <c r="B6120" s="4152"/>
      <c r="C6120" s="38" t="s">
        <v>2529</v>
      </c>
      <c r="D6120" s="39">
        <v>150</v>
      </c>
      <c r="E6120" s="87">
        <v>10000</v>
      </c>
      <c r="F6120" s="4150"/>
      <c r="I6120"/>
      <c r="J6120"/>
      <c r="K6120"/>
      <c r="L6120"/>
      <c r="M6120"/>
    </row>
    <row r="6121" spans="2:13" x14ac:dyDescent="0.2">
      <c r="B6121" s="4152"/>
      <c r="C6121" s="38" t="s">
        <v>2530</v>
      </c>
      <c r="D6121" s="39">
        <v>225</v>
      </c>
      <c r="E6121" s="87">
        <v>15000</v>
      </c>
      <c r="F6121" s="4150"/>
      <c r="I6121"/>
      <c r="J6121"/>
      <c r="K6121"/>
      <c r="L6121"/>
      <c r="M6121"/>
    </row>
    <row r="6122" spans="2:13" x14ac:dyDescent="0.2">
      <c r="B6122" s="4152"/>
      <c r="C6122" s="38" t="s">
        <v>2531</v>
      </c>
      <c r="D6122" s="39">
        <v>300</v>
      </c>
      <c r="E6122" s="87">
        <v>20000</v>
      </c>
      <c r="F6122" s="4150"/>
      <c r="I6122"/>
      <c r="J6122"/>
      <c r="K6122"/>
      <c r="L6122"/>
      <c r="M6122"/>
    </row>
    <row r="6123" spans="2:13" x14ac:dyDescent="0.2">
      <c r="B6123" s="4152"/>
      <c r="C6123" s="38" t="s">
        <v>2532</v>
      </c>
      <c r="D6123" s="39">
        <v>375</v>
      </c>
      <c r="E6123" s="87">
        <v>25000</v>
      </c>
      <c r="F6123" s="4150"/>
      <c r="I6123"/>
      <c r="J6123"/>
      <c r="K6123"/>
      <c r="L6123"/>
      <c r="M6123"/>
    </row>
    <row r="6124" spans="2:13" x14ac:dyDescent="0.2">
      <c r="B6124" s="4152"/>
      <c r="C6124" s="38" t="s">
        <v>2853</v>
      </c>
      <c r="D6124" s="39">
        <v>450</v>
      </c>
      <c r="E6124" s="87">
        <v>30000</v>
      </c>
      <c r="F6124" s="4150"/>
      <c r="I6124"/>
      <c r="J6124"/>
      <c r="K6124"/>
      <c r="L6124"/>
      <c r="M6124"/>
    </row>
    <row r="6125" spans="2:13" x14ac:dyDescent="0.2">
      <c r="B6125" s="4152" t="s">
        <v>71</v>
      </c>
      <c r="C6125" s="38" t="s">
        <v>1711</v>
      </c>
      <c r="D6125" s="39">
        <v>0.22</v>
      </c>
      <c r="E6125" s="87">
        <v>1</v>
      </c>
      <c r="F6125" s="4150"/>
      <c r="I6125"/>
      <c r="J6125"/>
      <c r="K6125"/>
      <c r="L6125"/>
      <c r="M6125"/>
    </row>
    <row r="6126" spans="2:13" x14ac:dyDescent="0.2">
      <c r="B6126" s="4152"/>
      <c r="C6126" s="38" t="s">
        <v>2506</v>
      </c>
      <c r="D6126" s="39">
        <v>0.22</v>
      </c>
      <c r="E6126" s="87" t="s">
        <v>2505</v>
      </c>
      <c r="F6126" s="4150"/>
      <c r="I6126"/>
      <c r="J6126"/>
      <c r="K6126"/>
      <c r="L6126"/>
      <c r="M6126"/>
    </row>
    <row r="6127" spans="2:13" x14ac:dyDescent="0.2">
      <c r="B6127" s="4152"/>
      <c r="C6127" s="38" t="s">
        <v>2854</v>
      </c>
      <c r="D6127" s="39" t="s">
        <v>42</v>
      </c>
      <c r="E6127" s="87">
        <v>20</v>
      </c>
      <c r="F6127" s="4150"/>
      <c r="I6127"/>
      <c r="J6127"/>
      <c r="K6127"/>
      <c r="L6127"/>
      <c r="M6127"/>
    </row>
    <row r="6128" spans="2:13" x14ac:dyDescent="0.2">
      <c r="B6128" s="4152"/>
      <c r="C6128" s="38" t="s">
        <v>2855</v>
      </c>
      <c r="D6128" s="39">
        <v>2</v>
      </c>
      <c r="E6128" s="87">
        <v>10</v>
      </c>
      <c r="F6128" s="4150"/>
      <c r="I6128"/>
      <c r="J6128"/>
      <c r="K6128"/>
      <c r="L6128"/>
      <c r="M6128"/>
    </row>
    <row r="6129" spans="2:13" x14ac:dyDescent="0.2">
      <c r="B6129" s="4152"/>
      <c r="C6129" s="38" t="s">
        <v>2856</v>
      </c>
      <c r="D6129" s="39">
        <v>10</v>
      </c>
      <c r="E6129" s="87">
        <v>50</v>
      </c>
      <c r="F6129" s="4150"/>
      <c r="I6129"/>
      <c r="J6129"/>
      <c r="K6129"/>
      <c r="L6129"/>
      <c r="M6129"/>
    </row>
    <row r="6130" spans="2:13" x14ac:dyDescent="0.2">
      <c r="B6130" s="4152"/>
      <c r="C6130" s="38" t="s">
        <v>2857</v>
      </c>
      <c r="D6130" s="39">
        <v>20</v>
      </c>
      <c r="E6130" s="87">
        <v>100</v>
      </c>
      <c r="F6130" s="4150"/>
      <c r="I6130"/>
      <c r="J6130"/>
      <c r="K6130"/>
      <c r="L6130"/>
      <c r="M6130"/>
    </row>
    <row r="6131" spans="2:13" x14ac:dyDescent="0.2">
      <c r="B6131" s="4152" t="s">
        <v>2507</v>
      </c>
      <c r="C6131" s="38" t="s">
        <v>2858</v>
      </c>
      <c r="D6131" s="39" t="s">
        <v>42</v>
      </c>
      <c r="E6131" s="87">
        <v>6</v>
      </c>
      <c r="F6131" s="4150"/>
      <c r="I6131"/>
      <c r="J6131"/>
      <c r="K6131"/>
      <c r="L6131"/>
      <c r="M6131"/>
    </row>
    <row r="6132" spans="2:13" x14ac:dyDescent="0.2">
      <c r="B6132" s="4152"/>
      <c r="C6132" s="90" t="s">
        <v>2424</v>
      </c>
      <c r="D6132" s="47">
        <v>25</v>
      </c>
      <c r="E6132" s="239">
        <v>100</v>
      </c>
      <c r="F6132" s="4150"/>
      <c r="I6132"/>
      <c r="J6132"/>
      <c r="K6132"/>
      <c r="L6132"/>
      <c r="M6132"/>
    </row>
    <row r="6133" spans="2:13" x14ac:dyDescent="0.2">
      <c r="B6133" s="4152"/>
      <c r="C6133" s="38" t="s">
        <v>2859</v>
      </c>
      <c r="D6133" s="39">
        <v>39</v>
      </c>
      <c r="E6133" s="87">
        <v>200</v>
      </c>
      <c r="F6133" s="4150"/>
      <c r="I6133"/>
      <c r="J6133"/>
      <c r="K6133"/>
      <c r="L6133"/>
      <c r="M6133"/>
    </row>
    <row r="6134" spans="2:13" x14ac:dyDescent="0.2">
      <c r="B6134" s="4152"/>
      <c r="C6134" s="38" t="s">
        <v>2425</v>
      </c>
      <c r="D6134" s="47">
        <v>45</v>
      </c>
      <c r="E6134" s="239">
        <v>300</v>
      </c>
      <c r="F6134" s="4150"/>
      <c r="I6134"/>
      <c r="J6134"/>
      <c r="K6134"/>
      <c r="L6134"/>
      <c r="M6134"/>
    </row>
    <row r="6135" spans="2:13" x14ac:dyDescent="0.2">
      <c r="B6135" s="4153"/>
      <c r="C6135" s="38" t="s">
        <v>2860</v>
      </c>
      <c r="D6135" s="39">
        <v>49</v>
      </c>
      <c r="E6135" s="87">
        <v>400</v>
      </c>
      <c r="F6135" s="4151"/>
      <c r="I6135"/>
      <c r="J6135"/>
      <c r="K6135"/>
      <c r="L6135"/>
      <c r="M6135"/>
    </row>
    <row r="6136" spans="2:13" x14ac:dyDescent="0.2">
      <c r="B6136" s="4153"/>
      <c r="C6136" s="38" t="s">
        <v>2861</v>
      </c>
      <c r="D6136" s="39">
        <v>79</v>
      </c>
      <c r="E6136" s="87">
        <v>800</v>
      </c>
      <c r="F6136" s="4151"/>
      <c r="I6136"/>
      <c r="J6136"/>
      <c r="K6136"/>
      <c r="L6136"/>
      <c r="M6136"/>
    </row>
    <row r="6137" spans="2:13" x14ac:dyDescent="0.2">
      <c r="B6137" s="4153"/>
      <c r="C6137" s="38" t="s">
        <v>2862</v>
      </c>
      <c r="D6137" s="39">
        <v>99</v>
      </c>
      <c r="E6137" s="87">
        <v>1000</v>
      </c>
      <c r="F6137" s="4151"/>
      <c r="I6137"/>
      <c r="J6137"/>
      <c r="K6137"/>
      <c r="L6137"/>
      <c r="M6137"/>
    </row>
    <row r="6138" spans="2:13" x14ac:dyDescent="0.2">
      <c r="B6138" s="4153"/>
      <c r="C6138" s="38" t="s">
        <v>2863</v>
      </c>
      <c r="D6138" s="39">
        <v>180</v>
      </c>
      <c r="E6138" s="87">
        <v>2000</v>
      </c>
      <c r="F6138" s="4151"/>
      <c r="I6138"/>
      <c r="J6138"/>
      <c r="K6138"/>
      <c r="L6138"/>
      <c r="M6138"/>
    </row>
    <row r="6139" spans="2:13" x14ac:dyDescent="0.2">
      <c r="B6139" s="4153"/>
      <c r="C6139" s="38" t="s">
        <v>2864</v>
      </c>
      <c r="D6139" s="39">
        <v>280</v>
      </c>
      <c r="E6139" s="87">
        <v>3000</v>
      </c>
      <c r="F6139" s="4151"/>
      <c r="I6139"/>
      <c r="J6139"/>
      <c r="K6139"/>
      <c r="L6139"/>
      <c r="M6139"/>
    </row>
    <row r="6140" spans="2:13" ht="5.25" customHeight="1" x14ac:dyDescent="0.2">
      <c r="B6140" s="14"/>
      <c r="C6140" s="38"/>
      <c r="D6140" s="38"/>
      <c r="E6140" s="38"/>
      <c r="F6140" s="41"/>
      <c r="I6140"/>
      <c r="J6140"/>
      <c r="K6140"/>
      <c r="L6140"/>
      <c r="M6140"/>
    </row>
    <row r="6141" spans="2:13" x14ac:dyDescent="0.2">
      <c r="B6141" s="4152" t="s">
        <v>340</v>
      </c>
      <c r="C6141" s="38" t="s">
        <v>1477</v>
      </c>
      <c r="D6141" s="39">
        <v>15</v>
      </c>
      <c r="E6141" s="87">
        <v>1000</v>
      </c>
      <c r="F6141" s="4150" t="s">
        <v>1478</v>
      </c>
      <c r="I6141"/>
      <c r="J6141"/>
      <c r="K6141"/>
      <c r="L6141"/>
      <c r="M6141"/>
    </row>
    <row r="6142" spans="2:13" x14ac:dyDescent="0.2">
      <c r="B6142" s="4152"/>
      <c r="C6142" s="38" t="s">
        <v>1479</v>
      </c>
      <c r="D6142" s="39">
        <v>30</v>
      </c>
      <c r="E6142" s="87">
        <v>2000</v>
      </c>
      <c r="F6142" s="4150"/>
      <c r="I6142"/>
      <c r="J6142"/>
      <c r="K6142"/>
      <c r="L6142"/>
      <c r="M6142"/>
    </row>
    <row r="6143" spans="2:13" x14ac:dyDescent="0.2">
      <c r="B6143" s="4152"/>
      <c r="C6143" s="38" t="s">
        <v>1480</v>
      </c>
      <c r="D6143" s="39">
        <v>45</v>
      </c>
      <c r="E6143" s="87">
        <v>3000</v>
      </c>
      <c r="F6143" s="4150"/>
      <c r="I6143"/>
      <c r="J6143"/>
      <c r="K6143"/>
      <c r="L6143"/>
      <c r="M6143"/>
    </row>
    <row r="6144" spans="2:13" x14ac:dyDescent="0.2">
      <c r="B6144" s="4152"/>
      <c r="C6144" s="38" t="s">
        <v>1481</v>
      </c>
      <c r="D6144" s="39">
        <v>75</v>
      </c>
      <c r="E6144" s="87">
        <v>5000</v>
      </c>
      <c r="F6144" s="4150"/>
      <c r="I6144"/>
      <c r="J6144"/>
      <c r="K6144"/>
      <c r="L6144"/>
      <c r="M6144"/>
    </row>
    <row r="6145" spans="2:13" x14ac:dyDescent="0.2">
      <c r="B6145" s="4152"/>
      <c r="C6145" s="38" t="s">
        <v>1482</v>
      </c>
      <c r="D6145" s="39">
        <v>120</v>
      </c>
      <c r="E6145" s="87">
        <v>8000</v>
      </c>
      <c r="F6145" s="4150"/>
      <c r="I6145"/>
      <c r="J6145"/>
      <c r="K6145"/>
      <c r="L6145"/>
      <c r="M6145"/>
    </row>
    <row r="6146" spans="2:13" x14ac:dyDescent="0.2">
      <c r="B6146" s="4152"/>
      <c r="C6146" s="38" t="s">
        <v>1483</v>
      </c>
      <c r="D6146" s="39">
        <v>150</v>
      </c>
      <c r="E6146" s="87">
        <v>10000</v>
      </c>
      <c r="F6146" s="4150"/>
      <c r="I6146"/>
      <c r="J6146"/>
      <c r="K6146"/>
      <c r="L6146"/>
      <c r="M6146"/>
    </row>
    <row r="6147" spans="2:13" x14ac:dyDescent="0.2">
      <c r="B6147" s="4152"/>
      <c r="C6147" s="38" t="s">
        <v>1484</v>
      </c>
      <c r="D6147" s="39">
        <v>225</v>
      </c>
      <c r="E6147" s="87">
        <v>15000</v>
      </c>
      <c r="F6147" s="4150"/>
      <c r="I6147"/>
      <c r="J6147"/>
      <c r="K6147"/>
      <c r="L6147"/>
      <c r="M6147"/>
    </row>
    <row r="6148" spans="2:13" x14ac:dyDescent="0.2">
      <c r="B6148" s="4152"/>
      <c r="C6148" s="38" t="s">
        <v>1485</v>
      </c>
      <c r="D6148" s="39">
        <v>300</v>
      </c>
      <c r="E6148" s="87">
        <v>20000</v>
      </c>
      <c r="F6148" s="4150"/>
      <c r="I6148"/>
      <c r="J6148"/>
      <c r="K6148"/>
      <c r="L6148"/>
      <c r="M6148"/>
    </row>
    <row r="6149" spans="2:13" x14ac:dyDescent="0.2">
      <c r="B6149" s="4152"/>
      <c r="C6149" s="38" t="s">
        <v>1486</v>
      </c>
      <c r="D6149" s="39">
        <v>375</v>
      </c>
      <c r="E6149" s="87">
        <v>25000</v>
      </c>
      <c r="F6149" s="4150"/>
      <c r="I6149"/>
      <c r="J6149"/>
      <c r="K6149"/>
      <c r="L6149"/>
      <c r="M6149"/>
    </row>
    <row r="6150" spans="2:13" x14ac:dyDescent="0.2">
      <c r="B6150" s="4154" t="s">
        <v>71</v>
      </c>
      <c r="C6150" s="38" t="s">
        <v>1711</v>
      </c>
      <c r="D6150" s="39">
        <v>0.22</v>
      </c>
      <c r="E6150" s="87">
        <v>1</v>
      </c>
      <c r="F6150" s="4150"/>
      <c r="I6150"/>
      <c r="J6150"/>
      <c r="K6150"/>
      <c r="L6150"/>
      <c r="M6150"/>
    </row>
    <row r="6151" spans="2:13" x14ac:dyDescent="0.2">
      <c r="B6151" s="4155"/>
      <c r="C6151" s="38" t="s">
        <v>2506</v>
      </c>
      <c r="D6151" s="39">
        <v>0.22</v>
      </c>
      <c r="E6151" s="87" t="s">
        <v>2505</v>
      </c>
      <c r="F6151" s="4150"/>
      <c r="I6151"/>
      <c r="J6151"/>
      <c r="K6151"/>
      <c r="L6151"/>
      <c r="M6151"/>
    </row>
    <row r="6152" spans="2:13" x14ac:dyDescent="0.2">
      <c r="B6152" s="4152" t="s">
        <v>2507</v>
      </c>
      <c r="C6152" s="38" t="s">
        <v>1487</v>
      </c>
      <c r="D6152" s="39">
        <v>29</v>
      </c>
      <c r="E6152" s="87">
        <v>20</v>
      </c>
      <c r="F6152" s="4150"/>
      <c r="I6152"/>
      <c r="J6152"/>
      <c r="K6152"/>
      <c r="L6152"/>
      <c r="M6152"/>
    </row>
    <row r="6153" spans="2:13" x14ac:dyDescent="0.2">
      <c r="B6153" s="4152"/>
      <c r="C6153" s="38" t="s">
        <v>1488</v>
      </c>
      <c r="D6153" s="39">
        <v>39</v>
      </c>
      <c r="E6153" s="87">
        <v>200</v>
      </c>
      <c r="F6153" s="4150"/>
      <c r="I6153"/>
      <c r="J6153"/>
      <c r="K6153"/>
      <c r="L6153"/>
      <c r="M6153"/>
    </row>
    <row r="6154" spans="2:13" x14ac:dyDescent="0.2">
      <c r="B6154" s="4153"/>
      <c r="C6154" s="38" t="s">
        <v>1489</v>
      </c>
      <c r="D6154" s="39">
        <v>49</v>
      </c>
      <c r="E6154" s="87">
        <v>400</v>
      </c>
      <c r="F6154" s="4151"/>
      <c r="I6154"/>
      <c r="J6154"/>
      <c r="K6154"/>
      <c r="L6154"/>
      <c r="M6154"/>
    </row>
    <row r="6155" spans="2:13" x14ac:dyDescent="0.2">
      <c r="B6155" s="4153"/>
      <c r="C6155" s="38" t="s">
        <v>1490</v>
      </c>
      <c r="D6155" s="39">
        <v>79</v>
      </c>
      <c r="E6155" s="87">
        <v>800</v>
      </c>
      <c r="F6155" s="4151"/>
      <c r="I6155"/>
      <c r="J6155"/>
      <c r="K6155"/>
      <c r="L6155"/>
      <c r="M6155"/>
    </row>
    <row r="6156" spans="2:13" x14ac:dyDescent="0.2">
      <c r="B6156" s="4153"/>
      <c r="C6156" s="38" t="s">
        <v>1477</v>
      </c>
      <c r="D6156" s="39">
        <v>99</v>
      </c>
      <c r="E6156" s="87">
        <v>1000</v>
      </c>
      <c r="F6156" s="4151"/>
      <c r="I6156"/>
      <c r="J6156"/>
      <c r="K6156"/>
      <c r="L6156"/>
      <c r="M6156"/>
    </row>
    <row r="6157" spans="2:13" x14ac:dyDescent="0.2">
      <c r="B6157" s="4153"/>
      <c r="C6157" s="38" t="s">
        <v>1479</v>
      </c>
      <c r="D6157" s="39">
        <v>180</v>
      </c>
      <c r="E6157" s="87">
        <v>2000</v>
      </c>
      <c r="F6157" s="4151"/>
      <c r="I6157"/>
      <c r="J6157"/>
      <c r="K6157"/>
      <c r="L6157"/>
      <c r="M6157"/>
    </row>
    <row r="6158" spans="2:13" x14ac:dyDescent="0.2">
      <c r="B6158" s="4153"/>
      <c r="C6158" s="38" t="s">
        <v>1480</v>
      </c>
      <c r="D6158" s="39">
        <v>280</v>
      </c>
      <c r="E6158" s="87">
        <v>3000</v>
      </c>
      <c r="F6158" s="4151"/>
      <c r="I6158"/>
      <c r="J6158"/>
      <c r="K6158"/>
      <c r="L6158"/>
      <c r="M6158"/>
    </row>
    <row r="6159" spans="2:13" ht="5.25" customHeight="1" x14ac:dyDescent="0.2">
      <c r="B6159" s="14"/>
      <c r="C6159" s="38"/>
      <c r="D6159" s="38"/>
      <c r="E6159" s="38"/>
      <c r="F6159" s="41"/>
      <c r="I6159"/>
      <c r="J6159"/>
      <c r="K6159"/>
      <c r="L6159"/>
      <c r="M6159"/>
    </row>
    <row r="6160" spans="2:13" x14ac:dyDescent="0.2">
      <c r="B6160" s="4177" t="s">
        <v>340</v>
      </c>
      <c r="C6160" s="38" t="s">
        <v>1491</v>
      </c>
      <c r="D6160" s="39">
        <v>0.1</v>
      </c>
      <c r="E6160" s="87">
        <v>1</v>
      </c>
      <c r="F6160" s="4183" t="s">
        <v>1715</v>
      </c>
      <c r="I6160"/>
      <c r="J6160"/>
      <c r="K6160"/>
      <c r="L6160"/>
      <c r="M6160"/>
    </row>
    <row r="6161" spans="2:13" x14ac:dyDescent="0.2">
      <c r="B6161" s="4177"/>
      <c r="C6161" s="38" t="s">
        <v>1492</v>
      </c>
      <c r="D6161" s="39">
        <v>0.06</v>
      </c>
      <c r="E6161" s="87">
        <v>1</v>
      </c>
      <c r="F6161" s="4183"/>
      <c r="I6161"/>
      <c r="J6161"/>
      <c r="K6161"/>
      <c r="L6161"/>
      <c r="M6161"/>
    </row>
    <row r="6162" spans="2:13" ht="8.25" customHeight="1" x14ac:dyDescent="0.2">
      <c r="B6162" s="14"/>
      <c r="C6162" s="38"/>
      <c r="D6162" s="38"/>
      <c r="E6162" s="38"/>
      <c r="F6162" s="41"/>
      <c r="I6162"/>
      <c r="J6162"/>
      <c r="K6162"/>
      <c r="L6162"/>
      <c r="M6162"/>
    </row>
    <row r="6163" spans="2:13" x14ac:dyDescent="0.2">
      <c r="B6163" s="4186" t="s">
        <v>1493</v>
      </c>
      <c r="C6163" s="38" t="s">
        <v>1494</v>
      </c>
      <c r="D6163" s="39">
        <v>1000</v>
      </c>
      <c r="E6163" s="38" t="s">
        <v>1495</v>
      </c>
      <c r="F6163" s="4183" t="s">
        <v>1715</v>
      </c>
      <c r="I6163"/>
      <c r="J6163"/>
      <c r="K6163"/>
      <c r="L6163"/>
      <c r="M6163"/>
    </row>
    <row r="6164" spans="2:13" x14ac:dyDescent="0.2">
      <c r="B6164" s="4186"/>
      <c r="C6164" s="38" t="s">
        <v>1496</v>
      </c>
      <c r="D6164" s="39">
        <v>0.03</v>
      </c>
      <c r="E6164" s="87" t="s">
        <v>2482</v>
      </c>
      <c r="F6164" s="4183"/>
      <c r="I6164"/>
      <c r="J6164"/>
      <c r="K6164"/>
      <c r="L6164"/>
      <c r="M6164"/>
    </row>
    <row r="6165" spans="2:13" x14ac:dyDescent="0.2">
      <c r="B6165" s="4186"/>
      <c r="C6165" s="38" t="s">
        <v>1497</v>
      </c>
      <c r="D6165" s="39">
        <v>0.03</v>
      </c>
      <c r="E6165" s="87" t="s">
        <v>2482</v>
      </c>
      <c r="F6165" s="4151"/>
      <c r="I6165"/>
      <c r="J6165"/>
      <c r="K6165"/>
      <c r="L6165"/>
      <c r="M6165"/>
    </row>
    <row r="6166" spans="2:13" x14ac:dyDescent="0.2">
      <c r="B6166" s="4186"/>
      <c r="C6166" s="38" t="s">
        <v>1498</v>
      </c>
      <c r="D6166" s="39">
        <v>0.02</v>
      </c>
      <c r="E6166" s="87" t="s">
        <v>2482</v>
      </c>
      <c r="F6166" s="4151"/>
      <c r="I6166"/>
      <c r="J6166"/>
      <c r="K6166"/>
      <c r="L6166"/>
      <c r="M6166"/>
    </row>
    <row r="6167" spans="2:13" x14ac:dyDescent="0.2">
      <c r="B6167" s="4186"/>
      <c r="C6167" s="38" t="s">
        <v>1499</v>
      </c>
      <c r="D6167" s="39">
        <v>0.02</v>
      </c>
      <c r="E6167" s="87" t="s">
        <v>2482</v>
      </c>
      <c r="F6167" s="4151"/>
      <c r="I6167"/>
      <c r="J6167"/>
      <c r="K6167"/>
      <c r="L6167"/>
      <c r="M6167"/>
    </row>
    <row r="6168" spans="2:13" x14ac:dyDescent="0.2">
      <c r="B6168" s="4186"/>
      <c r="C6168" s="38" t="s">
        <v>1500</v>
      </c>
      <c r="D6168" s="39">
        <v>0.02</v>
      </c>
      <c r="E6168" s="87" t="s">
        <v>2482</v>
      </c>
      <c r="F6168" s="4151"/>
      <c r="I6168"/>
      <c r="J6168"/>
      <c r="K6168"/>
      <c r="L6168"/>
      <c r="M6168"/>
    </row>
    <row r="6169" spans="2:13" x14ac:dyDescent="0.2">
      <c r="B6169" s="4186"/>
      <c r="C6169" s="38" t="s">
        <v>1501</v>
      </c>
      <c r="D6169" s="39">
        <v>0.02</v>
      </c>
      <c r="E6169" s="87" t="s">
        <v>2482</v>
      </c>
      <c r="F6169" s="4151"/>
      <c r="I6169"/>
      <c r="J6169"/>
      <c r="K6169"/>
      <c r="L6169"/>
      <c r="M6169"/>
    </row>
    <row r="6170" spans="2:13" ht="13.5" thickBot="1" x14ac:dyDescent="0.25">
      <c r="B6170" s="4187"/>
      <c r="C6170" s="51" t="s">
        <v>1502</v>
      </c>
      <c r="D6170" s="111">
        <v>0.01</v>
      </c>
      <c r="E6170" s="88" t="s">
        <v>2482</v>
      </c>
      <c r="F6170" s="4211"/>
      <c r="I6170"/>
      <c r="J6170"/>
      <c r="K6170"/>
      <c r="L6170"/>
      <c r="M6170"/>
    </row>
    <row r="6171" spans="2:13" ht="13.5" thickBot="1" x14ac:dyDescent="0.25">
      <c r="B6171" s="3" t="s">
        <v>52</v>
      </c>
      <c r="C6171" s="4"/>
      <c r="D6171" s="4"/>
      <c r="E6171" s="4"/>
      <c r="F6171" s="5"/>
    </row>
    <row r="6172" spans="2:13" ht="13.5" thickTop="1" x14ac:dyDescent="0.2">
      <c r="B6172" s="249"/>
    </row>
    <row r="6173" spans="2:13" ht="13.5" thickBot="1" x14ac:dyDescent="0.25"/>
    <row r="6174" spans="2:13" ht="13.5" thickTop="1" x14ac:dyDescent="0.2">
      <c r="B6174" s="4191" t="s">
        <v>1285</v>
      </c>
      <c r="C6174" s="4192"/>
      <c r="D6174" s="4192"/>
      <c r="E6174" s="4192"/>
      <c r="F6174" s="4193"/>
    </row>
    <row r="6175" spans="2:13" ht="13.5" thickBot="1" x14ac:dyDescent="0.25">
      <c r="B6175" s="4212" t="s">
        <v>1219</v>
      </c>
      <c r="C6175" s="4213"/>
      <c r="D6175" s="4213"/>
      <c r="E6175" s="4213"/>
      <c r="F6175" s="4214"/>
    </row>
    <row r="6176" spans="2:13" x14ac:dyDescent="0.2">
      <c r="B6176" s="36" t="s">
        <v>1810</v>
      </c>
      <c r="C6176" s="37" t="s">
        <v>1154</v>
      </c>
      <c r="D6176" s="37" t="s">
        <v>1152</v>
      </c>
      <c r="E6176" s="37" t="s">
        <v>1220</v>
      </c>
      <c r="F6176" s="190" t="s">
        <v>1218</v>
      </c>
      <c r="H6176"/>
      <c r="I6176"/>
      <c r="J6176"/>
      <c r="K6176"/>
      <c r="L6176"/>
    </row>
    <row r="6177" spans="2:13" x14ac:dyDescent="0.2">
      <c r="B6177" s="4184" t="s">
        <v>1503</v>
      </c>
      <c r="C6177" s="38" t="s">
        <v>1504</v>
      </c>
      <c r="D6177" s="39">
        <v>19.989999999999998</v>
      </c>
      <c r="E6177" s="38" t="s">
        <v>1505</v>
      </c>
      <c r="F6177" s="4215" t="s">
        <v>1702</v>
      </c>
      <c r="H6177"/>
      <c r="I6177"/>
      <c r="J6177"/>
      <c r="K6177"/>
      <c r="L6177"/>
    </row>
    <row r="6178" spans="2:13" x14ac:dyDescent="0.2">
      <c r="B6178" s="4223"/>
      <c r="C6178" s="38" t="s">
        <v>1506</v>
      </c>
      <c r="D6178" s="39">
        <v>19.989999999999998</v>
      </c>
      <c r="E6178" s="38" t="s">
        <v>1505</v>
      </c>
      <c r="F6178" s="4216"/>
      <c r="H6178"/>
      <c r="I6178"/>
      <c r="J6178"/>
      <c r="K6178"/>
      <c r="L6178"/>
    </row>
    <row r="6179" spans="2:13" x14ac:dyDescent="0.2">
      <c r="B6179" s="4185"/>
      <c r="C6179" s="38" t="s">
        <v>2426</v>
      </c>
      <c r="D6179" s="39">
        <v>29.99</v>
      </c>
      <c r="E6179" s="38" t="s">
        <v>1505</v>
      </c>
      <c r="F6179" s="4197"/>
      <c r="H6179"/>
      <c r="I6179"/>
      <c r="J6179"/>
      <c r="K6179"/>
      <c r="L6179"/>
    </row>
    <row r="6180" spans="2:13" x14ac:dyDescent="0.2">
      <c r="B6180" s="241"/>
      <c r="C6180" s="38"/>
      <c r="D6180" s="39"/>
      <c r="E6180" s="38"/>
      <c r="F6180" s="94"/>
      <c r="H6180"/>
      <c r="I6180"/>
      <c r="J6180"/>
      <c r="K6180"/>
      <c r="L6180"/>
    </row>
    <row r="6181" spans="2:13" x14ac:dyDescent="0.2">
      <c r="B6181" s="4199" t="s">
        <v>1503</v>
      </c>
      <c r="C6181" s="38" t="s">
        <v>2427</v>
      </c>
      <c r="D6181" s="39">
        <v>13.38</v>
      </c>
      <c r="E6181" s="38" t="s">
        <v>2428</v>
      </c>
      <c r="F6181" s="4218" t="s">
        <v>336</v>
      </c>
      <c r="H6181"/>
      <c r="I6181"/>
      <c r="J6181"/>
      <c r="K6181"/>
      <c r="L6181"/>
    </row>
    <row r="6182" spans="2:13" x14ac:dyDescent="0.2">
      <c r="B6182" s="4200"/>
      <c r="C6182" s="38" t="s">
        <v>2429</v>
      </c>
      <c r="D6182" s="39">
        <v>17.850000000000001</v>
      </c>
      <c r="E6182" s="38" t="s">
        <v>2430</v>
      </c>
      <c r="F6182" s="4219"/>
      <c r="H6182"/>
      <c r="I6182"/>
      <c r="J6182"/>
      <c r="K6182"/>
      <c r="L6182"/>
    </row>
    <row r="6183" spans="2:13" x14ac:dyDescent="0.2">
      <c r="B6183" s="4201"/>
      <c r="C6183" s="38" t="s">
        <v>2431</v>
      </c>
      <c r="D6183" s="39">
        <v>26.78</v>
      </c>
      <c r="E6183" s="38" t="s">
        <v>2432</v>
      </c>
      <c r="F6183" s="4220"/>
      <c r="H6183"/>
      <c r="I6183"/>
      <c r="J6183"/>
      <c r="K6183"/>
      <c r="L6183"/>
    </row>
    <row r="6184" spans="2:13" x14ac:dyDescent="0.2">
      <c r="B6184" s="223"/>
      <c r="C6184" s="38"/>
      <c r="D6184" s="39"/>
      <c r="E6184" s="38"/>
      <c r="F6184" s="94"/>
      <c r="H6184"/>
      <c r="I6184"/>
      <c r="J6184"/>
      <c r="K6184"/>
      <c r="L6184"/>
    </row>
    <row r="6185" spans="2:13" x14ac:dyDescent="0.2">
      <c r="B6185" s="4184" t="s">
        <v>1507</v>
      </c>
      <c r="C6185" s="38" t="s">
        <v>1508</v>
      </c>
      <c r="D6185" s="39">
        <v>19.989999999999998</v>
      </c>
      <c r="E6185" s="38" t="s">
        <v>1505</v>
      </c>
      <c r="F6185" s="192" t="s">
        <v>1509</v>
      </c>
      <c r="H6185"/>
      <c r="I6185"/>
      <c r="J6185"/>
      <c r="K6185"/>
      <c r="L6185"/>
    </row>
    <row r="6186" spans="2:13" ht="25.5" x14ac:dyDescent="0.2">
      <c r="B6186" s="4185"/>
      <c r="C6186" s="38" t="s">
        <v>1510</v>
      </c>
      <c r="D6186" s="39">
        <v>19.989999999999998</v>
      </c>
      <c r="E6186" s="38" t="s">
        <v>1505</v>
      </c>
      <c r="F6186" s="94" t="s">
        <v>1511</v>
      </c>
      <c r="H6186"/>
      <c r="I6186"/>
      <c r="J6186"/>
      <c r="K6186"/>
      <c r="L6186"/>
    </row>
    <row r="6187" spans="2:13" x14ac:dyDescent="0.2">
      <c r="B6187" s="50"/>
      <c r="C6187" s="38"/>
      <c r="D6187" s="39"/>
      <c r="E6187" s="38"/>
      <c r="F6187" s="94"/>
      <c r="H6187"/>
      <c r="I6187"/>
      <c r="J6187"/>
      <c r="K6187"/>
      <c r="L6187"/>
    </row>
    <row r="6188" spans="2:13" x14ac:dyDescent="0.2">
      <c r="B6188" s="4184" t="s">
        <v>2433</v>
      </c>
      <c r="C6188" s="38" t="s">
        <v>1512</v>
      </c>
      <c r="D6188" s="39">
        <v>19.989999999999998</v>
      </c>
      <c r="E6188" s="38" t="s">
        <v>1505</v>
      </c>
      <c r="F6188" s="4229" t="s">
        <v>1702</v>
      </c>
      <c r="H6188"/>
      <c r="I6188"/>
      <c r="J6188"/>
      <c r="K6188"/>
      <c r="L6188"/>
    </row>
    <row r="6189" spans="2:13" x14ac:dyDescent="0.2">
      <c r="B6189" s="4185"/>
      <c r="C6189" s="38" t="s">
        <v>1513</v>
      </c>
      <c r="D6189" s="39">
        <v>19.989999999999998</v>
      </c>
      <c r="E6189" s="38" t="s">
        <v>1505</v>
      </c>
      <c r="F6189" s="4230"/>
      <c r="H6189"/>
      <c r="I6189"/>
      <c r="J6189"/>
      <c r="K6189"/>
      <c r="L6189"/>
    </row>
    <row r="6190" spans="2:13" ht="21.75" customHeight="1" x14ac:dyDescent="0.2">
      <c r="B6190" s="4226" t="s">
        <v>331</v>
      </c>
      <c r="C6190" s="4227"/>
      <c r="D6190" s="4227"/>
      <c r="E6190" s="4227"/>
      <c r="F6190" s="4228"/>
      <c r="H6190"/>
      <c r="I6190"/>
      <c r="J6190"/>
      <c r="K6190"/>
      <c r="L6190"/>
      <c r="M6190"/>
    </row>
    <row r="6191" spans="2:13" x14ac:dyDescent="0.2">
      <c r="B6191" s="49" t="s">
        <v>40</v>
      </c>
      <c r="C6191" s="38"/>
      <c r="D6191" s="38"/>
      <c r="E6191" s="38"/>
      <c r="F6191" s="41"/>
      <c r="H6191"/>
      <c r="I6191"/>
      <c r="J6191"/>
      <c r="K6191"/>
      <c r="L6191"/>
      <c r="M6191"/>
    </row>
    <row r="6192" spans="2:13" x14ac:dyDescent="0.2">
      <c r="B6192" s="4186" t="s">
        <v>1713</v>
      </c>
      <c r="C6192" s="38" t="s">
        <v>1714</v>
      </c>
      <c r="D6192" s="39">
        <v>3</v>
      </c>
      <c r="E6192" s="38">
        <v>5</v>
      </c>
      <c r="F6192" s="4183" t="s">
        <v>1715</v>
      </c>
      <c r="H6192"/>
      <c r="I6192"/>
      <c r="J6192"/>
      <c r="K6192"/>
      <c r="L6192"/>
      <c r="M6192"/>
    </row>
    <row r="6193" spans="2:13" x14ac:dyDescent="0.2">
      <c r="B6193" s="4186"/>
      <c r="C6193" s="38" t="s">
        <v>1716</v>
      </c>
      <c r="D6193" s="39">
        <v>5</v>
      </c>
      <c r="E6193" s="38">
        <v>10</v>
      </c>
      <c r="F6193" s="4183"/>
      <c r="H6193"/>
      <c r="I6193"/>
      <c r="J6193"/>
      <c r="K6193"/>
      <c r="L6193"/>
      <c r="M6193"/>
    </row>
    <row r="6194" spans="2:13" x14ac:dyDescent="0.2">
      <c r="B6194" s="4186"/>
      <c r="C6194" s="38" t="s">
        <v>1717</v>
      </c>
      <c r="D6194" s="39">
        <v>10</v>
      </c>
      <c r="E6194" s="38">
        <v>25</v>
      </c>
      <c r="F6194" s="4183"/>
      <c r="H6194"/>
      <c r="I6194"/>
      <c r="J6194"/>
      <c r="K6194"/>
      <c r="L6194"/>
      <c r="M6194"/>
    </row>
    <row r="6195" spans="2:13" x14ac:dyDescent="0.2">
      <c r="B6195" s="4186"/>
      <c r="C6195" s="38" t="s">
        <v>1718</v>
      </c>
      <c r="D6195" s="39">
        <v>15</v>
      </c>
      <c r="E6195" s="38">
        <v>60</v>
      </c>
      <c r="F6195" s="4183"/>
      <c r="H6195"/>
      <c r="I6195"/>
      <c r="J6195"/>
      <c r="K6195"/>
      <c r="L6195"/>
      <c r="M6195"/>
    </row>
    <row r="6196" spans="2:13" x14ac:dyDescent="0.2">
      <c r="B6196" s="4186"/>
      <c r="C6196" s="38" t="s">
        <v>1719</v>
      </c>
      <c r="D6196" s="39">
        <v>20</v>
      </c>
      <c r="E6196" s="38">
        <v>100</v>
      </c>
      <c r="F6196" s="4183"/>
      <c r="H6196"/>
      <c r="I6196"/>
      <c r="J6196"/>
      <c r="K6196"/>
      <c r="L6196"/>
      <c r="M6196"/>
    </row>
    <row r="6197" spans="2:13" x14ac:dyDescent="0.2">
      <c r="B6197" s="4186"/>
      <c r="C6197" s="38" t="s">
        <v>1720</v>
      </c>
      <c r="D6197" s="39">
        <v>25</v>
      </c>
      <c r="E6197" s="38">
        <v>150</v>
      </c>
      <c r="F6197" s="4183"/>
      <c r="I6197"/>
      <c r="J6197"/>
      <c r="K6197"/>
      <c r="L6197"/>
      <c r="M6197"/>
    </row>
    <row r="6198" spans="2:13" x14ac:dyDescent="0.2">
      <c r="B6198" s="4186"/>
      <c r="C6198" s="38" t="s">
        <v>1723</v>
      </c>
      <c r="D6198" s="39">
        <v>30</v>
      </c>
      <c r="E6198" s="38">
        <v>200</v>
      </c>
      <c r="F6198" s="4183"/>
      <c r="I6198"/>
      <c r="J6198"/>
      <c r="K6198"/>
      <c r="L6198"/>
      <c r="M6198"/>
    </row>
    <row r="6199" spans="2:13" x14ac:dyDescent="0.2">
      <c r="B6199" s="4186"/>
      <c r="C6199" s="38" t="s">
        <v>1724</v>
      </c>
      <c r="D6199" s="39">
        <v>35</v>
      </c>
      <c r="E6199" s="38">
        <v>500</v>
      </c>
      <c r="F6199" s="4183"/>
      <c r="I6199"/>
      <c r="J6199"/>
      <c r="K6199"/>
      <c r="L6199"/>
      <c r="M6199"/>
    </row>
    <row r="6200" spans="2:13" x14ac:dyDescent="0.2">
      <c r="B6200" s="4186"/>
      <c r="C6200" s="38" t="s">
        <v>1725</v>
      </c>
      <c r="D6200" s="39">
        <v>40</v>
      </c>
      <c r="E6200" s="38">
        <v>1024</v>
      </c>
      <c r="F6200" s="4183"/>
      <c r="I6200"/>
      <c r="J6200"/>
      <c r="K6200"/>
      <c r="L6200"/>
      <c r="M6200"/>
    </row>
    <row r="6201" spans="2:13" ht="13.5" thickBot="1" x14ac:dyDescent="0.25">
      <c r="B6201" s="4186"/>
      <c r="C6201" s="38" t="s">
        <v>330</v>
      </c>
      <c r="D6201" s="39">
        <v>49</v>
      </c>
      <c r="E6201" s="38" t="s">
        <v>1726</v>
      </c>
      <c r="F6201" s="4183"/>
      <c r="I6201"/>
      <c r="J6201"/>
      <c r="K6201"/>
      <c r="L6201"/>
      <c r="M6201"/>
    </row>
    <row r="6202" spans="2:13" ht="5.25" customHeight="1" thickBot="1" x14ac:dyDescent="0.25">
      <c r="B6202" s="193"/>
      <c r="C6202" s="194"/>
      <c r="D6202" s="195"/>
      <c r="E6202" s="194"/>
      <c r="F6202" s="196"/>
      <c r="I6202"/>
      <c r="J6202"/>
      <c r="K6202"/>
      <c r="L6202"/>
      <c r="M6202"/>
    </row>
    <row r="6203" spans="2:13" x14ac:dyDescent="0.2">
      <c r="B6203" s="4224" t="s">
        <v>1713</v>
      </c>
      <c r="C6203" s="48" t="s">
        <v>41</v>
      </c>
      <c r="D6203" s="112" t="s">
        <v>42</v>
      </c>
      <c r="E6203" s="48" t="s">
        <v>43</v>
      </c>
      <c r="F6203" s="4196" t="s">
        <v>44</v>
      </c>
      <c r="I6203"/>
      <c r="J6203"/>
      <c r="K6203"/>
      <c r="L6203"/>
      <c r="M6203"/>
    </row>
    <row r="6204" spans="2:13" x14ac:dyDescent="0.2">
      <c r="B6204" s="4185"/>
      <c r="C6204" s="38" t="s">
        <v>45</v>
      </c>
      <c r="D6204" s="93">
        <v>25</v>
      </c>
      <c r="E6204" s="92" t="s">
        <v>370</v>
      </c>
      <c r="F6204" s="4197"/>
      <c r="I6204"/>
      <c r="J6204"/>
      <c r="K6204"/>
      <c r="L6204"/>
      <c r="M6204"/>
    </row>
    <row r="6205" spans="2:13" x14ac:dyDescent="0.2">
      <c r="B6205" s="4185"/>
      <c r="C6205" s="38" t="s">
        <v>46</v>
      </c>
      <c r="D6205" s="93">
        <v>39</v>
      </c>
      <c r="E6205" s="38" t="s">
        <v>47</v>
      </c>
      <c r="F6205" s="4197"/>
      <c r="I6205"/>
      <c r="J6205"/>
      <c r="K6205"/>
      <c r="L6205"/>
      <c r="M6205"/>
    </row>
    <row r="6206" spans="2:13" ht="12.75" customHeight="1" x14ac:dyDescent="0.2">
      <c r="B6206" s="4186"/>
      <c r="C6206" s="38" t="s">
        <v>48</v>
      </c>
      <c r="D6206" s="39">
        <v>45</v>
      </c>
      <c r="E6206" s="38" t="s">
        <v>49</v>
      </c>
      <c r="F6206" s="4183"/>
      <c r="I6206"/>
      <c r="J6206"/>
      <c r="K6206"/>
      <c r="L6206"/>
      <c r="M6206"/>
    </row>
    <row r="6207" spans="2:13" x14ac:dyDescent="0.2">
      <c r="B6207" s="4186"/>
      <c r="C6207" s="38" t="s">
        <v>50</v>
      </c>
      <c r="D6207" s="39">
        <v>49</v>
      </c>
      <c r="E6207" s="38" t="s">
        <v>51</v>
      </c>
      <c r="F6207" s="4183"/>
      <c r="I6207"/>
      <c r="J6207"/>
      <c r="K6207"/>
      <c r="L6207"/>
      <c r="M6207"/>
    </row>
    <row r="6208" spans="2:13" x14ac:dyDescent="0.2">
      <c r="B6208" s="4186"/>
      <c r="C6208" s="38" t="s">
        <v>55</v>
      </c>
      <c r="D6208" s="39">
        <v>79</v>
      </c>
      <c r="E6208" s="38" t="s">
        <v>56</v>
      </c>
      <c r="F6208" s="4183"/>
      <c r="H6208"/>
      <c r="I6208"/>
      <c r="J6208"/>
      <c r="K6208"/>
      <c r="L6208"/>
      <c r="M6208"/>
    </row>
    <row r="6209" spans="2:13" x14ac:dyDescent="0.2">
      <c r="B6209" s="4186"/>
      <c r="C6209" s="38" t="s">
        <v>57</v>
      </c>
      <c r="D6209" s="39">
        <v>99</v>
      </c>
      <c r="E6209" s="38" t="s">
        <v>58</v>
      </c>
      <c r="F6209" s="4183"/>
      <c r="H6209"/>
      <c r="I6209"/>
      <c r="J6209"/>
      <c r="K6209"/>
      <c r="L6209"/>
      <c r="M6209"/>
    </row>
    <row r="6210" spans="2:13" x14ac:dyDescent="0.2">
      <c r="B6210" s="4186"/>
      <c r="C6210" s="38" t="s">
        <v>59</v>
      </c>
      <c r="D6210" s="39">
        <v>180</v>
      </c>
      <c r="E6210" s="38" t="s">
        <v>60</v>
      </c>
      <c r="F6210" s="4183"/>
      <c r="H6210"/>
      <c r="I6210"/>
      <c r="J6210"/>
      <c r="K6210"/>
      <c r="L6210"/>
    </row>
    <row r="6211" spans="2:13" ht="13.5" thickBot="1" x14ac:dyDescent="0.25">
      <c r="B6211" s="4187"/>
      <c r="C6211" s="51" t="s">
        <v>61</v>
      </c>
      <c r="D6211" s="111">
        <v>280</v>
      </c>
      <c r="E6211" s="51" t="s">
        <v>62</v>
      </c>
      <c r="F6211" s="4198"/>
      <c r="H6211"/>
      <c r="I6211"/>
      <c r="J6211"/>
      <c r="K6211"/>
      <c r="L6211"/>
    </row>
    <row r="6212" spans="2:13" ht="5.25" customHeight="1" thickBot="1" x14ac:dyDescent="0.25">
      <c r="B6212" s="159"/>
      <c r="C6212" s="160"/>
      <c r="D6212" s="161"/>
      <c r="E6212" s="160"/>
      <c r="F6212" s="197"/>
      <c r="H6212"/>
      <c r="I6212"/>
      <c r="J6212"/>
      <c r="K6212"/>
      <c r="L6212"/>
    </row>
    <row r="6213" spans="2:13" x14ac:dyDescent="0.2">
      <c r="B6213" s="4178" t="s">
        <v>1713</v>
      </c>
      <c r="C6213" s="206" t="s">
        <v>157</v>
      </c>
      <c r="D6213" s="101">
        <v>3</v>
      </c>
      <c r="E6213" s="48" t="s">
        <v>158</v>
      </c>
      <c r="F6213" s="4196" t="s">
        <v>1221</v>
      </c>
    </row>
    <row r="6214" spans="2:13" x14ac:dyDescent="0.2">
      <c r="B6214" s="4179"/>
      <c r="C6214" s="200" t="s">
        <v>329</v>
      </c>
      <c r="D6214" s="201">
        <v>2E-3</v>
      </c>
      <c r="E6214" s="92"/>
      <c r="F6214" s="4197"/>
    </row>
    <row r="6215" spans="2:13" x14ac:dyDescent="0.2">
      <c r="B6215" s="4179"/>
      <c r="C6215" s="89" t="s">
        <v>159</v>
      </c>
      <c r="D6215" s="95">
        <v>5</v>
      </c>
      <c r="E6215" s="38" t="s">
        <v>160</v>
      </c>
      <c r="F6215" s="4183"/>
    </row>
    <row r="6216" spans="2:13" x14ac:dyDescent="0.2">
      <c r="B6216" s="4179"/>
      <c r="C6216" s="200" t="s">
        <v>329</v>
      </c>
      <c r="D6216" s="95">
        <v>2E-3</v>
      </c>
      <c r="E6216" s="38"/>
      <c r="F6216" s="4183"/>
    </row>
    <row r="6217" spans="2:13" ht="13.5" thickBot="1" x14ac:dyDescent="0.25">
      <c r="B6217" s="4225"/>
      <c r="C6217" s="207" t="s">
        <v>161</v>
      </c>
      <c r="D6217" s="208">
        <v>4.4999999999999997E-3</v>
      </c>
      <c r="E6217" s="51" t="s">
        <v>162</v>
      </c>
      <c r="F6217" s="4198"/>
    </row>
    <row r="6218" spans="2:13" ht="26.25" thickBot="1" x14ac:dyDescent="0.25">
      <c r="B6218" s="159" t="s">
        <v>1713</v>
      </c>
      <c r="C6218" s="160" t="s">
        <v>1728</v>
      </c>
      <c r="D6218" s="204">
        <v>19.989999999999998</v>
      </c>
      <c r="E6218" s="203" t="s">
        <v>1726</v>
      </c>
      <c r="F6218" s="205" t="s">
        <v>1729</v>
      </c>
    </row>
    <row r="6219" spans="2:13" ht="6" customHeight="1" thickBot="1" x14ac:dyDescent="0.25">
      <c r="B6219" s="202"/>
      <c r="C6219" s="203"/>
      <c r="D6219" s="204"/>
      <c r="E6219" s="203"/>
      <c r="F6219" s="205"/>
      <c r="H6219"/>
      <c r="I6219"/>
      <c r="J6219"/>
      <c r="K6219"/>
      <c r="L6219"/>
    </row>
    <row r="6220" spans="2:13" x14ac:dyDescent="0.2">
      <c r="B6220" s="4178" t="s">
        <v>1700</v>
      </c>
      <c r="C6220" s="48" t="s">
        <v>1701</v>
      </c>
      <c r="D6220" s="63">
        <v>19</v>
      </c>
      <c r="E6220" s="48">
        <v>200</v>
      </c>
      <c r="F6220" s="4196" t="s">
        <v>1702</v>
      </c>
      <c r="H6220"/>
      <c r="I6220"/>
      <c r="J6220"/>
      <c r="K6220"/>
      <c r="L6220"/>
    </row>
    <row r="6221" spans="2:13" x14ac:dyDescent="0.2">
      <c r="B6221" s="4179"/>
      <c r="C6221" s="38" t="s">
        <v>1703</v>
      </c>
      <c r="D6221" s="39">
        <v>29</v>
      </c>
      <c r="E6221" s="38">
        <v>400</v>
      </c>
      <c r="F6221" s="4183"/>
      <c r="H6221"/>
      <c r="I6221"/>
      <c r="J6221"/>
      <c r="K6221"/>
      <c r="L6221"/>
    </row>
    <row r="6222" spans="2:13" x14ac:dyDescent="0.2">
      <c r="B6222" s="4179"/>
      <c r="C6222" s="38" t="s">
        <v>1704</v>
      </c>
      <c r="D6222" s="39">
        <v>49</v>
      </c>
      <c r="E6222" s="38">
        <v>800</v>
      </c>
      <c r="F6222" s="4183"/>
      <c r="H6222"/>
      <c r="I6222"/>
      <c r="J6222"/>
      <c r="K6222"/>
      <c r="L6222"/>
    </row>
    <row r="6223" spans="2:13" x14ac:dyDescent="0.2">
      <c r="B6223" s="4179"/>
      <c r="C6223" s="38" t="s">
        <v>1705</v>
      </c>
      <c r="D6223" s="39">
        <v>59</v>
      </c>
      <c r="E6223" s="38">
        <v>1500</v>
      </c>
      <c r="F6223" s="4183"/>
      <c r="H6223"/>
      <c r="I6223"/>
      <c r="J6223"/>
      <c r="K6223"/>
      <c r="L6223"/>
    </row>
    <row r="6224" spans="2:13" x14ac:dyDescent="0.2">
      <c r="B6224" s="4179"/>
      <c r="C6224" s="38" t="s">
        <v>1706</v>
      </c>
      <c r="D6224" s="39">
        <v>29</v>
      </c>
      <c r="E6224" s="38">
        <v>500</v>
      </c>
      <c r="F6224" s="4183"/>
      <c r="H6224"/>
      <c r="I6224"/>
      <c r="J6224"/>
      <c r="K6224"/>
      <c r="L6224"/>
    </row>
    <row r="6225" spans="2:12" x14ac:dyDescent="0.2">
      <c r="B6225" s="4179"/>
      <c r="C6225" s="38" t="s">
        <v>1707</v>
      </c>
      <c r="D6225" s="39">
        <v>49</v>
      </c>
      <c r="E6225" s="38">
        <v>1000</v>
      </c>
      <c r="F6225" s="4183"/>
      <c r="H6225"/>
      <c r="I6225"/>
      <c r="J6225"/>
      <c r="K6225"/>
      <c r="L6225"/>
    </row>
    <row r="6226" spans="2:12" x14ac:dyDescent="0.2">
      <c r="B6226" s="4179"/>
      <c r="C6226" s="38" t="s">
        <v>1708</v>
      </c>
      <c r="D6226" s="39">
        <v>59</v>
      </c>
      <c r="E6226" s="38">
        <v>2000</v>
      </c>
      <c r="F6226" s="4183"/>
      <c r="H6226"/>
      <c r="I6226"/>
      <c r="J6226"/>
      <c r="K6226"/>
      <c r="L6226"/>
    </row>
    <row r="6227" spans="2:12" ht="13.5" thickBot="1" x14ac:dyDescent="0.25">
      <c r="B6227" s="4179"/>
      <c r="C6227" s="51" t="s">
        <v>1708</v>
      </c>
      <c r="D6227" s="111">
        <v>59</v>
      </c>
      <c r="E6227" s="88" t="s">
        <v>1709</v>
      </c>
      <c r="F6227" s="4198"/>
      <c r="H6227"/>
      <c r="I6227"/>
      <c r="J6227"/>
      <c r="K6227"/>
      <c r="L6227"/>
    </row>
    <row r="6228" spans="2:12" x14ac:dyDescent="0.2">
      <c r="B6228" s="4179"/>
      <c r="C6228" s="38" t="s">
        <v>2434</v>
      </c>
      <c r="D6228" s="39">
        <v>2.67</v>
      </c>
      <c r="E6228" s="38" t="s">
        <v>2435</v>
      </c>
      <c r="F6228" s="4181" t="s">
        <v>336</v>
      </c>
      <c r="H6228"/>
      <c r="I6228"/>
      <c r="J6228"/>
      <c r="K6228"/>
      <c r="L6228"/>
    </row>
    <row r="6229" spans="2:12" x14ac:dyDescent="0.2">
      <c r="B6229" s="4179"/>
      <c r="C6229" s="38" t="s">
        <v>2436</v>
      </c>
      <c r="D6229" s="39">
        <v>17.86</v>
      </c>
      <c r="E6229" s="38" t="s">
        <v>2437</v>
      </c>
      <c r="F6229" s="4181"/>
      <c r="H6229"/>
      <c r="I6229"/>
      <c r="J6229"/>
      <c r="K6229"/>
      <c r="L6229"/>
    </row>
    <row r="6230" spans="2:12" x14ac:dyDescent="0.2">
      <c r="B6230" s="4179"/>
      <c r="C6230" s="38" t="s">
        <v>129</v>
      </c>
      <c r="D6230" s="39">
        <v>32.14</v>
      </c>
      <c r="E6230" s="38" t="s">
        <v>130</v>
      </c>
      <c r="F6230" s="4217"/>
      <c r="H6230"/>
      <c r="I6230"/>
      <c r="J6230"/>
      <c r="K6230"/>
      <c r="L6230"/>
    </row>
    <row r="6231" spans="2:12" ht="13.5" thickBot="1" x14ac:dyDescent="0.25">
      <c r="B6231" s="202"/>
      <c r="C6231" s="203"/>
      <c r="D6231" s="204"/>
      <c r="E6231" s="215"/>
      <c r="F6231" s="205"/>
      <c r="H6231"/>
      <c r="I6231"/>
      <c r="J6231"/>
      <c r="K6231"/>
      <c r="L6231"/>
    </row>
    <row r="6232" spans="2:12" x14ac:dyDescent="0.2">
      <c r="B6232" s="4221" t="s">
        <v>131</v>
      </c>
      <c r="C6232" s="48" t="s">
        <v>132</v>
      </c>
      <c r="D6232" s="63">
        <v>79</v>
      </c>
      <c r="E6232" s="48" t="s">
        <v>1505</v>
      </c>
      <c r="F6232" s="4194" t="s">
        <v>133</v>
      </c>
      <c r="H6232"/>
      <c r="I6232"/>
      <c r="J6232"/>
      <c r="K6232"/>
      <c r="L6232"/>
    </row>
    <row r="6233" spans="2:12" ht="13.5" thickBot="1" x14ac:dyDescent="0.25">
      <c r="B6233" s="4222"/>
      <c r="C6233" s="51" t="s">
        <v>134</v>
      </c>
      <c r="D6233" s="111">
        <v>99</v>
      </c>
      <c r="E6233" s="51" t="s">
        <v>1505</v>
      </c>
      <c r="F6233" s="4195"/>
      <c r="H6233"/>
      <c r="I6233"/>
      <c r="J6233"/>
      <c r="K6233"/>
      <c r="L6233"/>
    </row>
    <row r="6234" spans="2:12" x14ac:dyDescent="0.2">
      <c r="B6234" s="242"/>
      <c r="C6234" s="212"/>
      <c r="D6234" s="213"/>
      <c r="E6234" s="214"/>
      <c r="F6234" s="198"/>
      <c r="H6234"/>
      <c r="I6234"/>
      <c r="J6234"/>
      <c r="K6234"/>
      <c r="L6234"/>
    </row>
    <row r="6235" spans="2:12" x14ac:dyDescent="0.2">
      <c r="B6235" s="21" t="s">
        <v>1710</v>
      </c>
      <c r="C6235" s="92" t="s">
        <v>1711</v>
      </c>
      <c r="D6235" s="201">
        <v>4.4999999999999997E-3</v>
      </c>
      <c r="E6235" s="209" t="s">
        <v>1514</v>
      </c>
      <c r="F6235" s="210" t="s">
        <v>1715</v>
      </c>
      <c r="H6235"/>
      <c r="I6235"/>
      <c r="J6235"/>
      <c r="K6235"/>
      <c r="L6235"/>
    </row>
    <row r="6236" spans="2:12" x14ac:dyDescent="0.2">
      <c r="B6236" s="14"/>
      <c r="C6236" s="38"/>
      <c r="D6236" s="38"/>
      <c r="E6236" s="38"/>
      <c r="F6236" s="41"/>
      <c r="H6236"/>
      <c r="I6236"/>
      <c r="J6236"/>
      <c r="K6236"/>
      <c r="L6236"/>
    </row>
    <row r="6237" spans="2:12" x14ac:dyDescent="0.2">
      <c r="B6237" s="4186" t="s">
        <v>1515</v>
      </c>
      <c r="C6237" s="38" t="s">
        <v>1520</v>
      </c>
      <c r="D6237" s="39">
        <v>5</v>
      </c>
      <c r="E6237" s="87" t="s">
        <v>1521</v>
      </c>
      <c r="F6237" s="4183" t="s">
        <v>1522</v>
      </c>
      <c r="H6237"/>
      <c r="I6237"/>
      <c r="J6237"/>
      <c r="K6237"/>
      <c r="L6237"/>
    </row>
    <row r="6238" spans="2:12" x14ac:dyDescent="0.2">
      <c r="B6238" s="4186"/>
      <c r="C6238" s="38" t="s">
        <v>1523</v>
      </c>
      <c r="D6238" s="39">
        <v>1.2</v>
      </c>
      <c r="E6238" s="87" t="s">
        <v>1524</v>
      </c>
      <c r="F6238" s="4183"/>
      <c r="H6238"/>
      <c r="I6238"/>
      <c r="J6238"/>
      <c r="K6238"/>
      <c r="L6238"/>
    </row>
    <row r="6239" spans="2:12" x14ac:dyDescent="0.2">
      <c r="B6239" s="4186"/>
      <c r="C6239" s="38" t="s">
        <v>1525</v>
      </c>
      <c r="D6239" s="39">
        <v>1.1000000000000001</v>
      </c>
      <c r="E6239" s="87" t="s">
        <v>1524</v>
      </c>
      <c r="F6239" s="4183"/>
      <c r="H6239"/>
      <c r="I6239"/>
      <c r="J6239"/>
      <c r="K6239"/>
      <c r="L6239"/>
    </row>
    <row r="6240" spans="2:12" x14ac:dyDescent="0.2">
      <c r="B6240" s="4186"/>
      <c r="C6240" s="38" t="s">
        <v>1526</v>
      </c>
      <c r="D6240" s="39">
        <v>1</v>
      </c>
      <c r="E6240" s="87" t="s">
        <v>1524</v>
      </c>
      <c r="F6240" s="4183"/>
      <c r="H6240"/>
      <c r="I6240"/>
      <c r="J6240"/>
      <c r="K6240"/>
    </row>
    <row r="6241" spans="2:11" x14ac:dyDescent="0.2">
      <c r="B6241" s="4186"/>
      <c r="C6241" s="38" t="s">
        <v>1527</v>
      </c>
      <c r="D6241" s="39">
        <v>0.9</v>
      </c>
      <c r="E6241" s="87" t="s">
        <v>1524</v>
      </c>
      <c r="F6241" s="4183"/>
      <c r="H6241"/>
      <c r="I6241"/>
      <c r="J6241"/>
      <c r="K6241"/>
    </row>
    <row r="6242" spans="2:11" ht="5.25" customHeight="1" x14ac:dyDescent="0.2">
      <c r="B6242" s="14"/>
      <c r="C6242" s="38"/>
      <c r="D6242" s="38"/>
      <c r="E6242" s="38"/>
      <c r="F6242" s="41"/>
    </row>
    <row r="6243" spans="2:11" x14ac:dyDescent="0.2">
      <c r="B6243" s="4186" t="s">
        <v>1528</v>
      </c>
      <c r="C6243" s="38" t="s">
        <v>1520</v>
      </c>
      <c r="D6243" s="39">
        <v>4.25</v>
      </c>
      <c r="E6243" s="87" t="s">
        <v>1521</v>
      </c>
      <c r="F6243" s="4183" t="s">
        <v>1522</v>
      </c>
    </row>
    <row r="6244" spans="2:11" x14ac:dyDescent="0.2">
      <c r="B6244" s="4186"/>
      <c r="C6244" s="38" t="s">
        <v>1529</v>
      </c>
      <c r="D6244" s="39">
        <v>1.2</v>
      </c>
      <c r="E6244" s="87" t="s">
        <v>1524</v>
      </c>
      <c r="F6244" s="4183"/>
    </row>
    <row r="6245" spans="2:11" x14ac:dyDescent="0.2">
      <c r="B6245" s="4186"/>
      <c r="C6245" s="38" t="s">
        <v>1530</v>
      </c>
      <c r="D6245" s="39">
        <v>1.1000000000000001</v>
      </c>
      <c r="E6245" s="87" t="s">
        <v>1524</v>
      </c>
      <c r="F6245" s="4183"/>
    </row>
    <row r="6246" spans="2:11" x14ac:dyDescent="0.2">
      <c r="B6246" s="4186"/>
      <c r="C6246" s="38" t="s">
        <v>1531</v>
      </c>
      <c r="D6246" s="39">
        <v>1</v>
      </c>
      <c r="E6246" s="87" t="s">
        <v>1524</v>
      </c>
      <c r="F6246" s="4183"/>
    </row>
    <row r="6247" spans="2:11" ht="13.5" thickBot="1" x14ac:dyDescent="0.25">
      <c r="B6247" s="4187"/>
      <c r="C6247" s="51" t="s">
        <v>1532</v>
      </c>
      <c r="D6247" s="111">
        <v>0.9</v>
      </c>
      <c r="E6247" s="88" t="s">
        <v>1524</v>
      </c>
      <c r="F6247" s="4198"/>
    </row>
    <row r="6248" spans="2:11" ht="13.5" thickBot="1" x14ac:dyDescent="0.25">
      <c r="B6248" s="3" t="s">
        <v>52</v>
      </c>
      <c r="C6248" s="4"/>
      <c r="D6248" s="4"/>
      <c r="E6248" s="4"/>
      <c r="F6248" s="5"/>
    </row>
    <row r="6249" spans="2:11" ht="13.5" thickTop="1" x14ac:dyDescent="0.2">
      <c r="B6249" s="249"/>
      <c r="C6249"/>
      <c r="D6249"/>
      <c r="E6249"/>
      <c r="F6249"/>
    </row>
    <row r="6250" spans="2:11" ht="13.5" thickBot="1" x14ac:dyDescent="0.25"/>
    <row r="6251" spans="2:11" ht="13.5" thickTop="1" x14ac:dyDescent="0.2">
      <c r="B6251" s="4191" t="s">
        <v>1533</v>
      </c>
      <c r="C6251" s="4192"/>
      <c r="D6251" s="4192"/>
      <c r="E6251" s="4192"/>
      <c r="F6251" s="4193"/>
    </row>
    <row r="6252" spans="2:11" x14ac:dyDescent="0.2">
      <c r="B6252" s="4188" t="s">
        <v>1358</v>
      </c>
      <c r="C6252" s="4189"/>
      <c r="D6252" s="4189"/>
      <c r="E6252" s="4189"/>
      <c r="F6252" s="4190"/>
    </row>
    <row r="6253" spans="2:11" ht="13.5" thickBot="1" x14ac:dyDescent="0.25">
      <c r="B6253" s="187" t="s">
        <v>1359</v>
      </c>
      <c r="C6253" s="188"/>
      <c r="D6253" s="188"/>
      <c r="E6253" s="188"/>
      <c r="F6253" s="189"/>
    </row>
    <row r="6254" spans="2:11" x14ac:dyDescent="0.2">
      <c r="B6254" s="36" t="s">
        <v>1810</v>
      </c>
      <c r="C6254" s="37" t="s">
        <v>1154</v>
      </c>
      <c r="D6254" s="37" t="s">
        <v>1152</v>
      </c>
      <c r="E6254" s="37" t="s">
        <v>1220</v>
      </c>
      <c r="F6254" s="190" t="s">
        <v>1218</v>
      </c>
    </row>
    <row r="6255" spans="2:11" x14ac:dyDescent="0.2">
      <c r="B6255" s="4186" t="s">
        <v>1360</v>
      </c>
      <c r="C6255" s="38" t="s">
        <v>1361</v>
      </c>
      <c r="D6255" s="40">
        <v>1.5</v>
      </c>
      <c r="E6255" s="87" t="s">
        <v>163</v>
      </c>
      <c r="F6255" s="4180" t="s">
        <v>1702</v>
      </c>
    </row>
    <row r="6256" spans="2:11" x14ac:dyDescent="0.2">
      <c r="B6256" s="4186"/>
      <c r="C6256" s="38" t="s">
        <v>1362</v>
      </c>
      <c r="D6256" s="40">
        <v>1.99</v>
      </c>
      <c r="E6256" s="87" t="s">
        <v>163</v>
      </c>
      <c r="F6256" s="4181"/>
    </row>
    <row r="6257" spans="2:6" x14ac:dyDescent="0.2">
      <c r="B6257" s="4186"/>
      <c r="C6257" s="38" t="s">
        <v>1363</v>
      </c>
      <c r="D6257" s="40">
        <v>1.5</v>
      </c>
      <c r="E6257" s="87" t="s">
        <v>163</v>
      </c>
      <c r="F6257" s="4181"/>
    </row>
    <row r="6258" spans="2:6" x14ac:dyDescent="0.2">
      <c r="B6258" s="4186" t="s">
        <v>340</v>
      </c>
      <c r="C6258" s="38" t="s">
        <v>1364</v>
      </c>
      <c r="D6258" s="40">
        <v>0.4</v>
      </c>
      <c r="E6258" s="87" t="s">
        <v>2252</v>
      </c>
      <c r="F6258" s="4181"/>
    </row>
    <row r="6259" spans="2:6" x14ac:dyDescent="0.2">
      <c r="B6259" s="4186"/>
      <c r="C6259" s="38" t="s">
        <v>1365</v>
      </c>
      <c r="D6259" s="40">
        <v>0.25</v>
      </c>
      <c r="E6259" s="87" t="s">
        <v>2252</v>
      </c>
      <c r="F6259" s="4181"/>
    </row>
    <row r="6260" spans="2:6" x14ac:dyDescent="0.2">
      <c r="B6260" s="4186" t="s">
        <v>71</v>
      </c>
      <c r="C6260" s="38" t="s">
        <v>1364</v>
      </c>
      <c r="D6260" s="40">
        <v>0.8</v>
      </c>
      <c r="E6260" s="87" t="s">
        <v>2252</v>
      </c>
      <c r="F6260" s="4181"/>
    </row>
    <row r="6261" spans="2:6" x14ac:dyDescent="0.2">
      <c r="B6261" s="4186"/>
      <c r="C6261" s="38" t="s">
        <v>1365</v>
      </c>
      <c r="D6261" s="40">
        <v>0.45</v>
      </c>
      <c r="E6261" s="87" t="s">
        <v>2252</v>
      </c>
      <c r="F6261" s="4181"/>
    </row>
    <row r="6262" spans="2:6" x14ac:dyDescent="0.2">
      <c r="B6262" s="50" t="s">
        <v>2507</v>
      </c>
      <c r="C6262" s="38" t="s">
        <v>1366</v>
      </c>
      <c r="D6262" s="40">
        <v>2.5000000000000001E-2</v>
      </c>
      <c r="E6262" s="87" t="s">
        <v>1367</v>
      </c>
      <c r="F6262" s="4181"/>
    </row>
    <row r="6263" spans="2:6" x14ac:dyDescent="0.2">
      <c r="B6263" s="50"/>
      <c r="C6263" s="38"/>
      <c r="D6263" s="39"/>
      <c r="E6263" s="87"/>
      <c r="F6263" s="4181"/>
    </row>
    <row r="6264" spans="2:6" x14ac:dyDescent="0.2">
      <c r="B6264" s="49" t="s">
        <v>1278</v>
      </c>
      <c r="C6264" s="38"/>
      <c r="D6264" s="38"/>
      <c r="E6264" s="38"/>
      <c r="F6264" s="4181"/>
    </row>
    <row r="6265" spans="2:6" x14ac:dyDescent="0.2">
      <c r="B6265" s="14"/>
      <c r="C6265" s="38"/>
      <c r="D6265" s="38"/>
      <c r="E6265" s="38"/>
      <c r="F6265" s="4181"/>
    </row>
    <row r="6266" spans="2:6" x14ac:dyDescent="0.2">
      <c r="B6266" s="4186" t="s">
        <v>1360</v>
      </c>
      <c r="C6266" s="38" t="s">
        <v>1361</v>
      </c>
      <c r="D6266" s="40">
        <v>0.99</v>
      </c>
      <c r="E6266" s="38" t="s">
        <v>163</v>
      </c>
      <c r="F6266" s="4181"/>
    </row>
    <row r="6267" spans="2:6" x14ac:dyDescent="0.2">
      <c r="B6267" s="4186"/>
      <c r="C6267" s="38" t="s">
        <v>1362</v>
      </c>
      <c r="D6267" s="40">
        <v>1.49</v>
      </c>
      <c r="E6267" s="38" t="s">
        <v>163</v>
      </c>
      <c r="F6267" s="4181"/>
    </row>
    <row r="6268" spans="2:6" x14ac:dyDescent="0.2">
      <c r="B6268" s="4186"/>
      <c r="C6268" s="38" t="s">
        <v>1363</v>
      </c>
      <c r="D6268" s="40">
        <v>0.99</v>
      </c>
      <c r="E6268" s="38" t="s">
        <v>163</v>
      </c>
      <c r="F6268" s="4181"/>
    </row>
    <row r="6269" spans="2:6" x14ac:dyDescent="0.2">
      <c r="B6269" s="4186" t="s">
        <v>340</v>
      </c>
      <c r="C6269" s="38" t="s">
        <v>1364</v>
      </c>
      <c r="D6269" s="40">
        <v>0.3</v>
      </c>
      <c r="E6269" s="38" t="s">
        <v>2252</v>
      </c>
      <c r="F6269" s="4181"/>
    </row>
    <row r="6270" spans="2:6" x14ac:dyDescent="0.2">
      <c r="B6270" s="4186"/>
      <c r="C6270" s="38" t="s">
        <v>1365</v>
      </c>
      <c r="D6270" s="40">
        <v>0</v>
      </c>
      <c r="E6270" s="38" t="s">
        <v>2252</v>
      </c>
      <c r="F6270" s="4181"/>
    </row>
    <row r="6271" spans="2:6" x14ac:dyDescent="0.2">
      <c r="B6271" s="4186" t="s">
        <v>71</v>
      </c>
      <c r="C6271" s="38" t="s">
        <v>1364</v>
      </c>
      <c r="D6271" s="40">
        <v>0.8</v>
      </c>
      <c r="E6271" s="38" t="s">
        <v>2252</v>
      </c>
      <c r="F6271" s="4181"/>
    </row>
    <row r="6272" spans="2:6" x14ac:dyDescent="0.2">
      <c r="B6272" s="4186"/>
      <c r="C6272" s="38" t="s">
        <v>1365</v>
      </c>
      <c r="D6272" s="40">
        <v>0.45</v>
      </c>
      <c r="E6272" s="38" t="s">
        <v>2252</v>
      </c>
      <c r="F6272" s="4181"/>
    </row>
    <row r="6273" spans="2:6" x14ac:dyDescent="0.2">
      <c r="B6273" s="50" t="s">
        <v>2507</v>
      </c>
      <c r="C6273" s="38" t="s">
        <v>1366</v>
      </c>
      <c r="D6273" s="40">
        <v>2.5000000000000001E-2</v>
      </c>
      <c r="E6273" s="38" t="s">
        <v>1367</v>
      </c>
      <c r="F6273" s="4181"/>
    </row>
    <row r="6274" spans="2:6" x14ac:dyDescent="0.2">
      <c r="B6274" s="14"/>
      <c r="C6274" s="38"/>
      <c r="D6274" s="38"/>
      <c r="E6274" s="38"/>
      <c r="F6274" s="4181"/>
    </row>
    <row r="6275" spans="2:6" x14ac:dyDescent="0.2">
      <c r="B6275" s="4186" t="s">
        <v>1279</v>
      </c>
      <c r="C6275" s="38" t="s">
        <v>1711</v>
      </c>
      <c r="D6275" s="40">
        <v>2.5000000000000001E-2</v>
      </c>
      <c r="E6275" s="38" t="s">
        <v>1367</v>
      </c>
      <c r="F6275" s="4181"/>
    </row>
    <row r="6276" spans="2:6" x14ac:dyDescent="0.2">
      <c r="B6276" s="4186"/>
      <c r="C6276" s="38" t="s">
        <v>1280</v>
      </c>
      <c r="D6276" s="40">
        <v>3.9</v>
      </c>
      <c r="E6276" s="38" t="s">
        <v>1281</v>
      </c>
      <c r="F6276" s="4181"/>
    </row>
    <row r="6277" spans="2:6" ht="13.5" thickBot="1" x14ac:dyDescent="0.25">
      <c r="B6277" s="4187"/>
      <c r="C6277" s="51" t="s">
        <v>1282</v>
      </c>
      <c r="D6277" s="451">
        <v>19.989999999999998</v>
      </c>
      <c r="E6277" s="51" t="s">
        <v>1283</v>
      </c>
      <c r="F6277" s="4182"/>
    </row>
    <row r="6278" spans="2:6" ht="13.5" thickBot="1" x14ac:dyDescent="0.25">
      <c r="B6278" s="3" t="s">
        <v>52</v>
      </c>
      <c r="C6278" s="4"/>
      <c r="D6278" s="4"/>
      <c r="E6278" s="4"/>
      <c r="F6278" s="5"/>
    </row>
    <row r="6279" spans="2:6" ht="13.5" thickTop="1" x14ac:dyDescent="0.2">
      <c r="B6279" s="331"/>
    </row>
    <row r="6284" spans="2:6" x14ac:dyDescent="0.2">
      <c r="B6284" s="249"/>
    </row>
  </sheetData>
  <sheetProtection algorithmName="SHA-512" hashValue="rSQw6bYaYmsmGZoVZDozZiHGt81pAO1t+oi4ZGbtAwtKcpXyzKcBs+2q26exANyR9sll9oXtHLorudDp721MzQ==" saltValue="bKXIV8Ymzy3gJ94X+7wnfQ==" spinCount="100000" sheet="1" objects="1" scenarios="1"/>
  <mergeCells count="9208">
    <mergeCell ref="T485:T486"/>
    <mergeCell ref="U485:U486"/>
    <mergeCell ref="AA466:AA467"/>
    <mergeCell ref="AB466:AB467"/>
    <mergeCell ref="AC466:AC467"/>
    <mergeCell ref="AD466:AD467"/>
    <mergeCell ref="AE466:AE467"/>
    <mergeCell ref="B471:C471"/>
    <mergeCell ref="D471:H471"/>
    <mergeCell ref="B472:C472"/>
    <mergeCell ref="D472:H472"/>
    <mergeCell ref="N504:N505"/>
    <mergeCell ref="O504:O505"/>
    <mergeCell ref="B465:C467"/>
    <mergeCell ref="D465:D467"/>
    <mergeCell ref="E465:P465"/>
    <mergeCell ref="Q465:Y465"/>
    <mergeCell ref="Z465:AB465"/>
    <mergeCell ref="AC465:AE465"/>
    <mergeCell ref="E466:E467"/>
    <mergeCell ref="F466:F467"/>
    <mergeCell ref="G466:G467"/>
    <mergeCell ref="H466:H467"/>
    <mergeCell ref="I466:I467"/>
    <mergeCell ref="AC503:AE503"/>
    <mergeCell ref="E504:E505"/>
    <mergeCell ref="F504:F505"/>
    <mergeCell ref="G504:G505"/>
    <mergeCell ref="H504:H505"/>
    <mergeCell ref="I504:I505"/>
    <mergeCell ref="J504:J505"/>
    <mergeCell ref="K504:L504"/>
    <mergeCell ref="M504:M505"/>
    <mergeCell ref="S466:S467"/>
    <mergeCell ref="AE485:AE486"/>
    <mergeCell ref="D490:H490"/>
    <mergeCell ref="B491:C491"/>
    <mergeCell ref="D491:H491"/>
    <mergeCell ref="P504:P505"/>
    <mergeCell ref="Q504:Q505"/>
    <mergeCell ref="R504:R505"/>
    <mergeCell ref="S504:S505"/>
    <mergeCell ref="T504:T505"/>
    <mergeCell ref="U504:U505"/>
    <mergeCell ref="V504:V505"/>
    <mergeCell ref="D403:F403"/>
    <mergeCell ref="B404:C404"/>
    <mergeCell ref="B264:C264"/>
    <mergeCell ref="B274:C274"/>
    <mergeCell ref="B769:C769"/>
    <mergeCell ref="B770:C770"/>
    <mergeCell ref="B771:C771"/>
    <mergeCell ref="B772:C772"/>
    <mergeCell ref="B773:C773"/>
    <mergeCell ref="B774:C774"/>
    <mergeCell ref="B775:C775"/>
    <mergeCell ref="B776:C776"/>
    <mergeCell ref="B777:C777"/>
    <mergeCell ref="B778:C778"/>
    <mergeCell ref="D479:F479"/>
    <mergeCell ref="D480:F480"/>
    <mergeCell ref="B495:AF495"/>
    <mergeCell ref="D497:F497"/>
    <mergeCell ref="B499:C499"/>
    <mergeCell ref="B501:C501"/>
    <mergeCell ref="D566:F566"/>
    <mergeCell ref="D567:F567"/>
    <mergeCell ref="D517:F517"/>
    <mergeCell ref="D518:F518"/>
    <mergeCell ref="D498:F498"/>
    <mergeCell ref="D499:F499"/>
    <mergeCell ref="B457:AF457"/>
    <mergeCell ref="D459:F459"/>
    <mergeCell ref="B460:C460"/>
    <mergeCell ref="B461:C461"/>
    <mergeCell ref="B463:C463"/>
    <mergeCell ref="D463:Q463"/>
    <mergeCell ref="B825:C825"/>
    <mergeCell ref="B826:C826"/>
    <mergeCell ref="B829:C829"/>
    <mergeCell ref="B822:C822"/>
    <mergeCell ref="B824:C824"/>
    <mergeCell ref="D831:H831"/>
    <mergeCell ref="B831:C831"/>
    <mergeCell ref="B827:C827"/>
    <mergeCell ref="B828:C828"/>
    <mergeCell ref="B425:C425"/>
    <mergeCell ref="D796:F796"/>
    <mergeCell ref="B779:C779"/>
    <mergeCell ref="B780:C780"/>
    <mergeCell ref="B781:C781"/>
    <mergeCell ref="B782:C782"/>
    <mergeCell ref="B783:C783"/>
    <mergeCell ref="B784:C784"/>
    <mergeCell ref="B785:C785"/>
    <mergeCell ref="B752:C752"/>
    <mergeCell ref="B753:C753"/>
    <mergeCell ref="B754:C754"/>
    <mergeCell ref="B755:C755"/>
    <mergeCell ref="B756:C756"/>
    <mergeCell ref="B757:C757"/>
    <mergeCell ref="B758:C758"/>
    <mergeCell ref="B759:C759"/>
    <mergeCell ref="B716:C716"/>
    <mergeCell ref="B717:C717"/>
    <mergeCell ref="B718:C718"/>
    <mergeCell ref="B719:C719"/>
    <mergeCell ref="B720:C720"/>
    <mergeCell ref="B721:C721"/>
    <mergeCell ref="B604:C604"/>
    <mergeCell ref="B605:C605"/>
    <mergeCell ref="B606:C606"/>
    <mergeCell ref="B607:C607"/>
    <mergeCell ref="B608:C608"/>
    <mergeCell ref="B609:C609"/>
    <mergeCell ref="B256:C256"/>
    <mergeCell ref="X590:X591"/>
    <mergeCell ref="Y590:Y591"/>
    <mergeCell ref="Z590:Z591"/>
    <mergeCell ref="AA590:AA591"/>
    <mergeCell ref="B612:C612"/>
    <mergeCell ref="B597:C597"/>
    <mergeCell ref="B598:C598"/>
    <mergeCell ref="X504:X505"/>
    <mergeCell ref="Y504:Y505"/>
    <mergeCell ref="Z504:Z505"/>
    <mergeCell ref="W466:W467"/>
    <mergeCell ref="X466:X467"/>
    <mergeCell ref="Y466:Y467"/>
    <mergeCell ref="Z466:Z467"/>
    <mergeCell ref="W485:W486"/>
    <mergeCell ref="X485:X486"/>
    <mergeCell ref="Y485:Y486"/>
    <mergeCell ref="Z485:Z486"/>
    <mergeCell ref="AA485:AA486"/>
    <mergeCell ref="D501:Q501"/>
    <mergeCell ref="B503:C505"/>
    <mergeCell ref="D503:D505"/>
    <mergeCell ref="E503:P503"/>
    <mergeCell ref="Q503:Y503"/>
    <mergeCell ref="Z503:AB503"/>
    <mergeCell ref="D814:F814"/>
    <mergeCell ref="D815:F815"/>
    <mergeCell ref="B823:C823"/>
    <mergeCell ref="B766:C766"/>
    <mergeCell ref="B767:C767"/>
    <mergeCell ref="B768:C768"/>
    <mergeCell ref="B735:C735"/>
    <mergeCell ref="B736:C736"/>
    <mergeCell ref="B737:C737"/>
    <mergeCell ref="B738:C738"/>
    <mergeCell ref="B739:C739"/>
    <mergeCell ref="B740:C740"/>
    <mergeCell ref="B741:C741"/>
    <mergeCell ref="B742:C742"/>
    <mergeCell ref="B743:C743"/>
    <mergeCell ref="B744:C744"/>
    <mergeCell ref="B745:C745"/>
    <mergeCell ref="B746:C746"/>
    <mergeCell ref="B817:C817"/>
    <mergeCell ref="B760:C760"/>
    <mergeCell ref="B761:C761"/>
    <mergeCell ref="B762:C762"/>
    <mergeCell ref="B763:C763"/>
    <mergeCell ref="B764:C764"/>
    <mergeCell ref="B765:C765"/>
    <mergeCell ref="B747:C747"/>
    <mergeCell ref="B748:C748"/>
    <mergeCell ref="B749:C749"/>
    <mergeCell ref="B750:C750"/>
    <mergeCell ref="B751:C751"/>
    <mergeCell ref="B786:C786"/>
    <mergeCell ref="B179:C179"/>
    <mergeCell ref="B180:C180"/>
    <mergeCell ref="D584:F584"/>
    <mergeCell ref="D585:F585"/>
    <mergeCell ref="B592:C592"/>
    <mergeCell ref="B593:C593"/>
    <mergeCell ref="B594:C594"/>
    <mergeCell ref="B595:C595"/>
    <mergeCell ref="B596:C596"/>
    <mergeCell ref="B599:C599"/>
    <mergeCell ref="B600:C600"/>
    <mergeCell ref="B601:C601"/>
    <mergeCell ref="B602:C602"/>
    <mergeCell ref="B603:C603"/>
    <mergeCell ref="T466:T467"/>
    <mergeCell ref="U466:U467"/>
    <mergeCell ref="V466:V467"/>
    <mergeCell ref="J466:J467"/>
    <mergeCell ref="K466:L466"/>
    <mergeCell ref="M466:M467"/>
    <mergeCell ref="N466:N467"/>
    <mergeCell ref="O466:O467"/>
    <mergeCell ref="P466:P467"/>
    <mergeCell ref="Q466:Q467"/>
    <mergeCell ref="R466:R467"/>
    <mergeCell ref="B510:C510"/>
    <mergeCell ref="D510:H510"/>
    <mergeCell ref="V485:V486"/>
    <mergeCell ref="B509:C509"/>
    <mergeCell ref="D509:H509"/>
    <mergeCell ref="U542:U543"/>
    <mergeCell ref="V542:V543"/>
    <mergeCell ref="AB485:AB486"/>
    <mergeCell ref="AC485:AC486"/>
    <mergeCell ref="AD485:AD486"/>
    <mergeCell ref="B490:C490"/>
    <mergeCell ref="B476:AF476"/>
    <mergeCell ref="D478:F478"/>
    <mergeCell ref="B479:C479"/>
    <mergeCell ref="B480:C480"/>
    <mergeCell ref="D482:Q482"/>
    <mergeCell ref="B484:C486"/>
    <mergeCell ref="D484:D486"/>
    <mergeCell ref="E484:P484"/>
    <mergeCell ref="Q484:Y484"/>
    <mergeCell ref="Z484:AB484"/>
    <mergeCell ref="AC484:AE484"/>
    <mergeCell ref="E485:E486"/>
    <mergeCell ref="F485:F486"/>
    <mergeCell ref="G485:G486"/>
    <mergeCell ref="H485:H486"/>
    <mergeCell ref="I485:I486"/>
    <mergeCell ref="J485:J486"/>
    <mergeCell ref="K485:L485"/>
    <mergeCell ref="M485:M486"/>
    <mergeCell ref="B482:C482"/>
    <mergeCell ref="B488:C488"/>
    <mergeCell ref="B487:C487"/>
    <mergeCell ref="N485:N486"/>
    <mergeCell ref="O485:O486"/>
    <mergeCell ref="P485:P486"/>
    <mergeCell ref="Q485:Q486"/>
    <mergeCell ref="R485:R486"/>
    <mergeCell ref="S485:S486"/>
    <mergeCell ref="AA504:AA505"/>
    <mergeCell ref="AB504:AB505"/>
    <mergeCell ref="AC504:AC505"/>
    <mergeCell ref="AD504:AD505"/>
    <mergeCell ref="AE504:AE505"/>
    <mergeCell ref="B506:C506"/>
    <mergeCell ref="AB523:AB524"/>
    <mergeCell ref="AC523:AC524"/>
    <mergeCell ref="AD523:AD524"/>
    <mergeCell ref="AE523:AE524"/>
    <mergeCell ref="B528:C528"/>
    <mergeCell ref="D528:H528"/>
    <mergeCell ref="B498:C498"/>
    <mergeCell ref="J523:J524"/>
    <mergeCell ref="K523:L523"/>
    <mergeCell ref="M523:M524"/>
    <mergeCell ref="N523:N524"/>
    <mergeCell ref="O523:O524"/>
    <mergeCell ref="P523:P524"/>
    <mergeCell ref="Q523:Q524"/>
    <mergeCell ref="R523:R524"/>
    <mergeCell ref="S523:S524"/>
    <mergeCell ref="T523:T524"/>
    <mergeCell ref="U523:U524"/>
    <mergeCell ref="V523:V524"/>
    <mergeCell ref="W523:W524"/>
    <mergeCell ref="X523:X524"/>
    <mergeCell ref="Y523:Y524"/>
    <mergeCell ref="Z523:Z524"/>
    <mergeCell ref="AA523:AA524"/>
    <mergeCell ref="B507:C507"/>
    <mergeCell ref="W504:W505"/>
    <mergeCell ref="W542:W543"/>
    <mergeCell ref="X542:X543"/>
    <mergeCell ref="Y542:Y543"/>
    <mergeCell ref="Z542:Z543"/>
    <mergeCell ref="AA542:AA543"/>
    <mergeCell ref="AB542:AB543"/>
    <mergeCell ref="AC542:AC543"/>
    <mergeCell ref="AD542:AD543"/>
    <mergeCell ref="B547:C547"/>
    <mergeCell ref="B533:AF533"/>
    <mergeCell ref="D535:F535"/>
    <mergeCell ref="B536:C536"/>
    <mergeCell ref="B537:C537"/>
    <mergeCell ref="D539:Q539"/>
    <mergeCell ref="B541:C543"/>
    <mergeCell ref="D541:D543"/>
    <mergeCell ref="E541:P541"/>
    <mergeCell ref="Q541:Y541"/>
    <mergeCell ref="Z541:AB541"/>
    <mergeCell ref="AC541:AE541"/>
    <mergeCell ref="E542:E543"/>
    <mergeCell ref="F542:F543"/>
    <mergeCell ref="G542:G543"/>
    <mergeCell ref="H542:H543"/>
    <mergeCell ref="I542:I543"/>
    <mergeCell ref="J542:J543"/>
    <mergeCell ref="K542:L542"/>
    <mergeCell ref="M542:M543"/>
    <mergeCell ref="B545:C545"/>
    <mergeCell ref="B529:C529"/>
    <mergeCell ref="D529:H529"/>
    <mergeCell ref="B514:AF514"/>
    <mergeCell ref="D516:F516"/>
    <mergeCell ref="B517:C517"/>
    <mergeCell ref="B520:C520"/>
    <mergeCell ref="D520:Q520"/>
    <mergeCell ref="B522:C524"/>
    <mergeCell ref="D522:D524"/>
    <mergeCell ref="E522:P522"/>
    <mergeCell ref="Q522:Y522"/>
    <mergeCell ref="Z522:AB522"/>
    <mergeCell ref="AC522:AE522"/>
    <mergeCell ref="E523:E524"/>
    <mergeCell ref="F523:F524"/>
    <mergeCell ref="G523:G524"/>
    <mergeCell ref="H523:H524"/>
    <mergeCell ref="I523:I524"/>
    <mergeCell ref="B518:C518"/>
    <mergeCell ref="B525:C525"/>
    <mergeCell ref="B526:C526"/>
    <mergeCell ref="B611:C611"/>
    <mergeCell ref="D611:H611"/>
    <mergeCell ref="D612:H612"/>
    <mergeCell ref="B563:AF563"/>
    <mergeCell ref="D565:F565"/>
    <mergeCell ref="B566:C566"/>
    <mergeCell ref="B567:C567"/>
    <mergeCell ref="B569:C569"/>
    <mergeCell ref="D569:Q569"/>
    <mergeCell ref="B571:C573"/>
    <mergeCell ref="D571:D573"/>
    <mergeCell ref="E571:P571"/>
    <mergeCell ref="Q571:Y571"/>
    <mergeCell ref="Z571:AB571"/>
    <mergeCell ref="AC571:AE571"/>
    <mergeCell ref="E572:E573"/>
    <mergeCell ref="F572:F573"/>
    <mergeCell ref="G572:G573"/>
    <mergeCell ref="H572:H573"/>
    <mergeCell ref="I572:I573"/>
    <mergeCell ref="J572:J573"/>
    <mergeCell ref="K572:L572"/>
    <mergeCell ref="M572:M573"/>
    <mergeCell ref="N572:N573"/>
    <mergeCell ref="O572:O573"/>
    <mergeCell ref="P572:P573"/>
    <mergeCell ref="Q572:Q573"/>
    <mergeCell ref="J590:J591"/>
    <mergeCell ref="K590:L590"/>
    <mergeCell ref="M590:M591"/>
    <mergeCell ref="N590:N591"/>
    <mergeCell ref="O590:O591"/>
    <mergeCell ref="B577:C577"/>
    <mergeCell ref="D577:H577"/>
    <mergeCell ref="B539:C539"/>
    <mergeCell ref="R572:R573"/>
    <mergeCell ref="S572:S573"/>
    <mergeCell ref="T572:T573"/>
    <mergeCell ref="U572:U573"/>
    <mergeCell ref="V572:V573"/>
    <mergeCell ref="W572:W573"/>
    <mergeCell ref="X572:X573"/>
    <mergeCell ref="Y572:Y573"/>
    <mergeCell ref="Z572:Z573"/>
    <mergeCell ref="AA572:AA573"/>
    <mergeCell ref="AB572:AB573"/>
    <mergeCell ref="AC572:AC573"/>
    <mergeCell ref="AD572:AD573"/>
    <mergeCell ref="AE572:AE573"/>
    <mergeCell ref="B574:C574"/>
    <mergeCell ref="B576:C576"/>
    <mergeCell ref="D576:H576"/>
    <mergeCell ref="AE542:AE543"/>
    <mergeCell ref="B544:C544"/>
    <mergeCell ref="D547:H547"/>
    <mergeCell ref="B548:C548"/>
    <mergeCell ref="D548:H548"/>
    <mergeCell ref="N542:N543"/>
    <mergeCell ref="O542:O543"/>
    <mergeCell ref="P542:P543"/>
    <mergeCell ref="Q542:Q543"/>
    <mergeCell ref="R542:R543"/>
    <mergeCell ref="S542:S543"/>
    <mergeCell ref="T542:T543"/>
    <mergeCell ref="B581:AF581"/>
    <mergeCell ref="D583:F583"/>
    <mergeCell ref="B584:C584"/>
    <mergeCell ref="B585:C585"/>
    <mergeCell ref="D587:Q587"/>
    <mergeCell ref="B589:C591"/>
    <mergeCell ref="D589:D591"/>
    <mergeCell ref="E589:P589"/>
    <mergeCell ref="Q589:Y589"/>
    <mergeCell ref="Z589:AB589"/>
    <mergeCell ref="AC589:AE589"/>
    <mergeCell ref="E590:E591"/>
    <mergeCell ref="F590:F591"/>
    <mergeCell ref="G590:G591"/>
    <mergeCell ref="H590:H591"/>
    <mergeCell ref="I590:I591"/>
    <mergeCell ref="B587:C587"/>
    <mergeCell ref="AB590:AB591"/>
    <mergeCell ref="AC590:AC591"/>
    <mergeCell ref="AD590:AD591"/>
    <mergeCell ref="AE590:AE591"/>
    <mergeCell ref="P590:P591"/>
    <mergeCell ref="Q590:Q591"/>
    <mergeCell ref="R590:R591"/>
    <mergeCell ref="S590:S591"/>
    <mergeCell ref="T590:T591"/>
    <mergeCell ref="U590:U591"/>
    <mergeCell ref="V590:V591"/>
    <mergeCell ref="W590:W591"/>
    <mergeCell ref="B182:C182"/>
    <mergeCell ref="B121:AF121"/>
    <mergeCell ref="D123:F123"/>
    <mergeCell ref="B124:C124"/>
    <mergeCell ref="B125:C125"/>
    <mergeCell ref="B127:C127"/>
    <mergeCell ref="D127:Q127"/>
    <mergeCell ref="B129:C131"/>
    <mergeCell ref="D129:D131"/>
    <mergeCell ref="E129:P129"/>
    <mergeCell ref="Q129:Y129"/>
    <mergeCell ref="Z129:AB129"/>
    <mergeCell ref="AC129:AE129"/>
    <mergeCell ref="E130:E131"/>
    <mergeCell ref="F130:F131"/>
    <mergeCell ref="G130:G131"/>
    <mergeCell ref="AD112:AD113"/>
    <mergeCell ref="AE112:AE113"/>
    <mergeCell ref="B114:C114"/>
    <mergeCell ref="B116:C116"/>
    <mergeCell ref="D116:H116"/>
    <mergeCell ref="B117:C117"/>
    <mergeCell ref="D117:H117"/>
    <mergeCell ref="T148:T149"/>
    <mergeCell ref="U148:U149"/>
    <mergeCell ref="V148:V149"/>
    <mergeCell ref="W148:W149"/>
    <mergeCell ref="X148:X149"/>
    <mergeCell ref="Y148:Y149"/>
    <mergeCell ref="Z148:Z149"/>
    <mergeCell ref="AA148:AA149"/>
    <mergeCell ref="AB148:AB149"/>
    <mergeCell ref="AE625:AE626"/>
    <mergeCell ref="B676:C676"/>
    <mergeCell ref="D676:H676"/>
    <mergeCell ref="B616:AF616"/>
    <mergeCell ref="D618:F618"/>
    <mergeCell ref="B619:C619"/>
    <mergeCell ref="B622:C622"/>
    <mergeCell ref="D622:Q622"/>
    <mergeCell ref="B624:C626"/>
    <mergeCell ref="D624:D626"/>
    <mergeCell ref="E624:P624"/>
    <mergeCell ref="Q624:Y624"/>
    <mergeCell ref="Z624:AB624"/>
    <mergeCell ref="AC624:AE624"/>
    <mergeCell ref="E625:E626"/>
    <mergeCell ref="F625:F626"/>
    <mergeCell ref="G625:G626"/>
    <mergeCell ref="H625:H626"/>
    <mergeCell ref="I625:I626"/>
    <mergeCell ref="J625:J626"/>
    <mergeCell ref="K625:L625"/>
    <mergeCell ref="M625:M626"/>
    <mergeCell ref="N625:N626"/>
    <mergeCell ref="O625:O626"/>
    <mergeCell ref="D619:F619"/>
    <mergeCell ref="B620:C620"/>
    <mergeCell ref="D620:F620"/>
    <mergeCell ref="B675:C675"/>
    <mergeCell ref="D675:H675"/>
    <mergeCell ref="E689:E690"/>
    <mergeCell ref="F689:F690"/>
    <mergeCell ref="G689:G690"/>
    <mergeCell ref="H689:H690"/>
    <mergeCell ref="I689:I690"/>
    <mergeCell ref="J689:J690"/>
    <mergeCell ref="K689:L689"/>
    <mergeCell ref="M689:M690"/>
    <mergeCell ref="N689:N690"/>
    <mergeCell ref="O689:O690"/>
    <mergeCell ref="P689:P690"/>
    <mergeCell ref="Q689:Q690"/>
    <mergeCell ref="R689:R690"/>
    <mergeCell ref="S689:S690"/>
    <mergeCell ref="T689:T690"/>
    <mergeCell ref="U689:U690"/>
    <mergeCell ref="D683:F683"/>
    <mergeCell ref="B271:C271"/>
    <mergeCell ref="B272:C272"/>
    <mergeCell ref="V689:V690"/>
    <mergeCell ref="W689:W690"/>
    <mergeCell ref="X689:X690"/>
    <mergeCell ref="Y689:Y690"/>
    <mergeCell ref="Z689:Z690"/>
    <mergeCell ref="AA689:AA690"/>
    <mergeCell ref="AB689:AB690"/>
    <mergeCell ref="AC689:AC690"/>
    <mergeCell ref="AD689:AD690"/>
    <mergeCell ref="AE689:AE690"/>
    <mergeCell ref="B697:C697"/>
    <mergeCell ref="D699:H699"/>
    <mergeCell ref="B700:C700"/>
    <mergeCell ref="D700:H700"/>
    <mergeCell ref="B699:C699"/>
    <mergeCell ref="B695:C695"/>
    <mergeCell ref="B696:C696"/>
    <mergeCell ref="B680:AF680"/>
    <mergeCell ref="D682:F682"/>
    <mergeCell ref="B683:C683"/>
    <mergeCell ref="B684:C684"/>
    <mergeCell ref="D686:Q686"/>
    <mergeCell ref="B688:C690"/>
    <mergeCell ref="D688:D690"/>
    <mergeCell ref="E688:P688"/>
    <mergeCell ref="Q688:Y688"/>
    <mergeCell ref="Z688:AB688"/>
    <mergeCell ref="AC688:AE688"/>
    <mergeCell ref="D446:D448"/>
    <mergeCell ref="E446:P446"/>
    <mergeCell ref="T713:T714"/>
    <mergeCell ref="U713:U714"/>
    <mergeCell ref="V713:V714"/>
    <mergeCell ref="W713:W714"/>
    <mergeCell ref="X713:X714"/>
    <mergeCell ref="Y713:Y714"/>
    <mergeCell ref="D707:F707"/>
    <mergeCell ref="D708:F708"/>
    <mergeCell ref="B715:C715"/>
    <mergeCell ref="B728:C728"/>
    <mergeCell ref="B729:C729"/>
    <mergeCell ref="B730:C730"/>
    <mergeCell ref="B732:C732"/>
    <mergeCell ref="B733:C733"/>
    <mergeCell ref="B694:C694"/>
    <mergeCell ref="B726:C726"/>
    <mergeCell ref="B727:C727"/>
    <mergeCell ref="B722:C722"/>
    <mergeCell ref="B723:C723"/>
    <mergeCell ref="B724:C724"/>
    <mergeCell ref="B725:C725"/>
    <mergeCell ref="AE713:AE714"/>
    <mergeCell ref="B788:C788"/>
    <mergeCell ref="D788:H788"/>
    <mergeCell ref="B789:C789"/>
    <mergeCell ref="D789:H789"/>
    <mergeCell ref="B686:C686"/>
    <mergeCell ref="B704:AF704"/>
    <mergeCell ref="D706:F706"/>
    <mergeCell ref="B707:C707"/>
    <mergeCell ref="B708:C708"/>
    <mergeCell ref="B710:C710"/>
    <mergeCell ref="D710:Q710"/>
    <mergeCell ref="B712:C714"/>
    <mergeCell ref="D712:D714"/>
    <mergeCell ref="E712:P712"/>
    <mergeCell ref="Q712:Y712"/>
    <mergeCell ref="Z712:AB712"/>
    <mergeCell ref="AC712:AE712"/>
    <mergeCell ref="E713:E714"/>
    <mergeCell ref="F713:F714"/>
    <mergeCell ref="G713:G714"/>
    <mergeCell ref="H713:H714"/>
    <mergeCell ref="I713:I714"/>
    <mergeCell ref="J713:J714"/>
    <mergeCell ref="K713:L713"/>
    <mergeCell ref="M713:M714"/>
    <mergeCell ref="N713:N714"/>
    <mergeCell ref="O713:O714"/>
    <mergeCell ref="P713:P714"/>
    <mergeCell ref="Q713:Q714"/>
    <mergeCell ref="R713:R714"/>
    <mergeCell ref="S713:S714"/>
    <mergeCell ref="Q446:Y446"/>
    <mergeCell ref="Z446:AB446"/>
    <mergeCell ref="AC446:AE446"/>
    <mergeCell ref="E447:E448"/>
    <mergeCell ref="F447:F448"/>
    <mergeCell ref="G447:G448"/>
    <mergeCell ref="H447:H448"/>
    <mergeCell ref="I447:I448"/>
    <mergeCell ref="J447:J448"/>
    <mergeCell ref="K447:L447"/>
    <mergeCell ref="M447:M448"/>
    <mergeCell ref="N447:N448"/>
    <mergeCell ref="O447:O448"/>
    <mergeCell ref="P447:P448"/>
    <mergeCell ref="D684:F684"/>
    <mergeCell ref="P625:P626"/>
    <mergeCell ref="Q625:Q626"/>
    <mergeCell ref="R625:R626"/>
    <mergeCell ref="S625:S626"/>
    <mergeCell ref="T625:T626"/>
    <mergeCell ref="U625:U626"/>
    <mergeCell ref="V625:V626"/>
    <mergeCell ref="W625:W626"/>
    <mergeCell ref="X625:X626"/>
    <mergeCell ref="Y625:Y626"/>
    <mergeCell ref="Z625:Z626"/>
    <mergeCell ref="AA625:AA626"/>
    <mergeCell ref="AB625:AB626"/>
    <mergeCell ref="AC625:AC626"/>
    <mergeCell ref="AD625:AD626"/>
    <mergeCell ref="D536:F536"/>
    <mergeCell ref="D537:F537"/>
    <mergeCell ref="AE802:AE803"/>
    <mergeCell ref="B806:C806"/>
    <mergeCell ref="D806:H806"/>
    <mergeCell ref="B807:C807"/>
    <mergeCell ref="D807:H807"/>
    <mergeCell ref="B731:C731"/>
    <mergeCell ref="B804:C804"/>
    <mergeCell ref="B734:C734"/>
    <mergeCell ref="B793:AF793"/>
    <mergeCell ref="D795:F795"/>
    <mergeCell ref="B796:C796"/>
    <mergeCell ref="B799:C799"/>
    <mergeCell ref="D799:Q799"/>
    <mergeCell ref="B801:C803"/>
    <mergeCell ref="D801:D803"/>
    <mergeCell ref="E801:P801"/>
    <mergeCell ref="Q801:Y801"/>
    <mergeCell ref="Z801:AB801"/>
    <mergeCell ref="AC801:AE801"/>
    <mergeCell ref="E802:E803"/>
    <mergeCell ref="F802:F803"/>
    <mergeCell ref="G802:G803"/>
    <mergeCell ref="H802:H803"/>
    <mergeCell ref="I802:I803"/>
    <mergeCell ref="J802:J803"/>
    <mergeCell ref="K802:L802"/>
    <mergeCell ref="M802:M803"/>
    <mergeCell ref="N802:N803"/>
    <mergeCell ref="O802:O803"/>
    <mergeCell ref="P802:P803"/>
    <mergeCell ref="Q802:Q803"/>
    <mergeCell ref="R802:R803"/>
    <mergeCell ref="W820:W821"/>
    <mergeCell ref="X820:X821"/>
    <mergeCell ref="Y820:Y821"/>
    <mergeCell ref="Z820:Z821"/>
    <mergeCell ref="AA820:AA821"/>
    <mergeCell ref="AB820:AB821"/>
    <mergeCell ref="AC820:AC821"/>
    <mergeCell ref="AD820:AD821"/>
    <mergeCell ref="B814:C814"/>
    <mergeCell ref="B468:C468"/>
    <mergeCell ref="B797:C797"/>
    <mergeCell ref="S802:S803"/>
    <mergeCell ref="T802:T803"/>
    <mergeCell ref="U802:U803"/>
    <mergeCell ref="V802:V803"/>
    <mergeCell ref="W802:W803"/>
    <mergeCell ref="X802:X803"/>
    <mergeCell ref="Y802:Y803"/>
    <mergeCell ref="Z802:Z803"/>
    <mergeCell ref="AA802:AA803"/>
    <mergeCell ref="AB802:AB803"/>
    <mergeCell ref="AC802:AC803"/>
    <mergeCell ref="AD802:AD803"/>
    <mergeCell ref="D797:F797"/>
    <mergeCell ref="B691:C691"/>
    <mergeCell ref="B692:C692"/>
    <mergeCell ref="B693:C693"/>
    <mergeCell ref="Z713:Z714"/>
    <mergeCell ref="AA713:AA714"/>
    <mergeCell ref="AB713:AB714"/>
    <mergeCell ref="AC713:AC714"/>
    <mergeCell ref="AD713:AD714"/>
    <mergeCell ref="B877:C877"/>
    <mergeCell ref="B878:C878"/>
    <mergeCell ref="AE820:AE821"/>
    <mergeCell ref="B832:C832"/>
    <mergeCell ref="D832:H832"/>
    <mergeCell ref="B811:AF811"/>
    <mergeCell ref="D813:F813"/>
    <mergeCell ref="B815:C815"/>
    <mergeCell ref="D817:Q817"/>
    <mergeCell ref="B819:C821"/>
    <mergeCell ref="D819:D821"/>
    <mergeCell ref="E819:P819"/>
    <mergeCell ref="Q819:Y819"/>
    <mergeCell ref="Z819:AB819"/>
    <mergeCell ref="AC819:AE819"/>
    <mergeCell ref="E820:E821"/>
    <mergeCell ref="F820:F821"/>
    <mergeCell ref="G820:G821"/>
    <mergeCell ref="H820:H821"/>
    <mergeCell ref="I820:I821"/>
    <mergeCell ref="J820:J821"/>
    <mergeCell ref="K820:L820"/>
    <mergeCell ref="M820:M821"/>
    <mergeCell ref="N820:N821"/>
    <mergeCell ref="O820:O821"/>
    <mergeCell ref="P820:P821"/>
    <mergeCell ref="Q820:Q821"/>
    <mergeCell ref="R820:R821"/>
    <mergeCell ref="S820:S821"/>
    <mergeCell ref="T820:T821"/>
    <mergeCell ref="U820:U821"/>
    <mergeCell ref="V820:V821"/>
    <mergeCell ref="AB919:AB920"/>
    <mergeCell ref="AC919:AC920"/>
    <mergeCell ref="B847:C847"/>
    <mergeCell ref="B848:C848"/>
    <mergeCell ref="B849:C849"/>
    <mergeCell ref="B945:C945"/>
    <mergeCell ref="B946:C946"/>
    <mergeCell ref="B947:C947"/>
    <mergeCell ref="B948:C948"/>
    <mergeCell ref="B949:C949"/>
    <mergeCell ref="B950:C950"/>
    <mergeCell ref="B951:C951"/>
    <mergeCell ref="B952:C952"/>
    <mergeCell ref="B953:C953"/>
    <mergeCell ref="B954:C954"/>
    <mergeCell ref="B955:C955"/>
    <mergeCell ref="B860:C860"/>
    <mergeCell ref="D912:F912"/>
    <mergeCell ref="B914:C914"/>
    <mergeCell ref="B916:C916"/>
    <mergeCell ref="D916:Q916"/>
    <mergeCell ref="B918:C920"/>
    <mergeCell ref="D918:D920"/>
    <mergeCell ref="E918:P918"/>
    <mergeCell ref="Q918:Y918"/>
    <mergeCell ref="Q865:Y865"/>
    <mergeCell ref="B942:C942"/>
    <mergeCell ref="B943:C943"/>
    <mergeCell ref="B944:C944"/>
    <mergeCell ref="B913:C913"/>
    <mergeCell ref="B875:C875"/>
    <mergeCell ref="B876:C876"/>
    <mergeCell ref="B901:C901"/>
    <mergeCell ref="B902:C902"/>
    <mergeCell ref="B903:C903"/>
    <mergeCell ref="B925:C925"/>
    <mergeCell ref="B926:C926"/>
    <mergeCell ref="B927:C927"/>
    <mergeCell ref="B928:C928"/>
    <mergeCell ref="B929:C929"/>
    <mergeCell ref="B930:C930"/>
    <mergeCell ref="B931:C931"/>
    <mergeCell ref="B932:C932"/>
    <mergeCell ref="B933:C933"/>
    <mergeCell ref="B934:C934"/>
    <mergeCell ref="B935:C935"/>
    <mergeCell ref="B936:C936"/>
    <mergeCell ref="B937:C937"/>
    <mergeCell ref="B938:C938"/>
    <mergeCell ref="B921:C921"/>
    <mergeCell ref="B922:C922"/>
    <mergeCell ref="B923:C923"/>
    <mergeCell ref="B924:C924"/>
    <mergeCell ref="B1443:AK1443"/>
    <mergeCell ref="D1445:F1445"/>
    <mergeCell ref="D1446:E1446"/>
    <mergeCell ref="D1447:K1447"/>
    <mergeCell ref="B1424:C1424"/>
    <mergeCell ref="B1423:C1423"/>
    <mergeCell ref="AC1426:AC1427"/>
    <mergeCell ref="AD1426:AD1427"/>
    <mergeCell ref="AE1426:AE1427"/>
    <mergeCell ref="O1426:O1427"/>
    <mergeCell ref="P1426:P1427"/>
    <mergeCell ref="Q1426:Q1427"/>
    <mergeCell ref="R1426:R1427"/>
    <mergeCell ref="S1426:S1427"/>
    <mergeCell ref="T1426:T1427"/>
    <mergeCell ref="U1426:U1427"/>
    <mergeCell ref="V1426:V1427"/>
    <mergeCell ref="W1426:W1427"/>
    <mergeCell ref="X1426:X1427"/>
    <mergeCell ref="B958:C958"/>
    <mergeCell ref="D958:H958"/>
    <mergeCell ref="B939:C939"/>
    <mergeCell ref="B940:C940"/>
    <mergeCell ref="B941:C941"/>
    <mergeCell ref="B1448:C1448"/>
    <mergeCell ref="D1448:Q1448"/>
    <mergeCell ref="B1449:C1451"/>
    <mergeCell ref="D1449:D1451"/>
    <mergeCell ref="E1449:E1451"/>
    <mergeCell ref="F1449:R1449"/>
    <mergeCell ref="S1449:AC1449"/>
    <mergeCell ref="AD1449:AG1449"/>
    <mergeCell ref="AH1449:AJ1449"/>
    <mergeCell ref="F1450:F1451"/>
    <mergeCell ref="G1450:G1451"/>
    <mergeCell ref="H1450:H1451"/>
    <mergeCell ref="I1450:I1451"/>
    <mergeCell ref="AH1450:AH1451"/>
    <mergeCell ref="AI1450:AI1451"/>
    <mergeCell ref="AJ1450:AJ1451"/>
    <mergeCell ref="I1426:I1427"/>
    <mergeCell ref="J1426:J1427"/>
    <mergeCell ref="K1426:K1427"/>
    <mergeCell ref="L1426:L1427"/>
    <mergeCell ref="M1426:N1426"/>
    <mergeCell ref="AF1426:AF1427"/>
    <mergeCell ref="AG1426:AG1427"/>
    <mergeCell ref="AH1426:AH1427"/>
    <mergeCell ref="AI1426:AI1427"/>
    <mergeCell ref="AJ1426:AJ1427"/>
    <mergeCell ref="B1428:C1428"/>
    <mergeCell ref="D1437:G1437"/>
    <mergeCell ref="B1438:C1438"/>
    <mergeCell ref="D1438:G1438"/>
    <mergeCell ref="D1439:G1439"/>
    <mergeCell ref="AB1426:AB1427"/>
    <mergeCell ref="Y1426:Y1427"/>
    <mergeCell ref="Z1426:Z1427"/>
    <mergeCell ref="AA1426:AA1427"/>
    <mergeCell ref="B1439:C1439"/>
    <mergeCell ref="B1440:C1440"/>
    <mergeCell ref="D1440:G1440"/>
    <mergeCell ref="B1419:AK1419"/>
    <mergeCell ref="D1421:F1421"/>
    <mergeCell ref="B1422:C1422"/>
    <mergeCell ref="D1422:E1422"/>
    <mergeCell ref="D1423:K1423"/>
    <mergeCell ref="D1424:Q1424"/>
    <mergeCell ref="B1425:C1427"/>
    <mergeCell ref="D1425:D1427"/>
    <mergeCell ref="E1425:E1427"/>
    <mergeCell ref="F1425:R1425"/>
    <mergeCell ref="S1425:AC1425"/>
    <mergeCell ref="AD1425:AG1425"/>
    <mergeCell ref="AH1425:AJ1425"/>
    <mergeCell ref="F1426:F1427"/>
    <mergeCell ref="G1426:G1427"/>
    <mergeCell ref="H1426:H1427"/>
    <mergeCell ref="B1433:C1433"/>
    <mergeCell ref="B1434:C1434"/>
    <mergeCell ref="B1435:C1435"/>
    <mergeCell ref="B1436:C1436"/>
    <mergeCell ref="B1464:C1464"/>
    <mergeCell ref="D1464:G1464"/>
    <mergeCell ref="J1450:J1451"/>
    <mergeCell ref="K1450:K1451"/>
    <mergeCell ref="L1450:L1451"/>
    <mergeCell ref="M1450:N1450"/>
    <mergeCell ref="O1450:O1451"/>
    <mergeCell ref="P1450:P1451"/>
    <mergeCell ref="Q1450:Q1451"/>
    <mergeCell ref="R1450:R1451"/>
    <mergeCell ref="S1450:S1451"/>
    <mergeCell ref="T1450:T1451"/>
    <mergeCell ref="U1450:U1451"/>
    <mergeCell ref="V1450:V1451"/>
    <mergeCell ref="W1450:W1451"/>
    <mergeCell ref="G1474:G1475"/>
    <mergeCell ref="H1474:H1475"/>
    <mergeCell ref="I1474:I1475"/>
    <mergeCell ref="J1474:J1475"/>
    <mergeCell ref="K1474:K1475"/>
    <mergeCell ref="L1474:L1475"/>
    <mergeCell ref="M1474:N1474"/>
    <mergeCell ref="O1474:O1475"/>
    <mergeCell ref="P1474:P1475"/>
    <mergeCell ref="X1450:X1451"/>
    <mergeCell ref="Y1450:Y1451"/>
    <mergeCell ref="Z1450:Z1451"/>
    <mergeCell ref="AA1450:AA1451"/>
    <mergeCell ref="AB1450:AB1451"/>
    <mergeCell ref="AC1450:AC1451"/>
    <mergeCell ref="AD1450:AD1451"/>
    <mergeCell ref="AE1450:AE1451"/>
    <mergeCell ref="AF1450:AF1451"/>
    <mergeCell ref="AG1450:AG1451"/>
    <mergeCell ref="B1452:C1452"/>
    <mergeCell ref="D1461:G1461"/>
    <mergeCell ref="B1446:C1446"/>
    <mergeCell ref="B1447:C1447"/>
    <mergeCell ref="B1487:C1487"/>
    <mergeCell ref="D1487:G1487"/>
    <mergeCell ref="B1462:C1462"/>
    <mergeCell ref="D1462:G1462"/>
    <mergeCell ref="B1463:C1463"/>
    <mergeCell ref="D1463:G1463"/>
    <mergeCell ref="X1474:X1475"/>
    <mergeCell ref="Y1474:Y1475"/>
    <mergeCell ref="Z1474:Z1475"/>
    <mergeCell ref="AA1474:AA1475"/>
    <mergeCell ref="AB1474:AB1475"/>
    <mergeCell ref="AC1474:AC1475"/>
    <mergeCell ref="AD1474:AD1475"/>
    <mergeCell ref="AE1474:AE1475"/>
    <mergeCell ref="AF1474:AF1475"/>
    <mergeCell ref="AG1474:AG1475"/>
    <mergeCell ref="Q1474:Q1475"/>
    <mergeCell ref="R1474:R1475"/>
    <mergeCell ref="D1495:K1495"/>
    <mergeCell ref="B1477:C1477"/>
    <mergeCell ref="B1478:C1478"/>
    <mergeCell ref="B1479:C1479"/>
    <mergeCell ref="B1480:C1480"/>
    <mergeCell ref="B1481:C1481"/>
    <mergeCell ref="B1482:C1482"/>
    <mergeCell ref="B1483:C1483"/>
    <mergeCell ref="B1484:C1484"/>
    <mergeCell ref="B1495:C1495"/>
    <mergeCell ref="B1488:C1488"/>
    <mergeCell ref="D1488:G1488"/>
    <mergeCell ref="AJ1498:AJ1499"/>
    <mergeCell ref="B1500:C1500"/>
    <mergeCell ref="D1505:G1505"/>
    <mergeCell ref="B1506:C1506"/>
    <mergeCell ref="AE1518:AE1519"/>
    <mergeCell ref="AF1518:AF1519"/>
    <mergeCell ref="AG1518:AG1519"/>
    <mergeCell ref="AH1518:AH1519"/>
    <mergeCell ref="AI1518:AI1519"/>
    <mergeCell ref="V1498:V1499"/>
    <mergeCell ref="W1498:W1499"/>
    <mergeCell ref="F1517:R1517"/>
    <mergeCell ref="S1517:AC1517"/>
    <mergeCell ref="AD1517:AG1517"/>
    <mergeCell ref="AH1517:AJ1517"/>
    <mergeCell ref="F1518:F1519"/>
    <mergeCell ref="G1518:G1519"/>
    <mergeCell ref="H1518:H1519"/>
    <mergeCell ref="I1518:I1519"/>
    <mergeCell ref="J1518:J1519"/>
    <mergeCell ref="AH1474:AH1475"/>
    <mergeCell ref="AI1474:AI1475"/>
    <mergeCell ref="AJ1474:AJ1475"/>
    <mergeCell ref="B1476:C1476"/>
    <mergeCell ref="D1485:G1485"/>
    <mergeCell ref="B1486:C1486"/>
    <mergeCell ref="D1486:G1486"/>
    <mergeCell ref="B1467:AK1467"/>
    <mergeCell ref="D1469:F1469"/>
    <mergeCell ref="B1470:C1470"/>
    <mergeCell ref="D1470:E1470"/>
    <mergeCell ref="B1471:C1471"/>
    <mergeCell ref="D1471:K1471"/>
    <mergeCell ref="B1472:C1472"/>
    <mergeCell ref="D1472:Q1472"/>
    <mergeCell ref="B1473:C1475"/>
    <mergeCell ref="D1473:D1475"/>
    <mergeCell ref="E1473:E1475"/>
    <mergeCell ref="F1473:R1473"/>
    <mergeCell ref="S1473:AC1473"/>
    <mergeCell ref="AD1473:AG1473"/>
    <mergeCell ref="AH1473:AJ1473"/>
    <mergeCell ref="F1474:F1475"/>
    <mergeCell ref="S1474:S1475"/>
    <mergeCell ref="T1474:T1475"/>
    <mergeCell ref="U1474:U1475"/>
    <mergeCell ref="V1474:V1475"/>
    <mergeCell ref="W1474:W1475"/>
    <mergeCell ref="D1526:G1526"/>
    <mergeCell ref="B1527:C1527"/>
    <mergeCell ref="D1527:G1527"/>
    <mergeCell ref="B1528:C1528"/>
    <mergeCell ref="D1528:G1528"/>
    <mergeCell ref="AC1518:AC1519"/>
    <mergeCell ref="AD1518:AD1519"/>
    <mergeCell ref="X1498:X1499"/>
    <mergeCell ref="Y1498:Y1499"/>
    <mergeCell ref="D1506:G1506"/>
    <mergeCell ref="B1507:C1507"/>
    <mergeCell ref="D1507:G1507"/>
    <mergeCell ref="B1508:C1508"/>
    <mergeCell ref="D1508:G1508"/>
    <mergeCell ref="Z1498:Z1499"/>
    <mergeCell ref="AA1498:AA1499"/>
    <mergeCell ref="AB1498:AB1499"/>
    <mergeCell ref="AC1498:AC1499"/>
    <mergeCell ref="AD1498:AD1499"/>
    <mergeCell ref="Q1518:Q1519"/>
    <mergeCell ref="R1518:R1519"/>
    <mergeCell ref="S1518:S1519"/>
    <mergeCell ref="T1518:T1519"/>
    <mergeCell ref="U1518:U1519"/>
    <mergeCell ref="V1518:V1519"/>
    <mergeCell ref="W1518:W1519"/>
    <mergeCell ref="X1518:X1519"/>
    <mergeCell ref="Y1518:Y1519"/>
    <mergeCell ref="Z1518:Z1519"/>
    <mergeCell ref="AA1518:AA1519"/>
    <mergeCell ref="B1521:C1521"/>
    <mergeCell ref="B1522:C1522"/>
    <mergeCell ref="B1523:C1523"/>
    <mergeCell ref="B1524:C1524"/>
    <mergeCell ref="B1501:C1501"/>
    <mergeCell ref="B1502:C1502"/>
    <mergeCell ref="B1503:C1503"/>
    <mergeCell ref="B1504:C1504"/>
    <mergeCell ref="B1531:AK1531"/>
    <mergeCell ref="D1496:Q1496"/>
    <mergeCell ref="B1497:C1499"/>
    <mergeCell ref="D1497:D1499"/>
    <mergeCell ref="E1497:E1499"/>
    <mergeCell ref="F1497:R1497"/>
    <mergeCell ref="S1497:AC1497"/>
    <mergeCell ref="AD1497:AG1497"/>
    <mergeCell ref="AH1497:AJ1497"/>
    <mergeCell ref="F1498:F1499"/>
    <mergeCell ref="G1498:G1499"/>
    <mergeCell ref="H1498:H1499"/>
    <mergeCell ref="I1498:I1499"/>
    <mergeCell ref="J1498:J1499"/>
    <mergeCell ref="K1498:K1499"/>
    <mergeCell ref="L1498:L1499"/>
    <mergeCell ref="M1498:N1498"/>
    <mergeCell ref="O1498:O1499"/>
    <mergeCell ref="P1498:P1499"/>
    <mergeCell ref="Q1498:Q1499"/>
    <mergeCell ref="R1498:R1499"/>
    <mergeCell ref="S1498:S1499"/>
    <mergeCell ref="T1498:T1499"/>
    <mergeCell ref="U1498:U1499"/>
    <mergeCell ref="D1517:D1519"/>
    <mergeCell ref="E1517:E1519"/>
    <mergeCell ref="K1518:K1519"/>
    <mergeCell ref="L1518:L1519"/>
    <mergeCell ref="M1518:N1518"/>
    <mergeCell ref="O1518:O1519"/>
    <mergeCell ref="P1518:P1519"/>
    <mergeCell ref="U1538:U1539"/>
    <mergeCell ref="AB1518:AB1519"/>
    <mergeCell ref="AJ1518:AJ1519"/>
    <mergeCell ref="AE1498:AE1499"/>
    <mergeCell ref="AF1498:AF1499"/>
    <mergeCell ref="AG1498:AG1499"/>
    <mergeCell ref="AH1498:AH1499"/>
    <mergeCell ref="AI1498:AI1499"/>
    <mergeCell ref="D1549:G1549"/>
    <mergeCell ref="V1538:V1539"/>
    <mergeCell ref="W1538:W1539"/>
    <mergeCell ref="X1538:X1539"/>
    <mergeCell ref="Y1538:Y1539"/>
    <mergeCell ref="Z1538:Z1539"/>
    <mergeCell ref="AA1538:AA1539"/>
    <mergeCell ref="AB1538:AB1539"/>
    <mergeCell ref="AC1538:AC1539"/>
    <mergeCell ref="AD1538:AD1539"/>
    <mergeCell ref="AE1538:AE1539"/>
    <mergeCell ref="AF1538:AF1539"/>
    <mergeCell ref="AG1538:AG1539"/>
    <mergeCell ref="AH1538:AH1539"/>
    <mergeCell ref="AI1538:AI1539"/>
    <mergeCell ref="AJ1538:AJ1539"/>
    <mergeCell ref="D1525:G1525"/>
    <mergeCell ref="B1511:AK1511"/>
    <mergeCell ref="D1513:F1513"/>
    <mergeCell ref="B1514:C1514"/>
    <mergeCell ref="D1514:E1514"/>
    <mergeCell ref="B1515:C1515"/>
    <mergeCell ref="D1515:K1515"/>
    <mergeCell ref="B1516:C1516"/>
    <mergeCell ref="D1516:Q1516"/>
    <mergeCell ref="B1517:C1519"/>
    <mergeCell ref="AI1562:AI1563"/>
    <mergeCell ref="AJ1562:AJ1563"/>
    <mergeCell ref="B1555:AK1555"/>
    <mergeCell ref="D1557:F1557"/>
    <mergeCell ref="D1558:E1558"/>
    <mergeCell ref="D1559:K1559"/>
    <mergeCell ref="B1560:C1560"/>
    <mergeCell ref="D1560:Q1560"/>
    <mergeCell ref="B1561:C1563"/>
    <mergeCell ref="D1561:D1563"/>
    <mergeCell ref="E1561:E1563"/>
    <mergeCell ref="F1561:R1561"/>
    <mergeCell ref="S1561:AC1561"/>
    <mergeCell ref="AD1561:AG1561"/>
    <mergeCell ref="AH1561:AJ1561"/>
    <mergeCell ref="F1562:F1563"/>
    <mergeCell ref="G1562:G1563"/>
    <mergeCell ref="H1562:H1563"/>
    <mergeCell ref="I1562:I1563"/>
    <mergeCell ref="J1562:J1563"/>
    <mergeCell ref="B1550:C1550"/>
    <mergeCell ref="T1538:T1539"/>
    <mergeCell ref="S1562:S1563"/>
    <mergeCell ref="T1562:T1563"/>
    <mergeCell ref="U1562:U1563"/>
    <mergeCell ref="AD1562:AD1563"/>
    <mergeCell ref="AE1562:AE1563"/>
    <mergeCell ref="AF1562:AF1563"/>
    <mergeCell ref="AH1562:AH1563"/>
    <mergeCell ref="D1550:G1550"/>
    <mergeCell ref="B1551:C1551"/>
    <mergeCell ref="D1551:G1551"/>
    <mergeCell ref="B1552:C1552"/>
    <mergeCell ref="D1552:G1552"/>
    <mergeCell ref="K1562:K1563"/>
    <mergeCell ref="L1562:L1563"/>
    <mergeCell ref="M1562:N1562"/>
    <mergeCell ref="O1562:O1563"/>
    <mergeCell ref="AG1562:AG1563"/>
    <mergeCell ref="P1562:P1563"/>
    <mergeCell ref="Q1562:Q1563"/>
    <mergeCell ref="R1562:R1563"/>
    <mergeCell ref="D1533:F1533"/>
    <mergeCell ref="B1534:C1534"/>
    <mergeCell ref="D1534:E1534"/>
    <mergeCell ref="B1535:C1535"/>
    <mergeCell ref="D1535:K1535"/>
    <mergeCell ref="B1536:C1536"/>
    <mergeCell ref="D1536:Q1536"/>
    <mergeCell ref="B1537:C1539"/>
    <mergeCell ref="D1537:D1539"/>
    <mergeCell ref="E1537:E1539"/>
    <mergeCell ref="F1537:R1537"/>
    <mergeCell ref="S1537:AC1537"/>
    <mergeCell ref="AD1537:AG1537"/>
    <mergeCell ref="AH1537:AJ1537"/>
    <mergeCell ref="F1538:F1539"/>
    <mergeCell ref="G1538:G1539"/>
    <mergeCell ref="H1538:H1539"/>
    <mergeCell ref="I1538:I1539"/>
    <mergeCell ref="J1538:J1539"/>
    <mergeCell ref="K1538:K1539"/>
    <mergeCell ref="L1538:L1539"/>
    <mergeCell ref="M1538:N1538"/>
    <mergeCell ref="O1538:O1539"/>
    <mergeCell ref="P1538:P1539"/>
    <mergeCell ref="Q1538:Q1539"/>
    <mergeCell ref="R1538:R1539"/>
    <mergeCell ref="S1538:S1539"/>
    <mergeCell ref="B1587:C1587"/>
    <mergeCell ref="D1587:G1587"/>
    <mergeCell ref="B1574:AK1574"/>
    <mergeCell ref="D1576:F1576"/>
    <mergeCell ref="B1577:C1577"/>
    <mergeCell ref="D1577:E1577"/>
    <mergeCell ref="D1578:K1578"/>
    <mergeCell ref="D1579:Q1579"/>
    <mergeCell ref="B1580:C1582"/>
    <mergeCell ref="D1580:D1582"/>
    <mergeCell ref="E1580:E1582"/>
    <mergeCell ref="F1580:R1580"/>
    <mergeCell ref="S1580:AC1580"/>
    <mergeCell ref="AD1580:AG1580"/>
    <mergeCell ref="AH1580:AJ1580"/>
    <mergeCell ref="F1581:F1582"/>
    <mergeCell ref="G1581:G1582"/>
    <mergeCell ref="H1581:H1582"/>
    <mergeCell ref="I1581:I1582"/>
    <mergeCell ref="J1581:J1582"/>
    <mergeCell ref="K1581:K1582"/>
    <mergeCell ref="L1581:L1582"/>
    <mergeCell ref="X1581:X1582"/>
    <mergeCell ref="Y1581:Y1582"/>
    <mergeCell ref="Z1581:Z1582"/>
    <mergeCell ref="AA1581:AA1582"/>
    <mergeCell ref="AB1581:AB1582"/>
    <mergeCell ref="AC1581:AC1582"/>
    <mergeCell ref="AD1581:AD1582"/>
    <mergeCell ref="AE1581:AE1582"/>
    <mergeCell ref="AF1581:AF1582"/>
    <mergeCell ref="AG1581:AG1582"/>
    <mergeCell ref="AJ1581:AJ1582"/>
    <mergeCell ref="B1583:C1583"/>
    <mergeCell ref="D1584:G1584"/>
    <mergeCell ref="B1585:C1585"/>
    <mergeCell ref="B1558:C1558"/>
    <mergeCell ref="B1559:C1559"/>
    <mergeCell ref="D1585:G1585"/>
    <mergeCell ref="B1586:C1586"/>
    <mergeCell ref="D1586:G1586"/>
    <mergeCell ref="B1564:C1564"/>
    <mergeCell ref="B1571:C1571"/>
    <mergeCell ref="D1571:G1571"/>
    <mergeCell ref="B1565:C1565"/>
    <mergeCell ref="D1568:G1568"/>
    <mergeCell ref="B1569:C1569"/>
    <mergeCell ref="D1569:G1569"/>
    <mergeCell ref="B1570:C1570"/>
    <mergeCell ref="D1570:G1570"/>
    <mergeCell ref="B1566:C1566"/>
    <mergeCell ref="B1567:C1567"/>
    <mergeCell ref="AH1581:AH1582"/>
    <mergeCell ref="AI1581:AI1582"/>
    <mergeCell ref="B1578:C1578"/>
    <mergeCell ref="B1579:C1579"/>
    <mergeCell ref="V1562:V1563"/>
    <mergeCell ref="W1562:W1563"/>
    <mergeCell ref="X1562:X1563"/>
    <mergeCell ref="Y1562:Y1563"/>
    <mergeCell ref="Z1562:Z1563"/>
    <mergeCell ref="AA1562:AA1563"/>
    <mergeCell ref="AB1562:AB1563"/>
    <mergeCell ref="AC1562:AC1563"/>
    <mergeCell ref="B1601:C1601"/>
    <mergeCell ref="D1601:G1601"/>
    <mergeCell ref="B1602:C1602"/>
    <mergeCell ref="D1602:G1602"/>
    <mergeCell ref="B1603:C1603"/>
    <mergeCell ref="D1603:G1603"/>
    <mergeCell ref="AF1597:AF1598"/>
    <mergeCell ref="AG1597:AG1598"/>
    <mergeCell ref="AH1597:AH1598"/>
    <mergeCell ref="AI1597:AI1598"/>
    <mergeCell ref="AJ1597:AJ1598"/>
    <mergeCell ref="T1597:T1598"/>
    <mergeCell ref="Y1597:Y1598"/>
    <mergeCell ref="Z1597:Z1598"/>
    <mergeCell ref="AA1597:AA1598"/>
    <mergeCell ref="AB1597:AB1598"/>
    <mergeCell ref="AC1597:AC1598"/>
    <mergeCell ref="AD1597:AD1598"/>
    <mergeCell ref="U1597:U1598"/>
    <mergeCell ref="V1597:V1598"/>
    <mergeCell ref="M1597:N1597"/>
    <mergeCell ref="O1597:O1598"/>
    <mergeCell ref="P1597:P1598"/>
    <mergeCell ref="Q1597:Q1598"/>
    <mergeCell ref="R1597:R1598"/>
    <mergeCell ref="S1597:S1598"/>
    <mergeCell ref="B1599:C1599"/>
    <mergeCell ref="B1609:C1609"/>
    <mergeCell ref="B1610:C1610"/>
    <mergeCell ref="P1634:P1635"/>
    <mergeCell ref="Q1634:Q1635"/>
    <mergeCell ref="R1634:R1635"/>
    <mergeCell ref="S1634:S1635"/>
    <mergeCell ref="T1634:T1635"/>
    <mergeCell ref="U1634:U1635"/>
    <mergeCell ref="V1634:V1635"/>
    <mergeCell ref="W1634:W1635"/>
    <mergeCell ref="AH1596:AJ1596"/>
    <mergeCell ref="F1597:F1598"/>
    <mergeCell ref="G1597:G1598"/>
    <mergeCell ref="H1597:H1598"/>
    <mergeCell ref="I1597:I1598"/>
    <mergeCell ref="J1597:J1598"/>
    <mergeCell ref="AH1613:AH1614"/>
    <mergeCell ref="AI1613:AI1614"/>
    <mergeCell ref="W1613:W1614"/>
    <mergeCell ref="X1613:X1614"/>
    <mergeCell ref="Y1613:Y1614"/>
    <mergeCell ref="Z1613:Z1614"/>
    <mergeCell ref="AA1613:AA1614"/>
    <mergeCell ref="AB1613:AB1614"/>
    <mergeCell ref="AC1613:AC1614"/>
    <mergeCell ref="AD1613:AD1614"/>
    <mergeCell ref="AE1613:AE1614"/>
    <mergeCell ref="D1608:F1608"/>
    <mergeCell ref="D1609:E1609"/>
    <mergeCell ref="K1597:K1598"/>
    <mergeCell ref="L1597:L1598"/>
    <mergeCell ref="D1600:G1600"/>
    <mergeCell ref="O1581:O1582"/>
    <mergeCell ref="P1581:P1582"/>
    <mergeCell ref="Q1581:Q1582"/>
    <mergeCell ref="R1581:R1582"/>
    <mergeCell ref="S1581:S1582"/>
    <mergeCell ref="T1581:T1582"/>
    <mergeCell ref="B1623:C1623"/>
    <mergeCell ref="D1623:G1623"/>
    <mergeCell ref="AE1597:AE1598"/>
    <mergeCell ref="B1615:C1615"/>
    <mergeCell ref="B1624:C1624"/>
    <mergeCell ref="D1624:G1624"/>
    <mergeCell ref="B1590:AK1590"/>
    <mergeCell ref="D1592:F1592"/>
    <mergeCell ref="B1593:C1593"/>
    <mergeCell ref="D1593:E1593"/>
    <mergeCell ref="B1594:C1594"/>
    <mergeCell ref="D1594:K1594"/>
    <mergeCell ref="B1595:C1595"/>
    <mergeCell ref="D1595:Q1595"/>
    <mergeCell ref="B1596:C1598"/>
    <mergeCell ref="D1596:D1598"/>
    <mergeCell ref="E1596:E1598"/>
    <mergeCell ref="F1596:R1596"/>
    <mergeCell ref="AJ1613:AJ1614"/>
    <mergeCell ref="M1581:N1581"/>
    <mergeCell ref="U1581:U1582"/>
    <mergeCell ref="V1581:V1582"/>
    <mergeCell ref="W1581:W1582"/>
    <mergeCell ref="S1596:AC1596"/>
    <mergeCell ref="AD1596:AG1596"/>
    <mergeCell ref="B1606:AK1606"/>
    <mergeCell ref="W1597:W1598"/>
    <mergeCell ref="X1597:X1598"/>
    <mergeCell ref="S1613:S1614"/>
    <mergeCell ref="T1613:T1614"/>
    <mergeCell ref="U1613:U1614"/>
    <mergeCell ref="V1613:V1614"/>
    <mergeCell ref="AH1633:AJ1633"/>
    <mergeCell ref="F1634:F1635"/>
    <mergeCell ref="G1634:G1635"/>
    <mergeCell ref="H1634:H1635"/>
    <mergeCell ref="I1634:I1635"/>
    <mergeCell ref="J1634:J1635"/>
    <mergeCell ref="K1634:K1635"/>
    <mergeCell ref="L1634:L1635"/>
    <mergeCell ref="M1634:N1634"/>
    <mergeCell ref="O1634:O1635"/>
    <mergeCell ref="AG1634:AG1635"/>
    <mergeCell ref="AH1634:AH1635"/>
    <mergeCell ref="D1610:K1610"/>
    <mergeCell ref="AJ1634:AJ1635"/>
    <mergeCell ref="AD1612:AG1612"/>
    <mergeCell ref="AH1612:AJ1612"/>
    <mergeCell ref="AF1613:AF1614"/>
    <mergeCell ref="AG1613:AG1614"/>
    <mergeCell ref="Q1613:Q1614"/>
    <mergeCell ref="B1620:C1620"/>
    <mergeCell ref="AH1666:AJ1666"/>
    <mergeCell ref="F1667:F1668"/>
    <mergeCell ref="G1667:G1668"/>
    <mergeCell ref="H1667:H1668"/>
    <mergeCell ref="I1667:I1668"/>
    <mergeCell ref="J1667:J1668"/>
    <mergeCell ref="AJ1667:AJ1668"/>
    <mergeCell ref="X1634:X1635"/>
    <mergeCell ref="Y1634:Y1635"/>
    <mergeCell ref="Z1634:Z1635"/>
    <mergeCell ref="AA1634:AA1635"/>
    <mergeCell ref="D1637:G1637"/>
    <mergeCell ref="B1638:C1638"/>
    <mergeCell ref="D1638:G1638"/>
    <mergeCell ref="F1650:F1651"/>
    <mergeCell ref="G1650:G1651"/>
    <mergeCell ref="H1650:H1651"/>
    <mergeCell ref="I1650:I1651"/>
    <mergeCell ref="K1667:K1668"/>
    <mergeCell ref="L1667:L1668"/>
    <mergeCell ref="M1667:N1667"/>
    <mergeCell ref="O1667:O1668"/>
    <mergeCell ref="P1667:P1668"/>
    <mergeCell ref="B1640:C1640"/>
    <mergeCell ref="D1640:G1640"/>
    <mergeCell ref="AJ1650:AJ1651"/>
    <mergeCell ref="B1652:C1652"/>
    <mergeCell ref="D1654:G1654"/>
    <mergeCell ref="D1655:G1655"/>
    <mergeCell ref="B1611:C1611"/>
    <mergeCell ref="D1611:Q1611"/>
    <mergeCell ref="B1612:C1614"/>
    <mergeCell ref="D1612:D1614"/>
    <mergeCell ref="E1612:E1614"/>
    <mergeCell ref="F1612:R1612"/>
    <mergeCell ref="S1612:AC1612"/>
    <mergeCell ref="F1613:F1614"/>
    <mergeCell ref="G1613:G1614"/>
    <mergeCell ref="H1613:H1614"/>
    <mergeCell ref="I1613:I1614"/>
    <mergeCell ref="B1616:C1616"/>
    <mergeCell ref="D1621:G1621"/>
    <mergeCell ref="B1622:C1622"/>
    <mergeCell ref="D1622:G1622"/>
    <mergeCell ref="B1636:C1636"/>
    <mergeCell ref="R1613:R1614"/>
    <mergeCell ref="J1613:J1614"/>
    <mergeCell ref="K1613:K1614"/>
    <mergeCell ref="L1613:L1614"/>
    <mergeCell ref="B1630:C1630"/>
    <mergeCell ref="B1631:C1631"/>
    <mergeCell ref="M1613:N1613"/>
    <mergeCell ref="O1613:O1614"/>
    <mergeCell ref="P1613:P1614"/>
    <mergeCell ref="B1617:C1617"/>
    <mergeCell ref="B1618:C1618"/>
    <mergeCell ref="B1619:C1619"/>
    <mergeCell ref="F1649:R1649"/>
    <mergeCell ref="S1649:AC1649"/>
    <mergeCell ref="AD1649:AG1649"/>
    <mergeCell ref="AH1649:AJ1649"/>
    <mergeCell ref="Q1667:Q1668"/>
    <mergeCell ref="R1667:R1668"/>
    <mergeCell ref="B1653:C1653"/>
    <mergeCell ref="B1643:AK1643"/>
    <mergeCell ref="D1645:F1645"/>
    <mergeCell ref="D1656:G1656"/>
    <mergeCell ref="D1657:G1657"/>
    <mergeCell ref="B1673:C1673"/>
    <mergeCell ref="D1673:G1673"/>
    <mergeCell ref="D1671:G1671"/>
    <mergeCell ref="B1672:C1672"/>
    <mergeCell ref="D1672:G1672"/>
    <mergeCell ref="B1660:AK1660"/>
    <mergeCell ref="D1662:F1662"/>
    <mergeCell ref="D1663:E1663"/>
    <mergeCell ref="D1664:K1664"/>
    <mergeCell ref="D1665:Q1665"/>
    <mergeCell ref="B1666:C1668"/>
    <mergeCell ref="D1666:D1668"/>
    <mergeCell ref="E1666:E1668"/>
    <mergeCell ref="F1666:R1666"/>
    <mergeCell ref="S1666:AC1666"/>
    <mergeCell ref="AD1666:AG1666"/>
    <mergeCell ref="B1663:C1663"/>
    <mergeCell ref="B1664:C1664"/>
    <mergeCell ref="B1665:C1665"/>
    <mergeCell ref="B1656:C1656"/>
    <mergeCell ref="B1657:C1657"/>
    <mergeCell ref="Z1650:Z1651"/>
    <mergeCell ref="AA1650:AA1651"/>
    <mergeCell ref="AB1650:AB1651"/>
    <mergeCell ref="AC1650:AC1651"/>
    <mergeCell ref="AD1650:AD1651"/>
    <mergeCell ref="AE1650:AE1651"/>
    <mergeCell ref="AF1650:AF1651"/>
    <mergeCell ref="AG1650:AG1651"/>
    <mergeCell ref="AH1650:AH1651"/>
    <mergeCell ref="AI1650:AI1651"/>
    <mergeCell ref="B1639:C1639"/>
    <mergeCell ref="D1639:G1639"/>
    <mergeCell ref="D1630:E1630"/>
    <mergeCell ref="D1631:K1631"/>
    <mergeCell ref="B1632:C1632"/>
    <mergeCell ref="D1632:Q1632"/>
    <mergeCell ref="B1633:C1635"/>
    <mergeCell ref="AI1634:AI1635"/>
    <mergeCell ref="AB1634:AB1635"/>
    <mergeCell ref="AC1634:AC1635"/>
    <mergeCell ref="AD1634:AD1635"/>
    <mergeCell ref="AE1634:AE1635"/>
    <mergeCell ref="AF1634:AF1635"/>
    <mergeCell ref="B1646:C1646"/>
    <mergeCell ref="D1646:E1646"/>
    <mergeCell ref="B1647:C1647"/>
    <mergeCell ref="D1647:K1647"/>
    <mergeCell ref="B1648:C1648"/>
    <mergeCell ref="D1648:Q1648"/>
    <mergeCell ref="B1649:C1651"/>
    <mergeCell ref="D1649:D1651"/>
    <mergeCell ref="E1649:E1651"/>
    <mergeCell ref="B1541:C1541"/>
    <mergeCell ref="S1667:S1668"/>
    <mergeCell ref="T1667:T1668"/>
    <mergeCell ref="U1667:U1668"/>
    <mergeCell ref="V1667:V1668"/>
    <mergeCell ref="W1667:W1668"/>
    <mergeCell ref="X1667:X1668"/>
    <mergeCell ref="Y1667:Y1668"/>
    <mergeCell ref="Z1667:Z1668"/>
    <mergeCell ref="AA1667:AA1668"/>
    <mergeCell ref="J1650:J1651"/>
    <mergeCell ref="K1650:K1651"/>
    <mergeCell ref="L1650:L1651"/>
    <mergeCell ref="M1650:N1650"/>
    <mergeCell ref="O1650:O1651"/>
    <mergeCell ref="P1650:P1651"/>
    <mergeCell ref="Q1650:Q1651"/>
    <mergeCell ref="R1650:R1651"/>
    <mergeCell ref="B1627:AK1627"/>
    <mergeCell ref="D1629:F1629"/>
    <mergeCell ref="D1633:D1635"/>
    <mergeCell ref="E1633:E1635"/>
    <mergeCell ref="F1633:R1633"/>
    <mergeCell ref="S1633:AC1633"/>
    <mergeCell ref="AD1633:AG1633"/>
    <mergeCell ref="S1650:S1651"/>
    <mergeCell ref="T1650:T1651"/>
    <mergeCell ref="U1650:U1651"/>
    <mergeCell ref="V1650:V1651"/>
    <mergeCell ref="W1650:W1651"/>
    <mergeCell ref="X1650:X1651"/>
    <mergeCell ref="Y1650:Y1651"/>
    <mergeCell ref="B1746:C1746"/>
    <mergeCell ref="AK1726:AM1726"/>
    <mergeCell ref="AK1727:AK1728"/>
    <mergeCell ref="AL1727:AL1728"/>
    <mergeCell ref="AM1727:AM1728"/>
    <mergeCell ref="B1720:AM1720"/>
    <mergeCell ref="AK1693:AM1693"/>
    <mergeCell ref="AK1694:AK1695"/>
    <mergeCell ref="AL1694:AL1695"/>
    <mergeCell ref="AM1694:AM1695"/>
    <mergeCell ref="B1687:AM1687"/>
    <mergeCell ref="B1740:C1740"/>
    <mergeCell ref="B1741:C1741"/>
    <mergeCell ref="B1742:C1742"/>
    <mergeCell ref="X1694:X1695"/>
    <mergeCell ref="Y1694:Y1695"/>
    <mergeCell ref="Z1694:Z1695"/>
    <mergeCell ref="AA1694:AA1695"/>
    <mergeCell ref="AB1694:AB1695"/>
    <mergeCell ref="AC1694:AC1695"/>
    <mergeCell ref="AD1694:AD1695"/>
    <mergeCell ref="B1716:C1716"/>
    <mergeCell ref="D1716:G1716"/>
    <mergeCell ref="B1717:C1717"/>
    <mergeCell ref="D1717:G1717"/>
    <mergeCell ref="B1730:C1730"/>
    <mergeCell ref="B1731:C1731"/>
    <mergeCell ref="B1732:C1732"/>
    <mergeCell ref="B1733:C1733"/>
    <mergeCell ref="B1734:C1734"/>
    <mergeCell ref="B1735:C1735"/>
    <mergeCell ref="B1736:C1736"/>
    <mergeCell ref="B1743:C1743"/>
    <mergeCell ref="B1744:C1744"/>
    <mergeCell ref="B1745:C1745"/>
    <mergeCell ref="B1737:C1737"/>
    <mergeCell ref="B1738:C1738"/>
    <mergeCell ref="B1739:C1739"/>
    <mergeCell ref="D1722:F1722"/>
    <mergeCell ref="B1723:C1723"/>
    <mergeCell ref="D1723:E1723"/>
    <mergeCell ref="B1724:C1724"/>
    <mergeCell ref="D1724:K1724"/>
    <mergeCell ref="B1725:C1725"/>
    <mergeCell ref="D1725:Q1725"/>
    <mergeCell ref="B1726:C1728"/>
    <mergeCell ref="D1726:D1728"/>
    <mergeCell ref="E1726:E1728"/>
    <mergeCell ref="F1726:R1726"/>
    <mergeCell ref="F1727:F1728"/>
    <mergeCell ref="G1727:G1728"/>
    <mergeCell ref="H1727:H1728"/>
    <mergeCell ref="I1727:I1728"/>
    <mergeCell ref="J1727:J1728"/>
    <mergeCell ref="AI1694:AI1695"/>
    <mergeCell ref="AJ1694:AJ1695"/>
    <mergeCell ref="D1714:G1714"/>
    <mergeCell ref="B1715:C1715"/>
    <mergeCell ref="S1693:AC1693"/>
    <mergeCell ref="AD1693:AG1693"/>
    <mergeCell ref="AH1693:AJ1693"/>
    <mergeCell ref="F1694:F1695"/>
    <mergeCell ref="G1694:G1695"/>
    <mergeCell ref="H1694:H1695"/>
    <mergeCell ref="I1694:I1695"/>
    <mergeCell ref="J1694:J1695"/>
    <mergeCell ref="K1694:K1695"/>
    <mergeCell ref="L1694:L1695"/>
    <mergeCell ref="M1694:N1694"/>
    <mergeCell ref="P1694:P1695"/>
    <mergeCell ref="Q1694:Q1695"/>
    <mergeCell ref="R1694:R1695"/>
    <mergeCell ref="B1674:C1674"/>
    <mergeCell ref="D1674:G1674"/>
    <mergeCell ref="B1669:C1669"/>
    <mergeCell ref="B1670:C1670"/>
    <mergeCell ref="AB1667:AB1668"/>
    <mergeCell ref="AC1667:AC1668"/>
    <mergeCell ref="K1727:K1728"/>
    <mergeCell ref="L1727:L1728"/>
    <mergeCell ref="AE1694:AE1695"/>
    <mergeCell ref="AF1694:AF1695"/>
    <mergeCell ref="S1694:S1695"/>
    <mergeCell ref="T1694:T1695"/>
    <mergeCell ref="U1694:U1695"/>
    <mergeCell ref="V1694:V1695"/>
    <mergeCell ref="W1694:W1695"/>
    <mergeCell ref="AG1694:AG1695"/>
    <mergeCell ref="AH1694:AH1695"/>
    <mergeCell ref="S1726:AC1726"/>
    <mergeCell ref="AD1726:AG1726"/>
    <mergeCell ref="AH1726:AJ1726"/>
    <mergeCell ref="AD1667:AD1668"/>
    <mergeCell ref="AE1667:AE1668"/>
    <mergeCell ref="AF1667:AF1668"/>
    <mergeCell ref="AG1667:AG1668"/>
    <mergeCell ref="AH1667:AH1668"/>
    <mergeCell ref="AI1667:AI1668"/>
    <mergeCell ref="X1845:X1846"/>
    <mergeCell ref="Y1845:Y1846"/>
    <mergeCell ref="Z1845:Z1846"/>
    <mergeCell ref="AA1845:AA1846"/>
    <mergeCell ref="AB1845:AB1846"/>
    <mergeCell ref="AC1845:AC1846"/>
    <mergeCell ref="B1838:AK1838"/>
    <mergeCell ref="D1840:F1840"/>
    <mergeCell ref="B1841:C1841"/>
    <mergeCell ref="D1841:E1841"/>
    <mergeCell ref="B1842:C1842"/>
    <mergeCell ref="D1842:K1842"/>
    <mergeCell ref="B1843:C1843"/>
    <mergeCell ref="AK1894:AM1894"/>
    <mergeCell ref="AK1895:AK1896"/>
    <mergeCell ref="AL1895:AL1896"/>
    <mergeCell ref="AM1895:AM1896"/>
    <mergeCell ref="B1852:C1852"/>
    <mergeCell ref="D1852:G1852"/>
    <mergeCell ref="B1858:C1858"/>
    <mergeCell ref="D1858:E1858"/>
    <mergeCell ref="D1859:K1859"/>
    <mergeCell ref="D1860:Q1860"/>
    <mergeCell ref="B1861:C1863"/>
    <mergeCell ref="D1861:D1863"/>
    <mergeCell ref="E1861:E1863"/>
    <mergeCell ref="F1861:R1861"/>
    <mergeCell ref="S1861:AC1861"/>
    <mergeCell ref="F1862:F1863"/>
    <mergeCell ref="G1862:G1863"/>
    <mergeCell ref="D1849:G1849"/>
    <mergeCell ref="B1850:C1850"/>
    <mergeCell ref="D1850:G1850"/>
    <mergeCell ref="B1851:C1851"/>
    <mergeCell ref="D1851:G1851"/>
    <mergeCell ref="B1855:AM1855"/>
    <mergeCell ref="AD1845:AD1846"/>
    <mergeCell ref="AE1845:AE1846"/>
    <mergeCell ref="AF1845:AF1846"/>
    <mergeCell ref="AG1845:AG1846"/>
    <mergeCell ref="AH1845:AH1846"/>
    <mergeCell ref="AI1845:AI1846"/>
    <mergeCell ref="AJ1845:AJ1846"/>
    <mergeCell ref="B1847:C1847"/>
    <mergeCell ref="B1848:C1848"/>
    <mergeCell ref="B1844:C1846"/>
    <mergeCell ref="D1844:D1846"/>
    <mergeCell ref="F1844:R1844"/>
    <mergeCell ref="S1844:AC1844"/>
    <mergeCell ref="AD1844:AG1844"/>
    <mergeCell ref="AH1844:AJ1844"/>
    <mergeCell ref="F1845:F1846"/>
    <mergeCell ref="G1845:G1846"/>
    <mergeCell ref="H1845:H1846"/>
    <mergeCell ref="I1845:I1846"/>
    <mergeCell ref="J1845:J1846"/>
    <mergeCell ref="K1845:K1846"/>
    <mergeCell ref="L1845:L1846"/>
    <mergeCell ref="M1845:N1845"/>
    <mergeCell ref="O1845:O1846"/>
    <mergeCell ref="P1845:P1846"/>
    <mergeCell ref="Q1845:Q1846"/>
    <mergeCell ref="R1845:R1846"/>
    <mergeCell ref="S1845:S1846"/>
    <mergeCell ref="T1845:T1846"/>
    <mergeCell ref="U1845:U1846"/>
    <mergeCell ref="V1845:V1846"/>
    <mergeCell ref="W1845:W1846"/>
    <mergeCell ref="B1897:C1897"/>
    <mergeCell ref="B1888:AM1888"/>
    <mergeCell ref="B1898:C1898"/>
    <mergeCell ref="B1899:C1899"/>
    <mergeCell ref="B1900:C1900"/>
    <mergeCell ref="B1901:C1901"/>
    <mergeCell ref="B1902:C1902"/>
    <mergeCell ref="H1862:H1863"/>
    <mergeCell ref="I1862:I1863"/>
    <mergeCell ref="AK1861:AM1861"/>
    <mergeCell ref="AK1862:AK1863"/>
    <mergeCell ref="AL1862:AL1863"/>
    <mergeCell ref="AM1862:AM1863"/>
    <mergeCell ref="B1903:C1903"/>
    <mergeCell ref="S1895:S1896"/>
    <mergeCell ref="T1895:T1896"/>
    <mergeCell ref="U1895:U1896"/>
    <mergeCell ref="V1895:V1896"/>
    <mergeCell ref="W1895:W1896"/>
    <mergeCell ref="AD1861:AG1861"/>
    <mergeCell ref="AH1861:AJ1861"/>
    <mergeCell ref="AI1862:AI1863"/>
    <mergeCell ref="AJ1862:AJ1863"/>
    <mergeCell ref="B1864:C1864"/>
    <mergeCell ref="D1882:G1882"/>
    <mergeCell ref="B1883:C1883"/>
    <mergeCell ref="B1865:C1865"/>
    <mergeCell ref="B1866:C1866"/>
    <mergeCell ref="B1880:C1880"/>
    <mergeCell ref="J1862:J1863"/>
    <mergeCell ref="B1894:C1896"/>
    <mergeCell ref="D1894:D1896"/>
    <mergeCell ref="E1894:E1896"/>
    <mergeCell ref="F1894:R1894"/>
    <mergeCell ref="S1894:AC1894"/>
    <mergeCell ref="AD1894:AG1894"/>
    <mergeCell ref="AH1894:AJ1894"/>
    <mergeCell ref="F1895:F1896"/>
    <mergeCell ref="G1895:G1896"/>
    <mergeCell ref="H1895:H1896"/>
    <mergeCell ref="I1895:I1896"/>
    <mergeCell ref="J1895:J1896"/>
    <mergeCell ref="K1895:K1896"/>
    <mergeCell ref="L1895:L1896"/>
    <mergeCell ref="M1895:N1895"/>
    <mergeCell ref="O1895:O1896"/>
    <mergeCell ref="P1895:P1896"/>
    <mergeCell ref="Q1895:Q1896"/>
    <mergeCell ref="AI1895:AI1896"/>
    <mergeCell ref="AJ1895:AJ1896"/>
    <mergeCell ref="K1862:K1863"/>
    <mergeCell ref="L1862:L1863"/>
    <mergeCell ref="M1862:N1862"/>
    <mergeCell ref="O1862:O1863"/>
    <mergeCell ref="P1862:P1863"/>
    <mergeCell ref="Q1862:Q1863"/>
    <mergeCell ref="B1911:C1911"/>
    <mergeCell ref="B1859:C1859"/>
    <mergeCell ref="B1860:C1860"/>
    <mergeCell ref="AE1862:AE1863"/>
    <mergeCell ref="AF1862:AF1863"/>
    <mergeCell ref="AG1862:AG1863"/>
    <mergeCell ref="X1862:X1863"/>
    <mergeCell ref="Y1862:Y1863"/>
    <mergeCell ref="AH1862:AH1863"/>
    <mergeCell ref="AC1862:AC1863"/>
    <mergeCell ref="AD1862:AD1863"/>
    <mergeCell ref="R1862:R1863"/>
    <mergeCell ref="S1862:S1863"/>
    <mergeCell ref="T1862:T1863"/>
    <mergeCell ref="U1862:U1863"/>
    <mergeCell ref="AH1895:AH1896"/>
    <mergeCell ref="V1862:V1863"/>
    <mergeCell ref="W1862:W1863"/>
    <mergeCell ref="AG1895:AG1896"/>
    <mergeCell ref="B1904:C1904"/>
    <mergeCell ref="D1890:F1890"/>
    <mergeCell ref="B1891:C1891"/>
    <mergeCell ref="D1891:E1891"/>
    <mergeCell ref="B1892:C1892"/>
    <mergeCell ref="D1892:K1892"/>
    <mergeCell ref="D1893:Q1893"/>
    <mergeCell ref="D1321:G1321"/>
    <mergeCell ref="B1322:C1322"/>
    <mergeCell ref="D1322:G1322"/>
    <mergeCell ref="B1323:C1323"/>
    <mergeCell ref="D1323:G1323"/>
    <mergeCell ref="B1315:C1315"/>
    <mergeCell ref="B1319:C1319"/>
    <mergeCell ref="B1302:C1302"/>
    <mergeCell ref="B1303:C1303"/>
    <mergeCell ref="AD1299:AG1299"/>
    <mergeCell ref="B1306:C1306"/>
    <mergeCell ref="D1306:G1306"/>
    <mergeCell ref="Q1227:Q1228"/>
    <mergeCell ref="B1914:C1914"/>
    <mergeCell ref="B1867:C1867"/>
    <mergeCell ref="B1868:C1868"/>
    <mergeCell ref="B1869:C1869"/>
    <mergeCell ref="B1870:C1870"/>
    <mergeCell ref="B1871:C1871"/>
    <mergeCell ref="B1872:C1872"/>
    <mergeCell ref="D1883:G1883"/>
    <mergeCell ref="B1884:C1884"/>
    <mergeCell ref="D1884:G1884"/>
    <mergeCell ref="B1885:C1885"/>
    <mergeCell ref="D1885:G1885"/>
    <mergeCell ref="B1873:C1873"/>
    <mergeCell ref="B1874:C1874"/>
    <mergeCell ref="B1875:C1875"/>
    <mergeCell ref="B1876:C1876"/>
    <mergeCell ref="B1877:C1877"/>
    <mergeCell ref="B1878:C1878"/>
    <mergeCell ref="B1879:C1879"/>
    <mergeCell ref="AE972:AE973"/>
    <mergeCell ref="B446:C448"/>
    <mergeCell ref="B1305:C1305"/>
    <mergeCell ref="B1289:C1289"/>
    <mergeCell ref="B1297:C1297"/>
    <mergeCell ref="B1298:C1298"/>
    <mergeCell ref="B1262:C1262"/>
    <mergeCell ref="B1273:C1273"/>
    <mergeCell ref="D1271:F1271"/>
    <mergeCell ref="B1272:C1272"/>
    <mergeCell ref="B1264:C1264"/>
    <mergeCell ref="B1265:C1265"/>
    <mergeCell ref="B1320:C1320"/>
    <mergeCell ref="B1255:C1255"/>
    <mergeCell ref="B1139:C1139"/>
    <mergeCell ref="B1121:C1121"/>
    <mergeCell ref="B1103:C1103"/>
    <mergeCell ref="B1085:C1085"/>
    <mergeCell ref="B1067:C1067"/>
    <mergeCell ref="B1049:C1049"/>
    <mergeCell ref="B956:C956"/>
    <mergeCell ref="B868:C868"/>
    <mergeCell ref="B869:C869"/>
    <mergeCell ref="B870:C870"/>
    <mergeCell ref="B871:C871"/>
    <mergeCell ref="B872:C872"/>
    <mergeCell ref="B873:C873"/>
    <mergeCell ref="B874:C874"/>
    <mergeCell ref="B879:C879"/>
    <mergeCell ref="B880:C880"/>
    <mergeCell ref="B881:C881"/>
    <mergeCell ref="B882:C882"/>
    <mergeCell ref="M972:M973"/>
    <mergeCell ref="N972:N973"/>
    <mergeCell ref="O972:O973"/>
    <mergeCell ref="P972:P973"/>
    <mergeCell ref="Q972:Q973"/>
    <mergeCell ref="R972:R973"/>
    <mergeCell ref="S972:S973"/>
    <mergeCell ref="T972:T973"/>
    <mergeCell ref="U972:U973"/>
    <mergeCell ref="V972:V973"/>
    <mergeCell ref="X972:X973"/>
    <mergeCell ref="Y972:Y973"/>
    <mergeCell ref="Z972:Z973"/>
    <mergeCell ref="AA972:AA973"/>
    <mergeCell ref="AB972:AB973"/>
    <mergeCell ref="AC972:AC973"/>
    <mergeCell ref="AD972:AD973"/>
    <mergeCell ref="E1844:E1846"/>
    <mergeCell ref="D1915:G1915"/>
    <mergeCell ref="B1916:C1916"/>
    <mergeCell ref="B975:C975"/>
    <mergeCell ref="B977:C977"/>
    <mergeCell ref="D977:H977"/>
    <mergeCell ref="B978:C978"/>
    <mergeCell ref="D978:H978"/>
    <mergeCell ref="W972:W973"/>
    <mergeCell ref="B963:AF963"/>
    <mergeCell ref="D965:F965"/>
    <mergeCell ref="B966:C966"/>
    <mergeCell ref="D966:F966"/>
    <mergeCell ref="B967:C967"/>
    <mergeCell ref="D967:F967"/>
    <mergeCell ref="B969:C969"/>
    <mergeCell ref="D969:Q969"/>
    <mergeCell ref="B971:C973"/>
    <mergeCell ref="D971:D973"/>
    <mergeCell ref="E971:P971"/>
    <mergeCell ref="Q971:Y971"/>
    <mergeCell ref="Z971:AB971"/>
    <mergeCell ref="AC971:AE971"/>
    <mergeCell ref="E972:E973"/>
    <mergeCell ref="F972:F973"/>
    <mergeCell ref="G972:G973"/>
    <mergeCell ref="D1028:D1030"/>
    <mergeCell ref="E1028:P1028"/>
    <mergeCell ref="H972:H973"/>
    <mergeCell ref="I972:I973"/>
    <mergeCell ref="J972:J973"/>
    <mergeCell ref="K972:L972"/>
    <mergeCell ref="B1932:C1932"/>
    <mergeCell ref="D1113:F1113"/>
    <mergeCell ref="D1114:F1114"/>
    <mergeCell ref="D1095:F1095"/>
    <mergeCell ref="D1096:F1096"/>
    <mergeCell ref="D1077:F1077"/>
    <mergeCell ref="D1078:F1078"/>
    <mergeCell ref="D1041:F1041"/>
    <mergeCell ref="D1042:F1042"/>
    <mergeCell ref="D1023:F1023"/>
    <mergeCell ref="D1024:F1024"/>
    <mergeCell ref="X1928:X1929"/>
    <mergeCell ref="B993:C993"/>
    <mergeCell ref="Z1928:Z1929"/>
    <mergeCell ref="O1928:O1929"/>
    <mergeCell ref="P1928:P1929"/>
    <mergeCell ref="Q1928:Q1929"/>
    <mergeCell ref="R1928:R1929"/>
    <mergeCell ref="S1928:S1929"/>
    <mergeCell ref="T1928:T1929"/>
    <mergeCell ref="U1928:U1929"/>
    <mergeCell ref="V1928:V1929"/>
    <mergeCell ref="W1928:W1929"/>
    <mergeCell ref="X1011:X1012"/>
    <mergeCell ref="Y1011:Y1012"/>
    <mergeCell ref="O1119:O1120"/>
    <mergeCell ref="P1119:P1120"/>
    <mergeCell ref="Q1119:Q1120"/>
    <mergeCell ref="R1119:R1120"/>
    <mergeCell ref="S1119:S1120"/>
    <mergeCell ref="T1119:T1120"/>
    <mergeCell ref="U1119:U1120"/>
    <mergeCell ref="B1905:C1905"/>
    <mergeCell ref="B1906:C1906"/>
    <mergeCell ref="B1907:C1907"/>
    <mergeCell ref="B1908:C1908"/>
    <mergeCell ref="B1909:C1909"/>
    <mergeCell ref="B1910:C1910"/>
    <mergeCell ref="B1912:C1912"/>
    <mergeCell ref="B1913:C1913"/>
    <mergeCell ref="AA1083:AA1084"/>
    <mergeCell ref="AB1065:AB1066"/>
    <mergeCell ref="B982:AF982"/>
    <mergeCell ref="D984:F984"/>
    <mergeCell ref="B985:C985"/>
    <mergeCell ref="B988:C988"/>
    <mergeCell ref="D988:Q988"/>
    <mergeCell ref="B990:C992"/>
    <mergeCell ref="D990:D992"/>
    <mergeCell ref="E990:P990"/>
    <mergeCell ref="Q990:Y990"/>
    <mergeCell ref="Z990:AB990"/>
    <mergeCell ref="AC990:AE990"/>
    <mergeCell ref="E991:E992"/>
    <mergeCell ref="F991:F992"/>
    <mergeCell ref="G991:G992"/>
    <mergeCell ref="V1119:V1120"/>
    <mergeCell ref="W1119:W1120"/>
    <mergeCell ref="X1119:X1120"/>
    <mergeCell ref="B1028:C1030"/>
    <mergeCell ref="D1843:Q1843"/>
    <mergeCell ref="O1694:O1695"/>
    <mergeCell ref="D1106:H1106"/>
    <mergeCell ref="D1857:F1857"/>
    <mergeCell ref="AG1928:AG1929"/>
    <mergeCell ref="B1052:C1052"/>
    <mergeCell ref="G1029:G1030"/>
    <mergeCell ref="H1029:H1030"/>
    <mergeCell ref="I1029:I1030"/>
    <mergeCell ref="J1029:J1030"/>
    <mergeCell ref="K1029:L1029"/>
    <mergeCell ref="M1029:M1030"/>
    <mergeCell ref="J1047:J1048"/>
    <mergeCell ref="K1047:L1047"/>
    <mergeCell ref="M1047:M1048"/>
    <mergeCell ref="N1047:N1048"/>
    <mergeCell ref="O1047:O1048"/>
    <mergeCell ref="P1047:P1048"/>
    <mergeCell ref="Q1047:Q1048"/>
    <mergeCell ref="R1047:R1048"/>
    <mergeCell ref="S1047:S1048"/>
    <mergeCell ref="T1047:T1048"/>
    <mergeCell ref="U1047:U1048"/>
    <mergeCell ref="V1047:V1048"/>
    <mergeCell ref="W1047:W1048"/>
    <mergeCell ref="X1047:X1048"/>
    <mergeCell ref="Y1047:Y1048"/>
    <mergeCell ref="B1038:AF1038"/>
    <mergeCell ref="D1040:F1040"/>
    <mergeCell ref="B1041:C1041"/>
    <mergeCell ref="B1042:C1042"/>
    <mergeCell ref="AB1047:AB1048"/>
    <mergeCell ref="AC1047:AC1048"/>
    <mergeCell ref="D1044:Q1044"/>
    <mergeCell ref="D1916:G1916"/>
    <mergeCell ref="X1895:X1896"/>
    <mergeCell ref="B1951:C1951"/>
    <mergeCell ref="B1937:C1937"/>
    <mergeCell ref="D1937:G1937"/>
    <mergeCell ref="D1936:G1936"/>
    <mergeCell ref="G1928:G1929"/>
    <mergeCell ref="AA1928:AA1929"/>
    <mergeCell ref="AB1928:AB1929"/>
    <mergeCell ref="AC1928:AC1929"/>
    <mergeCell ref="AD1928:AD1929"/>
    <mergeCell ref="AE1928:AE1929"/>
    <mergeCell ref="AF1928:AF1929"/>
    <mergeCell ref="B1936:C1936"/>
    <mergeCell ref="Q1118:Y1118"/>
    <mergeCell ref="AB1895:AB1896"/>
    <mergeCell ref="AC1895:AC1896"/>
    <mergeCell ref="AD1895:AD1896"/>
    <mergeCell ref="AE1895:AE1896"/>
    <mergeCell ref="AF1895:AF1896"/>
    <mergeCell ref="R1895:R1896"/>
    <mergeCell ref="B1893:C1893"/>
    <mergeCell ref="Y1895:Y1896"/>
    <mergeCell ref="Z1895:Z1896"/>
    <mergeCell ref="AA1895:AA1896"/>
    <mergeCell ref="Z1862:Z1863"/>
    <mergeCell ref="AA1862:AA1863"/>
    <mergeCell ref="AB1862:AB1863"/>
    <mergeCell ref="B1881:C1881"/>
    <mergeCell ref="B1931:C1931"/>
    <mergeCell ref="B1917:C1917"/>
    <mergeCell ref="D1917:G1917"/>
    <mergeCell ref="B1918:C1918"/>
    <mergeCell ref="D1918:G1918"/>
    <mergeCell ref="AH1947:AH1948"/>
    <mergeCell ref="AJ1947:AJ1948"/>
    <mergeCell ref="S1947:S1948"/>
    <mergeCell ref="T1947:T1948"/>
    <mergeCell ref="U1947:U1948"/>
    <mergeCell ref="V1947:V1948"/>
    <mergeCell ref="W1947:W1948"/>
    <mergeCell ref="X1947:X1948"/>
    <mergeCell ref="Y1947:Y1948"/>
    <mergeCell ref="Z1947:Z1948"/>
    <mergeCell ref="AI1947:AI1948"/>
    <mergeCell ref="AH1928:AH1929"/>
    <mergeCell ref="AI1928:AI1929"/>
    <mergeCell ref="AJ1928:AJ1929"/>
    <mergeCell ref="B1930:C1930"/>
    <mergeCell ref="B1933:C1933"/>
    <mergeCell ref="D1934:G1934"/>
    <mergeCell ref="B1935:C1935"/>
    <mergeCell ref="D1935:G1935"/>
    <mergeCell ref="B1927:C1929"/>
    <mergeCell ref="D1927:D1929"/>
    <mergeCell ref="E1927:E1929"/>
    <mergeCell ref="F1927:R1927"/>
    <mergeCell ref="S1927:AC1927"/>
    <mergeCell ref="AD1927:AG1927"/>
    <mergeCell ref="AH1927:AJ1927"/>
    <mergeCell ref="F1928:F1929"/>
    <mergeCell ref="Y1928:Y1929"/>
    <mergeCell ref="H1928:H1929"/>
    <mergeCell ref="I1928:I1929"/>
    <mergeCell ref="J1928:J1929"/>
    <mergeCell ref="K1928:K1929"/>
    <mergeCell ref="AG1981:AG1982"/>
    <mergeCell ref="M1965:N1965"/>
    <mergeCell ref="O1965:O1966"/>
    <mergeCell ref="AH1981:AH1982"/>
    <mergeCell ref="Q1965:Q1966"/>
    <mergeCell ref="R1965:R1966"/>
    <mergeCell ref="S1965:S1966"/>
    <mergeCell ref="T1965:T1966"/>
    <mergeCell ref="U1965:U1966"/>
    <mergeCell ref="V1965:V1966"/>
    <mergeCell ref="W1965:W1966"/>
    <mergeCell ref="P1947:P1948"/>
    <mergeCell ref="Q1947:Q1948"/>
    <mergeCell ref="R1947:R1948"/>
    <mergeCell ref="B1950:C1950"/>
    <mergeCell ref="H1947:H1948"/>
    <mergeCell ref="I1947:I1948"/>
    <mergeCell ref="B1946:C1948"/>
    <mergeCell ref="D1946:D1948"/>
    <mergeCell ref="E1946:E1948"/>
    <mergeCell ref="F1946:R1946"/>
    <mergeCell ref="S1946:AC1946"/>
    <mergeCell ref="AD1946:AG1946"/>
    <mergeCell ref="AH1946:AJ1946"/>
    <mergeCell ref="F1947:F1948"/>
    <mergeCell ref="G1947:G1948"/>
    <mergeCell ref="AB1947:AB1948"/>
    <mergeCell ref="AC1947:AC1948"/>
    <mergeCell ref="AD1947:AD1948"/>
    <mergeCell ref="AE1947:AE1948"/>
    <mergeCell ref="AF1947:AF1948"/>
    <mergeCell ref="AG1947:AG1948"/>
    <mergeCell ref="J1947:J1948"/>
    <mergeCell ref="K1947:K1948"/>
    <mergeCell ref="L1947:L1948"/>
    <mergeCell ref="M1947:N1947"/>
    <mergeCell ref="O1947:O1948"/>
    <mergeCell ref="D1062:Q1062"/>
    <mergeCell ref="B1064:C1066"/>
    <mergeCell ref="D1064:D1066"/>
    <mergeCell ref="Z1981:Z1982"/>
    <mergeCell ref="AA1981:AA1982"/>
    <mergeCell ref="AB1981:AB1982"/>
    <mergeCell ref="AC1981:AC1982"/>
    <mergeCell ref="AD1981:AD1982"/>
    <mergeCell ref="AE1965:AE1966"/>
    <mergeCell ref="AF1965:AF1966"/>
    <mergeCell ref="AE1981:AE1982"/>
    <mergeCell ref="AF1981:AF1982"/>
    <mergeCell ref="B1944:C1944"/>
    <mergeCell ref="D1944:K1944"/>
    <mergeCell ref="B1945:C1945"/>
    <mergeCell ref="D1945:Q1945"/>
    <mergeCell ref="B1921:AK1921"/>
    <mergeCell ref="D1923:F1923"/>
    <mergeCell ref="B1924:C1924"/>
    <mergeCell ref="D1924:E1924"/>
    <mergeCell ref="B1925:C1925"/>
    <mergeCell ref="D1925:K1925"/>
    <mergeCell ref="B1926:C1926"/>
    <mergeCell ref="D1926:Q1926"/>
    <mergeCell ref="L1928:L1929"/>
    <mergeCell ref="M1928:N1928"/>
    <mergeCell ref="B1949:C1949"/>
    <mergeCell ref="S1964:AC1964"/>
    <mergeCell ref="AD1964:AG1964"/>
    <mergeCell ref="AH1964:AJ1964"/>
    <mergeCell ref="D1968:G1968"/>
    <mergeCell ref="B1969:C1969"/>
    <mergeCell ref="D1969:G1969"/>
    <mergeCell ref="B1970:C1970"/>
    <mergeCell ref="D1970:G1970"/>
    <mergeCell ref="B1971:C1971"/>
    <mergeCell ref="D1971:G1971"/>
    <mergeCell ref="P1965:P1966"/>
    <mergeCell ref="AG1965:AG1966"/>
    <mergeCell ref="AH1965:AH1966"/>
    <mergeCell ref="AI1965:AI1966"/>
    <mergeCell ref="AJ1965:AJ1966"/>
    <mergeCell ref="B1967:C1967"/>
    <mergeCell ref="D1952:G1952"/>
    <mergeCell ref="B1953:C1953"/>
    <mergeCell ref="D1953:G1953"/>
    <mergeCell ref="B1954:C1954"/>
    <mergeCell ref="D1954:G1954"/>
    <mergeCell ref="B1955:C1955"/>
    <mergeCell ref="D1955:G1955"/>
    <mergeCell ref="Z1010:AB1010"/>
    <mergeCell ref="AC1010:AE1010"/>
    <mergeCell ref="E1011:E1012"/>
    <mergeCell ref="F1011:F1012"/>
    <mergeCell ref="Z1011:Z1012"/>
    <mergeCell ref="B1006:C1006"/>
    <mergeCell ref="J1011:J1012"/>
    <mergeCell ref="K1011:L1011"/>
    <mergeCell ref="AD1047:AD1048"/>
    <mergeCell ref="X991:X992"/>
    <mergeCell ref="B1046:C1048"/>
    <mergeCell ref="D1046:D1048"/>
    <mergeCell ref="E1046:P1046"/>
    <mergeCell ref="Q1046:Y1046"/>
    <mergeCell ref="Z1046:AB1046"/>
    <mergeCell ref="AC1046:AE1046"/>
    <mergeCell ref="E1047:E1048"/>
    <mergeCell ref="F1047:F1048"/>
    <mergeCell ref="G1047:G1048"/>
    <mergeCell ref="H1047:H1048"/>
    <mergeCell ref="I1047:I1048"/>
    <mergeCell ref="Z1047:Z1048"/>
    <mergeCell ref="AA1047:AA1048"/>
    <mergeCell ref="B1020:AF1020"/>
    <mergeCell ref="D1022:F1022"/>
    <mergeCell ref="B1023:C1023"/>
    <mergeCell ref="B1024:C1024"/>
    <mergeCell ref="B1026:C1026"/>
    <mergeCell ref="D1026:Q1026"/>
    <mergeCell ref="Q1028:Y1028"/>
    <mergeCell ref="B1016:C1016"/>
    <mergeCell ref="B1013:C1013"/>
    <mergeCell ref="G1011:G1012"/>
    <mergeCell ref="H1011:H1012"/>
    <mergeCell ref="I1011:I1012"/>
    <mergeCell ref="Z1028:AB1028"/>
    <mergeCell ref="AC1028:AE1028"/>
    <mergeCell ref="E1029:E1030"/>
    <mergeCell ref="F1029:F1030"/>
    <mergeCell ref="J991:J992"/>
    <mergeCell ref="K991:L991"/>
    <mergeCell ref="M991:M992"/>
    <mergeCell ref="N991:N992"/>
    <mergeCell ref="O991:O992"/>
    <mergeCell ref="P991:P992"/>
    <mergeCell ref="Q991:Q992"/>
    <mergeCell ref="R991:R992"/>
    <mergeCell ref="S991:S992"/>
    <mergeCell ref="T991:T992"/>
    <mergeCell ref="U991:U992"/>
    <mergeCell ref="V991:V992"/>
    <mergeCell ref="W991:W992"/>
    <mergeCell ref="D1016:H1016"/>
    <mergeCell ref="B1002:AF1002"/>
    <mergeCell ref="D1004:F1004"/>
    <mergeCell ref="B1005:C1005"/>
    <mergeCell ref="B1008:C1008"/>
    <mergeCell ref="D1008:Q1008"/>
    <mergeCell ref="B1010:C1012"/>
    <mergeCell ref="D1010:D1012"/>
    <mergeCell ref="E1010:P1010"/>
    <mergeCell ref="Q1010:Y1010"/>
    <mergeCell ref="R1011:R1012"/>
    <mergeCell ref="S1011:S1012"/>
    <mergeCell ref="T1011:T1012"/>
    <mergeCell ref="U1011:U1012"/>
    <mergeCell ref="V1011:V1012"/>
    <mergeCell ref="D1005:F1005"/>
    <mergeCell ref="H991:H992"/>
    <mergeCell ref="I991:I992"/>
    <mergeCell ref="D1006:F1006"/>
    <mergeCell ref="AE1029:AE1030"/>
    <mergeCell ref="B1034:C1034"/>
    <mergeCell ref="D1034:H1034"/>
    <mergeCell ref="N1029:N1030"/>
    <mergeCell ref="O1029:O1030"/>
    <mergeCell ref="P1029:P1030"/>
    <mergeCell ref="Q1029:Q1030"/>
    <mergeCell ref="R1029:R1030"/>
    <mergeCell ref="S1029:S1030"/>
    <mergeCell ref="T1029:T1030"/>
    <mergeCell ref="U1029:U1030"/>
    <mergeCell ref="V1029:V1030"/>
    <mergeCell ref="W1029:W1030"/>
    <mergeCell ref="X1029:X1030"/>
    <mergeCell ref="Y1029:Y1030"/>
    <mergeCell ref="Z1029:Z1030"/>
    <mergeCell ref="AA1029:AA1030"/>
    <mergeCell ref="AB1029:AB1030"/>
    <mergeCell ref="AC1029:AC1030"/>
    <mergeCell ref="AD1029:AD1030"/>
    <mergeCell ref="W1011:W1012"/>
    <mergeCell ref="AA1011:AA1012"/>
    <mergeCell ref="AB1011:AB1012"/>
    <mergeCell ref="X1083:X1084"/>
    <mergeCell ref="Y1083:Y1084"/>
    <mergeCell ref="B1074:AF1074"/>
    <mergeCell ref="D1076:F1076"/>
    <mergeCell ref="B1077:C1077"/>
    <mergeCell ref="B1078:C1078"/>
    <mergeCell ref="V1083:V1084"/>
    <mergeCell ref="D1053:H1053"/>
    <mergeCell ref="D1052:H1052"/>
    <mergeCell ref="D985:F985"/>
    <mergeCell ref="B986:C986"/>
    <mergeCell ref="B997:C997"/>
    <mergeCell ref="D997:H997"/>
    <mergeCell ref="Y991:Y992"/>
    <mergeCell ref="Z991:Z992"/>
    <mergeCell ref="AA991:AA992"/>
    <mergeCell ref="AB991:AB992"/>
    <mergeCell ref="AC991:AC992"/>
    <mergeCell ref="AD991:AD992"/>
    <mergeCell ref="AE991:AE992"/>
    <mergeCell ref="AD1011:AD1012"/>
    <mergeCell ref="AE1011:AE1012"/>
    <mergeCell ref="AC1011:AC1012"/>
    <mergeCell ref="D986:F986"/>
    <mergeCell ref="M1011:M1012"/>
    <mergeCell ref="N1011:N1012"/>
    <mergeCell ref="AC1065:AC1066"/>
    <mergeCell ref="AD1065:AD1066"/>
    <mergeCell ref="AE1065:AE1066"/>
    <mergeCell ref="O1011:O1012"/>
    <mergeCell ref="P1011:P1012"/>
    <mergeCell ref="Q1011:Q1012"/>
    <mergeCell ref="R1083:R1084"/>
    <mergeCell ref="S1083:S1084"/>
    <mergeCell ref="T1083:T1084"/>
    <mergeCell ref="U1083:U1084"/>
    <mergeCell ref="AB1083:AB1084"/>
    <mergeCell ref="AC1083:AC1084"/>
    <mergeCell ref="AD1083:AD1084"/>
    <mergeCell ref="AE1083:AE1084"/>
    <mergeCell ref="B1056:AF1056"/>
    <mergeCell ref="D1058:F1058"/>
    <mergeCell ref="B1059:C1059"/>
    <mergeCell ref="D1059:F1059"/>
    <mergeCell ref="AE1047:AE1048"/>
    <mergeCell ref="D1060:F1060"/>
    <mergeCell ref="B1062:C1062"/>
    <mergeCell ref="B1070:C1070"/>
    <mergeCell ref="D1070:H1070"/>
    <mergeCell ref="G1065:G1066"/>
    <mergeCell ref="M1065:M1066"/>
    <mergeCell ref="N1065:N1066"/>
    <mergeCell ref="O1065:O1066"/>
    <mergeCell ref="P1065:P1066"/>
    <mergeCell ref="Q1065:Q1066"/>
    <mergeCell ref="K1083:L1083"/>
    <mergeCell ref="M1083:M1084"/>
    <mergeCell ref="N1083:N1084"/>
    <mergeCell ref="O1083:O1084"/>
    <mergeCell ref="P1083:P1084"/>
    <mergeCell ref="Q1083:Q1084"/>
    <mergeCell ref="E1064:P1064"/>
    <mergeCell ref="Q1064:Y1064"/>
    <mergeCell ref="W1083:W1084"/>
    <mergeCell ref="D1088:H1088"/>
    <mergeCell ref="B1080:C1080"/>
    <mergeCell ref="D1080:Q1080"/>
    <mergeCell ref="B1082:C1084"/>
    <mergeCell ref="D1082:D1084"/>
    <mergeCell ref="E1082:P1082"/>
    <mergeCell ref="Q1082:Y1082"/>
    <mergeCell ref="Z1082:AB1082"/>
    <mergeCell ref="AC1082:AE1082"/>
    <mergeCell ref="E1083:E1084"/>
    <mergeCell ref="F1083:F1084"/>
    <mergeCell ref="G1083:G1084"/>
    <mergeCell ref="H1083:H1084"/>
    <mergeCell ref="I1083:I1084"/>
    <mergeCell ref="J1083:J1084"/>
    <mergeCell ref="AC1100:AE1100"/>
    <mergeCell ref="E1101:E1102"/>
    <mergeCell ref="F1101:F1102"/>
    <mergeCell ref="G1101:G1102"/>
    <mergeCell ref="H1101:H1102"/>
    <mergeCell ref="I1101:I1102"/>
    <mergeCell ref="J1101:J1102"/>
    <mergeCell ref="K1101:L1101"/>
    <mergeCell ref="M1101:M1102"/>
    <mergeCell ref="N1101:N1102"/>
    <mergeCell ref="O1101:O1102"/>
    <mergeCell ref="P1101:P1102"/>
    <mergeCell ref="Q1101:Q1102"/>
    <mergeCell ref="B1096:C1096"/>
    <mergeCell ref="B1098:C1098"/>
    <mergeCell ref="D1098:Q1098"/>
    <mergeCell ref="B1100:C1102"/>
    <mergeCell ref="Q1136:Y1136"/>
    <mergeCell ref="E1119:E1120"/>
    <mergeCell ref="Z1137:Z1138"/>
    <mergeCell ref="AA1137:AA1138"/>
    <mergeCell ref="AB1137:AB1138"/>
    <mergeCell ref="R1101:R1102"/>
    <mergeCell ref="S1101:S1102"/>
    <mergeCell ref="H1119:H1120"/>
    <mergeCell ref="M1119:M1120"/>
    <mergeCell ref="T1101:T1102"/>
    <mergeCell ref="Z1083:Z1084"/>
    <mergeCell ref="B1092:AF1092"/>
    <mergeCell ref="Z1064:AB1064"/>
    <mergeCell ref="AC1064:AE1064"/>
    <mergeCell ref="E1065:E1066"/>
    <mergeCell ref="F1065:F1066"/>
    <mergeCell ref="H1065:H1066"/>
    <mergeCell ref="I1065:I1066"/>
    <mergeCell ref="J1065:J1066"/>
    <mergeCell ref="K1065:L1065"/>
    <mergeCell ref="R1065:R1066"/>
    <mergeCell ref="S1065:S1066"/>
    <mergeCell ref="T1065:T1066"/>
    <mergeCell ref="U1065:U1066"/>
    <mergeCell ref="V1065:V1066"/>
    <mergeCell ref="W1065:W1066"/>
    <mergeCell ref="X1065:X1066"/>
    <mergeCell ref="Y1065:Y1066"/>
    <mergeCell ref="Z1065:Z1066"/>
    <mergeCell ref="AA1065:AA1066"/>
    <mergeCell ref="I1119:I1120"/>
    <mergeCell ref="J1119:J1120"/>
    <mergeCell ref="D1094:F1094"/>
    <mergeCell ref="B1095:C1095"/>
    <mergeCell ref="B1088:C1088"/>
    <mergeCell ref="U1101:U1102"/>
    <mergeCell ref="V1101:V1102"/>
    <mergeCell ref="W1101:W1102"/>
    <mergeCell ref="X1101:X1102"/>
    <mergeCell ref="D1149:F1149"/>
    <mergeCell ref="B1142:C1142"/>
    <mergeCell ref="D1142:H1142"/>
    <mergeCell ref="Z1119:Z1120"/>
    <mergeCell ref="AA1119:AA1120"/>
    <mergeCell ref="AB1119:AB1120"/>
    <mergeCell ref="AC1119:AC1120"/>
    <mergeCell ref="Z1136:AB1136"/>
    <mergeCell ref="AC1136:AE1136"/>
    <mergeCell ref="B1128:AF1128"/>
    <mergeCell ref="D1130:F1130"/>
    <mergeCell ref="B1131:C1131"/>
    <mergeCell ref="D1131:F1131"/>
    <mergeCell ref="B1132:C1132"/>
    <mergeCell ref="D1132:F1132"/>
    <mergeCell ref="B1134:C1134"/>
    <mergeCell ref="B1124:C1124"/>
    <mergeCell ref="D1124:H1124"/>
    <mergeCell ref="AD1119:AD1120"/>
    <mergeCell ref="AE1119:AE1120"/>
    <mergeCell ref="B1118:C1120"/>
    <mergeCell ref="D1134:Q1134"/>
    <mergeCell ref="B1136:C1138"/>
    <mergeCell ref="D1136:D1138"/>
    <mergeCell ref="E1136:P1136"/>
    <mergeCell ref="B1110:AF1110"/>
    <mergeCell ref="D1112:F1112"/>
    <mergeCell ref="B1113:C1113"/>
    <mergeCell ref="Z1118:AB1118"/>
    <mergeCell ref="AC1118:AE1118"/>
    <mergeCell ref="B1116:C1116"/>
    <mergeCell ref="D1116:Q1116"/>
    <mergeCell ref="AE1101:AE1102"/>
    <mergeCell ref="B1106:C1106"/>
    <mergeCell ref="D1118:D1120"/>
    <mergeCell ref="E1118:P1118"/>
    <mergeCell ref="Y1101:Y1102"/>
    <mergeCell ref="Z1101:Z1102"/>
    <mergeCell ref="AA1101:AA1102"/>
    <mergeCell ref="AB1101:AB1102"/>
    <mergeCell ref="AC1101:AC1102"/>
    <mergeCell ref="AD1101:AD1102"/>
    <mergeCell ref="F1119:F1120"/>
    <mergeCell ref="D1100:D1102"/>
    <mergeCell ref="E1100:P1100"/>
    <mergeCell ref="Q1100:Y1100"/>
    <mergeCell ref="Z1100:AB1100"/>
    <mergeCell ref="K1119:L1119"/>
    <mergeCell ref="Y1119:Y1120"/>
    <mergeCell ref="G1119:G1120"/>
    <mergeCell ref="N1119:N1120"/>
    <mergeCell ref="AD1155:AD1156"/>
    <mergeCell ref="AE1155:AE1156"/>
    <mergeCell ref="B1157:C1157"/>
    <mergeCell ref="D1160:H1160"/>
    <mergeCell ref="AI1981:AI1982"/>
    <mergeCell ref="AJ1981:AJ1982"/>
    <mergeCell ref="D1204:F1204"/>
    <mergeCell ref="B1205:C1205"/>
    <mergeCell ref="B1165:AF1165"/>
    <mergeCell ref="D1167:F1167"/>
    <mergeCell ref="B1168:C1168"/>
    <mergeCell ref="B1169:C1169"/>
    <mergeCell ref="AD1174:AD1175"/>
    <mergeCell ref="AE1174:AE1175"/>
    <mergeCell ref="B1979:C1979"/>
    <mergeCell ref="M1981:N1981"/>
    <mergeCell ref="O1981:O1982"/>
    <mergeCell ref="P1981:P1982"/>
    <mergeCell ref="Y1965:Y1966"/>
    <mergeCell ref="Z1965:Z1966"/>
    <mergeCell ref="AA1965:AA1966"/>
    <mergeCell ref="AB1965:AB1966"/>
    <mergeCell ref="AC1965:AC1966"/>
    <mergeCell ref="AD1965:AD1966"/>
    <mergeCell ref="AA1947:AA1948"/>
    <mergeCell ref="S1981:S1982"/>
    <mergeCell ref="T1981:T1982"/>
    <mergeCell ref="U1981:U1982"/>
    <mergeCell ref="V1981:V1982"/>
    <mergeCell ref="W1981:W1982"/>
    <mergeCell ref="X1981:X1982"/>
    <mergeCell ref="Y1981:Y1982"/>
    <mergeCell ref="B1985:C1985"/>
    <mergeCell ref="D1986:G1986"/>
    <mergeCell ref="B1987:C1987"/>
    <mergeCell ref="D1987:G1987"/>
    <mergeCell ref="D1984:G1984"/>
    <mergeCell ref="B1977:C1977"/>
    <mergeCell ref="U1193:U1194"/>
    <mergeCell ref="V1193:V1194"/>
    <mergeCell ref="W1193:W1194"/>
    <mergeCell ref="X1193:X1194"/>
    <mergeCell ref="W1155:W1156"/>
    <mergeCell ref="X1155:X1156"/>
    <mergeCell ref="Q1981:Q1982"/>
    <mergeCell ref="R1981:R1982"/>
    <mergeCell ref="F1965:F1966"/>
    <mergeCell ref="G1965:G1966"/>
    <mergeCell ref="H1965:H1966"/>
    <mergeCell ref="I1965:I1966"/>
    <mergeCell ref="J1965:J1966"/>
    <mergeCell ref="K1965:K1966"/>
    <mergeCell ref="L1965:L1966"/>
    <mergeCell ref="X1965:X1966"/>
    <mergeCell ref="B1940:AK1940"/>
    <mergeCell ref="D1942:F1942"/>
    <mergeCell ref="B1943:C1943"/>
    <mergeCell ref="D1943:E1943"/>
    <mergeCell ref="Y1155:Y1156"/>
    <mergeCell ref="Z1155:Z1156"/>
    <mergeCell ref="AA1155:AA1156"/>
    <mergeCell ref="AB1155:AB1156"/>
    <mergeCell ref="AC1155:AC1156"/>
    <mergeCell ref="AC1174:AC1175"/>
    <mergeCell ref="AD1137:AD1138"/>
    <mergeCell ref="AE1137:AE1138"/>
    <mergeCell ref="E1137:E1138"/>
    <mergeCell ref="F1137:F1138"/>
    <mergeCell ref="G1137:G1138"/>
    <mergeCell ref="H1137:H1138"/>
    <mergeCell ref="I1137:I1138"/>
    <mergeCell ref="J1137:J1138"/>
    <mergeCell ref="K1137:L1137"/>
    <mergeCell ref="M1137:M1138"/>
    <mergeCell ref="N1137:N1138"/>
    <mergeCell ref="O1137:O1138"/>
    <mergeCell ref="P1137:P1138"/>
    <mergeCell ref="Q1137:Q1138"/>
    <mergeCell ref="R1137:R1138"/>
    <mergeCell ref="S1137:S1138"/>
    <mergeCell ref="T1137:T1138"/>
    <mergeCell ref="U1137:U1138"/>
    <mergeCell ref="V1137:V1138"/>
    <mergeCell ref="W1137:W1138"/>
    <mergeCell ref="X1137:X1138"/>
    <mergeCell ref="Y1137:Y1138"/>
    <mergeCell ref="AC1137:AC1138"/>
    <mergeCell ref="D2059:G2059"/>
    <mergeCell ref="B2059:C2059"/>
    <mergeCell ref="S2045:AC2045"/>
    <mergeCell ref="B2055:C2055"/>
    <mergeCell ref="B2057:C2057"/>
    <mergeCell ref="AI2069:AI2070"/>
    <mergeCell ref="AJ2069:AJ2070"/>
    <mergeCell ref="B2062:AK2062"/>
    <mergeCell ref="D2064:F2064"/>
    <mergeCell ref="B2065:C2065"/>
    <mergeCell ref="D2065:E2065"/>
    <mergeCell ref="B2066:C2066"/>
    <mergeCell ref="D2066:K2066"/>
    <mergeCell ref="B2067:C2067"/>
    <mergeCell ref="D2067:Q2067"/>
    <mergeCell ref="B2068:C2070"/>
    <mergeCell ref="D2068:D2070"/>
    <mergeCell ref="F2045:R2045"/>
    <mergeCell ref="M2046:N2046"/>
    <mergeCell ref="O2046:O2047"/>
    <mergeCell ref="P2046:P2047"/>
    <mergeCell ref="Q2046:Q2047"/>
    <mergeCell ref="R2046:R2047"/>
    <mergeCell ref="AH2046:AH2047"/>
    <mergeCell ref="AI2046:AI2047"/>
    <mergeCell ref="AJ2046:AJ2047"/>
    <mergeCell ref="AG2046:AG2047"/>
    <mergeCell ref="AE2046:AE2047"/>
    <mergeCell ref="AF2046:AF2047"/>
    <mergeCell ref="AH2045:AJ2045"/>
    <mergeCell ref="B2058:C2058"/>
    <mergeCell ref="AD1996:AG1996"/>
    <mergeCell ref="AH1996:AJ1996"/>
    <mergeCell ref="F1997:F1998"/>
    <mergeCell ref="U1997:U1998"/>
    <mergeCell ref="P1997:P1998"/>
    <mergeCell ref="Q1997:Q1998"/>
    <mergeCell ref="X1997:X1998"/>
    <mergeCell ref="Y2030:Y2031"/>
    <mergeCell ref="Z2030:Z2031"/>
    <mergeCell ref="AA2030:AA2031"/>
    <mergeCell ref="AB2030:AB2031"/>
    <mergeCell ref="AC2030:AC2031"/>
    <mergeCell ref="AD2030:AD2031"/>
    <mergeCell ref="AE2030:AE2031"/>
    <mergeCell ref="B1964:C1966"/>
    <mergeCell ref="D1964:D1966"/>
    <mergeCell ref="E1964:E1966"/>
    <mergeCell ref="F1964:R1964"/>
    <mergeCell ref="B1974:AK1974"/>
    <mergeCell ref="D1976:F1976"/>
    <mergeCell ref="D1977:E1977"/>
    <mergeCell ref="B1978:C1978"/>
    <mergeCell ref="D1978:K1978"/>
    <mergeCell ref="D1979:Q1979"/>
    <mergeCell ref="B1980:C1982"/>
    <mergeCell ref="D1980:D1982"/>
    <mergeCell ref="E1980:E1982"/>
    <mergeCell ref="F1980:R1980"/>
    <mergeCell ref="S1980:AC1980"/>
    <mergeCell ref="AD1980:AG1980"/>
    <mergeCell ref="AH1980:AJ1980"/>
    <mergeCell ref="F1981:F1982"/>
    <mergeCell ref="R1997:R1998"/>
    <mergeCell ref="S1997:S1998"/>
    <mergeCell ref="M1997:N1997"/>
    <mergeCell ref="O1997:O1998"/>
    <mergeCell ref="B2003:C2003"/>
    <mergeCell ref="D2003:G2003"/>
    <mergeCell ref="D2008:F2008"/>
    <mergeCell ref="X2046:X2047"/>
    <mergeCell ref="Y2046:Y2047"/>
    <mergeCell ref="K2030:K2031"/>
    <mergeCell ref="L2030:L2031"/>
    <mergeCell ref="M2030:N2030"/>
    <mergeCell ref="B2023:AK2023"/>
    <mergeCell ref="B2006:AK2006"/>
    <mergeCell ref="B2009:C2009"/>
    <mergeCell ref="D2009:E2009"/>
    <mergeCell ref="B2010:C2010"/>
    <mergeCell ref="AJ2030:AJ2031"/>
    <mergeCell ref="O2030:O2031"/>
    <mergeCell ref="P2030:P2031"/>
    <mergeCell ref="Q2030:Q2031"/>
    <mergeCell ref="B1171:C1171"/>
    <mergeCell ref="Z1173:AB1173"/>
    <mergeCell ref="D1161:H1161"/>
    <mergeCell ref="D1171:Q1171"/>
    <mergeCell ref="D1173:D1175"/>
    <mergeCell ref="E1173:P1173"/>
    <mergeCell ref="Q1173:Y1173"/>
    <mergeCell ref="B1160:C1160"/>
    <mergeCell ref="B1190:C1190"/>
    <mergeCell ref="B1961:C1961"/>
    <mergeCell ref="D1961:E1961"/>
    <mergeCell ref="B1962:C1962"/>
    <mergeCell ref="D1962:K1962"/>
    <mergeCell ref="B1963:C1963"/>
    <mergeCell ref="D1963:Q1963"/>
    <mergeCell ref="B2042:C2042"/>
    <mergeCell ref="R2030:R2031"/>
    <mergeCell ref="S2030:S2031"/>
    <mergeCell ref="B1996:C1998"/>
    <mergeCell ref="D1996:D1998"/>
    <mergeCell ref="E1996:E1998"/>
    <mergeCell ref="F1996:R1996"/>
    <mergeCell ref="S1996:AC1996"/>
    <mergeCell ref="G1981:G1982"/>
    <mergeCell ref="H1981:H1982"/>
    <mergeCell ref="I1981:I1982"/>
    <mergeCell ref="J1981:J1982"/>
    <mergeCell ref="K1981:K1982"/>
    <mergeCell ref="L1981:L1982"/>
    <mergeCell ref="B2011:C2011"/>
    <mergeCell ref="D2011:Q2011"/>
    <mergeCell ref="F2013:F2014"/>
    <mergeCell ref="B1999:C1999"/>
    <mergeCell ref="AD1997:AD1998"/>
    <mergeCell ref="AE1997:AE1998"/>
    <mergeCell ref="AF1997:AF1998"/>
    <mergeCell ref="AG1997:AG1998"/>
    <mergeCell ref="V1997:V1998"/>
    <mergeCell ref="W1997:W1998"/>
    <mergeCell ref="AA1997:AA1998"/>
    <mergeCell ref="G2013:G2014"/>
    <mergeCell ref="H2013:H2014"/>
    <mergeCell ref="I2013:I2014"/>
    <mergeCell ref="J2013:J2014"/>
    <mergeCell ref="K2013:K2014"/>
    <mergeCell ref="L2013:L2014"/>
    <mergeCell ref="M2013:N2013"/>
    <mergeCell ref="O2013:O2014"/>
    <mergeCell ref="G1997:G1998"/>
    <mergeCell ref="H1997:H1998"/>
    <mergeCell ref="I1997:I1998"/>
    <mergeCell ref="J1997:J1998"/>
    <mergeCell ref="K1997:K1998"/>
    <mergeCell ref="L1997:L1998"/>
    <mergeCell ref="B2002:C2002"/>
    <mergeCell ref="D2000:G2000"/>
    <mergeCell ref="B2001:C2001"/>
    <mergeCell ref="D2001:G2001"/>
    <mergeCell ref="F2012:R2012"/>
    <mergeCell ref="B2012:C2014"/>
    <mergeCell ref="D2012:D2014"/>
    <mergeCell ref="E2012:E2014"/>
    <mergeCell ref="D2002:G2002"/>
    <mergeCell ref="AB1997:AB1998"/>
    <mergeCell ref="B2026:C2026"/>
    <mergeCell ref="D2026:E2026"/>
    <mergeCell ref="B2027:C2027"/>
    <mergeCell ref="D2027:K2027"/>
    <mergeCell ref="B2028:C2028"/>
    <mergeCell ref="D2028:Q2028"/>
    <mergeCell ref="B2029:C2031"/>
    <mergeCell ref="F2030:F2031"/>
    <mergeCell ref="B1173:C1175"/>
    <mergeCell ref="D1985:G1985"/>
    <mergeCell ref="B1986:C1986"/>
    <mergeCell ref="B1958:AK1958"/>
    <mergeCell ref="D1960:F1960"/>
    <mergeCell ref="B1114:C1114"/>
    <mergeCell ref="D2017:G2017"/>
    <mergeCell ref="B2018:C2018"/>
    <mergeCell ref="D2018:G2018"/>
    <mergeCell ref="B2019:C2019"/>
    <mergeCell ref="D2019:G2019"/>
    <mergeCell ref="B2020:C2020"/>
    <mergeCell ref="D2020:G2020"/>
    <mergeCell ref="AI2013:AI2014"/>
    <mergeCell ref="AJ2013:AJ2014"/>
    <mergeCell ref="B2015:C2015"/>
    <mergeCell ref="B2016:C2016"/>
    <mergeCell ref="R2013:R2014"/>
    <mergeCell ref="S2013:S2014"/>
    <mergeCell ref="T2013:T2014"/>
    <mergeCell ref="U2013:U2014"/>
    <mergeCell ref="V2013:V2014"/>
    <mergeCell ref="W2013:W2014"/>
    <mergeCell ref="T1997:T1998"/>
    <mergeCell ref="Y2013:Y2014"/>
    <mergeCell ref="Z2013:Z2014"/>
    <mergeCell ref="AA2013:AA2014"/>
    <mergeCell ref="AB2013:AB2014"/>
    <mergeCell ref="AC2013:AC2014"/>
    <mergeCell ref="AD2013:AD2014"/>
    <mergeCell ref="AE2013:AE2014"/>
    <mergeCell ref="AF2013:AF2014"/>
    <mergeCell ref="AG2013:AG2014"/>
    <mergeCell ref="AH2013:AH2014"/>
    <mergeCell ref="Y1997:Y1998"/>
    <mergeCell ref="Z1997:Z1998"/>
    <mergeCell ref="AH2029:AJ2029"/>
    <mergeCell ref="AH1997:AH1998"/>
    <mergeCell ref="AI1997:AI1998"/>
    <mergeCell ref="AJ1997:AJ1998"/>
    <mergeCell ref="S2012:AC2012"/>
    <mergeCell ref="AD2012:AG2012"/>
    <mergeCell ref="AH2012:AJ2012"/>
    <mergeCell ref="AC1997:AC1998"/>
    <mergeCell ref="B1179:C1179"/>
    <mergeCell ref="D1205:F1205"/>
    <mergeCell ref="B1206:C1206"/>
    <mergeCell ref="D1206:F1206"/>
    <mergeCell ref="AC1173:AE1173"/>
    <mergeCell ref="E1174:E1175"/>
    <mergeCell ref="F1174:F1175"/>
    <mergeCell ref="B1184:AF1184"/>
    <mergeCell ref="D1186:F1186"/>
    <mergeCell ref="D1187:F1187"/>
    <mergeCell ref="D2010:K2010"/>
    <mergeCell ref="AG2030:AG2031"/>
    <mergeCell ref="AE1211:AE1212"/>
    <mergeCell ref="D1215:H1215"/>
    <mergeCell ref="D1216:H1216"/>
    <mergeCell ref="G2030:G2031"/>
    <mergeCell ref="H2030:H2031"/>
    <mergeCell ref="I2030:I2031"/>
    <mergeCell ref="J2030:J2031"/>
    <mergeCell ref="AD1211:AD1212"/>
    <mergeCell ref="H1211:H1212"/>
    <mergeCell ref="P2013:P2014"/>
    <mergeCell ref="Q2013:Q2014"/>
    <mergeCell ref="X2030:X2031"/>
    <mergeCell ref="B1990:AK1990"/>
    <mergeCell ref="G1174:G1175"/>
    <mergeCell ref="H1174:H1175"/>
    <mergeCell ref="D1208:Q1208"/>
    <mergeCell ref="AH2030:AH2031"/>
    <mergeCell ref="AI2030:AI2031"/>
    <mergeCell ref="B1995:C1995"/>
    <mergeCell ref="X2013:X2014"/>
    <mergeCell ref="B2036:C2036"/>
    <mergeCell ref="D2036:G2036"/>
    <mergeCell ref="S2029:AC2029"/>
    <mergeCell ref="AD2029:AG2029"/>
    <mergeCell ref="B2032:C2032"/>
    <mergeCell ref="Z2046:Z2047"/>
    <mergeCell ref="AA2046:AA2047"/>
    <mergeCell ref="AB2046:AB2047"/>
    <mergeCell ref="AC2046:AC2047"/>
    <mergeCell ref="AD2046:AD2047"/>
    <mergeCell ref="D2033:G2033"/>
    <mergeCell ref="S2046:S2047"/>
    <mergeCell ref="T2046:T2047"/>
    <mergeCell ref="U2046:U2047"/>
    <mergeCell ref="V2046:V2047"/>
    <mergeCell ref="W2046:W2047"/>
    <mergeCell ref="D2044:Q2044"/>
    <mergeCell ref="B2045:C2047"/>
    <mergeCell ref="D2045:D2047"/>
    <mergeCell ref="E2045:E2047"/>
    <mergeCell ref="AF2030:AF2031"/>
    <mergeCell ref="D2029:D2031"/>
    <mergeCell ref="E2029:E2031"/>
    <mergeCell ref="F2029:R2029"/>
    <mergeCell ref="W2030:W2031"/>
    <mergeCell ref="B2043:C2043"/>
    <mergeCell ref="F2046:F2047"/>
    <mergeCell ref="G2046:G2047"/>
    <mergeCell ref="H2046:H2047"/>
    <mergeCell ref="I2046:I2047"/>
    <mergeCell ref="B2071:C2071"/>
    <mergeCell ref="B2072:C2072"/>
    <mergeCell ref="B2073:C2073"/>
    <mergeCell ref="B2074:C2074"/>
    <mergeCell ref="AE2069:AE2070"/>
    <mergeCell ref="AF2069:AF2070"/>
    <mergeCell ref="AG2069:AG2070"/>
    <mergeCell ref="AD2045:AG2045"/>
    <mergeCell ref="D2025:F2025"/>
    <mergeCell ref="B2034:C2034"/>
    <mergeCell ref="D2034:G2034"/>
    <mergeCell ref="B2035:C2035"/>
    <mergeCell ref="T2030:T2031"/>
    <mergeCell ref="U2030:U2031"/>
    <mergeCell ref="V2030:V2031"/>
    <mergeCell ref="D2035:G2035"/>
    <mergeCell ref="D2058:G2058"/>
    <mergeCell ref="B2051:C2051"/>
    <mergeCell ref="B2052:C2052"/>
    <mergeCell ref="B2053:C2053"/>
    <mergeCell ref="B2054:C2054"/>
    <mergeCell ref="B2048:C2048"/>
    <mergeCell ref="B2049:C2049"/>
    <mergeCell ref="B2050:C2050"/>
    <mergeCell ref="B2039:AK2039"/>
    <mergeCell ref="D2041:F2041"/>
    <mergeCell ref="D2042:E2042"/>
    <mergeCell ref="D2043:K2043"/>
    <mergeCell ref="B2044:C2044"/>
    <mergeCell ref="J2046:J2047"/>
    <mergeCell ref="K2046:K2047"/>
    <mergeCell ref="L2046:L2047"/>
    <mergeCell ref="AF2092:AF2093"/>
    <mergeCell ref="AG2092:AG2093"/>
    <mergeCell ref="B2097:C2097"/>
    <mergeCell ref="B2098:C2098"/>
    <mergeCell ref="Z2092:Z2093"/>
    <mergeCell ref="AA2092:AA2093"/>
    <mergeCell ref="B2095:C2095"/>
    <mergeCell ref="B2101:C2101"/>
    <mergeCell ref="B2102:C2102"/>
    <mergeCell ref="B2103:C2103"/>
    <mergeCell ref="B2104:C2104"/>
    <mergeCell ref="B2105:C2105"/>
    <mergeCell ref="B2106:C2106"/>
    <mergeCell ref="B2107:C2107"/>
    <mergeCell ref="B2108:C2108"/>
    <mergeCell ref="D2110:G2110"/>
    <mergeCell ref="B2077:C2077"/>
    <mergeCell ref="B2078:C2078"/>
    <mergeCell ref="D2079:G2079"/>
    <mergeCell ref="AB2092:AB2093"/>
    <mergeCell ref="E2340:E2342"/>
    <mergeCell ref="D2340:D2342"/>
    <mergeCell ref="B2340:C2342"/>
    <mergeCell ref="AD2068:AG2068"/>
    <mergeCell ref="AH2068:AJ2068"/>
    <mergeCell ref="F2069:F2070"/>
    <mergeCell ref="G2069:G2070"/>
    <mergeCell ref="H2069:H2070"/>
    <mergeCell ref="I2069:I2070"/>
    <mergeCell ref="B2111:C2111"/>
    <mergeCell ref="D2111:G2111"/>
    <mergeCell ref="B2112:C2112"/>
    <mergeCell ref="D2112:G2112"/>
    <mergeCell ref="D2109:G2109"/>
    <mergeCell ref="B2110:C2110"/>
    <mergeCell ref="B2085:AK2085"/>
    <mergeCell ref="D2087:F2087"/>
    <mergeCell ref="B2088:C2088"/>
    <mergeCell ref="D2088:E2088"/>
    <mergeCell ref="D2089:K2089"/>
    <mergeCell ref="D2090:Q2090"/>
    <mergeCell ref="B2091:C2093"/>
    <mergeCell ref="D2091:D2093"/>
    <mergeCell ref="E2091:E2093"/>
    <mergeCell ref="F2091:R2091"/>
    <mergeCell ref="S2091:AC2091"/>
    <mergeCell ref="AD2091:AG2091"/>
    <mergeCell ref="AH2091:AJ2091"/>
    <mergeCell ref="F2092:F2093"/>
    <mergeCell ref="G2092:G2093"/>
    <mergeCell ref="H2092:H2093"/>
    <mergeCell ref="I2092:I2093"/>
    <mergeCell ref="Y2341:Y2342"/>
    <mergeCell ref="Z2341:Z2342"/>
    <mergeCell ref="AA2341:AA2342"/>
    <mergeCell ref="AB2341:AB2342"/>
    <mergeCell ref="AF2122:AF2123"/>
    <mergeCell ref="B2346:C2346"/>
    <mergeCell ref="D2346:G2346"/>
    <mergeCell ref="B2143:C2143"/>
    <mergeCell ref="AH2069:AH2070"/>
    <mergeCell ref="B2080:C2080"/>
    <mergeCell ref="D2080:G2080"/>
    <mergeCell ref="B2081:C2081"/>
    <mergeCell ref="D2081:G2081"/>
    <mergeCell ref="B2082:C2082"/>
    <mergeCell ref="D2082:G2082"/>
    <mergeCell ref="X2069:X2070"/>
    <mergeCell ref="Y2069:Y2070"/>
    <mergeCell ref="Z2069:Z2070"/>
    <mergeCell ref="AA2069:AA2070"/>
    <mergeCell ref="AB2069:AB2070"/>
    <mergeCell ref="J2069:J2070"/>
    <mergeCell ref="K2069:K2070"/>
    <mergeCell ref="L2069:L2070"/>
    <mergeCell ref="M2069:N2069"/>
    <mergeCell ref="O2069:O2070"/>
    <mergeCell ref="P2069:P2070"/>
    <mergeCell ref="Q2069:Q2070"/>
    <mergeCell ref="AC2069:AC2070"/>
    <mergeCell ref="AD2069:AD2070"/>
    <mergeCell ref="R2069:R2070"/>
    <mergeCell ref="S2069:S2070"/>
    <mergeCell ref="T2069:T2070"/>
    <mergeCell ref="AJ2273:AJ2274"/>
    <mergeCell ref="D2269:E2269"/>
    <mergeCell ref="B2275:C2275"/>
    <mergeCell ref="B2276:C2276"/>
    <mergeCell ref="B2277:C2277"/>
    <mergeCell ref="B2126:C2126"/>
    <mergeCell ref="B2127:C2127"/>
    <mergeCell ref="B2142:C2142"/>
    <mergeCell ref="B2347:C2347"/>
    <mergeCell ref="D2347:G2347"/>
    <mergeCell ref="AE2341:AE2342"/>
    <mergeCell ref="AF2341:AF2342"/>
    <mergeCell ref="F2341:F2342"/>
    <mergeCell ref="P2341:P2342"/>
    <mergeCell ref="Q2341:Q2342"/>
    <mergeCell ref="S2341:S2342"/>
    <mergeCell ref="T2341:T2342"/>
    <mergeCell ref="R2341:R2342"/>
    <mergeCell ref="W2341:W2342"/>
    <mergeCell ref="O2341:O2342"/>
    <mergeCell ref="L2341:L2342"/>
    <mergeCell ref="D2344:G2344"/>
    <mergeCell ref="B2345:C2345"/>
    <mergeCell ref="D2345:G2345"/>
    <mergeCell ref="AF2325:AF2326"/>
    <mergeCell ref="AC2341:AC2342"/>
    <mergeCell ref="AD2341:AD2342"/>
    <mergeCell ref="V2341:V2342"/>
    <mergeCell ref="G2341:G2342"/>
    <mergeCell ref="H2341:H2342"/>
    <mergeCell ref="I2341:I2342"/>
    <mergeCell ref="B2343:C2343"/>
    <mergeCell ref="B1210:C1212"/>
    <mergeCell ref="D1210:D1212"/>
    <mergeCell ref="E1210:P1210"/>
    <mergeCell ref="Q1210:Y1210"/>
    <mergeCell ref="Z1210:AB1210"/>
    <mergeCell ref="AC1210:AE1210"/>
    <mergeCell ref="E1211:E1212"/>
    <mergeCell ref="F1211:F1212"/>
    <mergeCell ref="G1211:G1212"/>
    <mergeCell ref="B2096:C2096"/>
    <mergeCell ref="AF2291:AF2292"/>
    <mergeCell ref="AG2291:AG2292"/>
    <mergeCell ref="AH2291:AH2292"/>
    <mergeCell ref="AI2291:AI2292"/>
    <mergeCell ref="F2122:F2123"/>
    <mergeCell ref="G2122:G2123"/>
    <mergeCell ref="H2122:H2123"/>
    <mergeCell ref="I2122:I2123"/>
    <mergeCell ref="J2122:J2123"/>
    <mergeCell ref="K2122:K2123"/>
    <mergeCell ref="B2137:C2137"/>
    <mergeCell ref="B2138:C2138"/>
    <mergeCell ref="B2139:C2139"/>
    <mergeCell ref="B2124:C2124"/>
    <mergeCell ref="B2125:C2125"/>
    <mergeCell ref="L2122:L2123"/>
    <mergeCell ref="B2094:C2094"/>
    <mergeCell ref="B2099:C2099"/>
    <mergeCell ref="B2100:C2100"/>
    <mergeCell ref="J2092:J2093"/>
    <mergeCell ref="K2092:K2093"/>
    <mergeCell ref="AE2273:AE2274"/>
    <mergeCell ref="F2340:R2340"/>
    <mergeCell ref="B2301:AK2301"/>
    <mergeCell ref="D2303:F2303"/>
    <mergeCell ref="B2304:C2304"/>
    <mergeCell ref="AH2307:AJ2307"/>
    <mergeCell ref="F2308:F2309"/>
    <mergeCell ref="G2308:G2309"/>
    <mergeCell ref="H2308:H2309"/>
    <mergeCell ref="B2115:AK2115"/>
    <mergeCell ref="B2089:C2089"/>
    <mergeCell ref="B2090:C2090"/>
    <mergeCell ref="AD2092:AD2093"/>
    <mergeCell ref="AE2092:AE2093"/>
    <mergeCell ref="AH2092:AH2093"/>
    <mergeCell ref="AI2092:AI2093"/>
    <mergeCell ref="AB1211:AB1212"/>
    <mergeCell ref="AJ2122:AJ2123"/>
    <mergeCell ref="AG2122:AG2123"/>
    <mergeCell ref="AH2122:AH2123"/>
    <mergeCell ref="B2119:C2119"/>
    <mergeCell ref="AD2121:AG2121"/>
    <mergeCell ref="AJ2092:AJ2093"/>
    <mergeCell ref="L2092:L2093"/>
    <mergeCell ref="M2092:N2092"/>
    <mergeCell ref="O2092:O2093"/>
    <mergeCell ref="P2092:P2093"/>
    <mergeCell ref="Q2092:Q2093"/>
    <mergeCell ref="R2092:R2093"/>
    <mergeCell ref="S2092:S2093"/>
    <mergeCell ref="T2092:T2093"/>
    <mergeCell ref="U2092:U2093"/>
    <mergeCell ref="V2092:V2093"/>
    <mergeCell ref="AD2324:AG2324"/>
    <mergeCell ref="AH2324:AJ2324"/>
    <mergeCell ref="F2325:F2326"/>
    <mergeCell ref="AA2325:AA2326"/>
    <mergeCell ref="AB2325:AB2326"/>
    <mergeCell ref="AC2325:AC2326"/>
    <mergeCell ref="AD2325:AD2326"/>
    <mergeCell ref="B2313:C2313"/>
    <mergeCell ref="B2314:C2314"/>
    <mergeCell ref="AJ2341:AJ2342"/>
    <mergeCell ref="AI2341:AI2342"/>
    <mergeCell ref="AH2341:AH2342"/>
    <mergeCell ref="AG2341:AG2342"/>
    <mergeCell ref="B2144:C2144"/>
    <mergeCell ref="D2145:G2145"/>
    <mergeCell ref="B2146:C2146"/>
    <mergeCell ref="D2146:G2146"/>
    <mergeCell ref="B2147:C2147"/>
    <mergeCell ref="D2147:G2147"/>
    <mergeCell ref="B2148:C2148"/>
    <mergeCell ref="D2148:G2148"/>
    <mergeCell ref="M2308:N2308"/>
    <mergeCell ref="D2323:Q2323"/>
    <mergeCell ref="B2324:C2326"/>
    <mergeCell ref="S2324:AC2324"/>
    <mergeCell ref="D2339:Q2339"/>
    <mergeCell ref="B2339:C2339"/>
    <mergeCell ref="D2338:K2338"/>
    <mergeCell ref="B2338:C2338"/>
    <mergeCell ref="D2337:E2337"/>
    <mergeCell ref="B2337:C2337"/>
    <mergeCell ref="S2340:AC2340"/>
    <mergeCell ref="J2341:J2342"/>
    <mergeCell ref="K2341:K2342"/>
    <mergeCell ref="M2341:N2341"/>
    <mergeCell ref="U2341:U2342"/>
    <mergeCell ref="X2341:X2342"/>
    <mergeCell ref="D2118:E2118"/>
    <mergeCell ref="W2308:W2309"/>
    <mergeCell ref="X2308:X2309"/>
    <mergeCell ref="AA2291:AA2292"/>
    <mergeCell ref="AB2291:AB2292"/>
    <mergeCell ref="AC2291:AC2292"/>
    <mergeCell ref="N1211:N1212"/>
    <mergeCell ref="O1211:O1212"/>
    <mergeCell ref="P1211:P1212"/>
    <mergeCell ref="Q1211:Q1212"/>
    <mergeCell ref="Q2308:Q2309"/>
    <mergeCell ref="R2308:R2309"/>
    <mergeCell ref="D2313:G2313"/>
    <mergeCell ref="B2318:AK2318"/>
    <mergeCell ref="D2320:F2320"/>
    <mergeCell ref="B2321:C2321"/>
    <mergeCell ref="B2322:C2322"/>
    <mergeCell ref="D2322:K2322"/>
    <mergeCell ref="B2323:C2323"/>
    <mergeCell ref="B2315:C2315"/>
    <mergeCell ref="D2315:G2315"/>
    <mergeCell ref="S2290:AC2290"/>
    <mergeCell ref="AD2290:AG2290"/>
    <mergeCell ref="AH2290:AJ2290"/>
    <mergeCell ref="F2291:F2292"/>
    <mergeCell ref="D2324:D2326"/>
    <mergeCell ref="E2324:E2326"/>
    <mergeCell ref="B1158:C1158"/>
    <mergeCell ref="V1155:V1156"/>
    <mergeCell ref="F1193:F1194"/>
    <mergeCell ref="G1193:G1194"/>
    <mergeCell ref="H1193:H1194"/>
    <mergeCell ref="I1193:I1194"/>
    <mergeCell ref="J1193:J1194"/>
    <mergeCell ref="K1193:L1193"/>
    <mergeCell ref="M1193:M1194"/>
    <mergeCell ref="N1193:N1194"/>
    <mergeCell ref="O1193:O1194"/>
    <mergeCell ref="P1193:P1194"/>
    <mergeCell ref="Q1193:Q1194"/>
    <mergeCell ref="R1193:R1194"/>
    <mergeCell ref="S1193:S1194"/>
    <mergeCell ref="AD2340:AG2340"/>
    <mergeCell ref="B2334:AK2334"/>
    <mergeCell ref="D2336:F2336"/>
    <mergeCell ref="B1213:C1213"/>
    <mergeCell ref="AH2340:AJ2340"/>
    <mergeCell ref="D2117:F2117"/>
    <mergeCell ref="B2118:C2118"/>
    <mergeCell ref="D2119:K2119"/>
    <mergeCell ref="B2120:C2120"/>
    <mergeCell ref="AG2325:AG2326"/>
    <mergeCell ref="AH2325:AH2326"/>
    <mergeCell ref="AI2325:AI2326"/>
    <mergeCell ref="Z2291:Z2292"/>
    <mergeCell ref="AE2325:AE2326"/>
    <mergeCell ref="B2310:C2310"/>
    <mergeCell ref="B2311:C2311"/>
    <mergeCell ref="F2324:R2324"/>
    <mergeCell ref="AH2356:AJ2356"/>
    <mergeCell ref="F2357:F2358"/>
    <mergeCell ref="G2357:G2358"/>
    <mergeCell ref="H2357:H2358"/>
    <mergeCell ref="I2357:I2358"/>
    <mergeCell ref="J2357:J2358"/>
    <mergeCell ref="AE2373:AE2374"/>
    <mergeCell ref="AF2373:AF2374"/>
    <mergeCell ref="AG2373:AG2374"/>
    <mergeCell ref="AH2373:AH2374"/>
    <mergeCell ref="R2357:R2358"/>
    <mergeCell ref="S2357:S2358"/>
    <mergeCell ref="AI2373:AI2374"/>
    <mergeCell ref="AJ2373:AJ2374"/>
    <mergeCell ref="S2372:AC2372"/>
    <mergeCell ref="D2369:E2369"/>
    <mergeCell ref="B2366:AK2366"/>
    <mergeCell ref="D2368:F2368"/>
    <mergeCell ref="B2372:C2374"/>
    <mergeCell ref="D2372:D2374"/>
    <mergeCell ref="E2372:E2374"/>
    <mergeCell ref="F2372:R2372"/>
    <mergeCell ref="F2373:F2374"/>
    <mergeCell ref="G2373:G2374"/>
    <mergeCell ref="H2373:H2374"/>
    <mergeCell ref="I2373:I2374"/>
    <mergeCell ref="J2373:J2374"/>
    <mergeCell ref="K2373:K2374"/>
    <mergeCell ref="AD2372:AG2372"/>
    <mergeCell ref="AH2372:AJ2372"/>
    <mergeCell ref="AH2357:AH2358"/>
    <mergeCell ref="AI2357:AI2358"/>
    <mergeCell ref="G2325:G2326"/>
    <mergeCell ref="H2325:H2326"/>
    <mergeCell ref="I2325:I2326"/>
    <mergeCell ref="J2325:J2326"/>
    <mergeCell ref="K2325:K2326"/>
    <mergeCell ref="L2325:L2326"/>
    <mergeCell ref="M2325:N2325"/>
    <mergeCell ref="O2325:O2326"/>
    <mergeCell ref="P2325:P2326"/>
    <mergeCell ref="Q2325:Q2326"/>
    <mergeCell ref="AJ2325:AJ2326"/>
    <mergeCell ref="D2328:G2328"/>
    <mergeCell ref="B2329:C2329"/>
    <mergeCell ref="R2325:R2326"/>
    <mergeCell ref="D2321:E2321"/>
    <mergeCell ref="D2314:G2314"/>
    <mergeCell ref="V2373:V2374"/>
    <mergeCell ref="W2373:W2374"/>
    <mergeCell ref="B2350:AK2350"/>
    <mergeCell ref="D2352:F2352"/>
    <mergeCell ref="B2353:C2353"/>
    <mergeCell ref="D2353:E2353"/>
    <mergeCell ref="B2354:C2354"/>
    <mergeCell ref="D2354:K2354"/>
    <mergeCell ref="B2355:C2355"/>
    <mergeCell ref="D2355:Q2355"/>
    <mergeCell ref="B2356:C2358"/>
    <mergeCell ref="D2356:D2358"/>
    <mergeCell ref="E2356:E2358"/>
    <mergeCell ref="F2356:R2356"/>
    <mergeCell ref="S2356:AC2356"/>
    <mergeCell ref="AD2356:AG2356"/>
    <mergeCell ref="AJ2357:AJ2358"/>
    <mergeCell ref="D2363:G2363"/>
    <mergeCell ref="D2360:G2360"/>
    <mergeCell ref="B2370:C2370"/>
    <mergeCell ref="D2370:K2370"/>
    <mergeCell ref="B2371:C2371"/>
    <mergeCell ref="D2371:Q2371"/>
    <mergeCell ref="P2357:P2358"/>
    <mergeCell ref="B2361:C2361"/>
    <mergeCell ref="Q2357:Q2358"/>
    <mergeCell ref="K2357:K2358"/>
    <mergeCell ref="L2357:L2358"/>
    <mergeCell ref="M2357:N2357"/>
    <mergeCell ref="O2357:O2358"/>
    <mergeCell ref="D2361:G2361"/>
    <mergeCell ref="B2359:C2359"/>
    <mergeCell ref="D2362:G2362"/>
    <mergeCell ref="T2357:T2358"/>
    <mergeCell ref="U2357:U2358"/>
    <mergeCell ref="V2357:V2358"/>
    <mergeCell ref="W2357:W2358"/>
    <mergeCell ref="X2357:X2358"/>
    <mergeCell ref="Y2357:Y2358"/>
    <mergeCell ref="Z2357:Z2358"/>
    <mergeCell ref="AA2357:AA2358"/>
    <mergeCell ref="AB2357:AB2358"/>
    <mergeCell ref="AC2357:AC2358"/>
    <mergeCell ref="AD2357:AD2358"/>
    <mergeCell ref="AE2357:AE2358"/>
    <mergeCell ref="B2363:C2363"/>
    <mergeCell ref="Z2373:Z2374"/>
    <mergeCell ref="X2373:X2374"/>
    <mergeCell ref="Y2373:Y2374"/>
    <mergeCell ref="AA2373:AA2374"/>
    <mergeCell ref="AB2373:AB2374"/>
    <mergeCell ref="T2373:T2374"/>
    <mergeCell ref="U2373:U2374"/>
    <mergeCell ref="Z2389:Z2390"/>
    <mergeCell ref="AA2389:AA2390"/>
    <mergeCell ref="AB2389:AB2390"/>
    <mergeCell ref="P2405:P2406"/>
    <mergeCell ref="Q2405:Q2406"/>
    <mergeCell ref="R2405:R2406"/>
    <mergeCell ref="B2379:C2379"/>
    <mergeCell ref="AF2357:AF2358"/>
    <mergeCell ref="B2369:C2369"/>
    <mergeCell ref="AG2357:AG2358"/>
    <mergeCell ref="B2362:C2362"/>
    <mergeCell ref="B2377:C2377"/>
    <mergeCell ref="D2377:G2377"/>
    <mergeCell ref="B2378:C2378"/>
    <mergeCell ref="D2378:G2378"/>
    <mergeCell ref="B2375:C2375"/>
    <mergeCell ref="B2395:C2395"/>
    <mergeCell ref="D2395:G2395"/>
    <mergeCell ref="H2405:H2406"/>
    <mergeCell ref="I2405:I2406"/>
    <mergeCell ref="J2405:J2406"/>
    <mergeCell ref="K2405:K2406"/>
    <mergeCell ref="L2405:L2406"/>
    <mergeCell ref="M2405:N2405"/>
    <mergeCell ref="AA2405:AA2406"/>
    <mergeCell ref="AJ2405:AJ2406"/>
    <mergeCell ref="B2407:C2407"/>
    <mergeCell ref="AC2373:AC2374"/>
    <mergeCell ref="AD2373:AD2374"/>
    <mergeCell ref="M2389:N2389"/>
    <mergeCell ref="D2400:F2400"/>
    <mergeCell ref="S2389:S2390"/>
    <mergeCell ref="T2389:T2390"/>
    <mergeCell ref="U2389:U2390"/>
    <mergeCell ref="D2394:G2394"/>
    <mergeCell ref="E2404:E2406"/>
    <mergeCell ref="F2404:R2404"/>
    <mergeCell ref="S2404:AC2404"/>
    <mergeCell ref="Q2389:Q2390"/>
    <mergeCell ref="R2389:R2390"/>
    <mergeCell ref="B2401:C2401"/>
    <mergeCell ref="D2401:E2401"/>
    <mergeCell ref="B2402:C2402"/>
    <mergeCell ref="D2402:K2402"/>
    <mergeCell ref="D2379:G2379"/>
    <mergeCell ref="L2389:L2390"/>
    <mergeCell ref="J2389:J2390"/>
    <mergeCell ref="K2389:K2390"/>
    <mergeCell ref="L2373:L2374"/>
    <mergeCell ref="M2373:N2373"/>
    <mergeCell ref="O2373:O2374"/>
    <mergeCell ref="P2373:P2374"/>
    <mergeCell ref="Q2373:Q2374"/>
    <mergeCell ref="R2373:R2374"/>
    <mergeCell ref="S2373:S2374"/>
    <mergeCell ref="D2404:D2406"/>
    <mergeCell ref="G2405:G2406"/>
    <mergeCell ref="AB2405:AB2406"/>
    <mergeCell ref="AC2405:AC2406"/>
    <mergeCell ref="AD2405:AD2406"/>
    <mergeCell ref="AE2405:AE2406"/>
    <mergeCell ref="AF2405:AF2406"/>
    <mergeCell ref="AG2405:AG2406"/>
    <mergeCell ref="AH2405:AH2406"/>
    <mergeCell ref="AI2405:AI2406"/>
    <mergeCell ref="B2411:C2411"/>
    <mergeCell ref="B2412:C2412"/>
    <mergeCell ref="B2413:C2413"/>
    <mergeCell ref="B2414:C2414"/>
    <mergeCell ref="B2408:C2408"/>
    <mergeCell ref="B2421:C2421"/>
    <mergeCell ref="B2382:AK2382"/>
    <mergeCell ref="D2384:F2384"/>
    <mergeCell ref="B2385:C2385"/>
    <mergeCell ref="D2385:E2385"/>
    <mergeCell ref="B2386:C2386"/>
    <mergeCell ref="D2386:K2386"/>
    <mergeCell ref="B2387:C2387"/>
    <mergeCell ref="D2387:Q2387"/>
    <mergeCell ref="F2388:R2388"/>
    <mergeCell ref="S2388:AC2388"/>
    <mergeCell ref="AD2388:AG2388"/>
    <mergeCell ref="AH2388:AJ2388"/>
    <mergeCell ref="O2389:O2390"/>
    <mergeCell ref="P2389:P2390"/>
    <mergeCell ref="V2389:V2390"/>
    <mergeCell ref="W2389:W2390"/>
    <mergeCell ref="X2389:X2390"/>
    <mergeCell ref="Y2389:Y2390"/>
    <mergeCell ref="AC2389:AC2390"/>
    <mergeCell ref="AD2389:AD2390"/>
    <mergeCell ref="AE2389:AE2390"/>
    <mergeCell ref="AF2389:AF2390"/>
    <mergeCell ref="AG2389:AG2390"/>
    <mergeCell ref="B2403:C2403"/>
    <mergeCell ref="D2403:Q2403"/>
    <mergeCell ref="B2404:C2406"/>
    <mergeCell ref="AG2507:AG2508"/>
    <mergeCell ref="B2509:C2509"/>
    <mergeCell ref="D2523:G2523"/>
    <mergeCell ref="B2518:C2518"/>
    <mergeCell ref="B2528:AK2528"/>
    <mergeCell ref="D2530:F2530"/>
    <mergeCell ref="B2531:C2531"/>
    <mergeCell ref="D2531:E2531"/>
    <mergeCell ref="B2532:C2532"/>
    <mergeCell ref="D2532:K2532"/>
    <mergeCell ref="E2506:E2508"/>
    <mergeCell ref="K2507:K2508"/>
    <mergeCell ref="L2507:L2508"/>
    <mergeCell ref="M2507:N2507"/>
    <mergeCell ref="O2507:O2508"/>
    <mergeCell ref="P2507:P2508"/>
    <mergeCell ref="S2506:AC2506"/>
    <mergeCell ref="AD2506:AG2506"/>
    <mergeCell ref="AH2506:AJ2506"/>
    <mergeCell ref="AI2507:AI2508"/>
    <mergeCell ref="Y2507:Y2508"/>
    <mergeCell ref="Z2507:Z2508"/>
    <mergeCell ref="AA2507:AA2508"/>
    <mergeCell ref="B2520:C2520"/>
    <mergeCell ref="B2533:C2533"/>
    <mergeCell ref="D2533:Q2533"/>
    <mergeCell ref="W2507:W2508"/>
    <mergeCell ref="X2507:X2508"/>
    <mergeCell ref="B2510:C2510"/>
    <mergeCell ref="B2511:C2511"/>
    <mergeCell ref="B2512:C2512"/>
    <mergeCell ref="B2514:C2514"/>
    <mergeCell ref="B2515:C2515"/>
    <mergeCell ref="B2517:C2517"/>
    <mergeCell ref="AH2507:AH2508"/>
    <mergeCell ref="Q2507:Q2508"/>
    <mergeCell ref="R2507:R2508"/>
    <mergeCell ref="B2444:C2444"/>
    <mergeCell ref="Q2535:Q2536"/>
    <mergeCell ref="R2535:R2536"/>
    <mergeCell ref="F2506:R2506"/>
    <mergeCell ref="B2521:C2521"/>
    <mergeCell ref="B2513:C2513"/>
    <mergeCell ref="B2523:C2523"/>
    <mergeCell ref="B2516:C2516"/>
    <mergeCell ref="H2507:H2508"/>
    <mergeCell ref="I2507:I2508"/>
    <mergeCell ref="B2500:AK2500"/>
    <mergeCell ref="D2502:F2502"/>
    <mergeCell ref="D2503:E2503"/>
    <mergeCell ref="B2504:C2504"/>
    <mergeCell ref="D2504:K2504"/>
    <mergeCell ref="B2505:C2505"/>
    <mergeCell ref="D2505:Q2505"/>
    <mergeCell ref="B2506:C2508"/>
    <mergeCell ref="D2506:D2508"/>
    <mergeCell ref="B2482:C2482"/>
    <mergeCell ref="B2483:C2483"/>
    <mergeCell ref="B2484:C2484"/>
    <mergeCell ref="B2469:C2469"/>
    <mergeCell ref="B2470:C2470"/>
    <mergeCell ref="M2456:N2456"/>
    <mergeCell ref="B2458:C2458"/>
    <mergeCell ref="B2471:C2471"/>
    <mergeCell ref="G2456:G2457"/>
    <mergeCell ref="B2524:C2524"/>
    <mergeCell ref="D2524:G2524"/>
    <mergeCell ref="B2525:C2525"/>
    <mergeCell ref="D2525:G2525"/>
    <mergeCell ref="B2519:C2519"/>
    <mergeCell ref="D2543:G2543"/>
    <mergeCell ref="B2544:C2544"/>
    <mergeCell ref="D2544:G2544"/>
    <mergeCell ref="B2485:C2485"/>
    <mergeCell ref="B2486:C2486"/>
    <mergeCell ref="B2487:C2487"/>
    <mergeCell ref="B2488:C2488"/>
    <mergeCell ref="B2489:C2489"/>
    <mergeCell ref="B2490:C2490"/>
    <mergeCell ref="B2493:C2493"/>
    <mergeCell ref="B2497:C2497"/>
    <mergeCell ref="D2497:G2497"/>
    <mergeCell ref="B2460:C2460"/>
    <mergeCell ref="B2491:C2491"/>
    <mergeCell ref="B2478:C2478"/>
    <mergeCell ref="B2479:C2479"/>
    <mergeCell ref="G2507:G2508"/>
    <mergeCell ref="B2492:C2492"/>
    <mergeCell ref="B2442:C2442"/>
    <mergeCell ref="AD2404:AG2404"/>
    <mergeCell ref="AH2404:AJ2404"/>
    <mergeCell ref="F2405:F2406"/>
    <mergeCell ref="H2456:H2457"/>
    <mergeCell ref="I2456:I2457"/>
    <mergeCell ref="J2456:J2457"/>
    <mergeCell ref="AF2456:AF2457"/>
    <mergeCell ref="W2456:W2457"/>
    <mergeCell ref="X2456:X2457"/>
    <mergeCell ref="AG2456:AG2457"/>
    <mergeCell ref="D2550:F2550"/>
    <mergeCell ref="B2551:C2551"/>
    <mergeCell ref="D2551:E2551"/>
    <mergeCell ref="B2552:C2552"/>
    <mergeCell ref="D2552:K2552"/>
    <mergeCell ref="AA2535:AA2536"/>
    <mergeCell ref="AB2535:AB2536"/>
    <mergeCell ref="AC2535:AC2536"/>
    <mergeCell ref="B2475:C2475"/>
    <mergeCell ref="B2436:C2436"/>
    <mergeCell ref="B2437:C2437"/>
    <mergeCell ref="B2438:C2438"/>
    <mergeCell ref="B2462:C2462"/>
    <mergeCell ref="B2463:C2463"/>
    <mergeCell ref="B2464:C2464"/>
    <mergeCell ref="B2465:C2465"/>
    <mergeCell ref="B2472:C2472"/>
    <mergeCell ref="B2473:C2473"/>
    <mergeCell ref="B2474:C2474"/>
    <mergeCell ref="S2456:S2457"/>
    <mergeCell ref="AA2456:AA2457"/>
    <mergeCell ref="Y2405:Y2406"/>
    <mergeCell ref="Z2405:Z2406"/>
    <mergeCell ref="F2389:F2390"/>
    <mergeCell ref="G2389:G2390"/>
    <mergeCell ref="H2389:H2390"/>
    <mergeCell ref="I2389:I2390"/>
    <mergeCell ref="B2439:C2439"/>
    <mergeCell ref="B2440:C2440"/>
    <mergeCell ref="B2441:C2441"/>
    <mergeCell ref="B2425:C2425"/>
    <mergeCell ref="B2426:C2426"/>
    <mergeCell ref="B2427:C2427"/>
    <mergeCell ref="B2428:C2428"/>
    <mergeCell ref="B2429:C2429"/>
    <mergeCell ref="B2430:C2430"/>
    <mergeCell ref="B2431:C2431"/>
    <mergeCell ref="B2432:C2432"/>
    <mergeCell ref="B2433:C2433"/>
    <mergeCell ref="B2434:C2434"/>
    <mergeCell ref="B2435:C2435"/>
    <mergeCell ref="B2416:C2416"/>
    <mergeCell ref="B2417:C2417"/>
    <mergeCell ref="B2418:C2418"/>
    <mergeCell ref="B2419:C2419"/>
    <mergeCell ref="B2420:C2420"/>
    <mergeCell ref="B2422:C2422"/>
    <mergeCell ref="B2391:C2391"/>
    <mergeCell ref="B2393:C2393"/>
    <mergeCell ref="D2393:G2393"/>
    <mergeCell ref="B2394:C2394"/>
    <mergeCell ref="B2409:C2409"/>
    <mergeCell ref="B2410:C2410"/>
    <mergeCell ref="D2444:G2444"/>
    <mergeCell ref="B2445:C2445"/>
    <mergeCell ref="D2445:G2445"/>
    <mergeCell ref="B2446:C2446"/>
    <mergeCell ref="D2446:G2446"/>
    <mergeCell ref="O2405:O2406"/>
    <mergeCell ref="B2423:C2423"/>
    <mergeCell ref="B2424:C2424"/>
    <mergeCell ref="B2398:AK2398"/>
    <mergeCell ref="B2415:C2415"/>
    <mergeCell ref="AH2389:AH2390"/>
    <mergeCell ref="AI2389:AI2390"/>
    <mergeCell ref="AJ2389:AJ2390"/>
    <mergeCell ref="Y2456:Y2457"/>
    <mergeCell ref="B2466:C2466"/>
    <mergeCell ref="B2467:C2467"/>
    <mergeCell ref="B2468:C2468"/>
    <mergeCell ref="AE2456:AE2457"/>
    <mergeCell ref="O2456:O2457"/>
    <mergeCell ref="P2456:P2457"/>
    <mergeCell ref="Q2456:Q2457"/>
    <mergeCell ref="R2456:R2457"/>
    <mergeCell ref="B2461:C2461"/>
    <mergeCell ref="B2388:C2390"/>
    <mergeCell ref="D2388:D2390"/>
    <mergeCell ref="E2388:E2390"/>
    <mergeCell ref="S2405:S2406"/>
    <mergeCell ref="T2405:T2406"/>
    <mergeCell ref="U2405:U2406"/>
    <mergeCell ref="V2405:V2406"/>
    <mergeCell ref="W2405:W2406"/>
    <mergeCell ref="X2405:X2406"/>
    <mergeCell ref="B2480:C2480"/>
    <mergeCell ref="B2481:C2481"/>
    <mergeCell ref="T2456:T2457"/>
    <mergeCell ref="U2456:U2457"/>
    <mergeCell ref="V2456:V2457"/>
    <mergeCell ref="AJ2507:AJ2508"/>
    <mergeCell ref="AD2456:AD2457"/>
    <mergeCell ref="B2476:C2476"/>
    <mergeCell ref="B2477:C2477"/>
    <mergeCell ref="B2459:C2459"/>
    <mergeCell ref="AB2507:AB2508"/>
    <mergeCell ref="F2507:F2508"/>
    <mergeCell ref="J2507:J2508"/>
    <mergeCell ref="S2507:S2508"/>
    <mergeCell ref="T2507:T2508"/>
    <mergeCell ref="U2507:U2508"/>
    <mergeCell ref="AF2507:AF2508"/>
    <mergeCell ref="D2495:G2495"/>
    <mergeCell ref="B2496:C2496"/>
    <mergeCell ref="D2496:G2496"/>
    <mergeCell ref="K2456:K2457"/>
    <mergeCell ref="L2456:L2457"/>
    <mergeCell ref="AB2456:AB2457"/>
    <mergeCell ref="AC2456:AC2457"/>
    <mergeCell ref="B2495:C2495"/>
    <mergeCell ref="Z2456:Z2457"/>
    <mergeCell ref="V2507:V2508"/>
    <mergeCell ref="AC2507:AC2508"/>
    <mergeCell ref="B2503:C2503"/>
    <mergeCell ref="AD2507:AD2508"/>
    <mergeCell ref="AE2507:AE2508"/>
    <mergeCell ref="AH2456:AH2457"/>
    <mergeCell ref="AI2456:AI2457"/>
    <mergeCell ref="AJ2456:AJ2457"/>
    <mergeCell ref="B2449:AK2449"/>
    <mergeCell ref="D2451:F2451"/>
    <mergeCell ref="B2452:C2452"/>
    <mergeCell ref="D2452:E2452"/>
    <mergeCell ref="B2453:C2453"/>
    <mergeCell ref="D2453:K2453"/>
    <mergeCell ref="B2454:C2454"/>
    <mergeCell ref="D2454:Q2454"/>
    <mergeCell ref="B2455:C2457"/>
    <mergeCell ref="D2455:D2457"/>
    <mergeCell ref="E2455:E2457"/>
    <mergeCell ref="F2455:R2455"/>
    <mergeCell ref="S2455:AC2455"/>
    <mergeCell ref="AD2455:AG2455"/>
    <mergeCell ref="AH2455:AJ2455"/>
    <mergeCell ref="F2456:F2457"/>
    <mergeCell ref="AD2534:AG2534"/>
    <mergeCell ref="AC2555:AC2556"/>
    <mergeCell ref="AD2555:AD2556"/>
    <mergeCell ref="AE2555:AE2556"/>
    <mergeCell ref="AF2555:AF2556"/>
    <mergeCell ref="AG2555:AG2556"/>
    <mergeCell ref="AH2555:AH2556"/>
    <mergeCell ref="AI2555:AI2556"/>
    <mergeCell ref="K2535:K2536"/>
    <mergeCell ref="L2535:L2536"/>
    <mergeCell ref="M2535:N2535"/>
    <mergeCell ref="S2535:S2536"/>
    <mergeCell ref="T2535:T2536"/>
    <mergeCell ref="U2535:U2536"/>
    <mergeCell ref="B2534:C2536"/>
    <mergeCell ref="Z2535:Z2536"/>
    <mergeCell ref="S2534:AC2534"/>
    <mergeCell ref="Q2555:Q2556"/>
    <mergeCell ref="B2548:AK2548"/>
    <mergeCell ref="AH2535:AH2536"/>
    <mergeCell ref="AI2535:AI2536"/>
    <mergeCell ref="AJ2535:AJ2536"/>
    <mergeCell ref="B2537:C2537"/>
    <mergeCell ref="B2543:C2543"/>
    <mergeCell ref="AE2535:AE2536"/>
    <mergeCell ref="AF2535:AF2536"/>
    <mergeCell ref="AG2535:AG2536"/>
    <mergeCell ref="B2538:C2538"/>
    <mergeCell ref="B2539:C2539"/>
    <mergeCell ref="B2540:C2540"/>
    <mergeCell ref="B2541:C2541"/>
    <mergeCell ref="AH2534:AJ2534"/>
    <mergeCell ref="AD2535:AD2536"/>
    <mergeCell ref="Y2555:Y2556"/>
    <mergeCell ref="Z2555:Z2556"/>
    <mergeCell ref="B2557:C2557"/>
    <mergeCell ref="B2562:C2562"/>
    <mergeCell ref="AD2554:AG2554"/>
    <mergeCell ref="AH2554:AJ2554"/>
    <mergeCell ref="F2555:F2556"/>
    <mergeCell ref="G2555:G2556"/>
    <mergeCell ref="H2555:H2556"/>
    <mergeCell ref="I2555:I2556"/>
    <mergeCell ref="J2555:J2556"/>
    <mergeCell ref="K2555:K2556"/>
    <mergeCell ref="L2555:L2556"/>
    <mergeCell ref="M2555:N2555"/>
    <mergeCell ref="F2535:F2536"/>
    <mergeCell ref="G2535:G2536"/>
    <mergeCell ref="H2535:H2536"/>
    <mergeCell ref="I2535:I2536"/>
    <mergeCell ref="J2535:J2536"/>
    <mergeCell ref="O2535:O2536"/>
    <mergeCell ref="P2535:P2536"/>
    <mergeCell ref="V2535:V2536"/>
    <mergeCell ref="W2535:W2536"/>
    <mergeCell ref="X2535:X2536"/>
    <mergeCell ref="Y2535:Y2536"/>
    <mergeCell ref="AB2555:AB2556"/>
    <mergeCell ref="O2555:O2556"/>
    <mergeCell ref="P2555:P2556"/>
    <mergeCell ref="D2534:D2536"/>
    <mergeCell ref="E2534:E2536"/>
    <mergeCell ref="F2534:R2534"/>
    <mergeCell ref="S2554:AC2554"/>
    <mergeCell ref="B2566:C2566"/>
    <mergeCell ref="D2566:G2566"/>
    <mergeCell ref="AA2576:AA2577"/>
    <mergeCell ref="AB2576:AB2577"/>
    <mergeCell ref="B2553:C2553"/>
    <mergeCell ref="D2553:Q2553"/>
    <mergeCell ref="AJ2555:AJ2556"/>
    <mergeCell ref="V2555:V2556"/>
    <mergeCell ref="W2555:W2556"/>
    <mergeCell ref="B2569:AK2569"/>
    <mergeCell ref="D2571:F2571"/>
    <mergeCell ref="B2572:C2572"/>
    <mergeCell ref="D2572:E2572"/>
    <mergeCell ref="B2573:C2573"/>
    <mergeCell ref="D2573:K2573"/>
    <mergeCell ref="B2574:C2574"/>
    <mergeCell ref="D2574:Q2574"/>
    <mergeCell ref="B2575:C2577"/>
    <mergeCell ref="D2575:D2577"/>
    <mergeCell ref="E2575:E2577"/>
    <mergeCell ref="F2575:R2575"/>
    <mergeCell ref="S2575:AC2575"/>
    <mergeCell ref="AD2575:AG2575"/>
    <mergeCell ref="AH2575:AJ2575"/>
    <mergeCell ref="B2545:C2545"/>
    <mergeCell ref="D2545:G2545"/>
    <mergeCell ref="D2564:G2564"/>
    <mergeCell ref="B2565:C2565"/>
    <mergeCell ref="D2565:G2565"/>
    <mergeCell ref="B2558:C2558"/>
    <mergeCell ref="B2559:C2559"/>
    <mergeCell ref="B2560:C2560"/>
    <mergeCell ref="B2561:C2561"/>
    <mergeCell ref="AA2555:AA2556"/>
    <mergeCell ref="K2576:K2577"/>
    <mergeCell ref="L2576:L2577"/>
    <mergeCell ref="O2576:O2577"/>
    <mergeCell ref="P2576:P2577"/>
    <mergeCell ref="Q2576:Q2577"/>
    <mergeCell ref="R2576:R2577"/>
    <mergeCell ref="S2576:S2577"/>
    <mergeCell ref="T2576:T2577"/>
    <mergeCell ref="U2576:U2577"/>
    <mergeCell ref="V2576:V2577"/>
    <mergeCell ref="W2576:W2577"/>
    <mergeCell ref="X2576:X2577"/>
    <mergeCell ref="R2555:R2556"/>
    <mergeCell ref="S2555:S2556"/>
    <mergeCell ref="T2555:T2556"/>
    <mergeCell ref="U2555:U2556"/>
    <mergeCell ref="X2555:X2556"/>
    <mergeCell ref="B2564:C2564"/>
    <mergeCell ref="B2554:C2556"/>
    <mergeCell ref="D2554:D2556"/>
    <mergeCell ref="E2554:E2556"/>
    <mergeCell ref="F2554:R2554"/>
    <mergeCell ref="AG2576:AG2577"/>
    <mergeCell ref="AH2576:AH2577"/>
    <mergeCell ref="AC2576:AC2577"/>
    <mergeCell ref="AI2576:AI2577"/>
    <mergeCell ref="AJ2576:AJ2577"/>
    <mergeCell ref="B2578:C2578"/>
    <mergeCell ref="B2579:C2579"/>
    <mergeCell ref="B2581:C2581"/>
    <mergeCell ref="D2581:G2581"/>
    <mergeCell ref="Y2576:Y2577"/>
    <mergeCell ref="Z2576:Z2577"/>
    <mergeCell ref="AA2593:AA2594"/>
    <mergeCell ref="B2583:C2583"/>
    <mergeCell ref="D2583:G2583"/>
    <mergeCell ref="S2592:AC2592"/>
    <mergeCell ref="AD2592:AG2592"/>
    <mergeCell ref="AH2592:AJ2592"/>
    <mergeCell ref="F2593:F2594"/>
    <mergeCell ref="G2593:G2594"/>
    <mergeCell ref="H2593:H2594"/>
    <mergeCell ref="I2593:I2594"/>
    <mergeCell ref="J2576:J2577"/>
    <mergeCell ref="AD2576:AD2577"/>
    <mergeCell ref="AE2576:AE2577"/>
    <mergeCell ref="AF2576:AF2577"/>
    <mergeCell ref="O2593:O2594"/>
    <mergeCell ref="B2582:C2582"/>
    <mergeCell ref="D2582:G2582"/>
    <mergeCell ref="T2593:T2594"/>
    <mergeCell ref="U2593:U2594"/>
    <mergeCell ref="V2593:V2594"/>
    <mergeCell ref="W2593:W2594"/>
    <mergeCell ref="X2593:X2594"/>
    <mergeCell ref="D2590:K2590"/>
    <mergeCell ref="B2591:C2591"/>
    <mergeCell ref="D2591:Q2591"/>
    <mergeCell ref="B2592:C2594"/>
    <mergeCell ref="D2592:D2594"/>
    <mergeCell ref="E2592:E2594"/>
    <mergeCell ref="F2592:R2592"/>
    <mergeCell ref="F2576:F2577"/>
    <mergeCell ref="G2576:G2577"/>
    <mergeCell ref="H2576:H2577"/>
    <mergeCell ref="I2576:I2577"/>
    <mergeCell ref="M2576:N2576"/>
    <mergeCell ref="AD2612:AD2613"/>
    <mergeCell ref="Y2593:Y2594"/>
    <mergeCell ref="Z2593:Z2594"/>
    <mergeCell ref="D2616:G2616"/>
    <mergeCell ref="AG2612:AG2613"/>
    <mergeCell ref="AI2593:AI2594"/>
    <mergeCell ref="AJ2593:AJ2594"/>
    <mergeCell ref="B2595:C2595"/>
    <mergeCell ref="B2598:C2598"/>
    <mergeCell ref="B2600:C2600"/>
    <mergeCell ref="D2600:G2600"/>
    <mergeCell ref="B2601:C2601"/>
    <mergeCell ref="D2601:G2601"/>
    <mergeCell ref="AB2593:AB2594"/>
    <mergeCell ref="AC2593:AC2594"/>
    <mergeCell ref="AD2593:AD2594"/>
    <mergeCell ref="AE2593:AE2594"/>
    <mergeCell ref="B2602:C2602"/>
    <mergeCell ref="D2602:G2602"/>
    <mergeCell ref="B2596:C2596"/>
    <mergeCell ref="B2597:C2597"/>
    <mergeCell ref="AF3323:AF3324"/>
    <mergeCell ref="AG3323:AG3324"/>
    <mergeCell ref="AH3323:AH3324"/>
    <mergeCell ref="AI3323:AI3324"/>
    <mergeCell ref="AJ3323:AJ3324"/>
    <mergeCell ref="B3329:C3329"/>
    <mergeCell ref="B3330:C3330"/>
    <mergeCell ref="D3330:G3330"/>
    <mergeCell ref="X3340:X3341"/>
    <mergeCell ref="Y3340:Y3341"/>
    <mergeCell ref="Z3340:Z3341"/>
    <mergeCell ref="AA3340:AA3341"/>
    <mergeCell ref="AB3340:AB3341"/>
    <mergeCell ref="AC3340:AC3341"/>
    <mergeCell ref="AD3340:AD3341"/>
    <mergeCell ref="AE3340:AE3341"/>
    <mergeCell ref="AF3340:AF3341"/>
    <mergeCell ref="AG3340:AG3341"/>
    <mergeCell ref="AH3340:AH3341"/>
    <mergeCell ref="AI3340:AI3341"/>
    <mergeCell ref="AJ3340:AJ3341"/>
    <mergeCell ref="Y3323:Y3324"/>
    <mergeCell ref="F3339:R3339"/>
    <mergeCell ref="S3339:AC3339"/>
    <mergeCell ref="AD3339:AG3339"/>
    <mergeCell ref="AH3339:AJ3339"/>
    <mergeCell ref="F3340:F3341"/>
    <mergeCell ref="G3340:G3341"/>
    <mergeCell ref="H3340:H3341"/>
    <mergeCell ref="I3340:I3341"/>
    <mergeCell ref="AA3323:AA3324"/>
    <mergeCell ref="AB3323:AB3324"/>
    <mergeCell ref="B3321:C3321"/>
    <mergeCell ref="B3342:C3342"/>
    <mergeCell ref="P2593:P2594"/>
    <mergeCell ref="Q2593:Q2594"/>
    <mergeCell ref="R2593:R2594"/>
    <mergeCell ref="S2593:S2594"/>
    <mergeCell ref="B2614:C2614"/>
    <mergeCell ref="B2605:AK2605"/>
    <mergeCell ref="D2607:F2607"/>
    <mergeCell ref="B2608:C2608"/>
    <mergeCell ref="D2608:E2608"/>
    <mergeCell ref="B2609:C2609"/>
    <mergeCell ref="D2609:K2609"/>
    <mergeCell ref="D2610:Q2610"/>
    <mergeCell ref="B2611:C2613"/>
    <mergeCell ref="D2611:D2613"/>
    <mergeCell ref="E2611:E2613"/>
    <mergeCell ref="F2611:R2611"/>
    <mergeCell ref="S2611:AC2611"/>
    <mergeCell ref="AD2611:AG2611"/>
    <mergeCell ref="AH2611:AJ2611"/>
    <mergeCell ref="F2612:F2613"/>
    <mergeCell ref="G2612:G2613"/>
    <mergeCell ref="H2612:H2613"/>
    <mergeCell ref="I2612:I2613"/>
    <mergeCell ref="J2612:J2613"/>
    <mergeCell ref="K2612:K2613"/>
    <mergeCell ref="L2612:L2613"/>
    <mergeCell ref="M2612:N2612"/>
    <mergeCell ref="O2612:O2613"/>
    <mergeCell ref="P2612:P2613"/>
    <mergeCell ref="B2610:C2610"/>
    <mergeCell ref="B3309:C3309"/>
    <mergeCell ref="B3311:C3311"/>
    <mergeCell ref="B3312:C3312"/>
    <mergeCell ref="B3313:C3313"/>
    <mergeCell ref="D3313:G3313"/>
    <mergeCell ref="AD3307:AD3308"/>
    <mergeCell ref="AE3307:AE3308"/>
    <mergeCell ref="AF3307:AF3308"/>
    <mergeCell ref="AG3307:AG3308"/>
    <mergeCell ref="AH3307:AH3308"/>
    <mergeCell ref="AI3307:AI3308"/>
    <mergeCell ref="S3307:S3308"/>
    <mergeCell ref="B3316:AK3316"/>
    <mergeCell ref="D3318:G3318"/>
    <mergeCell ref="B3319:C3319"/>
    <mergeCell ref="T3307:T3308"/>
    <mergeCell ref="U3307:U3308"/>
    <mergeCell ref="V3307:V3308"/>
    <mergeCell ref="W3307:W3308"/>
    <mergeCell ref="X3307:X3308"/>
    <mergeCell ref="Y3307:Y3308"/>
    <mergeCell ref="Z3307:Z3308"/>
    <mergeCell ref="AA3307:AA3308"/>
    <mergeCell ref="AB3307:AB3308"/>
    <mergeCell ref="AC3307:AC3308"/>
    <mergeCell ref="D3319:E3319"/>
    <mergeCell ref="D3320:K3320"/>
    <mergeCell ref="D3321:Q3321"/>
    <mergeCell ref="B3322:C3324"/>
    <mergeCell ref="D3322:D3324"/>
    <mergeCell ref="E3322:E3324"/>
    <mergeCell ref="F3322:R3322"/>
    <mergeCell ref="S3322:AC3322"/>
    <mergeCell ref="AD3322:AG3322"/>
    <mergeCell ref="AH3322:AJ3322"/>
    <mergeCell ref="F3323:F3324"/>
    <mergeCell ref="G3323:G3324"/>
    <mergeCell ref="H3323:H3324"/>
    <mergeCell ref="I3323:I3324"/>
    <mergeCell ref="J3323:J3324"/>
    <mergeCell ref="K3323:K3324"/>
    <mergeCell ref="L3323:L3324"/>
    <mergeCell ref="M3323:N3323"/>
    <mergeCell ref="O3323:O3324"/>
    <mergeCell ref="P3323:P3324"/>
    <mergeCell ref="Q3323:Q3324"/>
    <mergeCell ref="R3323:R3324"/>
    <mergeCell ref="S3323:S3324"/>
    <mergeCell ref="T3323:T3324"/>
    <mergeCell ref="U3323:U3324"/>
    <mergeCell ref="V3323:V3324"/>
    <mergeCell ref="W3323:W3324"/>
    <mergeCell ref="X3323:X3324"/>
    <mergeCell ref="Z3323:Z3324"/>
    <mergeCell ref="AC3323:AC3324"/>
    <mergeCell ref="AD3323:AD3324"/>
    <mergeCell ref="AE3323:AE3324"/>
    <mergeCell ref="B3320:C3320"/>
    <mergeCell ref="B3293:C3293"/>
    <mergeCell ref="B3304:C3304"/>
    <mergeCell ref="D3304:K3304"/>
    <mergeCell ref="Q3291:Q3292"/>
    <mergeCell ref="R3291:R3292"/>
    <mergeCell ref="S3291:S3292"/>
    <mergeCell ref="T3291:T3292"/>
    <mergeCell ref="U3291:U3292"/>
    <mergeCell ref="V3291:V3292"/>
    <mergeCell ref="W3291:W3292"/>
    <mergeCell ref="X3291:X3292"/>
    <mergeCell ref="Y3291:Y3292"/>
    <mergeCell ref="Z3291:Z3292"/>
    <mergeCell ref="AA3291:AA3292"/>
    <mergeCell ref="AB3291:AB3292"/>
    <mergeCell ref="AC3291:AC3292"/>
    <mergeCell ref="I3291:I3292"/>
    <mergeCell ref="J3291:J3292"/>
    <mergeCell ref="K3291:K3292"/>
    <mergeCell ref="L3291:L3292"/>
    <mergeCell ref="B3295:C3295"/>
    <mergeCell ref="D3295:G3295"/>
    <mergeCell ref="D3289:Q3289"/>
    <mergeCell ref="B3290:C3292"/>
    <mergeCell ref="D3290:D3292"/>
    <mergeCell ref="E3290:E3292"/>
    <mergeCell ref="F3290:R3290"/>
    <mergeCell ref="S3290:AC3290"/>
    <mergeCell ref="AD3290:AG3290"/>
    <mergeCell ref="AH3290:AJ3290"/>
    <mergeCell ref="F3291:F3292"/>
    <mergeCell ref="G3291:G3292"/>
    <mergeCell ref="H3291:H3292"/>
    <mergeCell ref="AJ3291:AJ3292"/>
    <mergeCell ref="M3291:N3291"/>
    <mergeCell ref="O3291:O3292"/>
    <mergeCell ref="P3291:P3292"/>
    <mergeCell ref="AE3291:AE3292"/>
    <mergeCell ref="AF3291:AF3292"/>
    <mergeCell ref="AG3291:AG3292"/>
    <mergeCell ref="AD3291:AD3292"/>
    <mergeCell ref="B3305:C3305"/>
    <mergeCell ref="D3305:Q3305"/>
    <mergeCell ref="B3306:C3308"/>
    <mergeCell ref="D3306:D3308"/>
    <mergeCell ref="E3306:E3308"/>
    <mergeCell ref="F3306:R3306"/>
    <mergeCell ref="S3306:AC3306"/>
    <mergeCell ref="AD3306:AG3306"/>
    <mergeCell ref="AH3306:AJ3306"/>
    <mergeCell ref="F3307:F3308"/>
    <mergeCell ref="G3307:G3308"/>
    <mergeCell ref="H3307:H3308"/>
    <mergeCell ref="I3307:I3308"/>
    <mergeCell ref="J3307:J3308"/>
    <mergeCell ref="K3307:K3308"/>
    <mergeCell ref="L3307:L3308"/>
    <mergeCell ref="M3307:N3307"/>
    <mergeCell ref="O3307:O3308"/>
    <mergeCell ref="P3307:P3308"/>
    <mergeCell ref="Q3307:Q3308"/>
    <mergeCell ref="R3307:R3308"/>
    <mergeCell ref="AJ3307:AJ3308"/>
    <mergeCell ref="AH3291:AH3292"/>
    <mergeCell ref="AI3291:AI3292"/>
    <mergeCell ref="B3271:C3273"/>
    <mergeCell ref="D3271:D3273"/>
    <mergeCell ref="E3271:E3273"/>
    <mergeCell ref="F3271:R3271"/>
    <mergeCell ref="S3271:AC3271"/>
    <mergeCell ref="AD3271:AG3271"/>
    <mergeCell ref="H3272:H3273"/>
    <mergeCell ref="I3272:I3273"/>
    <mergeCell ref="J3272:J3273"/>
    <mergeCell ref="K3272:K3273"/>
    <mergeCell ref="L3272:L3273"/>
    <mergeCell ref="M3272:N3272"/>
    <mergeCell ref="O3272:O3273"/>
    <mergeCell ref="P3272:P3273"/>
    <mergeCell ref="Q3272:Q3273"/>
    <mergeCell ref="R3272:R3273"/>
    <mergeCell ref="S3272:S3273"/>
    <mergeCell ref="T3272:T3273"/>
    <mergeCell ref="U3272:U3273"/>
    <mergeCell ref="V3272:V3273"/>
    <mergeCell ref="W3272:W3273"/>
    <mergeCell ref="B3280:C3280"/>
    <mergeCell ref="D3280:G3280"/>
    <mergeCell ref="B3277:C3277"/>
    <mergeCell ref="B3281:C3281"/>
    <mergeCell ref="D3281:G3281"/>
    <mergeCell ref="B3275:C3275"/>
    <mergeCell ref="B3276:C3276"/>
    <mergeCell ref="D3288:K3288"/>
    <mergeCell ref="B3289:C3289"/>
    <mergeCell ref="AD3255:AG3255"/>
    <mergeCell ref="AH3255:AJ3255"/>
    <mergeCell ref="F3256:F3257"/>
    <mergeCell ref="G3256:G3257"/>
    <mergeCell ref="H3256:H3257"/>
    <mergeCell ref="I3256:I3257"/>
    <mergeCell ref="J3256:J3257"/>
    <mergeCell ref="B3261:C3261"/>
    <mergeCell ref="D3261:G3261"/>
    <mergeCell ref="B3258:C3258"/>
    <mergeCell ref="B3260:C3260"/>
    <mergeCell ref="D3260:G3260"/>
    <mergeCell ref="B3296:C3296"/>
    <mergeCell ref="D3296:G3296"/>
    <mergeCell ref="B3297:C3297"/>
    <mergeCell ref="D3297:G3297"/>
    <mergeCell ref="B3300:AK3300"/>
    <mergeCell ref="X3272:X3273"/>
    <mergeCell ref="Y3272:Y3273"/>
    <mergeCell ref="Z3272:Z3273"/>
    <mergeCell ref="AA3272:AA3273"/>
    <mergeCell ref="AB3272:AB3273"/>
    <mergeCell ref="AC3272:AC3273"/>
    <mergeCell ref="AD3272:AD3273"/>
    <mergeCell ref="AE3272:AE3273"/>
    <mergeCell ref="AF3272:AF3273"/>
    <mergeCell ref="AG3272:AG3273"/>
    <mergeCell ref="AH3272:AH3273"/>
    <mergeCell ref="AI3272:AI3273"/>
    <mergeCell ref="AJ3272:AJ3273"/>
    <mergeCell ref="B3274:C3274"/>
    <mergeCell ref="B3279:C3279"/>
    <mergeCell ref="AI3240:AI3241"/>
    <mergeCell ref="AJ3240:AJ3241"/>
    <mergeCell ref="AJ3256:AJ3257"/>
    <mergeCell ref="B3284:AK3284"/>
    <mergeCell ref="D3286:G3286"/>
    <mergeCell ref="B3287:C3287"/>
    <mergeCell ref="D3287:E3287"/>
    <mergeCell ref="B3288:C3288"/>
    <mergeCell ref="M3256:N3256"/>
    <mergeCell ref="O3256:O3257"/>
    <mergeCell ref="P3256:P3257"/>
    <mergeCell ref="Q3256:Q3257"/>
    <mergeCell ref="R3256:R3257"/>
    <mergeCell ref="S3256:S3257"/>
    <mergeCell ref="T3256:T3257"/>
    <mergeCell ref="U3256:U3257"/>
    <mergeCell ref="V3256:V3257"/>
    <mergeCell ref="W3256:W3257"/>
    <mergeCell ref="X3256:X3257"/>
    <mergeCell ref="Y3256:Y3257"/>
    <mergeCell ref="Z3256:Z3257"/>
    <mergeCell ref="B3262:C3262"/>
    <mergeCell ref="D3262:G3262"/>
    <mergeCell ref="B3265:AK3265"/>
    <mergeCell ref="D3267:G3267"/>
    <mergeCell ref="B3268:C3268"/>
    <mergeCell ref="D3268:E3268"/>
    <mergeCell ref="B3269:C3269"/>
    <mergeCell ref="D3269:K3269"/>
    <mergeCell ref="B3270:C3270"/>
    <mergeCell ref="D3270:Q3270"/>
    <mergeCell ref="AH3271:AJ3271"/>
    <mergeCell ref="AD3256:AD3257"/>
    <mergeCell ref="AE3256:AE3257"/>
    <mergeCell ref="AF3256:AF3257"/>
    <mergeCell ref="AG3256:AG3257"/>
    <mergeCell ref="AH3256:AH3257"/>
    <mergeCell ref="AI3256:AI3257"/>
    <mergeCell ref="B3246:C3246"/>
    <mergeCell ref="D3246:G3246"/>
    <mergeCell ref="B3249:AK3249"/>
    <mergeCell ref="D3251:G3251"/>
    <mergeCell ref="B3252:C3252"/>
    <mergeCell ref="D3252:E3252"/>
    <mergeCell ref="B3239:C3241"/>
    <mergeCell ref="D3239:D3241"/>
    <mergeCell ref="E3239:E3241"/>
    <mergeCell ref="F3239:R3239"/>
    <mergeCell ref="S3239:AC3239"/>
    <mergeCell ref="AD3239:AG3239"/>
    <mergeCell ref="AH3239:AJ3239"/>
    <mergeCell ref="F3240:F3241"/>
    <mergeCell ref="G3240:G3241"/>
    <mergeCell ref="H3240:H3241"/>
    <mergeCell ref="I3240:I3241"/>
    <mergeCell ref="AE3240:AE3241"/>
    <mergeCell ref="M3240:N3240"/>
    <mergeCell ref="O3240:O3241"/>
    <mergeCell ref="P3240:P3241"/>
    <mergeCell ref="Q3240:Q3241"/>
    <mergeCell ref="R3240:R3241"/>
    <mergeCell ref="S3240:S3241"/>
    <mergeCell ref="T3240:T3241"/>
    <mergeCell ref="U3240:U3241"/>
    <mergeCell ref="X3240:X3241"/>
    <mergeCell ref="B3237:C3237"/>
    <mergeCell ref="D3237:K3237"/>
    <mergeCell ref="B3238:C3238"/>
    <mergeCell ref="D3238:Q3238"/>
    <mergeCell ref="B3229:C3229"/>
    <mergeCell ref="B3242:C3242"/>
    <mergeCell ref="B3244:C3244"/>
    <mergeCell ref="D3244:G3244"/>
    <mergeCell ref="B3245:C3245"/>
    <mergeCell ref="D3245:G3245"/>
    <mergeCell ref="Z3240:Z3241"/>
    <mergeCell ref="AA3240:AA3241"/>
    <mergeCell ref="J3240:J3241"/>
    <mergeCell ref="K3240:K3241"/>
    <mergeCell ref="L3240:L3241"/>
    <mergeCell ref="AC3256:AC3257"/>
    <mergeCell ref="V3240:V3241"/>
    <mergeCell ref="W3240:W3241"/>
    <mergeCell ref="AB3256:AB3257"/>
    <mergeCell ref="K3256:K3257"/>
    <mergeCell ref="L3256:L3257"/>
    <mergeCell ref="B3253:C3253"/>
    <mergeCell ref="D3253:K3253"/>
    <mergeCell ref="B3254:C3254"/>
    <mergeCell ref="D3254:Q3254"/>
    <mergeCell ref="B3255:C3257"/>
    <mergeCell ref="D3255:D3257"/>
    <mergeCell ref="E3255:E3257"/>
    <mergeCell ref="F3255:R3255"/>
    <mergeCell ref="S3255:AC3255"/>
    <mergeCell ref="AH3219:AJ3219"/>
    <mergeCell ref="F3220:F3221"/>
    <mergeCell ref="B3206:C3206"/>
    <mergeCell ref="B3208:C3208"/>
    <mergeCell ref="D3208:G3208"/>
    <mergeCell ref="B3209:C3209"/>
    <mergeCell ref="D3209:G3209"/>
    <mergeCell ref="I3220:I3221"/>
    <mergeCell ref="J3220:J3221"/>
    <mergeCell ref="K3220:K3221"/>
    <mergeCell ref="L3220:L3221"/>
    <mergeCell ref="M3220:N3220"/>
    <mergeCell ref="O3220:O3221"/>
    <mergeCell ref="P3220:P3221"/>
    <mergeCell ref="Q3220:Q3221"/>
    <mergeCell ref="R3220:R3221"/>
    <mergeCell ref="S3220:S3221"/>
    <mergeCell ref="T3220:T3221"/>
    <mergeCell ref="U3220:U3221"/>
    <mergeCell ref="AH3204:AH3205"/>
    <mergeCell ref="AI3204:AI3205"/>
    <mergeCell ref="AJ3204:AJ3205"/>
    <mergeCell ref="Z3204:Z3205"/>
    <mergeCell ref="AA3204:AA3205"/>
    <mergeCell ref="AB3204:AB3205"/>
    <mergeCell ref="AC3204:AC3205"/>
    <mergeCell ref="Z3220:Z3221"/>
    <mergeCell ref="AA3220:AA3221"/>
    <mergeCell ref="AB3220:AB3221"/>
    <mergeCell ref="AC3220:AC3221"/>
    <mergeCell ref="AD3220:AD3221"/>
    <mergeCell ref="AE3220:AE3221"/>
    <mergeCell ref="AF3220:AF3221"/>
    <mergeCell ref="AG3220:AG3221"/>
    <mergeCell ref="AH3220:AH3221"/>
    <mergeCell ref="B3210:C3210"/>
    <mergeCell ref="D3210:G3210"/>
    <mergeCell ref="B3213:AK3213"/>
    <mergeCell ref="D3215:G3215"/>
    <mergeCell ref="B3216:C3216"/>
    <mergeCell ref="D3216:E3216"/>
    <mergeCell ref="B3217:C3217"/>
    <mergeCell ref="D3217:K3217"/>
    <mergeCell ref="B3218:C3218"/>
    <mergeCell ref="D3218:Q3218"/>
    <mergeCell ref="B3219:C3221"/>
    <mergeCell ref="D3219:D3221"/>
    <mergeCell ref="E3219:E3221"/>
    <mergeCell ref="F3219:R3219"/>
    <mergeCell ref="S3219:AC3219"/>
    <mergeCell ref="AD3219:AG3219"/>
    <mergeCell ref="D3344:E3344"/>
    <mergeCell ref="D3345:E3345"/>
    <mergeCell ref="G3220:G3221"/>
    <mergeCell ref="B3203:C3205"/>
    <mergeCell ref="D3203:D3205"/>
    <mergeCell ref="E3203:E3205"/>
    <mergeCell ref="F3203:R3203"/>
    <mergeCell ref="S3203:AC3203"/>
    <mergeCell ref="AD3203:AG3203"/>
    <mergeCell ref="AH3203:AJ3203"/>
    <mergeCell ref="F3204:F3205"/>
    <mergeCell ref="G3204:G3205"/>
    <mergeCell ref="H3204:H3205"/>
    <mergeCell ref="I3204:I3205"/>
    <mergeCell ref="J3204:J3205"/>
    <mergeCell ref="K3204:K3205"/>
    <mergeCell ref="L3204:L3205"/>
    <mergeCell ref="M3204:N3204"/>
    <mergeCell ref="O3204:O3205"/>
    <mergeCell ref="P3204:P3205"/>
    <mergeCell ref="Q3204:Q3205"/>
    <mergeCell ref="R3204:R3205"/>
    <mergeCell ref="S3204:S3205"/>
    <mergeCell ref="T3204:T3205"/>
    <mergeCell ref="U3204:U3205"/>
    <mergeCell ref="V3204:V3205"/>
    <mergeCell ref="W3204:W3205"/>
    <mergeCell ref="X3204:X3205"/>
    <mergeCell ref="AD3204:AD3205"/>
    <mergeCell ref="AE3204:AE3205"/>
    <mergeCell ref="AF3204:AF3205"/>
    <mergeCell ref="AG3204:AG3205"/>
    <mergeCell ref="Y3240:Y3241"/>
    <mergeCell ref="AB3240:AB3241"/>
    <mergeCell ref="AC3240:AC3241"/>
    <mergeCell ref="AD3240:AD3241"/>
    <mergeCell ref="AA3256:AA3257"/>
    <mergeCell ref="AF3240:AF3241"/>
    <mergeCell ref="AG3240:AG3241"/>
    <mergeCell ref="AH3240:AH3241"/>
    <mergeCell ref="Y3204:Y3205"/>
    <mergeCell ref="AI3181:AI3182"/>
    <mergeCell ref="B3345:C3345"/>
    <mergeCell ref="B3346:C3346"/>
    <mergeCell ref="D3346:G3346"/>
    <mergeCell ref="B3197:AK3197"/>
    <mergeCell ref="V3340:V3341"/>
    <mergeCell ref="W3340:W3341"/>
    <mergeCell ref="B3344:C3344"/>
    <mergeCell ref="B3333:AK3333"/>
    <mergeCell ref="D3335:G3335"/>
    <mergeCell ref="B3336:C3336"/>
    <mergeCell ref="D3336:E3336"/>
    <mergeCell ref="B3337:C3337"/>
    <mergeCell ref="D3337:K3337"/>
    <mergeCell ref="B3338:C3338"/>
    <mergeCell ref="D3338:Q3338"/>
    <mergeCell ref="B3339:C3341"/>
    <mergeCell ref="D3339:D3341"/>
    <mergeCell ref="E3339:E3341"/>
    <mergeCell ref="AJ3181:AJ3182"/>
    <mergeCell ref="B3183:C3183"/>
    <mergeCell ref="B3192:C3192"/>
    <mergeCell ref="D3192:G3192"/>
    <mergeCell ref="U3181:U3182"/>
    <mergeCell ref="V3181:V3182"/>
    <mergeCell ref="W3181:W3182"/>
    <mergeCell ref="B3188:C3188"/>
    <mergeCell ref="B3189:C3189"/>
    <mergeCell ref="B3190:C3190"/>
    <mergeCell ref="B3187:C3187"/>
    <mergeCell ref="R3340:R3341"/>
    <mergeCell ref="S3340:S3341"/>
    <mergeCell ref="T3340:T3341"/>
    <mergeCell ref="U3340:U3341"/>
    <mergeCell ref="B3223:C3223"/>
    <mergeCell ref="B3224:C3224"/>
    <mergeCell ref="B3225:C3225"/>
    <mergeCell ref="B3226:C3226"/>
    <mergeCell ref="B3233:AK3233"/>
    <mergeCell ref="D3235:G3235"/>
    <mergeCell ref="B3236:C3236"/>
    <mergeCell ref="D3236:E3236"/>
    <mergeCell ref="V3220:V3221"/>
    <mergeCell ref="W3220:W3221"/>
    <mergeCell ref="X3220:X3221"/>
    <mergeCell ref="Y3220:Y3221"/>
    <mergeCell ref="AI3220:AI3221"/>
    <mergeCell ref="AJ3220:AJ3221"/>
    <mergeCell ref="B3222:C3222"/>
    <mergeCell ref="H3220:H3221"/>
    <mergeCell ref="B3228:C3228"/>
    <mergeCell ref="D3228:G3228"/>
    <mergeCell ref="D3229:G3229"/>
    <mergeCell ref="B3230:C3230"/>
    <mergeCell ref="D3230:G3230"/>
    <mergeCell ref="M3340:N3340"/>
    <mergeCell ref="O3340:O3341"/>
    <mergeCell ref="P3340:P3341"/>
    <mergeCell ref="Q3340:Q3341"/>
    <mergeCell ref="D3329:E3329"/>
    <mergeCell ref="B3325:C3325"/>
    <mergeCell ref="B3326:C3326"/>
    <mergeCell ref="D3311:F3311"/>
    <mergeCell ref="D3312:F3312"/>
    <mergeCell ref="B3194:C3194"/>
    <mergeCell ref="D3194:G3194"/>
    <mergeCell ref="B3184:C3184"/>
    <mergeCell ref="B3185:C3185"/>
    <mergeCell ref="B3186:C3186"/>
    <mergeCell ref="D3199:G3199"/>
    <mergeCell ref="B3200:C3200"/>
    <mergeCell ref="D3200:E3200"/>
    <mergeCell ref="B3201:C3201"/>
    <mergeCell ref="D3201:K3201"/>
    <mergeCell ref="B3202:C3202"/>
    <mergeCell ref="D3202:Q3202"/>
    <mergeCell ref="B3193:C3193"/>
    <mergeCell ref="D3193:G3193"/>
    <mergeCell ref="J3340:J3341"/>
    <mergeCell ref="K3340:K3341"/>
    <mergeCell ref="L3340:L3341"/>
    <mergeCell ref="F3272:F3273"/>
    <mergeCell ref="G3272:G3273"/>
    <mergeCell ref="D3302:G3302"/>
    <mergeCell ref="B3303:C3303"/>
    <mergeCell ref="D3303:E3303"/>
    <mergeCell ref="D3279:G3279"/>
    <mergeCell ref="D3328:E3328"/>
    <mergeCell ref="F3180:R3180"/>
    <mergeCell ref="S3180:AC3180"/>
    <mergeCell ref="AD3180:AG3180"/>
    <mergeCell ref="AH3180:AJ3180"/>
    <mergeCell ref="F3181:F3182"/>
    <mergeCell ref="G3181:G3182"/>
    <mergeCell ref="H3181:H3182"/>
    <mergeCell ref="I3181:I3182"/>
    <mergeCell ref="J3181:J3182"/>
    <mergeCell ref="K3181:K3182"/>
    <mergeCell ref="L3181:L3182"/>
    <mergeCell ref="M3181:N3181"/>
    <mergeCell ref="B3171:C3171"/>
    <mergeCell ref="D3171:G3171"/>
    <mergeCell ref="AG3181:AG3182"/>
    <mergeCell ref="AH3181:AH3182"/>
    <mergeCell ref="O3181:O3182"/>
    <mergeCell ref="P3181:P3182"/>
    <mergeCell ref="Q3181:Q3182"/>
    <mergeCell ref="R3181:R3182"/>
    <mergeCell ref="X3181:X3182"/>
    <mergeCell ref="Y3181:Y3182"/>
    <mergeCell ref="Z3181:Z3182"/>
    <mergeCell ref="AA3181:AA3182"/>
    <mergeCell ref="AB3181:AB3182"/>
    <mergeCell ref="AC3181:AC3182"/>
    <mergeCell ref="AD3181:AD3182"/>
    <mergeCell ref="AE3181:AE3182"/>
    <mergeCell ref="B3328:C3328"/>
    <mergeCell ref="AF3181:AF3182"/>
    <mergeCell ref="S3181:S3182"/>
    <mergeCell ref="B3174:AK3174"/>
    <mergeCell ref="D3176:G3176"/>
    <mergeCell ref="B3177:C3177"/>
    <mergeCell ref="D3177:E3177"/>
    <mergeCell ref="B3178:C3178"/>
    <mergeCell ref="D3178:K3178"/>
    <mergeCell ref="B3179:C3179"/>
    <mergeCell ref="D3179:Q3179"/>
    <mergeCell ref="B3180:C3182"/>
    <mergeCell ref="D3180:D3182"/>
    <mergeCell ref="E3180:E3182"/>
    <mergeCell ref="D3140:K3140"/>
    <mergeCell ref="B3140:C3140"/>
    <mergeCell ref="D3139:E3139"/>
    <mergeCell ref="B3139:C3139"/>
    <mergeCell ref="E3162:E3164"/>
    <mergeCell ref="F3162:R3162"/>
    <mergeCell ref="S3162:AC3162"/>
    <mergeCell ref="AD3162:AG3162"/>
    <mergeCell ref="B3169:C3169"/>
    <mergeCell ref="D3169:G3169"/>
    <mergeCell ref="D3153:G3153"/>
    <mergeCell ref="X3143:X3144"/>
    <mergeCell ref="Y3143:Y3144"/>
    <mergeCell ref="Z3143:Z3144"/>
    <mergeCell ref="AA3143:AA3144"/>
    <mergeCell ref="AB3143:AB3144"/>
    <mergeCell ref="AC3143:AC3144"/>
    <mergeCell ref="AD3143:AD3144"/>
    <mergeCell ref="AE3143:AE3144"/>
    <mergeCell ref="W3163:W3164"/>
    <mergeCell ref="T3181:T3182"/>
    <mergeCell ref="X3163:X3164"/>
    <mergeCell ref="Y3163:Y3164"/>
    <mergeCell ref="Z3163:Z3164"/>
    <mergeCell ref="AA3163:AA3164"/>
    <mergeCell ref="AB3163:AB3164"/>
    <mergeCell ref="AC3163:AC3164"/>
    <mergeCell ref="AD3163:AD3164"/>
    <mergeCell ref="AE3163:AE3164"/>
    <mergeCell ref="AF3163:AF3164"/>
    <mergeCell ref="B3162:C3164"/>
    <mergeCell ref="D3162:D3164"/>
    <mergeCell ref="B3129:C3129"/>
    <mergeCell ref="D3132:G3132"/>
    <mergeCell ref="AH3142:AJ3142"/>
    <mergeCell ref="AD3142:AG3142"/>
    <mergeCell ref="S3142:AC3142"/>
    <mergeCell ref="F3142:R3142"/>
    <mergeCell ref="E3142:E3144"/>
    <mergeCell ref="D3142:D3144"/>
    <mergeCell ref="B3142:C3144"/>
    <mergeCell ref="D3141:Q3141"/>
    <mergeCell ref="B3141:C3141"/>
    <mergeCell ref="AH3143:AH3144"/>
    <mergeCell ref="AI3143:AI3144"/>
    <mergeCell ref="B3145:C3145"/>
    <mergeCell ref="B3149:C3149"/>
    <mergeCell ref="D3151:G3151"/>
    <mergeCell ref="D3152:G3152"/>
    <mergeCell ref="B3156:AK3156"/>
    <mergeCell ref="D3158:G3158"/>
    <mergeCell ref="B3159:C3159"/>
    <mergeCell ref="AI3163:AI3164"/>
    <mergeCell ref="B3170:C3170"/>
    <mergeCell ref="D3170:G3170"/>
    <mergeCell ref="V3143:V3144"/>
    <mergeCell ref="U3143:U3144"/>
    <mergeCell ref="T3143:T3144"/>
    <mergeCell ref="S3143:S3144"/>
    <mergeCell ref="R3143:R3144"/>
    <mergeCell ref="Q3143:Q3144"/>
    <mergeCell ref="P3143:P3144"/>
    <mergeCell ref="O3143:O3144"/>
    <mergeCell ref="M3143:N3143"/>
    <mergeCell ref="L3143:L3144"/>
    <mergeCell ref="K3143:K3144"/>
    <mergeCell ref="J3143:J3144"/>
    <mergeCell ref="I3143:I3144"/>
    <mergeCell ref="H3143:H3144"/>
    <mergeCell ref="B3148:C3148"/>
    <mergeCell ref="D3159:E3159"/>
    <mergeCell ref="B3160:C3160"/>
    <mergeCell ref="D3160:K3160"/>
    <mergeCell ref="B3161:C3161"/>
    <mergeCell ref="D3161:Q3161"/>
    <mergeCell ref="G3143:G3144"/>
    <mergeCell ref="B3165:C3167"/>
    <mergeCell ref="B3128:C3128"/>
    <mergeCell ref="B3112:C3112"/>
    <mergeCell ref="D3098:G3098"/>
    <mergeCell ref="B3099:C3099"/>
    <mergeCell ref="B3100:C3100"/>
    <mergeCell ref="D3100:G3100"/>
    <mergeCell ref="B3109:C3111"/>
    <mergeCell ref="D3109:D3111"/>
    <mergeCell ref="E3109:E3111"/>
    <mergeCell ref="F3109:R3109"/>
    <mergeCell ref="S3109:AC3109"/>
    <mergeCell ref="B3152:C3152"/>
    <mergeCell ref="B3153:C3153"/>
    <mergeCell ref="B3151:C3151"/>
    <mergeCell ref="B3119:C3119"/>
    <mergeCell ref="W3110:W3111"/>
    <mergeCell ref="X3110:X3111"/>
    <mergeCell ref="Y3110:Y3111"/>
    <mergeCell ref="Z3110:Z3111"/>
    <mergeCell ref="AA3110:AA3111"/>
    <mergeCell ref="AB3110:AB3111"/>
    <mergeCell ref="B3136:AK3136"/>
    <mergeCell ref="W3143:W3144"/>
    <mergeCell ref="D3138:I3138"/>
    <mergeCell ref="AJ3163:AJ3164"/>
    <mergeCell ref="AF3143:AF3144"/>
    <mergeCell ref="AG3143:AG3144"/>
    <mergeCell ref="M3110:N3110"/>
    <mergeCell ref="O3110:O3111"/>
    <mergeCell ref="P3110:P3111"/>
    <mergeCell ref="Q3110:Q3111"/>
    <mergeCell ref="R3110:R3111"/>
    <mergeCell ref="S3110:S3111"/>
    <mergeCell ref="T3110:T3111"/>
    <mergeCell ref="U3110:U3111"/>
    <mergeCell ref="V3110:V3111"/>
    <mergeCell ref="B3132:C3132"/>
    <mergeCell ref="B3133:C3133"/>
    <mergeCell ref="D3133:G3133"/>
    <mergeCell ref="B3131:C3131"/>
    <mergeCell ref="D3131:G3131"/>
    <mergeCell ref="AJ3143:AJ3144"/>
    <mergeCell ref="F3143:F3144"/>
    <mergeCell ref="B3146:C3146"/>
    <mergeCell ref="B3147:C3147"/>
    <mergeCell ref="B3116:C3116"/>
    <mergeCell ref="B3117:C3117"/>
    <mergeCell ref="B3118:C3118"/>
    <mergeCell ref="B3120:C3120"/>
    <mergeCell ref="B3121:C3121"/>
    <mergeCell ref="B3122:C3122"/>
    <mergeCell ref="B3123:C3123"/>
    <mergeCell ref="B3124:C3124"/>
    <mergeCell ref="B3125:C3125"/>
    <mergeCell ref="B3126:C3126"/>
    <mergeCell ref="B3127:C3127"/>
    <mergeCell ref="D3086:E3086"/>
    <mergeCell ref="B3087:C3087"/>
    <mergeCell ref="D3087:K3087"/>
    <mergeCell ref="B3088:C3088"/>
    <mergeCell ref="D3088:Q3088"/>
    <mergeCell ref="B3089:C3091"/>
    <mergeCell ref="D3089:D3091"/>
    <mergeCell ref="E3089:E3091"/>
    <mergeCell ref="F3089:R3089"/>
    <mergeCell ref="S3089:AC3089"/>
    <mergeCell ref="AD3089:AG3089"/>
    <mergeCell ref="AA3090:AA3091"/>
    <mergeCell ref="AB3090:AB3091"/>
    <mergeCell ref="AH3162:AJ3162"/>
    <mergeCell ref="F3163:F3164"/>
    <mergeCell ref="G3163:G3164"/>
    <mergeCell ref="H3163:H3164"/>
    <mergeCell ref="I3163:I3164"/>
    <mergeCell ref="J3163:J3164"/>
    <mergeCell ref="K3163:K3164"/>
    <mergeCell ref="L3163:L3164"/>
    <mergeCell ref="M3163:N3163"/>
    <mergeCell ref="O3163:O3164"/>
    <mergeCell ref="P3163:P3164"/>
    <mergeCell ref="Q3163:Q3164"/>
    <mergeCell ref="R3163:R3164"/>
    <mergeCell ref="S3163:S3164"/>
    <mergeCell ref="T3163:T3164"/>
    <mergeCell ref="U3163:U3164"/>
    <mergeCell ref="V3163:V3164"/>
    <mergeCell ref="AG3163:AG3164"/>
    <mergeCell ref="AH3163:AH3164"/>
    <mergeCell ref="X3090:X3091"/>
    <mergeCell ref="Y3090:Y3091"/>
    <mergeCell ref="AC3110:AC3111"/>
    <mergeCell ref="AD3110:AD3111"/>
    <mergeCell ref="AE3110:AE3111"/>
    <mergeCell ref="AF3110:AF3111"/>
    <mergeCell ref="AG3110:AG3111"/>
    <mergeCell ref="AH3110:AH3111"/>
    <mergeCell ref="AI3110:AI3111"/>
    <mergeCell ref="AJ3110:AJ3111"/>
    <mergeCell ref="F3110:F3111"/>
    <mergeCell ref="G3110:G3111"/>
    <mergeCell ref="H3110:H3111"/>
    <mergeCell ref="I3110:I3111"/>
    <mergeCell ref="K3110:K3111"/>
    <mergeCell ref="L3110:L3111"/>
    <mergeCell ref="B3092:C3092"/>
    <mergeCell ref="B3095:C3095"/>
    <mergeCell ref="B3096:C3096"/>
    <mergeCell ref="D3107:K3107"/>
    <mergeCell ref="B3108:C3108"/>
    <mergeCell ref="D3108:Q3108"/>
    <mergeCell ref="M3090:N3090"/>
    <mergeCell ref="O3090:O3091"/>
    <mergeCell ref="P3090:P3091"/>
    <mergeCell ref="Q3090:Q3091"/>
    <mergeCell ref="B3098:C3098"/>
    <mergeCell ref="J3110:J3111"/>
    <mergeCell ref="AD3109:AG3109"/>
    <mergeCell ref="AH3109:AJ3109"/>
    <mergeCell ref="D3085:H3085"/>
    <mergeCell ref="B3093:C3093"/>
    <mergeCell ref="B3094:C3094"/>
    <mergeCell ref="D3099:G3099"/>
    <mergeCell ref="D3105:H3105"/>
    <mergeCell ref="B3113:C3113"/>
    <mergeCell ref="B3114:C3114"/>
    <mergeCell ref="B3115:C3115"/>
    <mergeCell ref="AC3073:AC3074"/>
    <mergeCell ref="AD3073:AD3074"/>
    <mergeCell ref="AE3073:AE3074"/>
    <mergeCell ref="AF3073:AF3074"/>
    <mergeCell ref="AG3073:AG3074"/>
    <mergeCell ref="AH3073:AH3074"/>
    <mergeCell ref="AI3073:AI3074"/>
    <mergeCell ref="AJ3073:AJ3074"/>
    <mergeCell ref="AH3072:AJ3072"/>
    <mergeCell ref="B3075:C3075"/>
    <mergeCell ref="B3076:C3076"/>
    <mergeCell ref="B3078:C3078"/>
    <mergeCell ref="D3078:G3078"/>
    <mergeCell ref="B3079:C3079"/>
    <mergeCell ref="B3080:C3080"/>
    <mergeCell ref="D3080:G3080"/>
    <mergeCell ref="AJ3090:AJ3091"/>
    <mergeCell ref="AH3089:AJ3089"/>
    <mergeCell ref="F3090:F3091"/>
    <mergeCell ref="G3090:G3091"/>
    <mergeCell ref="H3090:H3091"/>
    <mergeCell ref="I3090:I3091"/>
    <mergeCell ref="V3090:V3091"/>
    <mergeCell ref="W3090:W3091"/>
    <mergeCell ref="D3079:G3079"/>
    <mergeCell ref="B3071:C3071"/>
    <mergeCell ref="D3071:Q3071"/>
    <mergeCell ref="B3072:C3074"/>
    <mergeCell ref="D3072:D3074"/>
    <mergeCell ref="E3072:E3074"/>
    <mergeCell ref="F3072:R3072"/>
    <mergeCell ref="S3072:AC3072"/>
    <mergeCell ref="F3073:F3074"/>
    <mergeCell ref="G3073:G3074"/>
    <mergeCell ref="H3073:H3074"/>
    <mergeCell ref="I3073:I3074"/>
    <mergeCell ref="J3073:J3074"/>
    <mergeCell ref="K3073:K3074"/>
    <mergeCell ref="D3070:K3070"/>
    <mergeCell ref="L3073:L3074"/>
    <mergeCell ref="M3073:N3073"/>
    <mergeCell ref="O3073:O3074"/>
    <mergeCell ref="P3073:P3074"/>
    <mergeCell ref="Q3073:Q3074"/>
    <mergeCell ref="R3073:R3074"/>
    <mergeCell ref="S3073:S3074"/>
    <mergeCell ref="T3073:T3074"/>
    <mergeCell ref="U3073:U3074"/>
    <mergeCell ref="V3073:V3074"/>
    <mergeCell ref="W3073:W3074"/>
    <mergeCell ref="X3073:X3074"/>
    <mergeCell ref="Y3073:Y3074"/>
    <mergeCell ref="Z3073:Z3074"/>
    <mergeCell ref="AA3073:AA3074"/>
    <mergeCell ref="AB3073:AB3074"/>
    <mergeCell ref="B3349:Z3349"/>
    <mergeCell ref="B3416:F3416"/>
    <mergeCell ref="S3350:T3350"/>
    <mergeCell ref="U3350:V3350"/>
    <mergeCell ref="W3350:X3350"/>
    <mergeCell ref="Y3350:Z3350"/>
    <mergeCell ref="B3353:Z3353"/>
    <mergeCell ref="B3354:Z3354"/>
    <mergeCell ref="B3393:R3393"/>
    <mergeCell ref="B3395:R3395"/>
    <mergeCell ref="B3366:C3366"/>
    <mergeCell ref="B3367:C3367"/>
    <mergeCell ref="B3368:C3368"/>
    <mergeCell ref="B3369:C3369"/>
    <mergeCell ref="B3370:C3370"/>
    <mergeCell ref="B3371:C3371"/>
    <mergeCell ref="B3372:C3372"/>
    <mergeCell ref="B3357:C3357"/>
    <mergeCell ref="B3359:C3359"/>
    <mergeCell ref="B3364:C3364"/>
    <mergeCell ref="B3365:C3365"/>
    <mergeCell ref="B3355:Z3355"/>
    <mergeCell ref="B3356:Z3356"/>
    <mergeCell ref="B3373:C3373"/>
    <mergeCell ref="B3403:Q3403"/>
    <mergeCell ref="B3404:Q3404"/>
    <mergeCell ref="B3405:C3405"/>
    <mergeCell ref="B3394:R3394"/>
    <mergeCell ref="B3402:Q3402"/>
    <mergeCell ref="B3397:C3397"/>
    <mergeCell ref="B3407:F3407"/>
    <mergeCell ref="B3374:C3374"/>
    <mergeCell ref="B3418:F3418"/>
    <mergeCell ref="B3419:F3419"/>
    <mergeCell ref="B3420:C3420"/>
    <mergeCell ref="B3410:F3410"/>
    <mergeCell ref="B3411:F3411"/>
    <mergeCell ref="B3412:F3412"/>
    <mergeCell ref="B3413:F3413"/>
    <mergeCell ref="B3437:H3437"/>
    <mergeCell ref="D3450:D3451"/>
    <mergeCell ref="E3450:E3451"/>
    <mergeCell ref="F3450:F3451"/>
    <mergeCell ref="B3390:R3390"/>
    <mergeCell ref="B3399:Q3399"/>
    <mergeCell ref="B3379:C3379"/>
    <mergeCell ref="B3381:S3381"/>
    <mergeCell ref="B3384:S3384"/>
    <mergeCell ref="B3385:S3385"/>
    <mergeCell ref="B3386:S3386"/>
    <mergeCell ref="B3388:C3388"/>
    <mergeCell ref="B3375:C3375"/>
    <mergeCell ref="B3376:C3376"/>
    <mergeCell ref="B3377:C3377"/>
    <mergeCell ref="B3378:C3378"/>
    <mergeCell ref="B3448:F3448"/>
    <mergeCell ref="B3450:B3451"/>
    <mergeCell ref="C3450:C3451"/>
    <mergeCell ref="B3439:H3439"/>
    <mergeCell ref="B3440:H3440"/>
    <mergeCell ref="B3414:F3414"/>
    <mergeCell ref="B3432:C3432"/>
    <mergeCell ref="B3422:C3422"/>
    <mergeCell ref="B3423:C3423"/>
    <mergeCell ref="B3424:C3424"/>
    <mergeCell ref="B3425:C3425"/>
    <mergeCell ref="B3426:C3426"/>
    <mergeCell ref="B3427:C3427"/>
    <mergeCell ref="B3428:C3428"/>
    <mergeCell ref="B3429:C3429"/>
    <mergeCell ref="B3430:C3430"/>
    <mergeCell ref="B3431:C3431"/>
    <mergeCell ref="B3415:F3415"/>
    <mergeCell ref="E3422:F3422"/>
    <mergeCell ref="B3417:F3417"/>
    <mergeCell ref="B3441:H3441"/>
    <mergeCell ref="B3442:H3442"/>
    <mergeCell ref="B3443:H3443"/>
    <mergeCell ref="B3444:H3444"/>
    <mergeCell ref="B3445:H3445"/>
    <mergeCell ref="B3446:C3446"/>
    <mergeCell ref="B3438:H3438"/>
    <mergeCell ref="B3434:H3434"/>
    <mergeCell ref="B3461:C3461"/>
    <mergeCell ref="B3465:C3465"/>
    <mergeCell ref="B3466:C3466"/>
    <mergeCell ref="C3511:F3511"/>
    <mergeCell ref="D3498:G3498"/>
    <mergeCell ref="D3499:G3499"/>
    <mergeCell ref="D3500:G3500"/>
    <mergeCell ref="D3501:G3501"/>
    <mergeCell ref="D3502:G3502"/>
    <mergeCell ref="B3498:C3498"/>
    <mergeCell ref="B3499:C3503"/>
    <mergeCell ref="D3503:G3503"/>
    <mergeCell ref="B3504:C3504"/>
    <mergeCell ref="B3479:F3479"/>
    <mergeCell ref="C3483:F3483"/>
    <mergeCell ref="C3484:F3484"/>
    <mergeCell ref="C3485:F3485"/>
    <mergeCell ref="C3486:F3486"/>
    <mergeCell ref="C3487:F3487"/>
    <mergeCell ref="B3477:C3477"/>
    <mergeCell ref="B3472:F3472"/>
    <mergeCell ref="B3473:F3473"/>
    <mergeCell ref="B3474:F3474"/>
    <mergeCell ref="B3475:F3475"/>
    <mergeCell ref="C3488:F3488"/>
    <mergeCell ref="C3489:F3489"/>
    <mergeCell ref="C3490:F3490"/>
    <mergeCell ref="B3491:F3491"/>
    <mergeCell ref="B3492:C3492"/>
    <mergeCell ref="B3506:F3506"/>
    <mergeCell ref="C3510:F3510"/>
    <mergeCell ref="B3699:C3699"/>
    <mergeCell ref="C3706:F3706"/>
    <mergeCell ref="B3701:F3701"/>
    <mergeCell ref="B3718:B3720"/>
    <mergeCell ref="B3795:H3795"/>
    <mergeCell ref="B3794:G3794"/>
    <mergeCell ref="B3800:C3800"/>
    <mergeCell ref="C3803:D3803"/>
    <mergeCell ref="B3808:D3808"/>
    <mergeCell ref="B3799:C3799"/>
    <mergeCell ref="C3789:H3789"/>
    <mergeCell ref="B3730:C3730"/>
    <mergeCell ref="B3707:B3709"/>
    <mergeCell ref="B3452:F3452"/>
    <mergeCell ref="B3453:F3453"/>
    <mergeCell ref="B3454:F3454"/>
    <mergeCell ref="B3455:C3455"/>
    <mergeCell ref="B3462:C3462"/>
    <mergeCell ref="B3463:C3463"/>
    <mergeCell ref="B3457:C3457"/>
    <mergeCell ref="B3458:C3458"/>
    <mergeCell ref="B3459:C3459"/>
    <mergeCell ref="B3468:F3468"/>
    <mergeCell ref="B3471:F3471"/>
    <mergeCell ref="B3464:C3464"/>
    <mergeCell ref="B3540:B3541"/>
    <mergeCell ref="C3540:C3541"/>
    <mergeCell ref="D3540:D3541"/>
    <mergeCell ref="B3690:F3690"/>
    <mergeCell ref="C3695:F3695"/>
    <mergeCell ref="B3607:E3607"/>
    <mergeCell ref="B3460:C3460"/>
    <mergeCell ref="B3610:E3610"/>
    <mergeCell ref="B3618:E3618"/>
    <mergeCell ref="B3619:C3619"/>
    <mergeCell ref="B3656:C3656"/>
    <mergeCell ref="B3657:D3657"/>
    <mergeCell ref="B3659:C3659"/>
    <mergeCell ref="B3686:C3686"/>
    <mergeCell ref="B3687:C3687"/>
    <mergeCell ref="B3710:C3710"/>
    <mergeCell ref="C3717:F3717"/>
    <mergeCell ref="B4069:H4069"/>
    <mergeCell ref="C4032:F4032"/>
    <mergeCell ref="B3518:C3518"/>
    <mergeCell ref="B3534:C3534"/>
    <mergeCell ref="B3535:D3535"/>
    <mergeCell ref="B3537:C3537"/>
    <mergeCell ref="B3538:C3538"/>
    <mergeCell ref="G4062:H4062"/>
    <mergeCell ref="B4051:E4051"/>
    <mergeCell ref="B4053:B4055"/>
    <mergeCell ref="B4047:D4047"/>
    <mergeCell ref="B4049:C4049"/>
    <mergeCell ref="B4025:C4025"/>
    <mergeCell ref="B4035:C4035"/>
    <mergeCell ref="B3963:C3963"/>
    <mergeCell ref="B3965:F3965"/>
    <mergeCell ref="B3966:B3968"/>
    <mergeCell ref="B3941:B3943"/>
    <mergeCell ref="C3966:D3966"/>
    <mergeCell ref="C3941:D3941"/>
    <mergeCell ref="C3914:C3915"/>
    <mergeCell ref="C3719:F3719"/>
    <mergeCell ref="C3513:F3513"/>
    <mergeCell ref="C3514:F3514"/>
    <mergeCell ref="B3524:G3524"/>
    <mergeCell ref="B3525:G3525"/>
    <mergeCell ref="B3517:F3517"/>
    <mergeCell ref="B3520:G3520"/>
    <mergeCell ref="B3521:G3521"/>
    <mergeCell ref="B3526:G3526"/>
    <mergeCell ref="B3528:C3528"/>
    <mergeCell ref="C3545:D3545"/>
    <mergeCell ref="B3547:D3547"/>
    <mergeCell ref="B3549:C3549"/>
    <mergeCell ref="C3817:E3817"/>
    <mergeCell ref="B3773:H3773"/>
    <mergeCell ref="B3780:G3780"/>
    <mergeCell ref="B3582:E3582"/>
    <mergeCell ref="C3546:D3546"/>
    <mergeCell ref="B3712:F3712"/>
    <mergeCell ref="B3787:G3787"/>
    <mergeCell ref="B3577:C3577"/>
    <mergeCell ref="B3578:D3578"/>
    <mergeCell ref="B3580:C3580"/>
    <mergeCell ref="B3677:D3677"/>
    <mergeCell ref="B3747:E3747"/>
    <mergeCell ref="C3707:F3707"/>
    <mergeCell ref="C3708:F3708"/>
    <mergeCell ref="B3596:E3596"/>
    <mergeCell ref="B3560:C3560"/>
    <mergeCell ref="B3561:I3561"/>
    <mergeCell ref="B3617:E3617"/>
    <mergeCell ref="C3728:F3728"/>
    <mergeCell ref="B3609:E3609"/>
    <mergeCell ref="C3926:D3926"/>
    <mergeCell ref="B3872:C3872"/>
    <mergeCell ref="B3907:D3907"/>
    <mergeCell ref="B3878:E3878"/>
    <mergeCell ref="B3906:D3906"/>
    <mergeCell ref="B3879:E3879"/>
    <mergeCell ref="B3904:D3904"/>
    <mergeCell ref="B3891:C3891"/>
    <mergeCell ref="B3892:D3892"/>
    <mergeCell ref="B3896:D3896"/>
    <mergeCell ref="B3874:E3874"/>
    <mergeCell ref="B3875:E3875"/>
    <mergeCell ref="B3894:C3894"/>
    <mergeCell ref="B3930:C3930"/>
    <mergeCell ref="C3909:D3909"/>
    <mergeCell ref="C3910:D3910"/>
    <mergeCell ref="C3911:D3911"/>
    <mergeCell ref="B3880:C3880"/>
    <mergeCell ref="D3897:D3898"/>
    <mergeCell ref="B3860:E3860"/>
    <mergeCell ref="B3861:E3861"/>
    <mergeCell ref="B3870:D3870"/>
    <mergeCell ref="C3925:D3925"/>
    <mergeCell ref="B3920:D3920"/>
    <mergeCell ref="B3921:D3921"/>
    <mergeCell ref="B3913:D3913"/>
    <mergeCell ref="B3914:B3915"/>
    <mergeCell ref="B3864:C3864"/>
    <mergeCell ref="G4064:H4064"/>
    <mergeCell ref="B4066:H4066"/>
    <mergeCell ref="F4071:H4071"/>
    <mergeCell ref="B4067:H4067"/>
    <mergeCell ref="B3952:D3952"/>
    <mergeCell ref="F3967:F3968"/>
    <mergeCell ref="E3967:E3968"/>
    <mergeCell ref="F3942:F3943"/>
    <mergeCell ref="B3951:C3951"/>
    <mergeCell ref="E3942:E3943"/>
    <mergeCell ref="B3954:C3954"/>
    <mergeCell ref="B3956:C3956"/>
    <mergeCell ref="B3960:C3960"/>
    <mergeCell ref="B4060:H4060"/>
    <mergeCell ref="F4070:H4070"/>
    <mergeCell ref="G4065:H4065"/>
    <mergeCell ref="G4063:H4063"/>
    <mergeCell ref="B3984:E3984"/>
    <mergeCell ref="B3976:C3976"/>
    <mergeCell ref="B3977:D3977"/>
    <mergeCell ref="B3940:F3940"/>
    <mergeCell ref="C3927:D3927"/>
    <mergeCell ref="B4232:K4232"/>
    <mergeCell ref="C4245:F4245"/>
    <mergeCell ref="B4235:K4235"/>
    <mergeCell ref="B4272:C4272"/>
    <mergeCell ref="B4231:K4231"/>
    <mergeCell ref="F4105:H4105"/>
    <mergeCell ref="F4106:H4106"/>
    <mergeCell ref="F4107:H4107"/>
    <mergeCell ref="B4103:H4103"/>
    <mergeCell ref="F4104:H4104"/>
    <mergeCell ref="B4090:H4090"/>
    <mergeCell ref="B4098:H4098"/>
    <mergeCell ref="F4072:H4072"/>
    <mergeCell ref="C4033:F4033"/>
    <mergeCell ref="B4061:H4061"/>
    <mergeCell ref="F4073:H4073"/>
    <mergeCell ref="B4005:E4005"/>
    <mergeCell ref="B4021:E4021"/>
    <mergeCell ref="B4012:E4012"/>
    <mergeCell ref="B4083:H4083"/>
    <mergeCell ref="B4046:C4046"/>
    <mergeCell ref="C4031:F4031"/>
    <mergeCell ref="B4027:F4027"/>
    <mergeCell ref="B4076:H4076"/>
    <mergeCell ref="B4016:E4016"/>
    <mergeCell ref="B3982:E3982"/>
    <mergeCell ref="B3990:E3990"/>
    <mergeCell ref="B4002:C4002"/>
    <mergeCell ref="B4004:E4004"/>
    <mergeCell ref="B3978:F3978"/>
    <mergeCell ref="B3980:C3980"/>
    <mergeCell ref="B3996:E3996"/>
    <mergeCell ref="B4013:E4013"/>
    <mergeCell ref="B3869:C3869"/>
    <mergeCell ref="B4058:C4058"/>
    <mergeCell ref="B3685:C3685"/>
    <mergeCell ref="B3676:C3676"/>
    <mergeCell ref="B3815:D3815"/>
    <mergeCell ref="B3842:E3842"/>
    <mergeCell ref="B3769:D3769"/>
    <mergeCell ref="B3771:C3771"/>
    <mergeCell ref="C3782:G3782"/>
    <mergeCell ref="B3752:D3752"/>
    <mergeCell ref="B3732:D3732"/>
    <mergeCell ref="B3828:C3828"/>
    <mergeCell ref="B3833:C3833"/>
    <mergeCell ref="B3821:E3821"/>
    <mergeCell ref="D3914:D3915"/>
    <mergeCell ref="B3932:E3932"/>
    <mergeCell ref="B3936:E3936"/>
    <mergeCell ref="B3938:C3938"/>
    <mergeCell ref="C3912:D3912"/>
    <mergeCell ref="C3924:D3924"/>
    <mergeCell ref="B3905:D3905"/>
    <mergeCell ref="B3897:B3898"/>
    <mergeCell ref="C3897:C3898"/>
    <mergeCell ref="B4308:C4308"/>
    <mergeCell ref="B4296:B4298"/>
    <mergeCell ref="B4262:C4262"/>
    <mergeCell ref="C4364:F4364"/>
    <mergeCell ref="B4281:B4282"/>
    <mergeCell ref="B4283:B4284"/>
    <mergeCell ref="B4292:B4293"/>
    <mergeCell ref="B4358:C4358"/>
    <mergeCell ref="B4277:E4277"/>
    <mergeCell ref="B4360:F4360"/>
    <mergeCell ref="B4286:E4286"/>
    <mergeCell ref="B4278:B4280"/>
    <mergeCell ref="B4257:B4261"/>
    <mergeCell ref="C4257:F4257"/>
    <mergeCell ref="B4270:E4270"/>
    <mergeCell ref="B4275:E4275"/>
    <mergeCell ref="B4269:E4269"/>
    <mergeCell ref="B4264:E4264"/>
    <mergeCell ref="B4265:E4265"/>
    <mergeCell ref="B4380:F4380"/>
    <mergeCell ref="B4381:F4381"/>
    <mergeCell ref="B4376:C4376"/>
    <mergeCell ref="B4378:C4378"/>
    <mergeCell ref="B4393:B4394"/>
    <mergeCell ref="B4368:C4368"/>
    <mergeCell ref="B4356:C4356"/>
    <mergeCell ref="F4099:H4099"/>
    <mergeCell ref="F4100:H4100"/>
    <mergeCell ref="B4229:C4229"/>
    <mergeCell ref="B4158:C4158"/>
    <mergeCell ref="B4160:C4160"/>
    <mergeCell ref="B4451:C4451"/>
    <mergeCell ref="B4453:C4453"/>
    <mergeCell ref="B4430:C4430"/>
    <mergeCell ref="B4248:C4248"/>
    <mergeCell ref="C4255:F4255"/>
    <mergeCell ref="C4256:F4256"/>
    <mergeCell ref="B4268:E4268"/>
    <mergeCell ref="C4258:F4258"/>
    <mergeCell ref="C4259:F4259"/>
    <mergeCell ref="C4246:F4246"/>
    <mergeCell ref="B4239:F4239"/>
    <mergeCell ref="B4227:C4227"/>
    <mergeCell ref="B4110:C4110"/>
    <mergeCell ref="B4237:C4237"/>
    <mergeCell ref="C4260:F4260"/>
    <mergeCell ref="B4250:F4250"/>
    <mergeCell ref="B4287:B4289"/>
    <mergeCell ref="B4290:B4291"/>
    <mergeCell ref="B4398:B4405"/>
    <mergeCell ref="B4413:C4413"/>
    <mergeCell ref="B4858:C4858"/>
    <mergeCell ref="B4850:D4850"/>
    <mergeCell ref="B4852:C4852"/>
    <mergeCell ref="B4849:D4849"/>
    <mergeCell ref="B4864:C4864"/>
    <mergeCell ref="B4937:Q4937"/>
    <mergeCell ref="B4985:D4985"/>
    <mergeCell ref="B4874:C4874"/>
    <mergeCell ref="B4466:D4466"/>
    <mergeCell ref="F4383:F4396"/>
    <mergeCell ref="B4391:B4392"/>
    <mergeCell ref="B4383:B4390"/>
    <mergeCell ref="B4477:D4477"/>
    <mergeCell ref="B4479:D4479"/>
    <mergeCell ref="B4485:D4485"/>
    <mergeCell ref="C4504:D4504"/>
    <mergeCell ref="B4862:C4862"/>
    <mergeCell ref="B4841:D4841"/>
    <mergeCell ref="B4872:C4872"/>
    <mergeCell ref="B4860:C4860"/>
    <mergeCell ref="C4481:D4481"/>
    <mergeCell ref="C4470:D4470"/>
    <mergeCell ref="B4474:D4474"/>
    <mergeCell ref="B4473:D4473"/>
    <mergeCell ref="B4472:D4472"/>
    <mergeCell ref="F4407:F4411"/>
    <mergeCell ref="B4995:C4995"/>
    <mergeCell ref="B4894:C4894"/>
    <mergeCell ref="B4845:D4845"/>
    <mergeCell ref="B4579:D4579"/>
    <mergeCell ref="B4512:D4512"/>
    <mergeCell ref="C4505:D4505"/>
    <mergeCell ref="B4520:E4520"/>
    <mergeCell ref="B4515:E4515"/>
    <mergeCell ref="B4542:E4542"/>
    <mergeCell ref="B4575:D4575"/>
    <mergeCell ref="B4565:F4565"/>
    <mergeCell ref="B4541:E4541"/>
    <mergeCell ref="B4522:E4522"/>
    <mergeCell ref="B4536:E4536"/>
    <mergeCell ref="B4535:E4535"/>
    <mergeCell ref="C4525:D4525"/>
    <mergeCell ref="B4580:D4580"/>
    <mergeCell ref="B4859:C4859"/>
    <mergeCell ref="B4833:D4833"/>
    <mergeCell ref="B4835:F4835"/>
    <mergeCell ref="C4585:C4586"/>
    <mergeCell ref="B4584:Y4584"/>
    <mergeCell ref="L4585:R4585"/>
    <mergeCell ref="F4585:G4585"/>
    <mergeCell ref="E4585:E4586"/>
    <mergeCell ref="B4886:C4886"/>
    <mergeCell ref="S4585:W4585"/>
    <mergeCell ref="B4843:C4843"/>
    <mergeCell ref="Y4585:Y4586"/>
    <mergeCell ref="X4585:X4586"/>
    <mergeCell ref="H4585:I4585"/>
    <mergeCell ref="J4585:K4585"/>
    <mergeCell ref="B5053:C5053"/>
    <mergeCell ref="B5042:C5042"/>
    <mergeCell ref="C4482:D4482"/>
    <mergeCell ref="C4483:D4483"/>
    <mergeCell ref="C4484:D4484"/>
    <mergeCell ref="B4564:F4564"/>
    <mergeCell ref="B4548:D4548"/>
    <mergeCell ref="B4499:E4499"/>
    <mergeCell ref="B4500:E4500"/>
    <mergeCell ref="B4524:D4524"/>
    <mergeCell ref="B4562:D4562"/>
    <mergeCell ref="B4493:E4493"/>
    <mergeCell ref="B4503:E4503"/>
    <mergeCell ref="B4490:D4490"/>
    <mergeCell ref="B4533:D4533"/>
    <mergeCell ref="B4492:E4492"/>
    <mergeCell ref="B4501:E4501"/>
    <mergeCell ref="B4585:B4586"/>
    <mergeCell ref="B4582:C4582"/>
    <mergeCell ref="D4585:D4586"/>
    <mergeCell ref="B5035:C5035"/>
    <mergeCell ref="B5033:C5033"/>
    <mergeCell ref="B5006:C5006"/>
    <mergeCell ref="C5010:D5010"/>
    <mergeCell ref="B4896:D4896"/>
    <mergeCell ref="B5012:D5012"/>
    <mergeCell ref="B5025:F5025"/>
    <mergeCell ref="B5008:D5008"/>
    <mergeCell ref="B4998:F4998"/>
    <mergeCell ref="B4876:C4876"/>
    <mergeCell ref="B4870:C4870"/>
    <mergeCell ref="B4486:D4486"/>
    <mergeCell ref="F5980:F5994"/>
    <mergeCell ref="F5961:F5978"/>
    <mergeCell ref="B5257:C5257"/>
    <mergeCell ref="B5248:D5248"/>
    <mergeCell ref="B5252:D5252"/>
    <mergeCell ref="B5253:D5253"/>
    <mergeCell ref="B5255:D5255"/>
    <mergeCell ref="B5180:C5180"/>
    <mergeCell ref="B5109:D5109"/>
    <mergeCell ref="B5073:D5073"/>
    <mergeCell ref="B5040:C5040"/>
    <mergeCell ref="B5044:O5044"/>
    <mergeCell ref="B5187:D5187"/>
    <mergeCell ref="B4988:S4988"/>
    <mergeCell ref="B4986:C4986"/>
    <mergeCell ref="B5022:C5022"/>
    <mergeCell ref="B4916:C4916"/>
    <mergeCell ref="B4997:F4997"/>
    <mergeCell ref="B5246:D5246"/>
    <mergeCell ref="B5230:C5230"/>
    <mergeCell ref="B5221:C5221"/>
    <mergeCell ref="B5191:C5191"/>
    <mergeCell ref="B5200:C5200"/>
    <mergeCell ref="B5208:D5208"/>
    <mergeCell ref="B5239:C5239"/>
    <mergeCell ref="B5212:C5212"/>
    <mergeCell ref="B5172:C5172"/>
    <mergeCell ref="B5168:D5168"/>
    <mergeCell ref="B5138:C5138"/>
    <mergeCell ref="B5139:D5139"/>
    <mergeCell ref="B5121:D5121"/>
    <mergeCell ref="B5146:D5146"/>
    <mergeCell ref="B6028:B6035"/>
    <mergeCell ref="F6009:F6017"/>
    <mergeCell ref="C6009:C6015"/>
    <mergeCell ref="F6074:F6096"/>
    <mergeCell ref="B6074:B6081"/>
    <mergeCell ref="C5943:C5946"/>
    <mergeCell ref="G5612:H5612"/>
    <mergeCell ref="B5319:C5319"/>
    <mergeCell ref="B5332:C5332"/>
    <mergeCell ref="B5367:C5367"/>
    <mergeCell ref="B5376:D5376"/>
    <mergeCell ref="A5375:F5375"/>
    <mergeCell ref="B5343:E5343"/>
    <mergeCell ref="B5345:C5345"/>
    <mergeCell ref="F5996:F6007"/>
    <mergeCell ref="B5996:B6007"/>
    <mergeCell ref="F5945:F5946"/>
    <mergeCell ref="B5455:C5455"/>
    <mergeCell ref="B5478:F5478"/>
    <mergeCell ref="B5979:F5979"/>
    <mergeCell ref="C5948:C5949"/>
    <mergeCell ref="B5980:B5994"/>
    <mergeCell ref="B5453:C5453"/>
    <mergeCell ref="B5334:E5334"/>
    <mergeCell ref="B5961:B5978"/>
    <mergeCell ref="B5406:E5406"/>
    <mergeCell ref="F5914:F5916"/>
    <mergeCell ref="E5923:E5924"/>
    <mergeCell ref="F5928:F5933"/>
    <mergeCell ref="E5934:E5936"/>
    <mergeCell ref="B5479:C5479"/>
    <mergeCell ref="B5351:C5351"/>
    <mergeCell ref="M5612:N5612"/>
    <mergeCell ref="B5504:E5504"/>
    <mergeCell ref="B5534:E5534"/>
    <mergeCell ref="L5651:M5651"/>
    <mergeCell ref="F5943:F5944"/>
    <mergeCell ref="B6009:B6017"/>
    <mergeCell ref="F6111:F6139"/>
    <mergeCell ref="B6125:B6130"/>
    <mergeCell ref="B6131:B6139"/>
    <mergeCell ref="B6041:B6046"/>
    <mergeCell ref="F6041:F6056"/>
    <mergeCell ref="B5365:C5365"/>
    <mergeCell ref="B5374:C5374"/>
    <mergeCell ref="B5382:C5382"/>
    <mergeCell ref="F5934:F5939"/>
    <mergeCell ref="B5719:C5719"/>
    <mergeCell ref="F5923:F5927"/>
    <mergeCell ref="B5694:C5694"/>
    <mergeCell ref="B5434:C5434"/>
    <mergeCell ref="B5443:C5443"/>
    <mergeCell ref="C5951:C5952"/>
    <mergeCell ref="B5424:C5424"/>
    <mergeCell ref="B5959:F5959"/>
    <mergeCell ref="B5957:F5957"/>
    <mergeCell ref="B5392:E5392"/>
    <mergeCell ref="F5951:F5952"/>
    <mergeCell ref="F5911:F5913"/>
    <mergeCell ref="B5410:F5410"/>
    <mergeCell ref="F6028:F6039"/>
    <mergeCell ref="B6038:B6039"/>
    <mergeCell ref="B6062:B6064"/>
    <mergeCell ref="B6098:B6102"/>
    <mergeCell ref="P5612:Q5612"/>
    <mergeCell ref="J5612:K5612"/>
    <mergeCell ref="B5576:E5576"/>
    <mergeCell ref="B5533:E5533"/>
    <mergeCell ref="B5561:E5561"/>
    <mergeCell ref="B5481:C5481"/>
    <mergeCell ref="F6213:F6217"/>
    <mergeCell ref="F6163:F6170"/>
    <mergeCell ref="B6174:F6174"/>
    <mergeCell ref="B6175:F6175"/>
    <mergeCell ref="B6255:B6257"/>
    <mergeCell ref="F6177:F6179"/>
    <mergeCell ref="F6237:F6241"/>
    <mergeCell ref="F6228:F6230"/>
    <mergeCell ref="F6181:F6183"/>
    <mergeCell ref="B6232:B6233"/>
    <mergeCell ref="B6177:B6179"/>
    <mergeCell ref="B6237:B6241"/>
    <mergeCell ref="B6243:B6247"/>
    <mergeCell ref="F6243:F6247"/>
    <mergeCell ref="F6220:F6227"/>
    <mergeCell ref="B6203:B6211"/>
    <mergeCell ref="B6213:B6217"/>
    <mergeCell ref="B6190:F6190"/>
    <mergeCell ref="F6188:F6189"/>
    <mergeCell ref="B6192:B6201"/>
    <mergeCell ref="F6160:F6161"/>
    <mergeCell ref="B6152:B6158"/>
    <mergeCell ref="B5908:F5908"/>
    <mergeCell ref="B5491:E5491"/>
    <mergeCell ref="B5500:E5500"/>
    <mergeCell ref="B5523:E5523"/>
    <mergeCell ref="B6160:B6161"/>
    <mergeCell ref="B6220:B6230"/>
    <mergeCell ref="F6255:F6277"/>
    <mergeCell ref="F6192:F6201"/>
    <mergeCell ref="B6188:B6189"/>
    <mergeCell ref="B6185:B6186"/>
    <mergeCell ref="B6163:B6170"/>
    <mergeCell ref="F6098:F6109"/>
    <mergeCell ref="B6103:B6105"/>
    <mergeCell ref="B6106:B6109"/>
    <mergeCell ref="F6058:F6072"/>
    <mergeCell ref="B6275:B6277"/>
    <mergeCell ref="B6260:B6261"/>
    <mergeCell ref="B6266:B6268"/>
    <mergeCell ref="B6269:B6270"/>
    <mergeCell ref="B6271:B6272"/>
    <mergeCell ref="B6252:F6252"/>
    <mergeCell ref="B6251:F6251"/>
    <mergeCell ref="F6232:F6233"/>
    <mergeCell ref="F6203:F6211"/>
    <mergeCell ref="B6258:B6259"/>
    <mergeCell ref="B6082:B6085"/>
    <mergeCell ref="B6058:B6061"/>
    <mergeCell ref="B6181:B6183"/>
    <mergeCell ref="B6141:B6149"/>
    <mergeCell ref="B6111:B6124"/>
    <mergeCell ref="F6141:F6158"/>
    <mergeCell ref="B6086:B6096"/>
    <mergeCell ref="B6065:B6072"/>
    <mergeCell ref="B6150:B6151"/>
    <mergeCell ref="B5489:C5489"/>
    <mergeCell ref="B5335:E5335"/>
    <mergeCell ref="B5910:F5910"/>
    <mergeCell ref="B5384:F5384"/>
    <mergeCell ref="B5361:C5361"/>
    <mergeCell ref="B5362:C5362"/>
    <mergeCell ref="F5386:F5387"/>
    <mergeCell ref="B6048:B6056"/>
    <mergeCell ref="B5476:F5476"/>
    <mergeCell ref="D5469:F5469"/>
    <mergeCell ref="B5474:F5474"/>
    <mergeCell ref="B5477:F5477"/>
    <mergeCell ref="B5475:F5475"/>
    <mergeCell ref="B6019:B6020"/>
    <mergeCell ref="B6040:F6040"/>
    <mergeCell ref="F6019:F6020"/>
    <mergeCell ref="B5465:C5465"/>
    <mergeCell ref="B5466:C5466"/>
    <mergeCell ref="B5530:E5530"/>
    <mergeCell ref="F5651:G5651"/>
    <mergeCell ref="B5819:K5819"/>
    <mergeCell ref="I5651:J5651"/>
    <mergeCell ref="B5468:F5468"/>
    <mergeCell ref="B5703:E5703"/>
    <mergeCell ref="B5741:G5741"/>
    <mergeCell ref="B6024:F6024"/>
    <mergeCell ref="B6036:B6037"/>
    <mergeCell ref="B6025:F6025"/>
    <mergeCell ref="B5445:D5445"/>
    <mergeCell ref="B5436:L5436"/>
    <mergeCell ref="C4366:F4366"/>
    <mergeCell ref="B5317:C5317"/>
    <mergeCell ref="B5281:C5281"/>
    <mergeCell ref="B5279:D5279"/>
    <mergeCell ref="B5277:C5277"/>
    <mergeCell ref="B5278:C5278"/>
    <mergeCell ref="B5286:C5286"/>
    <mergeCell ref="B5287:C5287"/>
    <mergeCell ref="B5291:C5291"/>
    <mergeCell ref="B5298:C5298"/>
    <mergeCell ref="B5307:C5307"/>
    <mergeCell ref="B5296:C5296"/>
    <mergeCell ref="B5405:E5405"/>
    <mergeCell ref="B5398:E5398"/>
    <mergeCell ref="B5402:E5402"/>
    <mergeCell ref="B5412:F5412"/>
    <mergeCell ref="B5357:C5357"/>
    <mergeCell ref="B5309:C5309"/>
    <mergeCell ref="B5056:F5056"/>
    <mergeCell ref="B5072:C5072"/>
    <mergeCell ref="B5055:F5055"/>
    <mergeCell ref="B5064:D5064"/>
    <mergeCell ref="B4871:C4871"/>
    <mergeCell ref="B5024:F5024"/>
    <mergeCell ref="B5352:C5352"/>
    <mergeCell ref="B5408:C5408"/>
    <mergeCell ref="B5422:C5422"/>
    <mergeCell ref="B5417:F5417"/>
    <mergeCell ref="B4882:C4882"/>
    <mergeCell ref="B5107:C5107"/>
    <mergeCell ref="B3825:G3825"/>
    <mergeCell ref="B3824:G3824"/>
    <mergeCell ref="B3826:G3826"/>
    <mergeCell ref="B3840:C3840"/>
    <mergeCell ref="B3834:C3834"/>
    <mergeCell ref="D3834:F3834"/>
    <mergeCell ref="D3835:E3835"/>
    <mergeCell ref="D3837:E3837"/>
    <mergeCell ref="C3516:F3516"/>
    <mergeCell ref="B3565:C3565"/>
    <mergeCell ref="B4487:D4487"/>
    <mergeCell ref="C4526:D4526"/>
    <mergeCell ref="B4521:E4521"/>
    <mergeCell ref="B4365:B4367"/>
    <mergeCell ref="C4365:F4365"/>
    <mergeCell ref="B4448:L4448"/>
    <mergeCell ref="B4462:C4462"/>
    <mergeCell ref="C4471:D4471"/>
    <mergeCell ref="B4415:F4415"/>
    <mergeCell ref="B4416:F4416"/>
    <mergeCell ref="B4446:C4446"/>
    <mergeCell ref="B4397:F4397"/>
    <mergeCell ref="B4434:G4434"/>
    <mergeCell ref="B4464:D4464"/>
    <mergeCell ref="B4423:C4423"/>
    <mergeCell ref="C4468:D4468"/>
    <mergeCell ref="C4469:D4469"/>
    <mergeCell ref="B3863:E3863"/>
    <mergeCell ref="C3810:D3810"/>
    <mergeCell ref="F4398:F4405"/>
    <mergeCell ref="B4407:B4411"/>
    <mergeCell ref="B4432:C4432"/>
    <mergeCell ref="B3494:G3494"/>
    <mergeCell ref="B3495:C3495"/>
    <mergeCell ref="B3496:C3497"/>
    <mergeCell ref="D3496:D3497"/>
    <mergeCell ref="E3496:E3497"/>
    <mergeCell ref="F3496:F3497"/>
    <mergeCell ref="G3496:G3497"/>
    <mergeCell ref="B3748:E3748"/>
    <mergeCell ref="B3737:D3737"/>
    <mergeCell ref="B3723:F3723"/>
    <mergeCell ref="B3741:E3741"/>
    <mergeCell ref="C3718:F3718"/>
    <mergeCell ref="B3688:C3688"/>
    <mergeCell ref="B3606:E3606"/>
    <mergeCell ref="B3696:B3698"/>
    <mergeCell ref="C3696:F3696"/>
    <mergeCell ref="C3697:F3697"/>
    <mergeCell ref="B3679:C3679"/>
    <mergeCell ref="B3681:C3681"/>
    <mergeCell ref="B3539:D3539"/>
    <mergeCell ref="B3605:E3605"/>
    <mergeCell ref="C3515:F3515"/>
    <mergeCell ref="B3583:E3583"/>
    <mergeCell ref="B3594:E3594"/>
    <mergeCell ref="B3595:E3595"/>
    <mergeCell ref="B3597:C3597"/>
    <mergeCell ref="B3599:E3599"/>
    <mergeCell ref="B3600:E3600"/>
    <mergeCell ref="B3611:C3611"/>
    <mergeCell ref="B3613:E3613"/>
    <mergeCell ref="B3614:E3614"/>
    <mergeCell ref="C3512:F3512"/>
    <mergeCell ref="B3823:G3823"/>
    <mergeCell ref="B3753:D3753"/>
    <mergeCell ref="B3758:D3758"/>
    <mergeCell ref="B3763:D3763"/>
    <mergeCell ref="B3721:C3721"/>
    <mergeCell ref="B3750:C3750"/>
    <mergeCell ref="B3745:E3745"/>
    <mergeCell ref="B3774:H3774"/>
    <mergeCell ref="C3775:G3775"/>
    <mergeCell ref="B3854:E3854"/>
    <mergeCell ref="B3843:C3843"/>
    <mergeCell ref="D3843:E3843"/>
    <mergeCell ref="B3856:E3856"/>
    <mergeCell ref="B3862:E3862"/>
    <mergeCell ref="AD3072:AG3072"/>
    <mergeCell ref="B2883:C2883"/>
    <mergeCell ref="B3061:C3061"/>
    <mergeCell ref="B3026:C3026"/>
    <mergeCell ref="AC3090:AC3091"/>
    <mergeCell ref="AD3090:AD3091"/>
    <mergeCell ref="AE3090:AE3091"/>
    <mergeCell ref="AF3090:AF3091"/>
    <mergeCell ref="AG3090:AG3091"/>
    <mergeCell ref="R3090:R3091"/>
    <mergeCell ref="S3090:S3091"/>
    <mergeCell ref="T3090:T3091"/>
    <mergeCell ref="U3090:U3091"/>
    <mergeCell ref="B3066:AK3066"/>
    <mergeCell ref="B3069:C3069"/>
    <mergeCell ref="D3069:E3069"/>
    <mergeCell ref="B3070:C3070"/>
    <mergeCell ref="B3107:C3107"/>
    <mergeCell ref="S2874:S2875"/>
    <mergeCell ref="D2872:X2872"/>
    <mergeCell ref="AH2858:AH2859"/>
    <mergeCell ref="AI2858:AI2859"/>
    <mergeCell ref="AJ2858:AJ2859"/>
    <mergeCell ref="AH2857:AJ2857"/>
    <mergeCell ref="B2881:C2881"/>
    <mergeCell ref="D2881:G2881"/>
    <mergeCell ref="B2872:C2872"/>
    <mergeCell ref="B2857:C2859"/>
    <mergeCell ref="D2857:D2859"/>
    <mergeCell ref="E2857:E2859"/>
    <mergeCell ref="F2857:R2857"/>
    <mergeCell ref="S2857:AC2857"/>
    <mergeCell ref="F2858:F2859"/>
    <mergeCell ref="D3068:G3068"/>
    <mergeCell ref="AI2874:AI2875"/>
    <mergeCell ref="AJ2874:AJ2875"/>
    <mergeCell ref="B2876:C2876"/>
    <mergeCell ref="B2877:C2877"/>
    <mergeCell ref="B2878:C2878"/>
    <mergeCell ref="AB2874:AB2875"/>
    <mergeCell ref="AC2874:AC2875"/>
    <mergeCell ref="AD2874:AD2875"/>
    <mergeCell ref="AE2874:AE2875"/>
    <mergeCell ref="B2868:AK2868"/>
    <mergeCell ref="B2873:C2875"/>
    <mergeCell ref="D2873:D2875"/>
    <mergeCell ref="E2873:E2875"/>
    <mergeCell ref="F2873:R2873"/>
    <mergeCell ref="S2873:AC2873"/>
    <mergeCell ref="AD2873:AG2873"/>
    <mergeCell ref="AH2873:AJ2873"/>
    <mergeCell ref="F2874:F2875"/>
    <mergeCell ref="G2874:G2875"/>
    <mergeCell ref="H2874:H2875"/>
    <mergeCell ref="I2874:I2875"/>
    <mergeCell ref="J2874:J2875"/>
    <mergeCell ref="K2874:K2875"/>
    <mergeCell ref="Z2843:Z2844"/>
    <mergeCell ref="AA2843:AA2844"/>
    <mergeCell ref="AB2843:AB2844"/>
    <mergeCell ref="AC2843:AC2844"/>
    <mergeCell ref="R2843:R2844"/>
    <mergeCell ref="S2843:S2844"/>
    <mergeCell ref="T2843:T2844"/>
    <mergeCell ref="U2843:U2844"/>
    <mergeCell ref="B2855:C2855"/>
    <mergeCell ref="B2856:C2856"/>
    <mergeCell ref="V2843:V2844"/>
    <mergeCell ref="W2843:W2844"/>
    <mergeCell ref="AD2858:AD2859"/>
    <mergeCell ref="AE2858:AE2859"/>
    <mergeCell ref="AF2858:AF2859"/>
    <mergeCell ref="B2852:AK2852"/>
    <mergeCell ref="B2864:C2864"/>
    <mergeCell ref="D2864:G2864"/>
    <mergeCell ref="AC2858:AC2859"/>
    <mergeCell ref="T2874:T2875"/>
    <mergeCell ref="U2874:U2875"/>
    <mergeCell ref="V2874:V2875"/>
    <mergeCell ref="D2871:E2871"/>
    <mergeCell ref="B2861:C2861"/>
    <mergeCell ref="B2862:C2862"/>
    <mergeCell ref="P2826:P2827"/>
    <mergeCell ref="Q2826:Q2827"/>
    <mergeCell ref="AG2858:AG2859"/>
    <mergeCell ref="AD2857:AG2857"/>
    <mergeCell ref="H2843:H2844"/>
    <mergeCell ref="I2843:I2844"/>
    <mergeCell ref="J2843:J2844"/>
    <mergeCell ref="D2854:F2854"/>
    <mergeCell ref="D2855:E2855"/>
    <mergeCell ref="D2856:Q2856"/>
    <mergeCell ref="B2871:C2871"/>
    <mergeCell ref="Z2826:Z2827"/>
    <mergeCell ref="AA2826:AA2827"/>
    <mergeCell ref="AB2826:AB2827"/>
    <mergeCell ref="AC2826:AC2827"/>
    <mergeCell ref="AD2826:AD2827"/>
    <mergeCell ref="AE2826:AE2827"/>
    <mergeCell ref="Q2858:Q2859"/>
    <mergeCell ref="R2858:R2859"/>
    <mergeCell ref="S2858:S2859"/>
    <mergeCell ref="AD2843:AD2844"/>
    <mergeCell ref="D2839:F2839"/>
    <mergeCell ref="U2826:U2827"/>
    <mergeCell ref="AF2826:AF2827"/>
    <mergeCell ref="AG2826:AG2827"/>
    <mergeCell ref="AG2843:AG2844"/>
    <mergeCell ref="B2817:C2817"/>
    <mergeCell ref="O2843:O2844"/>
    <mergeCell ref="P2843:P2844"/>
    <mergeCell ref="Q2843:Q2844"/>
    <mergeCell ref="D2840:E2840"/>
    <mergeCell ref="O2858:O2859"/>
    <mergeCell ref="P2858:P2859"/>
    <mergeCell ref="B2849:C2849"/>
    <mergeCell ref="D2849:G2849"/>
    <mergeCell ref="B2816:C2816"/>
    <mergeCell ref="AH2874:AH2875"/>
    <mergeCell ref="B2837:AK2837"/>
    <mergeCell ref="B2840:C2840"/>
    <mergeCell ref="B2841:C2841"/>
    <mergeCell ref="B2842:C2844"/>
    <mergeCell ref="D2842:D2844"/>
    <mergeCell ref="E2842:E2844"/>
    <mergeCell ref="F2842:R2842"/>
    <mergeCell ref="S2842:AC2842"/>
    <mergeCell ref="AD2842:AG2842"/>
    <mergeCell ref="AH2842:AJ2842"/>
    <mergeCell ref="AJ2843:AJ2844"/>
    <mergeCell ref="B2845:C2845"/>
    <mergeCell ref="B2846:C2846"/>
    <mergeCell ref="B2848:C2848"/>
    <mergeCell ref="D2848:G2848"/>
    <mergeCell ref="X2843:X2844"/>
    <mergeCell ref="Y2843:Y2844"/>
    <mergeCell ref="AF2874:AF2875"/>
    <mergeCell ref="AG2874:AG2875"/>
    <mergeCell ref="B2860:C2860"/>
    <mergeCell ref="T2858:T2859"/>
    <mergeCell ref="G2858:G2859"/>
    <mergeCell ref="H2858:H2859"/>
    <mergeCell ref="I2858:I2859"/>
    <mergeCell ref="J2858:J2859"/>
    <mergeCell ref="K2858:K2859"/>
    <mergeCell ref="L2858:L2859"/>
    <mergeCell ref="D2841:Y2841"/>
    <mergeCell ref="D2870:G2870"/>
    <mergeCell ref="B2865:C2865"/>
    <mergeCell ref="D2865:G2865"/>
    <mergeCell ref="B2820:AK2820"/>
    <mergeCell ref="D2822:F2822"/>
    <mergeCell ref="B2823:C2823"/>
    <mergeCell ref="D2823:E2823"/>
    <mergeCell ref="B2824:C2824"/>
    <mergeCell ref="D2824:Y2824"/>
    <mergeCell ref="B2825:C2827"/>
    <mergeCell ref="D2825:D2827"/>
    <mergeCell ref="U2858:U2859"/>
    <mergeCell ref="V2858:V2859"/>
    <mergeCell ref="W2858:W2859"/>
    <mergeCell ref="X2858:X2859"/>
    <mergeCell ref="Y2858:Y2859"/>
    <mergeCell ref="Z2858:Z2859"/>
    <mergeCell ref="AA2858:AA2859"/>
    <mergeCell ref="AB2858:AB2859"/>
    <mergeCell ref="AE2843:AE2844"/>
    <mergeCell ref="AF2843:AF2844"/>
    <mergeCell ref="G2843:G2844"/>
    <mergeCell ref="K2843:K2844"/>
    <mergeCell ref="L2843:L2844"/>
    <mergeCell ref="M2843:N2843"/>
    <mergeCell ref="AH2826:AH2827"/>
    <mergeCell ref="E2825:E2827"/>
    <mergeCell ref="F2825:R2825"/>
    <mergeCell ref="S2825:AC2825"/>
    <mergeCell ref="AD2825:AG2825"/>
    <mergeCell ref="AH2825:AJ2825"/>
    <mergeCell ref="F2826:F2827"/>
    <mergeCell ref="B2880:C2880"/>
    <mergeCell ref="D2880:G2880"/>
    <mergeCell ref="W2874:W2875"/>
    <mergeCell ref="X2874:X2875"/>
    <mergeCell ref="Y2874:Y2875"/>
    <mergeCell ref="Z2874:Z2875"/>
    <mergeCell ref="AA2874:AA2875"/>
    <mergeCell ref="F2843:F2844"/>
    <mergeCell ref="L2874:L2875"/>
    <mergeCell ref="M2874:N2874"/>
    <mergeCell ref="O2874:O2875"/>
    <mergeCell ref="P2874:P2875"/>
    <mergeCell ref="Q2874:Q2875"/>
    <mergeCell ref="R2874:R2875"/>
    <mergeCell ref="R2826:R2827"/>
    <mergeCell ref="V2826:V2827"/>
    <mergeCell ref="W2826:W2827"/>
    <mergeCell ref="X2826:X2827"/>
    <mergeCell ref="Y2826:Y2827"/>
    <mergeCell ref="J2826:J2827"/>
    <mergeCell ref="K2826:K2827"/>
    <mergeCell ref="B2831:C2831"/>
    <mergeCell ref="M2858:N2858"/>
    <mergeCell ref="AJ2826:AJ2827"/>
    <mergeCell ref="B2828:C2828"/>
    <mergeCell ref="R2809:R2810"/>
    <mergeCell ref="S2809:S2810"/>
    <mergeCell ref="T2809:T2810"/>
    <mergeCell ref="U2809:U2810"/>
    <mergeCell ref="V2809:V2810"/>
    <mergeCell ref="P2809:P2810"/>
    <mergeCell ref="Q2809:Q2810"/>
    <mergeCell ref="D2808:D2810"/>
    <mergeCell ref="E2808:E2810"/>
    <mergeCell ref="F2808:R2808"/>
    <mergeCell ref="S2808:AC2808"/>
    <mergeCell ref="AD2808:AG2808"/>
    <mergeCell ref="AH2808:AJ2808"/>
    <mergeCell ref="F2809:F2810"/>
    <mergeCell ref="G2809:G2810"/>
    <mergeCell ref="H2809:H2810"/>
    <mergeCell ref="I2809:I2810"/>
    <mergeCell ref="J2809:J2810"/>
    <mergeCell ref="K2809:K2810"/>
    <mergeCell ref="L2809:L2810"/>
    <mergeCell ref="M2809:N2809"/>
    <mergeCell ref="AJ2809:AJ2810"/>
    <mergeCell ref="W2809:W2810"/>
    <mergeCell ref="X2809:X2810"/>
    <mergeCell ref="Y2809:Y2810"/>
    <mergeCell ref="Z2809:Z2810"/>
    <mergeCell ref="AH2843:AH2844"/>
    <mergeCell ref="AI2843:AI2844"/>
    <mergeCell ref="B2829:C2829"/>
    <mergeCell ref="B2830:C2830"/>
    <mergeCell ref="B2833:C2833"/>
    <mergeCell ref="D2833:G2833"/>
    <mergeCell ref="B2834:C2834"/>
    <mergeCell ref="D2834:G2834"/>
    <mergeCell ref="B2803:AK2803"/>
    <mergeCell ref="D2805:F2805"/>
    <mergeCell ref="B2806:C2806"/>
    <mergeCell ref="D2806:E2806"/>
    <mergeCell ref="B2807:C2807"/>
    <mergeCell ref="D2807:Y2807"/>
    <mergeCell ref="B2808:C2810"/>
    <mergeCell ref="B2812:C2812"/>
    <mergeCell ref="B2813:C2813"/>
    <mergeCell ref="AA2809:AA2810"/>
    <mergeCell ref="AB2809:AB2810"/>
    <mergeCell ref="AC2809:AC2810"/>
    <mergeCell ref="AD2809:AD2810"/>
    <mergeCell ref="AE2809:AE2810"/>
    <mergeCell ref="AF2809:AF2810"/>
    <mergeCell ref="AG2809:AG2810"/>
    <mergeCell ref="O2809:O2810"/>
    <mergeCell ref="AI2826:AI2827"/>
    <mergeCell ref="AH2809:AH2810"/>
    <mergeCell ref="AI2809:AI2810"/>
    <mergeCell ref="G2826:G2827"/>
    <mergeCell ref="H2826:H2827"/>
    <mergeCell ref="I2826:I2827"/>
    <mergeCell ref="B2811:C2811"/>
    <mergeCell ref="B2894:C2894"/>
    <mergeCell ref="B2895:C2895"/>
    <mergeCell ref="B2896:C2896"/>
    <mergeCell ref="B2897:C2897"/>
    <mergeCell ref="B2898:C2898"/>
    <mergeCell ref="B2899:C2899"/>
    <mergeCell ref="B2900:C2900"/>
    <mergeCell ref="B2901:C2901"/>
    <mergeCell ref="B2902:C2902"/>
    <mergeCell ref="J3090:J3091"/>
    <mergeCell ref="K3090:K3091"/>
    <mergeCell ref="L3090:L3091"/>
    <mergeCell ref="D2919:F2919"/>
    <mergeCell ref="B2920:C2920"/>
    <mergeCell ref="D2920:E2920"/>
    <mergeCell ref="I2924:I2925"/>
    <mergeCell ref="J2924:J2925"/>
    <mergeCell ref="K2924:K2925"/>
    <mergeCell ref="L2924:L2925"/>
    <mergeCell ref="B2960:C2960"/>
    <mergeCell ref="D2960:G2960"/>
    <mergeCell ref="B2961:C2961"/>
    <mergeCell ref="B2962:C2962"/>
    <mergeCell ref="D2962:G2962"/>
    <mergeCell ref="D2961:G2961"/>
    <mergeCell ref="B2965:AK2965"/>
    <mergeCell ref="D2967:F2967"/>
    <mergeCell ref="Z3090:Z3091"/>
    <mergeCell ref="AJ2924:AJ2925"/>
    <mergeCell ref="M2924:N2924"/>
    <mergeCell ref="B2921:C2921"/>
    <mergeCell ref="D2921:K2921"/>
    <mergeCell ref="B2814:C2814"/>
    <mergeCell ref="D2816:G2816"/>
    <mergeCell ref="D2817:G2817"/>
    <mergeCell ref="L2826:L2827"/>
    <mergeCell ref="M2826:N2826"/>
    <mergeCell ref="O2826:O2827"/>
    <mergeCell ref="S2826:S2827"/>
    <mergeCell ref="T2826:T2827"/>
    <mergeCell ref="B3103:AK3103"/>
    <mergeCell ref="B3106:C3106"/>
    <mergeCell ref="D3106:E3106"/>
    <mergeCell ref="B3083:AK3083"/>
    <mergeCell ref="B3086:C3086"/>
    <mergeCell ref="AH3090:AH3091"/>
    <mergeCell ref="AI3090:AI3091"/>
    <mergeCell ref="O2924:O2925"/>
    <mergeCell ref="P2924:P2925"/>
    <mergeCell ref="Q2924:Q2925"/>
    <mergeCell ref="R2924:R2925"/>
    <mergeCell ref="S2924:S2925"/>
    <mergeCell ref="T2924:T2925"/>
    <mergeCell ref="U2924:U2925"/>
    <mergeCell ref="V2924:V2925"/>
    <mergeCell ref="W2924:W2925"/>
    <mergeCell ref="X2924:X2925"/>
    <mergeCell ref="Y2924:Y2925"/>
    <mergeCell ref="AE2891:AE2892"/>
    <mergeCell ref="AF2891:AF2892"/>
    <mergeCell ref="AG2891:AG2892"/>
    <mergeCell ref="AH2891:AH2892"/>
    <mergeCell ref="AI2891:AI2892"/>
    <mergeCell ref="B2917:AK2917"/>
    <mergeCell ref="B2922:C2922"/>
    <mergeCell ref="D2922:Q2922"/>
    <mergeCell ref="B2923:C2925"/>
    <mergeCell ref="D2923:D2925"/>
    <mergeCell ref="E2923:E2925"/>
    <mergeCell ref="F2923:R2923"/>
    <mergeCell ref="S2923:AC2923"/>
    <mergeCell ref="AD2923:AG2923"/>
    <mergeCell ref="AH2923:AJ2923"/>
    <mergeCell ref="F2924:F2925"/>
    <mergeCell ref="G2924:G2925"/>
    <mergeCell ref="H2924:H2925"/>
    <mergeCell ref="B2893:C2893"/>
    <mergeCell ref="B2903:C2903"/>
    <mergeCell ref="B2904:C2904"/>
    <mergeCell ref="B2914:C2914"/>
    <mergeCell ref="Q2891:Q2892"/>
    <mergeCell ref="R2891:R2892"/>
    <mergeCell ref="D2914:G2914"/>
    <mergeCell ref="AE2924:AE2925"/>
    <mergeCell ref="AF2924:AF2925"/>
    <mergeCell ref="AG2924:AG2925"/>
    <mergeCell ref="AH2924:AH2925"/>
    <mergeCell ref="AI2924:AI2925"/>
    <mergeCell ref="B2913:C2913"/>
    <mergeCell ref="AB2924:AB2925"/>
    <mergeCell ref="AC2924:AC2925"/>
    <mergeCell ref="AD2924:AD2925"/>
    <mergeCell ref="B2905:C2905"/>
    <mergeCell ref="B2906:C2906"/>
    <mergeCell ref="B2907:C2907"/>
    <mergeCell ref="B2908:C2908"/>
    <mergeCell ref="B2909:C2909"/>
    <mergeCell ref="B2910:C2910"/>
    <mergeCell ref="D2913:G2913"/>
    <mergeCell ref="B2912:C2912"/>
    <mergeCell ref="D2912:G2912"/>
    <mergeCell ref="Y2891:Y2892"/>
    <mergeCell ref="Z2891:Z2892"/>
    <mergeCell ref="AA2891:AA2892"/>
    <mergeCell ref="AB2891:AB2892"/>
    <mergeCell ref="AC2891:AC2892"/>
    <mergeCell ref="AD2891:AD2892"/>
    <mergeCell ref="Z2924:Z2925"/>
    <mergeCell ref="AA2924:AA2925"/>
    <mergeCell ref="B2884:AK2884"/>
    <mergeCell ref="D2886:F2886"/>
    <mergeCell ref="B2887:C2887"/>
    <mergeCell ref="D2887:E2887"/>
    <mergeCell ref="B2888:C2888"/>
    <mergeCell ref="D2888:K2888"/>
    <mergeCell ref="B2889:C2889"/>
    <mergeCell ref="D2889:Q2889"/>
    <mergeCell ref="B2890:C2892"/>
    <mergeCell ref="D2890:D2892"/>
    <mergeCell ref="E2890:E2892"/>
    <mergeCell ref="F2890:R2890"/>
    <mergeCell ref="S2890:AC2890"/>
    <mergeCell ref="AD2890:AG2890"/>
    <mergeCell ref="AH2890:AJ2890"/>
    <mergeCell ref="F2891:F2892"/>
    <mergeCell ref="AJ2891:AJ2892"/>
    <mergeCell ref="S2891:S2892"/>
    <mergeCell ref="T2891:T2892"/>
    <mergeCell ref="U2891:U2892"/>
    <mergeCell ref="V2891:V2892"/>
    <mergeCell ref="W2891:W2892"/>
    <mergeCell ref="X2891:X2892"/>
    <mergeCell ref="G2891:G2892"/>
    <mergeCell ref="H2891:H2892"/>
    <mergeCell ref="I2891:I2892"/>
    <mergeCell ref="J2891:J2892"/>
    <mergeCell ref="K2891:K2892"/>
    <mergeCell ref="L2891:L2892"/>
    <mergeCell ref="M2891:N2891"/>
    <mergeCell ref="O2891:O2892"/>
    <mergeCell ref="P2891:P2892"/>
    <mergeCell ref="L2948:L2949"/>
    <mergeCell ref="M2948:N2948"/>
    <mergeCell ref="AH2948:AH2949"/>
    <mergeCell ref="AI2948:AI2949"/>
    <mergeCell ref="AJ2948:AJ2949"/>
    <mergeCell ref="O2948:O2949"/>
    <mergeCell ref="P2948:P2949"/>
    <mergeCell ref="Q2948:Q2949"/>
    <mergeCell ref="R2948:R2949"/>
    <mergeCell ref="S2948:S2949"/>
    <mergeCell ref="T2948:T2949"/>
    <mergeCell ref="U2948:U2949"/>
    <mergeCell ref="V2948:V2949"/>
    <mergeCell ref="W2948:W2949"/>
    <mergeCell ref="X2948:X2949"/>
    <mergeCell ref="Y2948:Y2949"/>
    <mergeCell ref="Z2948:Z2949"/>
    <mergeCell ref="AA2948:AA2949"/>
    <mergeCell ref="AB2948:AB2949"/>
    <mergeCell ref="AC2948:AC2949"/>
    <mergeCell ref="AD2948:AD2949"/>
    <mergeCell ref="AE2948:AE2949"/>
    <mergeCell ref="B2926:C2926"/>
    <mergeCell ref="B2936:C2936"/>
    <mergeCell ref="D2936:G2936"/>
    <mergeCell ref="AF2948:AF2949"/>
    <mergeCell ref="AG2948:AG2949"/>
    <mergeCell ref="B2937:C2937"/>
    <mergeCell ref="B2938:C2938"/>
    <mergeCell ref="D2938:G2938"/>
    <mergeCell ref="B2933:C2933"/>
    <mergeCell ref="B2934:C2934"/>
    <mergeCell ref="D2937:G2937"/>
    <mergeCell ref="B2941:AK2941"/>
    <mergeCell ref="D2943:F2943"/>
    <mergeCell ref="B2944:C2944"/>
    <mergeCell ref="D2944:E2944"/>
    <mergeCell ref="B2945:C2945"/>
    <mergeCell ref="D2945:K2945"/>
    <mergeCell ref="B2946:C2946"/>
    <mergeCell ref="D2946:Q2946"/>
    <mergeCell ref="B2947:C2949"/>
    <mergeCell ref="D2947:D2949"/>
    <mergeCell ref="E2947:E2949"/>
    <mergeCell ref="F2947:R2947"/>
    <mergeCell ref="S2947:AC2947"/>
    <mergeCell ref="AD2947:AG2947"/>
    <mergeCell ref="AH2947:AJ2947"/>
    <mergeCell ref="F2948:F2949"/>
    <mergeCell ref="G2948:G2949"/>
    <mergeCell ref="H2948:H2949"/>
    <mergeCell ref="I2948:I2949"/>
    <mergeCell ref="J2948:J2949"/>
    <mergeCell ref="K2948:K2949"/>
    <mergeCell ref="S2988:S2989"/>
    <mergeCell ref="T2988:T2989"/>
    <mergeCell ref="U2988:U2989"/>
    <mergeCell ref="V2988:V2989"/>
    <mergeCell ref="W2988:W2989"/>
    <mergeCell ref="AB2972:AB2973"/>
    <mergeCell ref="L2972:L2973"/>
    <mergeCell ref="M2972:N2972"/>
    <mergeCell ref="O2972:O2973"/>
    <mergeCell ref="P2972:P2973"/>
    <mergeCell ref="Q2972:Q2973"/>
    <mergeCell ref="R2972:R2973"/>
    <mergeCell ref="S2972:S2973"/>
    <mergeCell ref="T2972:T2973"/>
    <mergeCell ref="U2972:U2973"/>
    <mergeCell ref="V2972:V2973"/>
    <mergeCell ref="W2972:W2973"/>
    <mergeCell ref="X2972:X2973"/>
    <mergeCell ref="Y2972:Y2973"/>
    <mergeCell ref="Z2972:Z2973"/>
    <mergeCell ref="AA2972:AA2973"/>
    <mergeCell ref="X2988:X2989"/>
    <mergeCell ref="Y2988:Y2989"/>
    <mergeCell ref="Z2988:Z2989"/>
    <mergeCell ref="AA2988:AA2989"/>
    <mergeCell ref="AB2988:AB2989"/>
    <mergeCell ref="AD2972:AD2973"/>
    <mergeCell ref="AE2972:AE2973"/>
    <mergeCell ref="AF2972:AF2973"/>
    <mergeCell ref="AG2972:AG2973"/>
    <mergeCell ref="AH2972:AH2973"/>
    <mergeCell ref="AI2972:AI2973"/>
    <mergeCell ref="AJ2972:AJ2973"/>
    <mergeCell ref="B2974:C2974"/>
    <mergeCell ref="B2976:C2976"/>
    <mergeCell ref="D2976:G2976"/>
    <mergeCell ref="B2977:C2977"/>
    <mergeCell ref="B2978:C2978"/>
    <mergeCell ref="D2978:G2978"/>
    <mergeCell ref="D2977:G2977"/>
    <mergeCell ref="B2969:C2969"/>
    <mergeCell ref="D2969:K2969"/>
    <mergeCell ref="B2970:C2970"/>
    <mergeCell ref="D2970:Q2970"/>
    <mergeCell ref="B2971:C2973"/>
    <mergeCell ref="D2971:D2973"/>
    <mergeCell ref="E2971:E2973"/>
    <mergeCell ref="F2971:R2971"/>
    <mergeCell ref="S2971:AC2971"/>
    <mergeCell ref="AD2971:AG2971"/>
    <mergeCell ref="AH2971:AJ2971"/>
    <mergeCell ref="F2972:F2973"/>
    <mergeCell ref="G2972:G2973"/>
    <mergeCell ref="H2972:H2973"/>
    <mergeCell ref="I2972:I2973"/>
    <mergeCell ref="J2972:J2973"/>
    <mergeCell ref="K2972:K2973"/>
    <mergeCell ref="AF3004:AF3005"/>
    <mergeCell ref="AG3004:AG3005"/>
    <mergeCell ref="Q3004:Q3005"/>
    <mergeCell ref="R3004:R3005"/>
    <mergeCell ref="S3004:S3005"/>
    <mergeCell ref="AH3004:AH3005"/>
    <mergeCell ref="AI3004:AI3005"/>
    <mergeCell ref="AJ3004:AJ3005"/>
    <mergeCell ref="B2993:C2993"/>
    <mergeCell ref="B2994:C2994"/>
    <mergeCell ref="D2994:G2994"/>
    <mergeCell ref="D2993:G2993"/>
    <mergeCell ref="B2997:AK2997"/>
    <mergeCell ref="D2999:F2999"/>
    <mergeCell ref="B3000:C3000"/>
    <mergeCell ref="D3000:E3000"/>
    <mergeCell ref="B3001:C3001"/>
    <mergeCell ref="D3001:K3001"/>
    <mergeCell ref="B3002:C3002"/>
    <mergeCell ref="D3002:Q3002"/>
    <mergeCell ref="B3003:C3005"/>
    <mergeCell ref="D3003:D3005"/>
    <mergeCell ref="E3003:E3005"/>
    <mergeCell ref="F3003:R3003"/>
    <mergeCell ref="S3003:AC3003"/>
    <mergeCell ref="AD3003:AG3003"/>
    <mergeCell ref="AH3003:AJ3003"/>
    <mergeCell ref="F3004:F3005"/>
    <mergeCell ref="G3004:G3005"/>
    <mergeCell ref="H3004:H3005"/>
    <mergeCell ref="I3004:I3005"/>
    <mergeCell ref="J3004:J3005"/>
    <mergeCell ref="B2950:C2950"/>
    <mergeCell ref="B2958:C2958"/>
    <mergeCell ref="B2957:C2957"/>
    <mergeCell ref="B2968:C2968"/>
    <mergeCell ref="D2968:E2968"/>
    <mergeCell ref="AC2988:AC2989"/>
    <mergeCell ref="AD2988:AD2989"/>
    <mergeCell ref="AE2988:AE2989"/>
    <mergeCell ref="AF2988:AF2989"/>
    <mergeCell ref="AG2988:AG2989"/>
    <mergeCell ref="AH2988:AH2989"/>
    <mergeCell ref="AI2988:AI2989"/>
    <mergeCell ref="AJ2988:AJ2989"/>
    <mergeCell ref="B2990:C2990"/>
    <mergeCell ref="B2992:C2992"/>
    <mergeCell ref="D2992:G2992"/>
    <mergeCell ref="B2981:AK2981"/>
    <mergeCell ref="D2983:F2983"/>
    <mergeCell ref="B2984:C2984"/>
    <mergeCell ref="D2984:E2984"/>
    <mergeCell ref="B2985:C2985"/>
    <mergeCell ref="D2985:K2985"/>
    <mergeCell ref="B2986:C2986"/>
    <mergeCell ref="D2986:Q2986"/>
    <mergeCell ref="B2987:C2989"/>
    <mergeCell ref="D2987:D2989"/>
    <mergeCell ref="E2987:E2989"/>
    <mergeCell ref="F2987:R2987"/>
    <mergeCell ref="S2987:AC2987"/>
    <mergeCell ref="AD2987:AG2987"/>
    <mergeCell ref="AH2987:AJ2987"/>
    <mergeCell ref="AC2972:AC2973"/>
    <mergeCell ref="AC3004:AC3005"/>
    <mergeCell ref="AD3004:AD3005"/>
    <mergeCell ref="AE3004:AE3005"/>
    <mergeCell ref="K3004:K3005"/>
    <mergeCell ref="L3004:L3005"/>
    <mergeCell ref="M3004:N3004"/>
    <mergeCell ref="O3004:O3005"/>
    <mergeCell ref="P3004:P3005"/>
    <mergeCell ref="P3037:P3038"/>
    <mergeCell ref="Q3037:Q3038"/>
    <mergeCell ref="R3037:R3038"/>
    <mergeCell ref="S3037:S3038"/>
    <mergeCell ref="T3037:T3038"/>
    <mergeCell ref="U3037:U3038"/>
    <mergeCell ref="V3037:V3038"/>
    <mergeCell ref="W3037:W3038"/>
    <mergeCell ref="X3037:X3038"/>
    <mergeCell ref="Y3037:Y3038"/>
    <mergeCell ref="B3030:AK3030"/>
    <mergeCell ref="D3032:F3032"/>
    <mergeCell ref="B3006:C3006"/>
    <mergeCell ref="B3022:C3022"/>
    <mergeCell ref="B3023:C3023"/>
    <mergeCell ref="B3025:C3025"/>
    <mergeCell ref="D3025:G3025"/>
    <mergeCell ref="B3027:C3027"/>
    <mergeCell ref="D3027:G3027"/>
    <mergeCell ref="B3007:C3007"/>
    <mergeCell ref="B3008:C3008"/>
    <mergeCell ref="B3009:C3009"/>
    <mergeCell ref="B3010:C3010"/>
    <mergeCell ref="B3011:C3011"/>
    <mergeCell ref="G2988:G2989"/>
    <mergeCell ref="H2988:H2989"/>
    <mergeCell ref="I2988:I2989"/>
    <mergeCell ref="J2988:J2989"/>
    <mergeCell ref="K2988:K2989"/>
    <mergeCell ref="B3020:C3020"/>
    <mergeCell ref="B3021:C3021"/>
    <mergeCell ref="D3026:G3026"/>
    <mergeCell ref="T3004:T3005"/>
    <mergeCell ref="U3004:U3005"/>
    <mergeCell ref="V3004:V3005"/>
    <mergeCell ref="W3004:W3005"/>
    <mergeCell ref="X3004:X3005"/>
    <mergeCell ref="Y3004:Y3005"/>
    <mergeCell ref="Z3004:Z3005"/>
    <mergeCell ref="AA3004:AA3005"/>
    <mergeCell ref="AB3004:AB3005"/>
    <mergeCell ref="B3012:C3012"/>
    <mergeCell ref="B3013:C3013"/>
    <mergeCell ref="B3014:C3014"/>
    <mergeCell ref="B3015:C3015"/>
    <mergeCell ref="B3016:C3016"/>
    <mergeCell ref="B3017:C3017"/>
    <mergeCell ref="B3018:C3018"/>
    <mergeCell ref="B3019:C3019"/>
    <mergeCell ref="F2988:F2989"/>
    <mergeCell ref="L2988:L2989"/>
    <mergeCell ref="M2988:N2988"/>
    <mergeCell ref="O2988:O2989"/>
    <mergeCell ref="P2988:P2989"/>
    <mergeCell ref="Q2988:Q2989"/>
    <mergeCell ref="R2988:R2989"/>
    <mergeCell ref="S3036:AC3036"/>
    <mergeCell ref="AD3036:AG3036"/>
    <mergeCell ref="AH3036:AJ3036"/>
    <mergeCell ref="F3037:F3038"/>
    <mergeCell ref="G3037:G3038"/>
    <mergeCell ref="H3037:H3038"/>
    <mergeCell ref="I3037:I3038"/>
    <mergeCell ref="J3037:J3038"/>
    <mergeCell ref="K3037:K3038"/>
    <mergeCell ref="L3037:L3038"/>
    <mergeCell ref="M3037:N3037"/>
    <mergeCell ref="O3037:O3038"/>
    <mergeCell ref="Z3037:Z3038"/>
    <mergeCell ref="AA3037:AA3038"/>
    <mergeCell ref="AB3037:AB3038"/>
    <mergeCell ref="AC3037:AC3038"/>
    <mergeCell ref="AD3037:AD3038"/>
    <mergeCell ref="AE3037:AE3038"/>
    <mergeCell ref="AF3037:AF3038"/>
    <mergeCell ref="AG3037:AG3038"/>
    <mergeCell ref="AH3037:AH3038"/>
    <mergeCell ref="AI3037:AI3038"/>
    <mergeCell ref="AJ3037:AJ3038"/>
    <mergeCell ref="B3039:C3039"/>
    <mergeCell ref="B3040:C3040"/>
    <mergeCell ref="B3041:C3041"/>
    <mergeCell ref="B3043:C3043"/>
    <mergeCell ref="D3043:G3043"/>
    <mergeCell ref="B3044:C3044"/>
    <mergeCell ref="D3044:G3044"/>
    <mergeCell ref="B3033:C3033"/>
    <mergeCell ref="D3033:E3033"/>
    <mergeCell ref="B3034:C3034"/>
    <mergeCell ref="D3034:K3034"/>
    <mergeCell ref="B3035:C3035"/>
    <mergeCell ref="D3035:Q3035"/>
    <mergeCell ref="B3036:C3038"/>
    <mergeCell ref="D3036:D3038"/>
    <mergeCell ref="E3036:E3038"/>
    <mergeCell ref="F3036:R3036"/>
    <mergeCell ref="D3053:Q3053"/>
    <mergeCell ref="AJ3055:AJ3056"/>
    <mergeCell ref="B3057:C3057"/>
    <mergeCell ref="S3055:S3056"/>
    <mergeCell ref="T3055:T3056"/>
    <mergeCell ref="U3055:U3056"/>
    <mergeCell ref="D3062:G3062"/>
    <mergeCell ref="B3059:C3059"/>
    <mergeCell ref="D3061:G3061"/>
    <mergeCell ref="B3062:C3062"/>
    <mergeCell ref="V3055:V3056"/>
    <mergeCell ref="W3055:W3056"/>
    <mergeCell ref="X3055:X3056"/>
    <mergeCell ref="Y3055:Y3056"/>
    <mergeCell ref="Z3055:Z3056"/>
    <mergeCell ref="AA3055:AA3056"/>
    <mergeCell ref="AB3055:AB3056"/>
    <mergeCell ref="AC3055:AC3056"/>
    <mergeCell ref="AD3055:AD3056"/>
    <mergeCell ref="AE3055:AE3056"/>
    <mergeCell ref="AF3055:AF3056"/>
    <mergeCell ref="AG3055:AG3056"/>
    <mergeCell ref="AH3055:AH3056"/>
    <mergeCell ref="AI3055:AI3056"/>
    <mergeCell ref="B3054:C3056"/>
    <mergeCell ref="D3054:D3056"/>
    <mergeCell ref="E3054:E3056"/>
    <mergeCell ref="F3054:R3054"/>
    <mergeCell ref="S3054:AC3054"/>
    <mergeCell ref="AD3054:AG3054"/>
    <mergeCell ref="AH3054:AJ3054"/>
    <mergeCell ref="R3055:R3056"/>
    <mergeCell ref="D2799:G2799"/>
    <mergeCell ref="AI2794:AI2795"/>
    <mergeCell ref="AJ2794:AJ2795"/>
    <mergeCell ref="B2796:C2796"/>
    <mergeCell ref="B2798:C2798"/>
    <mergeCell ref="D2798:G2798"/>
    <mergeCell ref="T2794:T2795"/>
    <mergeCell ref="AD2794:AD2795"/>
    <mergeCell ref="AE2794:AE2795"/>
    <mergeCell ref="B3063:C3063"/>
    <mergeCell ref="D3063:G3063"/>
    <mergeCell ref="F3055:F3056"/>
    <mergeCell ref="G3055:G3056"/>
    <mergeCell ref="H3055:H3056"/>
    <mergeCell ref="I3055:I3056"/>
    <mergeCell ref="J3055:J3056"/>
    <mergeCell ref="K3055:K3056"/>
    <mergeCell ref="L3055:L3056"/>
    <mergeCell ref="M3055:N3055"/>
    <mergeCell ref="O3055:O3056"/>
    <mergeCell ref="P3055:P3056"/>
    <mergeCell ref="Q3055:Q3056"/>
    <mergeCell ref="B3058:C3058"/>
    <mergeCell ref="B3045:C3045"/>
    <mergeCell ref="D3045:G3045"/>
    <mergeCell ref="B3048:AK3048"/>
    <mergeCell ref="D3050:F3050"/>
    <mergeCell ref="B3051:C3051"/>
    <mergeCell ref="D3051:E3051"/>
    <mergeCell ref="B3052:C3052"/>
    <mergeCell ref="D3052:K3052"/>
    <mergeCell ref="B3053:C3053"/>
    <mergeCell ref="B2799:C2799"/>
    <mergeCell ref="B2765:C2765"/>
    <mergeCell ref="B2766:C2766"/>
    <mergeCell ref="D2766:G2766"/>
    <mergeCell ref="B2773:C2773"/>
    <mergeCell ref="B2774:C2774"/>
    <mergeCell ref="D2771:F2771"/>
    <mergeCell ref="B2772:C2772"/>
    <mergeCell ref="D2772:E2772"/>
    <mergeCell ref="D2773:K2773"/>
    <mergeCell ref="D2774:Q2774"/>
    <mergeCell ref="B2775:C2777"/>
    <mergeCell ref="D2775:D2777"/>
    <mergeCell ref="E2775:E2777"/>
    <mergeCell ref="F2775:R2775"/>
    <mergeCell ref="S2775:AC2775"/>
    <mergeCell ref="B2800:C2800"/>
    <mergeCell ref="D2800:G2800"/>
    <mergeCell ref="B2787:AK2787"/>
    <mergeCell ref="D2789:F2789"/>
    <mergeCell ref="B2790:C2790"/>
    <mergeCell ref="D2790:E2790"/>
    <mergeCell ref="B2791:C2791"/>
    <mergeCell ref="D2791:K2791"/>
    <mergeCell ref="B2792:C2792"/>
    <mergeCell ref="D2792:Q2792"/>
    <mergeCell ref="B2793:C2795"/>
    <mergeCell ref="D2793:D2795"/>
    <mergeCell ref="E2793:E2795"/>
    <mergeCell ref="F2793:R2793"/>
    <mergeCell ref="S2793:AC2793"/>
    <mergeCell ref="AD2793:AG2793"/>
    <mergeCell ref="AJ2776:AJ2777"/>
    <mergeCell ref="B2783:C2783"/>
    <mergeCell ref="B2784:C2784"/>
    <mergeCell ref="S2758:S2759"/>
    <mergeCell ref="T2758:T2759"/>
    <mergeCell ref="U2758:U2759"/>
    <mergeCell ref="V2758:V2759"/>
    <mergeCell ref="W2758:W2759"/>
    <mergeCell ref="X2758:X2759"/>
    <mergeCell ref="Z2794:Z2795"/>
    <mergeCell ref="AA2794:AA2795"/>
    <mergeCell ref="AB2794:AB2795"/>
    <mergeCell ref="AC2794:AC2795"/>
    <mergeCell ref="J2776:J2777"/>
    <mergeCell ref="K2776:K2777"/>
    <mergeCell ref="L2776:L2777"/>
    <mergeCell ref="B2778:C2778"/>
    <mergeCell ref="B2782:C2782"/>
    <mergeCell ref="D2782:G2782"/>
    <mergeCell ref="AH2793:AJ2793"/>
    <mergeCell ref="F2794:F2795"/>
    <mergeCell ref="G2794:G2795"/>
    <mergeCell ref="H2794:H2795"/>
    <mergeCell ref="I2794:I2795"/>
    <mergeCell ref="J2794:J2795"/>
    <mergeCell ref="K2794:K2795"/>
    <mergeCell ref="L2794:L2795"/>
    <mergeCell ref="M2794:N2794"/>
    <mergeCell ref="O2794:O2795"/>
    <mergeCell ref="P2794:P2795"/>
    <mergeCell ref="Q2794:Q2795"/>
    <mergeCell ref="R2794:R2795"/>
    <mergeCell ref="B2754:C2754"/>
    <mergeCell ref="K2758:K2759"/>
    <mergeCell ref="D2765:G2765"/>
    <mergeCell ref="B2769:AK2769"/>
    <mergeCell ref="Z2758:Z2759"/>
    <mergeCell ref="AA2758:AA2759"/>
    <mergeCell ref="B2760:C2760"/>
    <mergeCell ref="M2776:N2776"/>
    <mergeCell ref="O2776:O2777"/>
    <mergeCell ref="P2776:P2777"/>
    <mergeCell ref="Q2776:Q2777"/>
    <mergeCell ref="R2776:R2777"/>
    <mergeCell ref="S2776:S2777"/>
    <mergeCell ref="AF2758:AF2759"/>
    <mergeCell ref="AG2758:AG2759"/>
    <mergeCell ref="AH2758:AH2759"/>
    <mergeCell ref="AI2758:AI2759"/>
    <mergeCell ref="AJ2758:AJ2759"/>
    <mergeCell ref="B2762:C2762"/>
    <mergeCell ref="B2764:C2764"/>
    <mergeCell ref="D2764:G2764"/>
    <mergeCell ref="AD2775:AG2775"/>
    <mergeCell ref="AH2775:AJ2775"/>
    <mergeCell ref="F2776:F2777"/>
    <mergeCell ref="G2776:G2777"/>
    <mergeCell ref="H2776:H2777"/>
    <mergeCell ref="I2776:I2777"/>
    <mergeCell ref="AE2776:AE2777"/>
    <mergeCell ref="AF2776:AF2777"/>
    <mergeCell ref="AG2776:AG2777"/>
    <mergeCell ref="AH2776:AH2777"/>
    <mergeCell ref="AI2776:AI2777"/>
    <mergeCell ref="AF2794:AF2795"/>
    <mergeCell ref="AG2794:AG2795"/>
    <mergeCell ref="AH2794:AH2795"/>
    <mergeCell ref="U2794:U2795"/>
    <mergeCell ref="V2794:V2795"/>
    <mergeCell ref="W2794:W2795"/>
    <mergeCell ref="X2794:X2795"/>
    <mergeCell ref="Y2794:Y2795"/>
    <mergeCell ref="B2780:C2780"/>
    <mergeCell ref="T2776:T2777"/>
    <mergeCell ref="U2776:U2777"/>
    <mergeCell ref="V2776:V2777"/>
    <mergeCell ref="W2776:W2777"/>
    <mergeCell ref="X2776:X2777"/>
    <mergeCell ref="Y2776:Y2777"/>
    <mergeCell ref="Z2776:Z2777"/>
    <mergeCell ref="AA2776:AA2777"/>
    <mergeCell ref="AB2776:AB2777"/>
    <mergeCell ref="AC2776:AC2777"/>
    <mergeCell ref="B2779:C2779"/>
    <mergeCell ref="D2783:G2783"/>
    <mergeCell ref="AD2776:AD2777"/>
    <mergeCell ref="D2784:G2784"/>
    <mergeCell ref="S2794:S2795"/>
    <mergeCell ref="B2751:AK2751"/>
    <mergeCell ref="D2753:F2753"/>
    <mergeCell ref="D2754:E2754"/>
    <mergeCell ref="B2755:C2755"/>
    <mergeCell ref="D2755:K2755"/>
    <mergeCell ref="B2756:C2756"/>
    <mergeCell ref="D2756:Q2756"/>
    <mergeCell ref="J2758:J2759"/>
    <mergeCell ref="AD2757:AG2757"/>
    <mergeCell ref="AH2757:AJ2757"/>
    <mergeCell ref="F2758:F2759"/>
    <mergeCell ref="G2758:G2759"/>
    <mergeCell ref="H2758:H2759"/>
    <mergeCell ref="I2758:I2759"/>
    <mergeCell ref="B2741:C2741"/>
    <mergeCell ref="B2744:C2744"/>
    <mergeCell ref="B2757:C2759"/>
    <mergeCell ref="D2757:D2759"/>
    <mergeCell ref="E2757:E2759"/>
    <mergeCell ref="F2757:R2757"/>
    <mergeCell ref="S2757:AC2757"/>
    <mergeCell ref="AB2758:AB2759"/>
    <mergeCell ref="AC2758:AC2759"/>
    <mergeCell ref="AE2758:AE2759"/>
    <mergeCell ref="Y2758:Y2759"/>
    <mergeCell ref="AD2758:AD2759"/>
    <mergeCell ref="L2758:L2759"/>
    <mergeCell ref="M2758:N2758"/>
    <mergeCell ref="O2758:O2759"/>
    <mergeCell ref="P2758:P2759"/>
    <mergeCell ref="Q2758:Q2759"/>
    <mergeCell ref="R2758:R2759"/>
    <mergeCell ref="AH2738:AJ2738"/>
    <mergeCell ref="F2739:F2740"/>
    <mergeCell ref="G2739:G2740"/>
    <mergeCell ref="AB2739:AB2740"/>
    <mergeCell ref="AC2739:AC2740"/>
    <mergeCell ref="AD2739:AD2740"/>
    <mergeCell ref="AE2739:AE2740"/>
    <mergeCell ref="AF2739:AF2740"/>
    <mergeCell ref="AG2739:AG2740"/>
    <mergeCell ref="AH2739:AH2740"/>
    <mergeCell ref="AI2739:AI2740"/>
    <mergeCell ref="AJ2739:AJ2740"/>
    <mergeCell ref="T2739:T2740"/>
    <mergeCell ref="U2739:U2740"/>
    <mergeCell ref="V2739:V2740"/>
    <mergeCell ref="W2739:W2740"/>
    <mergeCell ref="X2739:X2740"/>
    <mergeCell ref="Y2739:Y2740"/>
    <mergeCell ref="Z2739:Z2740"/>
    <mergeCell ref="AA2739:AA2740"/>
    <mergeCell ref="S2738:AC2738"/>
    <mergeCell ref="AD2738:AG2738"/>
    <mergeCell ref="B2746:C2746"/>
    <mergeCell ref="D2746:G2746"/>
    <mergeCell ref="B2747:C2747"/>
    <mergeCell ref="B2748:C2748"/>
    <mergeCell ref="D2748:G2748"/>
    <mergeCell ref="J2739:J2740"/>
    <mergeCell ref="K2739:K2740"/>
    <mergeCell ref="L2739:L2740"/>
    <mergeCell ref="M2739:N2739"/>
    <mergeCell ref="O2739:O2740"/>
    <mergeCell ref="P2739:P2740"/>
    <mergeCell ref="Q2739:Q2740"/>
    <mergeCell ref="R2739:R2740"/>
    <mergeCell ref="S2739:S2740"/>
    <mergeCell ref="B2743:C2743"/>
    <mergeCell ref="Q2716:Q2717"/>
    <mergeCell ref="R2716:R2717"/>
    <mergeCell ref="B2729:C2729"/>
    <mergeCell ref="D2727:G2727"/>
    <mergeCell ref="B2728:C2728"/>
    <mergeCell ref="D2729:G2729"/>
    <mergeCell ref="H2739:H2740"/>
    <mergeCell ref="I2739:I2740"/>
    <mergeCell ref="D2734:F2734"/>
    <mergeCell ref="B2735:C2735"/>
    <mergeCell ref="D2735:E2735"/>
    <mergeCell ref="B2736:C2736"/>
    <mergeCell ref="D2736:K2736"/>
    <mergeCell ref="B2737:C2737"/>
    <mergeCell ref="D2737:Q2737"/>
    <mergeCell ref="B2738:C2740"/>
    <mergeCell ref="D2738:D2740"/>
    <mergeCell ref="E2738:E2740"/>
    <mergeCell ref="F2738:R2738"/>
    <mergeCell ref="D2674:G2674"/>
    <mergeCell ref="B2674:C2674"/>
    <mergeCell ref="B2665:C2665"/>
    <mergeCell ref="B2666:C2666"/>
    <mergeCell ref="E2684:E2686"/>
    <mergeCell ref="F2684:R2684"/>
    <mergeCell ref="S2684:AC2684"/>
    <mergeCell ref="AJ2716:AJ2717"/>
    <mergeCell ref="B2713:C2713"/>
    <mergeCell ref="B2714:C2714"/>
    <mergeCell ref="B2712:C2712"/>
    <mergeCell ref="D2712:E2712"/>
    <mergeCell ref="D2713:K2713"/>
    <mergeCell ref="D2714:Q2714"/>
    <mergeCell ref="B2715:C2717"/>
    <mergeCell ref="D2715:D2717"/>
    <mergeCell ref="E2715:E2717"/>
    <mergeCell ref="F2715:R2715"/>
    <mergeCell ref="S2715:AC2715"/>
    <mergeCell ref="AD2715:AG2715"/>
    <mergeCell ref="AH2715:AJ2715"/>
    <mergeCell ref="F2716:F2717"/>
    <mergeCell ref="G2716:G2717"/>
    <mergeCell ref="H2716:H2717"/>
    <mergeCell ref="I2716:I2717"/>
    <mergeCell ref="J2716:J2717"/>
    <mergeCell ref="K2716:K2717"/>
    <mergeCell ref="L2716:L2717"/>
    <mergeCell ref="X2716:X2717"/>
    <mergeCell ref="M2716:N2716"/>
    <mergeCell ref="P2716:P2717"/>
    <mergeCell ref="D2657:F2657"/>
    <mergeCell ref="B2658:C2658"/>
    <mergeCell ref="D2658:E2658"/>
    <mergeCell ref="B2659:C2659"/>
    <mergeCell ref="D2659:K2659"/>
    <mergeCell ref="B2660:C2660"/>
    <mergeCell ref="D2660:Q2660"/>
    <mergeCell ref="B2661:C2663"/>
    <mergeCell ref="D2661:D2663"/>
    <mergeCell ref="E2661:E2663"/>
    <mergeCell ref="F2661:R2661"/>
    <mergeCell ref="S2661:AC2661"/>
    <mergeCell ref="AD2661:AG2661"/>
    <mergeCell ref="AH2661:AJ2661"/>
    <mergeCell ref="F2662:F2663"/>
    <mergeCell ref="G2662:G2663"/>
    <mergeCell ref="I2662:I2663"/>
    <mergeCell ref="J2662:J2663"/>
    <mergeCell ref="K2662:K2663"/>
    <mergeCell ref="L2662:L2663"/>
    <mergeCell ref="M2662:N2662"/>
    <mergeCell ref="O2662:O2663"/>
    <mergeCell ref="AD2662:AD2663"/>
    <mergeCell ref="AE2662:AE2663"/>
    <mergeCell ref="V2662:V2663"/>
    <mergeCell ref="B2671:C2671"/>
    <mergeCell ref="B2692:C2692"/>
    <mergeCell ref="B2697:C2697"/>
    <mergeCell ref="B2698:C2698"/>
    <mergeCell ref="B2699:C2699"/>
    <mergeCell ref="B2690:C2690"/>
    <mergeCell ref="B2709:AK2709"/>
    <mergeCell ref="D2711:F2711"/>
    <mergeCell ref="AD2685:AD2686"/>
    <mergeCell ref="Y2716:Y2717"/>
    <mergeCell ref="Z2716:Z2717"/>
    <mergeCell ref="AA2716:AA2717"/>
    <mergeCell ref="AB2716:AB2717"/>
    <mergeCell ref="AC2716:AC2717"/>
    <mergeCell ref="AD2716:AD2717"/>
    <mergeCell ref="S2716:S2717"/>
    <mergeCell ref="T2716:T2717"/>
    <mergeCell ref="U2716:U2717"/>
    <mergeCell ref="V2716:V2717"/>
    <mergeCell ref="W2716:W2717"/>
    <mergeCell ref="AJ2685:AJ2686"/>
    <mergeCell ref="B2687:C2687"/>
    <mergeCell ref="Y2685:Y2686"/>
    <mergeCell ref="Z2685:Z2686"/>
    <mergeCell ref="AA2685:AA2686"/>
    <mergeCell ref="AB2685:AB2686"/>
    <mergeCell ref="AC2685:AC2686"/>
    <mergeCell ref="AE2685:AE2686"/>
    <mergeCell ref="AF2685:AF2686"/>
    <mergeCell ref="AG2685:AG2686"/>
    <mergeCell ref="AH2685:AH2686"/>
    <mergeCell ref="AI2685:AI2686"/>
    <mergeCell ref="AE2716:AE2717"/>
    <mergeCell ref="AF2716:AF2717"/>
    <mergeCell ref="AG2716:AG2717"/>
    <mergeCell ref="B2691:C2691"/>
    <mergeCell ref="O2716:O2717"/>
    <mergeCell ref="B2668:C2668"/>
    <mergeCell ref="B2669:C2669"/>
    <mergeCell ref="B2673:C2673"/>
    <mergeCell ref="D2673:G2673"/>
    <mergeCell ref="W2662:W2663"/>
    <mergeCell ref="B2646:C2646"/>
    <mergeCell ref="X2662:X2663"/>
    <mergeCell ref="B2683:C2683"/>
    <mergeCell ref="B2684:C2686"/>
    <mergeCell ref="D2651:G2651"/>
    <mergeCell ref="Z2662:Z2663"/>
    <mergeCell ref="AA2662:AA2663"/>
    <mergeCell ref="AB2662:AB2663"/>
    <mergeCell ref="AC2662:AC2663"/>
    <mergeCell ref="P2662:P2663"/>
    <mergeCell ref="Q2662:Q2663"/>
    <mergeCell ref="R2662:R2663"/>
    <mergeCell ref="S2662:S2663"/>
    <mergeCell ref="T2662:T2663"/>
    <mergeCell ref="B2647:C2647"/>
    <mergeCell ref="Y2662:Y2663"/>
    <mergeCell ref="D2683:Q2683"/>
    <mergeCell ref="T2685:T2686"/>
    <mergeCell ref="U2685:U2686"/>
    <mergeCell ref="V2685:V2686"/>
    <mergeCell ref="H2662:H2663"/>
    <mergeCell ref="B2664:C2664"/>
    <mergeCell ref="D2684:D2686"/>
    <mergeCell ref="U2662:U2663"/>
    <mergeCell ref="B2655:AK2655"/>
    <mergeCell ref="F2643:R2643"/>
    <mergeCell ref="S2643:AC2643"/>
    <mergeCell ref="AD2643:AG2643"/>
    <mergeCell ref="AH2643:AJ2643"/>
    <mergeCell ref="F2644:F2645"/>
    <mergeCell ref="G2644:G2645"/>
    <mergeCell ref="AH2644:AH2645"/>
    <mergeCell ref="AG2644:AG2645"/>
    <mergeCell ref="B2650:C2650"/>
    <mergeCell ref="L2628:L2629"/>
    <mergeCell ref="AB2644:AB2645"/>
    <mergeCell ref="AD2684:AG2684"/>
    <mergeCell ref="AH2684:AJ2684"/>
    <mergeCell ref="F2685:F2686"/>
    <mergeCell ref="G2685:G2686"/>
    <mergeCell ref="H2685:H2686"/>
    <mergeCell ref="I2685:I2686"/>
    <mergeCell ref="J2685:J2686"/>
    <mergeCell ref="K2685:K2686"/>
    <mergeCell ref="L2685:L2686"/>
    <mergeCell ref="M2685:N2685"/>
    <mergeCell ref="O2685:O2686"/>
    <mergeCell ref="P2685:P2686"/>
    <mergeCell ref="B2675:C2675"/>
    <mergeCell ref="D2675:G2675"/>
    <mergeCell ref="Q2685:Q2686"/>
    <mergeCell ref="R2685:R2686"/>
    <mergeCell ref="S2685:S2686"/>
    <mergeCell ref="W2685:W2686"/>
    <mergeCell ref="B2651:C2651"/>
    <mergeCell ref="B2652:C2652"/>
    <mergeCell ref="D2652:G2652"/>
    <mergeCell ref="B2643:C2645"/>
    <mergeCell ref="D2643:D2645"/>
    <mergeCell ref="E2643:E2645"/>
    <mergeCell ref="W2644:W2645"/>
    <mergeCell ref="X2644:X2645"/>
    <mergeCell ref="Y2644:Y2645"/>
    <mergeCell ref="Z2644:Z2645"/>
    <mergeCell ref="B2648:C2648"/>
    <mergeCell ref="D2650:G2650"/>
    <mergeCell ref="J2644:J2645"/>
    <mergeCell ref="AF2662:AF2663"/>
    <mergeCell ref="AG2662:AG2663"/>
    <mergeCell ref="AH2662:AH2663"/>
    <mergeCell ref="AI2662:AI2663"/>
    <mergeCell ref="AJ2662:AJ2663"/>
    <mergeCell ref="AA2628:AA2629"/>
    <mergeCell ref="AB2628:AB2629"/>
    <mergeCell ref="AC2628:AC2629"/>
    <mergeCell ref="AD2628:AD2629"/>
    <mergeCell ref="B2632:C2632"/>
    <mergeCell ref="D2632:G2632"/>
    <mergeCell ref="B2633:C2633"/>
    <mergeCell ref="B2634:C2634"/>
    <mergeCell ref="D2634:G2634"/>
    <mergeCell ref="B2627:C2629"/>
    <mergeCell ref="D2627:D2629"/>
    <mergeCell ref="E2627:E2629"/>
    <mergeCell ref="F2627:R2627"/>
    <mergeCell ref="D2633:G2633"/>
    <mergeCell ref="F2628:F2629"/>
    <mergeCell ref="G2628:G2629"/>
    <mergeCell ref="H2628:H2629"/>
    <mergeCell ref="B2732:AK2732"/>
    <mergeCell ref="B2718:C2718"/>
    <mergeCell ref="B2727:C2727"/>
    <mergeCell ref="B2704:C2704"/>
    <mergeCell ref="D2704:G2704"/>
    <mergeCell ref="B2705:C2705"/>
    <mergeCell ref="B2706:C2706"/>
    <mergeCell ref="D2706:G2706"/>
    <mergeCell ref="B2693:C2693"/>
    <mergeCell ref="B2678:AK2678"/>
    <mergeCell ref="D2680:F2680"/>
    <mergeCell ref="B2681:C2681"/>
    <mergeCell ref="D2681:E2681"/>
    <mergeCell ref="B2702:C2702"/>
    <mergeCell ref="B2682:C2682"/>
    <mergeCell ref="D2682:K2682"/>
    <mergeCell ref="B2761:C2761"/>
    <mergeCell ref="B2742:C2742"/>
    <mergeCell ref="D2747:G2747"/>
    <mergeCell ref="B2719:C2719"/>
    <mergeCell ref="B2720:C2720"/>
    <mergeCell ref="B2721:C2721"/>
    <mergeCell ref="B2722:C2722"/>
    <mergeCell ref="B2723:C2723"/>
    <mergeCell ref="B2724:C2724"/>
    <mergeCell ref="B2725:C2725"/>
    <mergeCell ref="D2728:G2728"/>
    <mergeCell ref="B2688:C2688"/>
    <mergeCell ref="X2685:X2686"/>
    <mergeCell ref="AH2716:AH2717"/>
    <mergeCell ref="AI2716:AI2717"/>
    <mergeCell ref="B2689:C2689"/>
    <mergeCell ref="B2700:C2700"/>
    <mergeCell ref="D2705:G2705"/>
    <mergeCell ref="B2694:C2694"/>
    <mergeCell ref="B2695:C2695"/>
    <mergeCell ref="B2696:C2696"/>
    <mergeCell ref="B2701:C2701"/>
    <mergeCell ref="B2667:C2667"/>
    <mergeCell ref="B2670:C2670"/>
    <mergeCell ref="S2644:S2645"/>
    <mergeCell ref="Y2628:Y2629"/>
    <mergeCell ref="Z2628:Z2629"/>
    <mergeCell ref="B2637:AK2637"/>
    <mergeCell ref="D2639:F2639"/>
    <mergeCell ref="B2640:C2640"/>
    <mergeCell ref="D2640:E2640"/>
    <mergeCell ref="B2641:C2641"/>
    <mergeCell ref="D2641:K2641"/>
    <mergeCell ref="B2642:C2642"/>
    <mergeCell ref="AE2628:AE2629"/>
    <mergeCell ref="AF2628:AF2629"/>
    <mergeCell ref="AG2628:AG2629"/>
    <mergeCell ref="AH2628:AH2629"/>
    <mergeCell ref="AI2628:AI2629"/>
    <mergeCell ref="AJ2628:AJ2629"/>
    <mergeCell ref="AC2644:AC2645"/>
    <mergeCell ref="AD2644:AD2645"/>
    <mergeCell ref="AE2644:AE2645"/>
    <mergeCell ref="AF2644:AF2645"/>
    <mergeCell ref="AI2644:AI2645"/>
    <mergeCell ref="AJ2644:AJ2645"/>
    <mergeCell ref="D2642:Q2642"/>
    <mergeCell ref="T2644:T2645"/>
    <mergeCell ref="U2644:U2645"/>
    <mergeCell ref="V2644:V2645"/>
    <mergeCell ref="AA2644:AA2645"/>
    <mergeCell ref="B2617:C2617"/>
    <mergeCell ref="D2617:G2617"/>
    <mergeCell ref="B2618:C2618"/>
    <mergeCell ref="D2618:G2618"/>
    <mergeCell ref="B2586:AK2586"/>
    <mergeCell ref="D2588:F2588"/>
    <mergeCell ref="B2589:C2589"/>
    <mergeCell ref="D2589:E2589"/>
    <mergeCell ref="B2590:C2590"/>
    <mergeCell ref="H2644:H2645"/>
    <mergeCell ref="I2644:I2645"/>
    <mergeCell ref="K2644:K2645"/>
    <mergeCell ref="L2644:L2645"/>
    <mergeCell ref="M2644:N2644"/>
    <mergeCell ref="O2644:O2645"/>
    <mergeCell ref="P2644:P2645"/>
    <mergeCell ref="Q2644:Q2645"/>
    <mergeCell ref="R2644:R2645"/>
    <mergeCell ref="J2593:J2594"/>
    <mergeCell ref="K2593:K2594"/>
    <mergeCell ref="L2593:L2594"/>
    <mergeCell ref="M2593:N2593"/>
    <mergeCell ref="AE2612:AE2613"/>
    <mergeCell ref="AD2627:AG2627"/>
    <mergeCell ref="AH2627:AJ2627"/>
    <mergeCell ref="S2627:AC2627"/>
    <mergeCell ref="B2630:C2630"/>
    <mergeCell ref="V2628:V2629"/>
    <mergeCell ref="W2628:W2629"/>
    <mergeCell ref="X2628:X2629"/>
    <mergeCell ref="B2330:C2330"/>
    <mergeCell ref="B2331:C2331"/>
    <mergeCell ref="S2325:S2326"/>
    <mergeCell ref="T2325:T2326"/>
    <mergeCell ref="U2325:U2326"/>
    <mergeCell ref="V2325:V2326"/>
    <mergeCell ref="W2325:W2326"/>
    <mergeCell ref="X2325:X2326"/>
    <mergeCell ref="Y2325:Y2326"/>
    <mergeCell ref="Z2325:Z2326"/>
    <mergeCell ref="B2327:C2327"/>
    <mergeCell ref="D2330:G2330"/>
    <mergeCell ref="D2329:G2329"/>
    <mergeCell ref="AF2612:AF2613"/>
    <mergeCell ref="AI2612:AI2613"/>
    <mergeCell ref="AJ2612:AJ2613"/>
    <mergeCell ref="B2616:C2616"/>
    <mergeCell ref="I2628:I2629"/>
    <mergeCell ref="J2628:J2629"/>
    <mergeCell ref="K2628:K2629"/>
    <mergeCell ref="Q2628:Q2629"/>
    <mergeCell ref="R2628:R2629"/>
    <mergeCell ref="S2628:S2629"/>
    <mergeCell ref="T2628:T2629"/>
    <mergeCell ref="U2628:U2629"/>
    <mergeCell ref="M2628:N2628"/>
    <mergeCell ref="O2628:O2629"/>
    <mergeCell ref="P2628:P2629"/>
    <mergeCell ref="Q2612:Q2613"/>
    <mergeCell ref="AB2612:AB2613"/>
    <mergeCell ref="AC2612:AC2613"/>
    <mergeCell ref="AF2273:AF2274"/>
    <mergeCell ref="W2291:W2292"/>
    <mergeCell ref="X2291:X2292"/>
    <mergeCell ref="Y2291:Y2292"/>
    <mergeCell ref="H2291:H2292"/>
    <mergeCell ref="D2304:E2304"/>
    <mergeCell ref="D2278:G2278"/>
    <mergeCell ref="B2279:C2279"/>
    <mergeCell ref="D2281:G2281"/>
    <mergeCell ref="B2626:C2626"/>
    <mergeCell ref="B2621:AK2621"/>
    <mergeCell ref="D2623:F2623"/>
    <mergeCell ref="B2624:C2624"/>
    <mergeCell ref="D2624:E2624"/>
    <mergeCell ref="B2625:C2625"/>
    <mergeCell ref="D2625:K2625"/>
    <mergeCell ref="D2626:Q2626"/>
    <mergeCell ref="AF2593:AF2594"/>
    <mergeCell ref="AG2593:AG2594"/>
    <mergeCell ref="AH2593:AH2594"/>
    <mergeCell ref="AH2612:AH2613"/>
    <mergeCell ref="R2612:R2613"/>
    <mergeCell ref="S2612:S2613"/>
    <mergeCell ref="T2612:T2613"/>
    <mergeCell ref="U2612:U2613"/>
    <mergeCell ref="V2612:V2613"/>
    <mergeCell ref="W2612:W2613"/>
    <mergeCell ref="X2612:X2613"/>
    <mergeCell ref="Y2612:Y2613"/>
    <mergeCell ref="Z2612:Z2613"/>
    <mergeCell ref="AA2612:AA2613"/>
    <mergeCell ref="D2287:E2287"/>
    <mergeCell ref="AD2272:AG2272"/>
    <mergeCell ref="AH2272:AJ2272"/>
    <mergeCell ref="F2273:F2274"/>
    <mergeCell ref="G2273:G2274"/>
    <mergeCell ref="H2273:H2274"/>
    <mergeCell ref="I2273:I2274"/>
    <mergeCell ref="J2273:J2274"/>
    <mergeCell ref="K2273:K2274"/>
    <mergeCell ref="L2273:L2274"/>
    <mergeCell ref="I2291:I2292"/>
    <mergeCell ref="J2291:J2292"/>
    <mergeCell ref="V2273:V2274"/>
    <mergeCell ref="W2273:W2274"/>
    <mergeCell ref="X2273:X2274"/>
    <mergeCell ref="Y2273:Y2274"/>
    <mergeCell ref="Z2273:Z2274"/>
    <mergeCell ref="AA2273:AA2274"/>
    <mergeCell ref="AG2273:AG2274"/>
    <mergeCell ref="AH2273:AH2274"/>
    <mergeCell ref="AI2273:AI2274"/>
    <mergeCell ref="T2273:T2274"/>
    <mergeCell ref="U2273:U2274"/>
    <mergeCell ref="M2273:N2273"/>
    <mergeCell ref="O2273:O2274"/>
    <mergeCell ref="P2273:P2274"/>
    <mergeCell ref="Q2273:Q2274"/>
    <mergeCell ref="R2273:R2274"/>
    <mergeCell ref="AD2291:AD2292"/>
    <mergeCell ref="AE2291:AE2292"/>
    <mergeCell ref="AB2273:AB2274"/>
    <mergeCell ref="AC2273:AC2274"/>
    <mergeCell ref="AD2273:AD2274"/>
    <mergeCell ref="B2298:C2298"/>
    <mergeCell ref="D2298:G2298"/>
    <mergeCell ref="B2270:C2270"/>
    <mergeCell ref="D2270:K2270"/>
    <mergeCell ref="B2271:C2271"/>
    <mergeCell ref="D2271:Q2271"/>
    <mergeCell ref="B2272:C2274"/>
    <mergeCell ref="D2272:D2274"/>
    <mergeCell ref="E2272:E2274"/>
    <mergeCell ref="F2272:R2272"/>
    <mergeCell ref="S2272:AC2272"/>
    <mergeCell ref="D2295:G2295"/>
    <mergeCell ref="B2296:C2296"/>
    <mergeCell ref="B2297:C2297"/>
    <mergeCell ref="S2273:S2274"/>
    <mergeCell ref="D2279:G2279"/>
    <mergeCell ref="D2280:G2280"/>
    <mergeCell ref="Y2308:Y2309"/>
    <mergeCell ref="Z2308:Z2309"/>
    <mergeCell ref="AA2308:AA2309"/>
    <mergeCell ref="AB2308:AB2309"/>
    <mergeCell ref="AC2308:AC2309"/>
    <mergeCell ref="V2291:V2292"/>
    <mergeCell ref="B2307:C2309"/>
    <mergeCell ref="D2307:D2309"/>
    <mergeCell ref="E2307:E2309"/>
    <mergeCell ref="F2307:R2307"/>
    <mergeCell ref="S2307:AC2307"/>
    <mergeCell ref="AD2307:AG2307"/>
    <mergeCell ref="I2308:I2309"/>
    <mergeCell ref="J2308:J2309"/>
    <mergeCell ref="K2308:K2309"/>
    <mergeCell ref="L2308:L2309"/>
    <mergeCell ref="S2308:S2309"/>
    <mergeCell ref="G2291:G2292"/>
    <mergeCell ref="B2305:C2305"/>
    <mergeCell ref="D2305:K2305"/>
    <mergeCell ref="O2308:O2309"/>
    <mergeCell ref="P2308:P2309"/>
    <mergeCell ref="T2308:T2309"/>
    <mergeCell ref="U2308:U2309"/>
    <mergeCell ref="V2308:V2309"/>
    <mergeCell ref="B2293:C2293"/>
    <mergeCell ref="B2294:C2294"/>
    <mergeCell ref="D2297:G2297"/>
    <mergeCell ref="D2296:G2296"/>
    <mergeCell ref="S2291:S2292"/>
    <mergeCell ref="T2291:T2292"/>
    <mergeCell ref="U2291:U2292"/>
    <mergeCell ref="B2269:C2269"/>
    <mergeCell ref="D2312:G2312"/>
    <mergeCell ref="B2280:C2280"/>
    <mergeCell ref="B2281:C2281"/>
    <mergeCell ref="B2288:C2288"/>
    <mergeCell ref="D2288:K2288"/>
    <mergeCell ref="B2289:C2289"/>
    <mergeCell ref="D2289:Q2289"/>
    <mergeCell ref="B2290:C2292"/>
    <mergeCell ref="D2290:D2292"/>
    <mergeCell ref="E2290:E2292"/>
    <mergeCell ref="F2290:R2290"/>
    <mergeCell ref="K2291:K2292"/>
    <mergeCell ref="L2291:L2292"/>
    <mergeCell ref="M2291:N2291"/>
    <mergeCell ref="O2291:O2292"/>
    <mergeCell ref="P2291:P2292"/>
    <mergeCell ref="Q2291:Q2292"/>
    <mergeCell ref="R2291:R2292"/>
    <mergeCell ref="B2284:AK2284"/>
    <mergeCell ref="D2286:F2286"/>
    <mergeCell ref="B2287:C2287"/>
    <mergeCell ref="B2306:C2306"/>
    <mergeCell ref="D2306:Q2306"/>
    <mergeCell ref="AJ2291:AJ2292"/>
    <mergeCell ref="AD2308:AD2309"/>
    <mergeCell ref="AE2308:AE2309"/>
    <mergeCell ref="AF2308:AF2309"/>
    <mergeCell ref="AG2308:AG2309"/>
    <mergeCell ref="AH2308:AH2309"/>
    <mergeCell ref="AI2308:AI2309"/>
    <mergeCell ref="AJ2308:AJ2309"/>
    <mergeCell ref="T1193:T1194"/>
    <mergeCell ref="B2222:C2222"/>
    <mergeCell ref="P2240:P2241"/>
    <mergeCell ref="Q2240:Q2241"/>
    <mergeCell ref="R2240:R2241"/>
    <mergeCell ref="S2240:S2241"/>
    <mergeCell ref="T2240:T2241"/>
    <mergeCell ref="U2240:U2241"/>
    <mergeCell ref="V2240:V2241"/>
    <mergeCell ref="W2240:W2241"/>
    <mergeCell ref="B2230:C2230"/>
    <mergeCell ref="D2230:G2230"/>
    <mergeCell ref="D2228:G2228"/>
    <mergeCell ref="B2229:C2229"/>
    <mergeCell ref="S2224:S2225"/>
    <mergeCell ref="B2266:AK2266"/>
    <mergeCell ref="D2268:F2268"/>
    <mergeCell ref="Y2122:Y2123"/>
    <mergeCell ref="Z2122:Z2123"/>
    <mergeCell ref="AA2122:AA2123"/>
    <mergeCell ref="D2121:D2123"/>
    <mergeCell ref="E2121:E2123"/>
    <mergeCell ref="F2121:R2121"/>
    <mergeCell ref="S2121:AC2121"/>
    <mergeCell ref="AB2122:AB2123"/>
    <mergeCell ref="AC2122:AC2123"/>
    <mergeCell ref="B2121:C2123"/>
    <mergeCell ref="X2122:X2123"/>
    <mergeCell ref="S2122:S2123"/>
    <mergeCell ref="T2122:T2123"/>
    <mergeCell ref="U2122:U2123"/>
    <mergeCell ref="V2122:V2123"/>
    <mergeCell ref="L2256:L2257"/>
    <mergeCell ref="M2256:N2256"/>
    <mergeCell ref="B2140:C2140"/>
    <mergeCell ref="B2141:C2141"/>
    <mergeCell ref="Z1192:AB1192"/>
    <mergeCell ref="B2262:C2262"/>
    <mergeCell ref="D2262:G2262"/>
    <mergeCell ref="B2263:C2263"/>
    <mergeCell ref="D2263:G2263"/>
    <mergeCell ref="B2264:C2264"/>
    <mergeCell ref="D2260:G2260"/>
    <mergeCell ref="B2261:C2261"/>
    <mergeCell ref="D2261:G2261"/>
    <mergeCell ref="B2259:C2259"/>
    <mergeCell ref="B2258:C2258"/>
    <mergeCell ref="I2224:I2225"/>
    <mergeCell ref="J2224:J2225"/>
    <mergeCell ref="K2224:K2225"/>
    <mergeCell ref="L2224:L2225"/>
    <mergeCell ref="M2224:N2224"/>
    <mergeCell ref="O2224:O2225"/>
    <mergeCell ref="P2224:P2225"/>
    <mergeCell ref="Q2224:Q2225"/>
    <mergeCell ref="R2224:R2225"/>
    <mergeCell ref="U2224:U2225"/>
    <mergeCell ref="V2224:V2225"/>
    <mergeCell ref="D2222:Q2222"/>
    <mergeCell ref="G2205:G2206"/>
    <mergeCell ref="Z2205:Z2206"/>
    <mergeCell ref="X2224:X2225"/>
    <mergeCell ref="Y2224:Y2225"/>
    <mergeCell ref="Z2224:Z2225"/>
    <mergeCell ref="AJ2205:AJ2206"/>
    <mergeCell ref="AA2224:AA2225"/>
    <mergeCell ref="AB2224:AB2225"/>
    <mergeCell ref="AC2224:AC2225"/>
    <mergeCell ref="AD2224:AD2225"/>
    <mergeCell ref="AE2224:AE2225"/>
    <mergeCell ref="AF2224:AF2225"/>
    <mergeCell ref="B2131:C2131"/>
    <mergeCell ref="B2132:C2132"/>
    <mergeCell ref="B2133:C2133"/>
    <mergeCell ref="B2134:C2134"/>
    <mergeCell ref="B2135:C2135"/>
    <mergeCell ref="B2136:C2136"/>
    <mergeCell ref="M2205:N2205"/>
    <mergeCell ref="O2205:O2206"/>
    <mergeCell ref="B2221:C2221"/>
    <mergeCell ref="D2221:K2221"/>
    <mergeCell ref="AA2205:AA2206"/>
    <mergeCell ref="J2205:J2206"/>
    <mergeCell ref="AB2205:AB2206"/>
    <mergeCell ref="B2181:AK2181"/>
    <mergeCell ref="D2183:F2183"/>
    <mergeCell ref="B2184:C2184"/>
    <mergeCell ref="D2184:E2184"/>
    <mergeCell ref="H2205:H2206"/>
    <mergeCell ref="I2205:I2206"/>
    <mergeCell ref="T2224:T2225"/>
    <mergeCell ref="M1211:M1212"/>
    <mergeCell ref="AH2121:AJ2121"/>
    <mergeCell ref="AI2122:AI2123"/>
    <mergeCell ref="D2056:G2056"/>
    <mergeCell ref="D2057:G2057"/>
    <mergeCell ref="E2068:E2070"/>
    <mergeCell ref="F2068:R2068"/>
    <mergeCell ref="S2068:AC2068"/>
    <mergeCell ref="AC1211:AC1212"/>
    <mergeCell ref="D1992:F1992"/>
    <mergeCell ref="B1993:C1993"/>
    <mergeCell ref="D1993:E1993"/>
    <mergeCell ref="B1994:C1994"/>
    <mergeCell ref="D1994:K1994"/>
    <mergeCell ref="D1995:Q1995"/>
    <mergeCell ref="AC2205:AC2206"/>
    <mergeCell ref="AD2205:AD2206"/>
    <mergeCell ref="W2122:W2123"/>
    <mergeCell ref="B2128:C2128"/>
    <mergeCell ref="B2129:C2129"/>
    <mergeCell ref="B2130:C2130"/>
    <mergeCell ref="AD2122:AD2123"/>
    <mergeCell ref="AE2122:AE2123"/>
    <mergeCell ref="U2069:U2070"/>
    <mergeCell ref="V2069:V2070"/>
    <mergeCell ref="W2069:W2070"/>
    <mergeCell ref="B2075:C2075"/>
    <mergeCell ref="B2076:C2076"/>
    <mergeCell ref="AC2092:AC2093"/>
    <mergeCell ref="X2092:X2093"/>
    <mergeCell ref="Y2092:Y2093"/>
    <mergeCell ref="AE2205:AE2206"/>
    <mergeCell ref="D2235:F2235"/>
    <mergeCell ref="B2236:C2236"/>
    <mergeCell ref="AC1192:AE1192"/>
    <mergeCell ref="E1193:E1194"/>
    <mergeCell ref="R2205:R2206"/>
    <mergeCell ref="S2205:S2206"/>
    <mergeCell ref="W2205:W2206"/>
    <mergeCell ref="B2198:AK2198"/>
    <mergeCell ref="D2200:F2200"/>
    <mergeCell ref="B2201:C2201"/>
    <mergeCell ref="D2201:E2201"/>
    <mergeCell ref="B2202:C2202"/>
    <mergeCell ref="D2202:K2202"/>
    <mergeCell ref="V1211:V1212"/>
    <mergeCell ref="W1211:W1212"/>
    <mergeCell ref="X1211:X1212"/>
    <mergeCell ref="R1211:R1212"/>
    <mergeCell ref="S1211:S1212"/>
    <mergeCell ref="Y1211:Y1212"/>
    <mergeCell ref="Z1211:Z1212"/>
    <mergeCell ref="AA1211:AA1212"/>
    <mergeCell ref="T1211:T1212"/>
    <mergeCell ref="U1211:U1212"/>
    <mergeCell ref="I1211:I1212"/>
    <mergeCell ref="J1211:J1212"/>
    <mergeCell ref="B2190:C2190"/>
    <mergeCell ref="B2213:C2213"/>
    <mergeCell ref="D2213:G2213"/>
    <mergeCell ref="B2214:C2214"/>
    <mergeCell ref="D2214:G2214"/>
    <mergeCell ref="B2210:C2210"/>
    <mergeCell ref="K1211:L1211"/>
    <mergeCell ref="O2240:O2241"/>
    <mergeCell ref="N1174:N1175"/>
    <mergeCell ref="O1174:O1175"/>
    <mergeCell ref="P1174:P1175"/>
    <mergeCell ref="B1176:C1176"/>
    <mergeCell ref="X1174:X1175"/>
    <mergeCell ref="Q1174:Q1175"/>
    <mergeCell ref="S2239:AC2239"/>
    <mergeCell ref="F2240:F2241"/>
    <mergeCell ref="G2240:G2241"/>
    <mergeCell ref="H2240:H2241"/>
    <mergeCell ref="I2240:I2241"/>
    <mergeCell ref="J2240:J2241"/>
    <mergeCell ref="B2226:C2226"/>
    <mergeCell ref="D2227:G2227"/>
    <mergeCell ref="B2223:C2225"/>
    <mergeCell ref="D2223:D2225"/>
    <mergeCell ref="E2223:E2225"/>
    <mergeCell ref="F2223:R2223"/>
    <mergeCell ref="S2223:AC2223"/>
    <mergeCell ref="F2224:F2225"/>
    <mergeCell ref="G2224:G2225"/>
    <mergeCell ref="H2224:H2225"/>
    <mergeCell ref="W2224:W2225"/>
    <mergeCell ref="M2122:N2122"/>
    <mergeCell ref="O2122:O2123"/>
    <mergeCell ref="D2120:Q2120"/>
    <mergeCell ref="P2122:P2123"/>
    <mergeCell ref="Q2122:Q2123"/>
    <mergeCell ref="R2122:R2123"/>
    <mergeCell ref="W2092:W2093"/>
    <mergeCell ref="B2233:AK2233"/>
    <mergeCell ref="T2256:T2257"/>
    <mergeCell ref="AD2239:AG2239"/>
    <mergeCell ref="AH2239:AJ2239"/>
    <mergeCell ref="K2240:K2241"/>
    <mergeCell ref="L2240:L2241"/>
    <mergeCell ref="M2240:N2240"/>
    <mergeCell ref="D2236:E2236"/>
    <mergeCell ref="B2237:C2237"/>
    <mergeCell ref="D2237:K2237"/>
    <mergeCell ref="B2238:C2238"/>
    <mergeCell ref="D2238:Q2238"/>
    <mergeCell ref="B2239:C2241"/>
    <mergeCell ref="D2239:D2241"/>
    <mergeCell ref="E2239:E2241"/>
    <mergeCell ref="F2239:R2239"/>
    <mergeCell ref="I1174:I1175"/>
    <mergeCell ref="J1174:J1175"/>
    <mergeCell ref="K1174:L1174"/>
    <mergeCell ref="M1174:M1175"/>
    <mergeCell ref="D1188:F1188"/>
    <mergeCell ref="D1190:Q1190"/>
    <mergeCell ref="B1192:C1194"/>
    <mergeCell ref="D1192:D1194"/>
    <mergeCell ref="E1192:P1192"/>
    <mergeCell ref="Q1192:Y1192"/>
    <mergeCell ref="AA2240:AA2241"/>
    <mergeCell ref="AB2240:AB2241"/>
    <mergeCell ref="G2256:G2257"/>
    <mergeCell ref="H2256:H2257"/>
    <mergeCell ref="I2256:I2257"/>
    <mergeCell ref="J2256:J2257"/>
    <mergeCell ref="K2256:K2257"/>
    <mergeCell ref="V2256:V2257"/>
    <mergeCell ref="W2256:W2257"/>
    <mergeCell ref="X2256:X2257"/>
    <mergeCell ref="Y2256:Y2257"/>
    <mergeCell ref="Z2256:Z2257"/>
    <mergeCell ref="AA2256:AA2257"/>
    <mergeCell ref="AB2256:AB2257"/>
    <mergeCell ref="X2240:X2241"/>
    <mergeCell ref="Y2240:Y2241"/>
    <mergeCell ref="Z2240:Z2241"/>
    <mergeCell ref="B2249:AK2249"/>
    <mergeCell ref="D2251:F2251"/>
    <mergeCell ref="D2252:E2252"/>
    <mergeCell ref="B2253:C2253"/>
    <mergeCell ref="D2253:K2253"/>
    <mergeCell ref="B2254:C2254"/>
    <mergeCell ref="D2254:Q2254"/>
    <mergeCell ref="B2255:C2257"/>
    <mergeCell ref="D2255:D2257"/>
    <mergeCell ref="E2255:E2257"/>
    <mergeCell ref="F2255:R2255"/>
    <mergeCell ref="S2255:AC2255"/>
    <mergeCell ref="AD2255:AG2255"/>
    <mergeCell ref="AH2255:AJ2255"/>
    <mergeCell ref="F2256:F2257"/>
    <mergeCell ref="B2246:C2246"/>
    <mergeCell ref="D2246:G2246"/>
    <mergeCell ref="O2256:O2257"/>
    <mergeCell ref="P2256:P2257"/>
    <mergeCell ref="Q2256:Q2257"/>
    <mergeCell ref="R2256:R2257"/>
    <mergeCell ref="S2256:S2257"/>
    <mergeCell ref="AD2223:AG2223"/>
    <mergeCell ref="AH2223:AJ2223"/>
    <mergeCell ref="AG2256:AG2257"/>
    <mergeCell ref="AH2256:AH2257"/>
    <mergeCell ref="B2252:C2252"/>
    <mergeCell ref="AC2256:AC2257"/>
    <mergeCell ref="AG2240:AG2241"/>
    <mergeCell ref="AH2240:AH2241"/>
    <mergeCell ref="AI2240:AI2241"/>
    <mergeCell ref="AJ2240:AJ2241"/>
    <mergeCell ref="B2242:C2242"/>
    <mergeCell ref="D2243:G2243"/>
    <mergeCell ref="B2244:C2244"/>
    <mergeCell ref="D2244:G2244"/>
    <mergeCell ref="B2245:C2245"/>
    <mergeCell ref="D2245:G2245"/>
    <mergeCell ref="AI2256:AI2257"/>
    <mergeCell ref="AJ2256:AJ2257"/>
    <mergeCell ref="AF2240:AF2241"/>
    <mergeCell ref="AD2240:AD2241"/>
    <mergeCell ref="AE2240:AE2241"/>
    <mergeCell ref="B2228:C2228"/>
    <mergeCell ref="D2229:G2229"/>
    <mergeCell ref="AD2256:AD2257"/>
    <mergeCell ref="AE2256:AE2257"/>
    <mergeCell ref="AF2256:AF2257"/>
    <mergeCell ref="AC2240:AC2241"/>
    <mergeCell ref="AG2224:AG2225"/>
    <mergeCell ref="AH2224:AH2225"/>
    <mergeCell ref="AI2224:AI2225"/>
    <mergeCell ref="AJ2224:AJ2225"/>
    <mergeCell ref="U2256:U2257"/>
    <mergeCell ref="B2217:AK2217"/>
    <mergeCell ref="D2219:F2219"/>
    <mergeCell ref="B2220:C2220"/>
    <mergeCell ref="D2220:E2220"/>
    <mergeCell ref="X2205:X2206"/>
    <mergeCell ref="B2207:C2207"/>
    <mergeCell ref="B2208:C2208"/>
    <mergeCell ref="B2209:C2209"/>
    <mergeCell ref="B2212:C2212"/>
    <mergeCell ref="D2212:G2212"/>
    <mergeCell ref="B2203:C2203"/>
    <mergeCell ref="D2203:Q2203"/>
    <mergeCell ref="B2204:C2206"/>
    <mergeCell ref="D2204:D2206"/>
    <mergeCell ref="E2204:E2206"/>
    <mergeCell ref="F2204:R2204"/>
    <mergeCell ref="S2204:AC2204"/>
    <mergeCell ref="AD2204:AG2204"/>
    <mergeCell ref="AH2204:AJ2204"/>
    <mergeCell ref="F2205:F2206"/>
    <mergeCell ref="K2205:K2206"/>
    <mergeCell ref="L2205:L2206"/>
    <mergeCell ref="P2205:P2206"/>
    <mergeCell ref="Q2205:Q2206"/>
    <mergeCell ref="T2205:T2206"/>
    <mergeCell ref="U2205:U2206"/>
    <mergeCell ref="V2205:V2206"/>
    <mergeCell ref="Y2205:Y2206"/>
    <mergeCell ref="AF2205:AF2206"/>
    <mergeCell ref="AG2205:AG2206"/>
    <mergeCell ref="AH2205:AH2206"/>
    <mergeCell ref="AI2205:AI2206"/>
    <mergeCell ref="D2192:G2192"/>
    <mergeCell ref="B2193:C2193"/>
    <mergeCell ref="D2193:G2193"/>
    <mergeCell ref="B2194:C2194"/>
    <mergeCell ref="D2194:G2194"/>
    <mergeCell ref="B2195:C2195"/>
    <mergeCell ref="D2195:G2195"/>
    <mergeCell ref="R2188:R2189"/>
    <mergeCell ref="S2188:S2189"/>
    <mergeCell ref="T2188:T2189"/>
    <mergeCell ref="U2188:U2189"/>
    <mergeCell ref="V2188:V2189"/>
    <mergeCell ref="W2188:W2189"/>
    <mergeCell ref="X2188:X2189"/>
    <mergeCell ref="Y2188:Y2189"/>
    <mergeCell ref="Z2188:Z2189"/>
    <mergeCell ref="AA2188:AA2189"/>
    <mergeCell ref="B2191:C2191"/>
    <mergeCell ref="B2185:C2185"/>
    <mergeCell ref="D2185:K2185"/>
    <mergeCell ref="B2186:C2186"/>
    <mergeCell ref="D2186:Q2186"/>
    <mergeCell ref="B2187:C2189"/>
    <mergeCell ref="D2187:D2189"/>
    <mergeCell ref="E2187:E2189"/>
    <mergeCell ref="F2187:R2187"/>
    <mergeCell ref="S2187:AC2187"/>
    <mergeCell ref="AD2187:AG2187"/>
    <mergeCell ref="AH2187:AJ2187"/>
    <mergeCell ref="F2188:F2189"/>
    <mergeCell ref="G2188:G2189"/>
    <mergeCell ref="H2188:H2189"/>
    <mergeCell ref="I2188:I2189"/>
    <mergeCell ref="J2188:J2189"/>
    <mergeCell ref="K2188:K2189"/>
    <mergeCell ref="L2188:L2189"/>
    <mergeCell ref="M2188:N2188"/>
    <mergeCell ref="O2188:O2189"/>
    <mergeCell ref="P2188:P2189"/>
    <mergeCell ref="Q2188:Q2189"/>
    <mergeCell ref="AI2188:AI2189"/>
    <mergeCell ref="AJ2188:AJ2189"/>
    <mergeCell ref="AB2188:AB2189"/>
    <mergeCell ref="AC2188:AC2189"/>
    <mergeCell ref="AD2188:AD2189"/>
    <mergeCell ref="AE2188:AE2189"/>
    <mergeCell ref="AF2188:AF2189"/>
    <mergeCell ref="AG2188:AG2189"/>
    <mergeCell ref="AH2188:AH2189"/>
    <mergeCell ref="X2158:X2159"/>
    <mergeCell ref="Y2158:Y2159"/>
    <mergeCell ref="Z2158:Z2159"/>
    <mergeCell ref="AA2158:AA2159"/>
    <mergeCell ref="AB2158:AB2159"/>
    <mergeCell ref="D2176:G2176"/>
    <mergeCell ref="B2177:C2177"/>
    <mergeCell ref="D2177:G2177"/>
    <mergeCell ref="B2166:C2166"/>
    <mergeCell ref="B2169:C2169"/>
    <mergeCell ref="B2170:C2170"/>
    <mergeCell ref="B2171:C2171"/>
    <mergeCell ref="B2172:C2172"/>
    <mergeCell ref="B2173:C2173"/>
    <mergeCell ref="B2174:C2174"/>
    <mergeCell ref="B2176:C2176"/>
    <mergeCell ref="B2168:C2168"/>
    <mergeCell ref="AI2158:AI2159"/>
    <mergeCell ref="AJ2158:AJ2159"/>
    <mergeCell ref="B2160:C2160"/>
    <mergeCell ref="B2163:C2163"/>
    <mergeCell ref="W2158:W2159"/>
    <mergeCell ref="AC1193:AC1194"/>
    <mergeCell ref="AD1193:AD1194"/>
    <mergeCell ref="AE1193:AE1194"/>
    <mergeCell ref="B1195:C1195"/>
    <mergeCell ref="B1197:C1197"/>
    <mergeCell ref="D1197:H1197"/>
    <mergeCell ref="B1198:C1198"/>
    <mergeCell ref="D1198:H1198"/>
    <mergeCell ref="B2178:C2178"/>
    <mergeCell ref="D2178:G2178"/>
    <mergeCell ref="B2167:C2167"/>
    <mergeCell ref="K2158:K2159"/>
    <mergeCell ref="L2158:L2159"/>
    <mergeCell ref="M2158:N2158"/>
    <mergeCell ref="O2158:O2159"/>
    <mergeCell ref="P2158:P2159"/>
    <mergeCell ref="Q2158:Q2159"/>
    <mergeCell ref="R2158:R2159"/>
    <mergeCell ref="S2158:S2159"/>
    <mergeCell ref="T2158:T2159"/>
    <mergeCell ref="U2158:U2159"/>
    <mergeCell ref="V2158:V2159"/>
    <mergeCell ref="D2175:G2175"/>
    <mergeCell ref="B2161:C2161"/>
    <mergeCell ref="B2162:C2162"/>
    <mergeCell ref="B2164:C2164"/>
    <mergeCell ref="B2165:C2165"/>
    <mergeCell ref="P1155:P1156"/>
    <mergeCell ref="Q1155:Q1156"/>
    <mergeCell ref="R1155:R1156"/>
    <mergeCell ref="S1155:S1156"/>
    <mergeCell ref="T1155:T1156"/>
    <mergeCell ref="U1155:U1156"/>
    <mergeCell ref="B2151:AK2151"/>
    <mergeCell ref="D2153:F2153"/>
    <mergeCell ref="B2154:C2154"/>
    <mergeCell ref="D2154:E2154"/>
    <mergeCell ref="D2155:K2155"/>
    <mergeCell ref="D2156:Q2156"/>
    <mergeCell ref="B2157:C2159"/>
    <mergeCell ref="D2157:D2159"/>
    <mergeCell ref="E2157:E2159"/>
    <mergeCell ref="F2157:R2157"/>
    <mergeCell ref="S2157:AC2157"/>
    <mergeCell ref="AD2157:AG2157"/>
    <mergeCell ref="AH2157:AJ2157"/>
    <mergeCell ref="F2158:F2159"/>
    <mergeCell ref="G2158:G2159"/>
    <mergeCell ref="H2158:H2159"/>
    <mergeCell ref="I2158:I2159"/>
    <mergeCell ref="J2158:J2159"/>
    <mergeCell ref="B2155:C2155"/>
    <mergeCell ref="B2156:C2156"/>
    <mergeCell ref="AC2158:AC2159"/>
    <mergeCell ref="AD2158:AD2159"/>
    <mergeCell ref="AE2158:AE2159"/>
    <mergeCell ref="AF2158:AF2159"/>
    <mergeCell ref="AG2158:AG2159"/>
    <mergeCell ref="AH2158:AH2159"/>
    <mergeCell ref="S1174:S1175"/>
    <mergeCell ref="T1174:T1175"/>
    <mergeCell ref="U1174:U1175"/>
    <mergeCell ref="V1174:V1175"/>
    <mergeCell ref="W1174:W1175"/>
    <mergeCell ref="D1834:G1834"/>
    <mergeCell ref="B1835:C1835"/>
    <mergeCell ref="D1835:G1835"/>
    <mergeCell ref="B1146:AF1146"/>
    <mergeCell ref="D1148:F1148"/>
    <mergeCell ref="B1149:C1149"/>
    <mergeCell ref="D1152:Q1152"/>
    <mergeCell ref="B1154:C1156"/>
    <mergeCell ref="D1154:D1156"/>
    <mergeCell ref="E1154:P1154"/>
    <mergeCell ref="Q1154:Y1154"/>
    <mergeCell ref="Z1154:AB1154"/>
    <mergeCell ref="AC1154:AE1154"/>
    <mergeCell ref="E1155:E1156"/>
    <mergeCell ref="F1155:F1156"/>
    <mergeCell ref="G1155:G1156"/>
    <mergeCell ref="H1155:H1156"/>
    <mergeCell ref="I1155:I1156"/>
    <mergeCell ref="J1155:J1156"/>
    <mergeCell ref="K1155:L1155"/>
    <mergeCell ref="M1155:M1156"/>
    <mergeCell ref="N1155:N1156"/>
    <mergeCell ref="D1150:F1150"/>
    <mergeCell ref="D1168:F1168"/>
    <mergeCell ref="B1152:C1152"/>
    <mergeCell ref="D1169:F1169"/>
    <mergeCell ref="O1155:O1156"/>
    <mergeCell ref="X1828:X1829"/>
    <mergeCell ref="M1811:N1811"/>
    <mergeCell ref="O1811:O1812"/>
    <mergeCell ref="B1833:C1833"/>
    <mergeCell ref="B1831:C1831"/>
    <mergeCell ref="B1830:C1830"/>
    <mergeCell ref="D1832:G1832"/>
    <mergeCell ref="Y1828:Y1829"/>
    <mergeCell ref="Z1828:Z1829"/>
    <mergeCell ref="AA1828:AA1829"/>
    <mergeCell ref="B1813:C1813"/>
    <mergeCell ref="D1815:G1815"/>
    <mergeCell ref="D1816:G1816"/>
    <mergeCell ref="B1817:C1817"/>
    <mergeCell ref="AA1811:AA1812"/>
    <mergeCell ref="AB1811:AB1812"/>
    <mergeCell ref="B1824:C1824"/>
    <mergeCell ref="B1825:C1825"/>
    <mergeCell ref="B1826:C1826"/>
    <mergeCell ref="D1833:G1833"/>
    <mergeCell ref="B1818:C1818"/>
    <mergeCell ref="D1818:G1818"/>
    <mergeCell ref="B1834:C1834"/>
    <mergeCell ref="AF1811:AF1812"/>
    <mergeCell ref="AG1811:AG1812"/>
    <mergeCell ref="B1821:AK1821"/>
    <mergeCell ref="D1823:F1823"/>
    <mergeCell ref="D1824:E1824"/>
    <mergeCell ref="D1825:K1825"/>
    <mergeCell ref="D1826:Q1826"/>
    <mergeCell ref="B1827:C1829"/>
    <mergeCell ref="D1827:D1829"/>
    <mergeCell ref="E1827:E1829"/>
    <mergeCell ref="F1827:R1827"/>
    <mergeCell ref="S1827:AC1827"/>
    <mergeCell ref="AD1827:AG1827"/>
    <mergeCell ref="AH1827:AJ1827"/>
    <mergeCell ref="F1828:F1829"/>
    <mergeCell ref="G1828:G1829"/>
    <mergeCell ref="H1828:H1829"/>
    <mergeCell ref="I1828:I1829"/>
    <mergeCell ref="J1828:J1829"/>
    <mergeCell ref="K1828:K1829"/>
    <mergeCell ref="L1828:L1829"/>
    <mergeCell ref="M1828:N1828"/>
    <mergeCell ref="O1828:O1829"/>
    <mergeCell ref="P1828:P1829"/>
    <mergeCell ref="Q1828:Q1829"/>
    <mergeCell ref="R1828:R1829"/>
    <mergeCell ref="S1828:S1829"/>
    <mergeCell ref="T1828:T1829"/>
    <mergeCell ref="U1828:U1829"/>
    <mergeCell ref="V1828:V1829"/>
    <mergeCell ref="AI1811:AI1812"/>
    <mergeCell ref="B1814:C1814"/>
    <mergeCell ref="B1816:C1816"/>
    <mergeCell ref="D1817:G1817"/>
    <mergeCell ref="B1804:AK1804"/>
    <mergeCell ref="D1806:F1806"/>
    <mergeCell ref="D1807:E1807"/>
    <mergeCell ref="D1808:K1808"/>
    <mergeCell ref="D1809:Q1809"/>
    <mergeCell ref="B1810:C1812"/>
    <mergeCell ref="D1810:D1812"/>
    <mergeCell ref="E1810:E1812"/>
    <mergeCell ref="F1810:R1810"/>
    <mergeCell ref="S1810:AC1810"/>
    <mergeCell ref="AD1810:AG1810"/>
    <mergeCell ref="AH1810:AJ1810"/>
    <mergeCell ref="F1811:F1812"/>
    <mergeCell ref="G1811:G1812"/>
    <mergeCell ref="H1811:H1812"/>
    <mergeCell ref="I1811:I1812"/>
    <mergeCell ref="J1811:J1812"/>
    <mergeCell ref="K1811:K1812"/>
    <mergeCell ref="U1811:U1812"/>
    <mergeCell ref="V1811:V1812"/>
    <mergeCell ref="Q1811:Q1812"/>
    <mergeCell ref="W1811:W1812"/>
    <mergeCell ref="R1811:R1812"/>
    <mergeCell ref="X1811:X1812"/>
    <mergeCell ref="Y1811:Y1812"/>
    <mergeCell ref="Z1811:Z1812"/>
    <mergeCell ref="L1811:L1812"/>
    <mergeCell ref="B1807:C1807"/>
    <mergeCell ref="AB1828:AB1829"/>
    <mergeCell ref="AC1828:AC1829"/>
    <mergeCell ref="AD1828:AD1829"/>
    <mergeCell ref="AE1828:AE1829"/>
    <mergeCell ref="AF1828:AF1829"/>
    <mergeCell ref="AG1828:AG1829"/>
    <mergeCell ref="AH1828:AH1829"/>
    <mergeCell ref="AI1828:AI1829"/>
    <mergeCell ref="AJ1828:AJ1829"/>
    <mergeCell ref="D1791:D1793"/>
    <mergeCell ref="E1791:E1793"/>
    <mergeCell ref="F1791:R1791"/>
    <mergeCell ref="S1791:AC1791"/>
    <mergeCell ref="AD1791:AG1791"/>
    <mergeCell ref="AH1791:AJ1791"/>
    <mergeCell ref="F1792:F1793"/>
    <mergeCell ref="G1792:G1793"/>
    <mergeCell ref="AJ1792:AJ1793"/>
    <mergeCell ref="T1792:T1793"/>
    <mergeCell ref="U1792:U1793"/>
    <mergeCell ref="V1792:V1793"/>
    <mergeCell ref="W1792:W1793"/>
    <mergeCell ref="X1792:X1793"/>
    <mergeCell ref="Y1792:Y1793"/>
    <mergeCell ref="H1792:H1793"/>
    <mergeCell ref="I1792:I1793"/>
    <mergeCell ref="J1792:J1793"/>
    <mergeCell ref="S1811:S1812"/>
    <mergeCell ref="T1811:T1812"/>
    <mergeCell ref="AH1811:AH1812"/>
    <mergeCell ref="AJ1811:AJ1812"/>
    <mergeCell ref="W1828:W1829"/>
    <mergeCell ref="S1792:S1793"/>
    <mergeCell ref="D1798:G1798"/>
    <mergeCell ref="B1799:C1799"/>
    <mergeCell ref="D1799:G1799"/>
    <mergeCell ref="B1800:C1800"/>
    <mergeCell ref="D1800:G1800"/>
    <mergeCell ref="B1801:C1801"/>
    <mergeCell ref="D1801:G1801"/>
    <mergeCell ref="K1792:K1793"/>
    <mergeCell ref="L1792:L1793"/>
    <mergeCell ref="M1792:N1792"/>
    <mergeCell ref="O1792:O1793"/>
    <mergeCell ref="B1794:C1794"/>
    <mergeCell ref="B1797:C1797"/>
    <mergeCell ref="P1811:P1812"/>
    <mergeCell ref="AC1811:AC1812"/>
    <mergeCell ref="AD1811:AD1812"/>
    <mergeCell ref="B1795:C1795"/>
    <mergeCell ref="B1808:C1808"/>
    <mergeCell ref="B1809:C1809"/>
    <mergeCell ref="AE1811:AE1812"/>
    <mergeCell ref="K1760:K1761"/>
    <mergeCell ref="AD1760:AD1761"/>
    <mergeCell ref="AH1776:AH1777"/>
    <mergeCell ref="AI1776:AI1777"/>
    <mergeCell ref="AJ1776:AJ1777"/>
    <mergeCell ref="AA1776:AA1777"/>
    <mergeCell ref="AB1776:AB1777"/>
    <mergeCell ref="AE1760:AE1761"/>
    <mergeCell ref="AF1760:AF1761"/>
    <mergeCell ref="B1772:C1772"/>
    <mergeCell ref="B1773:C1773"/>
    <mergeCell ref="P1792:P1793"/>
    <mergeCell ref="Q1792:Q1793"/>
    <mergeCell ref="B1765:C1765"/>
    <mergeCell ref="D1765:G1765"/>
    <mergeCell ref="B1766:C1766"/>
    <mergeCell ref="D1766:G1766"/>
    <mergeCell ref="D1781:G1781"/>
    <mergeCell ref="B1782:C1782"/>
    <mergeCell ref="D1782:G1782"/>
    <mergeCell ref="Z1792:Z1793"/>
    <mergeCell ref="AA1792:AA1793"/>
    <mergeCell ref="AB1792:AB1793"/>
    <mergeCell ref="AC1792:AC1793"/>
    <mergeCell ref="AD1792:AD1793"/>
    <mergeCell ref="AE1792:AE1793"/>
    <mergeCell ref="AF1792:AF1793"/>
    <mergeCell ref="AG1792:AG1793"/>
    <mergeCell ref="AH1792:AH1793"/>
    <mergeCell ref="AI1792:AI1793"/>
    <mergeCell ref="R1792:R1793"/>
    <mergeCell ref="B1785:AK1785"/>
    <mergeCell ref="D1787:F1787"/>
    <mergeCell ref="B1788:C1788"/>
    <mergeCell ref="D1788:E1788"/>
    <mergeCell ref="B1789:C1789"/>
    <mergeCell ref="D1789:K1789"/>
    <mergeCell ref="B1790:C1790"/>
    <mergeCell ref="D1790:Q1790"/>
    <mergeCell ref="B1791:C1793"/>
    <mergeCell ref="AJ1760:AJ1761"/>
    <mergeCell ref="B1762:C1762"/>
    <mergeCell ref="D1763:G1763"/>
    <mergeCell ref="B1764:C1764"/>
    <mergeCell ref="D1764:G1764"/>
    <mergeCell ref="B1769:AK1769"/>
    <mergeCell ref="D1771:F1771"/>
    <mergeCell ref="D1772:E1772"/>
    <mergeCell ref="D1773:K1773"/>
    <mergeCell ref="B1774:C1774"/>
    <mergeCell ref="D1774:Q1774"/>
    <mergeCell ref="B1775:C1777"/>
    <mergeCell ref="D1775:D1777"/>
    <mergeCell ref="E1775:E1777"/>
    <mergeCell ref="F1775:R1775"/>
    <mergeCell ref="S1775:AC1775"/>
    <mergeCell ref="AD1775:AG1775"/>
    <mergeCell ref="AH1775:AJ1775"/>
    <mergeCell ref="F1776:F1777"/>
    <mergeCell ref="G1776:G1777"/>
    <mergeCell ref="H1776:H1777"/>
    <mergeCell ref="I1776:I1777"/>
    <mergeCell ref="J1776:J1777"/>
    <mergeCell ref="AD1776:AD1777"/>
    <mergeCell ref="AE1776:AE1777"/>
    <mergeCell ref="AF1776:AF1777"/>
    <mergeCell ref="AG1776:AG1777"/>
    <mergeCell ref="G1760:G1761"/>
    <mergeCell ref="H1760:H1761"/>
    <mergeCell ref="I1760:I1761"/>
    <mergeCell ref="J1760:J1761"/>
    <mergeCell ref="T1776:T1777"/>
    <mergeCell ref="U1776:U1777"/>
    <mergeCell ref="V1776:V1777"/>
    <mergeCell ref="W1776:W1777"/>
    <mergeCell ref="X1776:X1777"/>
    <mergeCell ref="Y1776:Y1777"/>
    <mergeCell ref="Z1776:Z1777"/>
    <mergeCell ref="M1760:N1760"/>
    <mergeCell ref="O1760:O1761"/>
    <mergeCell ref="P1760:P1761"/>
    <mergeCell ref="Q1760:Q1761"/>
    <mergeCell ref="R1760:R1761"/>
    <mergeCell ref="S1760:S1761"/>
    <mergeCell ref="T1760:T1761"/>
    <mergeCell ref="U1760:U1761"/>
    <mergeCell ref="V1760:V1761"/>
    <mergeCell ref="W1760:W1761"/>
    <mergeCell ref="X1760:X1761"/>
    <mergeCell ref="Y1760:Y1761"/>
    <mergeCell ref="Z1760:Z1761"/>
    <mergeCell ref="AG1727:AG1728"/>
    <mergeCell ref="AG1760:AG1761"/>
    <mergeCell ref="AA1760:AA1761"/>
    <mergeCell ref="AB1760:AB1761"/>
    <mergeCell ref="AC1760:AC1761"/>
    <mergeCell ref="AH1760:AH1761"/>
    <mergeCell ref="AI1760:AI1761"/>
    <mergeCell ref="B1778:C1778"/>
    <mergeCell ref="D1779:G1779"/>
    <mergeCell ref="B1780:C1780"/>
    <mergeCell ref="D1780:G1780"/>
    <mergeCell ref="B1781:C1781"/>
    <mergeCell ref="D1758:Q1758"/>
    <mergeCell ref="B1759:C1761"/>
    <mergeCell ref="D1759:D1761"/>
    <mergeCell ref="E1759:E1761"/>
    <mergeCell ref="F1759:R1759"/>
    <mergeCell ref="S1759:AC1759"/>
    <mergeCell ref="AD1759:AG1759"/>
    <mergeCell ref="AH1759:AJ1759"/>
    <mergeCell ref="F1760:F1761"/>
    <mergeCell ref="B1757:C1757"/>
    <mergeCell ref="B1758:C1758"/>
    <mergeCell ref="K1776:K1777"/>
    <mergeCell ref="L1776:L1777"/>
    <mergeCell ref="M1776:N1776"/>
    <mergeCell ref="O1776:O1777"/>
    <mergeCell ref="P1776:P1777"/>
    <mergeCell ref="Q1776:Q1777"/>
    <mergeCell ref="R1776:R1777"/>
    <mergeCell ref="S1776:S1777"/>
    <mergeCell ref="AC1776:AC1777"/>
    <mergeCell ref="B1542:C1542"/>
    <mergeCell ref="B1543:C1543"/>
    <mergeCell ref="B1544:C1544"/>
    <mergeCell ref="B1545:C1545"/>
    <mergeCell ref="B1546:C1546"/>
    <mergeCell ref="B1547:C1547"/>
    <mergeCell ref="B1548:C1548"/>
    <mergeCell ref="B1753:AK1753"/>
    <mergeCell ref="D1755:F1755"/>
    <mergeCell ref="B1756:C1756"/>
    <mergeCell ref="D1756:E1756"/>
    <mergeCell ref="D1757:K1757"/>
    <mergeCell ref="D1747:G1747"/>
    <mergeCell ref="B1748:C1748"/>
    <mergeCell ref="D1748:G1748"/>
    <mergeCell ref="B1749:C1749"/>
    <mergeCell ref="D1749:G1749"/>
    <mergeCell ref="B1750:C1750"/>
    <mergeCell ref="D1750:G1750"/>
    <mergeCell ref="B1655:C1655"/>
    <mergeCell ref="D1715:G1715"/>
    <mergeCell ref="D1689:F1689"/>
    <mergeCell ref="B1690:C1690"/>
    <mergeCell ref="D1690:E1690"/>
    <mergeCell ref="B1691:C1691"/>
    <mergeCell ref="D1691:K1691"/>
    <mergeCell ref="B1692:C1692"/>
    <mergeCell ref="D1692:Q1692"/>
    <mergeCell ref="B1693:C1695"/>
    <mergeCell ref="D1693:D1695"/>
    <mergeCell ref="E1693:E1695"/>
    <mergeCell ref="F1693:R1693"/>
    <mergeCell ref="B1677:AK1677"/>
    <mergeCell ref="E1679:G1679"/>
    <mergeCell ref="E1680:H1680"/>
    <mergeCell ref="C1681:D1681"/>
    <mergeCell ref="E1681:F1681"/>
    <mergeCell ref="C1683:D1683"/>
    <mergeCell ref="E1683:AK1683"/>
    <mergeCell ref="B1796:C1796"/>
    <mergeCell ref="Q1727:Q1728"/>
    <mergeCell ref="R1727:R1728"/>
    <mergeCell ref="S1727:S1728"/>
    <mergeCell ref="T1727:T1728"/>
    <mergeCell ref="U1727:U1728"/>
    <mergeCell ref="V1727:V1728"/>
    <mergeCell ref="W1727:W1728"/>
    <mergeCell ref="X1727:X1728"/>
    <mergeCell ref="Y1727:Y1728"/>
    <mergeCell ref="Z1727:Z1728"/>
    <mergeCell ref="AA1727:AA1728"/>
    <mergeCell ref="AB1727:AB1728"/>
    <mergeCell ref="AC1727:AC1728"/>
    <mergeCell ref="AD1727:AD1728"/>
    <mergeCell ref="AE1727:AE1728"/>
    <mergeCell ref="AF1727:AF1728"/>
    <mergeCell ref="M1727:N1727"/>
    <mergeCell ref="O1727:O1728"/>
    <mergeCell ref="P1727:P1728"/>
    <mergeCell ref="L1760:L1761"/>
    <mergeCell ref="AH1727:AH1728"/>
    <mergeCell ref="AI1727:AI1728"/>
    <mergeCell ref="AJ1727:AJ1728"/>
    <mergeCell ref="B1729:C1729"/>
    <mergeCell ref="B1161:C1161"/>
    <mergeCell ref="B1150:C1150"/>
    <mergeCell ref="B1187:C1187"/>
    <mergeCell ref="B1188:C1188"/>
    <mergeCell ref="B1215:C1215"/>
    <mergeCell ref="B1216:C1216"/>
    <mergeCell ref="B1208:C1208"/>
    <mergeCell ref="B1060:C1060"/>
    <mergeCell ref="B1044:C1044"/>
    <mergeCell ref="B1202:AF1202"/>
    <mergeCell ref="AJ1407:AJ1408"/>
    <mergeCell ref="B1415:C1415"/>
    <mergeCell ref="D1415:G1415"/>
    <mergeCell ref="B1384:C1384"/>
    <mergeCell ref="X1407:X1408"/>
    <mergeCell ref="B1177:C1177"/>
    <mergeCell ref="Y1193:Y1194"/>
    <mergeCell ref="Z1193:Z1194"/>
    <mergeCell ref="AA1193:AA1194"/>
    <mergeCell ref="AB1193:AB1194"/>
    <mergeCell ref="B1180:C1180"/>
    <mergeCell ref="D1180:H1180"/>
    <mergeCell ref="Y1174:Y1175"/>
    <mergeCell ref="Z1174:Z1175"/>
    <mergeCell ref="AA1174:AA1175"/>
    <mergeCell ref="AB1174:AB1175"/>
    <mergeCell ref="D1179:H1179"/>
    <mergeCell ref="R1174:R1175"/>
    <mergeCell ref="T1407:T1408"/>
    <mergeCell ref="B1396:C1396"/>
    <mergeCell ref="D1396:G1396"/>
    <mergeCell ref="B1395:C1395"/>
    <mergeCell ref="AD919:AD920"/>
    <mergeCell ref="AE919:AE920"/>
    <mergeCell ref="B959:C959"/>
    <mergeCell ref="D959:H959"/>
    <mergeCell ref="W919:W920"/>
    <mergeCell ref="X919:X920"/>
    <mergeCell ref="Y919:Y920"/>
    <mergeCell ref="Z919:Z920"/>
    <mergeCell ref="AA919:AA920"/>
    <mergeCell ref="B994:C994"/>
    <mergeCell ref="B1496:C1496"/>
    <mergeCell ref="B1520:C1520"/>
    <mergeCell ref="B1540:C1540"/>
    <mergeCell ref="B1526:C1526"/>
    <mergeCell ref="B1491:AK1491"/>
    <mergeCell ref="D1493:F1493"/>
    <mergeCell ref="B1494:C1494"/>
    <mergeCell ref="D1494:E1494"/>
    <mergeCell ref="B1453:C1453"/>
    <mergeCell ref="B1454:C1454"/>
    <mergeCell ref="B1455:C1455"/>
    <mergeCell ref="B1456:C1456"/>
    <mergeCell ref="B1457:C1457"/>
    <mergeCell ref="B1458:C1458"/>
    <mergeCell ref="B1459:C1459"/>
    <mergeCell ref="B1460:C1460"/>
    <mergeCell ref="B1429:C1429"/>
    <mergeCell ref="B1430:C1430"/>
    <mergeCell ref="B1431:C1431"/>
    <mergeCell ref="B1432:C1432"/>
    <mergeCell ref="G919:G920"/>
    <mergeCell ref="H919:H920"/>
    <mergeCell ref="B836:AF836"/>
    <mergeCell ref="B840:C840"/>
    <mergeCell ref="B842:C842"/>
    <mergeCell ref="D842:Q842"/>
    <mergeCell ref="B844:C846"/>
    <mergeCell ref="D844:D846"/>
    <mergeCell ref="E844:P844"/>
    <mergeCell ref="Q844:Y844"/>
    <mergeCell ref="Z844:AB844"/>
    <mergeCell ref="AC844:AE844"/>
    <mergeCell ref="E845:E846"/>
    <mergeCell ref="F845:F846"/>
    <mergeCell ref="G845:G846"/>
    <mergeCell ref="H845:H846"/>
    <mergeCell ref="I845:I846"/>
    <mergeCell ref="J845:J846"/>
    <mergeCell ref="K845:L845"/>
    <mergeCell ref="D838:F838"/>
    <mergeCell ref="B839:C839"/>
    <mergeCell ref="D839:F839"/>
    <mergeCell ref="D840:F840"/>
    <mergeCell ref="I919:I920"/>
    <mergeCell ref="J919:J920"/>
    <mergeCell ref="K919:L919"/>
    <mergeCell ref="M919:M920"/>
    <mergeCell ref="N919:N920"/>
    <mergeCell ref="O919:O920"/>
    <mergeCell ref="P919:P920"/>
    <mergeCell ref="Q919:Q920"/>
    <mergeCell ref="R919:R920"/>
    <mergeCell ref="S919:S920"/>
    <mergeCell ref="T919:T920"/>
    <mergeCell ref="U919:U920"/>
    <mergeCell ref="V919:V920"/>
    <mergeCell ref="B905:C905"/>
    <mergeCell ref="D905:H905"/>
    <mergeCell ref="B883:C883"/>
    <mergeCell ref="B884:C884"/>
    <mergeCell ref="B885:C885"/>
    <mergeCell ref="B886:C886"/>
    <mergeCell ref="B887:C887"/>
    <mergeCell ref="B910:AF910"/>
    <mergeCell ref="B894:C894"/>
    <mergeCell ref="B895:C895"/>
    <mergeCell ref="B896:C896"/>
    <mergeCell ref="B897:C897"/>
    <mergeCell ref="B898:C898"/>
    <mergeCell ref="B899:C899"/>
    <mergeCell ref="B900:C900"/>
    <mergeCell ref="R866:R867"/>
    <mergeCell ref="S866:S867"/>
    <mergeCell ref="T866:T867"/>
    <mergeCell ref="U866:U867"/>
    <mergeCell ref="V866:V867"/>
    <mergeCell ref="W866:W867"/>
    <mergeCell ref="X866:X867"/>
    <mergeCell ref="Y866:Y867"/>
    <mergeCell ref="Z866:Z867"/>
    <mergeCell ref="AA866:AA867"/>
    <mergeCell ref="AB866:AB867"/>
    <mergeCell ref="AC866:AC867"/>
    <mergeCell ref="AD866:AD867"/>
    <mergeCell ref="AE866:AE867"/>
    <mergeCell ref="M845:M846"/>
    <mergeCell ref="N845:N846"/>
    <mergeCell ref="O845:O846"/>
    <mergeCell ref="P845:P846"/>
    <mergeCell ref="Q845:Q846"/>
    <mergeCell ref="R845:R846"/>
    <mergeCell ref="S845:S846"/>
    <mergeCell ref="T845:T846"/>
    <mergeCell ref="U845:U846"/>
    <mergeCell ref="V845:V846"/>
    <mergeCell ref="W845:W846"/>
    <mergeCell ref="X845:X846"/>
    <mergeCell ref="Y845:Y846"/>
    <mergeCell ref="AB845:AB846"/>
    <mergeCell ref="AC845:AC846"/>
    <mergeCell ref="AD1370:AG1370"/>
    <mergeCell ref="B1031:C1031"/>
    <mergeCell ref="B850:C850"/>
    <mergeCell ref="B1336:C1336"/>
    <mergeCell ref="B1337:C1337"/>
    <mergeCell ref="B1338:C1338"/>
    <mergeCell ref="AD1334:AD1335"/>
    <mergeCell ref="AE1334:AE1335"/>
    <mergeCell ref="AF1334:AF1335"/>
    <mergeCell ref="AG1334:AG1335"/>
    <mergeCell ref="Q1334:Q1335"/>
    <mergeCell ref="R1334:R1335"/>
    <mergeCell ref="S1334:S1335"/>
    <mergeCell ref="T1334:T1335"/>
    <mergeCell ref="U1334:U1335"/>
    <mergeCell ref="AD845:AD846"/>
    <mergeCell ref="AE845:AE846"/>
    <mergeCell ref="B888:C888"/>
    <mergeCell ref="B889:C889"/>
    <mergeCell ref="B890:C890"/>
    <mergeCell ref="B891:C891"/>
    <mergeCell ref="B892:C892"/>
    <mergeCell ref="B893:C893"/>
    <mergeCell ref="B852:C852"/>
    <mergeCell ref="D852:H852"/>
    <mergeCell ref="B853:C853"/>
    <mergeCell ref="D853:H853"/>
    <mergeCell ref="Z845:Z846"/>
    <mergeCell ref="AA845:AA846"/>
    <mergeCell ref="B906:C906"/>
    <mergeCell ref="D906:H906"/>
    <mergeCell ref="Z918:AB918"/>
    <mergeCell ref="AB1407:AB1408"/>
    <mergeCell ref="AC1407:AC1408"/>
    <mergeCell ref="AD1407:AD1408"/>
    <mergeCell ref="AE1407:AE1408"/>
    <mergeCell ref="AF1407:AF1408"/>
    <mergeCell ref="AG1407:AG1408"/>
    <mergeCell ref="AH1407:AH1408"/>
    <mergeCell ref="AI1407:AI1408"/>
    <mergeCell ref="S1407:S1408"/>
    <mergeCell ref="F919:F920"/>
    <mergeCell ref="D913:F913"/>
    <mergeCell ref="D914:F914"/>
    <mergeCell ref="D860:F860"/>
    <mergeCell ref="D861:F861"/>
    <mergeCell ref="B857:AF857"/>
    <mergeCell ref="D859:F859"/>
    <mergeCell ref="B861:C861"/>
    <mergeCell ref="B863:C863"/>
    <mergeCell ref="D863:Q863"/>
    <mergeCell ref="B865:C867"/>
    <mergeCell ref="D865:D867"/>
    <mergeCell ref="E865:P865"/>
    <mergeCell ref="Z865:AB865"/>
    <mergeCell ref="O1407:O1408"/>
    <mergeCell ref="P1407:P1408"/>
    <mergeCell ref="Q1407:Q1408"/>
    <mergeCell ref="R1407:R1408"/>
    <mergeCell ref="Z1388:Z1389"/>
    <mergeCell ref="AA1388:AA1389"/>
    <mergeCell ref="AB1388:AB1389"/>
    <mergeCell ref="AC1388:AC1389"/>
    <mergeCell ref="AD1388:AD1389"/>
    <mergeCell ref="V1407:V1408"/>
    <mergeCell ref="W1407:W1408"/>
    <mergeCell ref="H1388:H1389"/>
    <mergeCell ref="I1388:I1389"/>
    <mergeCell ref="J1388:J1389"/>
    <mergeCell ref="K1388:K1389"/>
    <mergeCell ref="L1388:L1389"/>
    <mergeCell ref="M1388:N1388"/>
    <mergeCell ref="O1388:O1389"/>
    <mergeCell ref="B974:C974"/>
    <mergeCell ref="D1413:G1413"/>
    <mergeCell ref="B1414:C1414"/>
    <mergeCell ref="D1414:G1414"/>
    <mergeCell ref="B1400:AK1400"/>
    <mergeCell ref="D1402:F1402"/>
    <mergeCell ref="B1403:C1403"/>
    <mergeCell ref="D1403:E1403"/>
    <mergeCell ref="B1404:C1404"/>
    <mergeCell ref="D1404:K1404"/>
    <mergeCell ref="B1405:C1405"/>
    <mergeCell ref="D1405:Q1405"/>
    <mergeCell ref="B1406:C1408"/>
    <mergeCell ref="D1406:D1408"/>
    <mergeCell ref="E1406:E1408"/>
    <mergeCell ref="F1406:R1406"/>
    <mergeCell ref="S1406:AC1406"/>
    <mergeCell ref="AD1406:AG1406"/>
    <mergeCell ref="AH1406:AJ1406"/>
    <mergeCell ref="F1407:F1408"/>
    <mergeCell ref="Y1407:Y1408"/>
    <mergeCell ref="Z1407:Z1408"/>
    <mergeCell ref="AA1407:AA1408"/>
    <mergeCell ref="G1407:G1408"/>
    <mergeCell ref="H1407:H1408"/>
    <mergeCell ref="I1407:I1408"/>
    <mergeCell ref="J1407:J1408"/>
    <mergeCell ref="K1407:K1408"/>
    <mergeCell ref="L1407:L1408"/>
    <mergeCell ref="M1407:N1407"/>
    <mergeCell ref="B1409:C1409"/>
    <mergeCell ref="B1410:C1410"/>
    <mergeCell ref="B1411:C1411"/>
    <mergeCell ref="B1412:C1412"/>
    <mergeCell ref="B1393:C1393"/>
    <mergeCell ref="D1394:G1394"/>
    <mergeCell ref="B1390:C1390"/>
    <mergeCell ref="B1391:C1391"/>
    <mergeCell ref="B1392:C1392"/>
    <mergeCell ref="U1407:U1408"/>
    <mergeCell ref="D1375:G1375"/>
    <mergeCell ref="B1376:C1376"/>
    <mergeCell ref="D1376:G1376"/>
    <mergeCell ref="AG1388:AG1389"/>
    <mergeCell ref="P1388:P1389"/>
    <mergeCell ref="Q1388:Q1389"/>
    <mergeCell ref="R1388:R1389"/>
    <mergeCell ref="S1388:S1389"/>
    <mergeCell ref="T1388:T1389"/>
    <mergeCell ref="U1388:U1389"/>
    <mergeCell ref="V1388:V1389"/>
    <mergeCell ref="W1388:W1389"/>
    <mergeCell ref="X1388:X1389"/>
    <mergeCell ref="Y1388:Y1389"/>
    <mergeCell ref="D1395:G1395"/>
    <mergeCell ref="AH1388:AH1389"/>
    <mergeCell ref="AI1388:AI1389"/>
    <mergeCell ref="AE1388:AE1389"/>
    <mergeCell ref="AF1388:AF1389"/>
    <mergeCell ref="B1381:AK1381"/>
    <mergeCell ref="V1371:V1372"/>
    <mergeCell ref="W1371:W1372"/>
    <mergeCell ref="X1371:X1372"/>
    <mergeCell ref="Y1371:Y1372"/>
    <mergeCell ref="Z1371:Z1372"/>
    <mergeCell ref="AA1371:AA1372"/>
    <mergeCell ref="AB1371:AB1372"/>
    <mergeCell ref="AC1371:AC1372"/>
    <mergeCell ref="AD1371:AD1372"/>
    <mergeCell ref="AE1371:AE1372"/>
    <mergeCell ref="AF1371:AF1372"/>
    <mergeCell ref="AG1371:AG1372"/>
    <mergeCell ref="AH1371:AH1372"/>
    <mergeCell ref="AI1371:AI1372"/>
    <mergeCell ref="AJ1388:AJ1389"/>
    <mergeCell ref="D1383:F1383"/>
    <mergeCell ref="D1384:E1384"/>
    <mergeCell ref="B1385:C1385"/>
    <mergeCell ref="D1385:K1385"/>
    <mergeCell ref="B1386:C1386"/>
    <mergeCell ref="D1386:Q1386"/>
    <mergeCell ref="B1387:C1389"/>
    <mergeCell ref="D1387:D1389"/>
    <mergeCell ref="E1387:E1389"/>
    <mergeCell ref="F1387:R1387"/>
    <mergeCell ref="S1387:AC1387"/>
    <mergeCell ref="AD1387:AG1387"/>
    <mergeCell ref="AH1387:AJ1387"/>
    <mergeCell ref="F1388:F1389"/>
    <mergeCell ref="G1388:G1389"/>
    <mergeCell ref="AJ1371:AJ1372"/>
    <mergeCell ref="B1377:C1377"/>
    <mergeCell ref="D1377:G1377"/>
    <mergeCell ref="B1346:AK1346"/>
    <mergeCell ref="D1348:F1348"/>
    <mergeCell ref="B1349:C1349"/>
    <mergeCell ref="D1349:E1349"/>
    <mergeCell ref="B1350:C1350"/>
    <mergeCell ref="D1350:K1350"/>
    <mergeCell ref="B1351:C1351"/>
    <mergeCell ref="D1351:Q1351"/>
    <mergeCell ref="B1352:C1355"/>
    <mergeCell ref="D1352:D1355"/>
    <mergeCell ref="E1352:E1355"/>
    <mergeCell ref="F1352:R1352"/>
    <mergeCell ref="S1352:AC1352"/>
    <mergeCell ref="AD1352:AG1352"/>
    <mergeCell ref="AH1352:AJ1352"/>
    <mergeCell ref="F1353:F1355"/>
    <mergeCell ref="G1353:G1355"/>
    <mergeCell ref="H1353:H1355"/>
    <mergeCell ref="I1353:I1355"/>
    <mergeCell ref="J1353:J1355"/>
    <mergeCell ref="K1353:K1355"/>
    <mergeCell ref="L1353:L1355"/>
    <mergeCell ref="M1353:N1353"/>
    <mergeCell ref="O1353:O1355"/>
    <mergeCell ref="P1353:P1355"/>
    <mergeCell ref="S1371:S1372"/>
    <mergeCell ref="AH1370:AJ1370"/>
    <mergeCell ref="F1371:F1372"/>
    <mergeCell ref="G1371:G1372"/>
    <mergeCell ref="H1371:H1372"/>
    <mergeCell ref="AH1334:AH1335"/>
    <mergeCell ref="AI1334:AI1335"/>
    <mergeCell ref="AJ1334:AJ1335"/>
    <mergeCell ref="B1339:C1339"/>
    <mergeCell ref="D1340:G1340"/>
    <mergeCell ref="B1341:C1341"/>
    <mergeCell ref="D1341:G1341"/>
    <mergeCell ref="B1342:C1342"/>
    <mergeCell ref="D1342:G1342"/>
    <mergeCell ref="O1371:O1372"/>
    <mergeCell ref="P1371:P1372"/>
    <mergeCell ref="Q1371:Q1372"/>
    <mergeCell ref="R1371:R1372"/>
    <mergeCell ref="B1327:AK1327"/>
    <mergeCell ref="D1329:F1329"/>
    <mergeCell ref="B1330:C1330"/>
    <mergeCell ref="D1330:E1330"/>
    <mergeCell ref="D1331:K1331"/>
    <mergeCell ref="D1332:Q1332"/>
    <mergeCell ref="B1333:C1335"/>
    <mergeCell ref="D1333:D1335"/>
    <mergeCell ref="E1333:E1335"/>
    <mergeCell ref="F1333:R1333"/>
    <mergeCell ref="S1333:AC1333"/>
    <mergeCell ref="AD1333:AG1333"/>
    <mergeCell ref="AH1333:AJ1333"/>
    <mergeCell ref="F1334:F1335"/>
    <mergeCell ref="G1334:G1335"/>
    <mergeCell ref="H1334:H1335"/>
    <mergeCell ref="I1334:I1335"/>
    <mergeCell ref="J1334:J1335"/>
    <mergeCell ref="K1334:K1335"/>
    <mergeCell ref="AD1353:AD1355"/>
    <mergeCell ref="AE1353:AE1355"/>
    <mergeCell ref="AF1353:AF1355"/>
    <mergeCell ref="AG1353:AG1355"/>
    <mergeCell ref="D1358:G1358"/>
    <mergeCell ref="B1359:C1359"/>
    <mergeCell ref="D1359:G1359"/>
    <mergeCell ref="B1360:C1360"/>
    <mergeCell ref="D1360:G1360"/>
    <mergeCell ref="B1364:AK1364"/>
    <mergeCell ref="D1366:F1366"/>
    <mergeCell ref="B1367:C1367"/>
    <mergeCell ref="D1367:E1367"/>
    <mergeCell ref="B1368:C1368"/>
    <mergeCell ref="D1368:K1368"/>
    <mergeCell ref="B1369:C1369"/>
    <mergeCell ref="D1369:Q1369"/>
    <mergeCell ref="AH1353:AH1355"/>
    <mergeCell ref="AI1353:AI1355"/>
    <mergeCell ref="AJ1353:AJ1355"/>
    <mergeCell ref="B1357:C1357"/>
    <mergeCell ref="B1356:C1356"/>
    <mergeCell ref="T1371:T1372"/>
    <mergeCell ref="U1371:U1372"/>
    <mergeCell ref="B1331:C1331"/>
    <mergeCell ref="B1332:C1332"/>
    <mergeCell ref="Q1353:Q1355"/>
    <mergeCell ref="R1353:R1355"/>
    <mergeCell ref="S1353:S1355"/>
    <mergeCell ref="T1353:T1355"/>
    <mergeCell ref="U1353:U1355"/>
    <mergeCell ref="V1353:V1355"/>
    <mergeCell ref="W1353:W1355"/>
    <mergeCell ref="X1353:X1355"/>
    <mergeCell ref="Y1353:Y1355"/>
    <mergeCell ref="Z1353:Z1355"/>
    <mergeCell ref="AA1353:AA1355"/>
    <mergeCell ref="AB1353:AB1355"/>
    <mergeCell ref="AC1353:AC1355"/>
    <mergeCell ref="L1334:L1335"/>
    <mergeCell ref="M1334:N1334"/>
    <mergeCell ref="O1334:O1335"/>
    <mergeCell ref="P1334:P1335"/>
    <mergeCell ref="I1371:I1372"/>
    <mergeCell ref="J1371:J1372"/>
    <mergeCell ref="K1371:K1372"/>
    <mergeCell ref="L1371:L1372"/>
    <mergeCell ref="M1371:N1371"/>
    <mergeCell ref="B1370:C1372"/>
    <mergeCell ref="D1370:D1372"/>
    <mergeCell ref="E1370:E1372"/>
    <mergeCell ref="F1370:R1370"/>
    <mergeCell ref="S1370:AC1370"/>
    <mergeCell ref="D998:H998"/>
    <mergeCell ref="B442:C442"/>
    <mergeCell ref="B449:C449"/>
    <mergeCell ref="B450:C450"/>
    <mergeCell ref="B438:AF438"/>
    <mergeCell ref="D440:F440"/>
    <mergeCell ref="B441:C441"/>
    <mergeCell ref="B444:C444"/>
    <mergeCell ref="D444:Q444"/>
    <mergeCell ref="V1334:V1335"/>
    <mergeCell ref="W1334:W1335"/>
    <mergeCell ref="X1334:X1335"/>
    <mergeCell ref="Y1334:Y1335"/>
    <mergeCell ref="Z1334:Z1335"/>
    <mergeCell ref="AA1334:AA1335"/>
    <mergeCell ref="AB1334:AB1335"/>
    <mergeCell ref="AC1334:AC1335"/>
    <mergeCell ref="AC918:AE918"/>
    <mergeCell ref="E919:E920"/>
    <mergeCell ref="AC865:AE865"/>
    <mergeCell ref="E866:E867"/>
    <mergeCell ref="F866:F867"/>
    <mergeCell ref="G866:G867"/>
    <mergeCell ref="H866:H867"/>
    <mergeCell ref="I866:I867"/>
    <mergeCell ref="J866:J867"/>
    <mergeCell ref="K866:L866"/>
    <mergeCell ref="M866:M867"/>
    <mergeCell ref="N866:N867"/>
    <mergeCell ref="O866:O867"/>
    <mergeCell ref="P866:P867"/>
    <mergeCell ref="Q866:Q867"/>
    <mergeCell ref="W428:W429"/>
    <mergeCell ref="X428:X429"/>
    <mergeCell ref="Y428:Y429"/>
    <mergeCell ref="Z428:Z429"/>
    <mergeCell ref="AA428:AA429"/>
    <mergeCell ref="AB428:AB429"/>
    <mergeCell ref="AC428:AC429"/>
    <mergeCell ref="AD428:AD429"/>
    <mergeCell ref="AE428:AE429"/>
    <mergeCell ref="B430:C430"/>
    <mergeCell ref="B433:C433"/>
    <mergeCell ref="D433:H433"/>
    <mergeCell ref="B434:C434"/>
    <mergeCell ref="D434:H434"/>
    <mergeCell ref="B1141:C1141"/>
    <mergeCell ref="D1141:H1141"/>
    <mergeCell ref="B1123:C1123"/>
    <mergeCell ref="D1123:H1123"/>
    <mergeCell ref="B1105:C1105"/>
    <mergeCell ref="D1105:H1105"/>
    <mergeCell ref="B1087:C1087"/>
    <mergeCell ref="D1087:H1087"/>
    <mergeCell ref="B1069:C1069"/>
    <mergeCell ref="D1069:H1069"/>
    <mergeCell ref="B1051:C1051"/>
    <mergeCell ref="D1051:H1051"/>
    <mergeCell ref="B1033:C1033"/>
    <mergeCell ref="D1033:H1033"/>
    <mergeCell ref="B1015:C1015"/>
    <mergeCell ref="D1015:H1015"/>
    <mergeCell ref="B995:C995"/>
    <mergeCell ref="B998:C998"/>
    <mergeCell ref="S409:S410"/>
    <mergeCell ref="T409:T410"/>
    <mergeCell ref="U409:U410"/>
    <mergeCell ref="V409:V410"/>
    <mergeCell ref="W409:W410"/>
    <mergeCell ref="X409:X410"/>
    <mergeCell ref="Y409:Y410"/>
    <mergeCell ref="Z409:Z410"/>
    <mergeCell ref="AA409:AA410"/>
    <mergeCell ref="AB409:AB410"/>
    <mergeCell ref="AC409:AC410"/>
    <mergeCell ref="AD409:AD410"/>
    <mergeCell ref="AE409:AE410"/>
    <mergeCell ref="Q447:Q448"/>
    <mergeCell ref="R447:R448"/>
    <mergeCell ref="S447:S448"/>
    <mergeCell ref="T447:T448"/>
    <mergeCell ref="U447:U448"/>
    <mergeCell ref="V447:V448"/>
    <mergeCell ref="W447:W448"/>
    <mergeCell ref="X447:X448"/>
    <mergeCell ref="Y447:Y448"/>
    <mergeCell ref="Z447:Z448"/>
    <mergeCell ref="AA447:AA448"/>
    <mergeCell ref="AB447:AB448"/>
    <mergeCell ref="AC447:AC448"/>
    <mergeCell ref="AD447:AD448"/>
    <mergeCell ref="AE447:AE448"/>
    <mergeCell ref="B419:AF419"/>
    <mergeCell ref="D421:F421"/>
    <mergeCell ref="B422:C422"/>
    <mergeCell ref="B423:C423"/>
    <mergeCell ref="B392:C392"/>
    <mergeCell ref="B395:C395"/>
    <mergeCell ref="D395:H395"/>
    <mergeCell ref="B396:C396"/>
    <mergeCell ref="D396:H396"/>
    <mergeCell ref="B412:C412"/>
    <mergeCell ref="B415:C415"/>
    <mergeCell ref="D415:H415"/>
    <mergeCell ref="B400:AF400"/>
    <mergeCell ref="D402:F402"/>
    <mergeCell ref="B403:C403"/>
    <mergeCell ref="B406:C406"/>
    <mergeCell ref="D406:Q406"/>
    <mergeCell ref="B408:C410"/>
    <mergeCell ref="D408:D410"/>
    <mergeCell ref="E408:P408"/>
    <mergeCell ref="Q408:Y408"/>
    <mergeCell ref="Z408:AB408"/>
    <mergeCell ref="AC408:AE408"/>
    <mergeCell ref="E409:E410"/>
    <mergeCell ref="F409:F410"/>
    <mergeCell ref="G409:G410"/>
    <mergeCell ref="H409:H410"/>
    <mergeCell ref="I409:I410"/>
    <mergeCell ref="J409:J410"/>
    <mergeCell ref="K409:L409"/>
    <mergeCell ref="M409:M410"/>
    <mergeCell ref="N409:N410"/>
    <mergeCell ref="O409:O410"/>
    <mergeCell ref="P409:P410"/>
    <mergeCell ref="Q409:Q410"/>
    <mergeCell ref="R409:R410"/>
    <mergeCell ref="O390:O391"/>
    <mergeCell ref="P390:P391"/>
    <mergeCell ref="Q390:Q391"/>
    <mergeCell ref="R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Z371:Z372"/>
    <mergeCell ref="AA371:AA372"/>
    <mergeCell ref="AB371:AB372"/>
    <mergeCell ref="AC371:AC372"/>
    <mergeCell ref="AD371:AD372"/>
    <mergeCell ref="AE371:AE372"/>
    <mergeCell ref="B373:C373"/>
    <mergeCell ref="B365:C365"/>
    <mergeCell ref="B411:C411"/>
    <mergeCell ref="B414:C414"/>
    <mergeCell ref="D414:H414"/>
    <mergeCell ref="B381:AF381"/>
    <mergeCell ref="D383:F383"/>
    <mergeCell ref="B384:C384"/>
    <mergeCell ref="B385:C385"/>
    <mergeCell ref="B387:C387"/>
    <mergeCell ref="D387:Q387"/>
    <mergeCell ref="B389:C391"/>
    <mergeCell ref="D389:D391"/>
    <mergeCell ref="E389:P389"/>
    <mergeCell ref="Q389:Y389"/>
    <mergeCell ref="Z389:AB389"/>
    <mergeCell ref="AC389:AE389"/>
    <mergeCell ref="E390:E391"/>
    <mergeCell ref="F390:F391"/>
    <mergeCell ref="G390:G391"/>
    <mergeCell ref="H390:H391"/>
    <mergeCell ref="I390:I391"/>
    <mergeCell ref="J390:J391"/>
    <mergeCell ref="K390:L390"/>
    <mergeCell ref="M390:M391"/>
    <mergeCell ref="N390:N391"/>
    <mergeCell ref="D376:H376"/>
    <mergeCell ref="B362:AF362"/>
    <mergeCell ref="D364:F364"/>
    <mergeCell ref="B366:C366"/>
    <mergeCell ref="B368:C368"/>
    <mergeCell ref="D368:Q368"/>
    <mergeCell ref="B370:C372"/>
    <mergeCell ref="D370:D372"/>
    <mergeCell ref="E370:P370"/>
    <mergeCell ref="Q370:Y370"/>
    <mergeCell ref="Z370:AB370"/>
    <mergeCell ref="AC370:AE370"/>
    <mergeCell ref="E371:E372"/>
    <mergeCell ref="F371:F372"/>
    <mergeCell ref="G371:G372"/>
    <mergeCell ref="H371:H372"/>
    <mergeCell ref="I371:I372"/>
    <mergeCell ref="J371:J372"/>
    <mergeCell ref="K371:L371"/>
    <mergeCell ref="M371:M372"/>
    <mergeCell ref="N371:N372"/>
    <mergeCell ref="O371:O372"/>
    <mergeCell ref="P371:P372"/>
    <mergeCell ref="Q371:Q372"/>
    <mergeCell ref="R371:R372"/>
    <mergeCell ref="S371:S372"/>
    <mergeCell ref="T371:T372"/>
    <mergeCell ref="U371:U372"/>
    <mergeCell ref="V371:V372"/>
    <mergeCell ref="W371:W372"/>
    <mergeCell ref="X371:X372"/>
    <mergeCell ref="Y371:Y372"/>
    <mergeCell ref="AD333:AD334"/>
    <mergeCell ref="AE333:AE334"/>
    <mergeCell ref="B335:C335"/>
    <mergeCell ref="B338:C338"/>
    <mergeCell ref="D338:H338"/>
    <mergeCell ref="B339:C339"/>
    <mergeCell ref="B377:C377"/>
    <mergeCell ref="D377:H377"/>
    <mergeCell ref="B347:C347"/>
    <mergeCell ref="B354:C354"/>
    <mergeCell ref="B355:C355"/>
    <mergeCell ref="B343:AF343"/>
    <mergeCell ref="D345:F345"/>
    <mergeCell ref="B346:C346"/>
    <mergeCell ref="B349:C349"/>
    <mergeCell ref="D349:Q349"/>
    <mergeCell ref="B351:C353"/>
    <mergeCell ref="D351:D353"/>
    <mergeCell ref="E351:P351"/>
    <mergeCell ref="Q351:Y351"/>
    <mergeCell ref="Z351:AB351"/>
    <mergeCell ref="AC351:AE351"/>
    <mergeCell ref="E352:E353"/>
    <mergeCell ref="F352:F353"/>
    <mergeCell ref="G352:G353"/>
    <mergeCell ref="H352:H353"/>
    <mergeCell ref="I352:I353"/>
    <mergeCell ref="J352:J353"/>
    <mergeCell ref="K352:L352"/>
    <mergeCell ref="M352:M353"/>
    <mergeCell ref="B374:C374"/>
    <mergeCell ref="B376:C376"/>
    <mergeCell ref="AD352:AD353"/>
    <mergeCell ref="AE352:AE353"/>
    <mergeCell ref="B357:C357"/>
    <mergeCell ref="D357:H357"/>
    <mergeCell ref="B358:C358"/>
    <mergeCell ref="D358:H358"/>
    <mergeCell ref="B324:AF324"/>
    <mergeCell ref="D326:F326"/>
    <mergeCell ref="B327:C327"/>
    <mergeCell ref="B328:C328"/>
    <mergeCell ref="B330:C330"/>
    <mergeCell ref="D330:Q330"/>
    <mergeCell ref="B332:C334"/>
    <mergeCell ref="D332:D334"/>
    <mergeCell ref="E332:P332"/>
    <mergeCell ref="Q332:Y332"/>
    <mergeCell ref="Z332:AB332"/>
    <mergeCell ref="AC332:AE332"/>
    <mergeCell ref="E333:E334"/>
    <mergeCell ref="F333:F334"/>
    <mergeCell ref="G333:G334"/>
    <mergeCell ref="H333:H334"/>
    <mergeCell ref="I333:I334"/>
    <mergeCell ref="J333:J334"/>
    <mergeCell ref="K333:L333"/>
    <mergeCell ref="M333:M334"/>
    <mergeCell ref="N333:N334"/>
    <mergeCell ref="O333:O334"/>
    <mergeCell ref="P333:P334"/>
    <mergeCell ref="Q333:Q334"/>
    <mergeCell ref="R333:R334"/>
    <mergeCell ref="S333:S334"/>
    <mergeCell ref="N314:N315"/>
    <mergeCell ref="N352:N353"/>
    <mergeCell ref="O352:O353"/>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T333:T334"/>
    <mergeCell ref="U333:U334"/>
    <mergeCell ref="V333:V334"/>
    <mergeCell ref="W333:W334"/>
    <mergeCell ref="X333:X334"/>
    <mergeCell ref="Y333:Y334"/>
    <mergeCell ref="Z333:Z334"/>
    <mergeCell ref="AA333:AA334"/>
    <mergeCell ref="AB333:AB334"/>
    <mergeCell ref="AC333:AC334"/>
    <mergeCell ref="B316:C316"/>
    <mergeCell ref="B320:C320"/>
    <mergeCell ref="D320:H320"/>
    <mergeCell ref="B290:C290"/>
    <mergeCell ref="B298:C298"/>
    <mergeCell ref="B301:C301"/>
    <mergeCell ref="D301:H301"/>
    <mergeCell ref="B297:C297"/>
    <mergeCell ref="D339:H339"/>
    <mergeCell ref="B308:C308"/>
    <mergeCell ref="B317:C317"/>
    <mergeCell ref="B319:C319"/>
    <mergeCell ref="D319:H319"/>
    <mergeCell ref="B305:AF305"/>
    <mergeCell ref="D307:F307"/>
    <mergeCell ref="B309:C309"/>
    <mergeCell ref="B311:C311"/>
    <mergeCell ref="D311:Q311"/>
    <mergeCell ref="B313:C315"/>
    <mergeCell ref="D313:D315"/>
    <mergeCell ref="E313:P313"/>
    <mergeCell ref="Q313:Y313"/>
    <mergeCell ref="Z313:AB313"/>
    <mergeCell ref="AC313:AE313"/>
    <mergeCell ref="E314:E315"/>
    <mergeCell ref="F314:F315"/>
    <mergeCell ref="G314:G315"/>
    <mergeCell ref="H314:H315"/>
    <mergeCell ref="I314:I315"/>
    <mergeCell ref="J314:J315"/>
    <mergeCell ref="K314:L314"/>
    <mergeCell ref="M314:M315"/>
    <mergeCell ref="AC295:AC296"/>
    <mergeCell ref="AD295:AD296"/>
    <mergeCell ref="AE295:AE296"/>
    <mergeCell ref="O314:O315"/>
    <mergeCell ref="P314:P315"/>
    <mergeCell ref="Q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B289:C289"/>
    <mergeCell ref="B292:C292"/>
    <mergeCell ref="D292:Q292"/>
    <mergeCell ref="B294:C296"/>
    <mergeCell ref="D294:D296"/>
    <mergeCell ref="E294:P294"/>
    <mergeCell ref="Q294:Y294"/>
    <mergeCell ref="Z294:AB294"/>
    <mergeCell ref="AC294:AE294"/>
    <mergeCell ref="E295:E296"/>
    <mergeCell ref="F295:F296"/>
    <mergeCell ref="G295:G296"/>
    <mergeCell ref="H295:H296"/>
    <mergeCell ref="I295:I296"/>
    <mergeCell ref="J295:J296"/>
    <mergeCell ref="K295:L295"/>
    <mergeCell ref="M295:M296"/>
    <mergeCell ref="N295:N296"/>
    <mergeCell ref="O295:O296"/>
    <mergeCell ref="P295:P296"/>
    <mergeCell ref="Q295:Q296"/>
    <mergeCell ref="R295:R296"/>
    <mergeCell ref="S295:S296"/>
    <mergeCell ref="T295:T296"/>
    <mergeCell ref="U295:U296"/>
    <mergeCell ref="V295:V296"/>
    <mergeCell ref="W295:W296"/>
    <mergeCell ref="X295:X296"/>
    <mergeCell ref="Y295:Y296"/>
    <mergeCell ref="Z295:Z296"/>
    <mergeCell ref="AA295:AA296"/>
    <mergeCell ref="AB295:AB296"/>
    <mergeCell ref="V277:V278"/>
    <mergeCell ref="W277:W278"/>
    <mergeCell ref="X277:X278"/>
    <mergeCell ref="Y277:Y278"/>
    <mergeCell ref="Z277:Z278"/>
    <mergeCell ref="AA277:AA278"/>
    <mergeCell ref="AB277:AB278"/>
    <mergeCell ref="AC277:AC278"/>
    <mergeCell ref="AD277:AD278"/>
    <mergeCell ref="AE277:AE278"/>
    <mergeCell ref="B279:C279"/>
    <mergeCell ref="B281:C281"/>
    <mergeCell ref="D281:H281"/>
    <mergeCell ref="B282:C282"/>
    <mergeCell ref="D282:H282"/>
    <mergeCell ref="B286:AF286"/>
    <mergeCell ref="D288:F288"/>
    <mergeCell ref="AA259:AA260"/>
    <mergeCell ref="AB259:AB260"/>
    <mergeCell ref="AC259:AC260"/>
    <mergeCell ref="AD259:AD260"/>
    <mergeCell ref="AE259:AE260"/>
    <mergeCell ref="B300:C300"/>
    <mergeCell ref="D300:H300"/>
    <mergeCell ref="B268:AF268"/>
    <mergeCell ref="D270:F270"/>
    <mergeCell ref="D274:Q274"/>
    <mergeCell ref="B276:C278"/>
    <mergeCell ref="D276:D278"/>
    <mergeCell ref="E276:P276"/>
    <mergeCell ref="Q276:Y276"/>
    <mergeCell ref="Z276:AB276"/>
    <mergeCell ref="AC276:AE276"/>
    <mergeCell ref="E277:E278"/>
    <mergeCell ref="F277:F278"/>
    <mergeCell ref="G277:G278"/>
    <mergeCell ref="H277:H278"/>
    <mergeCell ref="I277:I278"/>
    <mergeCell ref="J277:J278"/>
    <mergeCell ref="K277:L277"/>
    <mergeCell ref="M277:M278"/>
    <mergeCell ref="N277:N278"/>
    <mergeCell ref="O277:O278"/>
    <mergeCell ref="P277:P278"/>
    <mergeCell ref="Q277:Q278"/>
    <mergeCell ref="R277:R278"/>
    <mergeCell ref="S277:S278"/>
    <mergeCell ref="T277:T278"/>
    <mergeCell ref="U277:U278"/>
    <mergeCell ref="B250:AF250"/>
    <mergeCell ref="D252:F252"/>
    <mergeCell ref="B253:C253"/>
    <mergeCell ref="B254:C254"/>
    <mergeCell ref="D256:Q256"/>
    <mergeCell ref="B258:C260"/>
    <mergeCell ref="D258:D260"/>
    <mergeCell ref="E258:P258"/>
    <mergeCell ref="Q258:Y258"/>
    <mergeCell ref="Z258:AB258"/>
    <mergeCell ref="AC258:AE258"/>
    <mergeCell ref="E259:E260"/>
    <mergeCell ref="F259:F260"/>
    <mergeCell ref="G259:G260"/>
    <mergeCell ref="H259:H260"/>
    <mergeCell ref="I259:I260"/>
    <mergeCell ref="J259:J260"/>
    <mergeCell ref="K259:L259"/>
    <mergeCell ref="M259:M260"/>
    <mergeCell ref="N259:N260"/>
    <mergeCell ref="O259:O260"/>
    <mergeCell ref="P259:P260"/>
    <mergeCell ref="Q259:Q260"/>
    <mergeCell ref="R259:R260"/>
    <mergeCell ref="S259:S260"/>
    <mergeCell ref="T259:T260"/>
    <mergeCell ref="U259:U260"/>
    <mergeCell ref="V259:V260"/>
    <mergeCell ref="W259:W260"/>
    <mergeCell ref="X259:X260"/>
    <mergeCell ref="Y259:Y260"/>
    <mergeCell ref="Z259:Z260"/>
    <mergeCell ref="AB241:AB242"/>
    <mergeCell ref="AC241:AC242"/>
    <mergeCell ref="AD241:AD242"/>
    <mergeCell ref="AE241:AE242"/>
    <mergeCell ref="B243:C243"/>
    <mergeCell ref="B246:C246"/>
    <mergeCell ref="D246:H246"/>
    <mergeCell ref="B217:C217"/>
    <mergeCell ref="B261:C261"/>
    <mergeCell ref="B263:C263"/>
    <mergeCell ref="D263:H263"/>
    <mergeCell ref="D264:H264"/>
    <mergeCell ref="B235:C235"/>
    <mergeCell ref="B245:C245"/>
    <mergeCell ref="D245:H245"/>
    <mergeCell ref="B232:AF232"/>
    <mergeCell ref="D234:F234"/>
    <mergeCell ref="B236:C236"/>
    <mergeCell ref="B238:C238"/>
    <mergeCell ref="D238:Q238"/>
    <mergeCell ref="B240:C242"/>
    <mergeCell ref="D240:D242"/>
    <mergeCell ref="E240:P240"/>
    <mergeCell ref="Q240:Y240"/>
    <mergeCell ref="Z240:AB240"/>
    <mergeCell ref="AC240:AE240"/>
    <mergeCell ref="E241:E242"/>
    <mergeCell ref="F241:F242"/>
    <mergeCell ref="G241:G242"/>
    <mergeCell ref="H241:H242"/>
    <mergeCell ref="I241:I242"/>
    <mergeCell ref="J241:J242"/>
    <mergeCell ref="B225:C225"/>
    <mergeCell ref="K241:L241"/>
    <mergeCell ref="M241:M242"/>
    <mergeCell ref="N241:N242"/>
    <mergeCell ref="O241:O242"/>
    <mergeCell ref="P241:P242"/>
    <mergeCell ref="Q241:Q242"/>
    <mergeCell ref="R241:R242"/>
    <mergeCell ref="S241:S242"/>
    <mergeCell ref="T241:T242"/>
    <mergeCell ref="U241:U242"/>
    <mergeCell ref="V241:V242"/>
    <mergeCell ref="W241:W242"/>
    <mergeCell ref="X241:X242"/>
    <mergeCell ref="Y241:Y242"/>
    <mergeCell ref="Z241:Z242"/>
    <mergeCell ref="AA241:AA242"/>
    <mergeCell ref="AC222:AE222"/>
    <mergeCell ref="E223:E224"/>
    <mergeCell ref="F223:F224"/>
    <mergeCell ref="G223:G224"/>
    <mergeCell ref="H223:H224"/>
    <mergeCell ref="I223:I224"/>
    <mergeCell ref="J223:J224"/>
    <mergeCell ref="K223:L223"/>
    <mergeCell ref="M223:M224"/>
    <mergeCell ref="N223:N224"/>
    <mergeCell ref="O223:O224"/>
    <mergeCell ref="P223:P224"/>
    <mergeCell ref="Q223:Q224"/>
    <mergeCell ref="R223:R224"/>
    <mergeCell ref="S223:S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B206:C206"/>
    <mergeCell ref="B209:C209"/>
    <mergeCell ref="D209:H209"/>
    <mergeCell ref="B187:C187"/>
    <mergeCell ref="B190:C190"/>
    <mergeCell ref="D190:H190"/>
    <mergeCell ref="D179:F179"/>
    <mergeCell ref="B172:C172"/>
    <mergeCell ref="D172:H172"/>
    <mergeCell ref="B228:C228"/>
    <mergeCell ref="D228:H228"/>
    <mergeCell ref="B195:AF195"/>
    <mergeCell ref="D197:F197"/>
    <mergeCell ref="B198:C198"/>
    <mergeCell ref="B199:C199"/>
    <mergeCell ref="B201:C201"/>
    <mergeCell ref="D201:Q201"/>
    <mergeCell ref="B203:C205"/>
    <mergeCell ref="D203:D205"/>
    <mergeCell ref="E203:P203"/>
    <mergeCell ref="Q203:Y203"/>
    <mergeCell ref="Z203:AB203"/>
    <mergeCell ref="AC203:AE203"/>
    <mergeCell ref="E204:E205"/>
    <mergeCell ref="F204:F205"/>
    <mergeCell ref="G204:G205"/>
    <mergeCell ref="H204:H205"/>
    <mergeCell ref="I204:I205"/>
    <mergeCell ref="J204:J205"/>
    <mergeCell ref="K204:L204"/>
    <mergeCell ref="M204:M205"/>
    <mergeCell ref="N204:N205"/>
    <mergeCell ref="O204:O205"/>
    <mergeCell ref="P204:P205"/>
    <mergeCell ref="Q204:Q205"/>
    <mergeCell ref="E184:P184"/>
    <mergeCell ref="Q184:Y184"/>
    <mergeCell ref="Z184:AB184"/>
    <mergeCell ref="AC184:AE184"/>
    <mergeCell ref="E185:E186"/>
    <mergeCell ref="F185:F186"/>
    <mergeCell ref="G185:G186"/>
    <mergeCell ref="H185:H186"/>
    <mergeCell ref="I185:I186"/>
    <mergeCell ref="J185:J186"/>
    <mergeCell ref="K185:L185"/>
    <mergeCell ref="M185:M186"/>
    <mergeCell ref="N185:N186"/>
    <mergeCell ref="O185:O186"/>
    <mergeCell ref="P185:P186"/>
    <mergeCell ref="Q185:Q186"/>
    <mergeCell ref="R185:R186"/>
    <mergeCell ref="S185:S186"/>
    <mergeCell ref="T185:T186"/>
    <mergeCell ref="U185:U186"/>
    <mergeCell ref="V185:V186"/>
    <mergeCell ref="W185:W186"/>
    <mergeCell ref="X185:X186"/>
    <mergeCell ref="Y185:Y186"/>
    <mergeCell ref="Z185:Z186"/>
    <mergeCell ref="AA185:AA186"/>
    <mergeCell ref="AB185:AB186"/>
    <mergeCell ref="AC185:AC186"/>
    <mergeCell ref="AD185:AD186"/>
    <mergeCell ref="AE185:AE186"/>
    <mergeCell ref="AD148:AD149"/>
    <mergeCell ref="AE148:AE149"/>
    <mergeCell ref="B150:C150"/>
    <mergeCell ref="B152:C152"/>
    <mergeCell ref="D152:H152"/>
    <mergeCell ref="D142:F142"/>
    <mergeCell ref="B143:C143"/>
    <mergeCell ref="Y112:Y113"/>
    <mergeCell ref="Z112:Z113"/>
    <mergeCell ref="AA112:AA113"/>
    <mergeCell ref="AB112:AB113"/>
    <mergeCell ref="AC112:AC113"/>
    <mergeCell ref="B153:C153"/>
    <mergeCell ref="D153:H153"/>
    <mergeCell ref="B139:AF139"/>
    <mergeCell ref="D141:F141"/>
    <mergeCell ref="B142:C142"/>
    <mergeCell ref="B145:C145"/>
    <mergeCell ref="D145:Q145"/>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M148:M149"/>
    <mergeCell ref="N148:N149"/>
    <mergeCell ref="O148:O149"/>
    <mergeCell ref="P148:P149"/>
    <mergeCell ref="Q148:Q149"/>
    <mergeCell ref="R148:R149"/>
    <mergeCell ref="S148:S149"/>
    <mergeCell ref="B132:C132"/>
    <mergeCell ref="B134:C134"/>
    <mergeCell ref="D134:H134"/>
    <mergeCell ref="B135:C135"/>
    <mergeCell ref="D135:H135"/>
    <mergeCell ref="B103:AF103"/>
    <mergeCell ref="D105:F105"/>
    <mergeCell ref="B106:C106"/>
    <mergeCell ref="B107:C107"/>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AC148:AC149"/>
    <mergeCell ref="M112:M113"/>
    <mergeCell ref="N112:N113"/>
    <mergeCell ref="O112:O113"/>
    <mergeCell ref="P112:P113"/>
    <mergeCell ref="Q112:Q113"/>
    <mergeCell ref="R112:R113"/>
    <mergeCell ref="S112:S113"/>
    <mergeCell ref="T112:T113"/>
    <mergeCell ref="AA94:AA95"/>
    <mergeCell ref="AB94:AB95"/>
    <mergeCell ref="AC94:AC95"/>
    <mergeCell ref="AD94:AD95"/>
    <mergeCell ref="AE94:AE95"/>
    <mergeCell ref="H130:H131"/>
    <mergeCell ref="I130:I131"/>
    <mergeCell ref="J130:J131"/>
    <mergeCell ref="K130:L130"/>
    <mergeCell ref="M130:M131"/>
    <mergeCell ref="N130:N131"/>
    <mergeCell ref="O130:O131"/>
    <mergeCell ref="P130:P131"/>
    <mergeCell ref="Q130:Q131"/>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U112:U113"/>
    <mergeCell ref="V112:V113"/>
    <mergeCell ref="W112:W113"/>
    <mergeCell ref="X112:X113"/>
    <mergeCell ref="D87:F87"/>
    <mergeCell ref="B88:C88"/>
    <mergeCell ref="B89:C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S94:S95"/>
    <mergeCell ref="T94:T95"/>
    <mergeCell ref="U94:U95"/>
    <mergeCell ref="V94:V95"/>
    <mergeCell ref="W94:W95"/>
    <mergeCell ref="X94:X95"/>
    <mergeCell ref="Y94:Y95"/>
    <mergeCell ref="Z94:Z95"/>
    <mergeCell ref="U76:U77"/>
    <mergeCell ref="V76:V77"/>
    <mergeCell ref="W76:W77"/>
    <mergeCell ref="X76:X77"/>
    <mergeCell ref="Y76:Y77"/>
    <mergeCell ref="Z76:Z77"/>
    <mergeCell ref="AA76:AA77"/>
    <mergeCell ref="AB76:AB77"/>
    <mergeCell ref="AC76:AC77"/>
    <mergeCell ref="AD76:AD77"/>
    <mergeCell ref="AE76:AE77"/>
    <mergeCell ref="B78:C78"/>
    <mergeCell ref="B80:C80"/>
    <mergeCell ref="D80:H80"/>
    <mergeCell ref="B81:C81"/>
    <mergeCell ref="D81:H81"/>
    <mergeCell ref="B85:AF85"/>
    <mergeCell ref="B96:C96"/>
    <mergeCell ref="B98:C98"/>
    <mergeCell ref="D98:H98"/>
    <mergeCell ref="B99:C99"/>
    <mergeCell ref="D99:H99"/>
    <mergeCell ref="B67:AF67"/>
    <mergeCell ref="D69:F69"/>
    <mergeCell ref="B70:C70"/>
    <mergeCell ref="B71:C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Z40:Z41"/>
    <mergeCell ref="AA40:AA41"/>
    <mergeCell ref="AB40:AB41"/>
    <mergeCell ref="AC40:AC41"/>
    <mergeCell ref="AD40:AD41"/>
    <mergeCell ref="AE40:AE41"/>
    <mergeCell ref="B42:C42"/>
    <mergeCell ref="B44:C44"/>
    <mergeCell ref="D44:H44"/>
    <mergeCell ref="B45:C45"/>
    <mergeCell ref="D45:H45"/>
    <mergeCell ref="B49:AF49"/>
    <mergeCell ref="D51:F51"/>
    <mergeCell ref="B52:C52"/>
    <mergeCell ref="B53:C53"/>
    <mergeCell ref="B55:C55"/>
    <mergeCell ref="D55:Q55"/>
    <mergeCell ref="Z22:Z23"/>
    <mergeCell ref="AA22:AA23"/>
    <mergeCell ref="AB22:AB23"/>
    <mergeCell ref="AC22:AC23"/>
    <mergeCell ref="AD22:AD23"/>
    <mergeCell ref="AE22:AE23"/>
    <mergeCell ref="D16:F16"/>
    <mergeCell ref="D17:F17"/>
    <mergeCell ref="B60:C60"/>
    <mergeCell ref="B62:C62"/>
    <mergeCell ref="D62:H62"/>
    <mergeCell ref="B63:C63"/>
    <mergeCell ref="D63:H63"/>
    <mergeCell ref="B31:AF31"/>
    <mergeCell ref="D33:F33"/>
    <mergeCell ref="B34:C34"/>
    <mergeCell ref="B35:C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B13:AF13"/>
    <mergeCell ref="D15:F15"/>
    <mergeCell ref="B16:C16"/>
    <mergeCell ref="B17:C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Y1317:Y1318"/>
    <mergeCell ref="Z1317:Z1318"/>
    <mergeCell ref="AA1317:AA1318"/>
    <mergeCell ref="AB1317:AB1318"/>
    <mergeCell ref="AC1317:AC1318"/>
    <mergeCell ref="AD1317:AD1318"/>
    <mergeCell ref="AE1317:AE1318"/>
    <mergeCell ref="AF1317:AF1318"/>
    <mergeCell ref="AG1317:AG1318"/>
    <mergeCell ref="AH1317:AH1318"/>
    <mergeCell ref="AI1317:AI1318"/>
    <mergeCell ref="AJ1317:AJ1318"/>
    <mergeCell ref="B1284:C1284"/>
    <mergeCell ref="B1285:C1285"/>
    <mergeCell ref="B24:C24"/>
    <mergeCell ref="B26:C26"/>
    <mergeCell ref="D26:H26"/>
    <mergeCell ref="B27:C27"/>
    <mergeCell ref="D27:H27"/>
    <mergeCell ref="M40:M41"/>
    <mergeCell ref="N40:N41"/>
    <mergeCell ref="O40:O41"/>
    <mergeCell ref="P40:P41"/>
    <mergeCell ref="Q40:Q41"/>
    <mergeCell ref="R40:R41"/>
    <mergeCell ref="S40:S41"/>
    <mergeCell ref="T40:T41"/>
    <mergeCell ref="U40:U41"/>
    <mergeCell ref="V40:V41"/>
    <mergeCell ref="W40:W41"/>
    <mergeCell ref="X40:X41"/>
    <mergeCell ref="Y40:Y41"/>
    <mergeCell ref="B1310:AK1310"/>
    <mergeCell ref="D1312:F1312"/>
    <mergeCell ref="B1313:C1313"/>
    <mergeCell ref="D1313:E1313"/>
    <mergeCell ref="B1314:C1314"/>
    <mergeCell ref="D1314:K1314"/>
    <mergeCell ref="D1315:Q1315"/>
    <mergeCell ref="B1316:C1318"/>
    <mergeCell ref="D1316:D1318"/>
    <mergeCell ref="E1316:E1318"/>
    <mergeCell ref="F1316:R1316"/>
    <mergeCell ref="S1316:AC1316"/>
    <mergeCell ref="AD1316:AG1316"/>
    <mergeCell ref="AH1316:AJ1316"/>
    <mergeCell ref="F1317:F1318"/>
    <mergeCell ref="G1317:G1318"/>
    <mergeCell ref="H1317:H1318"/>
    <mergeCell ref="I1317:I1318"/>
    <mergeCell ref="J1317:J1318"/>
    <mergeCell ref="K1317:K1318"/>
    <mergeCell ref="L1317:L1318"/>
    <mergeCell ref="M1317:N1317"/>
    <mergeCell ref="O1317:O1318"/>
    <mergeCell ref="P1317:P1318"/>
    <mergeCell ref="Q1317:Q1318"/>
    <mergeCell ref="R1317:R1318"/>
    <mergeCell ref="S1317:S1318"/>
    <mergeCell ref="T1317:T1318"/>
    <mergeCell ref="U1317:U1318"/>
    <mergeCell ref="V1317:V1318"/>
    <mergeCell ref="W1317:W1318"/>
    <mergeCell ref="X1317:X1318"/>
    <mergeCell ref="W1300:W1301"/>
    <mergeCell ref="X1300:X1301"/>
    <mergeCell ref="Y1300:Y1301"/>
    <mergeCell ref="Z1300:Z1301"/>
    <mergeCell ref="AA1300:AA1301"/>
    <mergeCell ref="AB1300:AB1301"/>
    <mergeCell ref="AC1300:AC1301"/>
    <mergeCell ref="AD1300:AD1301"/>
    <mergeCell ref="AE1300:AE1301"/>
    <mergeCell ref="AF1300:AF1301"/>
    <mergeCell ref="AG1300:AG1301"/>
    <mergeCell ref="AH1300:AH1301"/>
    <mergeCell ref="AI1300:AI1301"/>
    <mergeCell ref="AJ1300:AJ1301"/>
    <mergeCell ref="D1304:G1304"/>
    <mergeCell ref="D1305:G1305"/>
    <mergeCell ref="B1241:C1241"/>
    <mergeCell ref="B1293:AK1293"/>
    <mergeCell ref="D1295:F1295"/>
    <mergeCell ref="B1296:C1296"/>
    <mergeCell ref="D1296:E1296"/>
    <mergeCell ref="D1297:K1297"/>
    <mergeCell ref="D1298:Q1298"/>
    <mergeCell ref="B1299:C1301"/>
    <mergeCell ref="D1299:D1301"/>
    <mergeCell ref="E1299:E1301"/>
    <mergeCell ref="F1299:R1299"/>
    <mergeCell ref="S1299:AC1299"/>
    <mergeCell ref="B1286:C1286"/>
    <mergeCell ref="B1282:C1282"/>
    <mergeCell ref="B1283:C1283"/>
    <mergeCell ref="B1245:C1245"/>
    <mergeCell ref="D1246:G1246"/>
    <mergeCell ref="B1247:C1247"/>
    <mergeCell ref="D1247:G1247"/>
    <mergeCell ref="B1248:C1248"/>
    <mergeCell ref="D1248:G1248"/>
    <mergeCell ref="J1227:J1228"/>
    <mergeCell ref="K1227:K1228"/>
    <mergeCell ref="L1227:L1228"/>
    <mergeCell ref="M1227:N1227"/>
    <mergeCell ref="O1227:O1228"/>
    <mergeCell ref="P1227:P1228"/>
    <mergeCell ref="AH1299:AJ1299"/>
    <mergeCell ref="F1300:F1301"/>
    <mergeCell ref="G1300:G1301"/>
    <mergeCell ref="H1300:H1301"/>
    <mergeCell ref="I1300:I1301"/>
    <mergeCell ref="J1300:J1301"/>
    <mergeCell ref="K1300:K1301"/>
    <mergeCell ref="L1300:L1301"/>
    <mergeCell ref="M1300:N1300"/>
    <mergeCell ref="O1300:O1301"/>
    <mergeCell ref="P1300:P1301"/>
    <mergeCell ref="Q1300:Q1301"/>
    <mergeCell ref="R1300:R1301"/>
    <mergeCell ref="S1300:S1301"/>
    <mergeCell ref="T1300:T1301"/>
    <mergeCell ref="U1300:U1301"/>
    <mergeCell ref="V1300:V1301"/>
    <mergeCell ref="AH1275:AJ1275"/>
    <mergeCell ref="F1276:F1277"/>
    <mergeCell ref="G1276:G1277"/>
    <mergeCell ref="H1276:H1277"/>
    <mergeCell ref="I1276:I1277"/>
    <mergeCell ref="J1276:J1277"/>
    <mergeCell ref="K1276:K1277"/>
    <mergeCell ref="L1276:L1277"/>
    <mergeCell ref="M1276:N1276"/>
    <mergeCell ref="O1276:O1277"/>
    <mergeCell ref="P1276:P1277"/>
    <mergeCell ref="Q1276:Q1277"/>
    <mergeCell ref="R1276:R1277"/>
    <mergeCell ref="S1276:S1277"/>
    <mergeCell ref="T1276:T1277"/>
    <mergeCell ref="U1276:U1277"/>
    <mergeCell ref="V1276:V1277"/>
    <mergeCell ref="W1276:W1277"/>
    <mergeCell ref="X1276:X1277"/>
    <mergeCell ref="Y1276:Y1277"/>
    <mergeCell ref="Z1276:Z1277"/>
    <mergeCell ref="AA1276:AA1277"/>
    <mergeCell ref="AB1276:AB1277"/>
    <mergeCell ref="AC1276:AC1277"/>
    <mergeCell ref="AD1276:AD1277"/>
    <mergeCell ref="AE1276:AE1277"/>
    <mergeCell ref="AF1276:AF1277"/>
    <mergeCell ref="AG1276:AG1277"/>
    <mergeCell ref="AH1276:AH1277"/>
    <mergeCell ref="AI1276:AI1277"/>
    <mergeCell ref="AJ1276:AJ1277"/>
    <mergeCell ref="B1256:C1256"/>
    <mergeCell ref="B1261:C1261"/>
    <mergeCell ref="D1263:G1263"/>
    <mergeCell ref="D1264:G1264"/>
    <mergeCell ref="B1252:AK1252"/>
    <mergeCell ref="D1254:F1254"/>
    <mergeCell ref="D1255:E1255"/>
    <mergeCell ref="D1256:K1256"/>
    <mergeCell ref="B1257:C1257"/>
    <mergeCell ref="D1257:Q1257"/>
    <mergeCell ref="B1258:C1260"/>
    <mergeCell ref="D1258:D1260"/>
    <mergeCell ref="E1258:E1260"/>
    <mergeCell ref="F1258:R1258"/>
    <mergeCell ref="S1258:AC1258"/>
    <mergeCell ref="AD1258:AG1258"/>
    <mergeCell ref="AH1258:AJ1258"/>
    <mergeCell ref="F1259:F1260"/>
    <mergeCell ref="Y1259:Y1260"/>
    <mergeCell ref="Z1259:Z1260"/>
    <mergeCell ref="AA1259:AA1260"/>
    <mergeCell ref="AB1259:AB1260"/>
    <mergeCell ref="AC1259:AC1260"/>
    <mergeCell ref="AD1259:AD1260"/>
    <mergeCell ref="AE1259:AE1260"/>
    <mergeCell ref="AF1259:AF1260"/>
    <mergeCell ref="AG1259:AG1260"/>
    <mergeCell ref="AH1259:AH1260"/>
    <mergeCell ref="AI1259:AI1260"/>
    <mergeCell ref="AJ1259:AJ1260"/>
    <mergeCell ref="D1265:G1265"/>
    <mergeCell ref="B1279:C1279"/>
    <mergeCell ref="B1280:C1280"/>
    <mergeCell ref="B1281:C1281"/>
    <mergeCell ref="D1289:G1289"/>
    <mergeCell ref="B1278:C1278"/>
    <mergeCell ref="D1287:G1287"/>
    <mergeCell ref="B1288:C1288"/>
    <mergeCell ref="D1288:G1288"/>
    <mergeCell ref="B1269:AK1269"/>
    <mergeCell ref="D1272:E1272"/>
    <mergeCell ref="D1273:K1273"/>
    <mergeCell ref="B1274:C1274"/>
    <mergeCell ref="D1274:Q1274"/>
    <mergeCell ref="B1275:C1277"/>
    <mergeCell ref="D1275:D1277"/>
    <mergeCell ref="E1275:E1277"/>
    <mergeCell ref="F1275:R1275"/>
    <mergeCell ref="S1275:AC1275"/>
    <mergeCell ref="AD1275:AG1275"/>
    <mergeCell ref="G1259:G1260"/>
    <mergeCell ref="H1259:H1260"/>
    <mergeCell ref="I1259:I1260"/>
    <mergeCell ref="J1259:J1260"/>
    <mergeCell ref="K1259:K1260"/>
    <mergeCell ref="L1259:L1260"/>
    <mergeCell ref="M1259:N1259"/>
    <mergeCell ref="O1259:O1260"/>
    <mergeCell ref="P1259:P1260"/>
    <mergeCell ref="Q1259:Q1260"/>
    <mergeCell ref="R1259:R1260"/>
    <mergeCell ref="S1259:S1260"/>
    <mergeCell ref="T1259:T1260"/>
    <mergeCell ref="U1259:U1260"/>
    <mergeCell ref="V1259:V1260"/>
    <mergeCell ref="W1259:W1260"/>
    <mergeCell ref="X1259:X1260"/>
    <mergeCell ref="C556:D556"/>
    <mergeCell ref="E556:G556"/>
    <mergeCell ref="C557:D557"/>
    <mergeCell ref="E557:G557"/>
    <mergeCell ref="C559:D559"/>
    <mergeCell ref="E559:AF559"/>
    <mergeCell ref="S1243:S1244"/>
    <mergeCell ref="T1243:T1244"/>
    <mergeCell ref="U1243:U1244"/>
    <mergeCell ref="V1243:V1244"/>
    <mergeCell ref="W1243:W1244"/>
    <mergeCell ref="X1243:X1244"/>
    <mergeCell ref="Y1243:Y1244"/>
    <mergeCell ref="Z1243:Z1244"/>
    <mergeCell ref="AA1243:AA1244"/>
    <mergeCell ref="AB1243:AB1244"/>
    <mergeCell ref="AC1243:AC1244"/>
    <mergeCell ref="AD1243:AD1244"/>
    <mergeCell ref="AE1243:AE1244"/>
    <mergeCell ref="D460:F460"/>
    <mergeCell ref="D461:F461"/>
    <mergeCell ref="B469:C469"/>
    <mergeCell ref="D441:F441"/>
    <mergeCell ref="D442:F442"/>
    <mergeCell ref="D422:F422"/>
    <mergeCell ref="D423:F423"/>
    <mergeCell ref="B431:C431"/>
    <mergeCell ref="B452:C452"/>
    <mergeCell ref="D452:H452"/>
    <mergeCell ref="B453:C453"/>
    <mergeCell ref="D453:H453"/>
    <mergeCell ref="D425:Q425"/>
    <mergeCell ref="B427:C429"/>
    <mergeCell ref="D427:D429"/>
    <mergeCell ref="E427:P427"/>
    <mergeCell ref="Q427:Y427"/>
    <mergeCell ref="G428:G429"/>
    <mergeCell ref="H428:H429"/>
    <mergeCell ref="I428:I429"/>
    <mergeCell ref="J428:J429"/>
    <mergeCell ref="K428:L428"/>
    <mergeCell ref="M428:M429"/>
    <mergeCell ref="N428:N429"/>
    <mergeCell ref="O428:O429"/>
    <mergeCell ref="P428:P429"/>
    <mergeCell ref="Q428:Q429"/>
    <mergeCell ref="R428:R429"/>
    <mergeCell ref="S428:S429"/>
    <mergeCell ref="T428:T429"/>
    <mergeCell ref="U428:U429"/>
    <mergeCell ref="V428:V429"/>
    <mergeCell ref="AC427:AE427"/>
    <mergeCell ref="E428:E429"/>
    <mergeCell ref="F428:F429"/>
    <mergeCell ref="V166:V167"/>
    <mergeCell ref="W166:W167"/>
    <mergeCell ref="X166:X167"/>
    <mergeCell ref="Y166:Y167"/>
    <mergeCell ref="Z166:Z167"/>
    <mergeCell ref="AA166:AA167"/>
    <mergeCell ref="AB166:AB167"/>
    <mergeCell ref="AC166:AC167"/>
    <mergeCell ref="AD166:AD167"/>
    <mergeCell ref="AE166:AE167"/>
    <mergeCell ref="B168:C168"/>
    <mergeCell ref="B169:C169"/>
    <mergeCell ref="B171:C171"/>
    <mergeCell ref="D171:H171"/>
    <mergeCell ref="D217:F217"/>
    <mergeCell ref="D218:F218"/>
    <mergeCell ref="D198:F198"/>
    <mergeCell ref="D199:F199"/>
    <mergeCell ref="B207:C207"/>
    <mergeCell ref="B210:C210"/>
    <mergeCell ref="D210:H210"/>
    <mergeCell ref="B227:C227"/>
    <mergeCell ref="D227:H227"/>
    <mergeCell ref="B214:AF214"/>
    <mergeCell ref="D216:F216"/>
    <mergeCell ref="B218:C218"/>
    <mergeCell ref="B220:C220"/>
    <mergeCell ref="D220:Q220"/>
    <mergeCell ref="D184:D186"/>
    <mergeCell ref="E554:G554"/>
    <mergeCell ref="E555:G555"/>
    <mergeCell ref="D404:F404"/>
    <mergeCell ref="D384:F384"/>
    <mergeCell ref="D385:F385"/>
    <mergeCell ref="B393:C393"/>
    <mergeCell ref="D365:F365"/>
    <mergeCell ref="D366:F366"/>
    <mergeCell ref="D346:F346"/>
    <mergeCell ref="D347:F347"/>
    <mergeCell ref="B188:C188"/>
    <mergeCell ref="B191:C191"/>
    <mergeCell ref="D191:H191"/>
    <mergeCell ref="B176:AF176"/>
    <mergeCell ref="D178:F178"/>
    <mergeCell ref="D182:Q182"/>
    <mergeCell ref="B184:C186"/>
    <mergeCell ref="D180:F180"/>
    <mergeCell ref="D327:F327"/>
    <mergeCell ref="D328:F328"/>
    <mergeCell ref="B336:C336"/>
    <mergeCell ref="D308:F308"/>
    <mergeCell ref="D309:F309"/>
    <mergeCell ref="D289:F289"/>
    <mergeCell ref="D290:F290"/>
    <mergeCell ref="D271:F271"/>
    <mergeCell ref="D272:F272"/>
    <mergeCell ref="D253:F253"/>
    <mergeCell ref="D254:F254"/>
    <mergeCell ref="D235:F235"/>
    <mergeCell ref="D236:F236"/>
    <mergeCell ref="Z427:AB427"/>
    <mergeCell ref="D143:F143"/>
    <mergeCell ref="B157:AF157"/>
    <mergeCell ref="D159:F159"/>
    <mergeCell ref="B160:C160"/>
    <mergeCell ref="D160:F160"/>
    <mergeCell ref="B161:C161"/>
    <mergeCell ref="D161:F161"/>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N166:N167"/>
    <mergeCell ref="O166:O167"/>
    <mergeCell ref="P166:P167"/>
    <mergeCell ref="Q166:Q167"/>
    <mergeCell ref="R166:R167"/>
    <mergeCell ref="S166:S167"/>
    <mergeCell ref="T166:T167"/>
    <mergeCell ref="U166:U167"/>
    <mergeCell ref="K148:L148"/>
    <mergeCell ref="D222:D224"/>
    <mergeCell ref="E222:P222"/>
    <mergeCell ref="Q222:Y222"/>
    <mergeCell ref="Z222:AB222"/>
    <mergeCell ref="AG1243:AG1244"/>
    <mergeCell ref="AH1243:AH1244"/>
    <mergeCell ref="AI1243:AI1244"/>
    <mergeCell ref="AJ1243:AJ1244"/>
    <mergeCell ref="B1220:AK1220"/>
    <mergeCell ref="D1222:F1222"/>
    <mergeCell ref="B1223:C1223"/>
    <mergeCell ref="D1223:E1223"/>
    <mergeCell ref="B1224:C1224"/>
    <mergeCell ref="D1224:K1224"/>
    <mergeCell ref="B1225:C1225"/>
    <mergeCell ref="D1225:Q1225"/>
    <mergeCell ref="B1226:C1228"/>
    <mergeCell ref="D1226:D1228"/>
    <mergeCell ref="E1226:E1228"/>
    <mergeCell ref="F1226:R1226"/>
    <mergeCell ref="S1226:AC1226"/>
    <mergeCell ref="AD1226:AG1226"/>
    <mergeCell ref="AH1226:AJ1226"/>
    <mergeCell ref="F1227:F1228"/>
    <mergeCell ref="G1227:G1228"/>
    <mergeCell ref="H1227:H1228"/>
    <mergeCell ref="I1227:I1228"/>
    <mergeCell ref="B1239:C1239"/>
    <mergeCell ref="P1243:P1244"/>
    <mergeCell ref="Q1243:Q1244"/>
    <mergeCell ref="R1243:R1244"/>
    <mergeCell ref="B552:AF552"/>
    <mergeCell ref="AI1227:AI1228"/>
    <mergeCell ref="AJ1227:AJ1228"/>
    <mergeCell ref="B1229:C1229"/>
    <mergeCell ref="D1230:G1230"/>
    <mergeCell ref="B1231:C1231"/>
    <mergeCell ref="D1231:G1231"/>
    <mergeCell ref="B1232:C1232"/>
    <mergeCell ref="D1232:G1232"/>
    <mergeCell ref="D124:F124"/>
    <mergeCell ref="D125:F125"/>
    <mergeCell ref="B1236:AK1236"/>
    <mergeCell ref="D1238:F1238"/>
    <mergeCell ref="D1239:E1239"/>
    <mergeCell ref="B1240:C1240"/>
    <mergeCell ref="D1240:K1240"/>
    <mergeCell ref="D1241:Q1241"/>
    <mergeCell ref="B1242:C1244"/>
    <mergeCell ref="D1242:D1244"/>
    <mergeCell ref="E1242:E1244"/>
    <mergeCell ref="F1242:R1242"/>
    <mergeCell ref="S1242:AC1242"/>
    <mergeCell ref="AD1242:AG1242"/>
    <mergeCell ref="AH1242:AJ1242"/>
    <mergeCell ref="F1243:F1244"/>
    <mergeCell ref="G1243:G1244"/>
    <mergeCell ref="H1243:H1244"/>
    <mergeCell ref="I1243:I1244"/>
    <mergeCell ref="J1243:J1244"/>
    <mergeCell ref="K1243:K1244"/>
    <mergeCell ref="L1243:L1244"/>
    <mergeCell ref="M1243:N1243"/>
    <mergeCell ref="B222:C224"/>
    <mergeCell ref="AH1227:AH1228"/>
    <mergeCell ref="O1243:O1244"/>
    <mergeCell ref="R1227:R1228"/>
    <mergeCell ref="S1227:S1228"/>
    <mergeCell ref="T1227:T1228"/>
    <mergeCell ref="U1227:U1228"/>
    <mergeCell ref="V1227:V1228"/>
    <mergeCell ref="W1227:W1228"/>
    <mergeCell ref="X1227:X1228"/>
    <mergeCell ref="Y1227:Y1228"/>
    <mergeCell ref="Z1227:Z1228"/>
    <mergeCell ref="AA1227:AA1228"/>
    <mergeCell ref="AB1227:AB1228"/>
    <mergeCell ref="AC1227:AC1228"/>
    <mergeCell ref="AD1227:AD1228"/>
    <mergeCell ref="AE1227:AE1228"/>
    <mergeCell ref="AF1227:AF1228"/>
    <mergeCell ref="AG1227:AG1228"/>
    <mergeCell ref="AF1243:AF1244"/>
  </mergeCells>
  <phoneticPr fontId="0" type="noConversion"/>
  <dataValidations count="30">
    <dataValidation type="date" operator="greaterThan" allowBlank="1" showInputMessage="1" showErrorMessage="1" sqref="D2589 D2369 D1977 D1772 D1149 D1131 D1023 D1788 D1077 D1059 D708 D585 D986 D290 D272 D254 D236 D143 D125 D107 D89 D71 D161 D53 D35">
      <formula1>E24</formula1>
    </dataValidation>
    <dataValidation type="date" operator="greaterThan" allowBlank="1" showInputMessage="1" showErrorMessage="1" sqref="D2201 D2184 D2287 D2304 D2321 D2269 D2385 D2337 D2353 D2065 D2009 D1205:D1206 D1993 D2026 D2042 D2088 E1681 D2118 D1188 D1330 D1422 D914 D861 D797 D1095:D1096 D1041:D1042 D1006 E106:F107 E34:F35 E52:F53 E70:F71 E88:F89 E556:E557 D683:D684 D1807 D1255 D839:D840 D814:D815 D966:D967 D16:D17 D619:D620">
      <formula1>#REF!</formula1>
    </dataValidation>
    <dataValidation type="decimal" operator="greaterThan" showInputMessage="1" showErrorMessage="1" sqref="X3342">
      <formula1>X3343</formula1>
    </dataValidation>
    <dataValidation type="decimal" operator="greaterThan" showInputMessage="1" showErrorMessage="1" sqref="AJ3325:AJ3326">
      <formula1>AD3328</formula1>
    </dataValidation>
    <dataValidation type="decimal" operator="greaterThan" allowBlank="1" showInputMessage="1" showErrorMessage="1" sqref="AE3342 AG3342">
      <formula1>AE3343</formula1>
    </dataValidation>
    <dataValidation type="decimal" operator="greaterThan" showInputMessage="1" showErrorMessage="1" sqref="O3342">
      <formula1>XEW3343</formula1>
    </dataValidation>
    <dataValidation type="date" operator="greaterThan" allowBlank="1" showInputMessage="1" showErrorMessage="1" sqref="D2220 D1961 D518 D1187 D1824 D1723 D1690 D1593 D1646 D1609 D537 D584 D1272 D985 D499 D480 D461 D442 D423 D404 D385 D366 D347 D328 D289 D309 D271 D253 D235 D218 D199 D142 D124 D106 D88 D70 D160 D52 D34 D1223">
      <formula1>E22</formula1>
    </dataValidation>
    <dataValidation type="date" operator="greaterThan" allowBlank="1" showInputMessage="1" showErrorMessage="1" sqref="D2608 D1943 D1384 D1663 D536 D517 D498 D479 D460 D441 D422 D403 D384 D365 D346 D327 D308 D217 D198">
      <formula1>E185</formula1>
    </dataValidation>
    <dataValidation type="date" operator="greaterThan" allowBlank="1" showInputMessage="1" showErrorMessage="1" sqref="D2572 D1577 D1403 D1349 D860 D1005">
      <formula1>E845</formula1>
    </dataValidation>
    <dataValidation type="date" operator="greaterThan" allowBlank="1" showInputMessage="1" showErrorMessage="1" sqref="D2551 D1367">
      <formula1>E1353</formula1>
    </dataValidation>
    <dataValidation type="date" operator="greaterThan" allowBlank="1" showInputMessage="1" showErrorMessage="1" sqref="D2531">
      <formula1>E2509</formula1>
    </dataValidation>
    <dataValidation type="date" operator="greaterThan" allowBlank="1" showInputMessage="1" showErrorMessage="1" sqref="D2503 D2452">
      <formula1>E2407</formula1>
    </dataValidation>
    <dataValidation type="date" operator="greaterThan" allowBlank="1" showInputMessage="1" showErrorMessage="1" sqref="D2236 D2252 D1858 D1891 D1150 D1132 D1114 D1078 D1060 D1024">
      <formula1>E1014</formula1>
    </dataValidation>
    <dataValidation type="date" operator="greaterThan" allowBlank="1" showInputMessage="1" showErrorMessage="1" sqref="D2154">
      <formula1>E1211</formula1>
    </dataValidation>
    <dataValidation type="date" operator="greaterThan" allowBlank="1" showInputMessage="1" showErrorMessage="1" sqref="D1756 D1239">
      <formula1>E1211</formula1>
    </dataValidation>
    <dataValidation type="date" operator="greaterThan" allowBlank="1" showInputMessage="1" showErrorMessage="1" sqref="D1924">
      <formula1>E1215</formula1>
    </dataValidation>
    <dataValidation type="date" operator="greaterThan" allowBlank="1" showInputMessage="1" showErrorMessage="1" sqref="D1168 D180">
      <formula1>E150</formula1>
    </dataValidation>
    <dataValidation type="date" operator="greaterThan" allowBlank="1" showInputMessage="1" showErrorMessage="1" sqref="D1841">
      <formula1>E1211</formula1>
    </dataValidation>
    <dataValidation type="date" operator="greaterThan" allowBlank="1" showInputMessage="1" showErrorMessage="1" sqref="D1630 D1113">
      <formula1>E1096</formula1>
    </dataValidation>
    <dataValidation type="date" operator="greaterThan" allowBlank="1" showInputMessage="1" showErrorMessage="1" sqref="D1558 D1494 D1470 D1446">
      <formula1>E1426</formula1>
    </dataValidation>
    <dataValidation type="date" operator="greaterThan" allowBlank="1" showInputMessage="1" showErrorMessage="1" sqref="D1534 D1514">
      <formula1>E1498</formula1>
    </dataValidation>
    <dataValidation type="date" operator="greaterThan" allowBlank="1" showInputMessage="1" showErrorMessage="1" sqref="D707">
      <formula1>E689</formula1>
    </dataValidation>
    <dataValidation type="date" operator="greaterThan" allowBlank="1" showInputMessage="1" showErrorMessage="1" sqref="D913">
      <formula1>E866</formula1>
    </dataValidation>
    <dataValidation type="date" operator="greaterThan" allowBlank="1" showInputMessage="1" showErrorMessage="1" sqref="D796">
      <formula1>E713</formula1>
    </dataValidation>
    <dataValidation type="date" operator="greaterThan" allowBlank="1" showInputMessage="1" showErrorMessage="1" sqref="D1169">
      <formula1>E1140</formula1>
    </dataValidation>
    <dataValidation type="date" operator="greaterThan" allowBlank="1" showInputMessage="1" showErrorMessage="1" sqref="D1296">
      <formula1>E1277</formula1>
    </dataValidation>
    <dataValidation type="date" operator="greaterThan" allowBlank="1" showInputMessage="1" showErrorMessage="1" sqref="D1313">
      <formula1>E1211</formula1>
    </dataValidation>
    <dataValidation type="date" operator="greaterThan" allowBlank="1" showInputMessage="1" showErrorMessage="1" sqref="D566">
      <formula1>E542</formula1>
    </dataValidation>
    <dataValidation type="date" operator="greaterThan" allowBlank="1" showInputMessage="1" showErrorMessage="1" sqref="D567">
      <formula1>E544</formula1>
    </dataValidation>
    <dataValidation type="date" operator="greaterThan" allowBlank="1" showInputMessage="1" showErrorMessage="1" sqref="D179">
      <formula1>E148</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2873"/>
  <sheetViews>
    <sheetView showGridLines="0" zoomScaleNormal="100" workbookViewId="0">
      <selection activeCell="J1" sqref="J1"/>
    </sheetView>
  </sheetViews>
  <sheetFormatPr baseColWidth="10" defaultRowHeight="12.75" x14ac:dyDescent="0.2"/>
  <cols>
    <col min="1" max="1" width="3.42578125" customWidth="1"/>
    <col min="2" max="2" width="23.140625" customWidth="1"/>
    <col min="3" max="3" width="32.140625" customWidth="1"/>
    <col min="4" max="4" width="16.8554687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05" customFormat="1" x14ac:dyDescent="0.2">
      <c r="B1" s="2515"/>
      <c r="C1" s="2515"/>
      <c r="D1" s="2515"/>
      <c r="E1" s="2515"/>
      <c r="F1" s="2515"/>
      <c r="G1" s="2515"/>
      <c r="H1" s="2515"/>
      <c r="I1" s="2515"/>
      <c r="J1" s="2515"/>
      <c r="K1" s="2515"/>
      <c r="L1" s="2515"/>
      <c r="M1" s="2518"/>
      <c r="N1" s="2515"/>
      <c r="O1" s="2515"/>
      <c r="P1" s="2515"/>
      <c r="Q1" s="2515"/>
      <c r="R1" s="2515"/>
      <c r="S1" s="2515"/>
      <c r="T1" s="2515"/>
    </row>
    <row r="2" spans="2:32" s="2405" customFormat="1" ht="18" x14ac:dyDescent="0.25">
      <c r="B2" s="2481" t="s">
        <v>4975</v>
      </c>
      <c r="C2" s="2515"/>
      <c r="D2" s="2515"/>
      <c r="E2" s="2515"/>
      <c r="F2" s="2515"/>
      <c r="G2" s="2515"/>
      <c r="H2" s="2515"/>
      <c r="I2" s="2515"/>
      <c r="J2" s="2515"/>
      <c r="K2" s="2515"/>
      <c r="L2" s="2515"/>
      <c r="M2" s="2515"/>
      <c r="N2" s="2515"/>
      <c r="O2" s="2515"/>
      <c r="P2" s="2515"/>
      <c r="Q2" s="2515"/>
      <c r="R2" s="2515"/>
      <c r="S2" s="2515"/>
      <c r="T2" s="2515"/>
    </row>
    <row r="3" spans="2:32" s="2405" customFormat="1" ht="14.25" x14ac:dyDescent="0.2">
      <c r="B3" s="2480" t="s">
        <v>4979</v>
      </c>
      <c r="C3" s="2515"/>
      <c r="D3" s="2515"/>
      <c r="E3" s="2515"/>
      <c r="F3" s="2515"/>
      <c r="G3" s="2515"/>
      <c r="H3" s="2515"/>
      <c r="I3" s="2515"/>
      <c r="J3" s="2515"/>
      <c r="K3" s="2515"/>
      <c r="L3" s="2515"/>
      <c r="M3" s="2515"/>
      <c r="N3" s="2515"/>
      <c r="O3" s="2515"/>
      <c r="P3" s="2515"/>
      <c r="Q3" s="2515"/>
      <c r="R3" s="2515"/>
      <c r="S3" s="2515"/>
      <c r="T3" s="2515"/>
    </row>
    <row r="4" spans="2:32" s="2405" customFormat="1" ht="14.25" x14ac:dyDescent="0.2">
      <c r="B4" s="2478"/>
      <c r="C4" s="2515"/>
      <c r="D4" s="2515"/>
      <c r="E4" s="2515"/>
      <c r="F4" s="2515"/>
      <c r="G4" s="2515"/>
      <c r="H4" s="2515"/>
      <c r="I4" s="2515"/>
      <c r="J4" s="2515"/>
      <c r="K4" s="2515"/>
      <c r="L4" s="2515"/>
      <c r="M4" s="2515"/>
      <c r="N4" s="2515"/>
      <c r="O4" s="2515"/>
      <c r="P4" s="2515"/>
      <c r="Q4" s="2515"/>
      <c r="R4" s="2515"/>
      <c r="S4" s="2515"/>
      <c r="T4" s="2515"/>
    </row>
    <row r="5" spans="2:32" s="2405" customFormat="1" ht="14.25" x14ac:dyDescent="0.2">
      <c r="B5" s="2478"/>
      <c r="C5" s="2515"/>
      <c r="D5" s="2515"/>
      <c r="E5" s="2515"/>
      <c r="F5" s="2515"/>
      <c r="G5" s="2515"/>
      <c r="H5" s="2515"/>
      <c r="I5" s="2515"/>
      <c r="J5" s="2515"/>
      <c r="K5" s="2515"/>
      <c r="L5" s="2515"/>
      <c r="M5" s="2515"/>
      <c r="N5" s="2515"/>
      <c r="O5" s="2515"/>
      <c r="P5" s="2515"/>
      <c r="Q5" s="2515"/>
      <c r="R5" s="2515"/>
      <c r="S5" s="2515"/>
      <c r="T5" s="2515"/>
    </row>
    <row r="6" spans="2:32" s="2405" customFormat="1" ht="14.25" x14ac:dyDescent="0.2">
      <c r="B6" s="2479"/>
      <c r="C6" s="2515"/>
      <c r="D6" s="2515"/>
      <c r="E6" s="2515"/>
      <c r="F6" s="2515"/>
      <c r="G6" s="2515"/>
      <c r="H6" s="2515"/>
      <c r="I6" s="2515"/>
      <c r="J6" s="2515"/>
      <c r="K6" s="2515"/>
      <c r="L6" s="2515"/>
      <c r="M6" s="2515"/>
      <c r="N6" s="2515"/>
      <c r="O6" s="2515"/>
      <c r="P6" s="2515"/>
      <c r="Q6" s="2515"/>
      <c r="R6" s="2515"/>
      <c r="S6" s="2515"/>
      <c r="T6" s="2515"/>
    </row>
    <row r="7" spans="2:32" s="2405" customFormat="1" ht="14.25" x14ac:dyDescent="0.2">
      <c r="B7" s="2479"/>
      <c r="C7" s="2515"/>
      <c r="D7" s="2515"/>
      <c r="E7" s="2515"/>
      <c r="F7" s="2515"/>
      <c r="G7" s="2515"/>
      <c r="H7" s="2515"/>
      <c r="I7" s="2515"/>
      <c r="J7" s="2515"/>
      <c r="K7" s="2515"/>
      <c r="L7" s="2515"/>
      <c r="M7" s="2515"/>
      <c r="N7" s="2515"/>
      <c r="O7" s="2515"/>
      <c r="P7" s="2515"/>
      <c r="Q7" s="2515"/>
      <c r="R7" s="2515"/>
      <c r="S7" s="2515"/>
      <c r="T7" s="2515"/>
    </row>
    <row r="8" spans="2:32" s="2405" customFormat="1" x14ac:dyDescent="0.2">
      <c r="B8" s="2482" t="str">
        <f>+Inicio!B8</f>
        <v xml:space="preserve">          Fecha de publicación: Mayo de 2014</v>
      </c>
      <c r="C8" s="2515"/>
      <c r="D8" s="2515"/>
      <c r="E8" s="2515"/>
      <c r="F8" s="2515"/>
      <c r="G8" s="2515"/>
      <c r="H8" s="2515"/>
      <c r="I8" s="2515"/>
      <c r="J8" s="2515"/>
      <c r="K8" s="2515"/>
      <c r="L8" s="2515"/>
      <c r="M8" s="2515"/>
      <c r="N8" s="2515"/>
      <c r="O8" s="2515"/>
      <c r="P8" s="2515"/>
      <c r="Q8" s="2515"/>
      <c r="R8" s="2515"/>
      <c r="S8" s="2515"/>
      <c r="T8" s="2515"/>
    </row>
    <row r="9" spans="2:32" s="2405" customFormat="1" x14ac:dyDescent="0.2">
      <c r="B9" s="2515"/>
      <c r="C9" s="2515"/>
      <c r="D9" s="2515"/>
      <c r="E9" s="2515"/>
      <c r="F9" s="2515"/>
      <c r="G9" s="2515"/>
      <c r="H9" s="2515"/>
      <c r="I9" s="2515"/>
      <c r="J9" s="2515"/>
      <c r="K9" s="2515"/>
      <c r="L9" s="2515"/>
      <c r="M9" s="2515"/>
      <c r="N9" s="2515"/>
      <c r="O9" s="2515"/>
      <c r="P9" s="2515"/>
      <c r="Q9" s="2515"/>
      <c r="R9" s="2515"/>
      <c r="S9" s="2515"/>
      <c r="T9" s="2515"/>
    </row>
    <row r="10" spans="2:32" s="2405" customFormat="1" x14ac:dyDescent="0.2">
      <c r="B10" s="2515"/>
      <c r="C10" s="2515"/>
      <c r="D10" s="2515"/>
      <c r="E10" s="2515"/>
      <c r="F10" s="2515"/>
      <c r="G10" s="2515"/>
      <c r="H10" s="2515"/>
      <c r="I10" s="2515"/>
      <c r="J10" s="2515"/>
      <c r="K10" s="2515"/>
      <c r="L10" s="2515"/>
      <c r="M10" s="2515"/>
      <c r="N10" s="2515"/>
      <c r="O10" s="2515"/>
      <c r="P10" s="2515"/>
      <c r="Q10" s="2515"/>
      <c r="R10" s="2515"/>
      <c r="S10" s="2515"/>
      <c r="T10" s="2515"/>
    </row>
    <row r="11" spans="2:32" x14ac:dyDescent="0.2">
      <c r="B11" s="2516"/>
      <c r="C11" s="2516"/>
      <c r="D11" s="2516"/>
      <c r="E11" s="2516"/>
      <c r="F11" s="2516"/>
      <c r="G11" s="2516"/>
      <c r="H11" s="2516"/>
      <c r="I11" s="2517"/>
      <c r="J11" s="2516"/>
      <c r="K11" s="2516"/>
      <c r="L11" s="2516"/>
      <c r="M11" s="2516"/>
      <c r="N11" s="2516"/>
      <c r="O11" s="2516"/>
      <c r="P11" s="2516"/>
      <c r="Q11" s="2516"/>
      <c r="R11" s="2516"/>
      <c r="S11" s="2516"/>
      <c r="T11" s="2516"/>
    </row>
    <row r="12" spans="2:32" s="2454" customFormat="1" ht="13.5" thickBot="1" x14ac:dyDescent="0.25">
      <c r="B12" s="2537"/>
      <c r="I12" s="2876"/>
    </row>
    <row r="13" spans="2:32" s="2454" customFormat="1" ht="20.25" x14ac:dyDescent="0.2">
      <c r="B13" s="3839" t="s">
        <v>5069</v>
      </c>
      <c r="C13" s="3840"/>
      <c r="D13" s="3840"/>
      <c r="E13" s="3840"/>
      <c r="F13" s="3840"/>
      <c r="G13" s="3840"/>
      <c r="H13" s="3840"/>
      <c r="I13" s="3840"/>
      <c r="J13" s="3840"/>
      <c r="K13" s="3840"/>
      <c r="L13" s="3840"/>
      <c r="M13" s="3840"/>
      <c r="N13" s="3840"/>
      <c r="O13" s="3840"/>
      <c r="P13" s="3840"/>
      <c r="Q13" s="3840"/>
      <c r="R13" s="3840"/>
      <c r="S13" s="3840"/>
      <c r="T13" s="3840"/>
      <c r="U13" s="3840"/>
      <c r="V13" s="3840"/>
      <c r="W13" s="3840"/>
      <c r="X13" s="3840"/>
      <c r="Y13" s="3840"/>
      <c r="Z13" s="3840"/>
      <c r="AA13" s="3840"/>
      <c r="AB13" s="3840"/>
      <c r="AC13" s="3840"/>
      <c r="AD13" s="3840"/>
      <c r="AE13" s="3840"/>
      <c r="AF13" s="3841"/>
    </row>
    <row r="14" spans="2:32" s="2454" customFormat="1" x14ac:dyDescent="0.2">
      <c r="B14" s="3773"/>
      <c r="C14" s="3774"/>
      <c r="D14" s="3774"/>
      <c r="E14" s="3774"/>
      <c r="F14" s="3774"/>
      <c r="G14" s="2573"/>
      <c r="H14" s="2573"/>
      <c r="I14" s="2573"/>
      <c r="J14" s="2573"/>
      <c r="K14" s="2573"/>
      <c r="L14" s="2573"/>
      <c r="M14" s="2573"/>
      <c r="N14" s="2573"/>
      <c r="O14" s="2573"/>
      <c r="P14" s="2573"/>
      <c r="Q14" s="2573"/>
      <c r="R14" s="2573"/>
      <c r="S14" s="2573"/>
      <c r="T14" s="2573"/>
      <c r="U14" s="2573"/>
      <c r="V14" s="2573"/>
      <c r="W14" s="2573"/>
      <c r="X14" s="2573"/>
      <c r="Y14" s="2573"/>
      <c r="Z14" s="2573"/>
      <c r="AA14" s="2573"/>
      <c r="AB14" s="2573"/>
      <c r="AC14" s="2573"/>
      <c r="AD14" s="2573"/>
      <c r="AE14" s="2573"/>
      <c r="AF14" s="2574"/>
    </row>
    <row r="15" spans="2:32" s="2454" customFormat="1" x14ac:dyDescent="0.2">
      <c r="B15" s="2635" t="s">
        <v>5089</v>
      </c>
      <c r="C15" s="3774"/>
      <c r="D15" s="3866" t="s">
        <v>6877</v>
      </c>
      <c r="E15" s="3866"/>
      <c r="F15" s="3866"/>
      <c r="G15" s="2573"/>
      <c r="H15" s="2573"/>
      <c r="I15" s="2573"/>
      <c r="J15" s="2573"/>
      <c r="K15" s="2573"/>
      <c r="L15" s="2573"/>
      <c r="M15" s="2573"/>
      <c r="N15" s="2573"/>
      <c r="O15" s="2573"/>
      <c r="P15" s="2573"/>
      <c r="Q15" s="2573"/>
      <c r="R15" s="2573"/>
      <c r="S15" s="2573"/>
      <c r="T15" s="2573"/>
      <c r="U15" s="2573"/>
      <c r="V15" s="2573"/>
      <c r="W15" s="2573"/>
      <c r="X15" s="2573"/>
      <c r="Y15" s="2573"/>
      <c r="Z15" s="2573"/>
      <c r="AA15" s="2573"/>
      <c r="AB15" s="2573"/>
      <c r="AC15" s="2573"/>
      <c r="AD15" s="2573"/>
      <c r="AE15" s="2573"/>
      <c r="AF15" s="2574"/>
    </row>
    <row r="16" spans="2:32" s="2454" customFormat="1" x14ac:dyDescent="0.2">
      <c r="B16" s="3867" t="s">
        <v>5072</v>
      </c>
      <c r="C16" s="3868"/>
      <c r="D16" s="3887">
        <v>41760</v>
      </c>
      <c r="E16" s="3887"/>
      <c r="F16" s="3887"/>
      <c r="G16" s="2633"/>
      <c r="H16" s="2573"/>
      <c r="I16" s="2573"/>
      <c r="J16" s="2573"/>
      <c r="K16" s="2573"/>
      <c r="L16" s="2573"/>
      <c r="M16" s="2573"/>
      <c r="N16" s="2573"/>
      <c r="O16" s="2573"/>
      <c r="P16" s="2573"/>
      <c r="Q16" s="2573"/>
      <c r="R16" s="2573"/>
      <c r="S16" s="2573"/>
      <c r="T16" s="2573"/>
      <c r="U16" s="2573"/>
      <c r="V16" s="2573"/>
      <c r="W16" s="2573"/>
      <c r="X16" s="2573"/>
      <c r="Y16" s="2573"/>
      <c r="Z16" s="2573"/>
      <c r="AA16" s="2573"/>
      <c r="AB16" s="2573"/>
      <c r="AC16" s="2573"/>
      <c r="AD16" s="2573"/>
      <c r="AE16" s="2573"/>
      <c r="AF16" s="2574"/>
    </row>
    <row r="17" spans="2:32" s="2454" customFormat="1" x14ac:dyDescent="0.2">
      <c r="B17" s="3863" t="s">
        <v>5070</v>
      </c>
      <c r="C17" s="3864"/>
      <c r="D17" s="3887">
        <v>41790</v>
      </c>
      <c r="E17" s="3887"/>
      <c r="F17" s="3887"/>
      <c r="G17" s="2573"/>
      <c r="H17" s="2573"/>
      <c r="I17" s="2573"/>
      <c r="J17" s="2573"/>
      <c r="K17" s="2573"/>
      <c r="L17" s="2573"/>
      <c r="M17" s="2573"/>
      <c r="N17" s="2573"/>
      <c r="O17" s="2573"/>
      <c r="P17" s="2573"/>
      <c r="Q17" s="2573"/>
      <c r="R17" s="2573"/>
      <c r="S17" s="2573"/>
      <c r="T17" s="2573"/>
      <c r="U17" s="2573"/>
      <c r="V17" s="2573"/>
      <c r="W17" s="2573"/>
      <c r="X17" s="2573"/>
      <c r="Y17" s="2573"/>
      <c r="Z17" s="2573"/>
      <c r="AA17" s="2573"/>
      <c r="AB17" s="2573"/>
      <c r="AC17" s="2573"/>
      <c r="AD17" s="2573"/>
      <c r="AE17" s="2573"/>
      <c r="AF17" s="2574"/>
    </row>
    <row r="18" spans="2:32" s="2454" customFormat="1" ht="13.5" thickBot="1" x14ac:dyDescent="0.25">
      <c r="B18" s="3773"/>
      <c r="C18" s="3774"/>
      <c r="D18" s="3774"/>
      <c r="E18" s="3774"/>
      <c r="F18" s="3774"/>
      <c r="G18" s="2573"/>
      <c r="H18" s="2573"/>
      <c r="I18" s="2573"/>
      <c r="J18" s="2573"/>
      <c r="K18" s="2573"/>
      <c r="L18" s="2573"/>
      <c r="M18" s="2573"/>
      <c r="N18" s="2573"/>
      <c r="O18" s="2573"/>
      <c r="P18" s="2573"/>
      <c r="Q18" s="2573"/>
      <c r="R18" s="2573"/>
      <c r="S18" s="2573"/>
      <c r="T18" s="2573"/>
      <c r="U18" s="2573"/>
      <c r="V18" s="2573"/>
      <c r="W18" s="2573"/>
      <c r="X18" s="2573"/>
      <c r="Y18" s="2573"/>
      <c r="Z18" s="2573"/>
      <c r="AA18" s="2573"/>
      <c r="AB18" s="2573"/>
      <c r="AC18" s="2573"/>
      <c r="AD18" s="2573"/>
      <c r="AE18" s="2573"/>
      <c r="AF18" s="2574"/>
    </row>
    <row r="19" spans="2:32" s="2454" customFormat="1" ht="82.5" customHeight="1" thickBot="1" x14ac:dyDescent="0.25">
      <c r="B19" s="3844" t="s">
        <v>5071</v>
      </c>
      <c r="C19" s="3871"/>
      <c r="D19" s="3872" t="s">
        <v>6878</v>
      </c>
      <c r="E19" s="3847"/>
      <c r="F19" s="3847"/>
      <c r="G19" s="3847"/>
      <c r="H19" s="3847"/>
      <c r="I19" s="3847"/>
      <c r="J19" s="3847"/>
      <c r="K19" s="3847"/>
      <c r="L19" s="3847"/>
      <c r="M19" s="3847"/>
      <c r="N19" s="3847"/>
      <c r="O19" s="3847"/>
      <c r="P19" s="3847"/>
      <c r="Q19" s="3848"/>
      <c r="R19" s="2573"/>
      <c r="S19" s="2573"/>
      <c r="T19" s="2573"/>
      <c r="U19" s="2573"/>
      <c r="V19" s="2573"/>
      <c r="W19" s="2573"/>
      <c r="X19" s="2573"/>
      <c r="Y19" s="2573"/>
      <c r="Z19" s="2573"/>
      <c r="AA19" s="2573"/>
      <c r="AB19" s="2573"/>
      <c r="AC19" s="2573"/>
      <c r="AD19" s="2573"/>
      <c r="AE19" s="2573"/>
      <c r="AF19" s="2574"/>
    </row>
    <row r="20" spans="2:32" s="2454" customFormat="1" ht="13.5" thickBot="1" x14ac:dyDescent="0.25">
      <c r="B20" s="3773"/>
      <c r="C20" s="3774"/>
      <c r="D20" s="3774"/>
      <c r="E20" s="3774"/>
      <c r="F20" s="3774"/>
      <c r="G20" s="2573"/>
      <c r="H20" s="2573"/>
      <c r="I20" s="2573"/>
      <c r="J20" s="2573"/>
      <c r="K20" s="2573"/>
      <c r="L20" s="2573"/>
      <c r="M20" s="2573"/>
      <c r="N20" s="2573"/>
      <c r="O20" s="2573"/>
      <c r="P20" s="2573"/>
      <c r="Q20" s="2573"/>
      <c r="R20" s="2637"/>
      <c r="S20" s="2573"/>
      <c r="T20" s="2573"/>
      <c r="U20" s="2573"/>
      <c r="V20" s="2573"/>
      <c r="W20" s="2573"/>
      <c r="X20" s="2573"/>
      <c r="Y20" s="2573"/>
      <c r="Z20" s="2573"/>
      <c r="AA20" s="2573"/>
      <c r="AB20" s="2573"/>
      <c r="AC20" s="2573"/>
      <c r="AD20" s="2573"/>
      <c r="AE20" s="2573"/>
      <c r="AF20" s="2574"/>
    </row>
    <row r="21" spans="2:32" s="2454" customFormat="1" ht="13.5" thickBot="1" x14ac:dyDescent="0.25">
      <c r="B21" s="3852" t="s">
        <v>5073</v>
      </c>
      <c r="C21" s="3853"/>
      <c r="D21" s="3851" t="s">
        <v>5074</v>
      </c>
      <c r="E21" s="3856" t="s">
        <v>224</v>
      </c>
      <c r="F21" s="3857"/>
      <c r="G21" s="3857"/>
      <c r="H21" s="3857"/>
      <c r="I21" s="3857"/>
      <c r="J21" s="3857"/>
      <c r="K21" s="3857"/>
      <c r="L21" s="3857"/>
      <c r="M21" s="3857"/>
      <c r="N21" s="3857"/>
      <c r="O21" s="3857"/>
      <c r="P21" s="3858"/>
      <c r="Q21" s="3859" t="s">
        <v>340</v>
      </c>
      <c r="R21" s="3860"/>
      <c r="S21" s="3861"/>
      <c r="T21" s="3861"/>
      <c r="U21" s="3861"/>
      <c r="V21" s="3861"/>
      <c r="W21" s="3861"/>
      <c r="X21" s="3861"/>
      <c r="Y21" s="3862"/>
      <c r="Z21" s="3859" t="s">
        <v>225</v>
      </c>
      <c r="AA21" s="3861"/>
      <c r="AB21" s="3862"/>
      <c r="AC21" s="3873" t="s">
        <v>4993</v>
      </c>
      <c r="AD21" s="3874"/>
      <c r="AE21" s="3875"/>
      <c r="AF21" s="2574"/>
    </row>
    <row r="22" spans="2:32" s="2454" customFormat="1" ht="13.5" thickBot="1" x14ac:dyDescent="0.25">
      <c r="B22" s="3854"/>
      <c r="C22" s="3855"/>
      <c r="D22" s="3851"/>
      <c r="E22" s="3851" t="s">
        <v>5011</v>
      </c>
      <c r="F22" s="3851" t="s">
        <v>5012</v>
      </c>
      <c r="G22" s="3830" t="s">
        <v>5014</v>
      </c>
      <c r="H22" s="3830" t="s">
        <v>5075</v>
      </c>
      <c r="I22" s="3876" t="s">
        <v>5076</v>
      </c>
      <c r="J22" s="3876" t="s">
        <v>5077</v>
      </c>
      <c r="K22" s="3876" t="s">
        <v>5017</v>
      </c>
      <c r="L22" s="3876"/>
      <c r="M22" s="3876" t="s">
        <v>5078</v>
      </c>
      <c r="N22" s="3876" t="s">
        <v>5079</v>
      </c>
      <c r="O22" s="3876" t="s">
        <v>5080</v>
      </c>
      <c r="P22" s="3876" t="s">
        <v>5081</v>
      </c>
      <c r="Q22" s="3827" t="s">
        <v>5023</v>
      </c>
      <c r="R22" s="3827" t="s">
        <v>5024</v>
      </c>
      <c r="S22" s="3827" t="s">
        <v>5025</v>
      </c>
      <c r="T22" s="3827" t="s">
        <v>5082</v>
      </c>
      <c r="U22" s="3827" t="s">
        <v>5083</v>
      </c>
      <c r="V22" s="3827" t="s">
        <v>5028</v>
      </c>
      <c r="W22" s="3827" t="s">
        <v>5030</v>
      </c>
      <c r="X22" s="3830" t="s">
        <v>5084</v>
      </c>
      <c r="Y22" s="3830" t="s">
        <v>5085</v>
      </c>
      <c r="Z22" s="3827" t="s">
        <v>5086</v>
      </c>
      <c r="AA22" s="3827" t="s">
        <v>5087</v>
      </c>
      <c r="AB22" s="3827" t="s">
        <v>5088</v>
      </c>
      <c r="AC22" s="3827" t="s">
        <v>1154</v>
      </c>
      <c r="AD22" s="3827" t="s">
        <v>4994</v>
      </c>
      <c r="AE22" s="3827" t="s">
        <v>4995</v>
      </c>
      <c r="AF22" s="2574"/>
    </row>
    <row r="23" spans="2:32" s="2454" customFormat="1" ht="13.5" thickBot="1" x14ac:dyDescent="0.25">
      <c r="B23" s="3854"/>
      <c r="C23" s="3855"/>
      <c r="D23" s="3827"/>
      <c r="E23" s="3827"/>
      <c r="F23" s="3827"/>
      <c r="G23" s="3829"/>
      <c r="H23" s="3829"/>
      <c r="I23" s="3830"/>
      <c r="J23" s="3830"/>
      <c r="K23" s="3772" t="s">
        <v>5037</v>
      </c>
      <c r="L23" s="3775" t="s">
        <v>2798</v>
      </c>
      <c r="M23" s="3830"/>
      <c r="N23" s="3830"/>
      <c r="O23" s="3830"/>
      <c r="P23" s="3830"/>
      <c r="Q23" s="3828"/>
      <c r="R23" s="3828"/>
      <c r="S23" s="3828"/>
      <c r="T23" s="3828"/>
      <c r="U23" s="3828"/>
      <c r="V23" s="3828"/>
      <c r="W23" s="3828"/>
      <c r="X23" s="3829"/>
      <c r="Y23" s="3829"/>
      <c r="Z23" s="3828"/>
      <c r="AA23" s="3828"/>
      <c r="AB23" s="3828"/>
      <c r="AC23" s="3828"/>
      <c r="AD23" s="3828"/>
      <c r="AE23" s="3828"/>
      <c r="AF23" s="2574"/>
    </row>
    <row r="24" spans="2:32" s="2454" customFormat="1" x14ac:dyDescent="0.2">
      <c r="B24" s="4775" t="s">
        <v>6877</v>
      </c>
      <c r="C24" s="4776"/>
      <c r="D24" s="3150" t="s">
        <v>1534</v>
      </c>
      <c r="E24" s="3151"/>
      <c r="F24" s="3152"/>
      <c r="G24" s="2735"/>
      <c r="H24" s="2735"/>
      <c r="I24" s="3151"/>
      <c r="J24" s="3151"/>
      <c r="K24" s="3152"/>
      <c r="L24" s="2735"/>
      <c r="M24" s="3151"/>
      <c r="N24" s="3151"/>
      <c r="O24" s="3151"/>
      <c r="P24" s="3151"/>
      <c r="Q24" s="3151"/>
      <c r="R24" s="3152"/>
      <c r="S24" s="3152"/>
      <c r="T24" s="3151"/>
      <c r="U24" s="3151"/>
      <c r="V24" s="3152"/>
      <c r="W24" s="3152"/>
      <c r="X24" s="3151"/>
      <c r="Y24" s="3151"/>
      <c r="Z24" s="3152"/>
      <c r="AA24" s="3151"/>
      <c r="AB24" s="3151"/>
      <c r="AC24" s="2670"/>
      <c r="AD24" s="2670"/>
      <c r="AE24" s="2670"/>
      <c r="AF24" s="2574"/>
    </row>
    <row r="25" spans="2:32" s="2454" customFormat="1" x14ac:dyDescent="0.2">
      <c r="B25" s="2636"/>
      <c r="C25" s="2568"/>
      <c r="D25" s="2568"/>
      <c r="E25" s="2568"/>
      <c r="F25" s="2568"/>
      <c r="G25" s="2569"/>
      <c r="H25" s="2569"/>
      <c r="I25" s="2569"/>
      <c r="J25" s="2569"/>
      <c r="K25" s="2568"/>
      <c r="L25" s="2569"/>
      <c r="M25" s="2569"/>
      <c r="N25" s="2569"/>
      <c r="O25" s="2569"/>
      <c r="P25" s="2569"/>
      <c r="Q25" s="2633"/>
      <c r="R25" s="2633"/>
      <c r="S25" s="2633"/>
      <c r="T25" s="2633"/>
      <c r="U25" s="2633"/>
      <c r="V25" s="2633"/>
      <c r="W25" s="2633"/>
      <c r="X25" s="2633"/>
      <c r="Y25" s="2633"/>
      <c r="Z25" s="2633"/>
      <c r="AA25" s="2633"/>
      <c r="AB25" s="2633"/>
      <c r="AC25" s="2633"/>
      <c r="AD25" s="2633"/>
      <c r="AE25" s="2633"/>
      <c r="AF25" s="2574"/>
    </row>
    <row r="26" spans="2:32" s="2454" customFormat="1" x14ac:dyDescent="0.2">
      <c r="B26" s="3881" t="s">
        <v>4996</v>
      </c>
      <c r="C26" s="3882"/>
      <c r="D26" s="3883" t="s">
        <v>1871</v>
      </c>
      <c r="E26" s="3883"/>
      <c r="F26" s="3883"/>
      <c r="G26" s="3883"/>
      <c r="H26" s="3883"/>
      <c r="I26" s="2634"/>
      <c r="J26" s="2634"/>
      <c r="K26" s="2634"/>
      <c r="L26" s="2634"/>
      <c r="M26" s="2634"/>
      <c r="N26" s="2634"/>
      <c r="O26" s="2634"/>
      <c r="P26" s="2634"/>
      <c r="Q26" s="2633"/>
      <c r="R26" s="2633"/>
      <c r="S26" s="2633"/>
      <c r="T26" s="2633"/>
      <c r="U26" s="2633"/>
      <c r="V26" s="2633"/>
      <c r="W26" s="2633"/>
      <c r="X26" s="2633"/>
      <c r="Y26" s="2633"/>
      <c r="Z26" s="2633"/>
      <c r="AA26" s="2633"/>
      <c r="AB26" s="2633"/>
      <c r="AC26" s="2633"/>
      <c r="AD26" s="2633"/>
      <c r="AE26" s="2633"/>
      <c r="AF26" s="2574"/>
    </row>
    <row r="27" spans="2:32" s="2454" customFormat="1" x14ac:dyDescent="0.2">
      <c r="B27" s="3881" t="s">
        <v>4997</v>
      </c>
      <c r="C27" s="3882"/>
      <c r="D27" s="3883" t="s">
        <v>1871</v>
      </c>
      <c r="E27" s="3883"/>
      <c r="F27" s="3883"/>
      <c r="G27" s="3883"/>
      <c r="H27" s="3883"/>
      <c r="I27" s="2634"/>
      <c r="J27" s="2634"/>
      <c r="K27" s="2634"/>
      <c r="L27" s="2634"/>
      <c r="M27" s="2634"/>
      <c r="N27" s="2634"/>
      <c r="O27" s="2634"/>
      <c r="P27" s="2634"/>
      <c r="Q27" s="2633"/>
      <c r="R27" s="2633"/>
      <c r="S27" s="2633"/>
      <c r="T27" s="2633"/>
      <c r="U27" s="2633"/>
      <c r="V27" s="2633"/>
      <c r="W27" s="2633"/>
      <c r="X27" s="2633"/>
      <c r="Y27" s="2633"/>
      <c r="Z27" s="2633"/>
      <c r="AA27" s="2633"/>
      <c r="AB27" s="2633"/>
      <c r="AC27" s="2633"/>
      <c r="AD27" s="2633"/>
      <c r="AE27" s="2633"/>
      <c r="AF27" s="2574"/>
    </row>
    <row r="28" spans="2:32" s="2454" customFormat="1" ht="13.5" thickBot="1" x14ac:dyDescent="0.25">
      <c r="B28" s="3776"/>
      <c r="C28" s="3777"/>
      <c r="D28" s="3777"/>
      <c r="E28" s="3777"/>
      <c r="F28" s="3777"/>
      <c r="G28" s="2637"/>
      <c r="H28" s="2637"/>
      <c r="I28" s="2637"/>
      <c r="J28" s="2637"/>
      <c r="K28" s="2637"/>
      <c r="L28" s="2637"/>
      <c r="M28" s="2637"/>
      <c r="N28" s="2637"/>
      <c r="O28" s="2637"/>
      <c r="P28" s="2637"/>
      <c r="Q28" s="2637"/>
      <c r="R28" s="2637"/>
      <c r="S28" s="2637"/>
      <c r="T28" s="2637"/>
      <c r="U28" s="2637"/>
      <c r="V28" s="2637"/>
      <c r="W28" s="2637"/>
      <c r="X28" s="2637"/>
      <c r="Y28" s="2637"/>
      <c r="Z28" s="2637"/>
      <c r="AA28" s="2637"/>
      <c r="AB28" s="2637"/>
      <c r="AC28" s="2637"/>
      <c r="AD28" s="2637"/>
      <c r="AE28" s="2637"/>
      <c r="AF28" s="2579"/>
    </row>
    <row r="29" spans="2:32" s="2454" customFormat="1" x14ac:dyDescent="0.2">
      <c r="B29" s="2537"/>
      <c r="I29" s="2876"/>
    </row>
    <row r="30" spans="2:32" s="2454" customFormat="1" ht="13.5" thickBot="1" x14ac:dyDescent="0.25">
      <c r="B30" s="2537"/>
      <c r="I30" s="2876"/>
    </row>
    <row r="31" spans="2:32" s="2454" customFormat="1" ht="20.25" x14ac:dyDescent="0.2">
      <c r="B31" s="3839" t="s">
        <v>5069</v>
      </c>
      <c r="C31" s="3840"/>
      <c r="D31" s="3840"/>
      <c r="E31" s="3840"/>
      <c r="F31" s="3840"/>
      <c r="G31" s="3840"/>
      <c r="H31" s="3840"/>
      <c r="I31" s="3840"/>
      <c r="J31" s="3840"/>
      <c r="K31" s="3840"/>
      <c r="L31" s="3840"/>
      <c r="M31" s="3840"/>
      <c r="N31" s="3840"/>
      <c r="O31" s="3840"/>
      <c r="P31" s="3840"/>
      <c r="Q31" s="3840"/>
      <c r="R31" s="3840"/>
      <c r="S31" s="3840"/>
      <c r="T31" s="3840"/>
      <c r="U31" s="3840"/>
      <c r="V31" s="3840"/>
      <c r="W31" s="3840"/>
      <c r="X31" s="3840"/>
      <c r="Y31" s="3840"/>
      <c r="Z31" s="3840"/>
      <c r="AA31" s="3840"/>
      <c r="AB31" s="3840"/>
      <c r="AC31" s="3840"/>
      <c r="AD31" s="3840"/>
      <c r="AE31" s="3840"/>
      <c r="AF31" s="3841"/>
    </row>
    <row r="32" spans="2:32" s="2454" customFormat="1" x14ac:dyDescent="0.2">
      <c r="B32" s="3773"/>
      <c r="C32" s="3774"/>
      <c r="D32" s="3774"/>
      <c r="E32" s="3774"/>
      <c r="F32" s="3774"/>
      <c r="G32" s="2573"/>
      <c r="H32" s="2573"/>
      <c r="I32" s="2573"/>
      <c r="J32" s="2573"/>
      <c r="K32" s="2573"/>
      <c r="L32" s="2573"/>
      <c r="M32" s="2573"/>
      <c r="N32" s="2573"/>
      <c r="O32" s="2573"/>
      <c r="P32" s="2573"/>
      <c r="Q32" s="2573"/>
      <c r="R32" s="2573"/>
      <c r="S32" s="2573"/>
      <c r="T32" s="2573"/>
      <c r="U32" s="2573"/>
      <c r="V32" s="2573"/>
      <c r="W32" s="2573"/>
      <c r="X32" s="2573"/>
      <c r="Y32" s="2573"/>
      <c r="Z32" s="2573"/>
      <c r="AA32" s="2573"/>
      <c r="AB32" s="2573"/>
      <c r="AC32" s="2573"/>
      <c r="AD32" s="2573"/>
      <c r="AE32" s="2573"/>
      <c r="AF32" s="2574"/>
    </row>
    <row r="33" spans="2:32" s="2454" customFormat="1" ht="12.75" customHeight="1" x14ac:dyDescent="0.2">
      <c r="B33" s="2635" t="s">
        <v>5089</v>
      </c>
      <c r="C33" s="3774"/>
      <c r="D33" s="3866" t="s">
        <v>6875</v>
      </c>
      <c r="E33" s="3866"/>
      <c r="F33" s="3866"/>
      <c r="G33" s="2573"/>
      <c r="H33" s="2573"/>
      <c r="I33" s="2573"/>
      <c r="J33" s="2573"/>
      <c r="K33" s="2573"/>
      <c r="L33" s="2573"/>
      <c r="M33" s="2573"/>
      <c r="N33" s="2573"/>
      <c r="O33" s="2573"/>
      <c r="P33" s="2573"/>
      <c r="Q33" s="2573"/>
      <c r="R33" s="2573"/>
      <c r="S33" s="2573"/>
      <c r="T33" s="2573"/>
      <c r="U33" s="2573"/>
      <c r="V33" s="2573"/>
      <c r="W33" s="2573"/>
      <c r="X33" s="2573"/>
      <c r="Y33" s="2573"/>
      <c r="Z33" s="2573"/>
      <c r="AA33" s="2573"/>
      <c r="AB33" s="2573"/>
      <c r="AC33" s="2573"/>
      <c r="AD33" s="2573"/>
      <c r="AE33" s="2573"/>
      <c r="AF33" s="2574"/>
    </row>
    <row r="34" spans="2:32" s="2454" customFormat="1" ht="12.75" customHeight="1" x14ac:dyDescent="0.2">
      <c r="B34" s="3867" t="s">
        <v>5072</v>
      </c>
      <c r="C34" s="3868"/>
      <c r="D34" s="4771">
        <v>41776</v>
      </c>
      <c r="E34" s="4771"/>
      <c r="F34" s="4771"/>
      <c r="G34" s="2633"/>
      <c r="H34" s="2573"/>
      <c r="I34" s="2573"/>
      <c r="J34" s="2573"/>
      <c r="K34" s="2573"/>
      <c r="L34" s="2573"/>
      <c r="M34" s="2573"/>
      <c r="N34" s="2573"/>
      <c r="O34" s="2573"/>
      <c r="P34" s="2573"/>
      <c r="Q34" s="2573"/>
      <c r="R34" s="2573"/>
      <c r="S34" s="2573"/>
      <c r="T34" s="2573"/>
      <c r="U34" s="2573"/>
      <c r="V34" s="2573"/>
      <c r="W34" s="2573"/>
      <c r="X34" s="2573"/>
      <c r="Y34" s="2573"/>
      <c r="Z34" s="2573"/>
      <c r="AA34" s="2573"/>
      <c r="AB34" s="2573"/>
      <c r="AC34" s="2573"/>
      <c r="AD34" s="2573"/>
      <c r="AE34" s="2573"/>
      <c r="AF34" s="2574"/>
    </row>
    <row r="35" spans="2:32" s="2454" customFormat="1" x14ac:dyDescent="0.2">
      <c r="B35" s="3863" t="s">
        <v>5070</v>
      </c>
      <c r="C35" s="3864"/>
      <c r="D35" s="3887">
        <v>41790</v>
      </c>
      <c r="E35" s="3887"/>
      <c r="F35" s="3887"/>
      <c r="G35" s="2573"/>
      <c r="H35" s="2573"/>
      <c r="I35" s="2573"/>
      <c r="J35" s="2573"/>
      <c r="K35" s="2573"/>
      <c r="L35" s="2573"/>
      <c r="M35" s="2573"/>
      <c r="N35" s="2573"/>
      <c r="O35" s="2573"/>
      <c r="P35" s="2573"/>
      <c r="Q35" s="2573"/>
      <c r="R35" s="2573"/>
      <c r="S35" s="2573"/>
      <c r="T35" s="2573"/>
      <c r="U35" s="2573"/>
      <c r="V35" s="2573"/>
      <c r="W35" s="2573"/>
      <c r="X35" s="2573"/>
      <c r="Y35" s="2573"/>
      <c r="Z35" s="2573"/>
      <c r="AA35" s="2573"/>
      <c r="AB35" s="2573"/>
      <c r="AC35" s="2573"/>
      <c r="AD35" s="2573"/>
      <c r="AE35" s="2573"/>
      <c r="AF35" s="2574"/>
    </row>
    <row r="36" spans="2:32" s="2454" customFormat="1" ht="13.5" customHeight="1" thickBot="1" x14ac:dyDescent="0.25">
      <c r="B36" s="3773"/>
      <c r="C36" s="3774"/>
      <c r="D36" s="3774"/>
      <c r="E36" s="3774"/>
      <c r="F36" s="3774"/>
      <c r="G36" s="2573"/>
      <c r="H36" s="2573"/>
      <c r="I36" s="2573"/>
      <c r="J36" s="2573"/>
      <c r="K36" s="2573"/>
      <c r="L36" s="2573"/>
      <c r="M36" s="2573"/>
      <c r="N36" s="2573"/>
      <c r="O36" s="2573"/>
      <c r="P36" s="2573"/>
      <c r="Q36" s="2573"/>
      <c r="R36" s="2573"/>
      <c r="S36" s="2573"/>
      <c r="T36" s="2573"/>
      <c r="U36" s="2573"/>
      <c r="V36" s="2573"/>
      <c r="W36" s="2573"/>
      <c r="X36" s="2573"/>
      <c r="Y36" s="2573"/>
      <c r="Z36" s="2573"/>
      <c r="AA36" s="2573"/>
      <c r="AB36" s="2573"/>
      <c r="AC36" s="2573"/>
      <c r="AD36" s="2573"/>
      <c r="AE36" s="2573"/>
      <c r="AF36" s="2574"/>
    </row>
    <row r="37" spans="2:32" s="2454" customFormat="1" ht="96" customHeight="1" thickBot="1" x14ac:dyDescent="0.25">
      <c r="B37" s="3844" t="s">
        <v>5071</v>
      </c>
      <c r="C37" s="3871"/>
      <c r="D37" s="3872" t="s">
        <v>6876</v>
      </c>
      <c r="E37" s="3847"/>
      <c r="F37" s="3847"/>
      <c r="G37" s="3847"/>
      <c r="H37" s="3847"/>
      <c r="I37" s="3847"/>
      <c r="J37" s="3847"/>
      <c r="K37" s="3847"/>
      <c r="L37" s="3847"/>
      <c r="M37" s="3847"/>
      <c r="N37" s="3847"/>
      <c r="O37" s="3847"/>
      <c r="P37" s="3847"/>
      <c r="Q37" s="3848"/>
      <c r="R37" s="2573"/>
      <c r="S37" s="2573"/>
      <c r="T37" s="2573"/>
      <c r="U37" s="2573"/>
      <c r="V37" s="2573"/>
      <c r="W37" s="2573"/>
      <c r="X37" s="2573"/>
      <c r="Y37" s="2573"/>
      <c r="Z37" s="2573"/>
      <c r="AA37" s="2573"/>
      <c r="AB37" s="2573"/>
      <c r="AC37" s="2573"/>
      <c r="AD37" s="2573"/>
      <c r="AE37" s="2573"/>
      <c r="AF37" s="2574"/>
    </row>
    <row r="38" spans="2:32" s="2454" customFormat="1" ht="13.5" customHeight="1" thickBot="1" x14ac:dyDescent="0.25">
      <c r="B38" s="3773"/>
      <c r="C38" s="3774"/>
      <c r="D38" s="3774"/>
      <c r="E38" s="3774"/>
      <c r="F38" s="3774"/>
      <c r="G38" s="2573"/>
      <c r="H38" s="2573"/>
      <c r="I38" s="2573"/>
      <c r="J38" s="2573"/>
      <c r="K38" s="2573"/>
      <c r="L38" s="2573"/>
      <c r="M38" s="2573"/>
      <c r="N38" s="2573"/>
      <c r="O38" s="2573"/>
      <c r="P38" s="2573"/>
      <c r="Q38" s="2573"/>
      <c r="R38" s="2637"/>
      <c r="S38" s="2573"/>
      <c r="T38" s="2573"/>
      <c r="U38" s="2573"/>
      <c r="V38" s="2573"/>
      <c r="W38" s="2573"/>
      <c r="X38" s="2573"/>
      <c r="Y38" s="2573"/>
      <c r="Z38" s="2573"/>
      <c r="AA38" s="2573"/>
      <c r="AB38" s="2573"/>
      <c r="AC38" s="2573"/>
      <c r="AD38" s="2573"/>
      <c r="AE38" s="2573"/>
      <c r="AF38" s="2574"/>
    </row>
    <row r="39" spans="2:32" s="2454" customFormat="1" ht="13.5" customHeight="1" thickBot="1" x14ac:dyDescent="0.25">
      <c r="B39" s="3852" t="s">
        <v>5073</v>
      </c>
      <c r="C39" s="3853"/>
      <c r="D39" s="3851" t="s">
        <v>5074</v>
      </c>
      <c r="E39" s="3856" t="s">
        <v>224</v>
      </c>
      <c r="F39" s="3857"/>
      <c r="G39" s="3857"/>
      <c r="H39" s="3857"/>
      <c r="I39" s="3857"/>
      <c r="J39" s="3857"/>
      <c r="K39" s="3857"/>
      <c r="L39" s="3857"/>
      <c r="M39" s="3857"/>
      <c r="N39" s="3857"/>
      <c r="O39" s="3857"/>
      <c r="P39" s="3858"/>
      <c r="Q39" s="3859" t="s">
        <v>340</v>
      </c>
      <c r="R39" s="3860"/>
      <c r="S39" s="3861"/>
      <c r="T39" s="3861"/>
      <c r="U39" s="3861"/>
      <c r="V39" s="3861"/>
      <c r="W39" s="3861"/>
      <c r="X39" s="3861"/>
      <c r="Y39" s="3862"/>
      <c r="Z39" s="3859" t="s">
        <v>225</v>
      </c>
      <c r="AA39" s="3861"/>
      <c r="AB39" s="3862"/>
      <c r="AC39" s="3873" t="s">
        <v>4993</v>
      </c>
      <c r="AD39" s="3874"/>
      <c r="AE39" s="3875"/>
      <c r="AF39" s="2574"/>
    </row>
    <row r="40" spans="2:32" s="2454" customFormat="1" ht="13.5" thickBot="1" x14ac:dyDescent="0.25">
      <c r="B40" s="3854"/>
      <c r="C40" s="3855"/>
      <c r="D40" s="3851"/>
      <c r="E40" s="3851" t="s">
        <v>5011</v>
      </c>
      <c r="F40" s="3851" t="s">
        <v>5012</v>
      </c>
      <c r="G40" s="3830" t="s">
        <v>5014</v>
      </c>
      <c r="H40" s="3830" t="s">
        <v>5075</v>
      </c>
      <c r="I40" s="3876" t="s">
        <v>5076</v>
      </c>
      <c r="J40" s="3876" t="s">
        <v>5077</v>
      </c>
      <c r="K40" s="3876" t="s">
        <v>5017</v>
      </c>
      <c r="L40" s="3876"/>
      <c r="M40" s="3876" t="s">
        <v>5078</v>
      </c>
      <c r="N40" s="3876" t="s">
        <v>5079</v>
      </c>
      <c r="O40" s="3876" t="s">
        <v>5080</v>
      </c>
      <c r="P40" s="3876" t="s">
        <v>5081</v>
      </c>
      <c r="Q40" s="3827" t="s">
        <v>5023</v>
      </c>
      <c r="R40" s="3827" t="s">
        <v>5024</v>
      </c>
      <c r="S40" s="3827" t="s">
        <v>5025</v>
      </c>
      <c r="T40" s="3827" t="s">
        <v>5082</v>
      </c>
      <c r="U40" s="3827" t="s">
        <v>5083</v>
      </c>
      <c r="V40" s="3827" t="s">
        <v>5028</v>
      </c>
      <c r="W40" s="3827" t="s">
        <v>5030</v>
      </c>
      <c r="X40" s="3830" t="s">
        <v>5084</v>
      </c>
      <c r="Y40" s="3830" t="s">
        <v>5085</v>
      </c>
      <c r="Z40" s="3827" t="s">
        <v>5086</v>
      </c>
      <c r="AA40" s="3827" t="s">
        <v>5087</v>
      </c>
      <c r="AB40" s="3827" t="s">
        <v>5088</v>
      </c>
      <c r="AC40" s="3827" t="s">
        <v>1154</v>
      </c>
      <c r="AD40" s="3827" t="s">
        <v>4994</v>
      </c>
      <c r="AE40" s="3827" t="s">
        <v>4995</v>
      </c>
      <c r="AF40" s="2574"/>
    </row>
    <row r="41" spans="2:32" s="2454" customFormat="1" ht="13.5" thickBot="1" x14ac:dyDescent="0.25">
      <c r="B41" s="3854"/>
      <c r="C41" s="3855"/>
      <c r="D41" s="3827"/>
      <c r="E41" s="3827"/>
      <c r="F41" s="3827"/>
      <c r="G41" s="3829"/>
      <c r="H41" s="3829"/>
      <c r="I41" s="3830"/>
      <c r="J41" s="3830"/>
      <c r="K41" s="3772" t="s">
        <v>5037</v>
      </c>
      <c r="L41" s="3775" t="s">
        <v>2798</v>
      </c>
      <c r="M41" s="3830"/>
      <c r="N41" s="3830"/>
      <c r="O41" s="3830"/>
      <c r="P41" s="3830"/>
      <c r="Q41" s="3828"/>
      <c r="R41" s="3828"/>
      <c r="S41" s="3828"/>
      <c r="T41" s="3828"/>
      <c r="U41" s="3828"/>
      <c r="V41" s="3828"/>
      <c r="W41" s="3828"/>
      <c r="X41" s="3829"/>
      <c r="Y41" s="3829"/>
      <c r="Z41" s="3828"/>
      <c r="AA41" s="3828"/>
      <c r="AB41" s="3828"/>
      <c r="AC41" s="3828"/>
      <c r="AD41" s="3828"/>
      <c r="AE41" s="3828"/>
      <c r="AF41" s="2574"/>
    </row>
    <row r="42" spans="2:32" s="2454" customFormat="1" x14ac:dyDescent="0.2">
      <c r="B42" s="4775" t="s">
        <v>6875</v>
      </c>
      <c r="C42" s="4776"/>
      <c r="D42" s="3150" t="s">
        <v>6116</v>
      </c>
      <c r="E42" s="3151"/>
      <c r="F42" s="3152"/>
      <c r="G42" s="2735"/>
      <c r="H42" s="2735"/>
      <c r="I42" s="3151"/>
      <c r="J42" s="3151"/>
      <c r="K42" s="3152"/>
      <c r="L42" s="2735"/>
      <c r="M42" s="3151"/>
      <c r="N42" s="3151"/>
      <c r="O42" s="3151"/>
      <c r="P42" s="3151"/>
      <c r="Q42" s="3151"/>
      <c r="R42" s="3152"/>
      <c r="S42" s="3152"/>
      <c r="T42" s="3151"/>
      <c r="U42" s="3151"/>
      <c r="V42" s="3152"/>
      <c r="W42" s="3152"/>
      <c r="X42" s="3151"/>
      <c r="Y42" s="3151"/>
      <c r="Z42" s="3152"/>
      <c r="AA42" s="3151"/>
      <c r="AB42" s="3151"/>
      <c r="AC42" s="2670"/>
      <c r="AD42" s="2670"/>
      <c r="AE42" s="2670"/>
      <c r="AF42" s="2574"/>
    </row>
    <row r="43" spans="2:32" s="2454" customFormat="1" x14ac:dyDescent="0.2">
      <c r="B43" s="2636"/>
      <c r="C43" s="2568"/>
      <c r="D43" s="2568"/>
      <c r="E43" s="2568"/>
      <c r="F43" s="2568"/>
      <c r="G43" s="2569"/>
      <c r="H43" s="2569"/>
      <c r="I43" s="2569"/>
      <c r="J43" s="2569"/>
      <c r="K43" s="2568"/>
      <c r="L43" s="2569"/>
      <c r="M43" s="2569"/>
      <c r="N43" s="2569"/>
      <c r="O43" s="2569"/>
      <c r="P43" s="2569"/>
      <c r="Q43" s="2633"/>
      <c r="R43" s="2633"/>
      <c r="S43" s="2633"/>
      <c r="T43" s="2633"/>
      <c r="U43" s="2633"/>
      <c r="V43" s="2633"/>
      <c r="W43" s="2633"/>
      <c r="X43" s="2633"/>
      <c r="Y43" s="2633"/>
      <c r="Z43" s="2633"/>
      <c r="AA43" s="2633"/>
      <c r="AB43" s="2633"/>
      <c r="AC43" s="2633"/>
      <c r="AD43" s="2633"/>
      <c r="AE43" s="2633"/>
      <c r="AF43" s="2574"/>
    </row>
    <row r="44" spans="2:32" s="2454" customFormat="1" x14ac:dyDescent="0.2">
      <c r="B44" s="3881" t="s">
        <v>4996</v>
      </c>
      <c r="C44" s="3882"/>
      <c r="D44" s="3883" t="s">
        <v>1871</v>
      </c>
      <c r="E44" s="3883"/>
      <c r="F44" s="3883"/>
      <c r="G44" s="3883"/>
      <c r="H44" s="3883"/>
      <c r="I44" s="2634"/>
      <c r="J44" s="2634"/>
      <c r="K44" s="2634"/>
      <c r="L44" s="2634"/>
      <c r="M44" s="2634"/>
      <c r="N44" s="2634"/>
      <c r="O44" s="2634"/>
      <c r="P44" s="2634"/>
      <c r="Q44" s="2633"/>
      <c r="R44" s="2633"/>
      <c r="S44" s="2633"/>
      <c r="T44" s="2633"/>
      <c r="U44" s="2633"/>
      <c r="V44" s="2633"/>
      <c r="W44" s="2633"/>
      <c r="X44" s="2633"/>
      <c r="Y44" s="2633"/>
      <c r="Z44" s="2633"/>
      <c r="AA44" s="2633"/>
      <c r="AB44" s="2633"/>
      <c r="AC44" s="2633"/>
      <c r="AD44" s="2633"/>
      <c r="AE44" s="2633"/>
      <c r="AF44" s="2574"/>
    </row>
    <row r="45" spans="2:32" s="2454" customFormat="1" x14ac:dyDescent="0.2">
      <c r="B45" s="3881" t="s">
        <v>4997</v>
      </c>
      <c r="C45" s="3882"/>
      <c r="D45" s="3883" t="s">
        <v>1871</v>
      </c>
      <c r="E45" s="3883"/>
      <c r="F45" s="3883"/>
      <c r="G45" s="3883"/>
      <c r="H45" s="3883"/>
      <c r="I45" s="2634"/>
      <c r="J45" s="2634"/>
      <c r="K45" s="2634"/>
      <c r="L45" s="2634"/>
      <c r="M45" s="2634"/>
      <c r="N45" s="2634"/>
      <c r="O45" s="2634"/>
      <c r="P45" s="2634"/>
      <c r="Q45" s="2633"/>
      <c r="R45" s="2633"/>
      <c r="S45" s="2633"/>
      <c r="T45" s="2633"/>
      <c r="U45" s="2633"/>
      <c r="V45" s="2633"/>
      <c r="W45" s="2633"/>
      <c r="X45" s="2633"/>
      <c r="Y45" s="2633"/>
      <c r="Z45" s="2633"/>
      <c r="AA45" s="2633"/>
      <c r="AB45" s="2633"/>
      <c r="AC45" s="2633"/>
      <c r="AD45" s="2633"/>
      <c r="AE45" s="2633"/>
      <c r="AF45" s="2574"/>
    </row>
    <row r="46" spans="2:32" s="2454" customFormat="1" ht="13.5" thickBot="1" x14ac:dyDescent="0.25">
      <c r="B46" s="3776"/>
      <c r="C46" s="3777"/>
      <c r="D46" s="3777"/>
      <c r="E46" s="3777"/>
      <c r="F46" s="3777"/>
      <c r="G46" s="2637"/>
      <c r="H46" s="2637"/>
      <c r="I46" s="2637"/>
      <c r="J46" s="2637"/>
      <c r="K46" s="2637"/>
      <c r="L46" s="2637"/>
      <c r="M46" s="2637"/>
      <c r="N46" s="2637"/>
      <c r="O46" s="2637"/>
      <c r="P46" s="2637"/>
      <c r="Q46" s="2637"/>
      <c r="R46" s="2637"/>
      <c r="S46" s="2637"/>
      <c r="T46" s="2637"/>
      <c r="U46" s="2637"/>
      <c r="V46" s="2637"/>
      <c r="W46" s="2637"/>
      <c r="X46" s="2637"/>
      <c r="Y46" s="2637"/>
      <c r="Z46" s="2637"/>
      <c r="AA46" s="2637"/>
      <c r="AB46" s="2637"/>
      <c r="AC46" s="2637"/>
      <c r="AD46" s="2637"/>
      <c r="AE46" s="2637"/>
      <c r="AF46" s="2579"/>
    </row>
    <row r="47" spans="2:32" s="2454" customFormat="1" x14ac:dyDescent="0.2">
      <c r="B47" s="2537"/>
      <c r="I47" s="2876"/>
    </row>
    <row r="48" spans="2:32" s="2454" customFormat="1" ht="13.5" thickBot="1" x14ac:dyDescent="0.25">
      <c r="B48" s="2537"/>
      <c r="I48" s="2876"/>
    </row>
    <row r="49" spans="2:32" s="2454" customFormat="1" ht="20.25" x14ac:dyDescent="0.2">
      <c r="B49" s="3839" t="s">
        <v>5069</v>
      </c>
      <c r="C49" s="3840"/>
      <c r="D49" s="3840"/>
      <c r="E49" s="3840"/>
      <c r="F49" s="3840"/>
      <c r="G49" s="3840"/>
      <c r="H49" s="3840"/>
      <c r="I49" s="3840"/>
      <c r="J49" s="3840"/>
      <c r="K49" s="3840"/>
      <c r="L49" s="3840"/>
      <c r="M49" s="3840"/>
      <c r="N49" s="3840"/>
      <c r="O49" s="3840"/>
      <c r="P49" s="3840"/>
      <c r="Q49" s="3840"/>
      <c r="R49" s="3840"/>
      <c r="S49" s="3840"/>
      <c r="T49" s="3840"/>
      <c r="U49" s="3840"/>
      <c r="V49" s="3840"/>
      <c r="W49" s="3840"/>
      <c r="X49" s="3840"/>
      <c r="Y49" s="3840"/>
      <c r="Z49" s="3840"/>
      <c r="AA49" s="3840"/>
      <c r="AB49" s="3840"/>
      <c r="AC49" s="3840"/>
      <c r="AD49" s="3840"/>
      <c r="AE49" s="3840"/>
      <c r="AF49" s="3841"/>
    </row>
    <row r="50" spans="2:32" s="2454" customFormat="1" x14ac:dyDescent="0.2">
      <c r="B50" s="3773"/>
      <c r="C50" s="3774"/>
      <c r="D50" s="3774"/>
      <c r="E50" s="3774"/>
      <c r="F50" s="3774"/>
      <c r="G50" s="2573"/>
      <c r="H50" s="2573"/>
      <c r="I50" s="2573"/>
      <c r="J50" s="2573"/>
      <c r="K50" s="2573"/>
      <c r="L50" s="2573"/>
      <c r="M50" s="2573"/>
      <c r="N50" s="2573"/>
      <c r="O50" s="2573"/>
      <c r="P50" s="2573"/>
      <c r="Q50" s="2573"/>
      <c r="R50" s="2573"/>
      <c r="S50" s="2573"/>
      <c r="T50" s="2573"/>
      <c r="U50" s="2573"/>
      <c r="V50" s="2573"/>
      <c r="W50" s="2573"/>
      <c r="X50" s="2573"/>
      <c r="Y50" s="2573"/>
      <c r="Z50" s="2573"/>
      <c r="AA50" s="2573"/>
      <c r="AB50" s="2573"/>
      <c r="AC50" s="2573"/>
      <c r="AD50" s="2573"/>
      <c r="AE50" s="2573"/>
      <c r="AF50" s="2574"/>
    </row>
    <row r="51" spans="2:32" s="2454" customFormat="1" x14ac:dyDescent="0.2">
      <c r="B51" s="2635" t="s">
        <v>5089</v>
      </c>
      <c r="C51" s="3774"/>
      <c r="D51" s="3866" t="s">
        <v>6868</v>
      </c>
      <c r="E51" s="3866"/>
      <c r="F51" s="3866"/>
      <c r="G51" s="2573"/>
      <c r="H51" s="2573"/>
      <c r="I51" s="2573"/>
      <c r="J51" s="2573"/>
      <c r="K51" s="2573"/>
      <c r="L51" s="2573"/>
      <c r="M51" s="2573"/>
      <c r="N51" s="2573"/>
      <c r="O51" s="2573"/>
      <c r="P51" s="2573"/>
      <c r="Q51" s="2573"/>
      <c r="R51" s="2573"/>
      <c r="S51" s="2573"/>
      <c r="T51" s="2573"/>
      <c r="U51" s="2573"/>
      <c r="V51" s="2573"/>
      <c r="W51" s="2573"/>
      <c r="X51" s="2573"/>
      <c r="Y51" s="2573"/>
      <c r="Z51" s="2573"/>
      <c r="AA51" s="2573"/>
      <c r="AB51" s="2573"/>
      <c r="AC51" s="2573"/>
      <c r="AD51" s="2573"/>
      <c r="AE51" s="2573"/>
      <c r="AF51" s="2574"/>
    </row>
    <row r="52" spans="2:32" s="2454" customFormat="1" x14ac:dyDescent="0.2">
      <c r="B52" s="3867" t="s">
        <v>5072</v>
      </c>
      <c r="C52" s="3868"/>
      <c r="D52" s="4771">
        <v>41760</v>
      </c>
      <c r="E52" s="4771"/>
      <c r="F52" s="4771"/>
      <c r="G52" s="2633"/>
      <c r="H52" s="2573"/>
      <c r="I52" s="2573"/>
      <c r="J52" s="2573"/>
      <c r="K52" s="2573"/>
      <c r="L52" s="2573"/>
      <c r="M52" s="2573"/>
      <c r="N52" s="2573"/>
      <c r="O52" s="2573"/>
      <c r="P52" s="2573"/>
      <c r="Q52" s="2573"/>
      <c r="R52" s="2573"/>
      <c r="S52" s="2573"/>
      <c r="T52" s="2573"/>
      <c r="U52" s="2573"/>
      <c r="V52" s="2573"/>
      <c r="W52" s="2573"/>
      <c r="X52" s="2573"/>
      <c r="Y52" s="2573"/>
      <c r="Z52" s="2573"/>
      <c r="AA52" s="2573"/>
      <c r="AB52" s="2573"/>
      <c r="AC52" s="2573"/>
      <c r="AD52" s="2573"/>
      <c r="AE52" s="2573"/>
      <c r="AF52" s="2574"/>
    </row>
    <row r="53" spans="2:32" s="2454" customFormat="1" x14ac:dyDescent="0.2">
      <c r="B53" s="3863" t="s">
        <v>5070</v>
      </c>
      <c r="C53" s="3864"/>
      <c r="D53" s="3887">
        <v>41820</v>
      </c>
      <c r="E53" s="3887"/>
      <c r="F53" s="3887"/>
      <c r="G53" s="2573"/>
      <c r="H53" s="2573"/>
      <c r="I53" s="2573"/>
      <c r="J53" s="2573"/>
      <c r="K53" s="2573"/>
      <c r="L53" s="2573"/>
      <c r="M53" s="2573"/>
      <c r="N53" s="2573"/>
      <c r="O53" s="2573"/>
      <c r="P53" s="2573"/>
      <c r="Q53" s="2573"/>
      <c r="R53" s="2573"/>
      <c r="S53" s="2573"/>
      <c r="T53" s="2573"/>
      <c r="U53" s="2573"/>
      <c r="V53" s="2573"/>
      <c r="W53" s="2573"/>
      <c r="X53" s="2573"/>
      <c r="Y53" s="2573"/>
      <c r="Z53" s="2573"/>
      <c r="AA53" s="2573"/>
      <c r="AB53" s="2573"/>
      <c r="AC53" s="2573"/>
      <c r="AD53" s="2573"/>
      <c r="AE53" s="2573"/>
      <c r="AF53" s="2574"/>
    </row>
    <row r="54" spans="2:32" s="2454" customFormat="1" ht="13.5" thickBot="1" x14ac:dyDescent="0.25">
      <c r="B54" s="3773"/>
      <c r="C54" s="3774"/>
      <c r="D54" s="3774"/>
      <c r="E54" s="3774"/>
      <c r="F54" s="3774"/>
      <c r="G54" s="2573"/>
      <c r="H54" s="2573"/>
      <c r="I54" s="2573"/>
      <c r="J54" s="2573"/>
      <c r="K54" s="2573"/>
      <c r="L54" s="2573"/>
      <c r="M54" s="2573"/>
      <c r="N54" s="2573"/>
      <c r="O54" s="2573"/>
      <c r="P54" s="2573"/>
      <c r="Q54" s="2573"/>
      <c r="R54" s="2573"/>
      <c r="S54" s="2573"/>
      <c r="T54" s="2573"/>
      <c r="U54" s="2573"/>
      <c r="V54" s="2573"/>
      <c r="W54" s="2573"/>
      <c r="X54" s="2573"/>
      <c r="Y54" s="2573"/>
      <c r="Z54" s="2573"/>
      <c r="AA54" s="2573"/>
      <c r="AB54" s="2573"/>
      <c r="AC54" s="2573"/>
      <c r="AD54" s="2573"/>
      <c r="AE54" s="2573"/>
      <c r="AF54" s="2574"/>
    </row>
    <row r="55" spans="2:32" s="2454" customFormat="1" ht="105" customHeight="1" thickBot="1" x14ac:dyDescent="0.25">
      <c r="B55" s="3844" t="s">
        <v>5071</v>
      </c>
      <c r="C55" s="3871"/>
      <c r="D55" s="3872" t="s">
        <v>6869</v>
      </c>
      <c r="E55" s="3847"/>
      <c r="F55" s="3847"/>
      <c r="G55" s="3847"/>
      <c r="H55" s="3847"/>
      <c r="I55" s="3847"/>
      <c r="J55" s="3847"/>
      <c r="K55" s="3847"/>
      <c r="L55" s="3847"/>
      <c r="M55" s="3847"/>
      <c r="N55" s="3847"/>
      <c r="O55" s="3847"/>
      <c r="P55" s="3847"/>
      <c r="Q55" s="3848"/>
      <c r="R55" s="2573"/>
      <c r="S55" s="2573"/>
      <c r="T55" s="2573"/>
      <c r="U55" s="2573"/>
      <c r="V55" s="2573"/>
      <c r="W55" s="2573"/>
      <c r="X55" s="2573"/>
      <c r="Y55" s="2573"/>
      <c r="Z55" s="2573"/>
      <c r="AA55" s="2573"/>
      <c r="AB55" s="2573"/>
      <c r="AC55" s="2573"/>
      <c r="AD55" s="2573"/>
      <c r="AE55" s="2573"/>
      <c r="AF55" s="2574"/>
    </row>
    <row r="56" spans="2:32" s="2454" customFormat="1" ht="13.5" thickBot="1" x14ac:dyDescent="0.25">
      <c r="B56" s="3773"/>
      <c r="C56" s="3774"/>
      <c r="D56" s="3774"/>
      <c r="E56" s="3774"/>
      <c r="F56" s="3774"/>
      <c r="G56" s="2573"/>
      <c r="H56" s="2573"/>
      <c r="I56" s="2573"/>
      <c r="J56" s="2573"/>
      <c r="K56" s="2573"/>
      <c r="L56" s="2573"/>
      <c r="M56" s="2573"/>
      <c r="N56" s="2573"/>
      <c r="O56" s="2573"/>
      <c r="P56" s="2573"/>
      <c r="Q56" s="2573"/>
      <c r="R56" s="2637"/>
      <c r="S56" s="2573"/>
      <c r="T56" s="2573"/>
      <c r="U56" s="2573"/>
      <c r="V56" s="2573"/>
      <c r="W56" s="2573"/>
      <c r="X56" s="2573"/>
      <c r="Y56" s="2573"/>
      <c r="Z56" s="2573"/>
      <c r="AA56" s="2573"/>
      <c r="AB56" s="2573"/>
      <c r="AC56" s="2573"/>
      <c r="AD56" s="2573"/>
      <c r="AE56" s="2573"/>
      <c r="AF56" s="2574"/>
    </row>
    <row r="57" spans="2:32" s="2454" customFormat="1" ht="13.5" thickBot="1" x14ac:dyDescent="0.25">
      <c r="B57" s="3852" t="s">
        <v>5073</v>
      </c>
      <c r="C57" s="3853"/>
      <c r="D57" s="3851" t="s">
        <v>5074</v>
      </c>
      <c r="E57" s="3856" t="s">
        <v>224</v>
      </c>
      <c r="F57" s="3857"/>
      <c r="G57" s="3857"/>
      <c r="H57" s="3857"/>
      <c r="I57" s="3857"/>
      <c r="J57" s="3857"/>
      <c r="K57" s="3857"/>
      <c r="L57" s="3857"/>
      <c r="M57" s="3857"/>
      <c r="N57" s="3857"/>
      <c r="O57" s="3857"/>
      <c r="P57" s="3858"/>
      <c r="Q57" s="3859" t="s">
        <v>340</v>
      </c>
      <c r="R57" s="3860"/>
      <c r="S57" s="3861"/>
      <c r="T57" s="3861"/>
      <c r="U57" s="3861"/>
      <c r="V57" s="3861"/>
      <c r="W57" s="3861"/>
      <c r="X57" s="3861"/>
      <c r="Y57" s="3862"/>
      <c r="Z57" s="3859" t="s">
        <v>225</v>
      </c>
      <c r="AA57" s="3861"/>
      <c r="AB57" s="3862"/>
      <c r="AC57" s="3873" t="s">
        <v>4993</v>
      </c>
      <c r="AD57" s="3874"/>
      <c r="AE57" s="3875"/>
      <c r="AF57" s="2574"/>
    </row>
    <row r="58" spans="2:32" s="2454" customFormat="1" ht="13.5" thickBot="1" x14ac:dyDescent="0.25">
      <c r="B58" s="3854"/>
      <c r="C58" s="3855"/>
      <c r="D58" s="3851"/>
      <c r="E58" s="3851" t="s">
        <v>5011</v>
      </c>
      <c r="F58" s="3851" t="s">
        <v>5012</v>
      </c>
      <c r="G58" s="3830" t="s">
        <v>5014</v>
      </c>
      <c r="H58" s="3830" t="s">
        <v>5075</v>
      </c>
      <c r="I58" s="3876" t="s">
        <v>5076</v>
      </c>
      <c r="J58" s="3876" t="s">
        <v>5077</v>
      </c>
      <c r="K58" s="3876" t="s">
        <v>5017</v>
      </c>
      <c r="L58" s="3876"/>
      <c r="M58" s="3876" t="s">
        <v>5078</v>
      </c>
      <c r="N58" s="3876" t="s">
        <v>5079</v>
      </c>
      <c r="O58" s="3876" t="s">
        <v>5080</v>
      </c>
      <c r="P58" s="3876" t="s">
        <v>5081</v>
      </c>
      <c r="Q58" s="3827" t="s">
        <v>5023</v>
      </c>
      <c r="R58" s="3827" t="s">
        <v>5024</v>
      </c>
      <c r="S58" s="3827" t="s">
        <v>5025</v>
      </c>
      <c r="T58" s="3827" t="s">
        <v>5082</v>
      </c>
      <c r="U58" s="3827" t="s">
        <v>5083</v>
      </c>
      <c r="V58" s="3827" t="s">
        <v>5028</v>
      </c>
      <c r="W58" s="3827" t="s">
        <v>5030</v>
      </c>
      <c r="X58" s="3830" t="s">
        <v>5084</v>
      </c>
      <c r="Y58" s="3830" t="s">
        <v>5085</v>
      </c>
      <c r="Z58" s="3827" t="s">
        <v>5086</v>
      </c>
      <c r="AA58" s="3827" t="s">
        <v>5087</v>
      </c>
      <c r="AB58" s="3827" t="s">
        <v>5088</v>
      </c>
      <c r="AC58" s="3827" t="s">
        <v>1154</v>
      </c>
      <c r="AD58" s="3827" t="s">
        <v>4994</v>
      </c>
      <c r="AE58" s="3827" t="s">
        <v>4995</v>
      </c>
      <c r="AF58" s="2574"/>
    </row>
    <row r="59" spans="2:32" s="2454" customFormat="1" ht="13.5" thickBot="1" x14ac:dyDescent="0.25">
      <c r="B59" s="3854"/>
      <c r="C59" s="3855"/>
      <c r="D59" s="3827"/>
      <c r="E59" s="3827"/>
      <c r="F59" s="3827"/>
      <c r="G59" s="3829"/>
      <c r="H59" s="3829"/>
      <c r="I59" s="3830"/>
      <c r="J59" s="3830"/>
      <c r="K59" s="3772" t="s">
        <v>5037</v>
      </c>
      <c r="L59" s="3775" t="s">
        <v>2798</v>
      </c>
      <c r="M59" s="3830"/>
      <c r="N59" s="3830"/>
      <c r="O59" s="3830"/>
      <c r="P59" s="3830"/>
      <c r="Q59" s="3828"/>
      <c r="R59" s="3828"/>
      <c r="S59" s="3828"/>
      <c r="T59" s="3828"/>
      <c r="U59" s="3828"/>
      <c r="V59" s="3828"/>
      <c r="W59" s="3828"/>
      <c r="X59" s="3829"/>
      <c r="Y59" s="3829"/>
      <c r="Z59" s="3828"/>
      <c r="AA59" s="3828"/>
      <c r="AB59" s="3828"/>
      <c r="AC59" s="3828"/>
      <c r="AD59" s="3828"/>
      <c r="AE59" s="3828"/>
      <c r="AF59" s="2574"/>
    </row>
    <row r="60" spans="2:32" s="2454" customFormat="1" x14ac:dyDescent="0.2">
      <c r="B60" s="5290" t="s">
        <v>6870</v>
      </c>
      <c r="C60" s="5290"/>
      <c r="D60" s="3150" t="s">
        <v>6871</v>
      </c>
      <c r="E60" s="3151"/>
      <c r="F60" s="3152"/>
      <c r="G60" s="2735"/>
      <c r="H60" s="2735"/>
      <c r="I60" s="3151"/>
      <c r="J60" s="3151"/>
      <c r="K60" s="3152"/>
      <c r="L60" s="2735"/>
      <c r="M60" s="3151"/>
      <c r="N60" s="3151"/>
      <c r="O60" s="3151"/>
      <c r="P60" s="3151"/>
      <c r="Q60" s="3151"/>
      <c r="R60" s="3152"/>
      <c r="S60" s="3152"/>
      <c r="T60" s="3151"/>
      <c r="U60" s="3151"/>
      <c r="V60" s="3152"/>
      <c r="W60" s="3152"/>
      <c r="X60" s="3151"/>
      <c r="Y60" s="3151"/>
      <c r="Z60" s="3152"/>
      <c r="AA60" s="3151"/>
      <c r="AB60" s="3151"/>
      <c r="AC60" s="2670"/>
      <c r="AD60" s="2670"/>
      <c r="AE60" s="2670"/>
      <c r="AF60" s="2574"/>
    </row>
    <row r="61" spans="2:32" s="2454" customFormat="1" ht="13.5" thickBot="1" x14ac:dyDescent="0.25">
      <c r="B61" s="5296" t="s">
        <v>6872</v>
      </c>
      <c r="C61" s="5296"/>
      <c r="D61" s="3654" t="s">
        <v>6873</v>
      </c>
      <c r="E61" s="3655"/>
      <c r="F61" s="3656"/>
      <c r="G61" s="2632"/>
      <c r="H61" s="2632"/>
      <c r="I61" s="3655"/>
      <c r="J61" s="3655"/>
      <c r="K61" s="3656"/>
      <c r="L61" s="2632"/>
      <c r="M61" s="3655"/>
      <c r="N61" s="3655"/>
      <c r="O61" s="3655"/>
      <c r="P61" s="3655"/>
      <c r="Q61" s="3655"/>
      <c r="R61" s="3656"/>
      <c r="S61" s="3656"/>
      <c r="T61" s="3655"/>
      <c r="U61" s="3655"/>
      <c r="V61" s="3656"/>
      <c r="W61" s="3656"/>
      <c r="X61" s="3655"/>
      <c r="Y61" s="3655"/>
      <c r="Z61" s="3656"/>
      <c r="AA61" s="3655"/>
      <c r="AB61" s="3655"/>
      <c r="AC61" s="2844"/>
      <c r="AD61" s="2844"/>
      <c r="AE61" s="2844"/>
      <c r="AF61" s="2574"/>
    </row>
    <row r="62" spans="2:32" s="2454" customFormat="1" x14ac:dyDescent="0.2">
      <c r="B62" s="2636"/>
      <c r="C62" s="2568"/>
      <c r="D62" s="2568"/>
      <c r="E62" s="2568"/>
      <c r="F62" s="2568"/>
      <c r="G62" s="2569"/>
      <c r="H62" s="2569"/>
      <c r="I62" s="2569"/>
      <c r="J62" s="2569"/>
      <c r="K62" s="2568"/>
      <c r="L62" s="2569"/>
      <c r="M62" s="2569"/>
      <c r="N62" s="2569"/>
      <c r="O62" s="2569"/>
      <c r="P62" s="2569"/>
      <c r="Q62" s="2633"/>
      <c r="R62" s="2633"/>
      <c r="S62" s="2633"/>
      <c r="T62" s="2633"/>
      <c r="U62" s="2633"/>
      <c r="V62" s="2633"/>
      <c r="W62" s="2633"/>
      <c r="X62" s="2633"/>
      <c r="Y62" s="2633"/>
      <c r="Z62" s="2633"/>
      <c r="AA62" s="2633"/>
      <c r="AB62" s="2633"/>
      <c r="AC62" s="2633"/>
      <c r="AD62" s="2633"/>
      <c r="AE62" s="2633"/>
      <c r="AF62" s="2574"/>
    </row>
    <row r="63" spans="2:32" s="2454" customFormat="1" x14ac:dyDescent="0.2">
      <c r="B63" s="3881" t="s">
        <v>4996</v>
      </c>
      <c r="C63" s="3882"/>
      <c r="D63" s="3883" t="s">
        <v>1871</v>
      </c>
      <c r="E63" s="3883"/>
      <c r="F63" s="3883"/>
      <c r="G63" s="3883"/>
      <c r="H63" s="3883"/>
      <c r="I63" s="2634"/>
      <c r="J63" s="2634"/>
      <c r="K63" s="2634"/>
      <c r="L63" s="2634"/>
      <c r="M63" s="2634"/>
      <c r="N63" s="2634"/>
      <c r="O63" s="2634"/>
      <c r="P63" s="2634"/>
      <c r="Q63" s="2633"/>
      <c r="R63" s="2633"/>
      <c r="S63" s="2633"/>
      <c r="T63" s="2633"/>
      <c r="U63" s="2633"/>
      <c r="V63" s="2633"/>
      <c r="W63" s="2633"/>
      <c r="X63" s="2633"/>
      <c r="Y63" s="2633"/>
      <c r="Z63" s="2633"/>
      <c r="AA63" s="2633"/>
      <c r="AB63" s="2633"/>
      <c r="AC63" s="2633"/>
      <c r="AD63" s="2633"/>
      <c r="AE63" s="2633"/>
      <c r="AF63" s="2574"/>
    </row>
    <row r="64" spans="2:32" s="2454" customFormat="1" x14ac:dyDescent="0.2">
      <c r="B64" s="3881" t="s">
        <v>4997</v>
      </c>
      <c r="C64" s="3882"/>
      <c r="D64" s="3883" t="s">
        <v>6874</v>
      </c>
      <c r="E64" s="3883"/>
      <c r="F64" s="3883"/>
      <c r="G64" s="3883"/>
      <c r="H64" s="3883"/>
      <c r="I64" s="2634"/>
      <c r="J64" s="2634"/>
      <c r="K64" s="2634"/>
      <c r="L64" s="2634"/>
      <c r="M64" s="2634"/>
      <c r="N64" s="2634"/>
      <c r="O64" s="2634"/>
      <c r="P64" s="2634"/>
      <c r="Q64" s="2633"/>
      <c r="R64" s="2633"/>
      <c r="S64" s="2633"/>
      <c r="T64" s="2633"/>
      <c r="U64" s="2633"/>
      <c r="V64" s="2633"/>
      <c r="W64" s="2633"/>
      <c r="X64" s="2633"/>
      <c r="Y64" s="2633"/>
      <c r="Z64" s="2633"/>
      <c r="AA64" s="2633"/>
      <c r="AB64" s="2633"/>
      <c r="AC64" s="2633"/>
      <c r="AD64" s="2633"/>
      <c r="AE64" s="2633"/>
      <c r="AF64" s="2574"/>
    </row>
    <row r="65" spans="2:32" s="2454" customFormat="1" ht="13.5" thickBot="1" x14ac:dyDescent="0.25">
      <c r="B65" s="3776"/>
      <c r="C65" s="3777"/>
      <c r="D65" s="3777"/>
      <c r="E65" s="3777"/>
      <c r="F65" s="3777"/>
      <c r="G65" s="2637"/>
      <c r="H65" s="2637"/>
      <c r="I65" s="2637"/>
      <c r="J65" s="2637"/>
      <c r="K65" s="2637"/>
      <c r="L65" s="2637"/>
      <c r="M65" s="2637"/>
      <c r="N65" s="2637"/>
      <c r="O65" s="2637"/>
      <c r="P65" s="2637"/>
      <c r="Q65" s="2637"/>
      <c r="R65" s="2637"/>
      <c r="S65" s="2637"/>
      <c r="T65" s="2637"/>
      <c r="U65" s="2637"/>
      <c r="V65" s="2637"/>
      <c r="W65" s="2637"/>
      <c r="X65" s="2637"/>
      <c r="Y65" s="2637"/>
      <c r="Z65" s="2637"/>
      <c r="AA65" s="2637"/>
      <c r="AB65" s="2637"/>
      <c r="AC65" s="2637"/>
      <c r="AD65" s="2637"/>
      <c r="AE65" s="2637"/>
      <c r="AF65" s="2579"/>
    </row>
    <row r="66" spans="2:32" s="2454" customFormat="1" x14ac:dyDescent="0.2">
      <c r="B66" s="2537"/>
      <c r="I66" s="2876"/>
    </row>
    <row r="67" spans="2:32" s="2454" customFormat="1" ht="13.5" thickBot="1" x14ac:dyDescent="0.25">
      <c r="B67" s="2537"/>
      <c r="I67" s="2876"/>
    </row>
    <row r="68" spans="2:32" s="2454" customFormat="1" ht="20.25" x14ac:dyDescent="0.2">
      <c r="B68" s="3839" t="s">
        <v>5069</v>
      </c>
      <c r="C68" s="3840"/>
      <c r="D68" s="3840"/>
      <c r="E68" s="3840"/>
      <c r="F68" s="3840"/>
      <c r="G68" s="3840"/>
      <c r="H68" s="3840"/>
      <c r="I68" s="3840"/>
      <c r="J68" s="3840"/>
      <c r="K68" s="3840"/>
      <c r="L68" s="3840"/>
      <c r="M68" s="3840"/>
      <c r="N68" s="3840"/>
      <c r="O68" s="3840"/>
      <c r="P68" s="3840"/>
      <c r="Q68" s="3840"/>
      <c r="R68" s="3840"/>
      <c r="S68" s="3840"/>
      <c r="T68" s="3840"/>
      <c r="U68" s="3840"/>
      <c r="V68" s="3840"/>
      <c r="W68" s="3840"/>
      <c r="X68" s="3840"/>
      <c r="Y68" s="3840"/>
      <c r="Z68" s="3840"/>
      <c r="AA68" s="3840"/>
      <c r="AB68" s="3840"/>
      <c r="AC68" s="3840"/>
      <c r="AD68" s="3840"/>
      <c r="AE68" s="3840"/>
      <c r="AF68" s="3841"/>
    </row>
    <row r="69" spans="2:32" s="2454" customFormat="1" x14ac:dyDescent="0.2">
      <c r="B69" s="3773"/>
      <c r="C69" s="3774"/>
      <c r="D69" s="3774"/>
      <c r="E69" s="3774"/>
      <c r="F69" s="3774"/>
      <c r="G69" s="2573"/>
      <c r="H69" s="2573"/>
      <c r="I69" s="2573"/>
      <c r="J69" s="2573"/>
      <c r="K69" s="2573"/>
      <c r="L69" s="2573"/>
      <c r="M69" s="2573"/>
      <c r="N69" s="2573"/>
      <c r="O69" s="2573"/>
      <c r="P69" s="2573"/>
      <c r="Q69" s="2573"/>
      <c r="R69" s="2573"/>
      <c r="S69" s="2573"/>
      <c r="T69" s="2573"/>
      <c r="U69" s="2573"/>
      <c r="V69" s="2573"/>
      <c r="W69" s="2573"/>
      <c r="X69" s="2573"/>
      <c r="Y69" s="2573"/>
      <c r="Z69" s="2573"/>
      <c r="AA69" s="2573"/>
      <c r="AB69" s="2573"/>
      <c r="AC69" s="2573"/>
      <c r="AD69" s="2573"/>
      <c r="AE69" s="2573"/>
      <c r="AF69" s="2574"/>
    </row>
    <row r="70" spans="2:32" s="2454" customFormat="1" x14ac:dyDescent="0.2">
      <c r="B70" s="2635" t="s">
        <v>5089</v>
      </c>
      <c r="C70" s="3774"/>
      <c r="D70" s="3866" t="s">
        <v>6222</v>
      </c>
      <c r="E70" s="3866"/>
      <c r="F70" s="3866"/>
      <c r="G70" s="2573"/>
      <c r="H70" s="2573"/>
      <c r="I70" s="2573"/>
      <c r="J70" s="2573"/>
      <c r="K70" s="2573"/>
      <c r="L70" s="2573"/>
      <c r="M70" s="2573"/>
      <c r="N70" s="2573"/>
      <c r="O70" s="2573"/>
      <c r="P70" s="2573"/>
      <c r="Q70" s="2573"/>
      <c r="R70" s="2573"/>
      <c r="S70" s="2573"/>
      <c r="T70" s="2573"/>
      <c r="U70" s="2573"/>
      <c r="V70" s="2573"/>
      <c r="W70" s="2573"/>
      <c r="X70" s="2573"/>
      <c r="Y70" s="2573"/>
      <c r="Z70" s="2573"/>
      <c r="AA70" s="2573"/>
      <c r="AB70" s="2573"/>
      <c r="AC70" s="2573"/>
      <c r="AD70" s="2573"/>
      <c r="AE70" s="2573"/>
      <c r="AF70" s="2574"/>
    </row>
    <row r="71" spans="2:32" s="2454" customFormat="1" x14ac:dyDescent="0.2">
      <c r="B71" s="3867" t="s">
        <v>5072</v>
      </c>
      <c r="C71" s="3868"/>
      <c r="D71" s="4771">
        <v>41781</v>
      </c>
      <c r="E71" s="4771"/>
      <c r="F71" s="4771"/>
      <c r="G71" s="2633"/>
      <c r="H71" s="2573"/>
      <c r="I71" s="2573"/>
      <c r="J71" s="2573"/>
      <c r="K71" s="2573"/>
      <c r="L71" s="2573"/>
      <c r="M71" s="2573"/>
      <c r="N71" s="2573"/>
      <c r="O71" s="2573"/>
      <c r="P71" s="2573"/>
      <c r="Q71" s="2573"/>
      <c r="R71" s="2573"/>
      <c r="S71" s="2573"/>
      <c r="T71" s="2573"/>
      <c r="U71" s="2573"/>
      <c r="V71" s="2573"/>
      <c r="W71" s="2573"/>
      <c r="X71" s="2573"/>
      <c r="Y71" s="2573"/>
      <c r="Z71" s="2573"/>
      <c r="AA71" s="2573"/>
      <c r="AB71" s="2573"/>
      <c r="AC71" s="2573"/>
      <c r="AD71" s="2573"/>
      <c r="AE71" s="2573"/>
      <c r="AF71" s="2574"/>
    </row>
    <row r="72" spans="2:32" s="2454" customFormat="1" x14ac:dyDescent="0.2">
      <c r="B72" s="3863" t="s">
        <v>5070</v>
      </c>
      <c r="C72" s="3864"/>
      <c r="D72" s="3887">
        <v>41821</v>
      </c>
      <c r="E72" s="3887"/>
      <c r="F72" s="3887"/>
      <c r="G72" s="2573"/>
      <c r="H72" s="2573"/>
      <c r="I72" s="2573"/>
      <c r="J72" s="2573"/>
      <c r="K72" s="2573"/>
      <c r="L72" s="2573"/>
      <c r="M72" s="2573"/>
      <c r="N72" s="2573"/>
      <c r="O72" s="2573"/>
      <c r="P72" s="2573"/>
      <c r="Q72" s="2573"/>
      <c r="R72" s="2573"/>
      <c r="S72" s="2573"/>
      <c r="T72" s="2573"/>
      <c r="U72" s="2573"/>
      <c r="V72" s="2573"/>
      <c r="W72" s="2573"/>
      <c r="X72" s="2573"/>
      <c r="Y72" s="2573"/>
      <c r="Z72" s="2573"/>
      <c r="AA72" s="2573"/>
      <c r="AB72" s="2573"/>
      <c r="AC72" s="2573"/>
      <c r="AD72" s="2573"/>
      <c r="AE72" s="2573"/>
      <c r="AF72" s="2574"/>
    </row>
    <row r="73" spans="2:32" s="2454" customFormat="1" ht="13.5" thickBot="1" x14ac:dyDescent="0.25">
      <c r="B73" s="3773"/>
      <c r="C73" s="3774"/>
      <c r="D73" s="3774"/>
      <c r="E73" s="3774"/>
      <c r="F73" s="3774"/>
      <c r="G73" s="2573"/>
      <c r="H73" s="2573"/>
      <c r="I73" s="2573"/>
      <c r="J73" s="2573"/>
      <c r="K73" s="2573"/>
      <c r="L73" s="2573"/>
      <c r="M73" s="2573"/>
      <c r="N73" s="2573"/>
      <c r="O73" s="2573"/>
      <c r="P73" s="2573"/>
      <c r="Q73" s="2573"/>
      <c r="R73" s="2573"/>
      <c r="S73" s="2573"/>
      <c r="T73" s="2573"/>
      <c r="U73" s="2573"/>
      <c r="V73" s="2573"/>
      <c r="W73" s="2573"/>
      <c r="X73" s="2573"/>
      <c r="Y73" s="2573"/>
      <c r="Z73" s="2573"/>
      <c r="AA73" s="2573"/>
      <c r="AB73" s="2573"/>
      <c r="AC73" s="2573"/>
      <c r="AD73" s="2573"/>
      <c r="AE73" s="2573"/>
      <c r="AF73" s="2574"/>
    </row>
    <row r="74" spans="2:32" s="2454" customFormat="1" ht="146.25" customHeight="1" thickBot="1" x14ac:dyDescent="0.25">
      <c r="B74" s="3844" t="s">
        <v>5071</v>
      </c>
      <c r="C74" s="3871"/>
      <c r="D74" s="3872" t="s">
        <v>6867</v>
      </c>
      <c r="E74" s="3847"/>
      <c r="F74" s="3847"/>
      <c r="G74" s="3847"/>
      <c r="H74" s="3847"/>
      <c r="I74" s="3847"/>
      <c r="J74" s="3847"/>
      <c r="K74" s="3847"/>
      <c r="L74" s="3847"/>
      <c r="M74" s="3847"/>
      <c r="N74" s="3847"/>
      <c r="O74" s="3847"/>
      <c r="P74" s="3847"/>
      <c r="Q74" s="3848"/>
      <c r="R74" s="2573"/>
      <c r="S74" s="2573"/>
      <c r="T74" s="2573"/>
      <c r="U74" s="2573"/>
      <c r="V74" s="2573"/>
      <c r="W74" s="2573"/>
      <c r="X74" s="2573"/>
      <c r="Y74" s="2573"/>
      <c r="Z74" s="2573"/>
      <c r="AA74" s="2573"/>
      <c r="AB74" s="2573"/>
      <c r="AC74" s="2573"/>
      <c r="AD74" s="2573"/>
      <c r="AE74" s="2573"/>
      <c r="AF74" s="2574"/>
    </row>
    <row r="75" spans="2:32" s="2454" customFormat="1" ht="13.5" thickBot="1" x14ac:dyDescent="0.25">
      <c r="B75" s="3773"/>
      <c r="C75" s="3774"/>
      <c r="D75" s="3774"/>
      <c r="E75" s="3774"/>
      <c r="F75" s="3774"/>
      <c r="G75" s="2573"/>
      <c r="H75" s="2573"/>
      <c r="I75" s="2573"/>
      <c r="J75" s="2573"/>
      <c r="K75" s="2573"/>
      <c r="L75" s="2573"/>
      <c r="M75" s="2573"/>
      <c r="N75" s="2573"/>
      <c r="O75" s="2573"/>
      <c r="P75" s="2573"/>
      <c r="Q75" s="2573"/>
      <c r="R75" s="2637"/>
      <c r="S75" s="2573"/>
      <c r="T75" s="2573"/>
      <c r="U75" s="2573"/>
      <c r="V75" s="2573"/>
      <c r="W75" s="2573"/>
      <c r="X75" s="2573"/>
      <c r="Y75" s="2573"/>
      <c r="Z75" s="2573"/>
      <c r="AA75" s="2573"/>
      <c r="AB75" s="2573"/>
      <c r="AC75" s="2573"/>
      <c r="AD75" s="2573"/>
      <c r="AE75" s="2573"/>
      <c r="AF75" s="2574"/>
    </row>
    <row r="76" spans="2:32" s="2454" customFormat="1" ht="13.5" thickBot="1" x14ac:dyDescent="0.25">
      <c r="B76" s="3852" t="s">
        <v>5073</v>
      </c>
      <c r="C76" s="3853"/>
      <c r="D76" s="3851" t="s">
        <v>5074</v>
      </c>
      <c r="E76" s="3856" t="s">
        <v>224</v>
      </c>
      <c r="F76" s="3857"/>
      <c r="G76" s="3857"/>
      <c r="H76" s="3857"/>
      <c r="I76" s="3857"/>
      <c r="J76" s="3857"/>
      <c r="K76" s="3857"/>
      <c r="L76" s="3857"/>
      <c r="M76" s="3857"/>
      <c r="N76" s="3857"/>
      <c r="O76" s="3857"/>
      <c r="P76" s="3858"/>
      <c r="Q76" s="3859" t="s">
        <v>340</v>
      </c>
      <c r="R76" s="3860"/>
      <c r="S76" s="3861"/>
      <c r="T76" s="3861"/>
      <c r="U76" s="3861"/>
      <c r="V76" s="3861"/>
      <c r="W76" s="3861"/>
      <c r="X76" s="3861"/>
      <c r="Y76" s="3862"/>
      <c r="Z76" s="3859" t="s">
        <v>225</v>
      </c>
      <c r="AA76" s="3861"/>
      <c r="AB76" s="3862"/>
      <c r="AC76" s="3873" t="s">
        <v>4993</v>
      </c>
      <c r="AD76" s="3874"/>
      <c r="AE76" s="3875"/>
      <c r="AF76" s="2574"/>
    </row>
    <row r="77" spans="2:32" s="2454" customFormat="1" ht="13.5" thickBot="1" x14ac:dyDescent="0.25">
      <c r="B77" s="3854"/>
      <c r="C77" s="3855"/>
      <c r="D77" s="3851"/>
      <c r="E77" s="3851" t="s">
        <v>5011</v>
      </c>
      <c r="F77" s="3851" t="s">
        <v>5012</v>
      </c>
      <c r="G77" s="3830" t="s">
        <v>5014</v>
      </c>
      <c r="H77" s="3830" t="s">
        <v>5075</v>
      </c>
      <c r="I77" s="3876" t="s">
        <v>5076</v>
      </c>
      <c r="J77" s="3876" t="s">
        <v>5077</v>
      </c>
      <c r="K77" s="3876" t="s">
        <v>5017</v>
      </c>
      <c r="L77" s="3876"/>
      <c r="M77" s="3876" t="s">
        <v>5078</v>
      </c>
      <c r="N77" s="3876" t="s">
        <v>5079</v>
      </c>
      <c r="O77" s="3876" t="s">
        <v>5080</v>
      </c>
      <c r="P77" s="3876" t="s">
        <v>5081</v>
      </c>
      <c r="Q77" s="3827" t="s">
        <v>5023</v>
      </c>
      <c r="R77" s="3827" t="s">
        <v>5024</v>
      </c>
      <c r="S77" s="3827" t="s">
        <v>5025</v>
      </c>
      <c r="T77" s="3827" t="s">
        <v>5082</v>
      </c>
      <c r="U77" s="3827" t="s">
        <v>5083</v>
      </c>
      <c r="V77" s="3827" t="s">
        <v>5028</v>
      </c>
      <c r="W77" s="3827" t="s">
        <v>5030</v>
      </c>
      <c r="X77" s="3830" t="s">
        <v>5084</v>
      </c>
      <c r="Y77" s="3830" t="s">
        <v>5085</v>
      </c>
      <c r="Z77" s="3827" t="s">
        <v>5086</v>
      </c>
      <c r="AA77" s="3827" t="s">
        <v>5087</v>
      </c>
      <c r="AB77" s="3827" t="s">
        <v>5088</v>
      </c>
      <c r="AC77" s="3827" t="s">
        <v>1154</v>
      </c>
      <c r="AD77" s="3827" t="s">
        <v>4994</v>
      </c>
      <c r="AE77" s="3827" t="s">
        <v>4995</v>
      </c>
      <c r="AF77" s="2574"/>
    </row>
    <row r="78" spans="2:32" s="2454" customFormat="1" ht="13.5" thickBot="1" x14ac:dyDescent="0.25">
      <c r="B78" s="3854"/>
      <c r="C78" s="3855"/>
      <c r="D78" s="3827"/>
      <c r="E78" s="3827"/>
      <c r="F78" s="3827"/>
      <c r="G78" s="3829"/>
      <c r="H78" s="3829"/>
      <c r="I78" s="3830"/>
      <c r="J78" s="3830"/>
      <c r="K78" s="3772" t="s">
        <v>5037</v>
      </c>
      <c r="L78" s="3775" t="s">
        <v>2798</v>
      </c>
      <c r="M78" s="3830"/>
      <c r="N78" s="3830"/>
      <c r="O78" s="3830"/>
      <c r="P78" s="3830"/>
      <c r="Q78" s="3828"/>
      <c r="R78" s="3828"/>
      <c r="S78" s="3828"/>
      <c r="T78" s="3828"/>
      <c r="U78" s="3828"/>
      <c r="V78" s="3828"/>
      <c r="W78" s="3828"/>
      <c r="X78" s="3829"/>
      <c r="Y78" s="3829"/>
      <c r="Z78" s="3828"/>
      <c r="AA78" s="3828"/>
      <c r="AB78" s="3828"/>
      <c r="AC78" s="3828"/>
      <c r="AD78" s="3828"/>
      <c r="AE78" s="3828"/>
      <c r="AF78" s="2574"/>
    </row>
    <row r="79" spans="2:32" s="2454" customFormat="1" ht="13.5" thickBot="1" x14ac:dyDescent="0.25">
      <c r="B79" s="3920" t="s">
        <v>6223</v>
      </c>
      <c r="C79" s="3921"/>
      <c r="D79" s="3156" t="s">
        <v>1534</v>
      </c>
      <c r="E79" s="3138"/>
      <c r="F79" s="3157"/>
      <c r="G79" s="3411"/>
      <c r="H79" s="3411"/>
      <c r="I79" s="3138"/>
      <c r="J79" s="3138"/>
      <c r="K79" s="3157"/>
      <c r="L79" s="3411"/>
      <c r="M79" s="3138"/>
      <c r="N79" s="3138"/>
      <c r="O79" s="3138"/>
      <c r="P79" s="3138"/>
      <c r="Q79" s="3138"/>
      <c r="R79" s="3157"/>
      <c r="S79" s="3157"/>
      <c r="T79" s="3138"/>
      <c r="U79" s="3138"/>
      <c r="V79" s="3157"/>
      <c r="W79" s="3157"/>
      <c r="X79" s="3138"/>
      <c r="Y79" s="3138"/>
      <c r="Z79" s="3157"/>
      <c r="AA79" s="3138"/>
      <c r="AB79" s="3138"/>
      <c r="AC79" s="3412"/>
      <c r="AD79" s="3412"/>
      <c r="AE79" s="3412"/>
      <c r="AF79" s="2574"/>
    </row>
    <row r="80" spans="2:32" s="2454" customFormat="1" x14ac:dyDescent="0.2">
      <c r="B80" s="2636"/>
      <c r="C80" s="2568"/>
      <c r="D80" s="2568"/>
      <c r="E80" s="2568"/>
      <c r="F80" s="2568"/>
      <c r="G80" s="2569"/>
      <c r="H80" s="2569"/>
      <c r="I80" s="2569"/>
      <c r="J80" s="2569"/>
      <c r="K80" s="2568"/>
      <c r="L80" s="2569"/>
      <c r="M80" s="2569"/>
      <c r="N80" s="2569"/>
      <c r="O80" s="2569"/>
      <c r="P80" s="2569"/>
      <c r="Q80" s="2633"/>
      <c r="R80" s="2633"/>
      <c r="S80" s="2633"/>
      <c r="T80" s="2633"/>
      <c r="U80" s="2633"/>
      <c r="V80" s="2633"/>
      <c r="W80" s="2633"/>
      <c r="X80" s="2633"/>
      <c r="Y80" s="2633"/>
      <c r="Z80" s="2633"/>
      <c r="AA80" s="2633"/>
      <c r="AB80" s="2633"/>
      <c r="AC80" s="2633"/>
      <c r="AD80" s="2633"/>
      <c r="AE80" s="2633"/>
      <c r="AF80" s="2574"/>
    </row>
    <row r="81" spans="2:32" s="2454" customFormat="1" x14ac:dyDescent="0.2">
      <c r="B81" s="3881" t="s">
        <v>4996</v>
      </c>
      <c r="C81" s="3882"/>
      <c r="D81" s="3883" t="s">
        <v>1871</v>
      </c>
      <c r="E81" s="3883"/>
      <c r="F81" s="3883"/>
      <c r="G81" s="3883"/>
      <c r="H81" s="3883"/>
      <c r="I81" s="2634"/>
      <c r="J81" s="2634"/>
      <c r="K81" s="2634"/>
      <c r="L81" s="2634"/>
      <c r="M81" s="2634"/>
      <c r="N81" s="2634"/>
      <c r="O81" s="2634"/>
      <c r="P81" s="2634"/>
      <c r="Q81" s="2633"/>
      <c r="R81" s="2633"/>
      <c r="S81" s="2633"/>
      <c r="T81" s="2633"/>
      <c r="U81" s="2633"/>
      <c r="V81" s="2633"/>
      <c r="W81" s="2633"/>
      <c r="X81" s="2633"/>
      <c r="Y81" s="2633"/>
      <c r="Z81" s="2633"/>
      <c r="AA81" s="2633"/>
      <c r="AB81" s="2633"/>
      <c r="AC81" s="2633"/>
      <c r="AD81" s="2633"/>
      <c r="AE81" s="2633"/>
      <c r="AF81" s="2574"/>
    </row>
    <row r="82" spans="2:32" s="2454" customFormat="1" x14ac:dyDescent="0.2">
      <c r="B82" s="3881" t="s">
        <v>4997</v>
      </c>
      <c r="C82" s="3882"/>
      <c r="D82" s="3883" t="s">
        <v>1871</v>
      </c>
      <c r="E82" s="3883"/>
      <c r="F82" s="3883"/>
      <c r="G82" s="3883"/>
      <c r="H82" s="3883"/>
      <c r="I82" s="2634"/>
      <c r="J82" s="2634"/>
      <c r="K82" s="2634"/>
      <c r="L82" s="2634"/>
      <c r="M82" s="2634"/>
      <c r="N82" s="2634"/>
      <c r="O82" s="2634"/>
      <c r="P82" s="2634"/>
      <c r="Q82" s="2633"/>
      <c r="R82" s="2633"/>
      <c r="S82" s="2633"/>
      <c r="T82" s="2633"/>
      <c r="U82" s="2633"/>
      <c r="V82" s="2633"/>
      <c r="W82" s="2633"/>
      <c r="X82" s="2633"/>
      <c r="Y82" s="2633"/>
      <c r="Z82" s="2633"/>
      <c r="AA82" s="2633"/>
      <c r="AB82" s="2633"/>
      <c r="AC82" s="2633"/>
      <c r="AD82" s="2633"/>
      <c r="AE82" s="2633"/>
      <c r="AF82" s="2574"/>
    </row>
    <row r="83" spans="2:32" s="2454" customFormat="1" ht="13.5" thickBot="1" x14ac:dyDescent="0.25">
      <c r="B83" s="3776"/>
      <c r="C83" s="3777"/>
      <c r="D83" s="3777"/>
      <c r="E83" s="3777"/>
      <c r="F83" s="377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579"/>
    </row>
    <row r="84" spans="2:32" s="2454" customFormat="1" x14ac:dyDescent="0.2">
      <c r="B84" s="3792"/>
      <c r="C84" s="3792"/>
      <c r="D84" s="3792"/>
      <c r="E84" s="3792"/>
      <c r="F84" s="3792"/>
      <c r="G84" s="2573"/>
      <c r="H84" s="2573"/>
      <c r="I84" s="2573"/>
      <c r="J84" s="2573"/>
      <c r="K84" s="2573"/>
      <c r="L84" s="2573"/>
      <c r="M84" s="2573"/>
      <c r="N84" s="2573"/>
      <c r="O84" s="2573"/>
      <c r="P84" s="2573"/>
      <c r="Q84" s="2573"/>
      <c r="R84" s="2573"/>
      <c r="S84" s="2573"/>
      <c r="T84" s="2573"/>
      <c r="U84" s="2573"/>
      <c r="V84" s="2573"/>
      <c r="W84" s="2573"/>
      <c r="X84" s="2573"/>
      <c r="Y84" s="2573"/>
      <c r="Z84" s="2573"/>
      <c r="AA84" s="2573"/>
      <c r="AB84" s="2573"/>
      <c r="AC84" s="2573"/>
      <c r="AD84" s="2573"/>
      <c r="AE84" s="2573"/>
      <c r="AF84" s="2573"/>
    </row>
    <row r="85" spans="2:32" s="2454" customFormat="1" ht="13.5" thickBot="1" x14ac:dyDescent="0.25">
      <c r="B85" s="3792"/>
      <c r="C85" s="3792"/>
      <c r="D85" s="3792"/>
      <c r="E85" s="3792"/>
      <c r="F85" s="3792"/>
      <c r="G85" s="2573"/>
      <c r="H85" s="2573"/>
      <c r="I85" s="2573"/>
      <c r="J85" s="2573"/>
      <c r="K85" s="2573"/>
      <c r="L85" s="2573"/>
      <c r="M85" s="2573"/>
      <c r="N85" s="2573"/>
      <c r="O85" s="2573"/>
      <c r="P85" s="2573"/>
      <c r="Q85" s="2573"/>
      <c r="R85" s="2573"/>
      <c r="S85" s="2573"/>
      <c r="T85" s="2573"/>
      <c r="U85" s="2573"/>
      <c r="V85" s="2573"/>
      <c r="W85" s="2573"/>
      <c r="X85" s="2573"/>
      <c r="Y85" s="2573"/>
      <c r="Z85" s="2573"/>
      <c r="AA85" s="2573"/>
      <c r="AB85" s="2573"/>
      <c r="AC85" s="2573"/>
      <c r="AD85" s="2573"/>
      <c r="AE85" s="2573"/>
      <c r="AF85" s="2573"/>
    </row>
    <row r="86" spans="2:32" s="2454" customFormat="1" ht="20.25" x14ac:dyDescent="0.2">
      <c r="B86" s="3839" t="s">
        <v>6862</v>
      </c>
      <c r="C86" s="3840"/>
      <c r="D86" s="3840"/>
      <c r="E86" s="3841"/>
      <c r="F86" s="3792"/>
      <c r="G86" s="2573"/>
      <c r="H86" s="2573"/>
      <c r="I86" s="2573"/>
      <c r="J86" s="2573"/>
      <c r="K86" s="2573"/>
      <c r="L86" s="2573"/>
      <c r="M86" s="2573"/>
      <c r="N86" s="2573"/>
      <c r="O86" s="2573"/>
      <c r="P86" s="2573"/>
      <c r="Q86" s="2573"/>
      <c r="R86" s="2573"/>
      <c r="S86" s="2573"/>
      <c r="T86" s="2573"/>
      <c r="U86" s="2573"/>
      <c r="V86" s="2573"/>
      <c r="W86" s="2573"/>
      <c r="X86" s="2573"/>
      <c r="Y86" s="2573"/>
      <c r="Z86" s="2573"/>
      <c r="AA86" s="2573"/>
      <c r="AB86" s="2573"/>
      <c r="AC86" s="2573"/>
      <c r="AD86" s="2573"/>
      <c r="AE86" s="2573"/>
      <c r="AF86" s="2573"/>
    </row>
    <row r="87" spans="2:32" s="2454" customFormat="1" x14ac:dyDescent="0.2">
      <c r="B87" s="2636"/>
      <c r="C87" s="2633"/>
      <c r="D87" s="3778"/>
      <c r="E87" s="3798"/>
      <c r="F87" s="3792"/>
      <c r="G87" s="2573"/>
      <c r="H87" s="2573"/>
      <c r="I87" s="2573"/>
      <c r="J87" s="2573"/>
      <c r="K87" s="2573"/>
      <c r="L87" s="2573"/>
      <c r="M87" s="2573"/>
      <c r="N87" s="2573"/>
      <c r="O87" s="2573"/>
      <c r="P87" s="2573"/>
      <c r="Q87" s="2573"/>
      <c r="R87" s="2573"/>
      <c r="S87" s="2573"/>
      <c r="T87" s="2573"/>
      <c r="U87" s="2573"/>
      <c r="V87" s="2573"/>
      <c r="W87" s="2573"/>
      <c r="X87" s="2573"/>
      <c r="Y87" s="2573"/>
      <c r="Z87" s="2573"/>
      <c r="AA87" s="2573"/>
      <c r="AB87" s="2573"/>
      <c r="AC87" s="2573"/>
      <c r="AD87" s="2573"/>
      <c r="AE87" s="2573"/>
      <c r="AF87" s="2573"/>
    </row>
    <row r="88" spans="2:32" s="2454" customFormat="1" x14ac:dyDescent="0.2">
      <c r="B88" s="2635" t="s">
        <v>6397</v>
      </c>
      <c r="C88" s="2284"/>
      <c r="D88" s="5292" t="s">
        <v>6850</v>
      </c>
      <c r="E88" s="5293"/>
      <c r="F88" s="3792"/>
      <c r="G88" s="2573"/>
      <c r="H88" s="2573"/>
      <c r="I88" s="2573"/>
      <c r="J88" s="2573"/>
      <c r="K88" s="2573"/>
      <c r="L88" s="2573"/>
      <c r="M88" s="2573"/>
      <c r="N88" s="2573"/>
      <c r="O88" s="2573"/>
      <c r="P88" s="2573"/>
      <c r="Q88" s="2573"/>
      <c r="R88" s="2573"/>
      <c r="S88" s="2573"/>
      <c r="T88" s="2573"/>
      <c r="U88" s="2573"/>
      <c r="V88" s="2573"/>
      <c r="W88" s="2573"/>
      <c r="X88" s="2573"/>
      <c r="Y88" s="2573"/>
      <c r="Z88" s="2573"/>
      <c r="AA88" s="2573"/>
      <c r="AB88" s="2573"/>
      <c r="AC88" s="2573"/>
      <c r="AD88" s="2573"/>
      <c r="AE88" s="2573"/>
      <c r="AF88" s="2573"/>
    </row>
    <row r="89" spans="2:32" s="2454" customFormat="1" x14ac:dyDescent="0.2">
      <c r="B89" s="2635" t="s">
        <v>5089</v>
      </c>
      <c r="C89" s="2284"/>
      <c r="D89" s="5292" t="s">
        <v>6880</v>
      </c>
      <c r="E89" s="5293"/>
      <c r="F89" s="3792"/>
      <c r="G89" s="2573"/>
      <c r="H89" s="2573"/>
      <c r="I89" s="2573"/>
      <c r="J89" s="2573"/>
      <c r="K89" s="2573"/>
      <c r="L89" s="2573"/>
      <c r="M89" s="2573"/>
      <c r="N89" s="2573"/>
      <c r="O89" s="2573"/>
      <c r="P89" s="2573"/>
      <c r="Q89" s="2573"/>
      <c r="R89" s="2573"/>
      <c r="S89" s="2573"/>
      <c r="T89" s="2573"/>
      <c r="U89" s="2573"/>
      <c r="V89" s="2573"/>
      <c r="W89" s="2573"/>
      <c r="X89" s="2573"/>
      <c r="Y89" s="2573"/>
      <c r="Z89" s="2573"/>
      <c r="AA89" s="2573"/>
      <c r="AB89" s="2573"/>
      <c r="AC89" s="2573"/>
      <c r="AD89" s="2573"/>
      <c r="AE89" s="2573"/>
      <c r="AF89" s="2573"/>
    </row>
    <row r="90" spans="2:32" s="2454" customFormat="1" x14ac:dyDescent="0.2">
      <c r="B90" s="2635"/>
      <c r="C90" s="2284"/>
      <c r="D90" s="3782"/>
      <c r="E90" s="3798"/>
      <c r="F90" s="3792"/>
      <c r="G90" s="2573"/>
      <c r="H90" s="2573"/>
      <c r="I90" s="2573"/>
      <c r="J90" s="2573"/>
      <c r="K90" s="2573"/>
      <c r="L90" s="2573"/>
      <c r="M90" s="2573"/>
      <c r="N90" s="2573"/>
      <c r="O90" s="2573"/>
      <c r="P90" s="2573"/>
      <c r="Q90" s="2573"/>
      <c r="R90" s="2573"/>
      <c r="S90" s="2573"/>
      <c r="T90" s="2573"/>
      <c r="U90" s="2573"/>
      <c r="V90" s="2573"/>
      <c r="W90" s="2573"/>
      <c r="X90" s="2573"/>
      <c r="Y90" s="2573"/>
      <c r="Z90" s="2573"/>
      <c r="AA90" s="2573"/>
      <c r="AB90" s="2573"/>
      <c r="AC90" s="2573"/>
      <c r="AD90" s="2573"/>
      <c r="AE90" s="2573"/>
      <c r="AF90" s="2573"/>
    </row>
    <row r="91" spans="2:32" s="2454" customFormat="1" ht="41.25" customHeight="1" x14ac:dyDescent="0.2">
      <c r="B91" s="3800" t="s">
        <v>1275</v>
      </c>
      <c r="C91" s="2284"/>
      <c r="D91" s="4766" t="s">
        <v>6881</v>
      </c>
      <c r="E91" s="4767"/>
      <c r="F91" s="3792"/>
      <c r="G91" s="2573"/>
      <c r="H91" s="2573"/>
      <c r="I91" s="2573"/>
      <c r="J91" s="2573"/>
      <c r="K91" s="2573"/>
      <c r="L91" s="2573"/>
      <c r="M91" s="2573"/>
      <c r="N91" s="2573"/>
      <c r="O91" s="2573"/>
      <c r="P91" s="2573"/>
      <c r="Q91" s="2573"/>
      <c r="R91" s="2573"/>
      <c r="S91" s="2573"/>
      <c r="T91" s="2573"/>
      <c r="U91" s="2573"/>
      <c r="V91" s="2573"/>
      <c r="W91" s="2573"/>
      <c r="X91" s="2573"/>
      <c r="Y91" s="2573"/>
      <c r="Z91" s="2573"/>
      <c r="AA91" s="2573"/>
      <c r="AB91" s="2573"/>
      <c r="AC91" s="2573"/>
      <c r="AD91" s="2573"/>
      <c r="AE91" s="2573"/>
      <c r="AF91" s="2573"/>
    </row>
    <row r="92" spans="2:32" s="2454" customFormat="1" x14ac:dyDescent="0.2">
      <c r="B92" s="3800"/>
      <c r="C92" s="2284"/>
      <c r="D92" s="3797"/>
      <c r="E92" s="3798"/>
      <c r="F92" s="3792"/>
      <c r="G92" s="2573"/>
      <c r="H92" s="2573"/>
      <c r="I92" s="2573"/>
      <c r="J92" s="2573"/>
      <c r="K92" s="2573"/>
      <c r="L92" s="2573"/>
      <c r="M92" s="2573"/>
      <c r="N92" s="2573"/>
      <c r="O92" s="2573"/>
      <c r="P92" s="2573"/>
      <c r="Q92" s="2573"/>
      <c r="R92" s="2573"/>
      <c r="S92" s="2573"/>
      <c r="T92" s="2573"/>
      <c r="U92" s="2573"/>
      <c r="V92" s="2573"/>
      <c r="W92" s="2573"/>
      <c r="X92" s="2573"/>
      <c r="Y92" s="2573"/>
      <c r="Z92" s="2573"/>
      <c r="AA92" s="2573"/>
      <c r="AB92" s="2573"/>
      <c r="AC92" s="2573"/>
      <c r="AD92" s="2573"/>
      <c r="AE92" s="2573"/>
      <c r="AF92" s="2573"/>
    </row>
    <row r="93" spans="2:32" s="2454" customFormat="1" ht="27.75" customHeight="1" x14ac:dyDescent="0.2">
      <c r="B93" s="3800" t="s">
        <v>6882</v>
      </c>
      <c r="C93" s="2284"/>
      <c r="D93" s="4766" t="s">
        <v>6883</v>
      </c>
      <c r="E93" s="4767"/>
      <c r="F93" s="3792"/>
      <c r="G93" s="2573"/>
      <c r="H93" s="2573"/>
      <c r="I93" s="2573"/>
      <c r="J93" s="2573"/>
      <c r="K93" s="2573"/>
      <c r="L93" s="2573"/>
      <c r="M93" s="2573"/>
      <c r="N93" s="2573"/>
      <c r="O93" s="2573"/>
      <c r="P93" s="2573"/>
      <c r="Q93" s="2573"/>
      <c r="R93" s="2573"/>
      <c r="S93" s="2573"/>
      <c r="T93" s="2573"/>
      <c r="U93" s="2573"/>
      <c r="V93" s="2573"/>
      <c r="W93" s="2573"/>
      <c r="X93" s="2573"/>
      <c r="Y93" s="2573"/>
      <c r="Z93" s="2573"/>
      <c r="AA93" s="2573"/>
      <c r="AB93" s="2573"/>
      <c r="AC93" s="2573"/>
      <c r="AD93" s="2573"/>
      <c r="AE93" s="2573"/>
      <c r="AF93" s="2573"/>
    </row>
    <row r="94" spans="2:32" s="2454" customFormat="1" x14ac:dyDescent="0.2">
      <c r="B94" s="3800"/>
      <c r="C94" s="2284"/>
      <c r="D94" s="3797"/>
      <c r="E94" s="3798"/>
      <c r="F94" s="3792"/>
      <c r="G94" s="2573"/>
      <c r="H94" s="2573"/>
      <c r="I94" s="2573"/>
      <c r="J94" s="2573"/>
      <c r="K94" s="2573"/>
      <c r="L94" s="2573"/>
      <c r="M94" s="2573"/>
      <c r="N94" s="2573"/>
      <c r="O94" s="2573"/>
      <c r="P94" s="2573"/>
      <c r="Q94" s="2573"/>
      <c r="R94" s="2573"/>
      <c r="S94" s="2573"/>
      <c r="T94" s="2573"/>
      <c r="U94" s="2573"/>
      <c r="V94" s="2573"/>
      <c r="W94" s="2573"/>
      <c r="X94" s="2573"/>
      <c r="Y94" s="2573"/>
      <c r="Z94" s="2573"/>
      <c r="AA94" s="2573"/>
      <c r="AB94" s="2573"/>
      <c r="AC94" s="2573"/>
      <c r="AD94" s="2573"/>
      <c r="AE94" s="2573"/>
      <c r="AF94" s="2573"/>
    </row>
    <row r="95" spans="2:32" s="2454" customFormat="1" ht="70.5" customHeight="1" x14ac:dyDescent="0.2">
      <c r="B95" s="3800" t="s">
        <v>6884</v>
      </c>
      <c r="C95" s="2284"/>
      <c r="D95" s="4766" t="s">
        <v>6885</v>
      </c>
      <c r="E95" s="4767"/>
      <c r="F95" s="3792"/>
      <c r="G95" s="2573"/>
      <c r="H95" s="2573"/>
      <c r="I95" s="2573"/>
      <c r="J95" s="2573"/>
      <c r="K95" s="2573"/>
      <c r="L95" s="2573"/>
      <c r="M95" s="2573"/>
      <c r="N95" s="2573"/>
      <c r="O95" s="2573"/>
      <c r="P95" s="2573"/>
      <c r="Q95" s="2573"/>
      <c r="R95" s="2573"/>
      <c r="S95" s="2573"/>
      <c r="T95" s="2573"/>
      <c r="U95" s="2573"/>
      <c r="V95" s="2573"/>
      <c r="W95" s="2573"/>
      <c r="X95" s="2573"/>
      <c r="Y95" s="2573"/>
      <c r="Z95" s="2573"/>
      <c r="AA95" s="2573"/>
      <c r="AB95" s="2573"/>
      <c r="AC95" s="2573"/>
      <c r="AD95" s="2573"/>
      <c r="AE95" s="2573"/>
      <c r="AF95" s="2573"/>
    </row>
    <row r="96" spans="2:32" s="2454" customFormat="1" x14ac:dyDescent="0.2">
      <c r="B96" s="3800"/>
      <c r="C96" s="2284"/>
      <c r="D96" s="3797"/>
      <c r="E96" s="3798"/>
      <c r="F96" s="3792"/>
      <c r="G96" s="2573"/>
      <c r="H96" s="2573"/>
      <c r="I96" s="2573"/>
      <c r="J96" s="2573"/>
      <c r="K96" s="2573"/>
      <c r="L96" s="2573"/>
      <c r="M96" s="2573"/>
      <c r="N96" s="2573"/>
      <c r="O96" s="2573"/>
      <c r="P96" s="2573"/>
      <c r="Q96" s="2573"/>
      <c r="R96" s="2573"/>
      <c r="S96" s="2573"/>
      <c r="T96" s="2573"/>
      <c r="U96" s="2573"/>
      <c r="V96" s="2573"/>
      <c r="W96" s="2573"/>
      <c r="X96" s="2573"/>
      <c r="Y96" s="2573"/>
      <c r="Z96" s="2573"/>
      <c r="AA96" s="2573"/>
      <c r="AB96" s="2573"/>
      <c r="AC96" s="2573"/>
      <c r="AD96" s="2573"/>
      <c r="AE96" s="2573"/>
      <c r="AF96" s="2573"/>
    </row>
    <row r="97" spans="2:32" s="2454" customFormat="1" ht="80.25" customHeight="1" x14ac:dyDescent="0.2">
      <c r="B97" s="3800" t="s">
        <v>4433</v>
      </c>
      <c r="C97" s="2284"/>
      <c r="D97" s="4766" t="s">
        <v>6886</v>
      </c>
      <c r="E97" s="4767"/>
      <c r="F97" s="3792"/>
      <c r="G97" s="2573"/>
      <c r="H97" s="2573"/>
      <c r="I97" s="2573"/>
      <c r="J97" s="2573"/>
      <c r="K97" s="2573"/>
      <c r="L97" s="2573"/>
      <c r="M97" s="2573"/>
      <c r="N97" s="2573"/>
      <c r="O97" s="2573"/>
      <c r="P97" s="2573"/>
      <c r="Q97" s="2573"/>
      <c r="R97" s="2573"/>
      <c r="S97" s="2573"/>
      <c r="T97" s="2573"/>
      <c r="U97" s="2573"/>
      <c r="V97" s="2573"/>
      <c r="W97" s="2573"/>
      <c r="X97" s="2573"/>
      <c r="Y97" s="2573"/>
      <c r="Z97" s="2573"/>
      <c r="AA97" s="2573"/>
      <c r="AB97" s="2573"/>
      <c r="AC97" s="2573"/>
      <c r="AD97" s="2573"/>
      <c r="AE97" s="2573"/>
      <c r="AF97" s="2573"/>
    </row>
    <row r="98" spans="2:32" s="2454" customFormat="1" x14ac:dyDescent="0.2">
      <c r="B98" s="3800"/>
      <c r="C98" s="2284"/>
      <c r="D98" s="3797"/>
      <c r="E98" s="3798"/>
      <c r="F98" s="3792"/>
      <c r="G98" s="2573"/>
      <c r="H98" s="2573"/>
      <c r="I98" s="2573"/>
      <c r="J98" s="2573"/>
      <c r="K98" s="2573"/>
      <c r="L98" s="2573"/>
      <c r="M98" s="2573"/>
      <c r="N98" s="2573"/>
      <c r="O98" s="2573"/>
      <c r="P98" s="2573"/>
      <c r="Q98" s="2573"/>
      <c r="R98" s="2573"/>
      <c r="S98" s="2573"/>
      <c r="T98" s="2573"/>
      <c r="U98" s="2573"/>
      <c r="V98" s="2573"/>
      <c r="W98" s="2573"/>
      <c r="X98" s="2573"/>
      <c r="Y98" s="2573"/>
      <c r="Z98" s="2573"/>
      <c r="AA98" s="2573"/>
      <c r="AB98" s="2573"/>
      <c r="AC98" s="2573"/>
      <c r="AD98" s="2573"/>
      <c r="AE98" s="2573"/>
      <c r="AF98" s="2573"/>
    </row>
    <row r="99" spans="2:32" s="2454" customFormat="1" ht="57.75" customHeight="1" x14ac:dyDescent="0.2">
      <c r="B99" s="3800" t="s">
        <v>6887</v>
      </c>
      <c r="C99" s="2284"/>
      <c r="D99" s="4766" t="s">
        <v>6888</v>
      </c>
      <c r="E99" s="4767"/>
      <c r="F99" s="3792"/>
      <c r="G99" s="2573"/>
      <c r="H99" s="2573"/>
      <c r="I99" s="2573"/>
      <c r="J99" s="2573"/>
      <c r="K99" s="2573"/>
      <c r="L99" s="2573"/>
      <c r="M99" s="2573"/>
      <c r="N99" s="2573"/>
      <c r="O99" s="2573"/>
      <c r="P99" s="2573"/>
      <c r="Q99" s="2573"/>
      <c r="R99" s="2573"/>
      <c r="S99" s="2573"/>
      <c r="T99" s="2573"/>
      <c r="U99" s="2573"/>
      <c r="V99" s="2573"/>
      <c r="W99" s="2573"/>
      <c r="X99" s="2573"/>
      <c r="Y99" s="2573"/>
      <c r="Z99" s="2573"/>
      <c r="AA99" s="2573"/>
      <c r="AB99" s="2573"/>
      <c r="AC99" s="2573"/>
      <c r="AD99" s="2573"/>
      <c r="AE99" s="2573"/>
      <c r="AF99" s="2573"/>
    </row>
    <row r="100" spans="2:32" s="2454" customFormat="1" ht="13.5" thickBot="1" x14ac:dyDescent="0.25">
      <c r="B100" s="3784"/>
      <c r="C100" s="3802"/>
      <c r="D100" s="3785"/>
      <c r="E100" s="3799"/>
      <c r="F100" s="3792"/>
      <c r="G100" s="2573"/>
      <c r="H100" s="2573"/>
      <c r="I100" s="2573"/>
      <c r="J100" s="2573"/>
      <c r="K100" s="2573"/>
      <c r="L100" s="2573"/>
      <c r="M100" s="2573"/>
      <c r="N100" s="2573"/>
      <c r="O100" s="2573"/>
      <c r="P100" s="2573"/>
      <c r="Q100" s="2573"/>
      <c r="R100" s="2573"/>
      <c r="S100" s="2573"/>
      <c r="T100" s="2573"/>
      <c r="U100" s="2573"/>
      <c r="V100" s="2573"/>
      <c r="W100" s="2573"/>
      <c r="X100" s="2573"/>
      <c r="Y100" s="2573"/>
      <c r="Z100" s="2573"/>
      <c r="AA100" s="2573"/>
      <c r="AB100" s="2573"/>
      <c r="AC100" s="2573"/>
      <c r="AD100" s="2573"/>
      <c r="AE100" s="2573"/>
      <c r="AF100" s="2573"/>
    </row>
    <row r="101" spans="2:32" s="2454" customFormat="1" x14ac:dyDescent="0.2">
      <c r="B101" s="3792"/>
      <c r="C101" s="3792"/>
      <c r="D101" s="3792"/>
      <c r="E101" s="3792"/>
      <c r="F101" s="3792"/>
      <c r="G101" s="2573"/>
      <c r="H101" s="2573"/>
      <c r="I101" s="2573"/>
      <c r="J101" s="2573"/>
      <c r="K101" s="2573"/>
      <c r="L101" s="2573"/>
      <c r="M101" s="2573"/>
      <c r="N101" s="2573"/>
      <c r="O101" s="2573"/>
      <c r="P101" s="2573"/>
      <c r="Q101" s="2573"/>
      <c r="R101" s="2573"/>
      <c r="S101" s="2573"/>
      <c r="T101" s="2573"/>
      <c r="U101" s="2573"/>
      <c r="V101" s="2573"/>
      <c r="W101" s="2573"/>
      <c r="X101" s="2573"/>
      <c r="Y101" s="2573"/>
      <c r="Z101" s="2573"/>
      <c r="AA101" s="2573"/>
      <c r="AB101" s="2573"/>
      <c r="AC101" s="2573"/>
      <c r="AD101" s="2573"/>
      <c r="AE101" s="2573"/>
      <c r="AF101" s="2573"/>
    </row>
    <row r="102" spans="2:32" s="2454" customFormat="1" ht="13.5" thickBot="1" x14ac:dyDescent="0.25">
      <c r="B102" s="3792"/>
      <c r="C102" s="3792"/>
      <c r="D102" s="3792"/>
      <c r="E102" s="3792"/>
      <c r="F102" s="3792"/>
      <c r="G102" s="2573"/>
      <c r="H102" s="2573"/>
      <c r="I102" s="2573"/>
      <c r="J102" s="2573"/>
      <c r="K102" s="2573"/>
      <c r="L102" s="2573"/>
      <c r="M102" s="2573"/>
      <c r="N102" s="2573"/>
      <c r="O102" s="2573"/>
      <c r="P102" s="2573"/>
      <c r="Q102" s="2573"/>
      <c r="R102" s="2573"/>
      <c r="S102" s="2573"/>
      <c r="T102" s="2573"/>
      <c r="U102" s="2573"/>
      <c r="V102" s="2573"/>
      <c r="W102" s="2573"/>
      <c r="X102" s="2573"/>
      <c r="Y102" s="2573"/>
      <c r="Z102" s="2573"/>
      <c r="AA102" s="2573"/>
      <c r="AB102" s="2573"/>
      <c r="AC102" s="2573"/>
      <c r="AD102" s="2573"/>
      <c r="AE102" s="2573"/>
      <c r="AF102" s="2573"/>
    </row>
    <row r="103" spans="2:32" s="2454" customFormat="1" ht="20.25" x14ac:dyDescent="0.2">
      <c r="B103" s="3839" t="s">
        <v>6862</v>
      </c>
      <c r="C103" s="3840"/>
      <c r="D103" s="3840"/>
      <c r="E103" s="3841"/>
      <c r="F103" s="3792"/>
      <c r="G103" s="2573"/>
      <c r="H103" s="2573"/>
      <c r="I103" s="2573"/>
      <c r="J103" s="2573"/>
      <c r="K103" s="2573"/>
      <c r="L103" s="2573"/>
      <c r="M103" s="2573"/>
      <c r="N103" s="2573"/>
      <c r="O103" s="2573"/>
      <c r="P103" s="2573"/>
      <c r="Q103" s="2573"/>
      <c r="R103" s="2573"/>
      <c r="S103" s="2573"/>
      <c r="T103" s="2573"/>
      <c r="U103" s="2573"/>
      <c r="V103" s="2573"/>
      <c r="W103" s="2573"/>
      <c r="X103" s="2573"/>
      <c r="Y103" s="2573"/>
      <c r="Z103" s="2573"/>
      <c r="AA103" s="2573"/>
      <c r="AB103" s="2573"/>
      <c r="AC103" s="2573"/>
      <c r="AD103" s="2573"/>
      <c r="AE103" s="2573"/>
      <c r="AF103" s="2573"/>
    </row>
    <row r="104" spans="2:32" s="2454" customFormat="1" x14ac:dyDescent="0.2">
      <c r="B104" s="2636"/>
      <c r="C104" s="2633"/>
      <c r="D104" s="3778"/>
      <c r="E104" s="3798"/>
      <c r="F104" s="3792"/>
      <c r="G104" s="2573"/>
      <c r="H104" s="2573"/>
      <c r="I104" s="2573"/>
      <c r="J104" s="2573"/>
      <c r="K104" s="2573"/>
      <c r="L104" s="2573"/>
      <c r="M104" s="2573"/>
      <c r="N104" s="2573"/>
      <c r="O104" s="2573"/>
      <c r="P104" s="2573"/>
      <c r="Q104" s="2573"/>
      <c r="R104" s="2573"/>
      <c r="S104" s="2573"/>
      <c r="T104" s="2573"/>
      <c r="U104" s="2573"/>
      <c r="V104" s="2573"/>
      <c r="W104" s="2573"/>
      <c r="X104" s="2573"/>
      <c r="Y104" s="2573"/>
      <c r="Z104" s="2573"/>
      <c r="AA104" s="2573"/>
      <c r="AB104" s="2573"/>
      <c r="AC104" s="2573"/>
      <c r="AD104" s="2573"/>
      <c r="AE104" s="2573"/>
      <c r="AF104" s="2573"/>
    </row>
    <row r="105" spans="2:32" s="2454" customFormat="1" x14ac:dyDescent="0.2">
      <c r="B105" s="2635" t="s">
        <v>6397</v>
      </c>
      <c r="C105" s="2284"/>
      <c r="D105" s="5292" t="s">
        <v>6850</v>
      </c>
      <c r="E105" s="5293"/>
      <c r="F105" s="3792"/>
      <c r="G105" s="2573"/>
      <c r="H105" s="2573"/>
      <c r="I105" s="2573"/>
      <c r="J105" s="2573"/>
      <c r="K105" s="2573"/>
      <c r="L105" s="2573"/>
      <c r="M105" s="2573"/>
      <c r="N105" s="2573"/>
      <c r="O105" s="2573"/>
      <c r="P105" s="2573"/>
      <c r="Q105" s="2573"/>
      <c r="R105" s="2573"/>
      <c r="S105" s="2573"/>
      <c r="T105" s="2573"/>
      <c r="U105" s="2573"/>
      <c r="V105" s="2573"/>
      <c r="W105" s="2573"/>
      <c r="X105" s="2573"/>
      <c r="Y105" s="2573"/>
      <c r="Z105" s="2573"/>
      <c r="AA105" s="2573"/>
      <c r="AB105" s="2573"/>
      <c r="AC105" s="2573"/>
      <c r="AD105" s="2573"/>
      <c r="AE105" s="2573"/>
      <c r="AF105" s="2573"/>
    </row>
    <row r="106" spans="2:32" s="2454" customFormat="1" x14ac:dyDescent="0.2">
      <c r="B106" s="2635" t="s">
        <v>5089</v>
      </c>
      <c r="C106" s="2284"/>
      <c r="D106" s="5292" t="s">
        <v>6863</v>
      </c>
      <c r="E106" s="5293"/>
      <c r="F106" s="3792"/>
      <c r="G106" s="2573"/>
      <c r="H106" s="2573"/>
      <c r="I106" s="2573"/>
      <c r="J106" s="2573"/>
      <c r="K106" s="2573"/>
      <c r="L106" s="2573"/>
      <c r="M106" s="2573"/>
      <c r="N106" s="2573"/>
      <c r="O106" s="2573"/>
      <c r="P106" s="2573"/>
      <c r="Q106" s="2573"/>
      <c r="R106" s="2573"/>
      <c r="S106" s="2573"/>
      <c r="T106" s="2573"/>
      <c r="U106" s="2573"/>
      <c r="V106" s="2573"/>
      <c r="W106" s="2573"/>
      <c r="X106" s="2573"/>
      <c r="Y106" s="2573"/>
      <c r="Z106" s="2573"/>
      <c r="AA106" s="2573"/>
      <c r="AB106" s="2573"/>
      <c r="AC106" s="2573"/>
      <c r="AD106" s="2573"/>
      <c r="AE106" s="2573"/>
      <c r="AF106" s="2573"/>
    </row>
    <row r="107" spans="2:32" s="2454" customFormat="1" x14ac:dyDescent="0.2">
      <c r="B107" s="2635" t="s">
        <v>6879</v>
      </c>
      <c r="C107" s="2284"/>
      <c r="D107" s="5294">
        <v>41779</v>
      </c>
      <c r="E107" s="5295"/>
      <c r="F107" s="3792"/>
      <c r="G107" s="2573"/>
      <c r="H107" s="2573"/>
      <c r="I107" s="2573"/>
      <c r="J107" s="2573"/>
      <c r="K107" s="2573"/>
      <c r="L107" s="2573"/>
      <c r="M107" s="2573"/>
      <c r="N107" s="2573"/>
      <c r="O107" s="2573"/>
      <c r="P107" s="2573"/>
      <c r="Q107" s="2573"/>
      <c r="R107" s="2573"/>
      <c r="S107" s="2573"/>
      <c r="T107" s="2573"/>
      <c r="U107" s="2573"/>
      <c r="V107" s="2573"/>
      <c r="W107" s="2573"/>
      <c r="X107" s="2573"/>
      <c r="Y107" s="2573"/>
      <c r="Z107" s="2573"/>
      <c r="AA107" s="2573"/>
      <c r="AB107" s="2573"/>
      <c r="AC107" s="2573"/>
      <c r="AD107" s="2573"/>
      <c r="AE107" s="2573"/>
      <c r="AF107" s="2573"/>
    </row>
    <row r="108" spans="2:32" s="2454" customFormat="1" x14ac:dyDescent="0.2">
      <c r="B108" s="2636"/>
      <c r="C108" s="3780"/>
      <c r="D108" s="3782"/>
      <c r="E108" s="3798"/>
      <c r="F108" s="3792"/>
      <c r="G108" s="2573"/>
      <c r="H108" s="2573"/>
      <c r="I108" s="2573"/>
      <c r="J108" s="2573"/>
      <c r="K108" s="2573"/>
      <c r="L108" s="2573"/>
      <c r="M108" s="2573"/>
      <c r="N108" s="2573"/>
      <c r="O108" s="2573"/>
      <c r="P108" s="2573"/>
      <c r="Q108" s="2573"/>
      <c r="R108" s="2573"/>
      <c r="S108" s="2573"/>
      <c r="T108" s="2573"/>
      <c r="U108" s="2573"/>
      <c r="V108" s="2573"/>
      <c r="W108" s="2573"/>
      <c r="X108" s="2573"/>
      <c r="Y108" s="2573"/>
      <c r="Z108" s="2573"/>
      <c r="AA108" s="2573"/>
      <c r="AB108" s="2573"/>
      <c r="AC108" s="2573"/>
      <c r="AD108" s="2573"/>
      <c r="AE108" s="2573"/>
      <c r="AF108" s="2573"/>
    </row>
    <row r="109" spans="2:32" s="2454" customFormat="1" ht="24" customHeight="1" x14ac:dyDescent="0.2">
      <c r="B109" s="3800" t="s">
        <v>1275</v>
      </c>
      <c r="C109" s="2284"/>
      <c r="D109" s="4766" t="s">
        <v>6864</v>
      </c>
      <c r="E109" s="4767"/>
      <c r="F109" s="3792"/>
      <c r="G109" s="2573"/>
      <c r="H109" s="2573"/>
      <c r="I109" s="2573"/>
      <c r="J109" s="2573"/>
      <c r="K109" s="2573"/>
      <c r="L109" s="2573"/>
      <c r="M109" s="2573"/>
      <c r="N109" s="2573"/>
      <c r="O109" s="2573"/>
      <c r="P109" s="2573"/>
      <c r="Q109" s="2573"/>
      <c r="R109" s="2573"/>
      <c r="S109" s="2573"/>
      <c r="T109" s="2573"/>
      <c r="U109" s="2573"/>
      <c r="V109" s="2573"/>
      <c r="W109" s="2573"/>
      <c r="X109" s="2573"/>
      <c r="Y109" s="2573"/>
      <c r="Z109" s="2573"/>
      <c r="AA109" s="2573"/>
      <c r="AB109" s="2573"/>
      <c r="AC109" s="2573"/>
      <c r="AD109" s="2573"/>
      <c r="AE109" s="2573"/>
      <c r="AF109" s="2573"/>
    </row>
    <row r="110" spans="2:32" s="2454" customFormat="1" x14ac:dyDescent="0.2">
      <c r="B110" s="3800"/>
      <c r="C110" s="2284"/>
      <c r="D110" s="3797"/>
      <c r="E110" s="3798"/>
      <c r="F110" s="3792"/>
      <c r="G110" s="2573"/>
      <c r="H110" s="2573"/>
      <c r="I110" s="2573"/>
      <c r="J110" s="2573"/>
      <c r="K110" s="2573"/>
      <c r="L110" s="2573"/>
      <c r="M110" s="2573"/>
      <c r="N110" s="2573"/>
      <c r="O110" s="2573"/>
      <c r="P110" s="2573"/>
      <c r="Q110" s="2573"/>
      <c r="R110" s="2573"/>
      <c r="S110" s="2573"/>
      <c r="T110" s="2573"/>
      <c r="U110" s="2573"/>
      <c r="V110" s="2573"/>
      <c r="W110" s="2573"/>
      <c r="X110" s="2573"/>
      <c r="Y110" s="2573"/>
      <c r="Z110" s="2573"/>
      <c r="AA110" s="2573"/>
      <c r="AB110" s="2573"/>
      <c r="AC110" s="2573"/>
      <c r="AD110" s="2573"/>
      <c r="AE110" s="2573"/>
      <c r="AF110" s="2573"/>
    </row>
    <row r="111" spans="2:32" s="2454" customFormat="1" ht="219" customHeight="1" x14ac:dyDescent="0.2">
      <c r="B111" s="3800" t="s">
        <v>4433</v>
      </c>
      <c r="C111" s="2284"/>
      <c r="D111" s="4766" t="s">
        <v>6865</v>
      </c>
      <c r="E111" s="4767"/>
      <c r="F111" s="3792"/>
      <c r="G111" s="2573"/>
      <c r="H111" s="2573"/>
      <c r="I111" s="2573"/>
      <c r="J111" s="2573"/>
      <c r="K111" s="2573"/>
      <c r="L111" s="2573"/>
      <c r="M111" s="2573"/>
      <c r="N111" s="2573"/>
      <c r="O111" s="2573"/>
      <c r="P111" s="2573"/>
      <c r="Q111" s="2573"/>
      <c r="R111" s="2573"/>
      <c r="S111" s="2573"/>
      <c r="T111" s="2573"/>
      <c r="U111" s="2573"/>
      <c r="V111" s="2573"/>
      <c r="W111" s="2573"/>
      <c r="X111" s="2573"/>
      <c r="Y111" s="2573"/>
      <c r="Z111" s="2573"/>
      <c r="AA111" s="2573"/>
      <c r="AB111" s="2573"/>
      <c r="AC111" s="2573"/>
      <c r="AD111" s="2573"/>
      <c r="AE111" s="2573"/>
      <c r="AF111" s="2573"/>
    </row>
    <row r="112" spans="2:32" s="2454" customFormat="1" x14ac:dyDescent="0.2">
      <c r="B112" s="3801"/>
      <c r="C112" s="3796"/>
      <c r="D112" s="3797"/>
      <c r="E112" s="3798"/>
      <c r="F112" s="3792"/>
      <c r="G112" s="2573"/>
      <c r="H112" s="2573"/>
      <c r="I112" s="2573"/>
      <c r="J112" s="2573"/>
      <c r="K112" s="2573"/>
      <c r="L112" s="2573"/>
      <c r="M112" s="2573"/>
      <c r="N112" s="2573"/>
      <c r="O112" s="2573"/>
      <c r="P112" s="2573"/>
      <c r="Q112" s="2573"/>
      <c r="R112" s="2573"/>
      <c r="S112" s="2573"/>
      <c r="T112" s="2573"/>
      <c r="U112" s="2573"/>
      <c r="V112" s="2573"/>
      <c r="W112" s="2573"/>
      <c r="X112" s="2573"/>
      <c r="Y112" s="2573"/>
      <c r="Z112" s="2573"/>
      <c r="AA112" s="2573"/>
      <c r="AB112" s="2573"/>
      <c r="AC112" s="2573"/>
      <c r="AD112" s="2573"/>
      <c r="AE112" s="2573"/>
      <c r="AF112" s="2573"/>
    </row>
    <row r="113" spans="2:32" s="2454" customFormat="1" ht="78.75" customHeight="1" x14ac:dyDescent="0.2">
      <c r="B113" s="3800" t="s">
        <v>2588</v>
      </c>
      <c r="C113" s="2284"/>
      <c r="D113" s="4766" t="s">
        <v>6866</v>
      </c>
      <c r="E113" s="4767"/>
      <c r="F113" s="3792"/>
      <c r="G113" s="2573"/>
      <c r="H113" s="2573"/>
      <c r="I113" s="2573"/>
      <c r="J113" s="2573"/>
      <c r="K113" s="2573"/>
      <c r="L113" s="2573"/>
      <c r="M113" s="2573"/>
      <c r="N113" s="2573"/>
      <c r="O113" s="2573"/>
      <c r="P113" s="2573"/>
      <c r="Q113" s="2573"/>
      <c r="R113" s="2573"/>
      <c r="S113" s="2573"/>
      <c r="T113" s="2573"/>
      <c r="U113" s="2573"/>
      <c r="V113" s="2573"/>
      <c r="W113" s="2573"/>
      <c r="X113" s="2573"/>
      <c r="Y113" s="2573"/>
      <c r="Z113" s="2573"/>
      <c r="AA113" s="2573"/>
      <c r="AB113" s="2573"/>
      <c r="AC113" s="2573"/>
      <c r="AD113" s="2573"/>
      <c r="AE113" s="2573"/>
      <c r="AF113" s="2573"/>
    </row>
    <row r="114" spans="2:32" s="2454" customFormat="1" ht="13.5" thickBot="1" x14ac:dyDescent="0.25">
      <c r="B114" s="3784"/>
      <c r="C114" s="3785"/>
      <c r="D114" s="3785"/>
      <c r="E114" s="3799"/>
      <c r="F114" s="3792"/>
      <c r="G114" s="2573"/>
      <c r="H114" s="2573"/>
      <c r="I114" s="2573"/>
      <c r="J114" s="2573"/>
      <c r="K114" s="2573"/>
      <c r="L114" s="2573"/>
      <c r="M114" s="2573"/>
      <c r="N114" s="2573"/>
      <c r="O114" s="2573"/>
      <c r="P114" s="2573"/>
      <c r="Q114" s="2573"/>
      <c r="R114" s="2573"/>
      <c r="S114" s="2573"/>
      <c r="T114" s="2573"/>
      <c r="U114" s="2573"/>
      <c r="V114" s="2573"/>
      <c r="W114" s="2573"/>
      <c r="X114" s="2573"/>
      <c r="Y114" s="2573"/>
      <c r="Z114" s="2573"/>
      <c r="AA114" s="2573"/>
      <c r="AB114" s="2573"/>
      <c r="AC114" s="2573"/>
      <c r="AD114" s="2573"/>
      <c r="AE114" s="2573"/>
      <c r="AF114" s="2573"/>
    </row>
    <row r="115" spans="2:32" s="2454" customFormat="1" x14ac:dyDescent="0.2">
      <c r="B115" s="3792"/>
      <c r="C115" s="3792"/>
      <c r="D115" s="3792"/>
      <c r="E115" s="3792"/>
      <c r="F115" s="3792"/>
      <c r="G115" s="2573"/>
      <c r="H115" s="2573"/>
      <c r="I115" s="2573"/>
      <c r="J115" s="2573"/>
      <c r="K115" s="2573"/>
      <c r="L115" s="2573"/>
      <c r="M115" s="2573"/>
      <c r="N115" s="2573"/>
      <c r="O115" s="2573"/>
      <c r="P115" s="2573"/>
      <c r="Q115" s="2573"/>
      <c r="R115" s="2573"/>
      <c r="S115" s="2573"/>
      <c r="T115" s="2573"/>
      <c r="U115" s="2573"/>
      <c r="V115" s="2573"/>
      <c r="W115" s="2573"/>
      <c r="X115" s="2573"/>
      <c r="Y115" s="2573"/>
      <c r="Z115" s="2573"/>
      <c r="AA115" s="2573"/>
      <c r="AB115" s="2573"/>
      <c r="AC115" s="2573"/>
      <c r="AD115" s="2573"/>
      <c r="AE115" s="2573"/>
      <c r="AF115" s="2573"/>
    </row>
    <row r="116" spans="2:32" s="2454" customFormat="1" ht="13.5" thickBot="1" x14ac:dyDescent="0.25">
      <c r="B116" s="2537"/>
      <c r="I116" s="2876"/>
    </row>
    <row r="117" spans="2:32" s="2454" customFormat="1" ht="20.25" x14ac:dyDescent="0.2">
      <c r="B117" s="3839" t="s">
        <v>5069</v>
      </c>
      <c r="C117" s="3840"/>
      <c r="D117" s="3840"/>
      <c r="E117" s="3840"/>
      <c r="F117" s="3840"/>
      <c r="G117" s="3840"/>
      <c r="H117" s="3840"/>
      <c r="I117" s="3840"/>
      <c r="J117" s="3840"/>
      <c r="K117" s="3840"/>
      <c r="L117" s="3840"/>
      <c r="M117" s="3840"/>
      <c r="N117" s="3840"/>
      <c r="O117" s="3840"/>
      <c r="P117" s="3840"/>
      <c r="Q117" s="3840"/>
      <c r="R117" s="3840"/>
      <c r="S117" s="3840"/>
      <c r="T117" s="3840"/>
      <c r="U117" s="3840"/>
      <c r="V117" s="3840"/>
      <c r="W117" s="3840"/>
      <c r="X117" s="3840"/>
      <c r="Y117" s="3840"/>
      <c r="Z117" s="3840"/>
      <c r="AA117" s="3840"/>
      <c r="AB117" s="3840"/>
      <c r="AC117" s="3840"/>
      <c r="AD117" s="3840"/>
      <c r="AE117" s="3840"/>
      <c r="AF117" s="3841"/>
    </row>
    <row r="118" spans="2:32" s="2454" customFormat="1" x14ac:dyDescent="0.2">
      <c r="B118" s="3773"/>
      <c r="C118" s="3774"/>
      <c r="D118" s="3774"/>
      <c r="E118" s="3774"/>
      <c r="F118" s="3774"/>
      <c r="G118" s="2573"/>
      <c r="H118" s="2573"/>
      <c r="I118" s="2573"/>
      <c r="J118" s="2573"/>
      <c r="K118" s="2573"/>
      <c r="L118" s="2573"/>
      <c r="M118" s="2573"/>
      <c r="N118" s="2573"/>
      <c r="O118" s="2573"/>
      <c r="P118" s="2573"/>
      <c r="Q118" s="2573"/>
      <c r="R118" s="2573"/>
      <c r="S118" s="2573"/>
      <c r="T118" s="2573"/>
      <c r="U118" s="2573"/>
      <c r="V118" s="2573"/>
      <c r="W118" s="2573"/>
      <c r="X118" s="2573"/>
      <c r="Y118" s="2573"/>
      <c r="Z118" s="2573"/>
      <c r="AA118" s="2573"/>
      <c r="AB118" s="2573"/>
      <c r="AC118" s="2573"/>
      <c r="AD118" s="2573"/>
      <c r="AE118" s="2573"/>
      <c r="AF118" s="2574"/>
    </row>
    <row r="119" spans="2:32" s="2454" customFormat="1" x14ac:dyDescent="0.2">
      <c r="B119" s="2635" t="s">
        <v>5089</v>
      </c>
      <c r="C119" s="3774"/>
      <c r="D119" s="3866" t="s">
        <v>6586</v>
      </c>
      <c r="E119" s="3866"/>
      <c r="F119" s="3866"/>
      <c r="G119" s="2573"/>
      <c r="H119" s="2573"/>
      <c r="I119" s="2573"/>
      <c r="J119" s="2573"/>
      <c r="K119" s="2573"/>
      <c r="L119" s="2573"/>
      <c r="M119" s="2573"/>
      <c r="N119" s="2573"/>
      <c r="O119" s="2573"/>
      <c r="P119" s="2573"/>
      <c r="Q119" s="2573"/>
      <c r="R119" s="2573"/>
      <c r="S119" s="2573"/>
      <c r="T119" s="2573"/>
      <c r="U119" s="2573"/>
      <c r="V119" s="2573"/>
      <c r="W119" s="2573"/>
      <c r="X119" s="2573"/>
      <c r="Y119" s="2573"/>
      <c r="Z119" s="2573"/>
      <c r="AA119" s="2573"/>
      <c r="AB119" s="2573"/>
      <c r="AC119" s="2573"/>
      <c r="AD119" s="2573"/>
      <c r="AE119" s="2573"/>
      <c r="AF119" s="2574"/>
    </row>
    <row r="120" spans="2:32" s="2454" customFormat="1" x14ac:dyDescent="0.2">
      <c r="B120" s="3867" t="s">
        <v>5072</v>
      </c>
      <c r="C120" s="3868"/>
      <c r="D120" s="4771">
        <v>41777</v>
      </c>
      <c r="E120" s="4771"/>
      <c r="F120" s="4771"/>
      <c r="G120" s="2633"/>
      <c r="H120" s="2573"/>
      <c r="I120" s="2573"/>
      <c r="J120" s="2573"/>
      <c r="K120" s="2573"/>
      <c r="L120" s="2573"/>
      <c r="M120" s="2573"/>
      <c r="N120" s="2573"/>
      <c r="O120" s="2573"/>
      <c r="P120" s="2573"/>
      <c r="Q120" s="2573"/>
      <c r="R120" s="2573"/>
      <c r="S120" s="2573"/>
      <c r="T120" s="2573"/>
      <c r="U120" s="2573"/>
      <c r="V120" s="2573"/>
      <c r="W120" s="2573"/>
      <c r="X120" s="2573"/>
      <c r="Y120" s="2573"/>
      <c r="Z120" s="2573"/>
      <c r="AA120" s="2573"/>
      <c r="AB120" s="2573"/>
      <c r="AC120" s="2573"/>
      <c r="AD120" s="2573"/>
      <c r="AE120" s="2573"/>
      <c r="AF120" s="2574"/>
    </row>
    <row r="121" spans="2:32" s="2454" customFormat="1" x14ac:dyDescent="0.2">
      <c r="B121" s="3863" t="s">
        <v>5070</v>
      </c>
      <c r="C121" s="3864"/>
      <c r="D121" s="3887">
        <v>41835</v>
      </c>
      <c r="E121" s="3887"/>
      <c r="F121" s="3887"/>
      <c r="G121" s="2573"/>
      <c r="H121" s="2573"/>
      <c r="I121" s="2573"/>
      <c r="J121" s="2573"/>
      <c r="K121" s="2573"/>
      <c r="L121" s="2573"/>
      <c r="M121" s="2573"/>
      <c r="N121" s="2573"/>
      <c r="O121" s="2573"/>
      <c r="P121" s="2573"/>
      <c r="Q121" s="2573"/>
      <c r="R121" s="2573"/>
      <c r="S121" s="2573"/>
      <c r="T121" s="2573"/>
      <c r="U121" s="2573"/>
      <c r="V121" s="2573"/>
      <c r="W121" s="2573"/>
      <c r="X121" s="2573"/>
      <c r="Y121" s="2573"/>
      <c r="Z121" s="2573"/>
      <c r="AA121" s="2573"/>
      <c r="AB121" s="2573"/>
      <c r="AC121" s="2573"/>
      <c r="AD121" s="2573"/>
      <c r="AE121" s="2573"/>
      <c r="AF121" s="2574"/>
    </row>
    <row r="122" spans="2:32" s="2454" customFormat="1" ht="13.5" thickBot="1" x14ac:dyDescent="0.25">
      <c r="B122" s="3773"/>
      <c r="C122" s="3774"/>
      <c r="D122" s="3774"/>
      <c r="E122" s="3774"/>
      <c r="F122" s="3774"/>
      <c r="G122" s="2573"/>
      <c r="H122" s="2573"/>
      <c r="I122" s="2573"/>
      <c r="J122" s="2573"/>
      <c r="K122" s="2573"/>
      <c r="L122" s="2573"/>
      <c r="M122" s="2573"/>
      <c r="N122" s="2573"/>
      <c r="O122" s="2573"/>
      <c r="P122" s="2573"/>
      <c r="Q122" s="2573"/>
      <c r="R122" s="2573"/>
      <c r="S122" s="2573"/>
      <c r="T122" s="2573"/>
      <c r="U122" s="2573"/>
      <c r="V122" s="2573"/>
      <c r="W122" s="2573"/>
      <c r="X122" s="2573"/>
      <c r="Y122" s="2573"/>
      <c r="Z122" s="2573"/>
      <c r="AA122" s="2573"/>
      <c r="AB122" s="2573"/>
      <c r="AC122" s="2573"/>
      <c r="AD122" s="2573"/>
      <c r="AE122" s="2573"/>
      <c r="AF122" s="2574"/>
    </row>
    <row r="123" spans="2:32" s="2454" customFormat="1" ht="167.25" customHeight="1" thickBot="1" x14ac:dyDescent="0.25">
      <c r="B123" s="3844" t="s">
        <v>5071</v>
      </c>
      <c r="C123" s="3871"/>
      <c r="D123" s="3872" t="s">
        <v>6861</v>
      </c>
      <c r="E123" s="3847"/>
      <c r="F123" s="3847"/>
      <c r="G123" s="3847"/>
      <c r="H123" s="3847"/>
      <c r="I123" s="3847"/>
      <c r="J123" s="3847"/>
      <c r="K123" s="3847"/>
      <c r="L123" s="3847"/>
      <c r="M123" s="3847"/>
      <c r="N123" s="3847"/>
      <c r="O123" s="3847"/>
      <c r="P123" s="3847"/>
      <c r="Q123" s="3848"/>
      <c r="R123" s="2573"/>
      <c r="S123" s="2573"/>
      <c r="T123" s="2573"/>
      <c r="U123" s="2573"/>
      <c r="V123" s="2573"/>
      <c r="W123" s="2573"/>
      <c r="X123" s="2573"/>
      <c r="Y123" s="2573"/>
      <c r="Z123" s="2573"/>
      <c r="AA123" s="2573"/>
      <c r="AB123" s="2573"/>
      <c r="AC123" s="2573"/>
      <c r="AD123" s="2573"/>
      <c r="AE123" s="2573"/>
      <c r="AF123" s="2574"/>
    </row>
    <row r="124" spans="2:32" s="2454" customFormat="1" ht="13.5" thickBot="1" x14ac:dyDescent="0.25">
      <c r="B124" s="3773"/>
      <c r="C124" s="3774"/>
      <c r="D124" s="3774"/>
      <c r="E124" s="3774"/>
      <c r="F124" s="3774"/>
      <c r="G124" s="2573"/>
      <c r="H124" s="2573"/>
      <c r="I124" s="2573"/>
      <c r="J124" s="2573"/>
      <c r="K124" s="2573"/>
      <c r="L124" s="2573"/>
      <c r="M124" s="2573"/>
      <c r="N124" s="2573"/>
      <c r="O124" s="2573"/>
      <c r="P124" s="2573"/>
      <c r="Q124" s="2573"/>
      <c r="R124" s="2637"/>
      <c r="S124" s="2573"/>
      <c r="T124" s="2573"/>
      <c r="U124" s="2573"/>
      <c r="V124" s="2573"/>
      <c r="W124" s="2573"/>
      <c r="X124" s="2573"/>
      <c r="Y124" s="2573"/>
      <c r="Z124" s="2573"/>
      <c r="AA124" s="2573"/>
      <c r="AB124" s="2573"/>
      <c r="AC124" s="2573"/>
      <c r="AD124" s="2573"/>
      <c r="AE124" s="2573"/>
      <c r="AF124" s="2574"/>
    </row>
    <row r="125" spans="2:32" s="2454" customFormat="1" ht="13.5" thickBot="1" x14ac:dyDescent="0.25">
      <c r="B125" s="3852" t="s">
        <v>5073</v>
      </c>
      <c r="C125" s="3853"/>
      <c r="D125" s="3851" t="s">
        <v>5074</v>
      </c>
      <c r="E125" s="3856" t="s">
        <v>224</v>
      </c>
      <c r="F125" s="3857"/>
      <c r="G125" s="3857"/>
      <c r="H125" s="3857"/>
      <c r="I125" s="3857"/>
      <c r="J125" s="3857"/>
      <c r="K125" s="3857"/>
      <c r="L125" s="3857"/>
      <c r="M125" s="3857"/>
      <c r="N125" s="3857"/>
      <c r="O125" s="3857"/>
      <c r="P125" s="3858"/>
      <c r="Q125" s="3859" t="s">
        <v>340</v>
      </c>
      <c r="R125" s="3860"/>
      <c r="S125" s="3861"/>
      <c r="T125" s="3861"/>
      <c r="U125" s="3861"/>
      <c r="V125" s="3861"/>
      <c r="W125" s="3861"/>
      <c r="X125" s="3861"/>
      <c r="Y125" s="3862"/>
      <c r="Z125" s="3859" t="s">
        <v>225</v>
      </c>
      <c r="AA125" s="3861"/>
      <c r="AB125" s="3862"/>
      <c r="AC125" s="3873" t="s">
        <v>4993</v>
      </c>
      <c r="AD125" s="3874"/>
      <c r="AE125" s="3875"/>
      <c r="AF125" s="2574"/>
    </row>
    <row r="126" spans="2:32" s="2454" customFormat="1" ht="13.5" thickBot="1" x14ac:dyDescent="0.25">
      <c r="B126" s="3854"/>
      <c r="C126" s="3855"/>
      <c r="D126" s="3851"/>
      <c r="E126" s="3851" t="s">
        <v>5011</v>
      </c>
      <c r="F126" s="3851" t="s">
        <v>5012</v>
      </c>
      <c r="G126" s="3830" t="s">
        <v>5014</v>
      </c>
      <c r="H126" s="3830" t="s">
        <v>5075</v>
      </c>
      <c r="I126" s="3876" t="s">
        <v>5076</v>
      </c>
      <c r="J126" s="3876" t="s">
        <v>5077</v>
      </c>
      <c r="K126" s="3876" t="s">
        <v>5017</v>
      </c>
      <c r="L126" s="3876"/>
      <c r="M126" s="3876" t="s">
        <v>5078</v>
      </c>
      <c r="N126" s="3876" t="s">
        <v>5079</v>
      </c>
      <c r="O126" s="3876" t="s">
        <v>5080</v>
      </c>
      <c r="P126" s="3876" t="s">
        <v>5081</v>
      </c>
      <c r="Q126" s="3827" t="s">
        <v>5023</v>
      </c>
      <c r="R126" s="3827" t="s">
        <v>5024</v>
      </c>
      <c r="S126" s="3827" t="s">
        <v>5025</v>
      </c>
      <c r="T126" s="3827" t="s">
        <v>5082</v>
      </c>
      <c r="U126" s="3827" t="s">
        <v>5083</v>
      </c>
      <c r="V126" s="3827" t="s">
        <v>5028</v>
      </c>
      <c r="W126" s="3827" t="s">
        <v>5030</v>
      </c>
      <c r="X126" s="3830" t="s">
        <v>5084</v>
      </c>
      <c r="Y126" s="3830" t="s">
        <v>5085</v>
      </c>
      <c r="Z126" s="3827" t="s">
        <v>5086</v>
      </c>
      <c r="AA126" s="3827" t="s">
        <v>5087</v>
      </c>
      <c r="AB126" s="3827" t="s">
        <v>5088</v>
      </c>
      <c r="AC126" s="3827" t="s">
        <v>1154</v>
      </c>
      <c r="AD126" s="3827" t="s">
        <v>4994</v>
      </c>
      <c r="AE126" s="3827" t="s">
        <v>4995</v>
      </c>
      <c r="AF126" s="2574"/>
    </row>
    <row r="127" spans="2:32" s="2454" customFormat="1" ht="13.5" thickBot="1" x14ac:dyDescent="0.25">
      <c r="B127" s="3854"/>
      <c r="C127" s="3855"/>
      <c r="D127" s="3827"/>
      <c r="E127" s="3827"/>
      <c r="F127" s="3827"/>
      <c r="G127" s="3829"/>
      <c r="H127" s="3829"/>
      <c r="I127" s="3830"/>
      <c r="J127" s="3830"/>
      <c r="K127" s="3772" t="s">
        <v>5037</v>
      </c>
      <c r="L127" s="3775" t="s">
        <v>2798</v>
      </c>
      <c r="M127" s="3830"/>
      <c r="N127" s="3830"/>
      <c r="O127" s="3830"/>
      <c r="P127" s="3830"/>
      <c r="Q127" s="3828"/>
      <c r="R127" s="3828"/>
      <c r="S127" s="3828"/>
      <c r="T127" s="3828"/>
      <c r="U127" s="3828"/>
      <c r="V127" s="3828"/>
      <c r="W127" s="3828"/>
      <c r="X127" s="3829"/>
      <c r="Y127" s="3829"/>
      <c r="Z127" s="3828"/>
      <c r="AA127" s="3828"/>
      <c r="AB127" s="3828"/>
      <c r="AC127" s="3828"/>
      <c r="AD127" s="3828"/>
      <c r="AE127" s="3828"/>
      <c r="AF127" s="2574"/>
    </row>
    <row r="128" spans="2:32" s="2454" customFormat="1" x14ac:dyDescent="0.2">
      <c r="B128" s="5298" t="s">
        <v>6586</v>
      </c>
      <c r="C128" s="5299"/>
      <c r="D128" s="3150" t="s">
        <v>1534</v>
      </c>
      <c r="E128" s="3151"/>
      <c r="F128" s="3152"/>
      <c r="G128" s="2735"/>
      <c r="H128" s="2735"/>
      <c r="I128" s="3151"/>
      <c r="J128" s="3151"/>
      <c r="K128" s="3152"/>
      <c r="L128" s="2735"/>
      <c r="M128" s="3151"/>
      <c r="N128" s="3151"/>
      <c r="O128" s="3151"/>
      <c r="P128" s="3151"/>
      <c r="Q128" s="3151"/>
      <c r="R128" s="3152"/>
      <c r="S128" s="3152"/>
      <c r="T128" s="3151"/>
      <c r="U128" s="3151"/>
      <c r="V128" s="3152"/>
      <c r="W128" s="3152"/>
      <c r="X128" s="3151"/>
      <c r="Y128" s="3151"/>
      <c r="Z128" s="3152"/>
      <c r="AA128" s="3151"/>
      <c r="AB128" s="3151"/>
      <c r="AC128" s="2670"/>
      <c r="AD128" s="2670"/>
      <c r="AE128" s="2670"/>
      <c r="AF128" s="2574"/>
    </row>
    <row r="129" spans="2:32" s="2454" customFormat="1" x14ac:dyDescent="0.2">
      <c r="B129" s="2636"/>
      <c r="C129" s="2568"/>
      <c r="D129" s="2568"/>
      <c r="E129" s="2568"/>
      <c r="F129" s="2568"/>
      <c r="G129" s="2569"/>
      <c r="H129" s="2569"/>
      <c r="I129" s="2569"/>
      <c r="J129" s="2569"/>
      <c r="K129" s="2568"/>
      <c r="L129" s="2569"/>
      <c r="M129" s="2569"/>
      <c r="N129" s="2569"/>
      <c r="O129" s="2569"/>
      <c r="P129" s="2569"/>
      <c r="Q129" s="2633"/>
      <c r="R129" s="2633"/>
      <c r="S129" s="2633"/>
      <c r="T129" s="2633"/>
      <c r="U129" s="2633"/>
      <c r="V129" s="2633"/>
      <c r="W129" s="2633"/>
      <c r="X129" s="2633"/>
      <c r="Y129" s="2633"/>
      <c r="Z129" s="2633"/>
      <c r="AA129" s="2633"/>
      <c r="AB129" s="2633"/>
      <c r="AC129" s="2633"/>
      <c r="AD129" s="2633"/>
      <c r="AE129" s="2633"/>
      <c r="AF129" s="2574"/>
    </row>
    <row r="130" spans="2:32" s="2454" customFormat="1" x14ac:dyDescent="0.2">
      <c r="B130" s="3881" t="s">
        <v>4996</v>
      </c>
      <c r="C130" s="3882"/>
      <c r="D130" s="3883" t="s">
        <v>1871</v>
      </c>
      <c r="E130" s="3883"/>
      <c r="F130" s="3883"/>
      <c r="G130" s="3883"/>
      <c r="H130" s="3883"/>
      <c r="I130" s="2634"/>
      <c r="J130" s="2634"/>
      <c r="K130" s="2634"/>
      <c r="L130" s="2634"/>
      <c r="M130" s="2634"/>
      <c r="N130" s="2634"/>
      <c r="O130" s="2634"/>
      <c r="P130" s="2634"/>
      <c r="Q130" s="2633"/>
      <c r="R130" s="2633"/>
      <c r="S130" s="2633"/>
      <c r="T130" s="2633"/>
      <c r="U130" s="2633"/>
      <c r="V130" s="2633"/>
      <c r="W130" s="2633"/>
      <c r="X130" s="2633"/>
      <c r="Y130" s="2633"/>
      <c r="Z130" s="2633"/>
      <c r="AA130" s="2633"/>
      <c r="AB130" s="2633"/>
      <c r="AC130" s="2633"/>
      <c r="AD130" s="2633"/>
      <c r="AE130" s="2633"/>
      <c r="AF130" s="2574"/>
    </row>
    <row r="131" spans="2:32" s="2454" customFormat="1" x14ac:dyDescent="0.2">
      <c r="B131" s="3881" t="s">
        <v>4997</v>
      </c>
      <c r="C131" s="3882"/>
      <c r="D131" s="3883" t="s">
        <v>1871</v>
      </c>
      <c r="E131" s="3883"/>
      <c r="F131" s="3883"/>
      <c r="G131" s="3883"/>
      <c r="H131" s="3883"/>
      <c r="I131" s="2634"/>
      <c r="J131" s="2634"/>
      <c r="K131" s="2634"/>
      <c r="L131" s="2634"/>
      <c r="M131" s="2634"/>
      <c r="N131" s="2634"/>
      <c r="O131" s="2634"/>
      <c r="P131" s="2634"/>
      <c r="Q131" s="2633"/>
      <c r="R131" s="2633"/>
      <c r="S131" s="2633"/>
      <c r="T131" s="2633"/>
      <c r="U131" s="2633"/>
      <c r="V131" s="2633"/>
      <c r="W131" s="2633"/>
      <c r="X131" s="2633"/>
      <c r="Y131" s="2633"/>
      <c r="Z131" s="2633"/>
      <c r="AA131" s="2633"/>
      <c r="AB131" s="2633"/>
      <c r="AC131" s="2633"/>
      <c r="AD131" s="2633"/>
      <c r="AE131" s="2633"/>
      <c r="AF131" s="2574"/>
    </row>
    <row r="132" spans="2:32" s="2454" customFormat="1" ht="13.5" thickBot="1" x14ac:dyDescent="0.25">
      <c r="B132" s="3776"/>
      <c r="C132" s="3777"/>
      <c r="D132" s="3777"/>
      <c r="E132" s="3777"/>
      <c r="F132" s="3777"/>
      <c r="G132" s="2637"/>
      <c r="H132" s="2637"/>
      <c r="I132" s="2637"/>
      <c r="J132" s="2637"/>
      <c r="K132" s="2637"/>
      <c r="L132" s="2637"/>
      <c r="M132" s="2637"/>
      <c r="N132" s="2637"/>
      <c r="O132" s="2637"/>
      <c r="P132" s="2637"/>
      <c r="Q132" s="2637"/>
      <c r="R132" s="2637"/>
      <c r="S132" s="2637"/>
      <c r="T132" s="2637"/>
      <c r="U132" s="2637"/>
      <c r="V132" s="2637"/>
      <c r="W132" s="2637"/>
      <c r="X132" s="2637"/>
      <c r="Y132" s="2637"/>
      <c r="Z132" s="2637"/>
      <c r="AA132" s="2637"/>
      <c r="AB132" s="2637"/>
      <c r="AC132" s="2637"/>
      <c r="AD132" s="2637"/>
      <c r="AE132" s="2637"/>
      <c r="AF132" s="2579"/>
    </row>
    <row r="133" spans="2:32" s="2454" customFormat="1" x14ac:dyDescent="0.2">
      <c r="B133" s="2537"/>
      <c r="I133" s="2876"/>
    </row>
    <row r="134" spans="2:32" s="2454" customFormat="1" ht="13.5" thickBot="1" x14ac:dyDescent="0.25">
      <c r="B134" s="2537"/>
      <c r="I134" s="2876"/>
    </row>
    <row r="135" spans="2:32" s="2454" customFormat="1" ht="20.25" x14ac:dyDescent="0.2">
      <c r="B135" s="3839" t="s">
        <v>5069</v>
      </c>
      <c r="C135" s="3840"/>
      <c r="D135" s="3840"/>
      <c r="E135" s="3840"/>
      <c r="F135" s="3840"/>
      <c r="G135" s="3840"/>
      <c r="H135" s="3840"/>
      <c r="I135" s="3840"/>
      <c r="J135" s="3840"/>
      <c r="K135" s="3840"/>
      <c r="L135" s="3840"/>
      <c r="M135" s="3840"/>
      <c r="N135" s="3840"/>
      <c r="O135" s="3840"/>
      <c r="P135" s="3840"/>
      <c r="Q135" s="3840"/>
      <c r="R135" s="3840"/>
      <c r="S135" s="3840"/>
      <c r="T135" s="3840"/>
      <c r="U135" s="3840"/>
      <c r="V135" s="3840"/>
      <c r="W135" s="3840"/>
      <c r="X135" s="3840"/>
      <c r="Y135" s="3840"/>
      <c r="Z135" s="3840"/>
      <c r="AA135" s="3840"/>
      <c r="AB135" s="3840"/>
      <c r="AC135" s="3840"/>
      <c r="AD135" s="3840"/>
      <c r="AE135" s="3840"/>
      <c r="AF135" s="3841"/>
    </row>
    <row r="136" spans="2:32" s="2454" customFormat="1" x14ac:dyDescent="0.2">
      <c r="B136" s="3773"/>
      <c r="C136" s="3774"/>
      <c r="D136" s="3774"/>
      <c r="E136" s="3774"/>
      <c r="F136" s="3774"/>
      <c r="G136" s="2573"/>
      <c r="H136" s="2573"/>
      <c r="I136" s="2573"/>
      <c r="J136" s="2573"/>
      <c r="K136" s="2573"/>
      <c r="L136" s="2573"/>
      <c r="M136" s="2573"/>
      <c r="N136" s="2573"/>
      <c r="O136" s="2573"/>
      <c r="P136" s="2573"/>
      <c r="Q136" s="2573"/>
      <c r="R136" s="2573"/>
      <c r="S136" s="2573"/>
      <c r="T136" s="2573"/>
      <c r="U136" s="2573"/>
      <c r="V136" s="2573"/>
      <c r="W136" s="2573"/>
      <c r="X136" s="2573"/>
      <c r="Y136" s="2573"/>
      <c r="Z136" s="2573"/>
      <c r="AA136" s="2573"/>
      <c r="AB136" s="2573"/>
      <c r="AC136" s="2573"/>
      <c r="AD136" s="2573"/>
      <c r="AE136" s="2573"/>
      <c r="AF136" s="2574"/>
    </row>
    <row r="137" spans="2:32" s="2454" customFormat="1" x14ac:dyDescent="0.2">
      <c r="B137" s="2635" t="s">
        <v>5089</v>
      </c>
      <c r="C137" s="3774"/>
      <c r="D137" s="3866" t="s">
        <v>6859</v>
      </c>
      <c r="E137" s="3866"/>
      <c r="F137" s="3866"/>
      <c r="G137" s="2573"/>
      <c r="H137" s="2573"/>
      <c r="I137" s="2573"/>
      <c r="J137" s="2573"/>
      <c r="K137" s="2573"/>
      <c r="L137" s="2573"/>
      <c r="M137" s="2573"/>
      <c r="N137" s="2573"/>
      <c r="O137" s="2573"/>
      <c r="P137" s="2573"/>
      <c r="Q137" s="2573"/>
      <c r="R137" s="2573"/>
      <c r="S137" s="2573"/>
      <c r="T137" s="2573"/>
      <c r="U137" s="2573"/>
      <c r="V137" s="2573"/>
      <c r="W137" s="2573"/>
      <c r="X137" s="2573"/>
      <c r="Y137" s="2573"/>
      <c r="Z137" s="2573"/>
      <c r="AA137" s="2573"/>
      <c r="AB137" s="2573"/>
      <c r="AC137" s="2573"/>
      <c r="AD137" s="2573"/>
      <c r="AE137" s="2573"/>
      <c r="AF137" s="2574"/>
    </row>
    <row r="138" spans="2:32" s="2454" customFormat="1" x14ac:dyDescent="0.2">
      <c r="B138" s="3867" t="s">
        <v>5072</v>
      </c>
      <c r="C138" s="3868"/>
      <c r="D138" s="4771">
        <v>41769</v>
      </c>
      <c r="E138" s="4771"/>
      <c r="F138" s="4771"/>
      <c r="G138" s="2633"/>
      <c r="H138" s="2573"/>
      <c r="I138" s="2573"/>
      <c r="J138" s="2573"/>
      <c r="K138" s="2573"/>
      <c r="L138" s="2573"/>
      <c r="M138" s="2573"/>
      <c r="N138" s="2573"/>
      <c r="O138" s="2573"/>
      <c r="P138" s="2573"/>
      <c r="Q138" s="2573"/>
      <c r="R138" s="2573"/>
      <c r="S138" s="2573"/>
      <c r="T138" s="2573"/>
      <c r="U138" s="2573"/>
      <c r="V138" s="2573"/>
      <c r="W138" s="2573"/>
      <c r="X138" s="2573"/>
      <c r="Y138" s="2573"/>
      <c r="Z138" s="2573"/>
      <c r="AA138" s="2573"/>
      <c r="AB138" s="2573"/>
      <c r="AC138" s="2573"/>
      <c r="AD138" s="2573"/>
      <c r="AE138" s="2573"/>
      <c r="AF138" s="2574"/>
    </row>
    <row r="139" spans="2:32" s="2454" customFormat="1" x14ac:dyDescent="0.2">
      <c r="B139" s="3863" t="s">
        <v>5070</v>
      </c>
      <c r="C139" s="3864"/>
      <c r="D139" s="4771">
        <v>41769</v>
      </c>
      <c r="E139" s="4771"/>
      <c r="F139" s="4771"/>
      <c r="G139" s="2573"/>
      <c r="H139" s="2573"/>
      <c r="I139" s="2573"/>
      <c r="J139" s="2573"/>
      <c r="K139" s="2573"/>
      <c r="L139" s="2573"/>
      <c r="M139" s="2573"/>
      <c r="N139" s="2573"/>
      <c r="O139" s="2573"/>
      <c r="P139" s="2573"/>
      <c r="Q139" s="2573"/>
      <c r="R139" s="2573"/>
      <c r="S139" s="2573"/>
      <c r="T139" s="2573"/>
      <c r="U139" s="2573"/>
      <c r="V139" s="2573"/>
      <c r="W139" s="2573"/>
      <c r="X139" s="2573"/>
      <c r="Y139" s="2573"/>
      <c r="Z139" s="2573"/>
      <c r="AA139" s="2573"/>
      <c r="AB139" s="2573"/>
      <c r="AC139" s="2573"/>
      <c r="AD139" s="2573"/>
      <c r="AE139" s="2573"/>
      <c r="AF139" s="2574"/>
    </row>
    <row r="140" spans="2:32" s="2454" customFormat="1" ht="13.5" thickBot="1" x14ac:dyDescent="0.25">
      <c r="B140" s="3773"/>
      <c r="C140" s="3774"/>
      <c r="D140" s="3774"/>
      <c r="E140" s="3774"/>
      <c r="F140" s="3774"/>
      <c r="G140" s="2573"/>
      <c r="H140" s="2573"/>
      <c r="I140" s="2573"/>
      <c r="J140" s="2573"/>
      <c r="K140" s="2573"/>
      <c r="L140" s="2573"/>
      <c r="M140" s="2573"/>
      <c r="N140" s="2573"/>
      <c r="O140" s="2573"/>
      <c r="P140" s="2573"/>
      <c r="Q140" s="2573"/>
      <c r="R140" s="2573"/>
      <c r="S140" s="2573"/>
      <c r="T140" s="2573"/>
      <c r="U140" s="2573"/>
      <c r="V140" s="2573"/>
      <c r="W140" s="2573"/>
      <c r="X140" s="2573"/>
      <c r="Y140" s="2573"/>
      <c r="Z140" s="2573"/>
      <c r="AA140" s="2573"/>
      <c r="AB140" s="2573"/>
      <c r="AC140" s="2573"/>
      <c r="AD140" s="2573"/>
      <c r="AE140" s="2573"/>
      <c r="AF140" s="2574"/>
    </row>
    <row r="141" spans="2:32" s="2454" customFormat="1" ht="75.75" customHeight="1" thickBot="1" x14ac:dyDescent="0.25">
      <c r="B141" s="3844" t="s">
        <v>5071</v>
      </c>
      <c r="C141" s="3871"/>
      <c r="D141" s="3872" t="s">
        <v>6860</v>
      </c>
      <c r="E141" s="3847"/>
      <c r="F141" s="3847"/>
      <c r="G141" s="3847"/>
      <c r="H141" s="3847"/>
      <c r="I141" s="3847"/>
      <c r="J141" s="3847"/>
      <c r="K141" s="3847"/>
      <c r="L141" s="3847"/>
      <c r="M141" s="3847"/>
      <c r="N141" s="3847"/>
      <c r="O141" s="3847"/>
      <c r="P141" s="3847"/>
      <c r="Q141" s="3848"/>
      <c r="R141" s="2573"/>
      <c r="S141" s="2573"/>
      <c r="T141" s="2573"/>
      <c r="U141" s="2573"/>
      <c r="V141" s="2573"/>
      <c r="W141" s="2573"/>
      <c r="X141" s="2573"/>
      <c r="Y141" s="2573"/>
      <c r="Z141" s="2573"/>
      <c r="AA141" s="2573"/>
      <c r="AB141" s="2573"/>
      <c r="AC141" s="2573"/>
      <c r="AD141" s="2573"/>
      <c r="AE141" s="2573"/>
      <c r="AF141" s="2574"/>
    </row>
    <row r="142" spans="2:32" s="2454" customFormat="1" ht="13.5" thickBot="1" x14ac:dyDescent="0.25">
      <c r="B142" s="3773"/>
      <c r="C142" s="3774"/>
      <c r="D142" s="3774"/>
      <c r="E142" s="3774"/>
      <c r="F142" s="3774"/>
      <c r="G142" s="2573"/>
      <c r="H142" s="2573"/>
      <c r="I142" s="2573"/>
      <c r="J142" s="2573"/>
      <c r="K142" s="2573"/>
      <c r="L142" s="2573"/>
      <c r="M142" s="2573"/>
      <c r="N142" s="2573"/>
      <c r="O142" s="2573"/>
      <c r="P142" s="2573"/>
      <c r="Q142" s="2573"/>
      <c r="R142" s="2637"/>
      <c r="S142" s="2573"/>
      <c r="T142" s="2573"/>
      <c r="U142" s="2573"/>
      <c r="V142" s="2573"/>
      <c r="W142" s="2573"/>
      <c r="X142" s="2573"/>
      <c r="Y142" s="2573"/>
      <c r="Z142" s="2573"/>
      <c r="AA142" s="2573"/>
      <c r="AB142" s="2573"/>
      <c r="AC142" s="2573"/>
      <c r="AD142" s="2573"/>
      <c r="AE142" s="2573"/>
      <c r="AF142" s="2574"/>
    </row>
    <row r="143" spans="2:32" s="2454" customFormat="1" ht="13.5" thickBot="1" x14ac:dyDescent="0.25">
      <c r="B143" s="3852" t="s">
        <v>5073</v>
      </c>
      <c r="C143" s="3853"/>
      <c r="D143" s="3851" t="s">
        <v>5074</v>
      </c>
      <c r="E143" s="3856" t="s">
        <v>224</v>
      </c>
      <c r="F143" s="3857"/>
      <c r="G143" s="3857"/>
      <c r="H143" s="3857"/>
      <c r="I143" s="3857"/>
      <c r="J143" s="3857"/>
      <c r="K143" s="3857"/>
      <c r="L143" s="3857"/>
      <c r="M143" s="3857"/>
      <c r="N143" s="3857"/>
      <c r="O143" s="3857"/>
      <c r="P143" s="3858"/>
      <c r="Q143" s="3859" t="s">
        <v>340</v>
      </c>
      <c r="R143" s="3860"/>
      <c r="S143" s="3861"/>
      <c r="T143" s="3861"/>
      <c r="U143" s="3861"/>
      <c r="V143" s="3861"/>
      <c r="W143" s="3861"/>
      <c r="X143" s="3861"/>
      <c r="Y143" s="3862"/>
      <c r="Z143" s="3859" t="s">
        <v>225</v>
      </c>
      <c r="AA143" s="3861"/>
      <c r="AB143" s="3862"/>
      <c r="AC143" s="3873" t="s">
        <v>4993</v>
      </c>
      <c r="AD143" s="3874"/>
      <c r="AE143" s="3875"/>
      <c r="AF143" s="2574"/>
    </row>
    <row r="144" spans="2:32" s="2454" customFormat="1" ht="13.5" thickBot="1" x14ac:dyDescent="0.25">
      <c r="B144" s="3854"/>
      <c r="C144" s="3855"/>
      <c r="D144" s="3851"/>
      <c r="E144" s="3851" t="s">
        <v>5011</v>
      </c>
      <c r="F144" s="3851" t="s">
        <v>5012</v>
      </c>
      <c r="G144" s="3830" t="s">
        <v>5014</v>
      </c>
      <c r="H144" s="3830" t="s">
        <v>5075</v>
      </c>
      <c r="I144" s="3876" t="s">
        <v>5076</v>
      </c>
      <c r="J144" s="3876" t="s">
        <v>5077</v>
      </c>
      <c r="K144" s="3876" t="s">
        <v>5017</v>
      </c>
      <c r="L144" s="3876"/>
      <c r="M144" s="3876" t="s">
        <v>5078</v>
      </c>
      <c r="N144" s="3876" t="s">
        <v>5079</v>
      </c>
      <c r="O144" s="3876" t="s">
        <v>5080</v>
      </c>
      <c r="P144" s="3876" t="s">
        <v>5081</v>
      </c>
      <c r="Q144" s="3827" t="s">
        <v>5023</v>
      </c>
      <c r="R144" s="3827" t="s">
        <v>5024</v>
      </c>
      <c r="S144" s="3827" t="s">
        <v>5025</v>
      </c>
      <c r="T144" s="3827" t="s">
        <v>5082</v>
      </c>
      <c r="U144" s="3827" t="s">
        <v>5083</v>
      </c>
      <c r="V144" s="3827" t="s">
        <v>5028</v>
      </c>
      <c r="W144" s="3827" t="s">
        <v>5030</v>
      </c>
      <c r="X144" s="3830" t="s">
        <v>5084</v>
      </c>
      <c r="Y144" s="3830" t="s">
        <v>5085</v>
      </c>
      <c r="Z144" s="3827" t="s">
        <v>5086</v>
      </c>
      <c r="AA144" s="3827" t="s">
        <v>5087</v>
      </c>
      <c r="AB144" s="3827" t="s">
        <v>5088</v>
      </c>
      <c r="AC144" s="3827" t="s">
        <v>1154</v>
      </c>
      <c r="AD144" s="3827" t="s">
        <v>4994</v>
      </c>
      <c r="AE144" s="3827" t="s">
        <v>4995</v>
      </c>
      <c r="AF144" s="2574"/>
    </row>
    <row r="145" spans="2:32" s="2454" customFormat="1" ht="13.5" thickBot="1" x14ac:dyDescent="0.25">
      <c r="B145" s="3854"/>
      <c r="C145" s="3855"/>
      <c r="D145" s="3827"/>
      <c r="E145" s="3827"/>
      <c r="F145" s="3827"/>
      <c r="G145" s="3829"/>
      <c r="H145" s="3829"/>
      <c r="I145" s="3830"/>
      <c r="J145" s="3830"/>
      <c r="K145" s="3772" t="s">
        <v>5037</v>
      </c>
      <c r="L145" s="3775" t="s">
        <v>2798</v>
      </c>
      <c r="M145" s="3830"/>
      <c r="N145" s="3830"/>
      <c r="O145" s="3830"/>
      <c r="P145" s="3830"/>
      <c r="Q145" s="3828"/>
      <c r="R145" s="3828"/>
      <c r="S145" s="3828"/>
      <c r="T145" s="3828"/>
      <c r="U145" s="3828"/>
      <c r="V145" s="3828"/>
      <c r="W145" s="3828"/>
      <c r="X145" s="3829"/>
      <c r="Y145" s="3829"/>
      <c r="Z145" s="3828"/>
      <c r="AA145" s="3828"/>
      <c r="AB145" s="3828"/>
      <c r="AC145" s="3828"/>
      <c r="AD145" s="3828"/>
      <c r="AE145" s="3828"/>
      <c r="AF145" s="2574"/>
    </row>
    <row r="146" spans="2:32" s="2454" customFormat="1" ht="13.5" thickBot="1" x14ac:dyDescent="0.25">
      <c r="B146" s="5287" t="s">
        <v>6859</v>
      </c>
      <c r="C146" s="5287"/>
      <c r="D146" s="3156" t="s">
        <v>1534</v>
      </c>
      <c r="E146" s="3138"/>
      <c r="F146" s="3157"/>
      <c r="G146" s="3411"/>
      <c r="H146" s="3411"/>
      <c r="I146" s="3138"/>
      <c r="J146" s="3138"/>
      <c r="K146" s="3157"/>
      <c r="L146" s="3411"/>
      <c r="M146" s="3138"/>
      <c r="N146" s="3138"/>
      <c r="O146" s="3138"/>
      <c r="P146" s="3138"/>
      <c r="Q146" s="3138"/>
      <c r="R146" s="3157"/>
      <c r="S146" s="3157"/>
      <c r="T146" s="3138"/>
      <c r="U146" s="3138"/>
      <c r="V146" s="3157"/>
      <c r="W146" s="3157"/>
      <c r="X146" s="3138"/>
      <c r="Y146" s="3138"/>
      <c r="Z146" s="3157"/>
      <c r="AA146" s="3138"/>
      <c r="AB146" s="3138"/>
      <c r="AC146" s="3412"/>
      <c r="AD146" s="3412"/>
      <c r="AE146" s="3412"/>
      <c r="AF146" s="2574"/>
    </row>
    <row r="147" spans="2:32" s="2454" customFormat="1" x14ac:dyDescent="0.2">
      <c r="B147" s="2636"/>
      <c r="C147" s="2568"/>
      <c r="D147" s="2568"/>
      <c r="E147" s="2568"/>
      <c r="F147" s="2568"/>
      <c r="G147" s="2569"/>
      <c r="H147" s="2569"/>
      <c r="I147" s="2569"/>
      <c r="J147" s="2569"/>
      <c r="K147" s="2568"/>
      <c r="L147" s="2569"/>
      <c r="M147" s="2569"/>
      <c r="N147" s="2569"/>
      <c r="O147" s="2569"/>
      <c r="P147" s="2569"/>
      <c r="Q147" s="2633"/>
      <c r="R147" s="2633"/>
      <c r="S147" s="2633"/>
      <c r="T147" s="2633"/>
      <c r="U147" s="2633"/>
      <c r="V147" s="2633"/>
      <c r="W147" s="2633"/>
      <c r="X147" s="2633"/>
      <c r="Y147" s="2633"/>
      <c r="Z147" s="2633"/>
      <c r="AA147" s="2633"/>
      <c r="AB147" s="2633"/>
      <c r="AC147" s="2633"/>
      <c r="AD147" s="2633"/>
      <c r="AE147" s="2633"/>
      <c r="AF147" s="2574"/>
    </row>
    <row r="148" spans="2:32" s="2454" customFormat="1" x14ac:dyDescent="0.2">
      <c r="B148" s="3881" t="s">
        <v>4996</v>
      </c>
      <c r="C148" s="3882"/>
      <c r="D148" s="3883" t="s">
        <v>1871</v>
      </c>
      <c r="E148" s="3883"/>
      <c r="F148" s="3883"/>
      <c r="G148" s="3883"/>
      <c r="H148" s="3883"/>
      <c r="I148" s="2634"/>
      <c r="J148" s="2634"/>
      <c r="K148" s="2634"/>
      <c r="L148" s="2634"/>
      <c r="M148" s="2634"/>
      <c r="N148" s="2634"/>
      <c r="O148" s="2634"/>
      <c r="P148" s="2634"/>
      <c r="Q148" s="2633"/>
      <c r="R148" s="2633"/>
      <c r="S148" s="2633"/>
      <c r="T148" s="2633"/>
      <c r="U148" s="2633"/>
      <c r="V148" s="2633"/>
      <c r="W148" s="2633"/>
      <c r="X148" s="2633"/>
      <c r="Y148" s="2633"/>
      <c r="Z148" s="2633"/>
      <c r="AA148" s="2633"/>
      <c r="AB148" s="2633"/>
      <c r="AC148" s="2633"/>
      <c r="AD148" s="2633"/>
      <c r="AE148" s="2633"/>
      <c r="AF148" s="2574"/>
    </row>
    <row r="149" spans="2:32" s="2454" customFormat="1" x14ac:dyDescent="0.2">
      <c r="B149" s="3881" t="s">
        <v>4997</v>
      </c>
      <c r="C149" s="3882"/>
      <c r="D149" s="3883" t="s">
        <v>1871</v>
      </c>
      <c r="E149" s="3883"/>
      <c r="F149" s="3883"/>
      <c r="G149" s="3883"/>
      <c r="H149" s="3883"/>
      <c r="I149" s="2634"/>
      <c r="J149" s="2634"/>
      <c r="K149" s="2634"/>
      <c r="L149" s="2634"/>
      <c r="M149" s="2634"/>
      <c r="N149" s="2634"/>
      <c r="O149" s="2634"/>
      <c r="P149" s="2634"/>
      <c r="Q149" s="2633"/>
      <c r="R149" s="2633"/>
      <c r="S149" s="2633"/>
      <c r="T149" s="2633"/>
      <c r="U149" s="2633"/>
      <c r="V149" s="2633"/>
      <c r="W149" s="2633"/>
      <c r="X149" s="2633"/>
      <c r="Y149" s="2633"/>
      <c r="Z149" s="2633"/>
      <c r="AA149" s="2633"/>
      <c r="AB149" s="2633"/>
      <c r="AC149" s="2633"/>
      <c r="AD149" s="2633"/>
      <c r="AE149" s="2633"/>
      <c r="AF149" s="2574"/>
    </row>
    <row r="150" spans="2:32" s="2454" customFormat="1" ht="13.5" thickBot="1" x14ac:dyDescent="0.25">
      <c r="B150" s="3776"/>
      <c r="C150" s="3777"/>
      <c r="D150" s="3777"/>
      <c r="E150" s="3777"/>
      <c r="F150" s="3777"/>
      <c r="G150" s="2637"/>
      <c r="H150" s="2637"/>
      <c r="I150" s="2637"/>
      <c r="J150" s="2637"/>
      <c r="K150" s="2637"/>
      <c r="L150" s="2637"/>
      <c r="M150" s="2637"/>
      <c r="N150" s="2637"/>
      <c r="O150" s="2637"/>
      <c r="P150" s="2637"/>
      <c r="Q150" s="2637"/>
      <c r="R150" s="2637"/>
      <c r="S150" s="2637"/>
      <c r="T150" s="2637"/>
      <c r="U150" s="2637"/>
      <c r="V150" s="2637"/>
      <c r="W150" s="2637"/>
      <c r="X150" s="2637"/>
      <c r="Y150" s="2637"/>
      <c r="Z150" s="2637"/>
      <c r="AA150" s="2637"/>
      <c r="AB150" s="2637"/>
      <c r="AC150" s="2637"/>
      <c r="AD150" s="2637"/>
      <c r="AE150" s="2637"/>
      <c r="AF150" s="2579"/>
    </row>
    <row r="151" spans="2:32" s="2454" customFormat="1" x14ac:dyDescent="0.2">
      <c r="B151" s="2537"/>
      <c r="I151" s="2876"/>
    </row>
    <row r="152" spans="2:32" s="2454" customFormat="1" ht="13.5" thickBot="1" x14ac:dyDescent="0.25">
      <c r="B152" s="2537"/>
      <c r="I152" s="2876"/>
    </row>
    <row r="153" spans="2:32" s="2454" customFormat="1" ht="20.25" x14ac:dyDescent="0.2">
      <c r="B153" s="3839" t="s">
        <v>5069</v>
      </c>
      <c r="C153" s="3840"/>
      <c r="D153" s="3840"/>
      <c r="E153" s="3840"/>
      <c r="F153" s="3840"/>
      <c r="G153" s="3840"/>
      <c r="H153" s="3840"/>
      <c r="I153" s="3840"/>
      <c r="J153" s="3840"/>
      <c r="K153" s="3840"/>
      <c r="L153" s="3840"/>
      <c r="M153" s="3840"/>
      <c r="N153" s="3840"/>
      <c r="O153" s="3840"/>
      <c r="P153" s="3840"/>
      <c r="Q153" s="3840"/>
      <c r="R153" s="3840"/>
      <c r="S153" s="3840"/>
      <c r="T153" s="3840"/>
      <c r="U153" s="3840"/>
      <c r="V153" s="3840"/>
      <c r="W153" s="3840"/>
      <c r="X153" s="3840"/>
      <c r="Y153" s="3840"/>
      <c r="Z153" s="3840"/>
      <c r="AA153" s="3840"/>
      <c r="AB153" s="3840"/>
      <c r="AC153" s="3840"/>
      <c r="AD153" s="3840"/>
      <c r="AE153" s="3840"/>
      <c r="AF153" s="3841"/>
    </row>
    <row r="154" spans="2:32" s="2454" customFormat="1" x14ac:dyDescent="0.2">
      <c r="B154" s="3773"/>
      <c r="C154" s="3774"/>
      <c r="D154" s="3774"/>
      <c r="E154" s="3774"/>
      <c r="F154" s="3774"/>
      <c r="G154" s="2573"/>
      <c r="H154" s="2573"/>
      <c r="I154" s="2573"/>
      <c r="J154" s="2573"/>
      <c r="K154" s="2573"/>
      <c r="L154" s="2573"/>
      <c r="M154" s="2573"/>
      <c r="N154" s="2573"/>
      <c r="O154" s="2573"/>
      <c r="P154" s="2573"/>
      <c r="Q154" s="2573"/>
      <c r="R154" s="2573"/>
      <c r="S154" s="2573"/>
      <c r="T154" s="2573"/>
      <c r="U154" s="2573"/>
      <c r="V154" s="2573"/>
      <c r="W154" s="2573"/>
      <c r="X154" s="2573"/>
      <c r="Y154" s="2573"/>
      <c r="Z154" s="2573"/>
      <c r="AA154" s="2573"/>
      <c r="AB154" s="2573"/>
      <c r="AC154" s="2573"/>
      <c r="AD154" s="2573"/>
      <c r="AE154" s="2573"/>
      <c r="AF154" s="2574"/>
    </row>
    <row r="155" spans="2:32" s="2454" customFormat="1" x14ac:dyDescent="0.2">
      <c r="B155" s="2635" t="s">
        <v>5089</v>
      </c>
      <c r="C155" s="3774"/>
      <c r="D155" s="3866" t="s">
        <v>6857</v>
      </c>
      <c r="E155" s="3866"/>
      <c r="F155" s="3866"/>
      <c r="G155" s="2573"/>
      <c r="H155" s="2573"/>
      <c r="I155" s="2573"/>
      <c r="J155" s="2573"/>
      <c r="K155" s="2573"/>
      <c r="L155" s="2573"/>
      <c r="M155" s="2573"/>
      <c r="N155" s="2573"/>
      <c r="O155" s="2573"/>
      <c r="P155" s="2573"/>
      <c r="Q155" s="2573"/>
      <c r="R155" s="2573"/>
      <c r="S155" s="2573"/>
      <c r="T155" s="2573"/>
      <c r="U155" s="2573"/>
      <c r="V155" s="2573"/>
      <c r="W155" s="2573"/>
      <c r="X155" s="2573"/>
      <c r="Y155" s="2573"/>
      <c r="Z155" s="2573"/>
      <c r="AA155" s="2573"/>
      <c r="AB155" s="2573"/>
      <c r="AC155" s="2573"/>
      <c r="AD155" s="2573"/>
      <c r="AE155" s="2573"/>
      <c r="AF155" s="2574"/>
    </row>
    <row r="156" spans="2:32" s="2454" customFormat="1" x14ac:dyDescent="0.2">
      <c r="B156" s="3867" t="s">
        <v>5072</v>
      </c>
      <c r="C156" s="3868"/>
      <c r="D156" s="3887">
        <v>41760</v>
      </c>
      <c r="E156" s="3887"/>
      <c r="F156" s="3887"/>
      <c r="G156" s="2633"/>
      <c r="H156" s="2573"/>
      <c r="I156" s="2573"/>
      <c r="J156" s="2573"/>
      <c r="K156" s="2573"/>
      <c r="L156" s="2573"/>
      <c r="M156" s="2573"/>
      <c r="N156" s="2573"/>
      <c r="O156" s="2573"/>
      <c r="P156" s="2573"/>
      <c r="Q156" s="2573"/>
      <c r="R156" s="2573"/>
      <c r="S156" s="2573"/>
      <c r="T156" s="2573"/>
      <c r="U156" s="2573"/>
      <c r="V156" s="2573"/>
      <c r="W156" s="2573"/>
      <c r="X156" s="2573"/>
      <c r="Y156" s="2573"/>
      <c r="Z156" s="2573"/>
      <c r="AA156" s="2573"/>
      <c r="AB156" s="2573"/>
      <c r="AC156" s="2573"/>
      <c r="AD156" s="2573"/>
      <c r="AE156" s="2573"/>
      <c r="AF156" s="2574"/>
    </row>
    <row r="157" spans="2:32" s="2454" customFormat="1" x14ac:dyDescent="0.2">
      <c r="B157" s="3863" t="s">
        <v>5070</v>
      </c>
      <c r="C157" s="3864"/>
      <c r="D157" s="3887">
        <v>41774</v>
      </c>
      <c r="E157" s="3887"/>
      <c r="F157" s="3887"/>
      <c r="G157" s="2573"/>
      <c r="H157" s="2573"/>
      <c r="I157" s="2573"/>
      <c r="J157" s="2573"/>
      <c r="K157" s="2573"/>
      <c r="L157" s="2573"/>
      <c r="M157" s="2573"/>
      <c r="N157" s="2573"/>
      <c r="O157" s="2573"/>
      <c r="P157" s="2573"/>
      <c r="Q157" s="2573"/>
      <c r="R157" s="2573"/>
      <c r="S157" s="2573"/>
      <c r="T157" s="2573"/>
      <c r="U157" s="2573"/>
      <c r="V157" s="2573"/>
      <c r="W157" s="2573"/>
      <c r="X157" s="2573"/>
      <c r="Y157" s="2573"/>
      <c r="Z157" s="2573"/>
      <c r="AA157" s="2573"/>
      <c r="AB157" s="2573"/>
      <c r="AC157" s="2573"/>
      <c r="AD157" s="2573"/>
      <c r="AE157" s="2573"/>
      <c r="AF157" s="2574"/>
    </row>
    <row r="158" spans="2:32" s="2454" customFormat="1" ht="13.5" thickBot="1" x14ac:dyDescent="0.25">
      <c r="B158" s="3773"/>
      <c r="C158" s="3774"/>
      <c r="D158" s="3774"/>
      <c r="E158" s="3774"/>
      <c r="F158" s="3774"/>
      <c r="G158" s="2573"/>
      <c r="H158" s="2573"/>
      <c r="I158" s="2573"/>
      <c r="J158" s="2573"/>
      <c r="K158" s="2573"/>
      <c r="L158" s="2573"/>
      <c r="M158" s="2573"/>
      <c r="N158" s="2573"/>
      <c r="O158" s="2573"/>
      <c r="P158" s="2573"/>
      <c r="Q158" s="2573"/>
      <c r="R158" s="2573"/>
      <c r="S158" s="2573"/>
      <c r="T158" s="2573"/>
      <c r="U158" s="2573"/>
      <c r="V158" s="2573"/>
      <c r="W158" s="2573"/>
      <c r="X158" s="2573"/>
      <c r="Y158" s="2573"/>
      <c r="Z158" s="2573"/>
      <c r="AA158" s="2573"/>
      <c r="AB158" s="2573"/>
      <c r="AC158" s="2573"/>
      <c r="AD158" s="2573"/>
      <c r="AE158" s="2573"/>
      <c r="AF158" s="2574"/>
    </row>
    <row r="159" spans="2:32" s="2454" customFormat="1" ht="96" customHeight="1" thickBot="1" x14ac:dyDescent="0.25">
      <c r="B159" s="3844" t="s">
        <v>5071</v>
      </c>
      <c r="C159" s="3871"/>
      <c r="D159" s="3872" t="s">
        <v>6858</v>
      </c>
      <c r="E159" s="3847"/>
      <c r="F159" s="3847"/>
      <c r="G159" s="3847"/>
      <c r="H159" s="3847"/>
      <c r="I159" s="3847"/>
      <c r="J159" s="3847"/>
      <c r="K159" s="3847"/>
      <c r="L159" s="3847"/>
      <c r="M159" s="3847"/>
      <c r="N159" s="3847"/>
      <c r="O159" s="3847"/>
      <c r="P159" s="3847"/>
      <c r="Q159" s="3848"/>
      <c r="R159" s="2573"/>
      <c r="S159" s="2573"/>
      <c r="T159" s="2573"/>
      <c r="U159" s="2573"/>
      <c r="V159" s="2573"/>
      <c r="W159" s="2573"/>
      <c r="X159" s="2573"/>
      <c r="Y159" s="2573"/>
      <c r="Z159" s="2573"/>
      <c r="AA159" s="2573"/>
      <c r="AB159" s="2573"/>
      <c r="AC159" s="2573"/>
      <c r="AD159" s="2573"/>
      <c r="AE159" s="2573"/>
      <c r="AF159" s="2574"/>
    </row>
    <row r="160" spans="2:32" s="2454" customFormat="1" ht="13.5" thickBot="1" x14ac:dyDescent="0.25">
      <c r="B160" s="3773"/>
      <c r="C160" s="3774"/>
      <c r="D160" s="3774"/>
      <c r="E160" s="3774"/>
      <c r="F160" s="3774"/>
      <c r="G160" s="2573"/>
      <c r="H160" s="2573"/>
      <c r="I160" s="2573"/>
      <c r="J160" s="2573"/>
      <c r="K160" s="2573"/>
      <c r="L160" s="2573"/>
      <c r="M160" s="2573"/>
      <c r="N160" s="2573"/>
      <c r="O160" s="2573"/>
      <c r="P160" s="2573"/>
      <c r="Q160" s="2573"/>
      <c r="R160" s="2637"/>
      <c r="S160" s="2573"/>
      <c r="T160" s="2573"/>
      <c r="U160" s="2573"/>
      <c r="V160" s="2573"/>
      <c r="W160" s="2573"/>
      <c r="X160" s="2573"/>
      <c r="Y160" s="2573"/>
      <c r="Z160" s="2573"/>
      <c r="AA160" s="2573"/>
      <c r="AB160" s="2573"/>
      <c r="AC160" s="2573"/>
      <c r="AD160" s="2573"/>
      <c r="AE160" s="2573"/>
      <c r="AF160" s="2574"/>
    </row>
    <row r="161" spans="2:32" s="2454" customFormat="1" ht="13.5" thickBot="1" x14ac:dyDescent="0.25">
      <c r="B161" s="3852" t="s">
        <v>5073</v>
      </c>
      <c r="C161" s="3853"/>
      <c r="D161" s="3851" t="s">
        <v>5074</v>
      </c>
      <c r="E161" s="3856" t="s">
        <v>224</v>
      </c>
      <c r="F161" s="3857"/>
      <c r="G161" s="3857"/>
      <c r="H161" s="3857"/>
      <c r="I161" s="3857"/>
      <c r="J161" s="3857"/>
      <c r="K161" s="3857"/>
      <c r="L161" s="3857"/>
      <c r="M161" s="3857"/>
      <c r="N161" s="3857"/>
      <c r="O161" s="3857"/>
      <c r="P161" s="3858"/>
      <c r="Q161" s="3859" t="s">
        <v>340</v>
      </c>
      <c r="R161" s="3860"/>
      <c r="S161" s="3861"/>
      <c r="T161" s="3861"/>
      <c r="U161" s="3861"/>
      <c r="V161" s="3861"/>
      <c r="W161" s="3861"/>
      <c r="X161" s="3861"/>
      <c r="Y161" s="3862"/>
      <c r="Z161" s="3859" t="s">
        <v>225</v>
      </c>
      <c r="AA161" s="3861"/>
      <c r="AB161" s="3862"/>
      <c r="AC161" s="3873" t="s">
        <v>4993</v>
      </c>
      <c r="AD161" s="3874"/>
      <c r="AE161" s="3875"/>
      <c r="AF161" s="2574"/>
    </row>
    <row r="162" spans="2:32" s="2454" customFormat="1" ht="13.5" thickBot="1" x14ac:dyDescent="0.25">
      <c r="B162" s="3854"/>
      <c r="C162" s="3855"/>
      <c r="D162" s="3851"/>
      <c r="E162" s="3851" t="s">
        <v>5011</v>
      </c>
      <c r="F162" s="3851" t="s">
        <v>5012</v>
      </c>
      <c r="G162" s="3830" t="s">
        <v>5014</v>
      </c>
      <c r="H162" s="3830" t="s">
        <v>5075</v>
      </c>
      <c r="I162" s="3876" t="s">
        <v>5076</v>
      </c>
      <c r="J162" s="3876" t="s">
        <v>5077</v>
      </c>
      <c r="K162" s="3876" t="s">
        <v>5017</v>
      </c>
      <c r="L162" s="3876"/>
      <c r="M162" s="3876" t="s">
        <v>5078</v>
      </c>
      <c r="N162" s="3876" t="s">
        <v>5079</v>
      </c>
      <c r="O162" s="3876" t="s">
        <v>5080</v>
      </c>
      <c r="P162" s="3876" t="s">
        <v>5081</v>
      </c>
      <c r="Q162" s="3827" t="s">
        <v>5023</v>
      </c>
      <c r="R162" s="3827" t="s">
        <v>5024</v>
      </c>
      <c r="S162" s="3827" t="s">
        <v>5025</v>
      </c>
      <c r="T162" s="3827" t="s">
        <v>5082</v>
      </c>
      <c r="U162" s="3827" t="s">
        <v>5083</v>
      </c>
      <c r="V162" s="3827" t="s">
        <v>5028</v>
      </c>
      <c r="W162" s="3827" t="s">
        <v>5030</v>
      </c>
      <c r="X162" s="3830" t="s">
        <v>5084</v>
      </c>
      <c r="Y162" s="3830" t="s">
        <v>5085</v>
      </c>
      <c r="Z162" s="3827" t="s">
        <v>5086</v>
      </c>
      <c r="AA162" s="3827" t="s">
        <v>5087</v>
      </c>
      <c r="AB162" s="3827" t="s">
        <v>5088</v>
      </c>
      <c r="AC162" s="3827" t="s">
        <v>1154</v>
      </c>
      <c r="AD162" s="3827" t="s">
        <v>4994</v>
      </c>
      <c r="AE162" s="3827" t="s">
        <v>4995</v>
      </c>
      <c r="AF162" s="2574"/>
    </row>
    <row r="163" spans="2:32" s="2454" customFormat="1" ht="13.5" thickBot="1" x14ac:dyDescent="0.25">
      <c r="B163" s="3854"/>
      <c r="C163" s="3855"/>
      <c r="D163" s="3827"/>
      <c r="E163" s="3827"/>
      <c r="F163" s="3827"/>
      <c r="G163" s="3829"/>
      <c r="H163" s="3829"/>
      <c r="I163" s="3830"/>
      <c r="J163" s="3830"/>
      <c r="K163" s="3772" t="s">
        <v>5037</v>
      </c>
      <c r="L163" s="3775" t="s">
        <v>2798</v>
      </c>
      <c r="M163" s="3830"/>
      <c r="N163" s="3830"/>
      <c r="O163" s="3830"/>
      <c r="P163" s="3830"/>
      <c r="Q163" s="3828"/>
      <c r="R163" s="3828"/>
      <c r="S163" s="3828"/>
      <c r="T163" s="3828"/>
      <c r="U163" s="3828"/>
      <c r="V163" s="3828"/>
      <c r="W163" s="3828"/>
      <c r="X163" s="3829"/>
      <c r="Y163" s="3829"/>
      <c r="Z163" s="3828"/>
      <c r="AA163" s="3828"/>
      <c r="AB163" s="3828"/>
      <c r="AC163" s="3828"/>
      <c r="AD163" s="3828"/>
      <c r="AE163" s="3828"/>
      <c r="AF163" s="2574"/>
    </row>
    <row r="164" spans="2:32" s="2454" customFormat="1" x14ac:dyDescent="0.2">
      <c r="B164" s="4775" t="s">
        <v>6857</v>
      </c>
      <c r="C164" s="4776"/>
      <c r="D164" s="3150" t="s">
        <v>1534</v>
      </c>
      <c r="E164" s="3151"/>
      <c r="F164" s="3152"/>
      <c r="G164" s="2735"/>
      <c r="H164" s="2735"/>
      <c r="I164" s="3151"/>
      <c r="J164" s="3151"/>
      <c r="K164" s="3152"/>
      <c r="L164" s="2735"/>
      <c r="M164" s="3151"/>
      <c r="N164" s="3151"/>
      <c r="O164" s="3151"/>
      <c r="P164" s="3151"/>
      <c r="Q164" s="3151"/>
      <c r="R164" s="3152"/>
      <c r="S164" s="3152"/>
      <c r="T164" s="3151"/>
      <c r="U164" s="3151"/>
      <c r="V164" s="3152"/>
      <c r="W164" s="3152"/>
      <c r="X164" s="3151"/>
      <c r="Y164" s="3151"/>
      <c r="Z164" s="3152"/>
      <c r="AA164" s="3151"/>
      <c r="AB164" s="3151"/>
      <c r="AC164" s="2670"/>
      <c r="AD164" s="2670"/>
      <c r="AE164" s="2670"/>
      <c r="AF164" s="2574"/>
    </row>
    <row r="165" spans="2:32" s="2454" customFormat="1" x14ac:dyDescent="0.2">
      <c r="B165" s="2636"/>
      <c r="C165" s="2568"/>
      <c r="D165" s="2568"/>
      <c r="E165" s="2568"/>
      <c r="F165" s="2568"/>
      <c r="G165" s="2569"/>
      <c r="H165" s="2569"/>
      <c r="I165" s="2569"/>
      <c r="J165" s="2569"/>
      <c r="K165" s="2568"/>
      <c r="L165" s="2569"/>
      <c r="M165" s="2569"/>
      <c r="N165" s="2569"/>
      <c r="O165" s="2569"/>
      <c r="P165" s="2569"/>
      <c r="Q165" s="2633"/>
      <c r="R165" s="2633"/>
      <c r="S165" s="2633"/>
      <c r="T165" s="2633"/>
      <c r="U165" s="2633"/>
      <c r="V165" s="2633"/>
      <c r="W165" s="2633"/>
      <c r="X165" s="2633"/>
      <c r="Y165" s="2633"/>
      <c r="Z165" s="2633"/>
      <c r="AA165" s="2633"/>
      <c r="AB165" s="2633"/>
      <c r="AC165" s="2633"/>
      <c r="AD165" s="2633"/>
      <c r="AE165" s="2633"/>
      <c r="AF165" s="2574"/>
    </row>
    <row r="166" spans="2:32" s="2454" customFormat="1" x14ac:dyDescent="0.2">
      <c r="B166" s="3881" t="s">
        <v>4996</v>
      </c>
      <c r="C166" s="3882"/>
      <c r="D166" s="3883" t="s">
        <v>1871</v>
      </c>
      <c r="E166" s="3883"/>
      <c r="F166" s="3883"/>
      <c r="G166" s="3883"/>
      <c r="H166" s="3883"/>
      <c r="I166" s="2634"/>
      <c r="J166" s="2634"/>
      <c r="K166" s="2634"/>
      <c r="L166" s="2634"/>
      <c r="M166" s="2634"/>
      <c r="N166" s="2634"/>
      <c r="O166" s="2634"/>
      <c r="P166" s="2634"/>
      <c r="Q166" s="2633"/>
      <c r="R166" s="2633"/>
      <c r="S166" s="2633"/>
      <c r="T166" s="2633"/>
      <c r="U166" s="2633"/>
      <c r="V166" s="2633"/>
      <c r="W166" s="2633"/>
      <c r="X166" s="2633"/>
      <c r="Y166" s="2633"/>
      <c r="Z166" s="2633"/>
      <c r="AA166" s="2633"/>
      <c r="AB166" s="2633"/>
      <c r="AC166" s="2633"/>
      <c r="AD166" s="2633"/>
      <c r="AE166" s="2633"/>
      <c r="AF166" s="2574"/>
    </row>
    <row r="167" spans="2:32" s="2454" customFormat="1" x14ac:dyDescent="0.2">
      <c r="B167" s="3881" t="s">
        <v>4997</v>
      </c>
      <c r="C167" s="3882"/>
      <c r="D167" s="3883" t="s">
        <v>1871</v>
      </c>
      <c r="E167" s="3883"/>
      <c r="F167" s="3883"/>
      <c r="G167" s="3883"/>
      <c r="H167" s="3883"/>
      <c r="I167" s="2634"/>
      <c r="J167" s="2634"/>
      <c r="K167" s="2634"/>
      <c r="L167" s="2634"/>
      <c r="M167" s="2634"/>
      <c r="N167" s="2634"/>
      <c r="O167" s="2634"/>
      <c r="P167" s="2634"/>
      <c r="Q167" s="2633"/>
      <c r="R167" s="2633"/>
      <c r="S167" s="2633"/>
      <c r="T167" s="2633"/>
      <c r="U167" s="2633"/>
      <c r="V167" s="2633"/>
      <c r="W167" s="2633"/>
      <c r="X167" s="2633"/>
      <c r="Y167" s="2633"/>
      <c r="Z167" s="2633"/>
      <c r="AA167" s="2633"/>
      <c r="AB167" s="2633"/>
      <c r="AC167" s="2633"/>
      <c r="AD167" s="2633"/>
      <c r="AE167" s="2633"/>
      <c r="AF167" s="2574"/>
    </row>
    <row r="168" spans="2:32" s="2454" customFormat="1" ht="13.5" thickBot="1" x14ac:dyDescent="0.25">
      <c r="B168" s="3776"/>
      <c r="C168" s="3777"/>
      <c r="D168" s="3777"/>
      <c r="E168" s="3777"/>
      <c r="F168" s="3777"/>
      <c r="G168" s="2637"/>
      <c r="H168" s="2637"/>
      <c r="I168" s="2637"/>
      <c r="J168" s="2637"/>
      <c r="K168" s="2637"/>
      <c r="L168" s="2637"/>
      <c r="M168" s="2637"/>
      <c r="N168" s="2637"/>
      <c r="O168" s="2637"/>
      <c r="P168" s="2637"/>
      <c r="Q168" s="2637"/>
      <c r="R168" s="2637"/>
      <c r="S168" s="2637"/>
      <c r="T168" s="2637"/>
      <c r="U168" s="2637"/>
      <c r="V168" s="2637"/>
      <c r="W168" s="2637"/>
      <c r="X168" s="2637"/>
      <c r="Y168" s="2637"/>
      <c r="Z168" s="2637"/>
      <c r="AA168" s="2637"/>
      <c r="AB168" s="2637"/>
      <c r="AC168" s="2637"/>
      <c r="AD168" s="2637"/>
      <c r="AE168" s="2637"/>
      <c r="AF168" s="2579"/>
    </row>
    <row r="169" spans="2:32" s="2454" customFormat="1" x14ac:dyDescent="0.2">
      <c r="B169" s="2537"/>
      <c r="I169" s="2876"/>
    </row>
    <row r="170" spans="2:32" s="2454" customFormat="1" ht="13.5" thickBot="1" x14ac:dyDescent="0.25">
      <c r="B170" s="2537"/>
      <c r="I170" s="2876"/>
    </row>
    <row r="171" spans="2:32" s="2454" customFormat="1" ht="12.75" customHeight="1" x14ac:dyDescent="0.2">
      <c r="B171" s="3839" t="s">
        <v>5069</v>
      </c>
      <c r="C171" s="3840"/>
      <c r="D171" s="3840"/>
      <c r="E171" s="3840"/>
      <c r="F171" s="3840"/>
      <c r="G171" s="3840"/>
      <c r="H171" s="3840"/>
      <c r="I171" s="3840"/>
      <c r="J171" s="3840"/>
      <c r="K171" s="3840"/>
      <c r="L171" s="3840"/>
      <c r="M171" s="3840"/>
      <c r="N171" s="3840"/>
      <c r="O171" s="3840"/>
      <c r="P171" s="3840"/>
      <c r="Q171" s="3840"/>
      <c r="R171" s="3840"/>
      <c r="S171" s="3840"/>
      <c r="T171" s="3840"/>
      <c r="U171" s="3840"/>
      <c r="V171" s="3840"/>
      <c r="W171" s="3840"/>
      <c r="X171" s="3840"/>
      <c r="Y171" s="3840"/>
      <c r="Z171" s="3840"/>
      <c r="AA171" s="3840"/>
      <c r="AB171" s="3840"/>
      <c r="AC171" s="3840"/>
      <c r="AD171" s="3840"/>
      <c r="AE171" s="3840"/>
      <c r="AF171" s="3841"/>
    </row>
    <row r="172" spans="2:32" s="2454" customFormat="1" ht="12.75" customHeight="1" x14ac:dyDescent="0.2">
      <c r="B172" s="3773"/>
      <c r="C172" s="3774"/>
      <c r="D172" s="3774"/>
      <c r="E172" s="3774"/>
      <c r="F172" s="3774"/>
      <c r="G172" s="2573"/>
      <c r="H172" s="2573"/>
      <c r="I172" s="2573"/>
      <c r="J172" s="2573"/>
      <c r="K172" s="2573"/>
      <c r="L172" s="2573"/>
      <c r="M172" s="2573"/>
      <c r="N172" s="2573"/>
      <c r="O172" s="2573"/>
      <c r="P172" s="2573"/>
      <c r="Q172" s="2573"/>
      <c r="R172" s="2573"/>
      <c r="S172" s="2573"/>
      <c r="T172" s="2573"/>
      <c r="U172" s="2573"/>
      <c r="V172" s="2573"/>
      <c r="W172" s="2573"/>
      <c r="X172" s="2573"/>
      <c r="Y172" s="2573"/>
      <c r="Z172" s="2573"/>
      <c r="AA172" s="2573"/>
      <c r="AB172" s="2573"/>
      <c r="AC172" s="2573"/>
      <c r="AD172" s="2573"/>
      <c r="AE172" s="2573"/>
      <c r="AF172" s="2574"/>
    </row>
    <row r="173" spans="2:32" s="2454" customFormat="1" x14ac:dyDescent="0.2">
      <c r="B173" s="2635" t="s">
        <v>5089</v>
      </c>
      <c r="C173" s="3774"/>
      <c r="D173" s="3866" t="s">
        <v>6855</v>
      </c>
      <c r="E173" s="3866"/>
      <c r="F173" s="3866"/>
      <c r="G173" s="2573"/>
      <c r="H173" s="2573"/>
      <c r="I173" s="2573"/>
      <c r="J173" s="2573"/>
      <c r="K173" s="2573"/>
      <c r="L173" s="2573"/>
      <c r="M173" s="2573"/>
      <c r="N173" s="2573"/>
      <c r="O173" s="2573"/>
      <c r="P173" s="2573"/>
      <c r="Q173" s="2573"/>
      <c r="R173" s="2573"/>
      <c r="S173" s="2573"/>
      <c r="T173" s="2573"/>
      <c r="U173" s="2573"/>
      <c r="V173" s="2573"/>
      <c r="W173" s="2573"/>
      <c r="X173" s="2573"/>
      <c r="Y173" s="2573"/>
      <c r="Z173" s="2573"/>
      <c r="AA173" s="2573"/>
      <c r="AB173" s="2573"/>
      <c r="AC173" s="2573"/>
      <c r="AD173" s="2573"/>
      <c r="AE173" s="2573"/>
      <c r="AF173" s="2574"/>
    </row>
    <row r="174" spans="2:32" s="2454" customFormat="1" ht="13.5" customHeight="1" x14ac:dyDescent="0.2">
      <c r="B174" s="3867" t="s">
        <v>5072</v>
      </c>
      <c r="C174" s="3868"/>
      <c r="D174" s="4771">
        <v>41776</v>
      </c>
      <c r="E174" s="4771"/>
      <c r="F174" s="4771"/>
      <c r="G174" s="2633"/>
      <c r="H174" s="2573"/>
      <c r="I174" s="2573"/>
      <c r="J174" s="2573"/>
      <c r="K174" s="2573"/>
      <c r="L174" s="2573"/>
      <c r="M174" s="2573"/>
      <c r="N174" s="2573"/>
      <c r="O174" s="2573"/>
      <c r="P174" s="2573"/>
      <c r="Q174" s="2573"/>
      <c r="R174" s="2573"/>
      <c r="S174" s="2573"/>
      <c r="T174" s="2573"/>
      <c r="U174" s="2573"/>
      <c r="V174" s="2573"/>
      <c r="W174" s="2573"/>
      <c r="X174" s="2573"/>
      <c r="Y174" s="2573"/>
      <c r="Z174" s="2573"/>
      <c r="AA174" s="2573"/>
      <c r="AB174" s="2573"/>
      <c r="AC174" s="2573"/>
      <c r="AD174" s="2573"/>
      <c r="AE174" s="2573"/>
      <c r="AF174" s="2574"/>
    </row>
    <row r="175" spans="2:32" s="2454" customFormat="1" x14ac:dyDescent="0.2">
      <c r="B175" s="3863" t="s">
        <v>5070</v>
      </c>
      <c r="C175" s="3864"/>
      <c r="D175" s="4771">
        <v>41776</v>
      </c>
      <c r="E175" s="4771"/>
      <c r="F175" s="4771"/>
      <c r="G175" s="2573"/>
      <c r="H175" s="2573"/>
      <c r="I175" s="2573"/>
      <c r="J175" s="2573"/>
      <c r="K175" s="2573"/>
      <c r="L175" s="2573"/>
      <c r="M175" s="2573"/>
      <c r="N175" s="2573"/>
      <c r="O175" s="2573"/>
      <c r="P175" s="2573"/>
      <c r="Q175" s="2573"/>
      <c r="R175" s="2573"/>
      <c r="S175" s="2573"/>
      <c r="T175" s="2573"/>
      <c r="U175" s="2573"/>
      <c r="V175" s="2573"/>
      <c r="W175" s="2573"/>
      <c r="X175" s="2573"/>
      <c r="Y175" s="2573"/>
      <c r="Z175" s="2573"/>
      <c r="AA175" s="2573"/>
      <c r="AB175" s="2573"/>
      <c r="AC175" s="2573"/>
      <c r="AD175" s="2573"/>
      <c r="AE175" s="2573"/>
      <c r="AF175" s="2574"/>
    </row>
    <row r="176" spans="2:32" s="2454" customFormat="1" ht="13.5" customHeight="1" thickBot="1" x14ac:dyDescent="0.25">
      <c r="B176" s="3773"/>
      <c r="C176" s="3774"/>
      <c r="D176" s="3774"/>
      <c r="E176" s="3774"/>
      <c r="F176" s="3774"/>
      <c r="G176" s="2573"/>
      <c r="H176" s="2573"/>
      <c r="I176" s="2573"/>
      <c r="J176" s="2573"/>
      <c r="K176" s="2573"/>
      <c r="L176" s="2573"/>
      <c r="M176" s="2573"/>
      <c r="N176" s="2573"/>
      <c r="O176" s="2573"/>
      <c r="P176" s="2573"/>
      <c r="Q176" s="2573"/>
      <c r="R176" s="2573"/>
      <c r="S176" s="2573"/>
      <c r="T176" s="2573"/>
      <c r="U176" s="2573"/>
      <c r="V176" s="2573"/>
      <c r="W176" s="2573"/>
      <c r="X176" s="2573"/>
      <c r="Y176" s="2573"/>
      <c r="Z176" s="2573"/>
      <c r="AA176" s="2573"/>
      <c r="AB176" s="2573"/>
      <c r="AC176" s="2573"/>
      <c r="AD176" s="2573"/>
      <c r="AE176" s="2573"/>
      <c r="AF176" s="2574"/>
    </row>
    <row r="177" spans="2:32" s="2454" customFormat="1" ht="96" customHeight="1" thickBot="1" x14ac:dyDescent="0.25">
      <c r="B177" s="3844" t="s">
        <v>5071</v>
      </c>
      <c r="C177" s="3871"/>
      <c r="D177" s="3872" t="s">
        <v>6856</v>
      </c>
      <c r="E177" s="3847"/>
      <c r="F177" s="3847"/>
      <c r="G177" s="3847"/>
      <c r="H177" s="3847"/>
      <c r="I177" s="3847"/>
      <c r="J177" s="3847"/>
      <c r="K177" s="3847"/>
      <c r="L177" s="3847"/>
      <c r="M177" s="3847"/>
      <c r="N177" s="3847"/>
      <c r="O177" s="3847"/>
      <c r="P177" s="3847"/>
      <c r="Q177" s="3848"/>
      <c r="R177" s="2573"/>
      <c r="S177" s="2573"/>
      <c r="T177" s="2573"/>
      <c r="U177" s="2573"/>
      <c r="V177" s="2573"/>
      <c r="W177" s="2573"/>
      <c r="X177" s="2573"/>
      <c r="Y177" s="2573"/>
      <c r="Z177" s="2573"/>
      <c r="AA177" s="2573"/>
      <c r="AB177" s="2573"/>
      <c r="AC177" s="2573"/>
      <c r="AD177" s="2573"/>
      <c r="AE177" s="2573"/>
      <c r="AF177" s="2574"/>
    </row>
    <row r="178" spans="2:32" s="2454" customFormat="1" ht="13.5" thickBot="1" x14ac:dyDescent="0.25">
      <c r="B178" s="3773"/>
      <c r="C178" s="3774"/>
      <c r="D178" s="3774"/>
      <c r="E178" s="3774"/>
      <c r="F178" s="3774"/>
      <c r="G178" s="2573"/>
      <c r="H178" s="2573"/>
      <c r="I178" s="2573"/>
      <c r="J178" s="2573"/>
      <c r="K178" s="2573"/>
      <c r="L178" s="2573"/>
      <c r="M178" s="2573"/>
      <c r="N178" s="2573"/>
      <c r="O178" s="2573"/>
      <c r="P178" s="2573"/>
      <c r="Q178" s="2573"/>
      <c r="R178" s="2637"/>
      <c r="S178" s="2573"/>
      <c r="T178" s="2573"/>
      <c r="U178" s="2573"/>
      <c r="V178" s="2573"/>
      <c r="W178" s="2573"/>
      <c r="X178" s="2573"/>
      <c r="Y178" s="2573"/>
      <c r="Z178" s="2573"/>
      <c r="AA178" s="2573"/>
      <c r="AB178" s="2573"/>
      <c r="AC178" s="2573"/>
      <c r="AD178" s="2573"/>
      <c r="AE178" s="2573"/>
      <c r="AF178" s="2574"/>
    </row>
    <row r="179" spans="2:32" s="2454" customFormat="1" ht="13.5" thickBot="1" x14ac:dyDescent="0.25">
      <c r="B179" s="3852" t="s">
        <v>5073</v>
      </c>
      <c r="C179" s="3853"/>
      <c r="D179" s="3851" t="s">
        <v>5074</v>
      </c>
      <c r="E179" s="3856" t="s">
        <v>224</v>
      </c>
      <c r="F179" s="3857"/>
      <c r="G179" s="3857"/>
      <c r="H179" s="3857"/>
      <c r="I179" s="3857"/>
      <c r="J179" s="3857"/>
      <c r="K179" s="3857"/>
      <c r="L179" s="3857"/>
      <c r="M179" s="3857"/>
      <c r="N179" s="3857"/>
      <c r="O179" s="3857"/>
      <c r="P179" s="3858"/>
      <c r="Q179" s="3859" t="s">
        <v>340</v>
      </c>
      <c r="R179" s="3860"/>
      <c r="S179" s="3861"/>
      <c r="T179" s="3861"/>
      <c r="U179" s="3861"/>
      <c r="V179" s="3861"/>
      <c r="W179" s="3861"/>
      <c r="X179" s="3861"/>
      <c r="Y179" s="3862"/>
      <c r="Z179" s="3859" t="s">
        <v>225</v>
      </c>
      <c r="AA179" s="3861"/>
      <c r="AB179" s="3862"/>
      <c r="AC179" s="3873" t="s">
        <v>4993</v>
      </c>
      <c r="AD179" s="3874"/>
      <c r="AE179" s="3875"/>
      <c r="AF179" s="2574"/>
    </row>
    <row r="180" spans="2:32" s="2454" customFormat="1" ht="13.5" thickBot="1" x14ac:dyDescent="0.25">
      <c r="B180" s="3854"/>
      <c r="C180" s="3855"/>
      <c r="D180" s="3851"/>
      <c r="E180" s="3851" t="s">
        <v>5011</v>
      </c>
      <c r="F180" s="3851" t="s">
        <v>5012</v>
      </c>
      <c r="G180" s="3830" t="s">
        <v>5014</v>
      </c>
      <c r="H180" s="3830" t="s">
        <v>5075</v>
      </c>
      <c r="I180" s="3876" t="s">
        <v>5076</v>
      </c>
      <c r="J180" s="3876" t="s">
        <v>5077</v>
      </c>
      <c r="K180" s="3876" t="s">
        <v>5017</v>
      </c>
      <c r="L180" s="3876"/>
      <c r="M180" s="3876" t="s">
        <v>5078</v>
      </c>
      <c r="N180" s="3876" t="s">
        <v>5079</v>
      </c>
      <c r="O180" s="3876" t="s">
        <v>5080</v>
      </c>
      <c r="P180" s="3876" t="s">
        <v>5081</v>
      </c>
      <c r="Q180" s="3827" t="s">
        <v>5023</v>
      </c>
      <c r="R180" s="3827" t="s">
        <v>5024</v>
      </c>
      <c r="S180" s="3827" t="s">
        <v>5025</v>
      </c>
      <c r="T180" s="3827" t="s">
        <v>5082</v>
      </c>
      <c r="U180" s="3827" t="s">
        <v>5083</v>
      </c>
      <c r="V180" s="3827" t="s">
        <v>5028</v>
      </c>
      <c r="W180" s="3827" t="s">
        <v>5030</v>
      </c>
      <c r="X180" s="3830" t="s">
        <v>5084</v>
      </c>
      <c r="Y180" s="3830" t="s">
        <v>5085</v>
      </c>
      <c r="Z180" s="3827" t="s">
        <v>5086</v>
      </c>
      <c r="AA180" s="3827" t="s">
        <v>5087</v>
      </c>
      <c r="AB180" s="3827" t="s">
        <v>5088</v>
      </c>
      <c r="AC180" s="3827" t="s">
        <v>1154</v>
      </c>
      <c r="AD180" s="3827" t="s">
        <v>4994</v>
      </c>
      <c r="AE180" s="3827" t="s">
        <v>4995</v>
      </c>
      <c r="AF180" s="2574"/>
    </row>
    <row r="181" spans="2:32" s="2454" customFormat="1" ht="13.5" thickBot="1" x14ac:dyDescent="0.25">
      <c r="B181" s="3854"/>
      <c r="C181" s="3855"/>
      <c r="D181" s="3827"/>
      <c r="E181" s="3827"/>
      <c r="F181" s="3827"/>
      <c r="G181" s="3829"/>
      <c r="H181" s="3829"/>
      <c r="I181" s="3830"/>
      <c r="J181" s="3830"/>
      <c r="K181" s="3772" t="s">
        <v>5037</v>
      </c>
      <c r="L181" s="3775" t="s">
        <v>2798</v>
      </c>
      <c r="M181" s="3830"/>
      <c r="N181" s="3830"/>
      <c r="O181" s="3830"/>
      <c r="P181" s="3830"/>
      <c r="Q181" s="3828"/>
      <c r="R181" s="3828"/>
      <c r="S181" s="3828"/>
      <c r="T181" s="3828"/>
      <c r="U181" s="3828"/>
      <c r="V181" s="3828"/>
      <c r="W181" s="3828"/>
      <c r="X181" s="3829"/>
      <c r="Y181" s="3829"/>
      <c r="Z181" s="3828"/>
      <c r="AA181" s="3828"/>
      <c r="AB181" s="3828"/>
      <c r="AC181" s="3828"/>
      <c r="AD181" s="3828"/>
      <c r="AE181" s="3828"/>
      <c r="AF181" s="2574"/>
    </row>
    <row r="182" spans="2:32" s="2454" customFormat="1" ht="36.75" customHeight="1" x14ac:dyDescent="0.2">
      <c r="B182" s="5297" t="s">
        <v>6855</v>
      </c>
      <c r="C182" s="5297"/>
      <c r="D182" s="3150" t="s">
        <v>1534</v>
      </c>
      <c r="E182" s="3151"/>
      <c r="F182" s="3152"/>
      <c r="G182" s="2735"/>
      <c r="H182" s="2735"/>
      <c r="I182" s="3151"/>
      <c r="J182" s="3151"/>
      <c r="K182" s="3152"/>
      <c r="L182" s="2735"/>
      <c r="M182" s="3151"/>
      <c r="N182" s="3151"/>
      <c r="O182" s="3151"/>
      <c r="P182" s="3151"/>
      <c r="Q182" s="3151"/>
      <c r="R182" s="3152"/>
      <c r="S182" s="3152"/>
      <c r="T182" s="3151"/>
      <c r="U182" s="3151"/>
      <c r="V182" s="3152"/>
      <c r="W182" s="3152"/>
      <c r="X182" s="3151"/>
      <c r="Y182" s="3151"/>
      <c r="Z182" s="3152"/>
      <c r="AA182" s="3151"/>
      <c r="AB182" s="3151"/>
      <c r="AC182" s="2670"/>
      <c r="AD182" s="2670"/>
      <c r="AE182" s="2670"/>
      <c r="AF182" s="2574"/>
    </row>
    <row r="183" spans="2:32" s="2454" customFormat="1" x14ac:dyDescent="0.2">
      <c r="B183" s="2636"/>
      <c r="C183" s="2568"/>
      <c r="D183" s="2568"/>
      <c r="E183" s="2568"/>
      <c r="F183" s="2568"/>
      <c r="G183" s="2569"/>
      <c r="H183" s="2569"/>
      <c r="I183" s="2569"/>
      <c r="J183" s="2569"/>
      <c r="K183" s="2568"/>
      <c r="L183" s="2569"/>
      <c r="M183" s="2569"/>
      <c r="N183" s="2569"/>
      <c r="O183" s="2569"/>
      <c r="P183" s="2569"/>
      <c r="Q183" s="2633"/>
      <c r="R183" s="2633"/>
      <c r="S183" s="2633"/>
      <c r="T183" s="2633"/>
      <c r="U183" s="2633"/>
      <c r="V183" s="2633"/>
      <c r="W183" s="2633"/>
      <c r="X183" s="2633"/>
      <c r="Y183" s="2633"/>
      <c r="Z183" s="2633"/>
      <c r="AA183" s="2633"/>
      <c r="AB183" s="2633"/>
      <c r="AC183" s="2633"/>
      <c r="AD183" s="2633"/>
      <c r="AE183" s="2633"/>
      <c r="AF183" s="2574"/>
    </row>
    <row r="184" spans="2:32" s="2454" customFormat="1" x14ac:dyDescent="0.2">
      <c r="B184" s="3881" t="s">
        <v>4996</v>
      </c>
      <c r="C184" s="3882"/>
      <c r="D184" s="3883" t="s">
        <v>1871</v>
      </c>
      <c r="E184" s="3883"/>
      <c r="F184" s="3883"/>
      <c r="G184" s="3883"/>
      <c r="H184" s="3883"/>
      <c r="I184" s="2634"/>
      <c r="J184" s="2634"/>
      <c r="K184" s="2634"/>
      <c r="L184" s="2634"/>
      <c r="M184" s="2634"/>
      <c r="N184" s="2634"/>
      <c r="O184" s="2634"/>
      <c r="P184" s="2634"/>
      <c r="Q184" s="2633"/>
      <c r="R184" s="2633"/>
      <c r="S184" s="2633"/>
      <c r="T184" s="2633"/>
      <c r="U184" s="2633"/>
      <c r="V184" s="2633"/>
      <c r="W184" s="2633"/>
      <c r="X184" s="2633"/>
      <c r="Y184" s="2633"/>
      <c r="Z184" s="2633"/>
      <c r="AA184" s="2633"/>
      <c r="AB184" s="2633"/>
      <c r="AC184" s="2633"/>
      <c r="AD184" s="2633"/>
      <c r="AE184" s="2633"/>
      <c r="AF184" s="2574"/>
    </row>
    <row r="185" spans="2:32" s="2454" customFormat="1" x14ac:dyDescent="0.2">
      <c r="B185" s="3881" t="s">
        <v>4997</v>
      </c>
      <c r="C185" s="3882"/>
      <c r="D185" s="3883" t="s">
        <v>1871</v>
      </c>
      <c r="E185" s="3883"/>
      <c r="F185" s="3883"/>
      <c r="G185" s="3883"/>
      <c r="H185" s="3883"/>
      <c r="I185" s="2634"/>
      <c r="J185" s="2634"/>
      <c r="K185" s="2634"/>
      <c r="L185" s="2634"/>
      <c r="M185" s="2634"/>
      <c r="N185" s="2634"/>
      <c r="O185" s="2634"/>
      <c r="P185" s="2634"/>
      <c r="Q185" s="2633"/>
      <c r="R185" s="2633"/>
      <c r="S185" s="2633"/>
      <c r="T185" s="2633"/>
      <c r="U185" s="2633"/>
      <c r="V185" s="2633"/>
      <c r="W185" s="2633"/>
      <c r="X185" s="2633"/>
      <c r="Y185" s="2633"/>
      <c r="Z185" s="2633"/>
      <c r="AA185" s="2633"/>
      <c r="AB185" s="2633"/>
      <c r="AC185" s="2633"/>
      <c r="AD185" s="2633"/>
      <c r="AE185" s="2633"/>
      <c r="AF185" s="2574"/>
    </row>
    <row r="186" spans="2:32" s="2454" customFormat="1" ht="13.5" thickBot="1" x14ac:dyDescent="0.25">
      <c r="B186" s="3776"/>
      <c r="C186" s="3777"/>
      <c r="D186" s="3777"/>
      <c r="E186" s="3777"/>
      <c r="F186" s="3777"/>
      <c r="G186" s="2637"/>
      <c r="H186" s="2637"/>
      <c r="I186" s="2637"/>
      <c r="J186" s="2637"/>
      <c r="K186" s="2637"/>
      <c r="L186" s="2637"/>
      <c r="M186" s="2637"/>
      <c r="N186" s="2637"/>
      <c r="O186" s="2637"/>
      <c r="P186" s="2637"/>
      <c r="Q186" s="2637"/>
      <c r="R186" s="2637"/>
      <c r="S186" s="2637"/>
      <c r="T186" s="2637"/>
      <c r="U186" s="2637"/>
      <c r="V186" s="2637"/>
      <c r="W186" s="2637"/>
      <c r="X186" s="2637"/>
      <c r="Y186" s="2637"/>
      <c r="Z186" s="2637"/>
      <c r="AA186" s="2637"/>
      <c r="AB186" s="2637"/>
      <c r="AC186" s="2637"/>
      <c r="AD186" s="2637"/>
      <c r="AE186" s="2637"/>
      <c r="AF186" s="2579"/>
    </row>
    <row r="187" spans="2:32" s="2454" customFormat="1" x14ac:dyDescent="0.2">
      <c r="B187" s="2537"/>
      <c r="I187" s="2876"/>
    </row>
    <row r="188" spans="2:32" s="2454" customFormat="1" ht="13.5" thickBot="1" x14ac:dyDescent="0.25">
      <c r="B188" s="2537"/>
      <c r="I188" s="2876"/>
    </row>
    <row r="189" spans="2:32" s="2454" customFormat="1" ht="20.25" x14ac:dyDescent="0.2">
      <c r="B189" s="3839" t="s">
        <v>5069</v>
      </c>
      <c r="C189" s="3840"/>
      <c r="D189" s="3840"/>
      <c r="E189" s="3840"/>
      <c r="F189" s="3840"/>
      <c r="G189" s="3840"/>
      <c r="H189" s="3840"/>
      <c r="I189" s="3840"/>
      <c r="J189" s="3840"/>
      <c r="K189" s="3840"/>
      <c r="L189" s="3840"/>
      <c r="M189" s="3840"/>
      <c r="N189" s="3840"/>
      <c r="O189" s="3840"/>
      <c r="P189" s="3840"/>
      <c r="Q189" s="3840"/>
      <c r="R189" s="3840"/>
      <c r="S189" s="3840"/>
      <c r="T189" s="3840"/>
      <c r="U189" s="3840"/>
      <c r="V189" s="3840"/>
      <c r="W189" s="3840"/>
      <c r="X189" s="3840"/>
      <c r="Y189" s="3840"/>
      <c r="Z189" s="3840"/>
      <c r="AA189" s="3840"/>
      <c r="AB189" s="3840"/>
      <c r="AC189" s="3840"/>
      <c r="AD189" s="3840"/>
      <c r="AE189" s="3840"/>
      <c r="AF189" s="3841"/>
    </row>
    <row r="190" spans="2:32" s="2454" customFormat="1" x14ac:dyDescent="0.2">
      <c r="B190" s="3505"/>
      <c r="C190" s="3506"/>
      <c r="D190" s="3506"/>
      <c r="E190" s="3506"/>
      <c r="F190" s="3506"/>
      <c r="G190" s="2573"/>
      <c r="H190" s="2573"/>
      <c r="I190" s="2573"/>
      <c r="J190" s="2573"/>
      <c r="K190" s="2573"/>
      <c r="L190" s="2573"/>
      <c r="M190" s="2573"/>
      <c r="N190" s="2573"/>
      <c r="O190" s="2573"/>
      <c r="P190" s="2573"/>
      <c r="Q190" s="2573"/>
      <c r="R190" s="2573"/>
      <c r="S190" s="2573"/>
      <c r="T190" s="2573"/>
      <c r="U190" s="2573"/>
      <c r="V190" s="2573"/>
      <c r="W190" s="2573"/>
      <c r="X190" s="2573"/>
      <c r="Y190" s="2573"/>
      <c r="Z190" s="2573"/>
      <c r="AA190" s="2573"/>
      <c r="AB190" s="2573"/>
      <c r="AC190" s="2573"/>
      <c r="AD190" s="2573"/>
      <c r="AE190" s="2573"/>
      <c r="AF190" s="2574"/>
    </row>
    <row r="191" spans="2:32" s="2454" customFormat="1" x14ac:dyDescent="0.2">
      <c r="B191" s="2635" t="s">
        <v>5089</v>
      </c>
      <c r="C191" s="3506"/>
      <c r="D191" s="3866" t="s">
        <v>6224</v>
      </c>
      <c r="E191" s="3866"/>
      <c r="F191" s="3866"/>
      <c r="G191" s="2573"/>
      <c r="H191" s="2573"/>
      <c r="I191" s="2573"/>
      <c r="J191" s="2573"/>
      <c r="K191" s="2573"/>
      <c r="L191" s="2573"/>
      <c r="M191" s="2573"/>
      <c r="N191" s="2573"/>
      <c r="O191" s="2573"/>
      <c r="P191" s="2573"/>
      <c r="Q191" s="2573"/>
      <c r="R191" s="2573"/>
      <c r="S191" s="2573"/>
      <c r="T191" s="2573"/>
      <c r="U191" s="2573"/>
      <c r="V191" s="2573"/>
      <c r="W191" s="2573"/>
      <c r="X191" s="2573"/>
      <c r="Y191" s="2573"/>
      <c r="Z191" s="2573"/>
      <c r="AA191" s="2573"/>
      <c r="AB191" s="2573"/>
      <c r="AC191" s="2573"/>
      <c r="AD191" s="2573"/>
      <c r="AE191" s="2573"/>
      <c r="AF191" s="2574"/>
    </row>
    <row r="192" spans="2:32" s="2454" customFormat="1" x14ac:dyDescent="0.2">
      <c r="B192" s="3867" t="s">
        <v>5072</v>
      </c>
      <c r="C192" s="3868"/>
      <c r="D192" s="4771">
        <v>41773</v>
      </c>
      <c r="E192" s="4771"/>
      <c r="F192" s="4771"/>
      <c r="G192" s="2633"/>
      <c r="H192" s="2573"/>
      <c r="I192" s="2573"/>
      <c r="J192" s="2573"/>
      <c r="K192" s="2573"/>
      <c r="L192" s="2573"/>
      <c r="M192" s="2573"/>
      <c r="N192" s="2573"/>
      <c r="O192" s="2573"/>
      <c r="P192" s="2573"/>
      <c r="Q192" s="2573"/>
      <c r="R192" s="2573"/>
      <c r="S192" s="2573"/>
      <c r="T192" s="2573"/>
      <c r="U192" s="2573"/>
      <c r="V192" s="2573"/>
      <c r="W192" s="2573"/>
      <c r="X192" s="2573"/>
      <c r="Y192" s="2573"/>
      <c r="Z192" s="2573"/>
      <c r="AA192" s="2573"/>
      <c r="AB192" s="2573"/>
      <c r="AC192" s="2573"/>
      <c r="AD192" s="2573"/>
      <c r="AE192" s="2573"/>
      <c r="AF192" s="2574"/>
    </row>
    <row r="193" spans="2:32" s="2454" customFormat="1" x14ac:dyDescent="0.2">
      <c r="B193" s="3863" t="s">
        <v>5070</v>
      </c>
      <c r="C193" s="3864"/>
      <c r="D193" s="3887">
        <v>41775</v>
      </c>
      <c r="E193" s="3887"/>
      <c r="F193" s="3887"/>
      <c r="G193" s="2573"/>
      <c r="H193" s="2573"/>
      <c r="I193" s="2573"/>
      <c r="J193" s="2573"/>
      <c r="K193" s="2573"/>
      <c r="L193" s="2573"/>
      <c r="M193" s="2573"/>
      <c r="N193" s="2573"/>
      <c r="O193" s="2573"/>
      <c r="P193" s="2573"/>
      <c r="Q193" s="2573"/>
      <c r="R193" s="2573"/>
      <c r="S193" s="2573"/>
      <c r="T193" s="2573"/>
      <c r="U193" s="2573"/>
      <c r="V193" s="2573"/>
      <c r="W193" s="2573"/>
      <c r="X193" s="2573"/>
      <c r="Y193" s="2573"/>
      <c r="Z193" s="2573"/>
      <c r="AA193" s="2573"/>
      <c r="AB193" s="2573"/>
      <c r="AC193" s="2573"/>
      <c r="AD193" s="2573"/>
      <c r="AE193" s="2573"/>
      <c r="AF193" s="2574"/>
    </row>
    <row r="194" spans="2:32" s="2454" customFormat="1" ht="13.5" thickBot="1" x14ac:dyDescent="0.25">
      <c r="B194" s="3505"/>
      <c r="C194" s="3506"/>
      <c r="D194" s="3506"/>
      <c r="E194" s="3506"/>
      <c r="F194" s="3506"/>
      <c r="G194" s="2573"/>
      <c r="H194" s="2573"/>
      <c r="I194" s="2573"/>
      <c r="J194" s="2573"/>
      <c r="K194" s="2573"/>
      <c r="L194" s="2573"/>
      <c r="M194" s="2573"/>
      <c r="N194" s="2573"/>
      <c r="O194" s="2573"/>
      <c r="P194" s="2573"/>
      <c r="Q194" s="2573"/>
      <c r="R194" s="2573"/>
      <c r="S194" s="2573"/>
      <c r="T194" s="2573"/>
      <c r="U194" s="2573"/>
      <c r="V194" s="2573"/>
      <c r="W194" s="2573"/>
      <c r="X194" s="2573"/>
      <c r="Y194" s="2573"/>
      <c r="Z194" s="2573"/>
      <c r="AA194" s="2573"/>
      <c r="AB194" s="2573"/>
      <c r="AC194" s="2573"/>
      <c r="AD194" s="2573"/>
      <c r="AE194" s="2573"/>
      <c r="AF194" s="2574"/>
    </row>
    <row r="195" spans="2:32" s="2454" customFormat="1" ht="102.75" customHeight="1" thickBot="1" x14ac:dyDescent="0.25">
      <c r="B195" s="3844" t="s">
        <v>5071</v>
      </c>
      <c r="C195" s="3871"/>
      <c r="D195" s="3872" t="s">
        <v>6854</v>
      </c>
      <c r="E195" s="3847"/>
      <c r="F195" s="3847"/>
      <c r="G195" s="3847"/>
      <c r="H195" s="3847"/>
      <c r="I195" s="3847"/>
      <c r="J195" s="3847"/>
      <c r="K195" s="3847"/>
      <c r="L195" s="3847"/>
      <c r="M195" s="3847"/>
      <c r="N195" s="3847"/>
      <c r="O195" s="3847"/>
      <c r="P195" s="3847"/>
      <c r="Q195" s="3848"/>
      <c r="R195" s="2573"/>
      <c r="S195" s="2573"/>
      <c r="T195" s="2573"/>
      <c r="U195" s="2573"/>
      <c r="V195" s="2573"/>
      <c r="W195" s="2573"/>
      <c r="X195" s="2573"/>
      <c r="Y195" s="2573"/>
      <c r="Z195" s="2573"/>
      <c r="AA195" s="2573"/>
      <c r="AB195" s="2573"/>
      <c r="AC195" s="2573"/>
      <c r="AD195" s="2573"/>
      <c r="AE195" s="2573"/>
      <c r="AF195" s="2574"/>
    </row>
    <row r="196" spans="2:32" s="2454" customFormat="1" ht="13.5" thickBot="1" x14ac:dyDescent="0.25">
      <c r="B196" s="3505"/>
      <c r="C196" s="3506"/>
      <c r="D196" s="3506"/>
      <c r="E196" s="3506"/>
      <c r="F196" s="3506"/>
      <c r="G196" s="2573"/>
      <c r="H196" s="2573"/>
      <c r="I196" s="2573"/>
      <c r="J196" s="2573"/>
      <c r="K196" s="2573"/>
      <c r="L196" s="2573"/>
      <c r="M196" s="2573"/>
      <c r="N196" s="2573"/>
      <c r="O196" s="2573"/>
      <c r="P196" s="2573"/>
      <c r="Q196" s="2573"/>
      <c r="R196" s="2637"/>
      <c r="S196" s="2573"/>
      <c r="T196" s="2573"/>
      <c r="U196" s="2573"/>
      <c r="V196" s="2573"/>
      <c r="W196" s="2573"/>
      <c r="X196" s="2573"/>
      <c r="Y196" s="2573"/>
      <c r="Z196" s="2573"/>
      <c r="AA196" s="2573"/>
      <c r="AB196" s="2573"/>
      <c r="AC196" s="2573"/>
      <c r="AD196" s="2573"/>
      <c r="AE196" s="2573"/>
      <c r="AF196" s="2574"/>
    </row>
    <row r="197" spans="2:32" s="2454" customFormat="1" ht="13.5" thickBot="1" x14ac:dyDescent="0.25">
      <c r="B197" s="3852" t="s">
        <v>5073</v>
      </c>
      <c r="C197" s="3853"/>
      <c r="D197" s="3851" t="s">
        <v>5074</v>
      </c>
      <c r="E197" s="3856" t="s">
        <v>224</v>
      </c>
      <c r="F197" s="3857"/>
      <c r="G197" s="3857"/>
      <c r="H197" s="3857"/>
      <c r="I197" s="3857"/>
      <c r="J197" s="3857"/>
      <c r="K197" s="3857"/>
      <c r="L197" s="3857"/>
      <c r="M197" s="3857"/>
      <c r="N197" s="3857"/>
      <c r="O197" s="3857"/>
      <c r="P197" s="3858"/>
      <c r="Q197" s="3859" t="s">
        <v>340</v>
      </c>
      <c r="R197" s="3860"/>
      <c r="S197" s="3861"/>
      <c r="T197" s="3861"/>
      <c r="U197" s="3861"/>
      <c r="V197" s="3861"/>
      <c r="W197" s="3861"/>
      <c r="X197" s="3861"/>
      <c r="Y197" s="3862"/>
      <c r="Z197" s="3859" t="s">
        <v>225</v>
      </c>
      <c r="AA197" s="3861"/>
      <c r="AB197" s="3862"/>
      <c r="AC197" s="3873" t="s">
        <v>4993</v>
      </c>
      <c r="AD197" s="3874"/>
      <c r="AE197" s="3875"/>
      <c r="AF197" s="2574"/>
    </row>
    <row r="198" spans="2:32" s="2454" customFormat="1" ht="13.5" thickBot="1" x14ac:dyDescent="0.25">
      <c r="B198" s="3854"/>
      <c r="C198" s="3855"/>
      <c r="D198" s="3851"/>
      <c r="E198" s="3851" t="s">
        <v>5011</v>
      </c>
      <c r="F198" s="3851" t="s">
        <v>5012</v>
      </c>
      <c r="G198" s="3830" t="s">
        <v>5014</v>
      </c>
      <c r="H198" s="3830" t="s">
        <v>5075</v>
      </c>
      <c r="I198" s="3876" t="s">
        <v>5076</v>
      </c>
      <c r="J198" s="3876" t="s">
        <v>5077</v>
      </c>
      <c r="K198" s="3876" t="s">
        <v>5017</v>
      </c>
      <c r="L198" s="3876"/>
      <c r="M198" s="3876" t="s">
        <v>5078</v>
      </c>
      <c r="N198" s="3876" t="s">
        <v>5079</v>
      </c>
      <c r="O198" s="3876" t="s">
        <v>5080</v>
      </c>
      <c r="P198" s="3876" t="s">
        <v>5081</v>
      </c>
      <c r="Q198" s="3827" t="s">
        <v>5023</v>
      </c>
      <c r="R198" s="3827" t="s">
        <v>5024</v>
      </c>
      <c r="S198" s="3827" t="s">
        <v>5025</v>
      </c>
      <c r="T198" s="3827" t="s">
        <v>5082</v>
      </c>
      <c r="U198" s="3827" t="s">
        <v>5083</v>
      </c>
      <c r="V198" s="3827" t="s">
        <v>5028</v>
      </c>
      <c r="W198" s="3827" t="s">
        <v>5030</v>
      </c>
      <c r="X198" s="3830" t="s">
        <v>5084</v>
      </c>
      <c r="Y198" s="3830" t="s">
        <v>5085</v>
      </c>
      <c r="Z198" s="3827" t="s">
        <v>5086</v>
      </c>
      <c r="AA198" s="3827" t="s">
        <v>5087</v>
      </c>
      <c r="AB198" s="3827" t="s">
        <v>5088</v>
      </c>
      <c r="AC198" s="3827" t="s">
        <v>1154</v>
      </c>
      <c r="AD198" s="3827" t="s">
        <v>4994</v>
      </c>
      <c r="AE198" s="3827" t="s">
        <v>4995</v>
      </c>
      <c r="AF198" s="2574"/>
    </row>
    <row r="199" spans="2:32" s="2454" customFormat="1" ht="13.5" thickBot="1" x14ac:dyDescent="0.25">
      <c r="B199" s="3854"/>
      <c r="C199" s="3855"/>
      <c r="D199" s="3827"/>
      <c r="E199" s="3827"/>
      <c r="F199" s="3827"/>
      <c r="G199" s="3829"/>
      <c r="H199" s="3829"/>
      <c r="I199" s="3830"/>
      <c r="J199" s="3830"/>
      <c r="K199" s="3508" t="s">
        <v>5037</v>
      </c>
      <c r="L199" s="3507" t="s">
        <v>2798</v>
      </c>
      <c r="M199" s="3830"/>
      <c r="N199" s="3830"/>
      <c r="O199" s="3830"/>
      <c r="P199" s="3830"/>
      <c r="Q199" s="3828"/>
      <c r="R199" s="3828"/>
      <c r="S199" s="3828"/>
      <c r="T199" s="3828"/>
      <c r="U199" s="3828"/>
      <c r="V199" s="3828"/>
      <c r="W199" s="3828"/>
      <c r="X199" s="3829"/>
      <c r="Y199" s="3829"/>
      <c r="Z199" s="3828"/>
      <c r="AA199" s="3828"/>
      <c r="AB199" s="3828"/>
      <c r="AC199" s="3828"/>
      <c r="AD199" s="3828"/>
      <c r="AE199" s="3828"/>
      <c r="AF199" s="2574"/>
    </row>
    <row r="200" spans="2:32" s="2454" customFormat="1" ht="27.75" customHeight="1" x14ac:dyDescent="0.2">
      <c r="B200" s="4775" t="s">
        <v>6585</v>
      </c>
      <c r="C200" s="4776"/>
      <c r="D200" s="3150" t="s">
        <v>1534</v>
      </c>
      <c r="E200" s="3151"/>
      <c r="F200" s="3152"/>
      <c r="G200" s="2735"/>
      <c r="H200" s="2735"/>
      <c r="I200" s="3151"/>
      <c r="J200" s="3151"/>
      <c r="K200" s="3152"/>
      <c r="L200" s="2735"/>
      <c r="M200" s="3151"/>
      <c r="N200" s="3151"/>
      <c r="O200" s="3151"/>
      <c r="P200" s="3151"/>
      <c r="Q200" s="3151"/>
      <c r="R200" s="3152"/>
      <c r="S200" s="3152"/>
      <c r="T200" s="3151"/>
      <c r="U200" s="3151"/>
      <c r="V200" s="3152"/>
      <c r="W200" s="3152"/>
      <c r="X200" s="3151"/>
      <c r="Y200" s="3151"/>
      <c r="Z200" s="3152"/>
      <c r="AA200" s="3151"/>
      <c r="AB200" s="3151"/>
      <c r="AC200" s="2670"/>
      <c r="AD200" s="2670"/>
      <c r="AE200" s="2670"/>
      <c r="AF200" s="2574"/>
    </row>
    <row r="201" spans="2:32" s="2454" customFormat="1" x14ac:dyDescent="0.2">
      <c r="B201" s="2636"/>
      <c r="C201" s="2568"/>
      <c r="D201" s="2568"/>
      <c r="E201" s="2568"/>
      <c r="F201" s="2568"/>
      <c r="G201" s="2569"/>
      <c r="H201" s="2569"/>
      <c r="I201" s="2569"/>
      <c r="J201" s="2569"/>
      <c r="K201" s="2568"/>
      <c r="L201" s="2569"/>
      <c r="M201" s="2569"/>
      <c r="N201" s="2569"/>
      <c r="O201" s="2569"/>
      <c r="P201" s="2569"/>
      <c r="Q201" s="2633"/>
      <c r="R201" s="2633"/>
      <c r="S201" s="2633"/>
      <c r="T201" s="2633"/>
      <c r="U201" s="2633"/>
      <c r="V201" s="2633"/>
      <c r="W201" s="2633"/>
      <c r="X201" s="2633"/>
      <c r="Y201" s="2633"/>
      <c r="Z201" s="2633"/>
      <c r="AA201" s="2633"/>
      <c r="AB201" s="2633"/>
      <c r="AC201" s="2633"/>
      <c r="AD201" s="2633"/>
      <c r="AE201" s="2633"/>
      <c r="AF201" s="2574"/>
    </row>
    <row r="202" spans="2:32" s="2454" customFormat="1" x14ac:dyDescent="0.2">
      <c r="B202" s="3881" t="s">
        <v>4996</v>
      </c>
      <c r="C202" s="3882"/>
      <c r="D202" s="3883" t="s">
        <v>1871</v>
      </c>
      <c r="E202" s="3883"/>
      <c r="F202" s="3883"/>
      <c r="G202" s="3883"/>
      <c r="H202" s="3883"/>
      <c r="I202" s="2634"/>
      <c r="J202" s="2634"/>
      <c r="K202" s="2634"/>
      <c r="L202" s="2634"/>
      <c r="M202" s="2634"/>
      <c r="N202" s="2634"/>
      <c r="O202" s="2634"/>
      <c r="P202" s="2634"/>
      <c r="Q202" s="2633"/>
      <c r="R202" s="2633"/>
      <c r="S202" s="2633"/>
      <c r="T202" s="2633"/>
      <c r="U202" s="2633"/>
      <c r="V202" s="2633"/>
      <c r="W202" s="2633"/>
      <c r="X202" s="2633"/>
      <c r="Y202" s="2633"/>
      <c r="Z202" s="2633"/>
      <c r="AA202" s="2633"/>
      <c r="AB202" s="2633"/>
      <c r="AC202" s="2633"/>
      <c r="AD202" s="2633"/>
      <c r="AE202" s="2633"/>
      <c r="AF202" s="2574"/>
    </row>
    <row r="203" spans="2:32" s="2454" customFormat="1" x14ac:dyDescent="0.2">
      <c r="B203" s="3881" t="s">
        <v>4997</v>
      </c>
      <c r="C203" s="3882"/>
      <c r="D203" s="3883" t="s">
        <v>1871</v>
      </c>
      <c r="E203" s="3883"/>
      <c r="F203" s="3883"/>
      <c r="G203" s="3883"/>
      <c r="H203" s="3883"/>
      <c r="I203" s="2634"/>
      <c r="J203" s="2634"/>
      <c r="K203" s="2634"/>
      <c r="L203" s="2634"/>
      <c r="M203" s="2634"/>
      <c r="N203" s="2634"/>
      <c r="O203" s="2634"/>
      <c r="P203" s="2634"/>
      <c r="Q203" s="2633"/>
      <c r="R203" s="2633"/>
      <c r="S203" s="2633"/>
      <c r="T203" s="2633"/>
      <c r="U203" s="2633"/>
      <c r="V203" s="2633"/>
      <c r="W203" s="2633"/>
      <c r="X203" s="2633"/>
      <c r="Y203" s="2633"/>
      <c r="Z203" s="2633"/>
      <c r="AA203" s="2633"/>
      <c r="AB203" s="2633"/>
      <c r="AC203" s="2633"/>
      <c r="AD203" s="2633"/>
      <c r="AE203" s="2633"/>
      <c r="AF203" s="2574"/>
    </row>
    <row r="204" spans="2:32" s="2454" customFormat="1" ht="13.5" thickBot="1" x14ac:dyDescent="0.25">
      <c r="B204" s="3509"/>
      <c r="C204" s="3510"/>
      <c r="D204" s="3510"/>
      <c r="E204" s="3510"/>
      <c r="F204" s="3510"/>
      <c r="G204" s="2637"/>
      <c r="H204" s="2637"/>
      <c r="I204" s="2637"/>
      <c r="J204" s="2637"/>
      <c r="K204" s="2637"/>
      <c r="L204" s="2637"/>
      <c r="M204" s="2637"/>
      <c r="N204" s="2637"/>
      <c r="O204" s="2637"/>
      <c r="P204" s="2637"/>
      <c r="Q204" s="2637"/>
      <c r="R204" s="2637"/>
      <c r="S204" s="2637"/>
      <c r="T204" s="2637"/>
      <c r="U204" s="2637"/>
      <c r="V204" s="2637"/>
      <c r="W204" s="2637"/>
      <c r="X204" s="2637"/>
      <c r="Y204" s="2637"/>
      <c r="Z204" s="2637"/>
      <c r="AA204" s="2637"/>
      <c r="AB204" s="2637"/>
      <c r="AC204" s="2637"/>
      <c r="AD204" s="2637"/>
      <c r="AE204" s="2637"/>
      <c r="AF204" s="2579"/>
    </row>
    <row r="205" spans="2:32" s="2454" customFormat="1" x14ac:dyDescent="0.2">
      <c r="B205" s="3469"/>
      <c r="I205" s="2876"/>
    </row>
    <row r="206" spans="2:32" s="2454" customFormat="1" ht="12.75" customHeight="1" thickBot="1" x14ac:dyDescent="0.25">
      <c r="B206" s="2537"/>
      <c r="I206" s="2876"/>
    </row>
    <row r="207" spans="2:32" s="2454" customFormat="1" ht="12.75" customHeight="1" x14ac:dyDescent="0.2">
      <c r="B207" s="3839" t="s">
        <v>5069</v>
      </c>
      <c r="C207" s="3840"/>
      <c r="D207" s="3840"/>
      <c r="E207" s="3840"/>
      <c r="F207" s="3840"/>
      <c r="G207" s="3840"/>
      <c r="H207" s="3840"/>
      <c r="I207" s="3840"/>
      <c r="J207" s="3840"/>
      <c r="K207" s="3840"/>
      <c r="L207" s="3840"/>
      <c r="M207" s="3840"/>
      <c r="N207" s="3840"/>
      <c r="O207" s="3840"/>
      <c r="P207" s="3840"/>
      <c r="Q207" s="3840"/>
      <c r="R207" s="3840"/>
      <c r="S207" s="3840"/>
      <c r="T207" s="3840"/>
      <c r="U207" s="3840"/>
      <c r="V207" s="3840"/>
      <c r="W207" s="3840"/>
      <c r="X207" s="3840"/>
      <c r="Y207" s="3840"/>
      <c r="Z207" s="3840"/>
      <c r="AA207" s="3840"/>
      <c r="AB207" s="3840"/>
      <c r="AC207" s="3840"/>
      <c r="AD207" s="3840"/>
      <c r="AE207" s="3840"/>
      <c r="AF207" s="3841"/>
    </row>
    <row r="208" spans="2:32" s="2454" customFormat="1" ht="12.75" customHeight="1" x14ac:dyDescent="0.2">
      <c r="B208" s="3505"/>
      <c r="C208" s="3506"/>
      <c r="D208" s="3506"/>
      <c r="E208" s="3506"/>
      <c r="F208" s="3506"/>
      <c r="G208" s="2573"/>
      <c r="H208" s="2573"/>
      <c r="I208" s="2573"/>
      <c r="J208" s="2573"/>
      <c r="K208" s="2573"/>
      <c r="L208" s="2573"/>
      <c r="M208" s="2573"/>
      <c r="N208" s="2573"/>
      <c r="O208" s="2573"/>
      <c r="P208" s="2573"/>
      <c r="Q208" s="2573"/>
      <c r="R208" s="2573"/>
      <c r="S208" s="2573"/>
      <c r="T208" s="2573"/>
      <c r="U208" s="2573"/>
      <c r="V208" s="2573"/>
      <c r="W208" s="2573"/>
      <c r="X208" s="2573"/>
      <c r="Y208" s="2573"/>
      <c r="Z208" s="2573"/>
      <c r="AA208" s="2573"/>
      <c r="AB208" s="2573"/>
      <c r="AC208" s="2573"/>
      <c r="AD208" s="2573"/>
      <c r="AE208" s="2573"/>
      <c r="AF208" s="2574"/>
    </row>
    <row r="209" spans="2:32" s="2454" customFormat="1" ht="12.75" customHeight="1" x14ac:dyDescent="0.2">
      <c r="B209" s="2635" t="s">
        <v>5089</v>
      </c>
      <c r="C209" s="3506"/>
      <c r="D209" s="3866" t="s">
        <v>6224</v>
      </c>
      <c r="E209" s="3866"/>
      <c r="F209" s="3866"/>
      <c r="G209" s="2573"/>
      <c r="H209" s="2573"/>
      <c r="I209" s="2573"/>
      <c r="J209" s="2573"/>
      <c r="K209" s="2573"/>
      <c r="L209" s="2573"/>
      <c r="M209" s="2573"/>
      <c r="N209" s="2573"/>
      <c r="O209" s="2573"/>
      <c r="P209" s="2573"/>
      <c r="Q209" s="2573"/>
      <c r="R209" s="2573"/>
      <c r="S209" s="2573"/>
      <c r="T209" s="2573"/>
      <c r="U209" s="2573"/>
      <c r="V209" s="2573"/>
      <c r="W209" s="2573"/>
      <c r="X209" s="2573"/>
      <c r="Y209" s="2573"/>
      <c r="Z209" s="2573"/>
      <c r="AA209" s="2573"/>
      <c r="AB209" s="2573"/>
      <c r="AC209" s="2573"/>
      <c r="AD209" s="2573"/>
      <c r="AE209" s="2573"/>
      <c r="AF209" s="2574"/>
    </row>
    <row r="210" spans="2:32" s="2454" customFormat="1" x14ac:dyDescent="0.2">
      <c r="B210" s="3867" t="s">
        <v>5072</v>
      </c>
      <c r="C210" s="3868"/>
      <c r="D210" s="4771">
        <v>41789</v>
      </c>
      <c r="E210" s="4771"/>
      <c r="F210" s="4771"/>
      <c r="G210" s="2633"/>
      <c r="H210" s="2573"/>
      <c r="I210" s="2573"/>
      <c r="J210" s="2573"/>
      <c r="K210" s="2573"/>
      <c r="L210" s="2573"/>
      <c r="M210" s="2573"/>
      <c r="N210" s="2573"/>
      <c r="O210" s="2573"/>
      <c r="P210" s="2573"/>
      <c r="Q210" s="2573"/>
      <c r="R210" s="2573"/>
      <c r="S210" s="2573"/>
      <c r="T210" s="2573"/>
      <c r="U210" s="2573"/>
      <c r="V210" s="2573"/>
      <c r="W210" s="2573"/>
      <c r="X210" s="2573"/>
      <c r="Y210" s="2573"/>
      <c r="Z210" s="2573"/>
      <c r="AA210" s="2573"/>
      <c r="AB210" s="2573"/>
      <c r="AC210" s="2573"/>
      <c r="AD210" s="2573"/>
      <c r="AE210" s="2573"/>
      <c r="AF210" s="2574"/>
    </row>
    <row r="211" spans="2:32" s="2454" customFormat="1" ht="13.5" customHeight="1" x14ac:dyDescent="0.2">
      <c r="B211" s="3863" t="s">
        <v>5070</v>
      </c>
      <c r="C211" s="3864"/>
      <c r="D211" s="3887">
        <v>41792</v>
      </c>
      <c r="E211" s="3887"/>
      <c r="F211" s="3887"/>
      <c r="G211" s="2573"/>
      <c r="H211" s="2573"/>
      <c r="I211" s="2573"/>
      <c r="J211" s="2573"/>
      <c r="K211" s="2573"/>
      <c r="L211" s="2573"/>
      <c r="M211" s="2573"/>
      <c r="N211" s="2573"/>
      <c r="O211" s="2573"/>
      <c r="P211" s="2573"/>
      <c r="Q211" s="2573"/>
      <c r="R211" s="2573"/>
      <c r="S211" s="2573"/>
      <c r="T211" s="2573"/>
      <c r="U211" s="2573"/>
      <c r="V211" s="2573"/>
      <c r="W211" s="2573"/>
      <c r="X211" s="2573"/>
      <c r="Y211" s="2573"/>
      <c r="Z211" s="2573"/>
      <c r="AA211" s="2573"/>
      <c r="AB211" s="2573"/>
      <c r="AC211" s="2573"/>
      <c r="AD211" s="2573"/>
      <c r="AE211" s="2573"/>
      <c r="AF211" s="2574"/>
    </row>
    <row r="212" spans="2:32" s="2454" customFormat="1" ht="13.5" customHeight="1" thickBot="1" x14ac:dyDescent="0.25">
      <c r="B212" s="3505"/>
      <c r="C212" s="3506"/>
      <c r="D212" s="3506"/>
      <c r="E212" s="3506"/>
      <c r="F212" s="3506"/>
      <c r="G212" s="2573"/>
      <c r="H212" s="2573"/>
      <c r="I212" s="2573"/>
      <c r="J212" s="2573"/>
      <c r="K212" s="2573"/>
      <c r="L212" s="2573"/>
      <c r="M212" s="2573"/>
      <c r="N212" s="2573"/>
      <c r="O212" s="2573"/>
      <c r="P212" s="2573"/>
      <c r="Q212" s="2573"/>
      <c r="R212" s="2573"/>
      <c r="S212" s="2573"/>
      <c r="T212" s="2573"/>
      <c r="U212" s="2573"/>
      <c r="V212" s="2573"/>
      <c r="W212" s="2573"/>
      <c r="X212" s="2573"/>
      <c r="Y212" s="2573"/>
      <c r="Z212" s="2573"/>
      <c r="AA212" s="2573"/>
      <c r="AB212" s="2573"/>
      <c r="AC212" s="2573"/>
      <c r="AD212" s="2573"/>
      <c r="AE212" s="2573"/>
      <c r="AF212" s="2574"/>
    </row>
    <row r="213" spans="2:32" s="2454" customFormat="1" ht="98.25" customHeight="1" thickBot="1" x14ac:dyDescent="0.25">
      <c r="B213" s="3844" t="s">
        <v>5071</v>
      </c>
      <c r="C213" s="3871"/>
      <c r="D213" s="3872" t="s">
        <v>6854</v>
      </c>
      <c r="E213" s="3847"/>
      <c r="F213" s="3847"/>
      <c r="G213" s="3847"/>
      <c r="H213" s="3847"/>
      <c r="I213" s="3847"/>
      <c r="J213" s="3847"/>
      <c r="K213" s="3847"/>
      <c r="L213" s="3847"/>
      <c r="M213" s="3847"/>
      <c r="N213" s="3847"/>
      <c r="O213" s="3847"/>
      <c r="P213" s="3847"/>
      <c r="Q213" s="3848"/>
      <c r="R213" s="2573"/>
      <c r="S213" s="2573"/>
      <c r="T213" s="2573"/>
      <c r="U213" s="2573"/>
      <c r="V213" s="2573"/>
      <c r="W213" s="2573"/>
      <c r="X213" s="2573"/>
      <c r="Y213" s="2573"/>
      <c r="Z213" s="2573"/>
      <c r="AA213" s="2573"/>
      <c r="AB213" s="2573"/>
      <c r="AC213" s="2573"/>
      <c r="AD213" s="2573"/>
      <c r="AE213" s="2573"/>
      <c r="AF213" s="2574"/>
    </row>
    <row r="214" spans="2:32" s="2454" customFormat="1" ht="13.5" customHeight="1" thickBot="1" x14ac:dyDescent="0.25">
      <c r="B214" s="3505"/>
      <c r="C214" s="3506"/>
      <c r="D214" s="3506"/>
      <c r="E214" s="3506"/>
      <c r="F214" s="3506"/>
      <c r="G214" s="2573"/>
      <c r="H214" s="2573"/>
      <c r="I214" s="2573"/>
      <c r="J214" s="2573"/>
      <c r="K214" s="2573"/>
      <c r="L214" s="2573"/>
      <c r="M214" s="2573"/>
      <c r="N214" s="2573"/>
      <c r="O214" s="2573"/>
      <c r="P214" s="2573"/>
      <c r="Q214" s="2573"/>
      <c r="R214" s="2637"/>
      <c r="S214" s="2573"/>
      <c r="T214" s="2573"/>
      <c r="U214" s="2573"/>
      <c r="V214" s="2573"/>
      <c r="W214" s="2573"/>
      <c r="X214" s="2573"/>
      <c r="Y214" s="2573"/>
      <c r="Z214" s="2573"/>
      <c r="AA214" s="2573"/>
      <c r="AB214" s="2573"/>
      <c r="AC214" s="2573"/>
      <c r="AD214" s="2573"/>
      <c r="AE214" s="2573"/>
      <c r="AF214" s="2574"/>
    </row>
    <row r="215" spans="2:32" s="2454" customFormat="1" ht="13.5" thickBot="1" x14ac:dyDescent="0.25">
      <c r="B215" s="3852" t="s">
        <v>5073</v>
      </c>
      <c r="C215" s="3853"/>
      <c r="D215" s="3851" t="s">
        <v>5074</v>
      </c>
      <c r="E215" s="3856" t="s">
        <v>224</v>
      </c>
      <c r="F215" s="3857"/>
      <c r="G215" s="3857"/>
      <c r="H215" s="3857"/>
      <c r="I215" s="3857"/>
      <c r="J215" s="3857"/>
      <c r="K215" s="3857"/>
      <c r="L215" s="3857"/>
      <c r="M215" s="3857"/>
      <c r="N215" s="3857"/>
      <c r="O215" s="3857"/>
      <c r="P215" s="3858"/>
      <c r="Q215" s="3859" t="s">
        <v>340</v>
      </c>
      <c r="R215" s="3860"/>
      <c r="S215" s="3861"/>
      <c r="T215" s="3861"/>
      <c r="U215" s="3861"/>
      <c r="V215" s="3861"/>
      <c r="W215" s="3861"/>
      <c r="X215" s="3861"/>
      <c r="Y215" s="3862"/>
      <c r="Z215" s="3859" t="s">
        <v>225</v>
      </c>
      <c r="AA215" s="3861"/>
      <c r="AB215" s="3862"/>
      <c r="AC215" s="3873" t="s">
        <v>4993</v>
      </c>
      <c r="AD215" s="3874"/>
      <c r="AE215" s="3875"/>
      <c r="AF215" s="2574"/>
    </row>
    <row r="216" spans="2:32" s="2454" customFormat="1" ht="13.5" thickBot="1" x14ac:dyDescent="0.25">
      <c r="B216" s="3854"/>
      <c r="C216" s="3855"/>
      <c r="D216" s="3851"/>
      <c r="E216" s="3851" t="s">
        <v>5011</v>
      </c>
      <c r="F216" s="3851" t="s">
        <v>5012</v>
      </c>
      <c r="G216" s="3830" t="s">
        <v>5014</v>
      </c>
      <c r="H216" s="3830" t="s">
        <v>5075</v>
      </c>
      <c r="I216" s="3876" t="s">
        <v>5076</v>
      </c>
      <c r="J216" s="3876" t="s">
        <v>5077</v>
      </c>
      <c r="K216" s="3876" t="s">
        <v>5017</v>
      </c>
      <c r="L216" s="3876"/>
      <c r="M216" s="3876" t="s">
        <v>5078</v>
      </c>
      <c r="N216" s="3876" t="s">
        <v>5079</v>
      </c>
      <c r="O216" s="3876" t="s">
        <v>5080</v>
      </c>
      <c r="P216" s="3876" t="s">
        <v>5081</v>
      </c>
      <c r="Q216" s="3827" t="s">
        <v>5023</v>
      </c>
      <c r="R216" s="3827" t="s">
        <v>5024</v>
      </c>
      <c r="S216" s="3827" t="s">
        <v>5025</v>
      </c>
      <c r="T216" s="3827" t="s">
        <v>5082</v>
      </c>
      <c r="U216" s="3827" t="s">
        <v>5083</v>
      </c>
      <c r="V216" s="3827" t="s">
        <v>5028</v>
      </c>
      <c r="W216" s="3827" t="s">
        <v>5030</v>
      </c>
      <c r="X216" s="3830" t="s">
        <v>5084</v>
      </c>
      <c r="Y216" s="3830" t="s">
        <v>5085</v>
      </c>
      <c r="Z216" s="3827" t="s">
        <v>5086</v>
      </c>
      <c r="AA216" s="3827" t="s">
        <v>5087</v>
      </c>
      <c r="AB216" s="3827" t="s">
        <v>5088</v>
      </c>
      <c r="AC216" s="3827" t="s">
        <v>1154</v>
      </c>
      <c r="AD216" s="3827" t="s">
        <v>4994</v>
      </c>
      <c r="AE216" s="3827" t="s">
        <v>4995</v>
      </c>
      <c r="AF216" s="2574"/>
    </row>
    <row r="217" spans="2:32" s="2454" customFormat="1" ht="13.5" thickBot="1" x14ac:dyDescent="0.25">
      <c r="B217" s="3854"/>
      <c r="C217" s="3855"/>
      <c r="D217" s="3827"/>
      <c r="E217" s="3827"/>
      <c r="F217" s="3827"/>
      <c r="G217" s="3829"/>
      <c r="H217" s="3829"/>
      <c r="I217" s="3830"/>
      <c r="J217" s="3830"/>
      <c r="K217" s="3508" t="s">
        <v>5037</v>
      </c>
      <c r="L217" s="3507" t="s">
        <v>2798</v>
      </c>
      <c r="M217" s="3830"/>
      <c r="N217" s="3830"/>
      <c r="O217" s="3830"/>
      <c r="P217" s="3830"/>
      <c r="Q217" s="3828"/>
      <c r="R217" s="3828"/>
      <c r="S217" s="3828"/>
      <c r="T217" s="3828"/>
      <c r="U217" s="3828"/>
      <c r="V217" s="3828"/>
      <c r="W217" s="3828"/>
      <c r="X217" s="3829"/>
      <c r="Y217" s="3829"/>
      <c r="Z217" s="3828"/>
      <c r="AA217" s="3828"/>
      <c r="AB217" s="3828"/>
      <c r="AC217" s="3828"/>
      <c r="AD217" s="3828"/>
      <c r="AE217" s="3828"/>
      <c r="AF217" s="2574"/>
    </row>
    <row r="218" spans="2:32" s="2454" customFormat="1" x14ac:dyDescent="0.2">
      <c r="B218" s="4775" t="s">
        <v>6585</v>
      </c>
      <c r="C218" s="4776"/>
      <c r="D218" s="3150" t="s">
        <v>1534</v>
      </c>
      <c r="E218" s="3151"/>
      <c r="F218" s="3152"/>
      <c r="G218" s="2735"/>
      <c r="H218" s="2735"/>
      <c r="I218" s="3151"/>
      <c r="J218" s="3151"/>
      <c r="K218" s="3152"/>
      <c r="L218" s="2735"/>
      <c r="M218" s="3151"/>
      <c r="N218" s="3151"/>
      <c r="O218" s="3151"/>
      <c r="P218" s="3151"/>
      <c r="Q218" s="3151"/>
      <c r="R218" s="3152"/>
      <c r="S218" s="3152"/>
      <c r="T218" s="3151"/>
      <c r="U218" s="3151"/>
      <c r="V218" s="3152"/>
      <c r="W218" s="3152"/>
      <c r="X218" s="3151"/>
      <c r="Y218" s="3151"/>
      <c r="Z218" s="3152"/>
      <c r="AA218" s="3151"/>
      <c r="AB218" s="3151"/>
      <c r="AC218" s="2670"/>
      <c r="AD218" s="2670"/>
      <c r="AE218" s="2670"/>
      <c r="AF218" s="2574"/>
    </row>
    <row r="219" spans="2:32" s="2454" customFormat="1" x14ac:dyDescent="0.2">
      <c r="B219" s="2636"/>
      <c r="C219" s="2568"/>
      <c r="D219" s="2568"/>
      <c r="E219" s="2568"/>
      <c r="F219" s="2568"/>
      <c r="G219" s="2569"/>
      <c r="H219" s="2569"/>
      <c r="I219" s="2569"/>
      <c r="J219" s="2569"/>
      <c r="K219" s="2568"/>
      <c r="L219" s="2569"/>
      <c r="M219" s="2569"/>
      <c r="N219" s="2569"/>
      <c r="O219" s="2569"/>
      <c r="P219" s="2569"/>
      <c r="Q219" s="2633"/>
      <c r="R219" s="2633"/>
      <c r="S219" s="2633"/>
      <c r="T219" s="2633"/>
      <c r="U219" s="2633"/>
      <c r="V219" s="2633"/>
      <c r="W219" s="2633"/>
      <c r="X219" s="2633"/>
      <c r="Y219" s="2633"/>
      <c r="Z219" s="2633"/>
      <c r="AA219" s="2633"/>
      <c r="AB219" s="2633"/>
      <c r="AC219" s="2633"/>
      <c r="AD219" s="2633"/>
      <c r="AE219" s="2633"/>
      <c r="AF219" s="2574"/>
    </row>
    <row r="220" spans="2:32" s="2454" customFormat="1" x14ac:dyDescent="0.2">
      <c r="B220" s="3881" t="s">
        <v>4996</v>
      </c>
      <c r="C220" s="3882"/>
      <c r="D220" s="3883" t="s">
        <v>1871</v>
      </c>
      <c r="E220" s="3883"/>
      <c r="F220" s="3883"/>
      <c r="G220" s="3883"/>
      <c r="H220" s="3883"/>
      <c r="I220" s="2634"/>
      <c r="J220" s="2634"/>
      <c r="K220" s="2634"/>
      <c r="L220" s="2634"/>
      <c r="M220" s="2634"/>
      <c r="N220" s="2634"/>
      <c r="O220" s="2634"/>
      <c r="P220" s="2634"/>
      <c r="Q220" s="2633"/>
      <c r="R220" s="2633"/>
      <c r="S220" s="2633"/>
      <c r="T220" s="2633"/>
      <c r="U220" s="2633"/>
      <c r="V220" s="2633"/>
      <c r="W220" s="2633"/>
      <c r="X220" s="2633"/>
      <c r="Y220" s="2633"/>
      <c r="Z220" s="2633"/>
      <c r="AA220" s="2633"/>
      <c r="AB220" s="2633"/>
      <c r="AC220" s="2633"/>
      <c r="AD220" s="2633"/>
      <c r="AE220" s="2633"/>
      <c r="AF220" s="2574"/>
    </row>
    <row r="221" spans="2:32" s="2454" customFormat="1" x14ac:dyDescent="0.2">
      <c r="B221" s="3881" t="s">
        <v>4997</v>
      </c>
      <c r="C221" s="3882"/>
      <c r="D221" s="3883" t="s">
        <v>1871</v>
      </c>
      <c r="E221" s="3883"/>
      <c r="F221" s="3883"/>
      <c r="G221" s="3883"/>
      <c r="H221" s="3883"/>
      <c r="I221" s="2634"/>
      <c r="J221" s="2634"/>
      <c r="K221" s="2634"/>
      <c r="L221" s="2634"/>
      <c r="M221" s="2634"/>
      <c r="N221" s="2634"/>
      <c r="O221" s="2634"/>
      <c r="P221" s="2634"/>
      <c r="Q221" s="2633"/>
      <c r="R221" s="2633"/>
      <c r="S221" s="2633"/>
      <c r="T221" s="2633"/>
      <c r="U221" s="2633"/>
      <c r="V221" s="2633"/>
      <c r="W221" s="2633"/>
      <c r="X221" s="2633"/>
      <c r="Y221" s="2633"/>
      <c r="Z221" s="2633"/>
      <c r="AA221" s="2633"/>
      <c r="AB221" s="2633"/>
      <c r="AC221" s="2633"/>
      <c r="AD221" s="2633"/>
      <c r="AE221" s="2633"/>
      <c r="AF221" s="2574"/>
    </row>
    <row r="222" spans="2:32" s="2454" customFormat="1" ht="13.5" thickBot="1" x14ac:dyDescent="0.25">
      <c r="B222" s="3509"/>
      <c r="C222" s="3510"/>
      <c r="D222" s="3510"/>
      <c r="E222" s="3510"/>
      <c r="F222" s="3510"/>
      <c r="G222" s="2637"/>
      <c r="H222" s="2637"/>
      <c r="I222" s="2637"/>
      <c r="J222" s="2637"/>
      <c r="K222" s="2637"/>
      <c r="L222" s="2637"/>
      <c r="M222" s="2637"/>
      <c r="N222" s="2637"/>
      <c r="O222" s="2637"/>
      <c r="P222" s="2637"/>
      <c r="Q222" s="2637"/>
      <c r="R222" s="2637"/>
      <c r="S222" s="2637"/>
      <c r="T222" s="2637"/>
      <c r="U222" s="2637"/>
      <c r="V222" s="2637"/>
      <c r="W222" s="2637"/>
      <c r="X222" s="2637"/>
      <c r="Y222" s="2637"/>
      <c r="Z222" s="2637"/>
      <c r="AA222" s="2637"/>
      <c r="AB222" s="2637"/>
      <c r="AC222" s="2637"/>
      <c r="AD222" s="2637"/>
      <c r="AE222" s="2637"/>
      <c r="AF222" s="2579"/>
    </row>
    <row r="223" spans="2:32" s="2454" customFormat="1" x14ac:dyDescent="0.2">
      <c r="B223" s="3469"/>
      <c r="I223" s="2876"/>
    </row>
    <row r="224" spans="2:32" s="2454" customFormat="1" ht="13.5" thickBot="1" x14ac:dyDescent="0.25">
      <c r="B224" s="2537"/>
      <c r="I224" s="2876"/>
    </row>
    <row r="225" spans="2:32" s="2454" customFormat="1" ht="20.25" x14ac:dyDescent="0.2">
      <c r="B225" s="3839" t="s">
        <v>5069</v>
      </c>
      <c r="C225" s="3840"/>
      <c r="D225" s="3840"/>
      <c r="E225" s="3840"/>
      <c r="F225" s="3840"/>
      <c r="G225" s="3840"/>
      <c r="H225" s="3840"/>
      <c r="I225" s="3840"/>
      <c r="J225" s="3840"/>
      <c r="K225" s="3840"/>
      <c r="L225" s="3840"/>
      <c r="M225" s="3840"/>
      <c r="N225" s="3840"/>
      <c r="O225" s="3840"/>
      <c r="P225" s="3840"/>
      <c r="Q225" s="3840"/>
      <c r="R225" s="3840"/>
      <c r="S225" s="3840"/>
      <c r="T225" s="3840"/>
      <c r="U225" s="3840"/>
      <c r="V225" s="3840"/>
      <c r="W225" s="3840"/>
      <c r="X225" s="3840"/>
      <c r="Y225" s="3840"/>
      <c r="Z225" s="3840"/>
      <c r="AA225" s="3840"/>
      <c r="AB225" s="3840"/>
      <c r="AC225" s="3840"/>
      <c r="AD225" s="3840"/>
      <c r="AE225" s="3840"/>
      <c r="AF225" s="3841"/>
    </row>
    <row r="226" spans="2:32" s="2454" customFormat="1" x14ac:dyDescent="0.2">
      <c r="B226" s="3505"/>
      <c r="C226" s="3506"/>
      <c r="D226" s="3506"/>
      <c r="E226" s="3506"/>
      <c r="F226" s="3506"/>
      <c r="G226" s="2573"/>
      <c r="H226" s="2573"/>
      <c r="I226" s="2573"/>
      <c r="J226" s="2573"/>
      <c r="K226" s="2573"/>
      <c r="L226" s="2573"/>
      <c r="M226" s="2573"/>
      <c r="N226" s="2573"/>
      <c r="O226" s="2573"/>
      <c r="P226" s="2573"/>
      <c r="Q226" s="2573"/>
      <c r="R226" s="2573"/>
      <c r="S226" s="2573"/>
      <c r="T226" s="2573"/>
      <c r="U226" s="2573"/>
      <c r="V226" s="2573"/>
      <c r="W226" s="2573"/>
      <c r="X226" s="2573"/>
      <c r="Y226" s="2573"/>
      <c r="Z226" s="2573"/>
      <c r="AA226" s="2573"/>
      <c r="AB226" s="2573"/>
      <c r="AC226" s="2573"/>
      <c r="AD226" s="2573"/>
      <c r="AE226" s="2573"/>
      <c r="AF226" s="2574"/>
    </row>
    <row r="227" spans="2:32" s="2454" customFormat="1" x14ac:dyDescent="0.2">
      <c r="B227" s="2635" t="s">
        <v>5089</v>
      </c>
      <c r="C227" s="3506"/>
      <c r="D227" s="3866" t="s">
        <v>6845</v>
      </c>
      <c r="E227" s="3866"/>
      <c r="F227" s="3866"/>
      <c r="G227" s="2573"/>
      <c r="H227" s="2573"/>
      <c r="I227" s="2573"/>
      <c r="J227" s="2573"/>
      <c r="K227" s="2573"/>
      <c r="L227" s="2573"/>
      <c r="M227" s="2573"/>
      <c r="N227" s="2573"/>
      <c r="O227" s="2573"/>
      <c r="P227" s="2573"/>
      <c r="Q227" s="2573"/>
      <c r="R227" s="2573"/>
      <c r="S227" s="2573"/>
      <c r="T227" s="2573"/>
      <c r="U227" s="2573"/>
      <c r="V227" s="2573"/>
      <c r="W227" s="2573"/>
      <c r="X227" s="2573"/>
      <c r="Y227" s="2573"/>
      <c r="Z227" s="2573"/>
      <c r="AA227" s="2573"/>
      <c r="AB227" s="2573"/>
      <c r="AC227" s="2573"/>
      <c r="AD227" s="2573"/>
      <c r="AE227" s="2573"/>
      <c r="AF227" s="2574"/>
    </row>
    <row r="228" spans="2:32" s="2454" customFormat="1" x14ac:dyDescent="0.2">
      <c r="B228" s="3867" t="s">
        <v>5072</v>
      </c>
      <c r="C228" s="3868"/>
      <c r="D228" s="4771">
        <v>41760</v>
      </c>
      <c r="E228" s="4771"/>
      <c r="F228" s="4771"/>
      <c r="G228" s="2633"/>
      <c r="H228" s="2573"/>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4"/>
    </row>
    <row r="229" spans="2:32" s="2454" customFormat="1" x14ac:dyDescent="0.2">
      <c r="B229" s="3863" t="s">
        <v>5070</v>
      </c>
      <c r="C229" s="3864"/>
      <c r="D229" s="3887">
        <v>41820</v>
      </c>
      <c r="E229" s="3887"/>
      <c r="F229" s="3887"/>
      <c r="G229" s="2573"/>
      <c r="H229" s="2573"/>
      <c r="I229" s="2573"/>
      <c r="J229" s="2573"/>
      <c r="K229" s="2573"/>
      <c r="L229" s="2573"/>
      <c r="M229" s="2573"/>
      <c r="N229" s="2573"/>
      <c r="O229" s="2573"/>
      <c r="P229" s="2573"/>
      <c r="Q229" s="2573"/>
      <c r="R229" s="2573"/>
      <c r="S229" s="2573"/>
      <c r="T229" s="2573"/>
      <c r="U229" s="2573"/>
      <c r="V229" s="2573"/>
      <c r="W229" s="2573"/>
      <c r="X229" s="2573"/>
      <c r="Y229" s="2573"/>
      <c r="Z229" s="2573"/>
      <c r="AA229" s="2573"/>
      <c r="AB229" s="2573"/>
      <c r="AC229" s="2573"/>
      <c r="AD229" s="2573"/>
      <c r="AE229" s="2573"/>
      <c r="AF229" s="2574"/>
    </row>
    <row r="230" spans="2:32" s="2454" customFormat="1" ht="13.5" thickBot="1" x14ac:dyDescent="0.25">
      <c r="B230" s="3505"/>
      <c r="C230" s="3506"/>
      <c r="D230" s="3506"/>
      <c r="E230" s="3506"/>
      <c r="F230" s="3506"/>
      <c r="G230" s="2573"/>
      <c r="H230" s="2573"/>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4"/>
    </row>
    <row r="231" spans="2:32" s="2454" customFormat="1" ht="128.25" customHeight="1" thickBot="1" x14ac:dyDescent="0.25">
      <c r="B231" s="3844" t="s">
        <v>5071</v>
      </c>
      <c r="C231" s="3871"/>
      <c r="D231" s="3872" t="s">
        <v>6848</v>
      </c>
      <c r="E231" s="3847"/>
      <c r="F231" s="3847"/>
      <c r="G231" s="3847"/>
      <c r="H231" s="3847"/>
      <c r="I231" s="3847"/>
      <c r="J231" s="3847"/>
      <c r="K231" s="3847"/>
      <c r="L231" s="3847"/>
      <c r="M231" s="3847"/>
      <c r="N231" s="3847"/>
      <c r="O231" s="3847"/>
      <c r="P231" s="3847"/>
      <c r="Q231" s="3848"/>
      <c r="R231" s="2573"/>
      <c r="S231" s="2573"/>
      <c r="T231" s="2573"/>
      <c r="U231" s="2573"/>
      <c r="V231" s="2573"/>
      <c r="W231" s="2573"/>
      <c r="X231" s="2573"/>
      <c r="Y231" s="2573"/>
      <c r="Z231" s="2573"/>
      <c r="AA231" s="2573"/>
      <c r="AB231" s="2573"/>
      <c r="AC231" s="2573"/>
      <c r="AD231" s="2573"/>
      <c r="AE231" s="2573"/>
      <c r="AF231" s="2574"/>
    </row>
    <row r="232" spans="2:32" s="2454" customFormat="1" ht="13.5" thickBot="1" x14ac:dyDescent="0.25">
      <c r="B232" s="3505"/>
      <c r="C232" s="3506"/>
      <c r="D232" s="3506"/>
      <c r="E232" s="3506"/>
      <c r="F232" s="3506"/>
      <c r="G232" s="2573"/>
      <c r="H232" s="2573"/>
      <c r="I232" s="2573"/>
      <c r="J232" s="2573"/>
      <c r="K232" s="2573"/>
      <c r="L232" s="2573"/>
      <c r="M232" s="2573"/>
      <c r="N232" s="2573"/>
      <c r="O232" s="2573"/>
      <c r="P232" s="2573"/>
      <c r="Q232" s="2573"/>
      <c r="R232" s="2637"/>
      <c r="S232" s="2573"/>
      <c r="T232" s="2573"/>
      <c r="U232" s="2573"/>
      <c r="V232" s="2573"/>
      <c r="W232" s="2573"/>
      <c r="X232" s="2573"/>
      <c r="Y232" s="2573"/>
      <c r="Z232" s="2573"/>
      <c r="AA232" s="2573"/>
      <c r="AB232" s="2573"/>
      <c r="AC232" s="2573"/>
      <c r="AD232" s="2573"/>
      <c r="AE232" s="2573"/>
      <c r="AF232" s="2574"/>
    </row>
    <row r="233" spans="2:32" s="2454" customFormat="1" ht="13.5" thickBot="1" x14ac:dyDescent="0.25">
      <c r="B233" s="3852" t="s">
        <v>5073</v>
      </c>
      <c r="C233" s="3853"/>
      <c r="D233" s="3851" t="s">
        <v>5074</v>
      </c>
      <c r="E233" s="3856" t="s">
        <v>224</v>
      </c>
      <c r="F233" s="3857"/>
      <c r="G233" s="3857"/>
      <c r="H233" s="3857"/>
      <c r="I233" s="3857"/>
      <c r="J233" s="3857"/>
      <c r="K233" s="3857"/>
      <c r="L233" s="3857"/>
      <c r="M233" s="3857"/>
      <c r="N233" s="3857"/>
      <c r="O233" s="3857"/>
      <c r="P233" s="3858"/>
      <c r="Q233" s="3859" t="s">
        <v>340</v>
      </c>
      <c r="R233" s="3860"/>
      <c r="S233" s="3861"/>
      <c r="T233" s="3861"/>
      <c r="U233" s="3861"/>
      <c r="V233" s="3861"/>
      <c r="W233" s="3861"/>
      <c r="X233" s="3861"/>
      <c r="Y233" s="3862"/>
      <c r="Z233" s="3859" t="s">
        <v>225</v>
      </c>
      <c r="AA233" s="3861"/>
      <c r="AB233" s="3862"/>
      <c r="AC233" s="3873" t="s">
        <v>4993</v>
      </c>
      <c r="AD233" s="3874"/>
      <c r="AE233" s="3875"/>
      <c r="AF233" s="2574"/>
    </row>
    <row r="234" spans="2:32" s="2454" customFormat="1" ht="13.5" thickBot="1" x14ac:dyDescent="0.25">
      <c r="B234" s="3854"/>
      <c r="C234" s="3855"/>
      <c r="D234" s="3851"/>
      <c r="E234" s="3851" t="s">
        <v>5011</v>
      </c>
      <c r="F234" s="3851" t="s">
        <v>5012</v>
      </c>
      <c r="G234" s="3830" t="s">
        <v>5014</v>
      </c>
      <c r="H234" s="3830" t="s">
        <v>5075</v>
      </c>
      <c r="I234" s="3876" t="s">
        <v>5076</v>
      </c>
      <c r="J234" s="3876" t="s">
        <v>5077</v>
      </c>
      <c r="K234" s="3876" t="s">
        <v>5017</v>
      </c>
      <c r="L234" s="3876"/>
      <c r="M234" s="3876" t="s">
        <v>5078</v>
      </c>
      <c r="N234" s="3876" t="s">
        <v>5079</v>
      </c>
      <c r="O234" s="3876" t="s">
        <v>5080</v>
      </c>
      <c r="P234" s="3876" t="s">
        <v>5081</v>
      </c>
      <c r="Q234" s="3827" t="s">
        <v>5023</v>
      </c>
      <c r="R234" s="3827" t="s">
        <v>5024</v>
      </c>
      <c r="S234" s="3827" t="s">
        <v>5025</v>
      </c>
      <c r="T234" s="3827" t="s">
        <v>5082</v>
      </c>
      <c r="U234" s="3827" t="s">
        <v>5083</v>
      </c>
      <c r="V234" s="3827" t="s">
        <v>5028</v>
      </c>
      <c r="W234" s="3827" t="s">
        <v>5030</v>
      </c>
      <c r="X234" s="3830" t="s">
        <v>5084</v>
      </c>
      <c r="Y234" s="3830" t="s">
        <v>5085</v>
      </c>
      <c r="Z234" s="3827" t="s">
        <v>5086</v>
      </c>
      <c r="AA234" s="3827" t="s">
        <v>5087</v>
      </c>
      <c r="AB234" s="3827" t="s">
        <v>5088</v>
      </c>
      <c r="AC234" s="3827" t="s">
        <v>1154</v>
      </c>
      <c r="AD234" s="3827" t="s">
        <v>4994</v>
      </c>
      <c r="AE234" s="3827" t="s">
        <v>4995</v>
      </c>
      <c r="AF234" s="2574"/>
    </row>
    <row r="235" spans="2:32" s="2454" customFormat="1" ht="13.5" thickBot="1" x14ac:dyDescent="0.25">
      <c r="B235" s="3854"/>
      <c r="C235" s="3855"/>
      <c r="D235" s="3827"/>
      <c r="E235" s="3827"/>
      <c r="F235" s="3827"/>
      <c r="G235" s="3829"/>
      <c r="H235" s="3829"/>
      <c r="I235" s="3830"/>
      <c r="J235" s="3830"/>
      <c r="K235" s="3508" t="s">
        <v>5037</v>
      </c>
      <c r="L235" s="3507" t="s">
        <v>2798</v>
      </c>
      <c r="M235" s="3830"/>
      <c r="N235" s="3830"/>
      <c r="O235" s="3830"/>
      <c r="P235" s="3830"/>
      <c r="Q235" s="3828"/>
      <c r="R235" s="3828"/>
      <c r="S235" s="3828"/>
      <c r="T235" s="3828"/>
      <c r="U235" s="3828"/>
      <c r="V235" s="3828"/>
      <c r="W235" s="3828"/>
      <c r="X235" s="3829"/>
      <c r="Y235" s="3829"/>
      <c r="Z235" s="3828"/>
      <c r="AA235" s="3828"/>
      <c r="AB235" s="3828"/>
      <c r="AC235" s="3828"/>
      <c r="AD235" s="3828"/>
      <c r="AE235" s="3828"/>
      <c r="AF235" s="2574"/>
    </row>
    <row r="236" spans="2:32" s="2454" customFormat="1" ht="13.5" thickBot="1" x14ac:dyDescent="0.25">
      <c r="B236" s="3901" t="s">
        <v>6845</v>
      </c>
      <c r="C236" s="3902"/>
      <c r="D236" s="3156" t="s">
        <v>6116</v>
      </c>
      <c r="E236" s="3138"/>
      <c r="F236" s="3157"/>
      <c r="G236" s="3411"/>
      <c r="H236" s="3411"/>
      <c r="I236" s="3138"/>
      <c r="J236" s="3138"/>
      <c r="K236" s="3157"/>
      <c r="L236" s="3411"/>
      <c r="M236" s="3138"/>
      <c r="N236" s="3138"/>
      <c r="O236" s="3138"/>
      <c r="P236" s="3138"/>
      <c r="Q236" s="3138"/>
      <c r="R236" s="3157"/>
      <c r="S236" s="3157"/>
      <c r="T236" s="3138"/>
      <c r="U236" s="3138"/>
      <c r="V236" s="3157"/>
      <c r="W236" s="3157"/>
      <c r="X236" s="3138"/>
      <c r="Y236" s="3138"/>
      <c r="Z236" s="3157"/>
      <c r="AA236" s="3138"/>
      <c r="AB236" s="3138"/>
      <c r="AC236" s="3412"/>
      <c r="AD236" s="3412"/>
      <c r="AE236" s="3412"/>
      <c r="AF236" s="2574"/>
    </row>
    <row r="237" spans="2:32" s="2454" customFormat="1" x14ac:dyDescent="0.2">
      <c r="B237" s="2636"/>
      <c r="C237" s="2568"/>
      <c r="D237" s="2568"/>
      <c r="E237" s="2568"/>
      <c r="F237" s="2568"/>
      <c r="G237" s="2569"/>
      <c r="H237" s="2569"/>
      <c r="I237" s="2569"/>
      <c r="J237" s="2569"/>
      <c r="K237" s="2568"/>
      <c r="L237" s="2569"/>
      <c r="M237" s="2569"/>
      <c r="N237" s="2569"/>
      <c r="O237" s="2569"/>
      <c r="P237" s="2569"/>
      <c r="Q237" s="2633"/>
      <c r="R237" s="2633"/>
      <c r="S237" s="2633"/>
      <c r="T237" s="2633"/>
      <c r="U237" s="2633"/>
      <c r="V237" s="2633"/>
      <c r="W237" s="2633"/>
      <c r="X237" s="2633"/>
      <c r="Y237" s="2633"/>
      <c r="Z237" s="2633"/>
      <c r="AA237" s="2633"/>
      <c r="AB237" s="2633"/>
      <c r="AC237" s="2633"/>
      <c r="AD237" s="2633"/>
      <c r="AE237" s="2633"/>
      <c r="AF237" s="2574"/>
    </row>
    <row r="238" spans="2:32" s="2454" customFormat="1" x14ac:dyDescent="0.2">
      <c r="B238" s="3881" t="s">
        <v>4996</v>
      </c>
      <c r="C238" s="3882"/>
      <c r="D238" s="3883" t="s">
        <v>1871</v>
      </c>
      <c r="E238" s="3883"/>
      <c r="F238" s="3883"/>
      <c r="G238" s="3883"/>
      <c r="H238" s="3883"/>
      <c r="I238" s="2634"/>
      <c r="J238" s="2634"/>
      <c r="K238" s="2634"/>
      <c r="L238" s="2634"/>
      <c r="M238" s="2634"/>
      <c r="N238" s="2634"/>
      <c r="O238" s="2634"/>
      <c r="P238" s="2634"/>
      <c r="Q238" s="2633"/>
      <c r="R238" s="2633"/>
      <c r="S238" s="2633"/>
      <c r="T238" s="2633"/>
      <c r="U238" s="2633"/>
      <c r="V238" s="2633"/>
      <c r="W238" s="2633"/>
      <c r="X238" s="2633"/>
      <c r="Y238" s="2633"/>
      <c r="Z238" s="2633"/>
      <c r="AA238" s="2633"/>
      <c r="AB238" s="2633"/>
      <c r="AC238" s="2633"/>
      <c r="AD238" s="2633"/>
      <c r="AE238" s="2633"/>
      <c r="AF238" s="2574"/>
    </row>
    <row r="239" spans="2:32" s="2454" customFormat="1" x14ac:dyDescent="0.2">
      <c r="B239" s="3881" t="s">
        <v>4997</v>
      </c>
      <c r="C239" s="3882"/>
      <c r="D239" s="3883" t="s">
        <v>1871</v>
      </c>
      <c r="E239" s="3883"/>
      <c r="F239" s="3883"/>
      <c r="G239" s="3883"/>
      <c r="H239" s="3883"/>
      <c r="I239" s="2634"/>
      <c r="J239" s="2634"/>
      <c r="K239" s="2634"/>
      <c r="L239" s="2634"/>
      <c r="M239" s="2634"/>
      <c r="N239" s="2634"/>
      <c r="O239" s="2634"/>
      <c r="P239" s="2634"/>
      <c r="Q239" s="2633"/>
      <c r="R239" s="2633"/>
      <c r="S239" s="2633"/>
      <c r="T239" s="2633"/>
      <c r="U239" s="2633"/>
      <c r="V239" s="2633"/>
      <c r="W239" s="2633"/>
      <c r="X239" s="2633"/>
      <c r="Y239" s="2633"/>
      <c r="Z239" s="2633"/>
      <c r="AA239" s="2633"/>
      <c r="AB239" s="2633"/>
      <c r="AC239" s="2633"/>
      <c r="AD239" s="2633"/>
      <c r="AE239" s="2633"/>
      <c r="AF239" s="2574"/>
    </row>
    <row r="240" spans="2:32" s="2454" customFormat="1" ht="13.5" thickBot="1" x14ac:dyDescent="0.25">
      <c r="B240" s="3509"/>
      <c r="C240" s="3510"/>
      <c r="D240" s="3510"/>
      <c r="E240" s="3510"/>
      <c r="F240" s="3510"/>
      <c r="G240" s="2637"/>
      <c r="H240" s="2637"/>
      <c r="I240" s="2637"/>
      <c r="J240" s="2637"/>
      <c r="K240" s="2637"/>
      <c r="L240" s="2637"/>
      <c r="M240" s="2637"/>
      <c r="N240" s="2637"/>
      <c r="O240" s="2637"/>
      <c r="P240" s="2637"/>
      <c r="Q240" s="2637"/>
      <c r="R240" s="2637"/>
      <c r="S240" s="2637"/>
      <c r="T240" s="2637"/>
      <c r="U240" s="2637"/>
      <c r="V240" s="2637"/>
      <c r="W240" s="2637"/>
      <c r="X240" s="2637"/>
      <c r="Y240" s="2637"/>
      <c r="Z240" s="2637"/>
      <c r="AA240" s="2637"/>
      <c r="AB240" s="2637"/>
      <c r="AC240" s="2637"/>
      <c r="AD240" s="2637"/>
      <c r="AE240" s="2637"/>
      <c r="AF240" s="2579"/>
    </row>
    <row r="241" spans="2:32" s="2454" customFormat="1" x14ac:dyDescent="0.2">
      <c r="B241" s="3469"/>
      <c r="I241" s="2876"/>
    </row>
    <row r="242" spans="2:32" s="2454" customFormat="1" ht="13.5" thickBot="1" x14ac:dyDescent="0.25">
      <c r="B242" s="2537"/>
      <c r="I242" s="2876"/>
    </row>
    <row r="243" spans="2:32" s="2454" customFormat="1" ht="20.25" x14ac:dyDescent="0.2">
      <c r="B243" s="3839" t="s">
        <v>5069</v>
      </c>
      <c r="C243" s="3840"/>
      <c r="D243" s="3840"/>
      <c r="E243" s="3840"/>
      <c r="F243" s="3840"/>
      <c r="G243" s="3840"/>
      <c r="H243" s="3840"/>
      <c r="I243" s="3840"/>
      <c r="J243" s="3840"/>
      <c r="K243" s="3840"/>
      <c r="L243" s="3840"/>
      <c r="M243" s="3840"/>
      <c r="N243" s="3840"/>
      <c r="O243" s="3840"/>
      <c r="P243" s="3840"/>
      <c r="Q243" s="3840"/>
      <c r="R243" s="3840"/>
      <c r="S243" s="3840"/>
      <c r="T243" s="3840"/>
      <c r="U243" s="3840"/>
      <c r="V243" s="3840"/>
      <c r="W243" s="3840"/>
      <c r="X243" s="3840"/>
      <c r="Y243" s="3840"/>
      <c r="Z243" s="3840"/>
      <c r="AA243" s="3840"/>
      <c r="AB243" s="3840"/>
      <c r="AC243" s="3840"/>
      <c r="AD243" s="3840"/>
      <c r="AE243" s="3840"/>
      <c r="AF243" s="3841"/>
    </row>
    <row r="244" spans="2:32" s="2454" customFormat="1" ht="12.75" customHeight="1" x14ac:dyDescent="0.2">
      <c r="B244" s="3505"/>
      <c r="C244" s="3506"/>
      <c r="D244" s="3506"/>
      <c r="E244" s="3506"/>
      <c r="F244" s="3506"/>
      <c r="G244" s="2573"/>
      <c r="H244" s="2573"/>
      <c r="I244" s="2573"/>
      <c r="J244" s="2573"/>
      <c r="K244" s="2573"/>
      <c r="L244" s="2573"/>
      <c r="M244" s="2573"/>
      <c r="N244" s="2573"/>
      <c r="O244" s="2573"/>
      <c r="P244" s="2573"/>
      <c r="Q244" s="2573"/>
      <c r="R244" s="2573"/>
      <c r="S244" s="2573"/>
      <c r="T244" s="2573"/>
      <c r="U244" s="2573"/>
      <c r="V244" s="2573"/>
      <c r="W244" s="2573"/>
      <c r="X244" s="2573"/>
      <c r="Y244" s="2573"/>
      <c r="Z244" s="2573"/>
      <c r="AA244" s="2573"/>
      <c r="AB244" s="2573"/>
      <c r="AC244" s="2573"/>
      <c r="AD244" s="2573"/>
      <c r="AE244" s="2573"/>
      <c r="AF244" s="2574"/>
    </row>
    <row r="245" spans="2:32" s="2454" customFormat="1" ht="21.75" customHeight="1" x14ac:dyDescent="0.2">
      <c r="B245" s="2635" t="s">
        <v>5089</v>
      </c>
      <c r="C245" s="3506"/>
      <c r="D245" s="3866" t="s">
        <v>6845</v>
      </c>
      <c r="E245" s="3866"/>
      <c r="F245" s="3866"/>
      <c r="G245" s="2573"/>
      <c r="H245" s="2573"/>
      <c r="I245" s="2573"/>
      <c r="J245" s="2573"/>
      <c r="K245" s="2573"/>
      <c r="L245" s="2573"/>
      <c r="M245" s="2573"/>
      <c r="N245" s="2573"/>
      <c r="O245" s="2573"/>
      <c r="P245" s="2573"/>
      <c r="Q245" s="2573"/>
      <c r="R245" s="2573"/>
      <c r="S245" s="2573"/>
      <c r="T245" s="2573"/>
      <c r="U245" s="2573"/>
      <c r="V245" s="2573"/>
      <c r="W245" s="2573"/>
      <c r="X245" s="2573"/>
      <c r="Y245" s="2573"/>
      <c r="Z245" s="2573"/>
      <c r="AA245" s="2573"/>
      <c r="AB245" s="2573"/>
      <c r="AC245" s="2573"/>
      <c r="AD245" s="2573"/>
      <c r="AE245" s="2573"/>
      <c r="AF245" s="2574"/>
    </row>
    <row r="246" spans="2:32" s="2454" customFormat="1" x14ac:dyDescent="0.2">
      <c r="B246" s="3867" t="s">
        <v>5072</v>
      </c>
      <c r="C246" s="3868"/>
      <c r="D246" s="4771">
        <v>41783</v>
      </c>
      <c r="E246" s="4771"/>
      <c r="F246" s="4771"/>
      <c r="G246" s="2633"/>
      <c r="H246" s="2573"/>
      <c r="I246" s="2573"/>
      <c r="J246" s="2573"/>
      <c r="K246" s="2573"/>
      <c r="L246" s="2573"/>
      <c r="M246" s="2573"/>
      <c r="N246" s="2573"/>
      <c r="O246" s="2573"/>
      <c r="P246" s="2573"/>
      <c r="Q246" s="2573"/>
      <c r="R246" s="2573"/>
      <c r="S246" s="2573"/>
      <c r="T246" s="2573"/>
      <c r="U246" s="2573"/>
      <c r="V246" s="2573"/>
      <c r="W246" s="2573"/>
      <c r="X246" s="2573"/>
      <c r="Y246" s="2573"/>
      <c r="Z246" s="2573"/>
      <c r="AA246" s="2573"/>
      <c r="AB246" s="2573"/>
      <c r="AC246" s="2573"/>
      <c r="AD246" s="2573"/>
      <c r="AE246" s="2573"/>
      <c r="AF246" s="2574"/>
    </row>
    <row r="247" spans="2:32" s="2454" customFormat="1" ht="13.5" customHeight="1" x14ac:dyDescent="0.2">
      <c r="B247" s="3863" t="s">
        <v>5070</v>
      </c>
      <c r="C247" s="3864"/>
      <c r="D247" s="4771">
        <v>41783</v>
      </c>
      <c r="E247" s="4771"/>
      <c r="F247" s="4771"/>
      <c r="G247" s="2573"/>
      <c r="H247" s="2573"/>
      <c r="I247" s="2573"/>
      <c r="J247" s="2573"/>
      <c r="K247" s="2573"/>
      <c r="L247" s="2573"/>
      <c r="M247" s="2573"/>
      <c r="N247" s="2573"/>
      <c r="O247" s="2573"/>
      <c r="P247" s="2573"/>
      <c r="Q247" s="2573"/>
      <c r="R247" s="2573"/>
      <c r="S247" s="2573"/>
      <c r="T247" s="2573"/>
      <c r="U247" s="2573"/>
      <c r="V247" s="2573"/>
      <c r="W247" s="2573"/>
      <c r="X247" s="2573"/>
      <c r="Y247" s="2573"/>
      <c r="Z247" s="2573"/>
      <c r="AA247" s="2573"/>
      <c r="AB247" s="2573"/>
      <c r="AC247" s="2573"/>
      <c r="AD247" s="2573"/>
      <c r="AE247" s="2573"/>
      <c r="AF247" s="2574"/>
    </row>
    <row r="248" spans="2:32" s="2454" customFormat="1" ht="13.5" thickBot="1" x14ac:dyDescent="0.25">
      <c r="B248" s="3505"/>
      <c r="C248" s="3506"/>
      <c r="D248" s="3506"/>
      <c r="E248" s="3506"/>
      <c r="F248" s="3506"/>
      <c r="G248" s="2573"/>
      <c r="H248" s="2573"/>
      <c r="I248" s="2573"/>
      <c r="J248" s="2573"/>
      <c r="K248" s="2573"/>
      <c r="L248" s="2573"/>
      <c r="M248" s="2573"/>
      <c r="N248" s="2573"/>
      <c r="O248" s="2573"/>
      <c r="P248" s="2573"/>
      <c r="Q248" s="2573"/>
      <c r="R248" s="2573"/>
      <c r="S248" s="2573"/>
      <c r="T248" s="2573"/>
      <c r="U248" s="2573"/>
      <c r="V248" s="2573"/>
      <c r="W248" s="2573"/>
      <c r="X248" s="2573"/>
      <c r="Y248" s="2573"/>
      <c r="Z248" s="2573"/>
      <c r="AA248" s="2573"/>
      <c r="AB248" s="2573"/>
      <c r="AC248" s="2573"/>
      <c r="AD248" s="2573"/>
      <c r="AE248" s="2573"/>
      <c r="AF248" s="2574"/>
    </row>
    <row r="249" spans="2:32" s="2454" customFormat="1" ht="105.75" customHeight="1" thickBot="1" x14ac:dyDescent="0.25">
      <c r="B249" s="3844" t="s">
        <v>5071</v>
      </c>
      <c r="C249" s="3871"/>
      <c r="D249" s="3872" t="s">
        <v>6846</v>
      </c>
      <c r="E249" s="3847"/>
      <c r="F249" s="3847"/>
      <c r="G249" s="3847"/>
      <c r="H249" s="3847"/>
      <c r="I249" s="3847"/>
      <c r="J249" s="3847"/>
      <c r="K249" s="3847"/>
      <c r="L249" s="3847"/>
      <c r="M249" s="3847"/>
      <c r="N249" s="3847"/>
      <c r="O249" s="3847"/>
      <c r="P249" s="3847"/>
      <c r="Q249" s="3848"/>
      <c r="R249" s="2573"/>
      <c r="S249" s="2573"/>
      <c r="T249" s="2573"/>
      <c r="U249" s="2573"/>
      <c r="V249" s="2573"/>
      <c r="W249" s="2573"/>
      <c r="X249" s="2573"/>
      <c r="Y249" s="2573"/>
      <c r="Z249" s="2573"/>
      <c r="AA249" s="2573"/>
      <c r="AB249" s="2573"/>
      <c r="AC249" s="2573"/>
      <c r="AD249" s="2573"/>
      <c r="AE249" s="2573"/>
      <c r="AF249" s="2574"/>
    </row>
    <row r="250" spans="2:32" s="2454" customFormat="1" ht="13.5" customHeight="1" thickBot="1" x14ac:dyDescent="0.25">
      <c r="B250" s="3505"/>
      <c r="C250" s="3506"/>
      <c r="D250" s="3506"/>
      <c r="E250" s="3506"/>
      <c r="F250" s="3506"/>
      <c r="G250" s="2573"/>
      <c r="H250" s="2573"/>
      <c r="I250" s="2573"/>
      <c r="J250" s="2573"/>
      <c r="K250" s="2573"/>
      <c r="L250" s="2573"/>
      <c r="M250" s="2573"/>
      <c r="N250" s="2573"/>
      <c r="O250" s="2573"/>
      <c r="P250" s="2573"/>
      <c r="Q250" s="2573"/>
      <c r="R250" s="2637"/>
      <c r="S250" s="2573"/>
      <c r="T250" s="2573"/>
      <c r="U250" s="2573"/>
      <c r="V250" s="2573"/>
      <c r="W250" s="2573"/>
      <c r="X250" s="2573"/>
      <c r="Y250" s="2573"/>
      <c r="Z250" s="2573"/>
      <c r="AA250" s="2573"/>
      <c r="AB250" s="2573"/>
      <c r="AC250" s="2573"/>
      <c r="AD250" s="2573"/>
      <c r="AE250" s="2573"/>
      <c r="AF250" s="2574"/>
    </row>
    <row r="251" spans="2:32" s="2454" customFormat="1" ht="13.5" thickBot="1" x14ac:dyDescent="0.25">
      <c r="B251" s="3852" t="s">
        <v>5073</v>
      </c>
      <c r="C251" s="3853"/>
      <c r="D251" s="3851" t="s">
        <v>5074</v>
      </c>
      <c r="E251" s="3856" t="s">
        <v>224</v>
      </c>
      <c r="F251" s="3857"/>
      <c r="G251" s="3857"/>
      <c r="H251" s="3857"/>
      <c r="I251" s="3857"/>
      <c r="J251" s="3857"/>
      <c r="K251" s="3857"/>
      <c r="L251" s="3857"/>
      <c r="M251" s="3857"/>
      <c r="N251" s="3857"/>
      <c r="O251" s="3857"/>
      <c r="P251" s="3858"/>
      <c r="Q251" s="3859" t="s">
        <v>340</v>
      </c>
      <c r="R251" s="3860"/>
      <c r="S251" s="3861"/>
      <c r="T251" s="3861"/>
      <c r="U251" s="3861"/>
      <c r="V251" s="3861"/>
      <c r="W251" s="3861"/>
      <c r="X251" s="3861"/>
      <c r="Y251" s="3862"/>
      <c r="Z251" s="3859" t="s">
        <v>225</v>
      </c>
      <c r="AA251" s="3861"/>
      <c r="AB251" s="3862"/>
      <c r="AC251" s="3873" t="s">
        <v>4993</v>
      </c>
      <c r="AD251" s="3874"/>
      <c r="AE251" s="3875"/>
      <c r="AF251" s="2574"/>
    </row>
    <row r="252" spans="2:32" s="2454" customFormat="1" ht="13.5" thickBot="1" x14ac:dyDescent="0.25">
      <c r="B252" s="3854"/>
      <c r="C252" s="3855"/>
      <c r="D252" s="3851"/>
      <c r="E252" s="3851" t="s">
        <v>5011</v>
      </c>
      <c r="F252" s="3851" t="s">
        <v>5012</v>
      </c>
      <c r="G252" s="3830" t="s">
        <v>5014</v>
      </c>
      <c r="H252" s="3830" t="s">
        <v>5075</v>
      </c>
      <c r="I252" s="3876" t="s">
        <v>5076</v>
      </c>
      <c r="J252" s="3876" t="s">
        <v>5077</v>
      </c>
      <c r="K252" s="3876" t="s">
        <v>5017</v>
      </c>
      <c r="L252" s="3876"/>
      <c r="M252" s="3876" t="s">
        <v>5078</v>
      </c>
      <c r="N252" s="3876" t="s">
        <v>5079</v>
      </c>
      <c r="O252" s="3876" t="s">
        <v>5080</v>
      </c>
      <c r="P252" s="3876" t="s">
        <v>5081</v>
      </c>
      <c r="Q252" s="3827" t="s">
        <v>5023</v>
      </c>
      <c r="R252" s="3827" t="s">
        <v>5024</v>
      </c>
      <c r="S252" s="3827" t="s">
        <v>5025</v>
      </c>
      <c r="T252" s="3827" t="s">
        <v>5082</v>
      </c>
      <c r="U252" s="3827" t="s">
        <v>5083</v>
      </c>
      <c r="V252" s="3827" t="s">
        <v>5028</v>
      </c>
      <c r="W252" s="3827" t="s">
        <v>5030</v>
      </c>
      <c r="X252" s="3830" t="s">
        <v>5084</v>
      </c>
      <c r="Y252" s="3830" t="s">
        <v>5085</v>
      </c>
      <c r="Z252" s="3827" t="s">
        <v>5086</v>
      </c>
      <c r="AA252" s="3827" t="s">
        <v>5087</v>
      </c>
      <c r="AB252" s="3827" t="s">
        <v>5088</v>
      </c>
      <c r="AC252" s="3827" t="s">
        <v>1154</v>
      </c>
      <c r="AD252" s="3827" t="s">
        <v>4994</v>
      </c>
      <c r="AE252" s="3827" t="s">
        <v>4995</v>
      </c>
      <c r="AF252" s="2574"/>
    </row>
    <row r="253" spans="2:32" s="2454" customFormat="1" ht="13.5" thickBot="1" x14ac:dyDescent="0.25">
      <c r="B253" s="3854"/>
      <c r="C253" s="3855"/>
      <c r="D253" s="3827"/>
      <c r="E253" s="3827"/>
      <c r="F253" s="3827"/>
      <c r="G253" s="3829"/>
      <c r="H253" s="3829"/>
      <c r="I253" s="3830"/>
      <c r="J253" s="3830"/>
      <c r="K253" s="3508" t="s">
        <v>5037</v>
      </c>
      <c r="L253" s="3507" t="s">
        <v>2798</v>
      </c>
      <c r="M253" s="3830"/>
      <c r="N253" s="3830"/>
      <c r="O253" s="3830"/>
      <c r="P253" s="3830"/>
      <c r="Q253" s="3828"/>
      <c r="R253" s="3828"/>
      <c r="S253" s="3828"/>
      <c r="T253" s="3828"/>
      <c r="U253" s="3828"/>
      <c r="V253" s="3828"/>
      <c r="W253" s="3828"/>
      <c r="X253" s="3829"/>
      <c r="Y253" s="3829"/>
      <c r="Z253" s="3828"/>
      <c r="AA253" s="3828"/>
      <c r="AB253" s="3828"/>
      <c r="AC253" s="3828"/>
      <c r="AD253" s="3828"/>
      <c r="AE253" s="3828"/>
      <c r="AF253" s="2574"/>
    </row>
    <row r="254" spans="2:32" s="2454" customFormat="1" ht="21.75" customHeight="1" x14ac:dyDescent="0.2">
      <c r="B254" s="4777" t="s">
        <v>6847</v>
      </c>
      <c r="C254" s="5291"/>
      <c r="D254" s="3150" t="s">
        <v>1534</v>
      </c>
      <c r="E254" s="3151"/>
      <c r="F254" s="3152"/>
      <c r="G254" s="2735"/>
      <c r="H254" s="2735"/>
      <c r="I254" s="3151"/>
      <c r="J254" s="3151"/>
      <c r="K254" s="3152"/>
      <c r="L254" s="2735"/>
      <c r="M254" s="3151"/>
      <c r="N254" s="3151"/>
      <c r="O254" s="3151"/>
      <c r="P254" s="3151"/>
      <c r="Q254" s="3151"/>
      <c r="R254" s="3152"/>
      <c r="S254" s="3152"/>
      <c r="T254" s="3151"/>
      <c r="U254" s="3151"/>
      <c r="V254" s="3152"/>
      <c r="W254" s="3152"/>
      <c r="X254" s="3151"/>
      <c r="Y254" s="3151"/>
      <c r="Z254" s="3152"/>
      <c r="AA254" s="3151"/>
      <c r="AB254" s="3151"/>
      <c r="AC254" s="2670"/>
      <c r="AD254" s="2670"/>
      <c r="AE254" s="2670"/>
      <c r="AF254" s="2574"/>
    </row>
    <row r="255" spans="2:32" s="2454" customFormat="1" x14ac:dyDescent="0.2">
      <c r="B255" s="2636"/>
      <c r="C255" s="2568"/>
      <c r="D255" s="2568"/>
      <c r="E255" s="2568"/>
      <c r="F255" s="2568"/>
      <c r="G255" s="2569"/>
      <c r="H255" s="2569"/>
      <c r="I255" s="2569"/>
      <c r="J255" s="2569"/>
      <c r="K255" s="2568"/>
      <c r="L255" s="2569"/>
      <c r="M255" s="2569"/>
      <c r="N255" s="2569"/>
      <c r="O255" s="2569"/>
      <c r="P255" s="2569"/>
      <c r="Q255" s="2633"/>
      <c r="R255" s="2633"/>
      <c r="S255" s="2633"/>
      <c r="T255" s="2633"/>
      <c r="U255" s="2633"/>
      <c r="V255" s="2633"/>
      <c r="W255" s="2633"/>
      <c r="X255" s="2633"/>
      <c r="Y255" s="2633"/>
      <c r="Z255" s="2633"/>
      <c r="AA255" s="2633"/>
      <c r="AB255" s="2633"/>
      <c r="AC255" s="2633"/>
      <c r="AD255" s="2633"/>
      <c r="AE255" s="2633"/>
      <c r="AF255" s="2574"/>
    </row>
    <row r="256" spans="2:32" s="2454" customFormat="1" x14ac:dyDescent="0.2">
      <c r="B256" s="3881" t="s">
        <v>4996</v>
      </c>
      <c r="C256" s="3882"/>
      <c r="D256" s="3883" t="s">
        <v>1871</v>
      </c>
      <c r="E256" s="3883"/>
      <c r="F256" s="3883"/>
      <c r="G256" s="3883"/>
      <c r="H256" s="3883"/>
      <c r="I256" s="2634"/>
      <c r="J256" s="2634"/>
      <c r="K256" s="2634"/>
      <c r="L256" s="2634"/>
      <c r="M256" s="2634"/>
      <c r="N256" s="2634"/>
      <c r="O256" s="2634"/>
      <c r="P256" s="2634"/>
      <c r="Q256" s="2633"/>
      <c r="R256" s="2633"/>
      <c r="S256" s="2633"/>
      <c r="T256" s="2633"/>
      <c r="U256" s="2633"/>
      <c r="V256" s="2633"/>
      <c r="W256" s="2633"/>
      <c r="X256" s="2633"/>
      <c r="Y256" s="2633"/>
      <c r="Z256" s="2633"/>
      <c r="AA256" s="2633"/>
      <c r="AB256" s="2633"/>
      <c r="AC256" s="2633"/>
      <c r="AD256" s="2633"/>
      <c r="AE256" s="2633"/>
      <c r="AF256" s="2574"/>
    </row>
    <row r="257" spans="2:32" s="2454" customFormat="1" x14ac:dyDescent="0.2">
      <c r="B257" s="3881" t="s">
        <v>4997</v>
      </c>
      <c r="C257" s="3882"/>
      <c r="D257" s="3883" t="s">
        <v>1871</v>
      </c>
      <c r="E257" s="3883"/>
      <c r="F257" s="3883"/>
      <c r="G257" s="3883"/>
      <c r="H257" s="3883"/>
      <c r="I257" s="2634"/>
      <c r="J257" s="2634"/>
      <c r="K257" s="2634"/>
      <c r="L257" s="2634"/>
      <c r="M257" s="2634"/>
      <c r="N257" s="2634"/>
      <c r="O257" s="2634"/>
      <c r="P257" s="2634"/>
      <c r="Q257" s="2633"/>
      <c r="R257" s="2633"/>
      <c r="S257" s="2633"/>
      <c r="T257" s="2633"/>
      <c r="U257" s="2633"/>
      <c r="V257" s="2633"/>
      <c r="W257" s="2633"/>
      <c r="X257" s="2633"/>
      <c r="Y257" s="2633"/>
      <c r="Z257" s="2633"/>
      <c r="AA257" s="2633"/>
      <c r="AB257" s="2633"/>
      <c r="AC257" s="2633"/>
      <c r="AD257" s="2633"/>
      <c r="AE257" s="2633"/>
      <c r="AF257" s="2574"/>
    </row>
    <row r="258" spans="2:32" s="2454" customFormat="1" ht="13.5" thickBot="1" x14ac:dyDescent="0.25">
      <c r="B258" s="3509"/>
      <c r="C258" s="3510"/>
      <c r="D258" s="3510"/>
      <c r="E258" s="3510"/>
      <c r="F258" s="3510"/>
      <c r="G258" s="2637"/>
      <c r="H258" s="2637"/>
      <c r="I258" s="2637"/>
      <c r="J258" s="2637"/>
      <c r="K258" s="2637"/>
      <c r="L258" s="2637"/>
      <c r="M258" s="2637"/>
      <c r="N258" s="2637"/>
      <c r="O258" s="2637"/>
      <c r="P258" s="2637"/>
      <c r="Q258" s="2637"/>
      <c r="R258" s="2637"/>
      <c r="S258" s="2637"/>
      <c r="T258" s="2637"/>
      <c r="U258" s="2637"/>
      <c r="V258" s="2637"/>
      <c r="W258" s="2637"/>
      <c r="X258" s="2637"/>
      <c r="Y258" s="2637"/>
      <c r="Z258" s="2637"/>
      <c r="AA258" s="2637"/>
      <c r="AB258" s="2637"/>
      <c r="AC258" s="2637"/>
      <c r="AD258" s="2637"/>
      <c r="AE258" s="2637"/>
      <c r="AF258" s="2579"/>
    </row>
    <row r="259" spans="2:32" s="2454" customFormat="1" x14ac:dyDescent="0.2">
      <c r="B259" s="3469"/>
      <c r="I259" s="2876"/>
    </row>
    <row r="260" spans="2:32" s="2454" customFormat="1" ht="13.5" thickBot="1" x14ac:dyDescent="0.25">
      <c r="B260" s="2537"/>
      <c r="I260" s="2876"/>
    </row>
    <row r="261" spans="2:32" s="2454" customFormat="1" ht="20.25" x14ac:dyDescent="0.2">
      <c r="B261" s="3839" t="s">
        <v>5069</v>
      </c>
      <c r="C261" s="3840"/>
      <c r="D261" s="3840"/>
      <c r="E261" s="3840"/>
      <c r="F261" s="3840"/>
      <c r="G261" s="3840"/>
      <c r="H261" s="3840"/>
      <c r="I261" s="3840"/>
      <c r="J261" s="3840"/>
      <c r="K261" s="3840"/>
      <c r="L261" s="3840"/>
      <c r="M261" s="3840"/>
      <c r="N261" s="3840"/>
      <c r="O261" s="3840"/>
      <c r="P261" s="3840"/>
      <c r="Q261" s="3840"/>
      <c r="R261" s="3840"/>
      <c r="S261" s="3840"/>
      <c r="T261" s="3840"/>
      <c r="U261" s="3840"/>
      <c r="V261" s="3840"/>
      <c r="W261" s="3840"/>
      <c r="X261" s="3840"/>
      <c r="Y261" s="3840"/>
      <c r="Z261" s="3840"/>
      <c r="AA261" s="3840"/>
      <c r="AB261" s="3840"/>
      <c r="AC261" s="3840"/>
      <c r="AD261" s="3840"/>
      <c r="AE261" s="3840"/>
      <c r="AF261" s="3841"/>
    </row>
    <row r="262" spans="2:32" s="2454" customFormat="1" x14ac:dyDescent="0.2">
      <c r="B262" s="3505"/>
      <c r="C262" s="3506"/>
      <c r="D262" s="3506"/>
      <c r="E262" s="3506"/>
      <c r="F262" s="3506"/>
      <c r="G262" s="2573"/>
      <c r="H262" s="2573"/>
      <c r="I262" s="2573"/>
      <c r="J262" s="2573"/>
      <c r="K262" s="2573"/>
      <c r="L262" s="2573"/>
      <c r="M262" s="2573"/>
      <c r="N262" s="2573"/>
      <c r="O262" s="2573"/>
      <c r="P262" s="2573"/>
      <c r="Q262" s="2573"/>
      <c r="R262" s="2573"/>
      <c r="S262" s="2573"/>
      <c r="T262" s="2573"/>
      <c r="U262" s="2573"/>
      <c r="V262" s="2573"/>
      <c r="W262" s="2573"/>
      <c r="X262" s="2573"/>
      <c r="Y262" s="2573"/>
      <c r="Z262" s="2573"/>
      <c r="AA262" s="2573"/>
      <c r="AB262" s="2573"/>
      <c r="AC262" s="2573"/>
      <c r="AD262" s="2573"/>
      <c r="AE262" s="2573"/>
      <c r="AF262" s="2574"/>
    </row>
    <row r="263" spans="2:32" s="2454" customFormat="1" x14ac:dyDescent="0.2">
      <c r="B263" s="2635" t="s">
        <v>5089</v>
      </c>
      <c r="C263" s="3506"/>
      <c r="D263" s="3866" t="s">
        <v>6843</v>
      </c>
      <c r="E263" s="3866"/>
      <c r="F263" s="3866"/>
      <c r="G263" s="2573"/>
      <c r="H263" s="2573"/>
      <c r="I263" s="2573"/>
      <c r="J263" s="2573"/>
      <c r="K263" s="2573"/>
      <c r="L263" s="2573"/>
      <c r="M263" s="2573"/>
      <c r="N263" s="2573"/>
      <c r="O263" s="2573"/>
      <c r="P263" s="2573"/>
      <c r="Q263" s="2573"/>
      <c r="R263" s="2573"/>
      <c r="S263" s="2573"/>
      <c r="T263" s="2573"/>
      <c r="U263" s="2573"/>
      <c r="V263" s="2573"/>
      <c r="W263" s="2573"/>
      <c r="X263" s="2573"/>
      <c r="Y263" s="2573"/>
      <c r="Z263" s="2573"/>
      <c r="AA263" s="2573"/>
      <c r="AB263" s="2573"/>
      <c r="AC263" s="2573"/>
      <c r="AD263" s="2573"/>
      <c r="AE263" s="2573"/>
      <c r="AF263" s="2574"/>
    </row>
    <row r="264" spans="2:32" s="2454" customFormat="1" x14ac:dyDescent="0.2">
      <c r="B264" s="3867" t="s">
        <v>5072</v>
      </c>
      <c r="C264" s="3868"/>
      <c r="D264" s="4771">
        <v>41762</v>
      </c>
      <c r="E264" s="4771"/>
      <c r="F264" s="4771"/>
      <c r="G264" s="2633"/>
      <c r="H264" s="2573"/>
      <c r="I264" s="2573"/>
      <c r="J264" s="2573"/>
      <c r="K264" s="2573"/>
      <c r="L264" s="2573"/>
      <c r="M264" s="2573"/>
      <c r="N264" s="2573"/>
      <c r="O264" s="2573"/>
      <c r="P264" s="2573"/>
      <c r="Q264" s="2573"/>
      <c r="R264" s="2573"/>
      <c r="S264" s="2573"/>
      <c r="T264" s="2573"/>
      <c r="U264" s="2573"/>
      <c r="V264" s="2573"/>
      <c r="W264" s="2573"/>
      <c r="X264" s="2573"/>
      <c r="Y264" s="2573"/>
      <c r="Z264" s="2573"/>
      <c r="AA264" s="2573"/>
      <c r="AB264" s="2573"/>
      <c r="AC264" s="2573"/>
      <c r="AD264" s="2573"/>
      <c r="AE264" s="2573"/>
      <c r="AF264" s="2574"/>
    </row>
    <row r="265" spans="2:32" s="2454" customFormat="1" x14ac:dyDescent="0.2">
      <c r="B265" s="3863" t="s">
        <v>5070</v>
      </c>
      <c r="C265" s="3864"/>
      <c r="D265" s="4771">
        <v>41762</v>
      </c>
      <c r="E265" s="4771"/>
      <c r="F265" s="4771"/>
      <c r="G265" s="2573"/>
      <c r="H265" s="2573"/>
      <c r="I265" s="2573"/>
      <c r="J265" s="2573"/>
      <c r="K265" s="2573"/>
      <c r="L265" s="2573"/>
      <c r="M265" s="2573"/>
      <c r="N265" s="2573"/>
      <c r="O265" s="2573"/>
      <c r="P265" s="2573"/>
      <c r="Q265" s="2573"/>
      <c r="R265" s="2573"/>
      <c r="S265" s="2573"/>
      <c r="T265" s="2573"/>
      <c r="U265" s="2573"/>
      <c r="V265" s="2573"/>
      <c r="W265" s="2573"/>
      <c r="X265" s="2573"/>
      <c r="Y265" s="2573"/>
      <c r="Z265" s="2573"/>
      <c r="AA265" s="2573"/>
      <c r="AB265" s="2573"/>
      <c r="AC265" s="2573"/>
      <c r="AD265" s="2573"/>
      <c r="AE265" s="2573"/>
      <c r="AF265" s="2574"/>
    </row>
    <row r="266" spans="2:32" s="2454" customFormat="1" ht="13.5" thickBot="1" x14ac:dyDescent="0.25">
      <c r="B266" s="3505"/>
      <c r="C266" s="3506"/>
      <c r="D266" s="3506"/>
      <c r="E266" s="3506"/>
      <c r="F266" s="3506"/>
      <c r="G266" s="2573"/>
      <c r="H266" s="2573"/>
      <c r="I266" s="2573"/>
      <c r="J266" s="2573"/>
      <c r="K266" s="2573"/>
      <c r="L266" s="2573"/>
      <c r="M266" s="2573"/>
      <c r="N266" s="2573"/>
      <c r="O266" s="2573"/>
      <c r="P266" s="2573"/>
      <c r="Q266" s="2573"/>
      <c r="R266" s="2573"/>
      <c r="S266" s="2573"/>
      <c r="T266" s="2573"/>
      <c r="U266" s="2573"/>
      <c r="V266" s="2573"/>
      <c r="W266" s="2573"/>
      <c r="X266" s="2573"/>
      <c r="Y266" s="2573"/>
      <c r="Z266" s="2573"/>
      <c r="AA266" s="2573"/>
      <c r="AB266" s="2573"/>
      <c r="AC266" s="2573"/>
      <c r="AD266" s="2573"/>
      <c r="AE266" s="2573"/>
      <c r="AF266" s="2574"/>
    </row>
    <row r="267" spans="2:32" s="2454" customFormat="1" ht="108.75" customHeight="1" thickBot="1" x14ac:dyDescent="0.25">
      <c r="B267" s="3844" t="s">
        <v>5071</v>
      </c>
      <c r="C267" s="3871"/>
      <c r="D267" s="3872" t="s">
        <v>6844</v>
      </c>
      <c r="E267" s="3847"/>
      <c r="F267" s="3847"/>
      <c r="G267" s="3847"/>
      <c r="H267" s="3847"/>
      <c r="I267" s="3847"/>
      <c r="J267" s="3847"/>
      <c r="K267" s="3847"/>
      <c r="L267" s="3847"/>
      <c r="M267" s="3847"/>
      <c r="N267" s="3847"/>
      <c r="O267" s="3847"/>
      <c r="P267" s="3847"/>
      <c r="Q267" s="3848"/>
      <c r="R267" s="2573"/>
      <c r="S267" s="2573"/>
      <c r="T267" s="2573"/>
      <c r="U267" s="2573"/>
      <c r="V267" s="2573"/>
      <c r="W267" s="2573"/>
      <c r="X267" s="2573"/>
      <c r="Y267" s="2573"/>
      <c r="Z267" s="2573"/>
      <c r="AA267" s="2573"/>
      <c r="AB267" s="2573"/>
      <c r="AC267" s="2573"/>
      <c r="AD267" s="2573"/>
      <c r="AE267" s="2573"/>
      <c r="AF267" s="2574"/>
    </row>
    <row r="268" spans="2:32" s="2454" customFormat="1" ht="13.5" thickBot="1" x14ac:dyDescent="0.25">
      <c r="B268" s="3505"/>
      <c r="C268" s="3506"/>
      <c r="D268" s="3506"/>
      <c r="E268" s="3506"/>
      <c r="F268" s="3506"/>
      <c r="G268" s="2573"/>
      <c r="H268" s="2573"/>
      <c r="I268" s="2573"/>
      <c r="J268" s="2573"/>
      <c r="K268" s="2573"/>
      <c r="L268" s="2573"/>
      <c r="M268" s="2573"/>
      <c r="N268" s="2573"/>
      <c r="O268" s="2573"/>
      <c r="P268" s="2573"/>
      <c r="Q268" s="2573"/>
      <c r="R268" s="2637"/>
      <c r="S268" s="2573"/>
      <c r="T268" s="2573"/>
      <c r="U268" s="2573"/>
      <c r="V268" s="2573"/>
      <c r="W268" s="2573"/>
      <c r="X268" s="2573"/>
      <c r="Y268" s="2573"/>
      <c r="Z268" s="2573"/>
      <c r="AA268" s="2573"/>
      <c r="AB268" s="2573"/>
      <c r="AC268" s="2573"/>
      <c r="AD268" s="2573"/>
      <c r="AE268" s="2573"/>
      <c r="AF268" s="2574"/>
    </row>
    <row r="269" spans="2:32" s="2454" customFormat="1" ht="13.5" thickBot="1" x14ac:dyDescent="0.25">
      <c r="B269" s="3852" t="s">
        <v>5073</v>
      </c>
      <c r="C269" s="3853"/>
      <c r="D269" s="3851" t="s">
        <v>5074</v>
      </c>
      <c r="E269" s="3856" t="s">
        <v>224</v>
      </c>
      <c r="F269" s="3857"/>
      <c r="G269" s="3857"/>
      <c r="H269" s="3857"/>
      <c r="I269" s="3857"/>
      <c r="J269" s="3857"/>
      <c r="K269" s="3857"/>
      <c r="L269" s="3857"/>
      <c r="M269" s="3857"/>
      <c r="N269" s="3857"/>
      <c r="O269" s="3857"/>
      <c r="P269" s="3858"/>
      <c r="Q269" s="3859" t="s">
        <v>340</v>
      </c>
      <c r="R269" s="3860"/>
      <c r="S269" s="3861"/>
      <c r="T269" s="3861"/>
      <c r="U269" s="3861"/>
      <c r="V269" s="3861"/>
      <c r="W269" s="3861"/>
      <c r="X269" s="3861"/>
      <c r="Y269" s="3862"/>
      <c r="Z269" s="3859" t="s">
        <v>225</v>
      </c>
      <c r="AA269" s="3861"/>
      <c r="AB269" s="3862"/>
      <c r="AC269" s="3873" t="s">
        <v>4993</v>
      </c>
      <c r="AD269" s="3874"/>
      <c r="AE269" s="3875"/>
      <c r="AF269" s="2574"/>
    </row>
    <row r="270" spans="2:32" s="2454" customFormat="1" ht="13.5" thickBot="1" x14ac:dyDescent="0.25">
      <c r="B270" s="3854"/>
      <c r="C270" s="3855"/>
      <c r="D270" s="3851"/>
      <c r="E270" s="3851" t="s">
        <v>5011</v>
      </c>
      <c r="F270" s="3851" t="s">
        <v>5012</v>
      </c>
      <c r="G270" s="3830" t="s">
        <v>5014</v>
      </c>
      <c r="H270" s="3830" t="s">
        <v>5075</v>
      </c>
      <c r="I270" s="3876" t="s">
        <v>5076</v>
      </c>
      <c r="J270" s="3876" t="s">
        <v>5077</v>
      </c>
      <c r="K270" s="3876" t="s">
        <v>5017</v>
      </c>
      <c r="L270" s="3876"/>
      <c r="M270" s="3876" t="s">
        <v>5078</v>
      </c>
      <c r="N270" s="3876" t="s">
        <v>5079</v>
      </c>
      <c r="O270" s="3876" t="s">
        <v>5080</v>
      </c>
      <c r="P270" s="3876" t="s">
        <v>5081</v>
      </c>
      <c r="Q270" s="3827" t="s">
        <v>5023</v>
      </c>
      <c r="R270" s="3827" t="s">
        <v>5024</v>
      </c>
      <c r="S270" s="3827" t="s">
        <v>5025</v>
      </c>
      <c r="T270" s="3827" t="s">
        <v>5082</v>
      </c>
      <c r="U270" s="3827" t="s">
        <v>5083</v>
      </c>
      <c r="V270" s="3827" t="s">
        <v>5028</v>
      </c>
      <c r="W270" s="3827" t="s">
        <v>5030</v>
      </c>
      <c r="X270" s="3830" t="s">
        <v>5084</v>
      </c>
      <c r="Y270" s="3830" t="s">
        <v>5085</v>
      </c>
      <c r="Z270" s="3827" t="s">
        <v>5086</v>
      </c>
      <c r="AA270" s="3827" t="s">
        <v>5087</v>
      </c>
      <c r="AB270" s="3827" t="s">
        <v>5088</v>
      </c>
      <c r="AC270" s="3827" t="s">
        <v>1154</v>
      </c>
      <c r="AD270" s="3827" t="s">
        <v>4994</v>
      </c>
      <c r="AE270" s="3827" t="s">
        <v>4995</v>
      </c>
      <c r="AF270" s="2574"/>
    </row>
    <row r="271" spans="2:32" s="2454" customFormat="1" ht="13.5" thickBot="1" x14ac:dyDescent="0.25">
      <c r="B271" s="3854"/>
      <c r="C271" s="3855"/>
      <c r="D271" s="3827"/>
      <c r="E271" s="3827"/>
      <c r="F271" s="3827"/>
      <c r="G271" s="3829"/>
      <c r="H271" s="3829"/>
      <c r="I271" s="3830"/>
      <c r="J271" s="3830"/>
      <c r="K271" s="3508" t="s">
        <v>5037</v>
      </c>
      <c r="L271" s="3507" t="s">
        <v>2798</v>
      </c>
      <c r="M271" s="3830"/>
      <c r="N271" s="3830"/>
      <c r="O271" s="3830"/>
      <c r="P271" s="3830"/>
      <c r="Q271" s="3828"/>
      <c r="R271" s="3828"/>
      <c r="S271" s="3828"/>
      <c r="T271" s="3828"/>
      <c r="U271" s="3828"/>
      <c r="V271" s="3828"/>
      <c r="W271" s="3828"/>
      <c r="X271" s="3829"/>
      <c r="Y271" s="3829"/>
      <c r="Z271" s="3828"/>
      <c r="AA271" s="3828"/>
      <c r="AB271" s="3828"/>
      <c r="AC271" s="3828"/>
      <c r="AD271" s="3828"/>
      <c r="AE271" s="3828"/>
      <c r="AF271" s="2574"/>
    </row>
    <row r="272" spans="2:32" s="2454" customFormat="1" ht="26.25" customHeight="1" x14ac:dyDescent="0.2">
      <c r="B272" s="4777" t="s">
        <v>6843</v>
      </c>
      <c r="C272" s="5291"/>
      <c r="D272" s="3150" t="s">
        <v>1534</v>
      </c>
      <c r="E272" s="3151"/>
      <c r="F272" s="3152"/>
      <c r="G272" s="2735"/>
      <c r="H272" s="2735"/>
      <c r="I272" s="3151"/>
      <c r="J272" s="3151"/>
      <c r="K272" s="3152"/>
      <c r="L272" s="2735"/>
      <c r="M272" s="3151"/>
      <c r="N272" s="3151"/>
      <c r="O272" s="3151"/>
      <c r="P272" s="3151"/>
      <c r="Q272" s="3151"/>
      <c r="R272" s="3152"/>
      <c r="S272" s="3152"/>
      <c r="T272" s="3151"/>
      <c r="U272" s="3151"/>
      <c r="V272" s="3152"/>
      <c r="W272" s="3152"/>
      <c r="X272" s="3151"/>
      <c r="Y272" s="3151"/>
      <c r="Z272" s="3152"/>
      <c r="AA272" s="3151"/>
      <c r="AB272" s="3151"/>
      <c r="AC272" s="2670"/>
      <c r="AD272" s="2670"/>
      <c r="AE272" s="2670"/>
      <c r="AF272" s="2574"/>
    </row>
    <row r="273" spans="2:32" s="2454" customFormat="1" x14ac:dyDescent="0.2">
      <c r="B273" s="2636"/>
      <c r="C273" s="2568"/>
      <c r="D273" s="2568"/>
      <c r="E273" s="2568"/>
      <c r="F273" s="2568"/>
      <c r="G273" s="2569"/>
      <c r="H273" s="2569"/>
      <c r="I273" s="2569"/>
      <c r="J273" s="2569"/>
      <c r="K273" s="2568"/>
      <c r="L273" s="2569"/>
      <c r="M273" s="2569"/>
      <c r="N273" s="2569"/>
      <c r="O273" s="2569"/>
      <c r="P273" s="2569"/>
      <c r="Q273" s="2633"/>
      <c r="R273" s="2633"/>
      <c r="S273" s="2633"/>
      <c r="T273" s="2633"/>
      <c r="U273" s="2633"/>
      <c r="V273" s="2633"/>
      <c r="W273" s="2633"/>
      <c r="X273" s="2633"/>
      <c r="Y273" s="2633"/>
      <c r="Z273" s="2633"/>
      <c r="AA273" s="2633"/>
      <c r="AB273" s="2633"/>
      <c r="AC273" s="2633"/>
      <c r="AD273" s="2633"/>
      <c r="AE273" s="2633"/>
      <c r="AF273" s="2574"/>
    </row>
    <row r="274" spans="2:32" s="2454" customFormat="1" x14ac:dyDescent="0.2">
      <c r="B274" s="3881" t="s">
        <v>4996</v>
      </c>
      <c r="C274" s="3882"/>
      <c r="D274" s="3883" t="s">
        <v>1871</v>
      </c>
      <c r="E274" s="3883"/>
      <c r="F274" s="3883"/>
      <c r="G274" s="3883"/>
      <c r="H274" s="3883"/>
      <c r="I274" s="2634"/>
      <c r="J274" s="2634"/>
      <c r="K274" s="2634"/>
      <c r="L274" s="2634"/>
      <c r="M274" s="2634"/>
      <c r="N274" s="2634"/>
      <c r="O274" s="2634"/>
      <c r="P274" s="2634"/>
      <c r="Q274" s="2633"/>
      <c r="R274" s="2633"/>
      <c r="S274" s="2633"/>
      <c r="T274" s="2633"/>
      <c r="U274" s="2633"/>
      <c r="V274" s="2633"/>
      <c r="W274" s="2633"/>
      <c r="X274" s="2633"/>
      <c r="Y274" s="2633"/>
      <c r="Z274" s="2633"/>
      <c r="AA274" s="2633"/>
      <c r="AB274" s="2633"/>
      <c r="AC274" s="2633"/>
      <c r="AD274" s="2633"/>
      <c r="AE274" s="2633"/>
      <c r="AF274" s="2574"/>
    </row>
    <row r="275" spans="2:32" s="2454" customFormat="1" x14ac:dyDescent="0.2">
      <c r="B275" s="3881" t="s">
        <v>4997</v>
      </c>
      <c r="C275" s="3882"/>
      <c r="D275" s="3883" t="s">
        <v>1871</v>
      </c>
      <c r="E275" s="3883"/>
      <c r="F275" s="3883"/>
      <c r="G275" s="3883"/>
      <c r="H275" s="3883"/>
      <c r="I275" s="2634"/>
      <c r="J275" s="2634"/>
      <c r="K275" s="2634"/>
      <c r="L275" s="2634"/>
      <c r="M275" s="2634"/>
      <c r="N275" s="2634"/>
      <c r="O275" s="2634"/>
      <c r="P275" s="2634"/>
      <c r="Q275" s="2633"/>
      <c r="R275" s="2633"/>
      <c r="S275" s="2633"/>
      <c r="T275" s="2633"/>
      <c r="U275" s="2633"/>
      <c r="V275" s="2633"/>
      <c r="W275" s="2633"/>
      <c r="X275" s="2633"/>
      <c r="Y275" s="2633"/>
      <c r="Z275" s="2633"/>
      <c r="AA275" s="2633"/>
      <c r="AB275" s="2633"/>
      <c r="AC275" s="2633"/>
      <c r="AD275" s="2633"/>
      <c r="AE275" s="2633"/>
      <c r="AF275" s="2574"/>
    </row>
    <row r="276" spans="2:32" s="2454" customFormat="1" ht="13.5" thickBot="1" x14ac:dyDescent="0.25">
      <c r="B276" s="3509"/>
      <c r="C276" s="3510"/>
      <c r="D276" s="3510"/>
      <c r="E276" s="3510"/>
      <c r="F276" s="3510"/>
      <c r="G276" s="2637"/>
      <c r="H276" s="2637"/>
      <c r="I276" s="2637"/>
      <c r="J276" s="2637"/>
      <c r="K276" s="2637"/>
      <c r="L276" s="2637"/>
      <c r="M276" s="2637"/>
      <c r="N276" s="2637"/>
      <c r="O276" s="2637"/>
      <c r="P276" s="2637"/>
      <c r="Q276" s="2637"/>
      <c r="R276" s="2637"/>
      <c r="S276" s="2637"/>
      <c r="T276" s="2637"/>
      <c r="U276" s="2637"/>
      <c r="V276" s="2637"/>
      <c r="W276" s="2637"/>
      <c r="X276" s="2637"/>
      <c r="Y276" s="2637"/>
      <c r="Z276" s="2637"/>
      <c r="AA276" s="2637"/>
      <c r="AB276" s="2637"/>
      <c r="AC276" s="2637"/>
      <c r="AD276" s="2637"/>
      <c r="AE276" s="2637"/>
      <c r="AF276" s="2579"/>
    </row>
    <row r="277" spans="2:32" s="2454" customFormat="1" x14ac:dyDescent="0.2">
      <c r="B277" s="3469"/>
      <c r="I277" s="2876"/>
    </row>
    <row r="278" spans="2:32" s="2454" customFormat="1" ht="13.5" thickBot="1" x14ac:dyDescent="0.25">
      <c r="B278" s="2537"/>
      <c r="I278" s="2876"/>
    </row>
    <row r="279" spans="2:32" s="2454" customFormat="1" ht="20.25" x14ac:dyDescent="0.2">
      <c r="B279" s="3839" t="s">
        <v>5069</v>
      </c>
      <c r="C279" s="3840"/>
      <c r="D279" s="3840"/>
      <c r="E279" s="3840"/>
      <c r="F279" s="3840"/>
      <c r="G279" s="3840"/>
      <c r="H279" s="3840"/>
      <c r="I279" s="3840"/>
      <c r="J279" s="3840"/>
      <c r="K279" s="3840"/>
      <c r="L279" s="3840"/>
      <c r="M279" s="3840"/>
      <c r="N279" s="3840"/>
      <c r="O279" s="3840"/>
      <c r="P279" s="3840"/>
      <c r="Q279" s="3840"/>
      <c r="R279" s="3840"/>
      <c r="S279" s="3840"/>
      <c r="T279" s="3840"/>
      <c r="U279" s="3840"/>
      <c r="V279" s="3840"/>
      <c r="W279" s="3840"/>
      <c r="X279" s="3840"/>
      <c r="Y279" s="3840"/>
      <c r="Z279" s="3840"/>
      <c r="AA279" s="3840"/>
      <c r="AB279" s="3840"/>
      <c r="AC279" s="3840"/>
      <c r="AD279" s="3840"/>
      <c r="AE279" s="3840"/>
      <c r="AF279" s="3841"/>
    </row>
    <row r="280" spans="2:32" s="2454" customFormat="1" x14ac:dyDescent="0.2">
      <c r="B280" s="3664"/>
      <c r="C280" s="3665"/>
      <c r="D280" s="3665"/>
      <c r="E280" s="3665"/>
      <c r="F280" s="3665"/>
      <c r="G280" s="2573"/>
      <c r="H280" s="2573"/>
      <c r="I280" s="2573"/>
      <c r="J280" s="2573"/>
      <c r="K280" s="2573"/>
      <c r="L280" s="2573"/>
      <c r="M280" s="2573"/>
      <c r="N280" s="2573"/>
      <c r="O280" s="2573"/>
      <c r="P280" s="2573"/>
      <c r="Q280" s="2573"/>
      <c r="R280" s="2573"/>
      <c r="S280" s="2573"/>
      <c r="T280" s="2573"/>
      <c r="U280" s="2573"/>
      <c r="V280" s="2573"/>
      <c r="W280" s="2573"/>
      <c r="X280" s="2573"/>
      <c r="Y280" s="2573"/>
      <c r="Z280" s="2573"/>
      <c r="AA280" s="2573"/>
      <c r="AB280" s="2573"/>
      <c r="AC280" s="2573"/>
      <c r="AD280" s="2573"/>
      <c r="AE280" s="2573"/>
      <c r="AF280" s="2574"/>
    </row>
    <row r="281" spans="2:32" s="2454" customFormat="1" x14ac:dyDescent="0.2">
      <c r="B281" s="2635" t="s">
        <v>5089</v>
      </c>
      <c r="C281" s="3665"/>
      <c r="D281" s="3866" t="s">
        <v>6593</v>
      </c>
      <c r="E281" s="3866"/>
      <c r="F281" s="3866"/>
      <c r="G281" s="2573"/>
      <c r="H281" s="2573"/>
      <c r="I281" s="2573"/>
      <c r="J281" s="2573"/>
      <c r="K281" s="2573"/>
      <c r="L281" s="2573"/>
      <c r="M281" s="2573"/>
      <c r="N281" s="2573"/>
      <c r="O281" s="2573"/>
      <c r="P281" s="2573"/>
      <c r="Q281" s="2573"/>
      <c r="R281" s="2573"/>
      <c r="S281" s="2573"/>
      <c r="T281" s="2573"/>
      <c r="U281" s="2573"/>
      <c r="V281" s="2573"/>
      <c r="W281" s="2573"/>
      <c r="X281" s="2573"/>
      <c r="Y281" s="2573"/>
      <c r="Z281" s="2573"/>
      <c r="AA281" s="2573"/>
      <c r="AB281" s="2573"/>
      <c r="AC281" s="2573"/>
      <c r="AD281" s="2573"/>
      <c r="AE281" s="2573"/>
      <c r="AF281" s="2574"/>
    </row>
    <row r="282" spans="2:32" s="2454" customFormat="1" ht="12.75" customHeight="1" x14ac:dyDescent="0.2">
      <c r="B282" s="3867" t="s">
        <v>5072</v>
      </c>
      <c r="C282" s="3868"/>
      <c r="D282" s="3869">
        <v>41754</v>
      </c>
      <c r="E282" s="3869"/>
      <c r="F282" s="3869"/>
      <c r="G282" s="2633"/>
      <c r="H282" s="2573"/>
      <c r="I282" s="2573"/>
      <c r="J282" s="2573"/>
      <c r="K282" s="2573"/>
      <c r="L282" s="2573"/>
      <c r="M282" s="2573"/>
      <c r="N282" s="2573"/>
      <c r="O282" s="2573"/>
      <c r="P282" s="2573"/>
      <c r="Q282" s="2573"/>
      <c r="R282" s="2573"/>
      <c r="S282" s="2573"/>
      <c r="T282" s="2573"/>
      <c r="U282" s="2573"/>
      <c r="V282" s="2573"/>
      <c r="W282" s="2573"/>
      <c r="X282" s="2573"/>
      <c r="Y282" s="2573"/>
      <c r="Z282" s="2573"/>
      <c r="AA282" s="2573"/>
      <c r="AB282" s="2573"/>
      <c r="AC282" s="2573"/>
      <c r="AD282" s="2573"/>
      <c r="AE282" s="2573"/>
      <c r="AF282" s="2574"/>
    </row>
    <row r="283" spans="2:32" s="2454" customFormat="1" ht="12.75" customHeight="1" x14ac:dyDescent="0.2">
      <c r="B283" s="3863" t="s">
        <v>5070</v>
      </c>
      <c r="C283" s="3864"/>
      <c r="D283" s="3870">
        <v>41815</v>
      </c>
      <c r="E283" s="3870"/>
      <c r="F283" s="3870"/>
      <c r="G283" s="2573"/>
      <c r="H283" s="2573"/>
      <c r="I283" s="2573"/>
      <c r="J283" s="2573"/>
      <c r="K283" s="2573"/>
      <c r="L283" s="2573"/>
      <c r="M283" s="2573"/>
      <c r="N283" s="2573"/>
      <c r="O283" s="2573"/>
      <c r="P283" s="2573"/>
      <c r="Q283" s="2573"/>
      <c r="R283" s="2573"/>
      <c r="S283" s="2573"/>
      <c r="T283" s="2573"/>
      <c r="U283" s="2573"/>
      <c r="V283" s="2573"/>
      <c r="W283" s="2573"/>
      <c r="X283" s="2573"/>
      <c r="Y283" s="2573"/>
      <c r="Z283" s="2573"/>
      <c r="AA283" s="2573"/>
      <c r="AB283" s="2573"/>
      <c r="AC283" s="2573"/>
      <c r="AD283" s="2573"/>
      <c r="AE283" s="2573"/>
      <c r="AF283" s="2574"/>
    </row>
    <row r="284" spans="2:32" s="2454" customFormat="1" ht="13.5" thickBot="1" x14ac:dyDescent="0.25">
      <c r="B284" s="3664"/>
      <c r="C284" s="3665"/>
      <c r="D284" s="3665"/>
      <c r="E284" s="3665"/>
      <c r="F284" s="3665"/>
      <c r="G284" s="2573"/>
      <c r="H284" s="2573"/>
      <c r="I284" s="2573"/>
      <c r="J284" s="2573"/>
      <c r="K284" s="2573"/>
      <c r="L284" s="2573"/>
      <c r="M284" s="2573"/>
      <c r="N284" s="2573"/>
      <c r="O284" s="2573"/>
      <c r="P284" s="2573"/>
      <c r="Q284" s="2573"/>
      <c r="R284" s="2573"/>
      <c r="S284" s="2573"/>
      <c r="T284" s="2573"/>
      <c r="U284" s="2573"/>
      <c r="V284" s="2573"/>
      <c r="W284" s="2573"/>
      <c r="X284" s="2573"/>
      <c r="Y284" s="2573"/>
      <c r="Z284" s="2573"/>
      <c r="AA284" s="2573"/>
      <c r="AB284" s="2573"/>
      <c r="AC284" s="2573"/>
      <c r="AD284" s="2573"/>
      <c r="AE284" s="2573"/>
      <c r="AF284" s="2574"/>
    </row>
    <row r="285" spans="2:32" s="2454" customFormat="1" ht="78.75" customHeight="1" thickBot="1" x14ac:dyDescent="0.25">
      <c r="B285" s="3844" t="s">
        <v>5071</v>
      </c>
      <c r="C285" s="3871"/>
      <c r="D285" s="3872" t="s">
        <v>6594</v>
      </c>
      <c r="E285" s="3847"/>
      <c r="F285" s="3847"/>
      <c r="G285" s="3847"/>
      <c r="H285" s="3847"/>
      <c r="I285" s="3847"/>
      <c r="J285" s="3847"/>
      <c r="K285" s="3847"/>
      <c r="L285" s="3847"/>
      <c r="M285" s="3847"/>
      <c r="N285" s="3847"/>
      <c r="O285" s="3847"/>
      <c r="P285" s="3847"/>
      <c r="Q285" s="3848"/>
      <c r="R285" s="2573"/>
      <c r="S285" s="2573"/>
      <c r="T285" s="2573"/>
      <c r="U285" s="2573"/>
      <c r="V285" s="2573"/>
      <c r="W285" s="2573"/>
      <c r="X285" s="2573"/>
      <c r="Y285" s="2573"/>
      <c r="Z285" s="2573"/>
      <c r="AA285" s="2573"/>
      <c r="AB285" s="2573"/>
      <c r="AC285" s="2573"/>
      <c r="AD285" s="2573"/>
      <c r="AE285" s="2573"/>
      <c r="AF285" s="2574"/>
    </row>
    <row r="286" spans="2:32" s="2454" customFormat="1" ht="13.5" thickBot="1" x14ac:dyDescent="0.25">
      <c r="B286" s="3664"/>
      <c r="C286" s="3665"/>
      <c r="D286" s="3665"/>
      <c r="E286" s="3665"/>
      <c r="F286" s="3665"/>
      <c r="G286" s="2573"/>
      <c r="H286" s="2573"/>
      <c r="I286" s="2573"/>
      <c r="J286" s="2573"/>
      <c r="K286" s="2573"/>
      <c r="L286" s="2573"/>
      <c r="M286" s="2573"/>
      <c r="N286" s="2573"/>
      <c r="O286" s="2573"/>
      <c r="P286" s="2573"/>
      <c r="Q286" s="2573"/>
      <c r="R286" s="2637"/>
      <c r="S286" s="2573"/>
      <c r="T286" s="2573"/>
      <c r="U286" s="2573"/>
      <c r="V286" s="2573"/>
      <c r="W286" s="2573"/>
      <c r="X286" s="2573"/>
      <c r="Y286" s="2573"/>
      <c r="Z286" s="2573"/>
      <c r="AA286" s="2573"/>
      <c r="AB286" s="2573"/>
      <c r="AC286" s="2573"/>
      <c r="AD286" s="2573"/>
      <c r="AE286" s="2573"/>
      <c r="AF286" s="2574"/>
    </row>
    <row r="287" spans="2:32" s="2454" customFormat="1" ht="13.5" customHeight="1" thickBot="1" x14ac:dyDescent="0.25">
      <c r="B287" s="3852" t="s">
        <v>5073</v>
      </c>
      <c r="C287" s="3853"/>
      <c r="D287" s="3851" t="s">
        <v>5074</v>
      </c>
      <c r="E287" s="3856" t="s">
        <v>224</v>
      </c>
      <c r="F287" s="3857"/>
      <c r="G287" s="3857"/>
      <c r="H287" s="3857"/>
      <c r="I287" s="3857"/>
      <c r="J287" s="3857"/>
      <c r="K287" s="3857"/>
      <c r="L287" s="3857"/>
      <c r="M287" s="3857"/>
      <c r="N287" s="3857"/>
      <c r="O287" s="3857"/>
      <c r="P287" s="3858"/>
      <c r="Q287" s="3859" t="s">
        <v>340</v>
      </c>
      <c r="R287" s="3860"/>
      <c r="S287" s="3861"/>
      <c r="T287" s="3861"/>
      <c r="U287" s="3861"/>
      <c r="V287" s="3861"/>
      <c r="W287" s="3861"/>
      <c r="X287" s="3861"/>
      <c r="Y287" s="3862"/>
      <c r="Z287" s="3859" t="s">
        <v>225</v>
      </c>
      <c r="AA287" s="3861"/>
      <c r="AB287" s="3862"/>
      <c r="AC287" s="3873" t="s">
        <v>4993</v>
      </c>
      <c r="AD287" s="3874"/>
      <c r="AE287" s="3875"/>
      <c r="AF287" s="2574"/>
    </row>
    <row r="288" spans="2:32" s="2454" customFormat="1" ht="13.5" customHeight="1" thickBot="1" x14ac:dyDescent="0.25">
      <c r="B288" s="3854"/>
      <c r="C288" s="3855"/>
      <c r="D288" s="3851"/>
      <c r="E288" s="3851" t="s">
        <v>5011</v>
      </c>
      <c r="F288" s="3851" t="s">
        <v>5012</v>
      </c>
      <c r="G288" s="3830" t="s">
        <v>5014</v>
      </c>
      <c r="H288" s="3830" t="s">
        <v>5075</v>
      </c>
      <c r="I288" s="3876" t="s">
        <v>5076</v>
      </c>
      <c r="J288" s="3876" t="s">
        <v>5077</v>
      </c>
      <c r="K288" s="3876" t="s">
        <v>5017</v>
      </c>
      <c r="L288" s="3876"/>
      <c r="M288" s="3876" t="s">
        <v>5078</v>
      </c>
      <c r="N288" s="3876" t="s">
        <v>5079</v>
      </c>
      <c r="O288" s="3876" t="s">
        <v>5080</v>
      </c>
      <c r="P288" s="3876" t="s">
        <v>5081</v>
      </c>
      <c r="Q288" s="3827" t="s">
        <v>5023</v>
      </c>
      <c r="R288" s="3827" t="s">
        <v>5024</v>
      </c>
      <c r="S288" s="3827" t="s">
        <v>5025</v>
      </c>
      <c r="T288" s="3827" t="s">
        <v>5082</v>
      </c>
      <c r="U288" s="3827" t="s">
        <v>5083</v>
      </c>
      <c r="V288" s="3827" t="s">
        <v>5028</v>
      </c>
      <c r="W288" s="3827" t="s">
        <v>5030</v>
      </c>
      <c r="X288" s="3830" t="s">
        <v>5084</v>
      </c>
      <c r="Y288" s="3830" t="s">
        <v>5085</v>
      </c>
      <c r="Z288" s="3827" t="s">
        <v>5086</v>
      </c>
      <c r="AA288" s="3827" t="s">
        <v>5087</v>
      </c>
      <c r="AB288" s="3827" t="s">
        <v>5088</v>
      </c>
      <c r="AC288" s="3827" t="s">
        <v>1154</v>
      </c>
      <c r="AD288" s="3827" t="s">
        <v>4994</v>
      </c>
      <c r="AE288" s="3827" t="s">
        <v>4995</v>
      </c>
      <c r="AF288" s="2574"/>
    </row>
    <row r="289" spans="2:32" s="2454" customFormat="1" ht="13.5" thickBot="1" x14ac:dyDescent="0.25">
      <c r="B289" s="3854"/>
      <c r="C289" s="3855"/>
      <c r="D289" s="3827"/>
      <c r="E289" s="3827"/>
      <c r="F289" s="3827"/>
      <c r="G289" s="3829"/>
      <c r="H289" s="3829"/>
      <c r="I289" s="3830"/>
      <c r="J289" s="3830"/>
      <c r="K289" s="3660" t="s">
        <v>5037</v>
      </c>
      <c r="L289" s="3661" t="s">
        <v>2798</v>
      </c>
      <c r="M289" s="3830"/>
      <c r="N289" s="3830"/>
      <c r="O289" s="3830"/>
      <c r="P289" s="3830"/>
      <c r="Q289" s="3828"/>
      <c r="R289" s="3828"/>
      <c r="S289" s="3828"/>
      <c r="T289" s="3828"/>
      <c r="U289" s="3828"/>
      <c r="V289" s="3828"/>
      <c r="W289" s="3828"/>
      <c r="X289" s="3829"/>
      <c r="Y289" s="3829"/>
      <c r="Z289" s="3828"/>
      <c r="AA289" s="3828"/>
      <c r="AB289" s="3828"/>
      <c r="AC289" s="3828"/>
      <c r="AD289" s="3828"/>
      <c r="AE289" s="3828"/>
      <c r="AF289" s="2574"/>
    </row>
    <row r="290" spans="2:32" s="2454" customFormat="1" ht="25.5" customHeight="1" x14ac:dyDescent="0.2">
      <c r="B290" s="5290" t="s">
        <v>6595</v>
      </c>
      <c r="C290" s="5290"/>
      <c r="D290" s="3150" t="s">
        <v>1534</v>
      </c>
      <c r="E290" s="3151"/>
      <c r="F290" s="3152"/>
      <c r="G290" s="2735"/>
      <c r="H290" s="2735"/>
      <c r="I290" s="3151"/>
      <c r="J290" s="3151"/>
      <c r="K290" s="3152"/>
      <c r="L290" s="2735"/>
      <c r="M290" s="3151"/>
      <c r="N290" s="3151"/>
      <c r="O290" s="3151"/>
      <c r="P290" s="3151"/>
      <c r="Q290" s="3151"/>
      <c r="R290" s="3152"/>
      <c r="S290" s="3152"/>
      <c r="T290" s="3151"/>
      <c r="U290" s="3151"/>
      <c r="V290" s="3152"/>
      <c r="W290" s="3152"/>
      <c r="X290" s="3151"/>
      <c r="Y290" s="3151"/>
      <c r="Z290" s="3152"/>
      <c r="AA290" s="3151"/>
      <c r="AB290" s="3151"/>
      <c r="AC290" s="2670"/>
      <c r="AD290" s="2670"/>
      <c r="AE290" s="2670"/>
      <c r="AF290" s="2574"/>
    </row>
    <row r="291" spans="2:32" s="2454" customFormat="1" x14ac:dyDescent="0.2">
      <c r="B291" s="2636"/>
      <c r="C291" s="2568"/>
      <c r="D291" s="2568"/>
      <c r="E291" s="2568"/>
      <c r="F291" s="2568"/>
      <c r="G291" s="2569"/>
      <c r="H291" s="2569"/>
      <c r="I291" s="2569"/>
      <c r="J291" s="2569"/>
      <c r="K291" s="2568"/>
      <c r="L291" s="2569"/>
      <c r="M291" s="2569"/>
      <c r="N291" s="2569"/>
      <c r="O291" s="2569"/>
      <c r="P291" s="2569"/>
      <c r="Q291" s="2633"/>
      <c r="R291" s="2633"/>
      <c r="S291" s="2633"/>
      <c r="T291" s="2633"/>
      <c r="U291" s="2633"/>
      <c r="V291" s="2633"/>
      <c r="W291" s="2633"/>
      <c r="X291" s="2633"/>
      <c r="Y291" s="2633"/>
      <c r="Z291" s="2633"/>
      <c r="AA291" s="2633"/>
      <c r="AB291" s="2633"/>
      <c r="AC291" s="2633"/>
      <c r="AD291" s="2633"/>
      <c r="AE291" s="2633"/>
      <c r="AF291" s="2574"/>
    </row>
    <row r="292" spans="2:32" s="2454" customFormat="1" x14ac:dyDescent="0.2">
      <c r="B292" s="3881" t="s">
        <v>4996</v>
      </c>
      <c r="C292" s="3882"/>
      <c r="D292" s="3883" t="s">
        <v>1871</v>
      </c>
      <c r="E292" s="3883"/>
      <c r="F292" s="3883"/>
      <c r="G292" s="3883"/>
      <c r="H292" s="3883"/>
      <c r="I292" s="2634"/>
      <c r="J292" s="2634"/>
      <c r="K292" s="2634"/>
      <c r="L292" s="2634"/>
      <c r="M292" s="2634"/>
      <c r="N292" s="2634"/>
      <c r="O292" s="2634"/>
      <c r="P292" s="2634"/>
      <c r="Q292" s="2633"/>
      <c r="R292" s="2633"/>
      <c r="S292" s="2633"/>
      <c r="T292" s="2633"/>
      <c r="U292" s="2633"/>
      <c r="V292" s="2633"/>
      <c r="W292" s="2633"/>
      <c r="X292" s="2633"/>
      <c r="Y292" s="2633"/>
      <c r="Z292" s="2633"/>
      <c r="AA292" s="2633"/>
      <c r="AB292" s="2633"/>
      <c r="AC292" s="2633"/>
      <c r="AD292" s="2633"/>
      <c r="AE292" s="2633"/>
      <c r="AF292" s="2574"/>
    </row>
    <row r="293" spans="2:32" s="2454" customFormat="1" x14ac:dyDescent="0.2">
      <c r="B293" s="3881" t="s">
        <v>4997</v>
      </c>
      <c r="C293" s="3882"/>
      <c r="D293" s="3883" t="s">
        <v>1871</v>
      </c>
      <c r="E293" s="3883"/>
      <c r="F293" s="3883"/>
      <c r="G293" s="3883"/>
      <c r="H293" s="3883"/>
      <c r="I293" s="2634"/>
      <c r="J293" s="2634"/>
      <c r="K293" s="2634"/>
      <c r="L293" s="2634"/>
      <c r="M293" s="2634"/>
      <c r="N293" s="2634"/>
      <c r="O293" s="2634"/>
      <c r="P293" s="2634"/>
      <c r="Q293" s="2633"/>
      <c r="R293" s="2633"/>
      <c r="S293" s="2633"/>
      <c r="T293" s="2633"/>
      <c r="U293" s="2633"/>
      <c r="V293" s="2633"/>
      <c r="W293" s="2633"/>
      <c r="X293" s="2633"/>
      <c r="Y293" s="2633"/>
      <c r="Z293" s="2633"/>
      <c r="AA293" s="2633"/>
      <c r="AB293" s="2633"/>
      <c r="AC293" s="2633"/>
      <c r="AD293" s="2633"/>
      <c r="AE293" s="2633"/>
      <c r="AF293" s="2574"/>
    </row>
    <row r="294" spans="2:32" s="2454" customFormat="1" ht="13.5" thickBot="1" x14ac:dyDescent="0.25">
      <c r="B294" s="3662"/>
      <c r="C294" s="3663"/>
      <c r="D294" s="3663"/>
      <c r="E294" s="3663"/>
      <c r="F294" s="3663"/>
      <c r="G294" s="2637"/>
      <c r="H294" s="2637"/>
      <c r="I294" s="2637"/>
      <c r="J294" s="2637"/>
      <c r="K294" s="2637"/>
      <c r="L294" s="2637"/>
      <c r="M294" s="2637"/>
      <c r="N294" s="2637"/>
      <c r="O294" s="2637"/>
      <c r="P294" s="2637"/>
      <c r="Q294" s="2637"/>
      <c r="R294" s="2637"/>
      <c r="S294" s="2637"/>
      <c r="T294" s="2637"/>
      <c r="U294" s="2637"/>
      <c r="V294" s="2637"/>
      <c r="W294" s="2637"/>
      <c r="X294" s="2637"/>
      <c r="Y294" s="2637"/>
      <c r="Z294" s="2637"/>
      <c r="AA294" s="2637"/>
      <c r="AB294" s="2637"/>
      <c r="AC294" s="2637"/>
      <c r="AD294" s="2637"/>
      <c r="AE294" s="2637"/>
      <c r="AF294" s="2579"/>
    </row>
    <row r="295" spans="2:32" s="2454" customFormat="1" x14ac:dyDescent="0.2">
      <c r="B295" s="3469"/>
      <c r="I295" s="2876"/>
    </row>
    <row r="296" spans="2:32" s="2454" customFormat="1" ht="13.5" thickBot="1" x14ac:dyDescent="0.25">
      <c r="B296" s="2537"/>
      <c r="I296" s="2876"/>
    </row>
    <row r="297" spans="2:32" s="2454" customFormat="1" ht="20.25" x14ac:dyDescent="0.2">
      <c r="B297" s="3839" t="s">
        <v>5069</v>
      </c>
      <c r="C297" s="3840"/>
      <c r="D297" s="3840"/>
      <c r="E297" s="3840"/>
      <c r="F297" s="3840"/>
      <c r="G297" s="3840"/>
      <c r="H297" s="3840"/>
      <c r="I297" s="3840"/>
      <c r="J297" s="3840"/>
      <c r="K297" s="3840"/>
      <c r="L297" s="3840"/>
      <c r="M297" s="3840"/>
      <c r="N297" s="3840"/>
      <c r="O297" s="3840"/>
      <c r="P297" s="3840"/>
      <c r="Q297" s="3840"/>
      <c r="R297" s="3840"/>
      <c r="S297" s="3840"/>
      <c r="T297" s="3840"/>
      <c r="U297" s="3840"/>
      <c r="V297" s="3840"/>
      <c r="W297" s="3840"/>
      <c r="X297" s="3840"/>
      <c r="Y297" s="3840"/>
      <c r="Z297" s="3840"/>
      <c r="AA297" s="3840"/>
      <c r="AB297" s="3840"/>
      <c r="AC297" s="3840"/>
      <c r="AD297" s="3840"/>
      <c r="AE297" s="3840"/>
      <c r="AF297" s="3841"/>
    </row>
    <row r="298" spans="2:32" s="2454" customFormat="1" x14ac:dyDescent="0.2">
      <c r="B298" s="3664"/>
      <c r="C298" s="3665"/>
      <c r="D298" s="3665"/>
      <c r="E298" s="3665"/>
      <c r="F298" s="3665"/>
      <c r="G298" s="2573"/>
      <c r="H298" s="2573"/>
      <c r="I298" s="2573"/>
      <c r="J298" s="2573"/>
      <c r="K298" s="2573"/>
      <c r="L298" s="2573"/>
      <c r="M298" s="2573"/>
      <c r="N298" s="2573"/>
      <c r="O298" s="2573"/>
      <c r="P298" s="2573"/>
      <c r="Q298" s="2573"/>
      <c r="R298" s="2573"/>
      <c r="S298" s="2573"/>
      <c r="T298" s="2573"/>
      <c r="U298" s="2573"/>
      <c r="V298" s="2573"/>
      <c r="W298" s="2573"/>
      <c r="X298" s="2573"/>
      <c r="Y298" s="2573"/>
      <c r="Z298" s="2573"/>
      <c r="AA298" s="2573"/>
      <c r="AB298" s="2573"/>
      <c r="AC298" s="2573"/>
      <c r="AD298" s="2573"/>
      <c r="AE298" s="2573"/>
      <c r="AF298" s="2574"/>
    </row>
    <row r="299" spans="2:32" s="2454" customFormat="1" x14ac:dyDescent="0.2">
      <c r="B299" s="2635" t="s">
        <v>5089</v>
      </c>
      <c r="C299" s="3665"/>
      <c r="D299" s="3866" t="s">
        <v>6591</v>
      </c>
      <c r="E299" s="3866"/>
      <c r="F299" s="3866"/>
      <c r="G299" s="2573"/>
      <c r="H299" s="2573"/>
      <c r="I299" s="2573"/>
      <c r="J299" s="2573"/>
      <c r="K299" s="2573"/>
      <c r="L299" s="2573"/>
      <c r="M299" s="2573"/>
      <c r="N299" s="2573"/>
      <c r="O299" s="2573"/>
      <c r="P299" s="2573"/>
      <c r="Q299" s="2573"/>
      <c r="R299" s="2573"/>
      <c r="S299" s="2573"/>
      <c r="T299" s="2573"/>
      <c r="U299" s="2573"/>
      <c r="V299" s="2573"/>
      <c r="W299" s="2573"/>
      <c r="X299" s="2573"/>
      <c r="Y299" s="2573"/>
      <c r="Z299" s="2573"/>
      <c r="AA299" s="2573"/>
      <c r="AB299" s="2573"/>
      <c r="AC299" s="2573"/>
      <c r="AD299" s="2573"/>
      <c r="AE299" s="2573"/>
      <c r="AF299" s="2574"/>
    </row>
    <row r="300" spans="2:32" s="2454" customFormat="1" ht="12.75" customHeight="1" x14ac:dyDescent="0.2">
      <c r="B300" s="3867" t="s">
        <v>5072</v>
      </c>
      <c r="C300" s="3868"/>
      <c r="D300" s="4771">
        <v>41730</v>
      </c>
      <c r="E300" s="4771"/>
      <c r="F300" s="4771"/>
      <c r="G300" s="2633"/>
      <c r="H300" s="2573"/>
      <c r="I300" s="2573"/>
      <c r="J300" s="2573"/>
      <c r="K300" s="2573"/>
      <c r="L300" s="2573"/>
      <c r="M300" s="2573"/>
      <c r="N300" s="2573"/>
      <c r="O300" s="2573"/>
      <c r="P300" s="2573"/>
      <c r="Q300" s="2573"/>
      <c r="R300" s="2573"/>
      <c r="S300" s="2573"/>
      <c r="T300" s="2573"/>
      <c r="U300" s="2573"/>
      <c r="V300" s="2573"/>
      <c r="W300" s="2573"/>
      <c r="X300" s="2573"/>
      <c r="Y300" s="2573"/>
      <c r="Z300" s="2573"/>
      <c r="AA300" s="2573"/>
      <c r="AB300" s="2573"/>
      <c r="AC300" s="2573"/>
      <c r="AD300" s="2573"/>
      <c r="AE300" s="2573"/>
      <c r="AF300" s="2574"/>
    </row>
    <row r="301" spans="2:32" s="2454" customFormat="1" ht="12.75" customHeight="1" x14ac:dyDescent="0.2">
      <c r="B301" s="3863" t="s">
        <v>5070</v>
      </c>
      <c r="C301" s="3864"/>
      <c r="D301" s="3887">
        <v>41790</v>
      </c>
      <c r="E301" s="3887"/>
      <c r="F301" s="3887"/>
      <c r="G301" s="2573"/>
      <c r="H301" s="2573"/>
      <c r="I301" s="2573"/>
      <c r="J301" s="2573"/>
      <c r="K301" s="2573"/>
      <c r="L301" s="2573"/>
      <c r="M301" s="2573"/>
      <c r="N301" s="2573"/>
      <c r="O301" s="2573"/>
      <c r="P301" s="2573"/>
      <c r="Q301" s="2573"/>
      <c r="R301" s="2573"/>
      <c r="S301" s="2573"/>
      <c r="T301" s="2573"/>
      <c r="U301" s="2573"/>
      <c r="V301" s="2573"/>
      <c r="W301" s="2573"/>
      <c r="X301" s="2573"/>
      <c r="Y301" s="2573"/>
      <c r="Z301" s="2573"/>
      <c r="AA301" s="2573"/>
      <c r="AB301" s="2573"/>
      <c r="AC301" s="2573"/>
      <c r="AD301" s="2573"/>
      <c r="AE301" s="2573"/>
      <c r="AF301" s="2574"/>
    </row>
    <row r="302" spans="2:32" s="2454" customFormat="1" ht="13.5" thickBot="1" x14ac:dyDescent="0.25">
      <c r="B302" s="3664"/>
      <c r="C302" s="3665"/>
      <c r="D302" s="3665"/>
      <c r="E302" s="3665"/>
      <c r="F302" s="3665"/>
      <c r="G302" s="2573"/>
      <c r="H302" s="2573"/>
      <c r="I302" s="2573"/>
      <c r="J302" s="2573"/>
      <c r="K302" s="2573"/>
      <c r="L302" s="2573"/>
      <c r="M302" s="2573"/>
      <c r="N302" s="2573"/>
      <c r="O302" s="2573"/>
      <c r="P302" s="2573"/>
      <c r="Q302" s="2573"/>
      <c r="R302" s="2573"/>
      <c r="S302" s="2573"/>
      <c r="T302" s="2573"/>
      <c r="U302" s="2573"/>
      <c r="V302" s="2573"/>
      <c r="W302" s="2573"/>
      <c r="X302" s="2573"/>
      <c r="Y302" s="2573"/>
      <c r="Z302" s="2573"/>
      <c r="AA302" s="2573"/>
      <c r="AB302" s="2573"/>
      <c r="AC302" s="2573"/>
      <c r="AD302" s="2573"/>
      <c r="AE302" s="2573"/>
      <c r="AF302" s="2574"/>
    </row>
    <row r="303" spans="2:32" s="2454" customFormat="1" ht="81.75" customHeight="1" thickBot="1" x14ac:dyDescent="0.25">
      <c r="B303" s="3844" t="s">
        <v>5071</v>
      </c>
      <c r="C303" s="3871"/>
      <c r="D303" s="3872" t="s">
        <v>6592</v>
      </c>
      <c r="E303" s="3847"/>
      <c r="F303" s="3847"/>
      <c r="G303" s="3847"/>
      <c r="H303" s="3847"/>
      <c r="I303" s="3847"/>
      <c r="J303" s="3847"/>
      <c r="K303" s="3847"/>
      <c r="L303" s="3847"/>
      <c r="M303" s="3847"/>
      <c r="N303" s="3847"/>
      <c r="O303" s="3847"/>
      <c r="P303" s="3847"/>
      <c r="Q303" s="3848"/>
      <c r="R303" s="2573"/>
      <c r="S303" s="2573"/>
      <c r="T303" s="2573"/>
      <c r="U303" s="2573"/>
      <c r="V303" s="2573"/>
      <c r="W303" s="2573"/>
      <c r="X303" s="2573"/>
      <c r="Y303" s="2573"/>
      <c r="Z303" s="2573"/>
      <c r="AA303" s="2573"/>
      <c r="AB303" s="2573"/>
      <c r="AC303" s="2573"/>
      <c r="AD303" s="2573"/>
      <c r="AE303" s="2573"/>
      <c r="AF303" s="2574"/>
    </row>
    <row r="304" spans="2:32" s="2454" customFormat="1" ht="13.5" thickBot="1" x14ac:dyDescent="0.25">
      <c r="B304" s="3664"/>
      <c r="C304" s="3665"/>
      <c r="D304" s="3665"/>
      <c r="E304" s="3665"/>
      <c r="F304" s="3665"/>
      <c r="G304" s="2573"/>
      <c r="H304" s="2573"/>
      <c r="I304" s="2573"/>
      <c r="J304" s="2573"/>
      <c r="K304" s="2573"/>
      <c r="L304" s="2573"/>
      <c r="M304" s="2573"/>
      <c r="N304" s="2573"/>
      <c r="O304" s="2573"/>
      <c r="P304" s="2573"/>
      <c r="Q304" s="2573"/>
      <c r="R304" s="2637"/>
      <c r="S304" s="2573"/>
      <c r="T304" s="2573"/>
      <c r="U304" s="2573"/>
      <c r="V304" s="2573"/>
      <c r="W304" s="2573"/>
      <c r="X304" s="2573"/>
      <c r="Y304" s="2573"/>
      <c r="Z304" s="2573"/>
      <c r="AA304" s="2573"/>
      <c r="AB304" s="2573"/>
      <c r="AC304" s="2573"/>
      <c r="AD304" s="2573"/>
      <c r="AE304" s="2573"/>
      <c r="AF304" s="2574"/>
    </row>
    <row r="305" spans="2:32" s="2454" customFormat="1" ht="13.5" customHeight="1" thickBot="1" x14ac:dyDescent="0.25">
      <c r="B305" s="3852" t="s">
        <v>5073</v>
      </c>
      <c r="C305" s="3853"/>
      <c r="D305" s="3851" t="s">
        <v>5074</v>
      </c>
      <c r="E305" s="3856" t="s">
        <v>224</v>
      </c>
      <c r="F305" s="3857"/>
      <c r="G305" s="3857"/>
      <c r="H305" s="3857"/>
      <c r="I305" s="3857"/>
      <c r="J305" s="3857"/>
      <c r="K305" s="3857"/>
      <c r="L305" s="3857"/>
      <c r="M305" s="3857"/>
      <c r="N305" s="3857"/>
      <c r="O305" s="3857"/>
      <c r="P305" s="3858"/>
      <c r="Q305" s="3859" t="s">
        <v>340</v>
      </c>
      <c r="R305" s="3860"/>
      <c r="S305" s="3861"/>
      <c r="T305" s="3861"/>
      <c r="U305" s="3861"/>
      <c r="V305" s="3861"/>
      <c r="W305" s="3861"/>
      <c r="X305" s="3861"/>
      <c r="Y305" s="3862"/>
      <c r="Z305" s="3859" t="s">
        <v>225</v>
      </c>
      <c r="AA305" s="3861"/>
      <c r="AB305" s="3862"/>
      <c r="AC305" s="3873" t="s">
        <v>4993</v>
      </c>
      <c r="AD305" s="3874"/>
      <c r="AE305" s="3875"/>
      <c r="AF305" s="2574"/>
    </row>
    <row r="306" spans="2:32" s="2454" customFormat="1" ht="13.5" customHeight="1" thickBot="1" x14ac:dyDescent="0.25">
      <c r="B306" s="3854"/>
      <c r="C306" s="3855"/>
      <c r="D306" s="3851"/>
      <c r="E306" s="3851" t="s">
        <v>5011</v>
      </c>
      <c r="F306" s="3851" t="s">
        <v>5012</v>
      </c>
      <c r="G306" s="3830" t="s">
        <v>5014</v>
      </c>
      <c r="H306" s="3830" t="s">
        <v>5075</v>
      </c>
      <c r="I306" s="3876" t="s">
        <v>5076</v>
      </c>
      <c r="J306" s="3876" t="s">
        <v>5077</v>
      </c>
      <c r="K306" s="3876" t="s">
        <v>5017</v>
      </c>
      <c r="L306" s="3876"/>
      <c r="M306" s="3876" t="s">
        <v>5078</v>
      </c>
      <c r="N306" s="3876" t="s">
        <v>5079</v>
      </c>
      <c r="O306" s="3876" t="s">
        <v>5080</v>
      </c>
      <c r="P306" s="3876" t="s">
        <v>5081</v>
      </c>
      <c r="Q306" s="3827" t="s">
        <v>5023</v>
      </c>
      <c r="R306" s="3827" t="s">
        <v>5024</v>
      </c>
      <c r="S306" s="3827" t="s">
        <v>5025</v>
      </c>
      <c r="T306" s="3827" t="s">
        <v>5082</v>
      </c>
      <c r="U306" s="3827" t="s">
        <v>5083</v>
      </c>
      <c r="V306" s="3827" t="s">
        <v>5028</v>
      </c>
      <c r="W306" s="3827" t="s">
        <v>5030</v>
      </c>
      <c r="X306" s="3830" t="s">
        <v>5084</v>
      </c>
      <c r="Y306" s="3830" t="s">
        <v>5085</v>
      </c>
      <c r="Z306" s="3827" t="s">
        <v>5086</v>
      </c>
      <c r="AA306" s="3827" t="s">
        <v>5087</v>
      </c>
      <c r="AB306" s="3827" t="s">
        <v>5088</v>
      </c>
      <c r="AC306" s="3827" t="s">
        <v>1154</v>
      </c>
      <c r="AD306" s="3827" t="s">
        <v>4994</v>
      </c>
      <c r="AE306" s="3827" t="s">
        <v>4995</v>
      </c>
      <c r="AF306" s="2574"/>
    </row>
    <row r="307" spans="2:32" s="2454" customFormat="1" ht="13.5" thickBot="1" x14ac:dyDescent="0.25">
      <c r="B307" s="3854"/>
      <c r="C307" s="3855"/>
      <c r="D307" s="3827"/>
      <c r="E307" s="3827"/>
      <c r="F307" s="3827"/>
      <c r="G307" s="3829"/>
      <c r="H307" s="3829"/>
      <c r="I307" s="3830"/>
      <c r="J307" s="3830"/>
      <c r="K307" s="3660" t="s">
        <v>5037</v>
      </c>
      <c r="L307" s="3661" t="s">
        <v>2798</v>
      </c>
      <c r="M307" s="3830"/>
      <c r="N307" s="3830"/>
      <c r="O307" s="3830"/>
      <c r="P307" s="3830"/>
      <c r="Q307" s="3828"/>
      <c r="R307" s="3828"/>
      <c r="S307" s="3828"/>
      <c r="T307" s="3828"/>
      <c r="U307" s="3828"/>
      <c r="V307" s="3828"/>
      <c r="W307" s="3828"/>
      <c r="X307" s="3829"/>
      <c r="Y307" s="3829"/>
      <c r="Z307" s="3828"/>
      <c r="AA307" s="3828"/>
      <c r="AB307" s="3828"/>
      <c r="AC307" s="3828"/>
      <c r="AD307" s="3828"/>
      <c r="AE307" s="3828"/>
      <c r="AF307" s="2574"/>
    </row>
    <row r="308" spans="2:32" s="2454" customFormat="1" ht="36.75" customHeight="1" x14ac:dyDescent="0.2">
      <c r="B308" s="4775" t="str">
        <f>+D299</f>
        <v>PROMOCION POSPAGO MADRES 2014</v>
      </c>
      <c r="C308" s="4776"/>
      <c r="D308" s="3150" t="s">
        <v>1534</v>
      </c>
      <c r="E308" s="3151"/>
      <c r="F308" s="3152"/>
      <c r="G308" s="2735"/>
      <c r="H308" s="2735"/>
      <c r="I308" s="3151"/>
      <c r="J308" s="3151"/>
      <c r="K308" s="3152"/>
      <c r="L308" s="2735"/>
      <c r="M308" s="3151"/>
      <c r="N308" s="3151"/>
      <c r="O308" s="3151"/>
      <c r="P308" s="3151"/>
      <c r="Q308" s="3151"/>
      <c r="R308" s="3152"/>
      <c r="S308" s="3152"/>
      <c r="T308" s="3151"/>
      <c r="U308" s="3151"/>
      <c r="V308" s="3152"/>
      <c r="W308" s="3152"/>
      <c r="X308" s="3151"/>
      <c r="Y308" s="3151"/>
      <c r="Z308" s="3152"/>
      <c r="AA308" s="3151"/>
      <c r="AB308" s="3151"/>
      <c r="AC308" s="2670"/>
      <c r="AD308" s="2670"/>
      <c r="AE308" s="2670"/>
      <c r="AF308" s="2574"/>
    </row>
    <row r="309" spans="2:32" s="2454" customFormat="1" x14ac:dyDescent="0.2">
      <c r="B309" s="2636"/>
      <c r="C309" s="2568"/>
      <c r="D309" s="2568"/>
      <c r="E309" s="2568"/>
      <c r="F309" s="2568"/>
      <c r="G309" s="2569"/>
      <c r="H309" s="2569"/>
      <c r="I309" s="2569"/>
      <c r="J309" s="2569"/>
      <c r="K309" s="2568"/>
      <c r="L309" s="2569"/>
      <c r="M309" s="2569"/>
      <c r="N309" s="2569"/>
      <c r="O309" s="2569"/>
      <c r="P309" s="2569"/>
      <c r="Q309" s="2633"/>
      <c r="R309" s="2633"/>
      <c r="S309" s="2633"/>
      <c r="T309" s="2633"/>
      <c r="U309" s="2633"/>
      <c r="V309" s="2633"/>
      <c r="W309" s="2633"/>
      <c r="X309" s="2633"/>
      <c r="Y309" s="2633"/>
      <c r="Z309" s="2633"/>
      <c r="AA309" s="2633"/>
      <c r="AB309" s="2633"/>
      <c r="AC309" s="2633"/>
      <c r="AD309" s="2633"/>
      <c r="AE309" s="2633"/>
      <c r="AF309" s="2574"/>
    </row>
    <row r="310" spans="2:32" s="2454" customFormat="1" x14ac:dyDescent="0.2">
      <c r="B310" s="3881" t="s">
        <v>4996</v>
      </c>
      <c r="C310" s="3882"/>
      <c r="D310" s="3883" t="s">
        <v>5092</v>
      </c>
      <c r="E310" s="3883"/>
      <c r="F310" s="3883"/>
      <c r="G310" s="3883"/>
      <c r="H310" s="3883"/>
      <c r="I310" s="2634"/>
      <c r="J310" s="2634"/>
      <c r="K310" s="2634"/>
      <c r="L310" s="2634"/>
      <c r="M310" s="2634"/>
      <c r="N310" s="2634"/>
      <c r="O310" s="2634"/>
      <c r="P310" s="2634"/>
      <c r="Q310" s="2633"/>
      <c r="R310" s="2633"/>
      <c r="S310" s="2633"/>
      <c r="T310" s="2633"/>
      <c r="U310" s="2633"/>
      <c r="V310" s="2633"/>
      <c r="W310" s="2633"/>
      <c r="X310" s="2633"/>
      <c r="Y310" s="2633"/>
      <c r="Z310" s="2633"/>
      <c r="AA310" s="2633"/>
      <c r="AB310" s="2633"/>
      <c r="AC310" s="2633"/>
      <c r="AD310" s="2633"/>
      <c r="AE310" s="2633"/>
      <c r="AF310" s="2574"/>
    </row>
    <row r="311" spans="2:32" s="2454" customFormat="1" x14ac:dyDescent="0.2">
      <c r="B311" s="3881" t="s">
        <v>4997</v>
      </c>
      <c r="C311" s="3882"/>
      <c r="D311" s="3883" t="s">
        <v>5092</v>
      </c>
      <c r="E311" s="3883"/>
      <c r="F311" s="3883"/>
      <c r="G311" s="3883"/>
      <c r="H311" s="3883"/>
      <c r="I311" s="2634"/>
      <c r="J311" s="2634"/>
      <c r="K311" s="2634"/>
      <c r="L311" s="2634"/>
      <c r="M311" s="2634"/>
      <c r="N311" s="2634"/>
      <c r="O311" s="2634"/>
      <c r="P311" s="2634"/>
      <c r="Q311" s="2633"/>
      <c r="R311" s="2633"/>
      <c r="S311" s="2633"/>
      <c r="T311" s="2633"/>
      <c r="U311" s="2633"/>
      <c r="V311" s="2633"/>
      <c r="W311" s="2633"/>
      <c r="X311" s="2633"/>
      <c r="Y311" s="2633"/>
      <c r="Z311" s="2633"/>
      <c r="AA311" s="2633"/>
      <c r="AB311" s="2633"/>
      <c r="AC311" s="2633"/>
      <c r="AD311" s="2633"/>
      <c r="AE311" s="2633"/>
      <c r="AF311" s="2574"/>
    </row>
    <row r="312" spans="2:32" s="2454" customFormat="1" ht="13.5" thickBot="1" x14ac:dyDescent="0.25">
      <c r="B312" s="3662"/>
      <c r="C312" s="3663"/>
      <c r="D312" s="3663"/>
      <c r="E312" s="3663"/>
      <c r="F312" s="3663"/>
      <c r="G312" s="2637"/>
      <c r="H312" s="2637"/>
      <c r="I312" s="2637"/>
      <c r="J312" s="2637"/>
      <c r="K312" s="2637"/>
      <c r="L312" s="2637"/>
      <c r="M312" s="2637"/>
      <c r="N312" s="2637"/>
      <c r="O312" s="2637"/>
      <c r="P312" s="2637"/>
      <c r="Q312" s="2637"/>
      <c r="R312" s="2637"/>
      <c r="S312" s="2637"/>
      <c r="T312" s="2637"/>
      <c r="U312" s="2637"/>
      <c r="V312" s="2637"/>
      <c r="W312" s="2637"/>
      <c r="X312" s="2637"/>
      <c r="Y312" s="2637"/>
      <c r="Z312" s="2637"/>
      <c r="AA312" s="2637"/>
      <c r="AB312" s="2637"/>
      <c r="AC312" s="2637"/>
      <c r="AD312" s="2637"/>
      <c r="AE312" s="2637"/>
      <c r="AF312" s="2579"/>
    </row>
    <row r="313" spans="2:32" s="2454" customFormat="1" x14ac:dyDescent="0.2">
      <c r="B313" s="3469"/>
      <c r="I313" s="2876"/>
    </row>
    <row r="314" spans="2:32" s="2454" customFormat="1" ht="13.5" thickBot="1" x14ac:dyDescent="0.25">
      <c r="B314" s="2537"/>
      <c r="I314" s="2876"/>
    </row>
    <row r="315" spans="2:32" s="2454" customFormat="1" ht="20.25" x14ac:dyDescent="0.2">
      <c r="B315" s="3839" t="s">
        <v>5069</v>
      </c>
      <c r="C315" s="3840"/>
      <c r="D315" s="3840"/>
      <c r="E315" s="3840"/>
      <c r="F315" s="3840"/>
      <c r="G315" s="3840"/>
      <c r="H315" s="3840"/>
      <c r="I315" s="3840"/>
      <c r="J315" s="3840"/>
      <c r="K315" s="3840"/>
      <c r="L315" s="3840"/>
      <c r="M315" s="3840"/>
      <c r="N315" s="3840"/>
      <c r="O315" s="3840"/>
      <c r="P315" s="3840"/>
      <c r="Q315" s="3840"/>
      <c r="R315" s="3840"/>
      <c r="S315" s="3840"/>
      <c r="T315" s="3840"/>
      <c r="U315" s="3840"/>
      <c r="V315" s="3840"/>
      <c r="W315" s="3840"/>
      <c r="X315" s="3840"/>
      <c r="Y315" s="3840"/>
      <c r="Z315" s="3840"/>
      <c r="AA315" s="3840"/>
      <c r="AB315" s="3840"/>
      <c r="AC315" s="3840"/>
      <c r="AD315" s="3840"/>
      <c r="AE315" s="3840"/>
      <c r="AF315" s="3841"/>
    </row>
    <row r="316" spans="2:32" s="2454" customFormat="1" x14ac:dyDescent="0.2">
      <c r="B316" s="3664"/>
      <c r="C316" s="3665"/>
      <c r="D316" s="3665"/>
      <c r="E316" s="3665"/>
      <c r="F316" s="3665"/>
      <c r="G316" s="2573"/>
      <c r="H316" s="2573"/>
      <c r="I316" s="2573"/>
      <c r="J316" s="2573"/>
      <c r="K316" s="2573"/>
      <c r="L316" s="2573"/>
      <c r="M316" s="2573"/>
      <c r="N316" s="2573"/>
      <c r="O316" s="2573"/>
      <c r="P316" s="2573"/>
      <c r="Q316" s="2573"/>
      <c r="R316" s="2573"/>
      <c r="S316" s="2573"/>
      <c r="T316" s="2573"/>
      <c r="U316" s="2573"/>
      <c r="V316" s="2573"/>
      <c r="W316" s="2573"/>
      <c r="X316" s="2573"/>
      <c r="Y316" s="2573"/>
      <c r="Z316" s="2573"/>
      <c r="AA316" s="2573"/>
      <c r="AB316" s="2573"/>
      <c r="AC316" s="2573"/>
      <c r="AD316" s="2573"/>
      <c r="AE316" s="2573"/>
      <c r="AF316" s="2574"/>
    </row>
    <row r="317" spans="2:32" s="2454" customFormat="1" x14ac:dyDescent="0.2">
      <c r="B317" s="2635" t="s">
        <v>5089</v>
      </c>
      <c r="C317" s="3665"/>
      <c r="D317" s="3866" t="s">
        <v>6231</v>
      </c>
      <c r="E317" s="3866"/>
      <c r="F317" s="3866"/>
      <c r="G317" s="2573"/>
      <c r="H317" s="2573"/>
      <c r="I317" s="2573"/>
      <c r="J317" s="2573"/>
      <c r="K317" s="2573"/>
      <c r="L317" s="2573"/>
      <c r="M317" s="2573"/>
      <c r="N317" s="2573"/>
      <c r="O317" s="2573"/>
      <c r="P317" s="2573"/>
      <c r="Q317" s="2573"/>
      <c r="R317" s="2573"/>
      <c r="S317" s="2573"/>
      <c r="T317" s="2573"/>
      <c r="U317" s="2573"/>
      <c r="V317" s="2573"/>
      <c r="W317" s="2573"/>
      <c r="X317" s="2573"/>
      <c r="Y317" s="2573"/>
      <c r="Z317" s="2573"/>
      <c r="AA317" s="2573"/>
      <c r="AB317" s="2573"/>
      <c r="AC317" s="2573"/>
      <c r="AD317" s="2573"/>
      <c r="AE317" s="2573"/>
      <c r="AF317" s="2574"/>
    </row>
    <row r="318" spans="2:32" s="2454" customFormat="1" ht="12.75" customHeight="1" x14ac:dyDescent="0.2">
      <c r="B318" s="3867" t="s">
        <v>5072</v>
      </c>
      <c r="C318" s="3868"/>
      <c r="D318" s="4771">
        <v>41730</v>
      </c>
      <c r="E318" s="4771"/>
      <c r="F318" s="4771"/>
      <c r="G318" s="2633"/>
      <c r="H318" s="2573"/>
      <c r="I318" s="2573"/>
      <c r="J318" s="2573"/>
      <c r="K318" s="2573"/>
      <c r="L318" s="2573"/>
      <c r="M318" s="2573"/>
      <c r="N318" s="2573"/>
      <c r="O318" s="2573"/>
      <c r="P318" s="2573"/>
      <c r="Q318" s="2573"/>
      <c r="R318" s="2573"/>
      <c r="S318" s="2573"/>
      <c r="T318" s="2573"/>
      <c r="U318" s="2573"/>
      <c r="V318" s="2573"/>
      <c r="W318" s="2573"/>
      <c r="X318" s="2573"/>
      <c r="Y318" s="2573"/>
      <c r="Z318" s="2573"/>
      <c r="AA318" s="2573"/>
      <c r="AB318" s="2573"/>
      <c r="AC318" s="2573"/>
      <c r="AD318" s="2573"/>
      <c r="AE318" s="2573"/>
      <c r="AF318" s="2574"/>
    </row>
    <row r="319" spans="2:32" s="2454" customFormat="1" ht="12.75" customHeight="1" x14ac:dyDescent="0.2">
      <c r="B319" s="3863" t="s">
        <v>5070</v>
      </c>
      <c r="C319" s="3864"/>
      <c r="D319" s="3887">
        <v>41882</v>
      </c>
      <c r="E319" s="3887"/>
      <c r="F319" s="3887"/>
      <c r="G319" s="2573"/>
      <c r="H319" s="2573"/>
      <c r="I319" s="2573"/>
      <c r="J319" s="2573"/>
      <c r="K319" s="2573"/>
      <c r="L319" s="2573"/>
      <c r="M319" s="2573"/>
      <c r="N319" s="2573"/>
      <c r="O319" s="2573"/>
      <c r="P319" s="2573"/>
      <c r="Q319" s="2573"/>
      <c r="R319" s="2573"/>
      <c r="S319" s="2573"/>
      <c r="T319" s="2573"/>
      <c r="U319" s="2573"/>
      <c r="V319" s="2573"/>
      <c r="W319" s="2573"/>
      <c r="X319" s="2573"/>
      <c r="Y319" s="2573"/>
      <c r="Z319" s="2573"/>
      <c r="AA319" s="2573"/>
      <c r="AB319" s="2573"/>
      <c r="AC319" s="2573"/>
      <c r="AD319" s="2573"/>
      <c r="AE319" s="2573"/>
      <c r="AF319" s="2574"/>
    </row>
    <row r="320" spans="2:32" s="2454" customFormat="1" ht="12.75" customHeight="1" thickBot="1" x14ac:dyDescent="0.25">
      <c r="B320" s="3664"/>
      <c r="C320" s="3665"/>
      <c r="D320" s="3665"/>
      <c r="E320" s="3665"/>
      <c r="F320" s="3665"/>
      <c r="G320" s="2573"/>
      <c r="H320" s="2573"/>
      <c r="I320" s="2573"/>
      <c r="J320" s="2573"/>
      <c r="K320" s="2573"/>
      <c r="L320" s="2573"/>
      <c r="M320" s="2573"/>
      <c r="N320" s="2573"/>
      <c r="O320" s="2573"/>
      <c r="P320" s="2573"/>
      <c r="Q320" s="2573"/>
      <c r="R320" s="2573"/>
      <c r="S320" s="2573"/>
      <c r="T320" s="2573"/>
      <c r="U320" s="2573"/>
      <c r="V320" s="2573"/>
      <c r="W320" s="2573"/>
      <c r="X320" s="2573"/>
      <c r="Y320" s="2573"/>
      <c r="Z320" s="2573"/>
      <c r="AA320" s="2573"/>
      <c r="AB320" s="2573"/>
      <c r="AC320" s="2573"/>
      <c r="AD320" s="2573"/>
      <c r="AE320" s="2573"/>
      <c r="AF320" s="2574"/>
    </row>
    <row r="321" spans="2:32" s="2454" customFormat="1" ht="84" customHeight="1" thickBot="1" x14ac:dyDescent="0.25">
      <c r="B321" s="3844" t="s">
        <v>5071</v>
      </c>
      <c r="C321" s="3871"/>
      <c r="D321" s="3872" t="s">
        <v>6589</v>
      </c>
      <c r="E321" s="3847"/>
      <c r="F321" s="3847"/>
      <c r="G321" s="3847"/>
      <c r="H321" s="3847"/>
      <c r="I321" s="3847"/>
      <c r="J321" s="3847"/>
      <c r="K321" s="3847"/>
      <c r="L321" s="3847"/>
      <c r="M321" s="3847"/>
      <c r="N321" s="3847"/>
      <c r="O321" s="3847"/>
      <c r="P321" s="3847"/>
      <c r="Q321" s="3848"/>
      <c r="R321" s="2573"/>
      <c r="S321" s="2573"/>
      <c r="T321" s="2573"/>
      <c r="U321" s="2573"/>
      <c r="V321" s="2573"/>
      <c r="W321" s="2573"/>
      <c r="X321" s="2573"/>
      <c r="Y321" s="2573"/>
      <c r="Z321" s="2573"/>
      <c r="AA321" s="2573"/>
      <c r="AB321" s="2573"/>
      <c r="AC321" s="2573"/>
      <c r="AD321" s="2573"/>
      <c r="AE321" s="2573"/>
      <c r="AF321" s="2574"/>
    </row>
    <row r="322" spans="2:32" s="2454" customFormat="1" ht="13.5" customHeight="1" thickBot="1" x14ac:dyDescent="0.25">
      <c r="B322" s="3664"/>
      <c r="C322" s="3665"/>
      <c r="D322" s="3665"/>
      <c r="E322" s="3665"/>
      <c r="F322" s="3665"/>
      <c r="G322" s="2573"/>
      <c r="H322" s="2573"/>
      <c r="I322" s="2573"/>
      <c r="J322" s="2573"/>
      <c r="K322" s="2573"/>
      <c r="L322" s="2573"/>
      <c r="M322" s="2573"/>
      <c r="N322" s="2573"/>
      <c r="O322" s="2573"/>
      <c r="P322" s="2573"/>
      <c r="Q322" s="2573"/>
      <c r="R322" s="2637"/>
      <c r="S322" s="2573"/>
      <c r="T322" s="2573"/>
      <c r="U322" s="2573"/>
      <c r="V322" s="2573"/>
      <c r="W322" s="2573"/>
      <c r="X322" s="2573"/>
      <c r="Y322" s="2573"/>
      <c r="Z322" s="2573"/>
      <c r="AA322" s="2573"/>
      <c r="AB322" s="2573"/>
      <c r="AC322" s="2573"/>
      <c r="AD322" s="2573"/>
      <c r="AE322" s="2573"/>
      <c r="AF322" s="2574"/>
    </row>
    <row r="323" spans="2:32" s="2454" customFormat="1" ht="13.5" customHeight="1" thickBot="1" x14ac:dyDescent="0.25">
      <c r="B323" s="3852" t="s">
        <v>5073</v>
      </c>
      <c r="C323" s="3853"/>
      <c r="D323" s="3851" t="s">
        <v>5074</v>
      </c>
      <c r="E323" s="3856" t="s">
        <v>224</v>
      </c>
      <c r="F323" s="3857"/>
      <c r="G323" s="3857"/>
      <c r="H323" s="3857"/>
      <c r="I323" s="3857"/>
      <c r="J323" s="3857"/>
      <c r="K323" s="3857"/>
      <c r="L323" s="3857"/>
      <c r="M323" s="3857"/>
      <c r="N323" s="3857"/>
      <c r="O323" s="3857"/>
      <c r="P323" s="3858"/>
      <c r="Q323" s="3859" t="s">
        <v>340</v>
      </c>
      <c r="R323" s="3860"/>
      <c r="S323" s="3861"/>
      <c r="T323" s="3861"/>
      <c r="U323" s="3861"/>
      <c r="V323" s="3861"/>
      <c r="W323" s="3861"/>
      <c r="X323" s="3861"/>
      <c r="Y323" s="3862"/>
      <c r="Z323" s="3859" t="s">
        <v>225</v>
      </c>
      <c r="AA323" s="3861"/>
      <c r="AB323" s="3862"/>
      <c r="AC323" s="3873" t="s">
        <v>4993</v>
      </c>
      <c r="AD323" s="3874"/>
      <c r="AE323" s="3875"/>
      <c r="AF323" s="2574"/>
    </row>
    <row r="324" spans="2:32" s="2454" customFormat="1" ht="13.5" customHeight="1" thickBot="1" x14ac:dyDescent="0.25">
      <c r="B324" s="3854"/>
      <c r="C324" s="3855"/>
      <c r="D324" s="3851"/>
      <c r="E324" s="3851" t="s">
        <v>5011</v>
      </c>
      <c r="F324" s="3851" t="s">
        <v>5012</v>
      </c>
      <c r="G324" s="3830" t="s">
        <v>5014</v>
      </c>
      <c r="H324" s="3830" t="s">
        <v>5075</v>
      </c>
      <c r="I324" s="3876" t="s">
        <v>5076</v>
      </c>
      <c r="J324" s="3876" t="s">
        <v>5077</v>
      </c>
      <c r="K324" s="3876" t="s">
        <v>5017</v>
      </c>
      <c r="L324" s="3876"/>
      <c r="M324" s="3876" t="s">
        <v>5078</v>
      </c>
      <c r="N324" s="3876" t="s">
        <v>5079</v>
      </c>
      <c r="O324" s="3876" t="s">
        <v>5080</v>
      </c>
      <c r="P324" s="3876" t="s">
        <v>5081</v>
      </c>
      <c r="Q324" s="3827" t="s">
        <v>5023</v>
      </c>
      <c r="R324" s="3827" t="s">
        <v>5024</v>
      </c>
      <c r="S324" s="3827" t="s">
        <v>5025</v>
      </c>
      <c r="T324" s="3827" t="s">
        <v>5082</v>
      </c>
      <c r="U324" s="3827" t="s">
        <v>5083</v>
      </c>
      <c r="V324" s="3827" t="s">
        <v>5028</v>
      </c>
      <c r="W324" s="3827" t="s">
        <v>5030</v>
      </c>
      <c r="X324" s="3830" t="s">
        <v>5084</v>
      </c>
      <c r="Y324" s="3830" t="s">
        <v>5085</v>
      </c>
      <c r="Z324" s="3827" t="s">
        <v>5086</v>
      </c>
      <c r="AA324" s="3827" t="s">
        <v>5087</v>
      </c>
      <c r="AB324" s="3827" t="s">
        <v>5088</v>
      </c>
      <c r="AC324" s="3827" t="s">
        <v>1154</v>
      </c>
      <c r="AD324" s="3827" t="s">
        <v>4994</v>
      </c>
      <c r="AE324" s="3827" t="s">
        <v>4995</v>
      </c>
      <c r="AF324" s="2574"/>
    </row>
    <row r="325" spans="2:32" s="2454" customFormat="1" ht="13.5" customHeight="1" thickBot="1" x14ac:dyDescent="0.25">
      <c r="B325" s="3854"/>
      <c r="C325" s="3855"/>
      <c r="D325" s="3827"/>
      <c r="E325" s="3827"/>
      <c r="F325" s="3827"/>
      <c r="G325" s="3829"/>
      <c r="H325" s="3829"/>
      <c r="I325" s="3830"/>
      <c r="J325" s="3830"/>
      <c r="K325" s="3660" t="s">
        <v>5037</v>
      </c>
      <c r="L325" s="3661" t="s">
        <v>2798</v>
      </c>
      <c r="M325" s="3830"/>
      <c r="N325" s="3830"/>
      <c r="O325" s="3830"/>
      <c r="P325" s="3830"/>
      <c r="Q325" s="3828"/>
      <c r="R325" s="3828"/>
      <c r="S325" s="3828"/>
      <c r="T325" s="3828"/>
      <c r="U325" s="3828"/>
      <c r="V325" s="3828"/>
      <c r="W325" s="3828"/>
      <c r="X325" s="3829"/>
      <c r="Y325" s="3829"/>
      <c r="Z325" s="3828"/>
      <c r="AA325" s="3828"/>
      <c r="AB325" s="3828"/>
      <c r="AC325" s="3828"/>
      <c r="AD325" s="3828"/>
      <c r="AE325" s="3828"/>
      <c r="AF325" s="2574"/>
    </row>
    <row r="326" spans="2:32" s="2454" customFormat="1" ht="13.5" thickBot="1" x14ac:dyDescent="0.25">
      <c r="B326" s="5288" t="s">
        <v>6231</v>
      </c>
      <c r="C326" s="5289"/>
      <c r="D326" s="3156" t="s">
        <v>6590</v>
      </c>
      <c r="E326" s="3138"/>
      <c r="F326" s="3157"/>
      <c r="G326" s="3411"/>
      <c r="H326" s="3411"/>
      <c r="I326" s="3138"/>
      <c r="J326" s="3138"/>
      <c r="K326" s="3157"/>
      <c r="L326" s="3411"/>
      <c r="M326" s="3138"/>
      <c r="N326" s="3138"/>
      <c r="O326" s="3138"/>
      <c r="P326" s="3138"/>
      <c r="Q326" s="3138"/>
      <c r="R326" s="3157"/>
      <c r="S326" s="3157"/>
      <c r="T326" s="3138"/>
      <c r="U326" s="3138"/>
      <c r="V326" s="3157"/>
      <c r="W326" s="3157"/>
      <c r="X326" s="3138"/>
      <c r="Y326" s="3138"/>
      <c r="Z326" s="3157"/>
      <c r="AA326" s="3138"/>
      <c r="AB326" s="3138"/>
      <c r="AC326" s="3412"/>
      <c r="AD326" s="3412"/>
      <c r="AE326" s="3412"/>
      <c r="AF326" s="2574"/>
    </row>
    <row r="327" spans="2:32" s="2454" customFormat="1" x14ac:dyDescent="0.2">
      <c r="B327" s="2636"/>
      <c r="C327" s="2568"/>
      <c r="D327" s="2568"/>
      <c r="E327" s="2568"/>
      <c r="F327" s="2568"/>
      <c r="G327" s="2569"/>
      <c r="H327" s="2569"/>
      <c r="I327" s="2569"/>
      <c r="J327" s="2569"/>
      <c r="K327" s="2568"/>
      <c r="L327" s="2569"/>
      <c r="M327" s="2569"/>
      <c r="N327" s="2569"/>
      <c r="O327" s="2569"/>
      <c r="P327" s="2569"/>
      <c r="Q327" s="2633"/>
      <c r="R327" s="2633"/>
      <c r="S327" s="2633"/>
      <c r="T327" s="2633"/>
      <c r="U327" s="2633"/>
      <c r="V327" s="2633"/>
      <c r="W327" s="2633"/>
      <c r="X327" s="2633"/>
      <c r="Y327" s="2633"/>
      <c r="Z327" s="2633"/>
      <c r="AA327" s="2633"/>
      <c r="AB327" s="2633"/>
      <c r="AC327" s="2633"/>
      <c r="AD327" s="2633"/>
      <c r="AE327" s="2633"/>
      <c r="AF327" s="2574"/>
    </row>
    <row r="328" spans="2:32" s="2454" customFormat="1" x14ac:dyDescent="0.2">
      <c r="B328" s="3881" t="s">
        <v>4996</v>
      </c>
      <c r="C328" s="3882"/>
      <c r="D328" s="3883" t="s">
        <v>1871</v>
      </c>
      <c r="E328" s="3883"/>
      <c r="F328" s="3883"/>
      <c r="G328" s="3883"/>
      <c r="H328" s="3883"/>
      <c r="I328" s="2634"/>
      <c r="J328" s="2634"/>
      <c r="K328" s="2634"/>
      <c r="L328" s="2634"/>
      <c r="M328" s="2634"/>
      <c r="N328" s="2634"/>
      <c r="O328" s="2634"/>
      <c r="P328" s="2634"/>
      <c r="Q328" s="2633"/>
      <c r="R328" s="2633"/>
      <c r="S328" s="2633"/>
      <c r="T328" s="2633"/>
      <c r="U328" s="2633"/>
      <c r="V328" s="2633"/>
      <c r="W328" s="2633"/>
      <c r="X328" s="2633"/>
      <c r="Y328" s="2633"/>
      <c r="Z328" s="2633"/>
      <c r="AA328" s="2633"/>
      <c r="AB328" s="2633"/>
      <c r="AC328" s="2633"/>
      <c r="AD328" s="2633"/>
      <c r="AE328" s="2633"/>
      <c r="AF328" s="2574"/>
    </row>
    <row r="329" spans="2:32" s="2454" customFormat="1" x14ac:dyDescent="0.2">
      <c r="B329" s="3881" t="s">
        <v>4997</v>
      </c>
      <c r="C329" s="3882"/>
      <c r="D329" s="3883" t="s">
        <v>1871</v>
      </c>
      <c r="E329" s="3883"/>
      <c r="F329" s="3883"/>
      <c r="G329" s="3883"/>
      <c r="H329" s="3883"/>
      <c r="I329" s="2634"/>
      <c r="J329" s="2634"/>
      <c r="K329" s="2634"/>
      <c r="L329" s="2634"/>
      <c r="M329" s="2634"/>
      <c r="N329" s="2634"/>
      <c r="O329" s="2634"/>
      <c r="P329" s="2634"/>
      <c r="Q329" s="2633"/>
      <c r="R329" s="2633"/>
      <c r="S329" s="2633"/>
      <c r="T329" s="2633"/>
      <c r="U329" s="2633"/>
      <c r="V329" s="2633"/>
      <c r="W329" s="2633"/>
      <c r="X329" s="2633"/>
      <c r="Y329" s="2633"/>
      <c r="Z329" s="2633"/>
      <c r="AA329" s="2633"/>
      <c r="AB329" s="2633"/>
      <c r="AC329" s="2633"/>
      <c r="AD329" s="2633"/>
      <c r="AE329" s="2633"/>
      <c r="AF329" s="2574"/>
    </row>
    <row r="330" spans="2:32" s="2454" customFormat="1" ht="13.5" thickBot="1" x14ac:dyDescent="0.25">
      <c r="B330" s="3662"/>
      <c r="C330" s="3663"/>
      <c r="D330" s="3663"/>
      <c r="E330" s="3663"/>
      <c r="F330" s="3663"/>
      <c r="G330" s="2637"/>
      <c r="H330" s="2637"/>
      <c r="I330" s="2637"/>
      <c r="J330" s="2637"/>
      <c r="K330" s="2637"/>
      <c r="L330" s="2637"/>
      <c r="M330" s="2637"/>
      <c r="N330" s="2637"/>
      <c r="O330" s="2637"/>
      <c r="P330" s="2637"/>
      <c r="Q330" s="2637"/>
      <c r="R330" s="2637"/>
      <c r="S330" s="2637"/>
      <c r="T330" s="2637"/>
      <c r="U330" s="2637"/>
      <c r="V330" s="2637"/>
      <c r="W330" s="2637"/>
      <c r="X330" s="2637"/>
      <c r="Y330" s="2637"/>
      <c r="Z330" s="2637"/>
      <c r="AA330" s="2637"/>
      <c r="AB330" s="2637"/>
      <c r="AC330" s="2637"/>
      <c r="AD330" s="2637"/>
      <c r="AE330" s="2637"/>
      <c r="AF330" s="2579"/>
    </row>
    <row r="331" spans="2:32" s="2454" customFormat="1" x14ac:dyDescent="0.2">
      <c r="B331" s="3469"/>
      <c r="I331" s="2876"/>
    </row>
    <row r="332" spans="2:32" s="2454" customFormat="1" ht="13.5" thickBot="1" x14ac:dyDescent="0.25">
      <c r="B332" s="2537"/>
      <c r="I332" s="2876"/>
    </row>
    <row r="333" spans="2:32" s="2454" customFormat="1" ht="20.25" x14ac:dyDescent="0.2">
      <c r="B333" s="3839" t="s">
        <v>5069</v>
      </c>
      <c r="C333" s="3840"/>
      <c r="D333" s="3840"/>
      <c r="E333" s="3840"/>
      <c r="F333" s="3840"/>
      <c r="G333" s="3840"/>
      <c r="H333" s="3840"/>
      <c r="I333" s="3840"/>
      <c r="J333" s="3840"/>
      <c r="K333" s="3840"/>
      <c r="L333" s="3840"/>
      <c r="M333" s="3840"/>
      <c r="N333" s="3840"/>
      <c r="O333" s="3840"/>
      <c r="P333" s="3840"/>
      <c r="Q333" s="3840"/>
      <c r="R333" s="3840"/>
      <c r="S333" s="3840"/>
      <c r="T333" s="3840"/>
      <c r="U333" s="3840"/>
      <c r="V333" s="3840"/>
      <c r="W333" s="3840"/>
      <c r="X333" s="3840"/>
      <c r="Y333" s="3840"/>
      <c r="Z333" s="3840"/>
      <c r="AA333" s="3840"/>
      <c r="AB333" s="3840"/>
      <c r="AC333" s="3840"/>
      <c r="AD333" s="3840"/>
      <c r="AE333" s="3840"/>
      <c r="AF333" s="3841"/>
    </row>
    <row r="334" spans="2:32" s="2454" customFormat="1" x14ac:dyDescent="0.2">
      <c r="B334" s="3664"/>
      <c r="C334" s="3665"/>
      <c r="D334" s="3665"/>
      <c r="E334" s="3665"/>
      <c r="F334" s="3665"/>
      <c r="G334" s="2573"/>
      <c r="H334" s="2573"/>
      <c r="I334" s="2573"/>
      <c r="J334" s="2573"/>
      <c r="K334" s="2573"/>
      <c r="L334" s="2573"/>
      <c r="M334" s="2573"/>
      <c r="N334" s="2573"/>
      <c r="O334" s="2573"/>
      <c r="P334" s="2573"/>
      <c r="Q334" s="2573"/>
      <c r="R334" s="2573"/>
      <c r="S334" s="2573"/>
      <c r="T334" s="2573"/>
      <c r="U334" s="2573"/>
      <c r="V334" s="2573"/>
      <c r="W334" s="2573"/>
      <c r="X334" s="2573"/>
      <c r="Y334" s="2573"/>
      <c r="Z334" s="2573"/>
      <c r="AA334" s="2573"/>
      <c r="AB334" s="2573"/>
      <c r="AC334" s="2573"/>
      <c r="AD334" s="2573"/>
      <c r="AE334" s="2573"/>
      <c r="AF334" s="2574"/>
    </row>
    <row r="335" spans="2:32" s="2454" customFormat="1" x14ac:dyDescent="0.2">
      <c r="B335" s="2635" t="s">
        <v>5089</v>
      </c>
      <c r="C335" s="3665"/>
      <c r="D335" s="3866" t="s">
        <v>6225</v>
      </c>
      <c r="E335" s="3866"/>
      <c r="F335" s="3866"/>
      <c r="G335" s="2573"/>
      <c r="H335" s="2573"/>
      <c r="I335" s="2573"/>
      <c r="J335" s="2573"/>
      <c r="K335" s="2573"/>
      <c r="L335" s="2573"/>
      <c r="M335" s="2573"/>
      <c r="N335" s="2573"/>
      <c r="O335" s="2573"/>
      <c r="P335" s="2573"/>
      <c r="Q335" s="2573"/>
      <c r="R335" s="2573"/>
      <c r="S335" s="2573"/>
      <c r="T335" s="2573"/>
      <c r="U335" s="2573"/>
      <c r="V335" s="2573"/>
      <c r="W335" s="2573"/>
      <c r="X335" s="2573"/>
      <c r="Y335" s="2573"/>
      <c r="Z335" s="2573"/>
      <c r="AA335" s="2573"/>
      <c r="AB335" s="2573"/>
      <c r="AC335" s="2573"/>
      <c r="AD335" s="2573"/>
      <c r="AE335" s="2573"/>
      <c r="AF335" s="2574"/>
    </row>
    <row r="336" spans="2:32" s="2454" customFormat="1" ht="12.75" customHeight="1" x14ac:dyDescent="0.2">
      <c r="B336" s="3867" t="s">
        <v>5072</v>
      </c>
      <c r="C336" s="3868"/>
      <c r="D336" s="3869">
        <v>41730</v>
      </c>
      <c r="E336" s="3869"/>
      <c r="F336" s="3869"/>
      <c r="G336" s="2633"/>
      <c r="H336" s="2573"/>
      <c r="I336" s="2573"/>
      <c r="J336" s="2573"/>
      <c r="K336" s="2573"/>
      <c r="L336" s="2573"/>
      <c r="M336" s="2573"/>
      <c r="N336" s="2573"/>
      <c r="O336" s="2573"/>
      <c r="P336" s="2573"/>
      <c r="Q336" s="2573"/>
      <c r="R336" s="2573"/>
      <c r="S336" s="2573"/>
      <c r="T336" s="2573"/>
      <c r="U336" s="2573"/>
      <c r="V336" s="2573"/>
      <c r="W336" s="2573"/>
      <c r="X336" s="2573"/>
      <c r="Y336" s="2573"/>
      <c r="Z336" s="2573"/>
      <c r="AA336" s="2573"/>
      <c r="AB336" s="2573"/>
      <c r="AC336" s="2573"/>
      <c r="AD336" s="2573"/>
      <c r="AE336" s="2573"/>
      <c r="AF336" s="2574"/>
    </row>
    <row r="337" spans="2:32" s="2454" customFormat="1" ht="12.75" customHeight="1" x14ac:dyDescent="0.2">
      <c r="B337" s="3863" t="s">
        <v>5070</v>
      </c>
      <c r="C337" s="3864"/>
      <c r="D337" s="3870">
        <v>41882</v>
      </c>
      <c r="E337" s="3870"/>
      <c r="F337" s="3870"/>
      <c r="G337" s="2573"/>
      <c r="H337" s="2573"/>
      <c r="I337" s="2573"/>
      <c r="J337" s="2573"/>
      <c r="K337" s="2573"/>
      <c r="L337" s="2573"/>
      <c r="M337" s="2573"/>
      <c r="N337" s="2573"/>
      <c r="O337" s="2573"/>
      <c r="P337" s="2573"/>
      <c r="Q337" s="2573"/>
      <c r="R337" s="2573"/>
      <c r="S337" s="2573"/>
      <c r="T337" s="2573"/>
      <c r="U337" s="2573"/>
      <c r="V337" s="2573"/>
      <c r="W337" s="2573"/>
      <c r="X337" s="2573"/>
      <c r="Y337" s="2573"/>
      <c r="Z337" s="2573"/>
      <c r="AA337" s="2573"/>
      <c r="AB337" s="2573"/>
      <c r="AC337" s="2573"/>
      <c r="AD337" s="2573"/>
      <c r="AE337" s="2573"/>
      <c r="AF337" s="2574"/>
    </row>
    <row r="338" spans="2:32" s="2454" customFormat="1" ht="12.75" customHeight="1" thickBot="1" x14ac:dyDescent="0.25">
      <c r="B338" s="3664"/>
      <c r="C338" s="3665"/>
      <c r="D338" s="3665"/>
      <c r="E338" s="3665"/>
      <c r="F338" s="3665"/>
      <c r="G338" s="2573"/>
      <c r="H338" s="2573"/>
      <c r="I338" s="2573"/>
      <c r="J338" s="2573"/>
      <c r="K338" s="2573"/>
      <c r="L338" s="2573"/>
      <c r="M338" s="2573"/>
      <c r="N338" s="2573"/>
      <c r="O338" s="2573"/>
      <c r="P338" s="2573"/>
      <c r="Q338" s="2573"/>
      <c r="R338" s="2573"/>
      <c r="S338" s="2573"/>
      <c r="T338" s="2573"/>
      <c r="U338" s="2573"/>
      <c r="V338" s="2573"/>
      <c r="W338" s="2573"/>
      <c r="X338" s="2573"/>
      <c r="Y338" s="2573"/>
      <c r="Z338" s="2573"/>
      <c r="AA338" s="2573"/>
      <c r="AB338" s="2573"/>
      <c r="AC338" s="2573"/>
      <c r="AD338" s="2573"/>
      <c r="AE338" s="2573"/>
      <c r="AF338" s="2574"/>
    </row>
    <row r="339" spans="2:32" s="2454" customFormat="1" ht="85.5" customHeight="1" thickBot="1" x14ac:dyDescent="0.25">
      <c r="B339" s="3844" t="s">
        <v>5071</v>
      </c>
      <c r="C339" s="3871"/>
      <c r="D339" s="3872" t="s">
        <v>6226</v>
      </c>
      <c r="E339" s="3847"/>
      <c r="F339" s="3847"/>
      <c r="G339" s="3847"/>
      <c r="H339" s="3847"/>
      <c r="I339" s="3847"/>
      <c r="J339" s="3847"/>
      <c r="K339" s="3847"/>
      <c r="L339" s="3847"/>
      <c r="M339" s="3847"/>
      <c r="N339" s="3847"/>
      <c r="O339" s="3847"/>
      <c r="P339" s="3847"/>
      <c r="Q339" s="3848"/>
      <c r="R339" s="2573"/>
      <c r="S339" s="2573"/>
      <c r="T339" s="2573"/>
      <c r="U339" s="2573"/>
      <c r="V339" s="2573"/>
      <c r="W339" s="2573"/>
      <c r="X339" s="2573"/>
      <c r="Y339" s="2573"/>
      <c r="Z339" s="2573"/>
      <c r="AA339" s="2573"/>
      <c r="AB339" s="2573"/>
      <c r="AC339" s="2573"/>
      <c r="AD339" s="2573"/>
      <c r="AE339" s="2573"/>
      <c r="AF339" s="2574"/>
    </row>
    <row r="340" spans="2:32" s="2454" customFormat="1" ht="13.5" customHeight="1" thickBot="1" x14ac:dyDescent="0.25">
      <c r="B340" s="3664"/>
      <c r="C340" s="3665"/>
      <c r="D340" s="3665"/>
      <c r="E340" s="3665"/>
      <c r="F340" s="3665"/>
      <c r="G340" s="2573"/>
      <c r="H340" s="2573"/>
      <c r="I340" s="2573"/>
      <c r="J340" s="2573"/>
      <c r="K340" s="2573"/>
      <c r="L340" s="2573"/>
      <c r="M340" s="2573"/>
      <c r="N340" s="2573"/>
      <c r="O340" s="2573"/>
      <c r="P340" s="2573"/>
      <c r="Q340" s="2573"/>
      <c r="R340" s="2637"/>
      <c r="S340" s="2573"/>
      <c r="T340" s="2573"/>
      <c r="U340" s="2573"/>
      <c r="V340" s="2573"/>
      <c r="W340" s="2573"/>
      <c r="X340" s="2573"/>
      <c r="Y340" s="2573"/>
      <c r="Z340" s="2573"/>
      <c r="AA340" s="2573"/>
      <c r="AB340" s="2573"/>
      <c r="AC340" s="2573"/>
      <c r="AD340" s="2573"/>
      <c r="AE340" s="2573"/>
      <c r="AF340" s="2574"/>
    </row>
    <row r="341" spans="2:32" s="2454" customFormat="1" ht="13.5" customHeight="1" thickBot="1" x14ac:dyDescent="0.25">
      <c r="B341" s="3852" t="s">
        <v>5073</v>
      </c>
      <c r="C341" s="3853"/>
      <c r="D341" s="3851" t="s">
        <v>5074</v>
      </c>
      <c r="E341" s="3856" t="s">
        <v>224</v>
      </c>
      <c r="F341" s="3857"/>
      <c r="G341" s="3857"/>
      <c r="H341" s="3857"/>
      <c r="I341" s="3857"/>
      <c r="J341" s="3857"/>
      <c r="K341" s="3857"/>
      <c r="L341" s="3857"/>
      <c r="M341" s="3857"/>
      <c r="N341" s="3857"/>
      <c r="O341" s="3857"/>
      <c r="P341" s="3858"/>
      <c r="Q341" s="3859" t="s">
        <v>340</v>
      </c>
      <c r="R341" s="3860"/>
      <c r="S341" s="3861"/>
      <c r="T341" s="3861"/>
      <c r="U341" s="3861"/>
      <c r="V341" s="3861"/>
      <c r="W341" s="3861"/>
      <c r="X341" s="3861"/>
      <c r="Y341" s="3862"/>
      <c r="Z341" s="3859" t="s">
        <v>225</v>
      </c>
      <c r="AA341" s="3861"/>
      <c r="AB341" s="3862"/>
      <c r="AC341" s="3873" t="s">
        <v>4993</v>
      </c>
      <c r="AD341" s="3874"/>
      <c r="AE341" s="3875"/>
      <c r="AF341" s="2574"/>
    </row>
    <row r="342" spans="2:32" s="2454" customFormat="1" ht="13.5" customHeight="1" thickBot="1" x14ac:dyDescent="0.25">
      <c r="B342" s="3854"/>
      <c r="C342" s="3855"/>
      <c r="D342" s="3851"/>
      <c r="E342" s="3851" t="s">
        <v>5011</v>
      </c>
      <c r="F342" s="3851" t="s">
        <v>5012</v>
      </c>
      <c r="G342" s="3830" t="s">
        <v>5014</v>
      </c>
      <c r="H342" s="3830" t="s">
        <v>5075</v>
      </c>
      <c r="I342" s="3876" t="s">
        <v>5076</v>
      </c>
      <c r="J342" s="3876" t="s">
        <v>5077</v>
      </c>
      <c r="K342" s="3876" t="s">
        <v>5017</v>
      </c>
      <c r="L342" s="3876"/>
      <c r="M342" s="3876" t="s">
        <v>5078</v>
      </c>
      <c r="N342" s="3876" t="s">
        <v>5079</v>
      </c>
      <c r="O342" s="3876" t="s">
        <v>5080</v>
      </c>
      <c r="P342" s="3876" t="s">
        <v>5081</v>
      </c>
      <c r="Q342" s="3827" t="s">
        <v>5023</v>
      </c>
      <c r="R342" s="3827" t="s">
        <v>5024</v>
      </c>
      <c r="S342" s="3827" t="s">
        <v>5025</v>
      </c>
      <c r="T342" s="3827" t="s">
        <v>5082</v>
      </c>
      <c r="U342" s="3827" t="s">
        <v>5083</v>
      </c>
      <c r="V342" s="3827" t="s">
        <v>5028</v>
      </c>
      <c r="W342" s="3827" t="s">
        <v>5030</v>
      </c>
      <c r="X342" s="3830" t="s">
        <v>5084</v>
      </c>
      <c r="Y342" s="3830" t="s">
        <v>5085</v>
      </c>
      <c r="Z342" s="3827" t="s">
        <v>5086</v>
      </c>
      <c r="AA342" s="3827" t="s">
        <v>5087</v>
      </c>
      <c r="AB342" s="3827" t="s">
        <v>5088</v>
      </c>
      <c r="AC342" s="3827" t="s">
        <v>1154</v>
      </c>
      <c r="AD342" s="3827" t="s">
        <v>4994</v>
      </c>
      <c r="AE342" s="3827" t="s">
        <v>4995</v>
      </c>
      <c r="AF342" s="2574"/>
    </row>
    <row r="343" spans="2:32" s="2454" customFormat="1" ht="13.5" customHeight="1" thickBot="1" x14ac:dyDescent="0.25">
      <c r="B343" s="3854"/>
      <c r="C343" s="3855"/>
      <c r="D343" s="3827"/>
      <c r="E343" s="3827"/>
      <c r="F343" s="3827"/>
      <c r="G343" s="3829"/>
      <c r="H343" s="3829"/>
      <c r="I343" s="3830"/>
      <c r="J343" s="3830"/>
      <c r="K343" s="3660" t="s">
        <v>5037</v>
      </c>
      <c r="L343" s="3661" t="s">
        <v>2798</v>
      </c>
      <c r="M343" s="3830"/>
      <c r="N343" s="3830"/>
      <c r="O343" s="3830"/>
      <c r="P343" s="3830"/>
      <c r="Q343" s="3828"/>
      <c r="R343" s="3828"/>
      <c r="S343" s="3828"/>
      <c r="T343" s="3828"/>
      <c r="U343" s="3828"/>
      <c r="V343" s="3828"/>
      <c r="W343" s="3828"/>
      <c r="X343" s="3829"/>
      <c r="Y343" s="3829"/>
      <c r="Z343" s="3828"/>
      <c r="AA343" s="3828"/>
      <c r="AB343" s="3828"/>
      <c r="AC343" s="3828"/>
      <c r="AD343" s="3828"/>
      <c r="AE343" s="3828"/>
      <c r="AF343" s="2574"/>
    </row>
    <row r="344" spans="2:32" s="2454" customFormat="1" x14ac:dyDescent="0.2">
      <c r="B344" s="4775" t="s">
        <v>6227</v>
      </c>
      <c r="C344" s="4776"/>
      <c r="D344" s="3150" t="s">
        <v>1534</v>
      </c>
      <c r="E344" s="3151"/>
      <c r="F344" s="3152"/>
      <c r="G344" s="2735"/>
      <c r="H344" s="2735"/>
      <c r="I344" s="3151"/>
      <c r="J344" s="3151"/>
      <c r="K344" s="3152"/>
      <c r="L344" s="2735"/>
      <c r="M344" s="3151"/>
      <c r="N344" s="3151"/>
      <c r="O344" s="3151"/>
      <c r="P344" s="3151"/>
      <c r="Q344" s="3151"/>
      <c r="R344" s="3152"/>
      <c r="S344" s="3152"/>
      <c r="T344" s="3151"/>
      <c r="U344" s="3151"/>
      <c r="V344" s="3152"/>
      <c r="W344" s="3152"/>
      <c r="X344" s="3151"/>
      <c r="Y344" s="3151"/>
      <c r="Z344" s="3152"/>
      <c r="AA344" s="3151"/>
      <c r="AB344" s="3151"/>
      <c r="AC344" s="2670"/>
      <c r="AD344" s="2670"/>
      <c r="AE344" s="2670"/>
      <c r="AF344" s="2574"/>
    </row>
    <row r="345" spans="2:32" s="2454" customFormat="1" x14ac:dyDescent="0.2">
      <c r="B345" s="2636"/>
      <c r="C345" s="2568"/>
      <c r="D345" s="2568"/>
      <c r="E345" s="2568"/>
      <c r="F345" s="2568"/>
      <c r="G345" s="2569"/>
      <c r="H345" s="2569"/>
      <c r="I345" s="2569"/>
      <c r="J345" s="2569"/>
      <c r="K345" s="2568"/>
      <c r="L345" s="2569"/>
      <c r="M345" s="2569"/>
      <c r="N345" s="2569"/>
      <c r="O345" s="2569"/>
      <c r="P345" s="2569"/>
      <c r="Q345" s="2633"/>
      <c r="R345" s="2633"/>
      <c r="S345" s="2633"/>
      <c r="T345" s="2633"/>
      <c r="U345" s="2633"/>
      <c r="V345" s="2633"/>
      <c r="W345" s="2633"/>
      <c r="X345" s="2633"/>
      <c r="Y345" s="2633"/>
      <c r="Z345" s="2633"/>
      <c r="AA345" s="2633"/>
      <c r="AB345" s="2633"/>
      <c r="AC345" s="2633"/>
      <c r="AD345" s="2633"/>
      <c r="AE345" s="2633"/>
      <c r="AF345" s="2574"/>
    </row>
    <row r="346" spans="2:32" s="2454" customFormat="1" x14ac:dyDescent="0.2">
      <c r="B346" s="3881" t="s">
        <v>4996</v>
      </c>
      <c r="C346" s="3882"/>
      <c r="D346" s="3883" t="s">
        <v>1871</v>
      </c>
      <c r="E346" s="3883"/>
      <c r="F346" s="3883"/>
      <c r="G346" s="3883"/>
      <c r="H346" s="3883"/>
      <c r="I346" s="2634"/>
      <c r="J346" s="2634"/>
      <c r="K346" s="2634"/>
      <c r="L346" s="2634"/>
      <c r="M346" s="2634"/>
      <c r="N346" s="2634"/>
      <c r="O346" s="2634"/>
      <c r="P346" s="2634"/>
      <c r="Q346" s="2633"/>
      <c r="R346" s="2633"/>
      <c r="S346" s="2633"/>
      <c r="T346" s="2633"/>
      <c r="U346" s="2633"/>
      <c r="V346" s="2633"/>
      <c r="W346" s="2633"/>
      <c r="X346" s="2633"/>
      <c r="Y346" s="2633"/>
      <c r="Z346" s="2633"/>
      <c r="AA346" s="2633"/>
      <c r="AB346" s="2633"/>
      <c r="AC346" s="2633"/>
      <c r="AD346" s="2633"/>
      <c r="AE346" s="2633"/>
      <c r="AF346" s="2574"/>
    </row>
    <row r="347" spans="2:32" s="2454" customFormat="1" x14ac:dyDescent="0.2">
      <c r="B347" s="3881" t="s">
        <v>4997</v>
      </c>
      <c r="C347" s="3882"/>
      <c r="D347" s="3883" t="s">
        <v>1871</v>
      </c>
      <c r="E347" s="3883"/>
      <c r="F347" s="3883"/>
      <c r="G347" s="3883"/>
      <c r="H347" s="3883"/>
      <c r="I347" s="2634"/>
      <c r="J347" s="2634"/>
      <c r="K347" s="2634"/>
      <c r="L347" s="2634"/>
      <c r="M347" s="2634"/>
      <c r="N347" s="2634"/>
      <c r="O347" s="2634"/>
      <c r="P347" s="2634"/>
      <c r="Q347" s="2633"/>
      <c r="R347" s="2633"/>
      <c r="S347" s="2633"/>
      <c r="T347" s="2633"/>
      <c r="U347" s="2633"/>
      <c r="V347" s="2633"/>
      <c r="W347" s="2633"/>
      <c r="X347" s="2633"/>
      <c r="Y347" s="2633"/>
      <c r="Z347" s="2633"/>
      <c r="AA347" s="2633"/>
      <c r="AB347" s="2633"/>
      <c r="AC347" s="2633"/>
      <c r="AD347" s="2633"/>
      <c r="AE347" s="2633"/>
      <c r="AF347" s="2574"/>
    </row>
    <row r="348" spans="2:32" s="2454" customFormat="1" ht="13.5" thickBot="1" x14ac:dyDescent="0.25">
      <c r="B348" s="3662"/>
      <c r="C348" s="3663"/>
      <c r="D348" s="3663"/>
      <c r="E348" s="3663"/>
      <c r="F348" s="3663"/>
      <c r="G348" s="2637"/>
      <c r="H348" s="2637"/>
      <c r="I348" s="2637"/>
      <c r="J348" s="2637"/>
      <c r="K348" s="2637"/>
      <c r="L348" s="2637"/>
      <c r="M348" s="2637"/>
      <c r="N348" s="2637"/>
      <c r="O348" s="2637"/>
      <c r="P348" s="2637"/>
      <c r="Q348" s="2637"/>
      <c r="R348" s="2637"/>
      <c r="S348" s="2637"/>
      <c r="T348" s="2637"/>
      <c r="U348" s="2637"/>
      <c r="V348" s="2637"/>
      <c r="W348" s="2637"/>
      <c r="X348" s="2637"/>
      <c r="Y348" s="2637"/>
      <c r="Z348" s="2637"/>
      <c r="AA348" s="2637"/>
      <c r="AB348" s="2637"/>
      <c r="AC348" s="2637"/>
      <c r="AD348" s="2637"/>
      <c r="AE348" s="2637"/>
      <c r="AF348" s="2579"/>
    </row>
    <row r="349" spans="2:32" s="2454" customFormat="1" x14ac:dyDescent="0.2">
      <c r="B349" s="3469"/>
      <c r="I349" s="2876"/>
    </row>
    <row r="350" spans="2:32" s="2454" customFormat="1" ht="13.5" thickBot="1" x14ac:dyDescent="0.25">
      <c r="B350" s="2537"/>
      <c r="I350" s="2876"/>
    </row>
    <row r="351" spans="2:32" s="2454" customFormat="1" ht="12.75" customHeight="1" x14ac:dyDescent="0.2">
      <c r="B351" s="3839" t="s">
        <v>5069</v>
      </c>
      <c r="C351" s="3840"/>
      <c r="D351" s="3840"/>
      <c r="E351" s="3840"/>
      <c r="F351" s="3840"/>
      <c r="G351" s="3840"/>
      <c r="H351" s="3840"/>
      <c r="I351" s="3840"/>
      <c r="J351" s="3840"/>
      <c r="K351" s="3840"/>
      <c r="L351" s="3840"/>
      <c r="M351" s="3840"/>
      <c r="N351" s="3840"/>
      <c r="O351" s="3840"/>
      <c r="P351" s="3840"/>
      <c r="Q351" s="3840"/>
      <c r="R351" s="3840"/>
      <c r="S351" s="3840"/>
      <c r="T351" s="3840"/>
      <c r="U351" s="3840"/>
      <c r="V351" s="3840"/>
      <c r="W351" s="3840"/>
      <c r="X351" s="3840"/>
      <c r="Y351" s="3840"/>
      <c r="Z351" s="3840"/>
      <c r="AA351" s="3840"/>
      <c r="AB351" s="3840"/>
      <c r="AC351" s="3840"/>
      <c r="AD351" s="3840"/>
      <c r="AE351" s="3840"/>
      <c r="AF351" s="3841"/>
    </row>
    <row r="352" spans="2:32" s="2454" customFormat="1" ht="12.75" customHeight="1" x14ac:dyDescent="0.2">
      <c r="B352" s="3664"/>
      <c r="C352" s="3665"/>
      <c r="D352" s="3665"/>
      <c r="E352" s="3665"/>
      <c r="F352" s="3665"/>
      <c r="G352" s="2573"/>
      <c r="H352" s="2573"/>
      <c r="I352" s="2573"/>
      <c r="J352" s="2573"/>
      <c r="K352" s="2573"/>
      <c r="L352" s="2573"/>
      <c r="M352" s="2573"/>
      <c r="N352" s="2573"/>
      <c r="O352" s="2573"/>
      <c r="P352" s="2573"/>
      <c r="Q352" s="2573"/>
      <c r="R352" s="2573"/>
      <c r="S352" s="2573"/>
      <c r="T352" s="2573"/>
      <c r="U352" s="2573"/>
      <c r="V352" s="2573"/>
      <c r="W352" s="2573"/>
      <c r="X352" s="2573"/>
      <c r="Y352" s="2573"/>
      <c r="Z352" s="2573"/>
      <c r="AA352" s="2573"/>
      <c r="AB352" s="2573"/>
      <c r="AC352" s="2573"/>
      <c r="AD352" s="2573"/>
      <c r="AE352" s="2573"/>
      <c r="AF352" s="2574"/>
    </row>
    <row r="353" spans="2:32" s="2454" customFormat="1" ht="27.75" customHeight="1" x14ac:dyDescent="0.2">
      <c r="B353" s="2635" t="s">
        <v>5089</v>
      </c>
      <c r="C353" s="3665"/>
      <c r="D353" s="3866" t="s">
        <v>6222</v>
      </c>
      <c r="E353" s="3866"/>
      <c r="F353" s="3866"/>
      <c r="G353" s="2573"/>
      <c r="H353" s="2573"/>
      <c r="I353" s="2573"/>
      <c r="J353" s="2573"/>
      <c r="K353" s="2573"/>
      <c r="L353" s="2573"/>
      <c r="M353" s="2573"/>
      <c r="N353" s="2573"/>
      <c r="O353" s="2573"/>
      <c r="P353" s="2573"/>
      <c r="Q353" s="2573"/>
      <c r="R353" s="2573"/>
      <c r="S353" s="2573"/>
      <c r="T353" s="2573"/>
      <c r="U353" s="2573"/>
      <c r="V353" s="2573"/>
      <c r="W353" s="2573"/>
      <c r="X353" s="2573"/>
      <c r="Y353" s="2573"/>
      <c r="Z353" s="2573"/>
      <c r="AA353" s="2573"/>
      <c r="AB353" s="2573"/>
      <c r="AC353" s="2573"/>
      <c r="AD353" s="2573"/>
      <c r="AE353" s="2573"/>
      <c r="AF353" s="2574"/>
    </row>
    <row r="354" spans="2:32" s="2454" customFormat="1" ht="13.5" customHeight="1" x14ac:dyDescent="0.2">
      <c r="B354" s="3867" t="s">
        <v>5072</v>
      </c>
      <c r="C354" s="3868"/>
      <c r="D354" s="4771">
        <v>41731</v>
      </c>
      <c r="E354" s="4771"/>
      <c r="F354" s="4771"/>
      <c r="G354" s="2633"/>
      <c r="H354" s="2573"/>
      <c r="I354" s="2573"/>
      <c r="J354" s="2573"/>
      <c r="K354" s="2573"/>
      <c r="L354" s="2573"/>
      <c r="M354" s="2573"/>
      <c r="N354" s="2573"/>
      <c r="O354" s="2573"/>
      <c r="P354" s="2573"/>
      <c r="Q354" s="2573"/>
      <c r="R354" s="2573"/>
      <c r="S354" s="2573"/>
      <c r="T354" s="2573"/>
      <c r="U354" s="2573"/>
      <c r="V354" s="2573"/>
      <c r="W354" s="2573"/>
      <c r="X354" s="2573"/>
      <c r="Y354" s="2573"/>
      <c r="Z354" s="2573"/>
      <c r="AA354" s="2573"/>
      <c r="AB354" s="2573"/>
      <c r="AC354" s="2573"/>
      <c r="AD354" s="2573"/>
      <c r="AE354" s="2573"/>
      <c r="AF354" s="2574"/>
    </row>
    <row r="355" spans="2:32" s="2454" customFormat="1" ht="12.75" customHeight="1" x14ac:dyDescent="0.2">
      <c r="B355" s="3863" t="s">
        <v>5070</v>
      </c>
      <c r="C355" s="3864"/>
      <c r="D355" s="3887">
        <v>41821</v>
      </c>
      <c r="E355" s="3887"/>
      <c r="F355" s="3887"/>
      <c r="G355" s="2573"/>
      <c r="H355" s="2573"/>
      <c r="I355" s="2573"/>
      <c r="J355" s="2573"/>
      <c r="K355" s="2573"/>
      <c r="L355" s="2573"/>
      <c r="M355" s="2573"/>
      <c r="N355" s="2573"/>
      <c r="O355" s="2573"/>
      <c r="P355" s="2573"/>
      <c r="Q355" s="2573"/>
      <c r="R355" s="2573"/>
      <c r="S355" s="2573"/>
      <c r="T355" s="2573"/>
      <c r="U355" s="2573"/>
      <c r="V355" s="2573"/>
      <c r="W355" s="2573"/>
      <c r="X355" s="2573"/>
      <c r="Y355" s="2573"/>
      <c r="Z355" s="2573"/>
      <c r="AA355" s="2573"/>
      <c r="AB355" s="2573"/>
      <c r="AC355" s="2573"/>
      <c r="AD355" s="2573"/>
      <c r="AE355" s="2573"/>
      <c r="AF355" s="2574"/>
    </row>
    <row r="356" spans="2:32" s="2454" customFormat="1" ht="13.5" customHeight="1" thickBot="1" x14ac:dyDescent="0.25">
      <c r="B356" s="3664"/>
      <c r="C356" s="3665"/>
      <c r="D356" s="3665"/>
      <c r="E356" s="3665"/>
      <c r="F356" s="3665"/>
      <c r="G356" s="2573"/>
      <c r="H356" s="2573"/>
      <c r="I356" s="2573"/>
      <c r="J356" s="2573"/>
      <c r="K356" s="2573"/>
      <c r="L356" s="2573"/>
      <c r="M356" s="2573"/>
      <c r="N356" s="2573"/>
      <c r="O356" s="2573"/>
      <c r="P356" s="2573"/>
      <c r="Q356" s="2573"/>
      <c r="R356" s="2573"/>
      <c r="S356" s="2573"/>
      <c r="T356" s="2573"/>
      <c r="U356" s="2573"/>
      <c r="V356" s="2573"/>
      <c r="W356" s="2573"/>
      <c r="X356" s="2573"/>
      <c r="Y356" s="2573"/>
      <c r="Z356" s="2573"/>
      <c r="AA356" s="2573"/>
      <c r="AB356" s="2573"/>
      <c r="AC356" s="2573"/>
      <c r="AD356" s="2573"/>
      <c r="AE356" s="2573"/>
      <c r="AF356" s="2574"/>
    </row>
    <row r="357" spans="2:32" s="2454" customFormat="1" ht="83.25" customHeight="1" thickBot="1" x14ac:dyDescent="0.25">
      <c r="B357" s="3844" t="s">
        <v>5071</v>
      </c>
      <c r="C357" s="3871"/>
      <c r="D357" s="3872" t="s">
        <v>6588</v>
      </c>
      <c r="E357" s="3847"/>
      <c r="F357" s="3847"/>
      <c r="G357" s="3847"/>
      <c r="H357" s="3847"/>
      <c r="I357" s="3847"/>
      <c r="J357" s="3847"/>
      <c r="K357" s="3847"/>
      <c r="L357" s="3847"/>
      <c r="M357" s="3847"/>
      <c r="N357" s="3847"/>
      <c r="O357" s="3847"/>
      <c r="P357" s="3847"/>
      <c r="Q357" s="3848"/>
      <c r="R357" s="2573"/>
      <c r="S357" s="2573"/>
      <c r="T357" s="2573"/>
      <c r="U357" s="2573"/>
      <c r="V357" s="2573"/>
      <c r="W357" s="2573"/>
      <c r="X357" s="2573"/>
      <c r="Y357" s="2573"/>
      <c r="Z357" s="2573"/>
      <c r="AA357" s="2573"/>
      <c r="AB357" s="2573"/>
      <c r="AC357" s="2573"/>
      <c r="AD357" s="2573"/>
      <c r="AE357" s="2573"/>
      <c r="AF357" s="2574"/>
    </row>
    <row r="358" spans="2:32" s="2454" customFormat="1" ht="12.75" customHeight="1" thickBot="1" x14ac:dyDescent="0.25">
      <c r="B358" s="3664"/>
      <c r="C358" s="3665"/>
      <c r="D358" s="3665"/>
      <c r="E358" s="3665"/>
      <c r="F358" s="3665"/>
      <c r="G358" s="2573"/>
      <c r="H358" s="2573"/>
      <c r="I358" s="2573"/>
      <c r="J358" s="2573"/>
      <c r="K358" s="2573"/>
      <c r="L358" s="2573"/>
      <c r="M358" s="2573"/>
      <c r="N358" s="2573"/>
      <c r="O358" s="2573"/>
      <c r="P358" s="2573"/>
      <c r="Q358" s="2573"/>
      <c r="R358" s="2637"/>
      <c r="S358" s="2573"/>
      <c r="T358" s="2573"/>
      <c r="U358" s="2573"/>
      <c r="V358" s="2573"/>
      <c r="W358" s="2573"/>
      <c r="X358" s="2573"/>
      <c r="Y358" s="2573"/>
      <c r="Z358" s="2573"/>
      <c r="AA358" s="2573"/>
      <c r="AB358" s="2573"/>
      <c r="AC358" s="2573"/>
      <c r="AD358" s="2573"/>
      <c r="AE358" s="2573"/>
      <c r="AF358" s="2574"/>
    </row>
    <row r="359" spans="2:32" s="2454" customFormat="1" ht="12.75" customHeight="1" thickBot="1" x14ac:dyDescent="0.25">
      <c r="B359" s="3852" t="s">
        <v>5073</v>
      </c>
      <c r="C359" s="3853"/>
      <c r="D359" s="3851" t="s">
        <v>5074</v>
      </c>
      <c r="E359" s="3856" t="s">
        <v>224</v>
      </c>
      <c r="F359" s="3857"/>
      <c r="G359" s="3857"/>
      <c r="H359" s="3857"/>
      <c r="I359" s="3857"/>
      <c r="J359" s="3857"/>
      <c r="K359" s="3857"/>
      <c r="L359" s="3857"/>
      <c r="M359" s="3857"/>
      <c r="N359" s="3857"/>
      <c r="O359" s="3857"/>
      <c r="P359" s="3858"/>
      <c r="Q359" s="3859" t="s">
        <v>340</v>
      </c>
      <c r="R359" s="3860"/>
      <c r="S359" s="3861"/>
      <c r="T359" s="3861"/>
      <c r="U359" s="3861"/>
      <c r="V359" s="3861"/>
      <c r="W359" s="3861"/>
      <c r="X359" s="3861"/>
      <c r="Y359" s="3862"/>
      <c r="Z359" s="3859" t="s">
        <v>225</v>
      </c>
      <c r="AA359" s="3861"/>
      <c r="AB359" s="3862"/>
      <c r="AC359" s="3873" t="s">
        <v>4993</v>
      </c>
      <c r="AD359" s="3874"/>
      <c r="AE359" s="3875"/>
      <c r="AF359" s="2574"/>
    </row>
    <row r="360" spans="2:32" s="2454" customFormat="1" ht="13.5" customHeight="1" thickBot="1" x14ac:dyDescent="0.25">
      <c r="B360" s="3854"/>
      <c r="C360" s="3855"/>
      <c r="D360" s="3851"/>
      <c r="E360" s="3851" t="s">
        <v>5011</v>
      </c>
      <c r="F360" s="3851" t="s">
        <v>5012</v>
      </c>
      <c r="G360" s="3830" t="s">
        <v>5014</v>
      </c>
      <c r="H360" s="3830" t="s">
        <v>5075</v>
      </c>
      <c r="I360" s="3876" t="s">
        <v>5076</v>
      </c>
      <c r="J360" s="3876" t="s">
        <v>5077</v>
      </c>
      <c r="K360" s="3876" t="s">
        <v>5017</v>
      </c>
      <c r="L360" s="3876"/>
      <c r="M360" s="3876" t="s">
        <v>5078</v>
      </c>
      <c r="N360" s="3876" t="s">
        <v>5079</v>
      </c>
      <c r="O360" s="3876" t="s">
        <v>5080</v>
      </c>
      <c r="P360" s="3876" t="s">
        <v>5081</v>
      </c>
      <c r="Q360" s="3827" t="s">
        <v>5023</v>
      </c>
      <c r="R360" s="3827" t="s">
        <v>5024</v>
      </c>
      <c r="S360" s="3827" t="s">
        <v>5025</v>
      </c>
      <c r="T360" s="3827" t="s">
        <v>5082</v>
      </c>
      <c r="U360" s="3827" t="s">
        <v>5083</v>
      </c>
      <c r="V360" s="3827" t="s">
        <v>5028</v>
      </c>
      <c r="W360" s="3827" t="s">
        <v>5030</v>
      </c>
      <c r="X360" s="3830" t="s">
        <v>5084</v>
      </c>
      <c r="Y360" s="3830" t="s">
        <v>5085</v>
      </c>
      <c r="Z360" s="3827" t="s">
        <v>5086</v>
      </c>
      <c r="AA360" s="3827" t="s">
        <v>5087</v>
      </c>
      <c r="AB360" s="3827" t="s">
        <v>5088</v>
      </c>
      <c r="AC360" s="3827" t="s">
        <v>1154</v>
      </c>
      <c r="AD360" s="3827" t="s">
        <v>4994</v>
      </c>
      <c r="AE360" s="3827" t="s">
        <v>4995</v>
      </c>
      <c r="AF360" s="2574"/>
    </row>
    <row r="361" spans="2:32" s="2454" customFormat="1" ht="13.5" customHeight="1" thickBot="1" x14ac:dyDescent="0.25">
      <c r="B361" s="3854"/>
      <c r="C361" s="3855"/>
      <c r="D361" s="3827"/>
      <c r="E361" s="3827"/>
      <c r="F361" s="3827"/>
      <c r="G361" s="3829"/>
      <c r="H361" s="3829"/>
      <c r="I361" s="3830"/>
      <c r="J361" s="3830"/>
      <c r="K361" s="3660" t="s">
        <v>5037</v>
      </c>
      <c r="L361" s="3661" t="s">
        <v>2798</v>
      </c>
      <c r="M361" s="3830"/>
      <c r="N361" s="3830"/>
      <c r="O361" s="3830"/>
      <c r="P361" s="3830"/>
      <c r="Q361" s="3828"/>
      <c r="R361" s="3828"/>
      <c r="S361" s="3828"/>
      <c r="T361" s="3828"/>
      <c r="U361" s="3828"/>
      <c r="V361" s="3828"/>
      <c r="W361" s="3828"/>
      <c r="X361" s="3829"/>
      <c r="Y361" s="3829"/>
      <c r="Z361" s="3828"/>
      <c r="AA361" s="3828"/>
      <c r="AB361" s="3828"/>
      <c r="AC361" s="3828"/>
      <c r="AD361" s="3828"/>
      <c r="AE361" s="3828"/>
      <c r="AF361" s="2574"/>
    </row>
    <row r="362" spans="2:32" s="2454" customFormat="1" ht="19.5" customHeight="1" thickBot="1" x14ac:dyDescent="0.25">
      <c r="B362" s="5287" t="s">
        <v>6223</v>
      </c>
      <c r="C362" s="5287"/>
      <c r="D362" s="3156" t="s">
        <v>1534</v>
      </c>
      <c r="E362" s="3138"/>
      <c r="F362" s="3157"/>
      <c r="G362" s="3411"/>
      <c r="H362" s="3411"/>
      <c r="I362" s="3138"/>
      <c r="J362" s="3138"/>
      <c r="K362" s="3157"/>
      <c r="L362" s="3411"/>
      <c r="M362" s="3138"/>
      <c r="N362" s="3138"/>
      <c r="O362" s="3138"/>
      <c r="P362" s="3138"/>
      <c r="Q362" s="3138"/>
      <c r="R362" s="3157"/>
      <c r="S362" s="3157"/>
      <c r="T362" s="3138"/>
      <c r="U362" s="3138"/>
      <c r="V362" s="3157"/>
      <c r="W362" s="3157"/>
      <c r="X362" s="3138"/>
      <c r="Y362" s="3138"/>
      <c r="Z362" s="3157"/>
      <c r="AA362" s="3138"/>
      <c r="AB362" s="3138"/>
      <c r="AC362" s="3412"/>
      <c r="AD362" s="3412"/>
      <c r="AE362" s="3412"/>
      <c r="AF362" s="2574"/>
    </row>
    <row r="363" spans="2:32" s="2454" customFormat="1" ht="13.5" customHeight="1" x14ac:dyDescent="0.2">
      <c r="B363" s="2636"/>
      <c r="C363" s="2568"/>
      <c r="D363" s="2568"/>
      <c r="E363" s="2568"/>
      <c r="F363" s="2568"/>
      <c r="G363" s="2569"/>
      <c r="H363" s="2569"/>
      <c r="I363" s="2569"/>
      <c r="J363" s="2569"/>
      <c r="K363" s="2568"/>
      <c r="L363" s="2569"/>
      <c r="M363" s="2569"/>
      <c r="N363" s="2569"/>
      <c r="O363" s="2569"/>
      <c r="P363" s="2569"/>
      <c r="Q363" s="2633"/>
      <c r="R363" s="2633"/>
      <c r="S363" s="2633"/>
      <c r="T363" s="2633"/>
      <c r="U363" s="2633"/>
      <c r="V363" s="2633"/>
      <c r="W363" s="2633"/>
      <c r="X363" s="2633"/>
      <c r="Y363" s="2633"/>
      <c r="Z363" s="2633"/>
      <c r="AA363" s="2633"/>
      <c r="AB363" s="2633"/>
      <c r="AC363" s="2633"/>
      <c r="AD363" s="2633"/>
      <c r="AE363" s="2633"/>
      <c r="AF363" s="2574"/>
    </row>
    <row r="364" spans="2:32" s="2454" customFormat="1" ht="13.5" customHeight="1" x14ac:dyDescent="0.2">
      <c r="B364" s="3881" t="s">
        <v>4996</v>
      </c>
      <c r="C364" s="3882"/>
      <c r="D364" s="3883" t="s">
        <v>1871</v>
      </c>
      <c r="E364" s="3883"/>
      <c r="F364" s="3883"/>
      <c r="G364" s="3883"/>
      <c r="H364" s="3883"/>
      <c r="I364" s="2634"/>
      <c r="J364" s="2634"/>
      <c r="K364" s="2634"/>
      <c r="L364" s="2634"/>
      <c r="M364" s="2634"/>
      <c r="N364" s="2634"/>
      <c r="O364" s="2634"/>
      <c r="P364" s="2634"/>
      <c r="Q364" s="2633"/>
      <c r="R364" s="2633"/>
      <c r="S364" s="2633"/>
      <c r="T364" s="2633"/>
      <c r="U364" s="2633"/>
      <c r="V364" s="2633"/>
      <c r="W364" s="2633"/>
      <c r="X364" s="2633"/>
      <c r="Y364" s="2633"/>
      <c r="Z364" s="2633"/>
      <c r="AA364" s="2633"/>
      <c r="AB364" s="2633"/>
      <c r="AC364" s="2633"/>
      <c r="AD364" s="2633"/>
      <c r="AE364" s="2633"/>
      <c r="AF364" s="2574"/>
    </row>
    <row r="365" spans="2:32" s="2454" customFormat="1" x14ac:dyDescent="0.2">
      <c r="B365" s="3881" t="s">
        <v>4997</v>
      </c>
      <c r="C365" s="3882"/>
      <c r="D365" s="3883" t="s">
        <v>1871</v>
      </c>
      <c r="E365" s="3883"/>
      <c r="F365" s="3883"/>
      <c r="G365" s="3883"/>
      <c r="H365" s="3883"/>
      <c r="I365" s="2634"/>
      <c r="J365" s="2634"/>
      <c r="K365" s="2634"/>
      <c r="L365" s="2634"/>
      <c r="M365" s="2634"/>
      <c r="N365" s="2634"/>
      <c r="O365" s="2634"/>
      <c r="P365" s="2634"/>
      <c r="Q365" s="2633"/>
      <c r="R365" s="2633"/>
      <c r="S365" s="2633"/>
      <c r="T365" s="2633"/>
      <c r="U365" s="2633"/>
      <c r="V365" s="2633"/>
      <c r="W365" s="2633"/>
      <c r="X365" s="2633"/>
      <c r="Y365" s="2633"/>
      <c r="Z365" s="2633"/>
      <c r="AA365" s="2633"/>
      <c r="AB365" s="2633"/>
      <c r="AC365" s="2633"/>
      <c r="AD365" s="2633"/>
      <c r="AE365" s="2633"/>
      <c r="AF365" s="2574"/>
    </row>
    <row r="366" spans="2:32" s="2454" customFormat="1" ht="13.5" thickBot="1" x14ac:dyDescent="0.25">
      <c r="B366" s="3662"/>
      <c r="C366" s="3663"/>
      <c r="D366" s="3663"/>
      <c r="E366" s="3663"/>
      <c r="F366" s="3663"/>
      <c r="G366" s="2637"/>
      <c r="H366" s="2637"/>
      <c r="I366" s="2637"/>
      <c r="J366" s="2637"/>
      <c r="K366" s="2637"/>
      <c r="L366" s="2637"/>
      <c r="M366" s="2637"/>
      <c r="N366" s="2637"/>
      <c r="O366" s="2637"/>
      <c r="P366" s="2637"/>
      <c r="Q366" s="2637"/>
      <c r="R366" s="2637"/>
      <c r="S366" s="2637"/>
      <c r="T366" s="2637"/>
      <c r="U366" s="2637"/>
      <c r="V366" s="2637"/>
      <c r="W366" s="2637"/>
      <c r="X366" s="2637"/>
      <c r="Y366" s="2637"/>
      <c r="Z366" s="2637"/>
      <c r="AA366" s="2637"/>
      <c r="AB366" s="2637"/>
      <c r="AC366" s="2637"/>
      <c r="AD366" s="2637"/>
      <c r="AE366" s="2637"/>
      <c r="AF366" s="2579"/>
    </row>
    <row r="367" spans="2:32" s="2454" customFormat="1" x14ac:dyDescent="0.2">
      <c r="B367" s="3469"/>
      <c r="I367" s="2876"/>
    </row>
    <row r="368" spans="2:32" s="2454" customFormat="1" ht="13.5" thickBot="1" x14ac:dyDescent="0.25">
      <c r="B368" s="2537"/>
      <c r="I368" s="2876"/>
    </row>
    <row r="369" spans="2:32" s="2454" customFormat="1" ht="12.75" customHeight="1" x14ac:dyDescent="0.2">
      <c r="B369" s="3839" t="s">
        <v>5069</v>
      </c>
      <c r="C369" s="3840"/>
      <c r="D369" s="3840"/>
      <c r="E369" s="3840"/>
      <c r="F369" s="3840"/>
      <c r="G369" s="3840"/>
      <c r="H369" s="3840"/>
      <c r="I369" s="3840"/>
      <c r="J369" s="3840"/>
      <c r="K369" s="3840"/>
      <c r="L369" s="3840"/>
      <c r="M369" s="3840"/>
      <c r="N369" s="3840"/>
      <c r="O369" s="3840"/>
      <c r="P369" s="3840"/>
      <c r="Q369" s="3840"/>
      <c r="R369" s="3840"/>
      <c r="S369" s="3840"/>
      <c r="T369" s="3840"/>
      <c r="U369" s="3840"/>
      <c r="V369" s="3840"/>
      <c r="W369" s="3840"/>
      <c r="X369" s="3840"/>
      <c r="Y369" s="3840"/>
      <c r="Z369" s="3840"/>
      <c r="AA369" s="3840"/>
      <c r="AB369" s="3840"/>
      <c r="AC369" s="3840"/>
      <c r="AD369" s="3840"/>
      <c r="AE369" s="3840"/>
      <c r="AF369" s="3841"/>
    </row>
    <row r="370" spans="2:32" s="2454" customFormat="1" ht="12.75" customHeight="1" x14ac:dyDescent="0.2">
      <c r="B370" s="3664"/>
      <c r="C370" s="3665"/>
      <c r="D370" s="3665"/>
      <c r="E370" s="3665"/>
      <c r="F370" s="3665"/>
      <c r="G370" s="2573"/>
      <c r="H370" s="2573"/>
      <c r="I370" s="2573"/>
      <c r="J370" s="2573"/>
      <c r="K370" s="2573"/>
      <c r="L370" s="2573"/>
      <c r="M370" s="2573"/>
      <c r="N370" s="2573"/>
      <c r="O370" s="2573"/>
      <c r="P370" s="2573"/>
      <c r="Q370" s="2573"/>
      <c r="R370" s="2573"/>
      <c r="S370" s="2573"/>
      <c r="T370" s="2573"/>
      <c r="U370" s="2573"/>
      <c r="V370" s="2573"/>
      <c r="W370" s="2573"/>
      <c r="X370" s="2573"/>
      <c r="Y370" s="2573"/>
      <c r="Z370" s="2573"/>
      <c r="AA370" s="2573"/>
      <c r="AB370" s="2573"/>
      <c r="AC370" s="2573"/>
      <c r="AD370" s="2573"/>
      <c r="AE370" s="2573"/>
      <c r="AF370" s="2574"/>
    </row>
    <row r="371" spans="2:32" s="2454" customFormat="1" ht="14.25" customHeight="1" x14ac:dyDescent="0.2">
      <c r="B371" s="2635" t="s">
        <v>5089</v>
      </c>
      <c r="C371" s="3665"/>
      <c r="D371" s="3866" t="s">
        <v>6586</v>
      </c>
      <c r="E371" s="3866"/>
      <c r="F371" s="3866"/>
      <c r="G371" s="2573"/>
      <c r="H371" s="2573"/>
      <c r="I371" s="2573"/>
      <c r="J371" s="2573"/>
      <c r="K371" s="2573"/>
      <c r="L371" s="2573"/>
      <c r="M371" s="2573"/>
      <c r="N371" s="2573"/>
      <c r="O371" s="2573"/>
      <c r="P371" s="2573"/>
      <c r="Q371" s="2573"/>
      <c r="R371" s="2573"/>
      <c r="S371" s="2573"/>
      <c r="T371" s="2573"/>
      <c r="U371" s="2573"/>
      <c r="V371" s="2573"/>
      <c r="W371" s="2573"/>
      <c r="X371" s="2573"/>
      <c r="Y371" s="2573"/>
      <c r="Z371" s="2573"/>
      <c r="AA371" s="2573"/>
      <c r="AB371" s="2573"/>
      <c r="AC371" s="2573"/>
      <c r="AD371" s="2573"/>
      <c r="AE371" s="2573"/>
      <c r="AF371" s="2574"/>
    </row>
    <row r="372" spans="2:32" s="2454" customFormat="1" ht="13.5" customHeight="1" x14ac:dyDescent="0.2">
      <c r="B372" s="3867" t="s">
        <v>5072</v>
      </c>
      <c r="C372" s="3868"/>
      <c r="D372" s="4771">
        <v>41744</v>
      </c>
      <c r="E372" s="4771"/>
      <c r="F372" s="4771"/>
      <c r="G372" s="2633"/>
      <c r="H372" s="2573"/>
      <c r="I372" s="2573"/>
      <c r="J372" s="2573"/>
      <c r="K372" s="2573"/>
      <c r="L372" s="2573"/>
      <c r="M372" s="2573"/>
      <c r="N372" s="2573"/>
      <c r="O372" s="2573"/>
      <c r="P372" s="2573"/>
      <c r="Q372" s="2573"/>
      <c r="R372" s="2573"/>
      <c r="S372" s="2573"/>
      <c r="T372" s="2573"/>
      <c r="U372" s="2573"/>
      <c r="V372" s="2573"/>
      <c r="W372" s="2573"/>
      <c r="X372" s="2573"/>
      <c r="Y372" s="2573"/>
      <c r="Z372" s="2573"/>
      <c r="AA372" s="2573"/>
      <c r="AB372" s="2573"/>
      <c r="AC372" s="2573"/>
      <c r="AD372" s="2573"/>
      <c r="AE372" s="2573"/>
      <c r="AF372" s="2574"/>
    </row>
    <row r="373" spans="2:32" s="2454" customFormat="1" ht="12.75" customHeight="1" x14ac:dyDescent="0.2">
      <c r="B373" s="3863" t="s">
        <v>5070</v>
      </c>
      <c r="C373" s="3864"/>
      <c r="D373" s="3887">
        <v>41835</v>
      </c>
      <c r="E373" s="3887"/>
      <c r="F373" s="3887"/>
      <c r="G373" s="2573"/>
      <c r="H373" s="2573"/>
      <c r="I373" s="2573"/>
      <c r="J373" s="2573"/>
      <c r="K373" s="2573"/>
      <c r="L373" s="2573"/>
      <c r="M373" s="2573"/>
      <c r="N373" s="2573"/>
      <c r="O373" s="2573"/>
      <c r="P373" s="2573"/>
      <c r="Q373" s="2573"/>
      <c r="R373" s="2573"/>
      <c r="S373" s="2573"/>
      <c r="T373" s="2573"/>
      <c r="U373" s="2573"/>
      <c r="V373" s="2573"/>
      <c r="W373" s="2573"/>
      <c r="X373" s="2573"/>
      <c r="Y373" s="2573"/>
      <c r="Z373" s="2573"/>
      <c r="AA373" s="2573"/>
      <c r="AB373" s="2573"/>
      <c r="AC373" s="2573"/>
      <c r="AD373" s="2573"/>
      <c r="AE373" s="2573"/>
      <c r="AF373" s="2574"/>
    </row>
    <row r="374" spans="2:32" s="2454" customFormat="1" ht="13.5" customHeight="1" thickBot="1" x14ac:dyDescent="0.25">
      <c r="B374" s="3664"/>
      <c r="C374" s="3665"/>
      <c r="D374" s="3665"/>
      <c r="E374" s="3665"/>
      <c r="F374" s="3665"/>
      <c r="G374" s="2573"/>
      <c r="H374" s="2573"/>
      <c r="I374" s="2573"/>
      <c r="J374" s="2573"/>
      <c r="K374" s="2573"/>
      <c r="L374" s="2573"/>
      <c r="M374" s="2573"/>
      <c r="N374" s="2573"/>
      <c r="O374" s="2573"/>
      <c r="P374" s="2573"/>
      <c r="Q374" s="2573"/>
      <c r="R374" s="2573"/>
      <c r="S374" s="2573"/>
      <c r="T374" s="2573"/>
      <c r="U374" s="2573"/>
      <c r="V374" s="2573"/>
      <c r="W374" s="2573"/>
      <c r="X374" s="2573"/>
      <c r="Y374" s="2573"/>
      <c r="Z374" s="2573"/>
      <c r="AA374" s="2573"/>
      <c r="AB374" s="2573"/>
      <c r="AC374" s="2573"/>
      <c r="AD374" s="2573"/>
      <c r="AE374" s="2573"/>
      <c r="AF374" s="2574"/>
    </row>
    <row r="375" spans="2:32" s="2454" customFormat="1" ht="85.5" customHeight="1" thickBot="1" x14ac:dyDescent="0.25">
      <c r="B375" s="3844" t="s">
        <v>5071</v>
      </c>
      <c r="C375" s="3871"/>
      <c r="D375" s="3872" t="s">
        <v>6587</v>
      </c>
      <c r="E375" s="3847"/>
      <c r="F375" s="3847"/>
      <c r="G375" s="3847"/>
      <c r="H375" s="3847"/>
      <c r="I375" s="3847"/>
      <c r="J375" s="3847"/>
      <c r="K375" s="3847"/>
      <c r="L375" s="3847"/>
      <c r="M375" s="3847"/>
      <c r="N375" s="3847"/>
      <c r="O375" s="3847"/>
      <c r="P375" s="3847"/>
      <c r="Q375" s="3848"/>
      <c r="R375" s="2573"/>
      <c r="S375" s="2573"/>
      <c r="T375" s="2573"/>
      <c r="U375" s="2573"/>
      <c r="V375" s="2573"/>
      <c r="W375" s="2573"/>
      <c r="X375" s="2573"/>
      <c r="Y375" s="2573"/>
      <c r="Z375" s="2573"/>
      <c r="AA375" s="2573"/>
      <c r="AB375" s="2573"/>
      <c r="AC375" s="2573"/>
      <c r="AD375" s="2573"/>
      <c r="AE375" s="2573"/>
      <c r="AF375" s="2574"/>
    </row>
    <row r="376" spans="2:32" s="2454" customFormat="1" ht="13.5" thickBot="1" x14ac:dyDescent="0.25">
      <c r="B376" s="3664"/>
      <c r="C376" s="3665"/>
      <c r="D376" s="3665"/>
      <c r="E376" s="3665"/>
      <c r="F376" s="3665"/>
      <c r="G376" s="2573"/>
      <c r="H376" s="2573"/>
      <c r="I376" s="2573"/>
      <c r="J376" s="2573"/>
      <c r="K376" s="2573"/>
      <c r="L376" s="2573"/>
      <c r="M376" s="2573"/>
      <c r="N376" s="2573"/>
      <c r="O376" s="2573"/>
      <c r="P376" s="2573"/>
      <c r="Q376" s="2573"/>
      <c r="R376" s="2637"/>
      <c r="S376" s="2573"/>
      <c r="T376" s="2573"/>
      <c r="U376" s="2573"/>
      <c r="V376" s="2573"/>
      <c r="W376" s="2573"/>
      <c r="X376" s="2573"/>
      <c r="Y376" s="2573"/>
      <c r="Z376" s="2573"/>
      <c r="AA376" s="2573"/>
      <c r="AB376" s="2573"/>
      <c r="AC376" s="2573"/>
      <c r="AD376" s="2573"/>
      <c r="AE376" s="2573"/>
      <c r="AF376" s="2574"/>
    </row>
    <row r="377" spans="2:32" s="2454" customFormat="1" ht="13.5" customHeight="1" thickBot="1" x14ac:dyDescent="0.25">
      <c r="B377" s="3852" t="s">
        <v>5073</v>
      </c>
      <c r="C377" s="3853"/>
      <c r="D377" s="3851" t="s">
        <v>5074</v>
      </c>
      <c r="E377" s="3856" t="s">
        <v>224</v>
      </c>
      <c r="F377" s="3857"/>
      <c r="G377" s="3857"/>
      <c r="H377" s="3857"/>
      <c r="I377" s="3857"/>
      <c r="J377" s="3857"/>
      <c r="K377" s="3857"/>
      <c r="L377" s="3857"/>
      <c r="M377" s="3857"/>
      <c r="N377" s="3857"/>
      <c r="O377" s="3857"/>
      <c r="P377" s="3858"/>
      <c r="Q377" s="3859" t="s">
        <v>340</v>
      </c>
      <c r="R377" s="3860"/>
      <c r="S377" s="3861"/>
      <c r="T377" s="3861"/>
      <c r="U377" s="3861"/>
      <c r="V377" s="3861"/>
      <c r="W377" s="3861"/>
      <c r="X377" s="3861"/>
      <c r="Y377" s="3862"/>
      <c r="Z377" s="3859" t="s">
        <v>225</v>
      </c>
      <c r="AA377" s="3861"/>
      <c r="AB377" s="3862"/>
      <c r="AC377" s="3873" t="s">
        <v>4993</v>
      </c>
      <c r="AD377" s="3874"/>
      <c r="AE377" s="3875"/>
      <c r="AF377" s="2574"/>
    </row>
    <row r="378" spans="2:32" s="2454" customFormat="1" ht="13.5" customHeight="1" thickBot="1" x14ac:dyDescent="0.25">
      <c r="B378" s="3854"/>
      <c r="C378" s="3855"/>
      <c r="D378" s="3851"/>
      <c r="E378" s="3851" t="s">
        <v>5011</v>
      </c>
      <c r="F378" s="3851" t="s">
        <v>5012</v>
      </c>
      <c r="G378" s="3830" t="s">
        <v>5014</v>
      </c>
      <c r="H378" s="3830" t="s">
        <v>5075</v>
      </c>
      <c r="I378" s="3876" t="s">
        <v>5076</v>
      </c>
      <c r="J378" s="3876" t="s">
        <v>5077</v>
      </c>
      <c r="K378" s="3876" t="s">
        <v>5017</v>
      </c>
      <c r="L378" s="3876"/>
      <c r="M378" s="3876" t="s">
        <v>5078</v>
      </c>
      <c r="N378" s="3876" t="s">
        <v>5079</v>
      </c>
      <c r="O378" s="3876" t="s">
        <v>5080</v>
      </c>
      <c r="P378" s="3876" t="s">
        <v>5081</v>
      </c>
      <c r="Q378" s="3827" t="s">
        <v>5023</v>
      </c>
      <c r="R378" s="3827" t="s">
        <v>5024</v>
      </c>
      <c r="S378" s="3827" t="s">
        <v>5025</v>
      </c>
      <c r="T378" s="3827" t="s">
        <v>5082</v>
      </c>
      <c r="U378" s="3827" t="s">
        <v>5083</v>
      </c>
      <c r="V378" s="3827" t="s">
        <v>5028</v>
      </c>
      <c r="W378" s="3827" t="s">
        <v>5030</v>
      </c>
      <c r="X378" s="3830" t="s">
        <v>5084</v>
      </c>
      <c r="Y378" s="3830" t="s">
        <v>5085</v>
      </c>
      <c r="Z378" s="3827" t="s">
        <v>5086</v>
      </c>
      <c r="AA378" s="3827" t="s">
        <v>5087</v>
      </c>
      <c r="AB378" s="3827" t="s">
        <v>5088</v>
      </c>
      <c r="AC378" s="3827" t="s">
        <v>1154</v>
      </c>
      <c r="AD378" s="3827" t="s">
        <v>4994</v>
      </c>
      <c r="AE378" s="3827" t="s">
        <v>4995</v>
      </c>
      <c r="AF378" s="2574"/>
    </row>
    <row r="379" spans="2:32" s="2454" customFormat="1" ht="13.5" thickBot="1" x14ac:dyDescent="0.25">
      <c r="B379" s="3854"/>
      <c r="C379" s="3855"/>
      <c r="D379" s="3827"/>
      <c r="E379" s="3827"/>
      <c r="F379" s="3827"/>
      <c r="G379" s="3829"/>
      <c r="H379" s="3829"/>
      <c r="I379" s="3830"/>
      <c r="J379" s="3830"/>
      <c r="K379" s="3660" t="s">
        <v>5037</v>
      </c>
      <c r="L379" s="3661" t="s">
        <v>2798</v>
      </c>
      <c r="M379" s="3830"/>
      <c r="N379" s="3830"/>
      <c r="O379" s="3830"/>
      <c r="P379" s="3830"/>
      <c r="Q379" s="3828"/>
      <c r="R379" s="3828"/>
      <c r="S379" s="3828"/>
      <c r="T379" s="3828"/>
      <c r="U379" s="3828"/>
      <c r="V379" s="3828"/>
      <c r="W379" s="3828"/>
      <c r="X379" s="3829"/>
      <c r="Y379" s="3829"/>
      <c r="Z379" s="3828"/>
      <c r="AA379" s="3828"/>
      <c r="AB379" s="3828"/>
      <c r="AC379" s="3828"/>
      <c r="AD379" s="3828"/>
      <c r="AE379" s="3828"/>
      <c r="AF379" s="2574"/>
    </row>
    <row r="380" spans="2:32" s="2454" customFormat="1" ht="22.5" customHeight="1" thickBot="1" x14ac:dyDescent="0.25">
      <c r="B380" s="3907" t="s">
        <v>6586</v>
      </c>
      <c r="C380" s="3908"/>
      <c r="D380" s="3156" t="s">
        <v>1534</v>
      </c>
      <c r="E380" s="3138"/>
      <c r="F380" s="3157"/>
      <c r="G380" s="3411"/>
      <c r="H380" s="3411"/>
      <c r="I380" s="3138"/>
      <c r="J380" s="3138"/>
      <c r="K380" s="3157"/>
      <c r="L380" s="3411"/>
      <c r="M380" s="3138"/>
      <c r="N380" s="3138"/>
      <c r="O380" s="3138"/>
      <c r="P380" s="3138"/>
      <c r="Q380" s="3138"/>
      <c r="R380" s="3157"/>
      <c r="S380" s="3157"/>
      <c r="T380" s="3138"/>
      <c r="U380" s="3138"/>
      <c r="V380" s="3157"/>
      <c r="W380" s="3157"/>
      <c r="X380" s="3138"/>
      <c r="Y380" s="3138"/>
      <c r="Z380" s="3157"/>
      <c r="AA380" s="3138"/>
      <c r="AB380" s="3138"/>
      <c r="AC380" s="3412"/>
      <c r="AD380" s="3412"/>
      <c r="AE380" s="3412"/>
      <c r="AF380" s="2574"/>
    </row>
    <row r="381" spans="2:32" s="2454" customFormat="1" x14ac:dyDescent="0.2">
      <c r="B381" s="2636"/>
      <c r="C381" s="2568"/>
      <c r="D381" s="2568"/>
      <c r="E381" s="2568"/>
      <c r="F381" s="2568"/>
      <c r="G381" s="2569"/>
      <c r="H381" s="2569"/>
      <c r="I381" s="2569"/>
      <c r="J381" s="2569"/>
      <c r="K381" s="2568"/>
      <c r="L381" s="2569"/>
      <c r="M381" s="2569"/>
      <c r="N381" s="2569"/>
      <c r="O381" s="2569"/>
      <c r="P381" s="2569"/>
      <c r="Q381" s="2633"/>
      <c r="R381" s="2633"/>
      <c r="S381" s="2633"/>
      <c r="T381" s="2633"/>
      <c r="U381" s="2633"/>
      <c r="V381" s="2633"/>
      <c r="W381" s="2633"/>
      <c r="X381" s="2633"/>
      <c r="Y381" s="2633"/>
      <c r="Z381" s="2633"/>
      <c r="AA381" s="2633"/>
      <c r="AB381" s="2633"/>
      <c r="AC381" s="2633"/>
      <c r="AD381" s="2633"/>
      <c r="AE381" s="2633"/>
      <c r="AF381" s="2574"/>
    </row>
    <row r="382" spans="2:32" s="2454" customFormat="1" x14ac:dyDescent="0.2">
      <c r="B382" s="3881" t="s">
        <v>4996</v>
      </c>
      <c r="C382" s="3882"/>
      <c r="D382" s="3883" t="s">
        <v>1871</v>
      </c>
      <c r="E382" s="3883"/>
      <c r="F382" s="3883"/>
      <c r="G382" s="3883"/>
      <c r="H382" s="3883"/>
      <c r="I382" s="2634"/>
      <c r="J382" s="2634"/>
      <c r="K382" s="2634"/>
      <c r="L382" s="2634"/>
      <c r="M382" s="2634"/>
      <c r="N382" s="2634"/>
      <c r="O382" s="2634"/>
      <c r="P382" s="2634"/>
      <c r="Q382" s="2633"/>
      <c r="R382" s="2633"/>
      <c r="S382" s="2633"/>
      <c r="T382" s="2633"/>
      <c r="U382" s="2633"/>
      <c r="V382" s="2633"/>
      <c r="W382" s="2633"/>
      <c r="X382" s="2633"/>
      <c r="Y382" s="2633"/>
      <c r="Z382" s="2633"/>
      <c r="AA382" s="2633"/>
      <c r="AB382" s="2633"/>
      <c r="AC382" s="2633"/>
      <c r="AD382" s="2633"/>
      <c r="AE382" s="2633"/>
      <c r="AF382" s="2574"/>
    </row>
    <row r="383" spans="2:32" s="2454" customFormat="1" x14ac:dyDescent="0.2">
      <c r="B383" s="3881" t="s">
        <v>4997</v>
      </c>
      <c r="C383" s="3882"/>
      <c r="D383" s="3883" t="s">
        <v>1871</v>
      </c>
      <c r="E383" s="3883"/>
      <c r="F383" s="3883"/>
      <c r="G383" s="3883"/>
      <c r="H383" s="3883"/>
      <c r="I383" s="2634"/>
      <c r="J383" s="2634"/>
      <c r="K383" s="2634"/>
      <c r="L383" s="2634"/>
      <c r="M383" s="2634"/>
      <c r="N383" s="2634"/>
      <c r="O383" s="2634"/>
      <c r="P383" s="2634"/>
      <c r="Q383" s="2633"/>
      <c r="R383" s="2633"/>
      <c r="S383" s="2633"/>
      <c r="T383" s="2633"/>
      <c r="U383" s="2633"/>
      <c r="V383" s="2633"/>
      <c r="W383" s="2633"/>
      <c r="X383" s="2633"/>
      <c r="Y383" s="2633"/>
      <c r="Z383" s="2633"/>
      <c r="AA383" s="2633"/>
      <c r="AB383" s="2633"/>
      <c r="AC383" s="2633"/>
      <c r="AD383" s="2633"/>
      <c r="AE383" s="2633"/>
      <c r="AF383" s="2574"/>
    </row>
    <row r="384" spans="2:32" s="2454" customFormat="1" ht="13.5" thickBot="1" x14ac:dyDescent="0.25">
      <c r="B384" s="3662"/>
      <c r="C384" s="3663"/>
      <c r="D384" s="3663"/>
      <c r="E384" s="3663"/>
      <c r="F384" s="3663"/>
      <c r="G384" s="2637"/>
      <c r="H384" s="2637"/>
      <c r="I384" s="2637"/>
      <c r="J384" s="2637"/>
      <c r="K384" s="2637"/>
      <c r="L384" s="2637"/>
      <c r="M384" s="2637"/>
      <c r="N384" s="2637"/>
      <c r="O384" s="2637"/>
      <c r="P384" s="2637"/>
      <c r="Q384" s="2637"/>
      <c r="R384" s="2637"/>
      <c r="S384" s="2637"/>
      <c r="T384" s="2637"/>
      <c r="U384" s="2637"/>
      <c r="V384" s="2637"/>
      <c r="W384" s="2637"/>
      <c r="X384" s="2637"/>
      <c r="Y384" s="2637"/>
      <c r="Z384" s="2637"/>
      <c r="AA384" s="2637"/>
      <c r="AB384" s="2637"/>
      <c r="AC384" s="2637"/>
      <c r="AD384" s="2637"/>
      <c r="AE384" s="2637"/>
      <c r="AF384" s="2579"/>
    </row>
    <row r="385" spans="2:32" s="2454" customFormat="1" x14ac:dyDescent="0.2">
      <c r="B385" s="3469"/>
      <c r="I385" s="2876"/>
    </row>
    <row r="386" spans="2:32" s="2454" customFormat="1" ht="13.5" thickBot="1" x14ac:dyDescent="0.25">
      <c r="B386" s="2537"/>
      <c r="I386" s="2876"/>
    </row>
    <row r="387" spans="2:32" s="2454" customFormat="1" ht="20.25" x14ac:dyDescent="0.2">
      <c r="B387" s="3839" t="s">
        <v>5069</v>
      </c>
      <c r="C387" s="3840"/>
      <c r="D387" s="3840"/>
      <c r="E387" s="3840"/>
      <c r="F387" s="3840"/>
      <c r="G387" s="3840"/>
      <c r="H387" s="3840"/>
      <c r="I387" s="3840"/>
      <c r="J387" s="3840"/>
      <c r="K387" s="3840"/>
      <c r="L387" s="3840"/>
      <c r="M387" s="3840"/>
      <c r="N387" s="3840"/>
      <c r="O387" s="3840"/>
      <c r="P387" s="3840"/>
      <c r="Q387" s="3840"/>
      <c r="R387" s="3840"/>
      <c r="S387" s="3840"/>
      <c r="T387" s="3840"/>
      <c r="U387" s="3840"/>
      <c r="V387" s="3840"/>
      <c r="W387" s="3840"/>
      <c r="X387" s="3840"/>
      <c r="Y387" s="3840"/>
      <c r="Z387" s="3840"/>
      <c r="AA387" s="3840"/>
      <c r="AB387" s="3840"/>
      <c r="AC387" s="3840"/>
      <c r="AD387" s="3840"/>
      <c r="AE387" s="3840"/>
      <c r="AF387" s="3841"/>
    </row>
    <row r="388" spans="2:32" s="2454" customFormat="1" x14ac:dyDescent="0.2">
      <c r="B388" s="3664"/>
      <c r="C388" s="3665"/>
      <c r="D388" s="3665"/>
      <c r="E388" s="3665"/>
      <c r="F388" s="3665"/>
      <c r="G388" s="2573"/>
      <c r="H388" s="2573"/>
      <c r="I388" s="2573"/>
      <c r="J388" s="2573"/>
      <c r="K388" s="2573"/>
      <c r="L388" s="2573"/>
      <c r="M388" s="2573"/>
      <c r="N388" s="2573"/>
      <c r="O388" s="2573"/>
      <c r="P388" s="2573"/>
      <c r="Q388" s="2573"/>
      <c r="R388" s="2573"/>
      <c r="S388" s="2573"/>
      <c r="T388" s="2573"/>
      <c r="U388" s="2573"/>
      <c r="V388" s="2573"/>
      <c r="W388" s="2573"/>
      <c r="X388" s="2573"/>
      <c r="Y388" s="2573"/>
      <c r="Z388" s="2573"/>
      <c r="AA388" s="2573"/>
      <c r="AB388" s="2573"/>
      <c r="AC388" s="2573"/>
      <c r="AD388" s="2573"/>
      <c r="AE388" s="2573"/>
      <c r="AF388" s="2574"/>
    </row>
    <row r="389" spans="2:32" s="2454" customFormat="1" x14ac:dyDescent="0.2">
      <c r="B389" s="2635" t="s">
        <v>5089</v>
      </c>
      <c r="C389" s="3665"/>
      <c r="D389" s="3866" t="s">
        <v>6224</v>
      </c>
      <c r="E389" s="3866"/>
      <c r="F389" s="3866"/>
      <c r="G389" s="2573"/>
      <c r="H389" s="2573"/>
      <c r="I389" s="2573"/>
      <c r="J389" s="2573"/>
      <c r="K389" s="2573"/>
      <c r="L389" s="2573"/>
      <c r="M389" s="2573"/>
      <c r="N389" s="2573"/>
      <c r="O389" s="2573"/>
      <c r="P389" s="2573"/>
      <c r="Q389" s="2573"/>
      <c r="R389" s="2573"/>
      <c r="S389" s="2573"/>
      <c r="T389" s="2573"/>
      <c r="U389" s="2573"/>
      <c r="V389" s="2573"/>
      <c r="W389" s="2573"/>
      <c r="X389" s="2573"/>
      <c r="Y389" s="2573"/>
      <c r="Z389" s="2573"/>
      <c r="AA389" s="2573"/>
      <c r="AB389" s="2573"/>
      <c r="AC389" s="2573"/>
      <c r="AD389" s="2573"/>
      <c r="AE389" s="2573"/>
      <c r="AF389" s="2574"/>
    </row>
    <row r="390" spans="2:32" s="2454" customFormat="1" ht="12.75" customHeight="1" x14ac:dyDescent="0.2">
      <c r="B390" s="3867" t="s">
        <v>5072</v>
      </c>
      <c r="C390" s="3868"/>
      <c r="D390" s="4771">
        <v>41758</v>
      </c>
      <c r="E390" s="4771"/>
      <c r="F390" s="4771"/>
      <c r="G390" s="2633"/>
      <c r="H390" s="2573"/>
      <c r="I390" s="2573"/>
      <c r="J390" s="2573"/>
      <c r="K390" s="2573"/>
      <c r="L390" s="2573"/>
      <c r="M390" s="2573"/>
      <c r="N390" s="2573"/>
      <c r="O390" s="2573"/>
      <c r="P390" s="2573"/>
      <c r="Q390" s="2573"/>
      <c r="R390" s="2573"/>
      <c r="S390" s="2573"/>
      <c r="T390" s="2573"/>
      <c r="U390" s="2573"/>
      <c r="V390" s="2573"/>
      <c r="W390" s="2573"/>
      <c r="X390" s="2573"/>
      <c r="Y390" s="2573"/>
      <c r="Z390" s="2573"/>
      <c r="AA390" s="2573"/>
      <c r="AB390" s="2573"/>
      <c r="AC390" s="2573"/>
      <c r="AD390" s="2573"/>
      <c r="AE390" s="2573"/>
      <c r="AF390" s="2574"/>
    </row>
    <row r="391" spans="2:32" s="2454" customFormat="1" ht="12.75" customHeight="1" x14ac:dyDescent="0.2">
      <c r="B391" s="3863" t="s">
        <v>5070</v>
      </c>
      <c r="C391" s="3864"/>
      <c r="D391" s="3887">
        <v>41760</v>
      </c>
      <c r="E391" s="3887"/>
      <c r="F391" s="3887"/>
      <c r="G391" s="2573"/>
      <c r="H391" s="2573"/>
      <c r="I391" s="2573"/>
      <c r="J391" s="2573"/>
      <c r="K391" s="2573"/>
      <c r="L391" s="2573"/>
      <c r="M391" s="2573"/>
      <c r="N391" s="2573"/>
      <c r="O391" s="2573"/>
      <c r="P391" s="2573"/>
      <c r="Q391" s="2573"/>
      <c r="R391" s="2573"/>
      <c r="S391" s="2573"/>
      <c r="T391" s="2573"/>
      <c r="U391" s="2573"/>
      <c r="V391" s="2573"/>
      <c r="W391" s="2573"/>
      <c r="X391" s="2573"/>
      <c r="Y391" s="2573"/>
      <c r="Z391" s="2573"/>
      <c r="AA391" s="2573"/>
      <c r="AB391" s="2573"/>
      <c r="AC391" s="2573"/>
      <c r="AD391" s="2573"/>
      <c r="AE391" s="2573"/>
      <c r="AF391" s="2574"/>
    </row>
    <row r="392" spans="2:32" s="2454" customFormat="1" ht="13.5" thickBot="1" x14ac:dyDescent="0.25">
      <c r="B392" s="3664"/>
      <c r="C392" s="3665"/>
      <c r="D392" s="2633"/>
      <c r="E392" s="2633"/>
      <c r="F392" s="2633"/>
      <c r="G392" s="2573"/>
      <c r="H392" s="2573"/>
      <c r="I392" s="2573"/>
      <c r="J392" s="2573"/>
      <c r="K392" s="2573"/>
      <c r="L392" s="2573"/>
      <c r="M392" s="2573"/>
      <c r="N392" s="2573"/>
      <c r="O392" s="2573"/>
      <c r="P392" s="2573"/>
      <c r="Q392" s="2573"/>
      <c r="R392" s="2573"/>
      <c r="S392" s="2573"/>
      <c r="T392" s="2573"/>
      <c r="U392" s="2573"/>
      <c r="V392" s="2573"/>
      <c r="W392" s="2573"/>
      <c r="X392" s="2573"/>
      <c r="Y392" s="2573"/>
      <c r="Z392" s="2573"/>
      <c r="AA392" s="2573"/>
      <c r="AB392" s="2573"/>
      <c r="AC392" s="2573"/>
      <c r="AD392" s="2573"/>
      <c r="AE392" s="2573"/>
      <c r="AF392" s="2574"/>
    </row>
    <row r="393" spans="2:32" s="2454" customFormat="1" ht="83.25" customHeight="1" thickBot="1" x14ac:dyDescent="0.25">
      <c r="B393" s="3844" t="s">
        <v>5071</v>
      </c>
      <c r="C393" s="3871"/>
      <c r="D393" s="3872" t="s">
        <v>6584</v>
      </c>
      <c r="E393" s="3847"/>
      <c r="F393" s="3847"/>
      <c r="G393" s="3847"/>
      <c r="H393" s="3847"/>
      <c r="I393" s="3847"/>
      <c r="J393" s="3847"/>
      <c r="K393" s="3847"/>
      <c r="L393" s="3847"/>
      <c r="M393" s="3847"/>
      <c r="N393" s="3847"/>
      <c r="O393" s="3847"/>
      <c r="P393" s="3847"/>
      <c r="Q393" s="3848"/>
      <c r="R393" s="2573"/>
      <c r="S393" s="2573"/>
      <c r="T393" s="2573"/>
      <c r="U393" s="2573"/>
      <c r="V393" s="2573"/>
      <c r="W393" s="2573"/>
      <c r="X393" s="2573"/>
      <c r="Y393" s="2573"/>
      <c r="Z393" s="2573"/>
      <c r="AA393" s="2573"/>
      <c r="AB393" s="2573"/>
      <c r="AC393" s="2573"/>
      <c r="AD393" s="2573"/>
      <c r="AE393" s="2573"/>
      <c r="AF393" s="2574"/>
    </row>
    <row r="394" spans="2:32" s="2454" customFormat="1" ht="13.5" thickBot="1" x14ac:dyDescent="0.25">
      <c r="B394" s="3664"/>
      <c r="C394" s="3665"/>
      <c r="D394" s="3665"/>
      <c r="E394" s="3665"/>
      <c r="F394" s="3665"/>
      <c r="G394" s="2573"/>
      <c r="H394" s="2573"/>
      <c r="I394" s="2573"/>
      <c r="J394" s="2573"/>
      <c r="K394" s="2573"/>
      <c r="L394" s="2573"/>
      <c r="M394" s="2573"/>
      <c r="N394" s="2573"/>
      <c r="O394" s="2573"/>
      <c r="P394" s="2573"/>
      <c r="Q394" s="2573"/>
      <c r="R394" s="2637"/>
      <c r="S394" s="2573"/>
      <c r="T394" s="2573"/>
      <c r="U394" s="2573"/>
      <c r="V394" s="2573"/>
      <c r="W394" s="2573"/>
      <c r="X394" s="2573"/>
      <c r="Y394" s="2573"/>
      <c r="Z394" s="2573"/>
      <c r="AA394" s="2573"/>
      <c r="AB394" s="2573"/>
      <c r="AC394" s="2573"/>
      <c r="AD394" s="2573"/>
      <c r="AE394" s="2573"/>
      <c r="AF394" s="2574"/>
    </row>
    <row r="395" spans="2:32" s="2454" customFormat="1" ht="13.5" customHeight="1" thickBot="1" x14ac:dyDescent="0.25">
      <c r="B395" s="3852" t="s">
        <v>5073</v>
      </c>
      <c r="C395" s="3853"/>
      <c r="D395" s="3851" t="s">
        <v>5074</v>
      </c>
      <c r="E395" s="3856" t="s">
        <v>224</v>
      </c>
      <c r="F395" s="3857"/>
      <c r="G395" s="3857"/>
      <c r="H395" s="3857"/>
      <c r="I395" s="3857"/>
      <c r="J395" s="3857"/>
      <c r="K395" s="3857"/>
      <c r="L395" s="3857"/>
      <c r="M395" s="3857"/>
      <c r="N395" s="3857"/>
      <c r="O395" s="3857"/>
      <c r="P395" s="3858"/>
      <c r="Q395" s="3859" t="s">
        <v>340</v>
      </c>
      <c r="R395" s="3860"/>
      <c r="S395" s="3861"/>
      <c r="T395" s="3861"/>
      <c r="U395" s="3861"/>
      <c r="V395" s="3861"/>
      <c r="W395" s="3861"/>
      <c r="X395" s="3861"/>
      <c r="Y395" s="3862"/>
      <c r="Z395" s="3859" t="s">
        <v>225</v>
      </c>
      <c r="AA395" s="3861"/>
      <c r="AB395" s="3862"/>
      <c r="AC395" s="3873" t="s">
        <v>4993</v>
      </c>
      <c r="AD395" s="3874"/>
      <c r="AE395" s="3875"/>
      <c r="AF395" s="2574"/>
    </row>
    <row r="396" spans="2:32" s="2454" customFormat="1" ht="21.75" customHeight="1" thickBot="1" x14ac:dyDescent="0.25">
      <c r="B396" s="3854"/>
      <c r="C396" s="3855"/>
      <c r="D396" s="3851"/>
      <c r="E396" s="3851" t="s">
        <v>5011</v>
      </c>
      <c r="F396" s="3851" t="s">
        <v>5012</v>
      </c>
      <c r="G396" s="3830" t="s">
        <v>5014</v>
      </c>
      <c r="H396" s="3830" t="s">
        <v>5075</v>
      </c>
      <c r="I396" s="3876" t="s">
        <v>5076</v>
      </c>
      <c r="J396" s="3876" t="s">
        <v>5077</v>
      </c>
      <c r="K396" s="3876" t="s">
        <v>5017</v>
      </c>
      <c r="L396" s="3876"/>
      <c r="M396" s="3876" t="s">
        <v>5078</v>
      </c>
      <c r="N396" s="3876" t="s">
        <v>5079</v>
      </c>
      <c r="O396" s="3876" t="s">
        <v>5080</v>
      </c>
      <c r="P396" s="3876" t="s">
        <v>5081</v>
      </c>
      <c r="Q396" s="3827" t="s">
        <v>5023</v>
      </c>
      <c r="R396" s="3827" t="s">
        <v>5024</v>
      </c>
      <c r="S396" s="3827" t="s">
        <v>5025</v>
      </c>
      <c r="T396" s="3827" t="s">
        <v>5082</v>
      </c>
      <c r="U396" s="3827" t="s">
        <v>5083</v>
      </c>
      <c r="V396" s="3827" t="s">
        <v>5028</v>
      </c>
      <c r="W396" s="3827" t="s">
        <v>5030</v>
      </c>
      <c r="X396" s="3830" t="s">
        <v>5084</v>
      </c>
      <c r="Y396" s="3830" t="s">
        <v>5085</v>
      </c>
      <c r="Z396" s="3827" t="s">
        <v>5086</v>
      </c>
      <c r="AA396" s="3827" t="s">
        <v>5087</v>
      </c>
      <c r="AB396" s="3827" t="s">
        <v>5088</v>
      </c>
      <c r="AC396" s="3827" t="s">
        <v>1154</v>
      </c>
      <c r="AD396" s="3827" t="s">
        <v>4994</v>
      </c>
      <c r="AE396" s="3827" t="s">
        <v>4995</v>
      </c>
      <c r="AF396" s="2574"/>
    </row>
    <row r="397" spans="2:32" s="2454" customFormat="1" ht="21.75" customHeight="1" thickBot="1" x14ac:dyDescent="0.25">
      <c r="B397" s="3854"/>
      <c r="C397" s="3855"/>
      <c r="D397" s="3827"/>
      <c r="E397" s="3827"/>
      <c r="F397" s="3827"/>
      <c r="G397" s="3829"/>
      <c r="H397" s="3829"/>
      <c r="I397" s="3830"/>
      <c r="J397" s="3830"/>
      <c r="K397" s="3660" t="s">
        <v>5037</v>
      </c>
      <c r="L397" s="3661" t="s">
        <v>2798</v>
      </c>
      <c r="M397" s="3830"/>
      <c r="N397" s="3830"/>
      <c r="O397" s="3830"/>
      <c r="P397" s="3830"/>
      <c r="Q397" s="3828"/>
      <c r="R397" s="3828"/>
      <c r="S397" s="3828"/>
      <c r="T397" s="3828"/>
      <c r="U397" s="3828"/>
      <c r="V397" s="3828"/>
      <c r="W397" s="3828"/>
      <c r="X397" s="3829"/>
      <c r="Y397" s="3829"/>
      <c r="Z397" s="3828"/>
      <c r="AA397" s="3828"/>
      <c r="AB397" s="3828"/>
      <c r="AC397" s="3828"/>
      <c r="AD397" s="3828"/>
      <c r="AE397" s="3828"/>
      <c r="AF397" s="2574"/>
    </row>
    <row r="398" spans="2:32" s="2454" customFormat="1" ht="13.5" thickBot="1" x14ac:dyDescent="0.25">
      <c r="B398" s="3901" t="s">
        <v>6585</v>
      </c>
      <c r="C398" s="3902"/>
      <c r="D398" s="3156" t="s">
        <v>1534</v>
      </c>
      <c r="E398" s="3138"/>
      <c r="F398" s="3157"/>
      <c r="G398" s="3411"/>
      <c r="H398" s="3411"/>
      <c r="I398" s="3138"/>
      <c r="J398" s="3138"/>
      <c r="K398" s="3157"/>
      <c r="L398" s="3411"/>
      <c r="M398" s="3138"/>
      <c r="N398" s="3138"/>
      <c r="O398" s="3138"/>
      <c r="P398" s="3138"/>
      <c r="Q398" s="3138"/>
      <c r="R398" s="3157"/>
      <c r="S398" s="3157"/>
      <c r="T398" s="3138"/>
      <c r="U398" s="3138"/>
      <c r="V398" s="3157"/>
      <c r="W398" s="3157"/>
      <c r="X398" s="3138"/>
      <c r="Y398" s="3138"/>
      <c r="Z398" s="3157"/>
      <c r="AA398" s="3138"/>
      <c r="AB398" s="3138"/>
      <c r="AC398" s="3412"/>
      <c r="AD398" s="3412"/>
      <c r="AE398" s="3412"/>
      <c r="AF398" s="2574"/>
    </row>
    <row r="399" spans="2:32" s="2454" customFormat="1" x14ac:dyDescent="0.2">
      <c r="B399" s="2636"/>
      <c r="C399" s="2568"/>
      <c r="D399" s="2568"/>
      <c r="E399" s="2568"/>
      <c r="F399" s="2568"/>
      <c r="G399" s="2569"/>
      <c r="H399" s="2569"/>
      <c r="I399" s="2569"/>
      <c r="J399" s="2569"/>
      <c r="K399" s="2568"/>
      <c r="L399" s="2569"/>
      <c r="M399" s="2569"/>
      <c r="N399" s="2569"/>
      <c r="O399" s="2569"/>
      <c r="P399" s="2569"/>
      <c r="Q399" s="2633"/>
      <c r="R399" s="2633"/>
      <c r="S399" s="2633"/>
      <c r="T399" s="2633"/>
      <c r="U399" s="2633"/>
      <c r="V399" s="2633"/>
      <c r="W399" s="2633"/>
      <c r="X399" s="2633"/>
      <c r="Y399" s="2633"/>
      <c r="Z399" s="2633"/>
      <c r="AA399" s="2633"/>
      <c r="AB399" s="2633"/>
      <c r="AC399" s="2633"/>
      <c r="AD399" s="2633"/>
      <c r="AE399" s="2633"/>
      <c r="AF399" s="2574"/>
    </row>
    <row r="400" spans="2:32" s="2454" customFormat="1" x14ac:dyDescent="0.2">
      <c r="B400" s="3881" t="s">
        <v>4996</v>
      </c>
      <c r="C400" s="3882"/>
      <c r="D400" s="3883" t="s">
        <v>1871</v>
      </c>
      <c r="E400" s="3883"/>
      <c r="F400" s="3883"/>
      <c r="G400" s="3883"/>
      <c r="H400" s="3883"/>
      <c r="I400" s="2634"/>
      <c r="J400" s="2634"/>
      <c r="K400" s="2634"/>
      <c r="L400" s="2634"/>
      <c r="M400" s="2634"/>
      <c r="N400" s="2634"/>
      <c r="O400" s="2634"/>
      <c r="P400" s="2634"/>
      <c r="Q400" s="2633"/>
      <c r="R400" s="2633"/>
      <c r="S400" s="2633"/>
      <c r="T400" s="2633"/>
      <c r="U400" s="2633"/>
      <c r="V400" s="2633"/>
      <c r="W400" s="2633"/>
      <c r="X400" s="2633"/>
      <c r="Y400" s="2633"/>
      <c r="Z400" s="2633"/>
      <c r="AA400" s="2633"/>
      <c r="AB400" s="2633"/>
      <c r="AC400" s="2633"/>
      <c r="AD400" s="2633"/>
      <c r="AE400" s="2633"/>
      <c r="AF400" s="2574"/>
    </row>
    <row r="401" spans="2:32" s="2454" customFormat="1" x14ac:dyDescent="0.2">
      <c r="B401" s="3881" t="s">
        <v>4997</v>
      </c>
      <c r="C401" s="3882"/>
      <c r="D401" s="3883" t="s">
        <v>1871</v>
      </c>
      <c r="E401" s="3883"/>
      <c r="F401" s="3883"/>
      <c r="G401" s="3883"/>
      <c r="H401" s="3883"/>
      <c r="I401" s="2634"/>
      <c r="J401" s="2634"/>
      <c r="K401" s="2634"/>
      <c r="L401" s="2634"/>
      <c r="M401" s="2634"/>
      <c r="N401" s="2634"/>
      <c r="O401" s="2634"/>
      <c r="P401" s="2634"/>
      <c r="Q401" s="2633"/>
      <c r="R401" s="2633"/>
      <c r="S401" s="2633"/>
      <c r="T401" s="2633"/>
      <c r="U401" s="2633"/>
      <c r="V401" s="2633"/>
      <c r="W401" s="2633"/>
      <c r="X401" s="2633"/>
      <c r="Y401" s="2633"/>
      <c r="Z401" s="2633"/>
      <c r="AA401" s="2633"/>
      <c r="AB401" s="2633"/>
      <c r="AC401" s="2633"/>
      <c r="AD401" s="2633"/>
      <c r="AE401" s="2633"/>
      <c r="AF401" s="2574"/>
    </row>
    <row r="402" spans="2:32" s="2454" customFormat="1" ht="13.5" thickBot="1" x14ac:dyDescent="0.25">
      <c r="B402" s="3662"/>
      <c r="C402" s="3663"/>
      <c r="D402" s="3663"/>
      <c r="E402" s="3663"/>
      <c r="F402" s="3663"/>
      <c r="G402" s="2637"/>
      <c r="H402" s="2637"/>
      <c r="I402" s="2637"/>
      <c r="J402" s="2637"/>
      <c r="K402" s="2637"/>
      <c r="L402" s="2637"/>
      <c r="M402" s="2637"/>
      <c r="N402" s="2637"/>
      <c r="O402" s="2637"/>
      <c r="P402" s="2637"/>
      <c r="Q402" s="2637"/>
      <c r="R402" s="2637"/>
      <c r="S402" s="2637"/>
      <c r="T402" s="2637"/>
      <c r="U402" s="2637"/>
      <c r="V402" s="2637"/>
      <c r="W402" s="2637"/>
      <c r="X402" s="2637"/>
      <c r="Y402" s="2637"/>
      <c r="Z402" s="2637"/>
      <c r="AA402" s="2637"/>
      <c r="AB402" s="2637"/>
      <c r="AC402" s="2637"/>
      <c r="AD402" s="2637"/>
      <c r="AE402" s="2637"/>
      <c r="AF402" s="2579"/>
    </row>
    <row r="403" spans="2:32" s="2454" customFormat="1" x14ac:dyDescent="0.2">
      <c r="B403" s="3469"/>
      <c r="I403" s="2876"/>
    </row>
    <row r="404" spans="2:32" s="2454" customFormat="1" ht="13.5" thickBot="1" x14ac:dyDescent="0.25">
      <c r="B404" s="2537"/>
      <c r="I404" s="2876"/>
    </row>
    <row r="405" spans="2:32" s="2454" customFormat="1" ht="20.25" x14ac:dyDescent="0.2">
      <c r="B405" s="3839" t="s">
        <v>5069</v>
      </c>
      <c r="C405" s="3840"/>
      <c r="D405" s="3840"/>
      <c r="E405" s="3840"/>
      <c r="F405" s="3840"/>
      <c r="G405" s="3840"/>
      <c r="H405" s="3840"/>
      <c r="I405" s="3840"/>
      <c r="J405" s="3840"/>
      <c r="K405" s="3840"/>
      <c r="L405" s="3840"/>
      <c r="M405" s="3840"/>
      <c r="N405" s="3840"/>
      <c r="O405" s="3840"/>
      <c r="P405" s="3840"/>
      <c r="Q405" s="3840"/>
      <c r="R405" s="3840"/>
      <c r="S405" s="3840"/>
      <c r="T405" s="3840"/>
      <c r="U405" s="3840"/>
      <c r="V405" s="3840"/>
      <c r="W405" s="3840"/>
      <c r="X405" s="3840"/>
      <c r="Y405" s="3840"/>
      <c r="Z405" s="3840"/>
      <c r="AA405" s="3840"/>
      <c r="AB405" s="3840"/>
      <c r="AC405" s="3840"/>
      <c r="AD405" s="3840"/>
      <c r="AE405" s="3840"/>
      <c r="AF405" s="3841"/>
    </row>
    <row r="406" spans="2:32" s="2454" customFormat="1" x14ac:dyDescent="0.2">
      <c r="B406" s="3457"/>
      <c r="C406" s="3458"/>
      <c r="D406" s="3458"/>
      <c r="E406" s="3458"/>
      <c r="F406" s="3458"/>
      <c r="G406" s="2573"/>
      <c r="H406" s="2573"/>
      <c r="I406" s="2573"/>
      <c r="J406" s="2573"/>
      <c r="K406" s="2573"/>
      <c r="L406" s="2573"/>
      <c r="M406" s="2573"/>
      <c r="N406" s="2573"/>
      <c r="O406" s="2573"/>
      <c r="P406" s="2573"/>
      <c r="Q406" s="2573"/>
      <c r="R406" s="2573"/>
      <c r="S406" s="2573"/>
      <c r="T406" s="2573"/>
      <c r="U406" s="2573"/>
      <c r="V406" s="2573"/>
      <c r="W406" s="2573"/>
      <c r="X406" s="2573"/>
      <c r="Y406" s="2573"/>
      <c r="Z406" s="2573"/>
      <c r="AA406" s="2573"/>
      <c r="AB406" s="2573"/>
      <c r="AC406" s="2573"/>
      <c r="AD406" s="2573"/>
      <c r="AE406" s="2573"/>
      <c r="AF406" s="2574"/>
    </row>
    <row r="407" spans="2:32" s="2454" customFormat="1" x14ac:dyDescent="0.2">
      <c r="B407" s="2635" t="s">
        <v>5089</v>
      </c>
      <c r="C407" s="3458"/>
      <c r="D407" s="3866" t="s">
        <v>5962</v>
      </c>
      <c r="E407" s="3866"/>
      <c r="F407" s="3866"/>
      <c r="G407" s="2573"/>
      <c r="H407" s="2573"/>
      <c r="I407" s="2573"/>
      <c r="J407" s="2573"/>
      <c r="K407" s="2573"/>
      <c r="L407" s="2573"/>
      <c r="M407" s="2573"/>
      <c r="N407" s="2573"/>
      <c r="O407" s="2573"/>
      <c r="P407" s="2573"/>
      <c r="Q407" s="2573"/>
      <c r="R407" s="2573"/>
      <c r="S407" s="2573"/>
      <c r="T407" s="2573"/>
      <c r="U407" s="2573"/>
      <c r="V407" s="2573"/>
      <c r="W407" s="2573"/>
      <c r="X407" s="2573"/>
      <c r="Y407" s="2573"/>
      <c r="Z407" s="2573"/>
      <c r="AA407" s="2573"/>
      <c r="AB407" s="2573"/>
      <c r="AC407" s="2573"/>
      <c r="AD407" s="2573"/>
      <c r="AE407" s="2573"/>
      <c r="AF407" s="2574"/>
    </row>
    <row r="408" spans="2:32" s="2454" customFormat="1" x14ac:dyDescent="0.2">
      <c r="B408" s="3867" t="s">
        <v>5072</v>
      </c>
      <c r="C408" s="3868"/>
      <c r="D408" s="3869">
        <v>41734</v>
      </c>
      <c r="E408" s="3869"/>
      <c r="F408" s="3869"/>
      <c r="G408" s="2633"/>
      <c r="H408" s="2573"/>
      <c r="I408" s="2573"/>
      <c r="J408" s="2573"/>
      <c r="K408" s="2573"/>
      <c r="L408" s="2573"/>
      <c r="M408" s="2573"/>
      <c r="N408" s="2573"/>
      <c r="O408" s="2573"/>
      <c r="P408" s="2573"/>
      <c r="Q408" s="2573"/>
      <c r="R408" s="2573"/>
      <c r="S408" s="2573"/>
      <c r="T408" s="2573"/>
      <c r="U408" s="2573"/>
      <c r="V408" s="2573"/>
      <c r="W408" s="2573"/>
      <c r="X408" s="2573"/>
      <c r="Y408" s="2573"/>
      <c r="Z408" s="2573"/>
      <c r="AA408" s="2573"/>
      <c r="AB408" s="2573"/>
      <c r="AC408" s="2573"/>
      <c r="AD408" s="2573"/>
      <c r="AE408" s="2573"/>
      <c r="AF408" s="2574"/>
    </row>
    <row r="409" spans="2:32" s="2454" customFormat="1" x14ac:dyDescent="0.2">
      <c r="B409" s="3863" t="s">
        <v>5070</v>
      </c>
      <c r="C409" s="3864"/>
      <c r="D409" s="3870">
        <v>41818</v>
      </c>
      <c r="E409" s="3870"/>
      <c r="F409" s="3870"/>
      <c r="G409" s="2573"/>
      <c r="H409" s="2573"/>
      <c r="I409" s="2573"/>
      <c r="J409" s="2573"/>
      <c r="K409" s="2573"/>
      <c r="L409" s="2573"/>
      <c r="M409" s="2573"/>
      <c r="N409" s="2573"/>
      <c r="O409" s="2573"/>
      <c r="P409" s="2573"/>
      <c r="Q409" s="2573"/>
      <c r="R409" s="2573"/>
      <c r="S409" s="2573"/>
      <c r="T409" s="2573"/>
      <c r="U409" s="2573"/>
      <c r="V409" s="2573"/>
      <c r="W409" s="2573"/>
      <c r="X409" s="2573"/>
      <c r="Y409" s="2573"/>
      <c r="Z409" s="2573"/>
      <c r="AA409" s="2573"/>
      <c r="AB409" s="2573"/>
      <c r="AC409" s="2573"/>
      <c r="AD409" s="2573"/>
      <c r="AE409" s="2573"/>
      <c r="AF409" s="2574"/>
    </row>
    <row r="410" spans="2:32" s="2454" customFormat="1" ht="13.5" thickBot="1" x14ac:dyDescent="0.25">
      <c r="B410" s="3457"/>
      <c r="C410" s="3458"/>
      <c r="D410" s="3458"/>
      <c r="E410" s="3458"/>
      <c r="F410" s="3458"/>
      <c r="G410" s="2573"/>
      <c r="H410" s="2573"/>
      <c r="I410" s="2573"/>
      <c r="J410" s="2573"/>
      <c r="K410" s="2573"/>
      <c r="L410" s="2573"/>
      <c r="M410" s="2573"/>
      <c r="N410" s="2573"/>
      <c r="O410" s="2573"/>
      <c r="P410" s="2573"/>
      <c r="Q410" s="2573"/>
      <c r="R410" s="2573"/>
      <c r="S410" s="2573"/>
      <c r="T410" s="2573"/>
      <c r="U410" s="2573"/>
      <c r="V410" s="2573"/>
      <c r="W410" s="2573"/>
      <c r="X410" s="2573"/>
      <c r="Y410" s="2573"/>
      <c r="Z410" s="2573"/>
      <c r="AA410" s="2573"/>
      <c r="AB410" s="2573"/>
      <c r="AC410" s="2573"/>
      <c r="AD410" s="2573"/>
      <c r="AE410" s="2573"/>
      <c r="AF410" s="2574"/>
    </row>
    <row r="411" spans="2:32" s="2454" customFormat="1" ht="80.25" customHeight="1" thickBot="1" x14ac:dyDescent="0.25">
      <c r="B411" s="3844" t="s">
        <v>5071</v>
      </c>
      <c r="C411" s="3871"/>
      <c r="D411" s="4768" t="s">
        <v>6583</v>
      </c>
      <c r="E411" s="3847"/>
      <c r="F411" s="3847"/>
      <c r="G411" s="3847"/>
      <c r="H411" s="3847"/>
      <c r="I411" s="3847"/>
      <c r="J411" s="3847"/>
      <c r="K411" s="3847"/>
      <c r="L411" s="3847"/>
      <c r="M411" s="3847"/>
      <c r="N411" s="3847"/>
      <c r="O411" s="3847"/>
      <c r="P411" s="3847"/>
      <c r="Q411" s="3848"/>
      <c r="R411" s="2573"/>
      <c r="S411" s="2573"/>
      <c r="T411" s="2573"/>
      <c r="U411" s="2573"/>
      <c r="V411" s="2573"/>
      <c r="W411" s="2573"/>
      <c r="X411" s="2573"/>
      <c r="Y411" s="2573"/>
      <c r="Z411" s="2573"/>
      <c r="AA411" s="2573"/>
      <c r="AB411" s="2573"/>
      <c r="AC411" s="2573"/>
      <c r="AD411" s="2573"/>
      <c r="AE411" s="2573"/>
      <c r="AF411" s="2574"/>
    </row>
    <row r="412" spans="2:32" s="2454" customFormat="1" ht="13.5" thickBot="1" x14ac:dyDescent="0.25">
      <c r="B412" s="3457"/>
      <c r="C412" s="3458"/>
      <c r="D412" s="3458"/>
      <c r="E412" s="3458"/>
      <c r="F412" s="3458"/>
      <c r="G412" s="2573"/>
      <c r="H412" s="2573"/>
      <c r="I412" s="2573"/>
      <c r="J412" s="2573"/>
      <c r="K412" s="2573"/>
      <c r="L412" s="2573"/>
      <c r="M412" s="2573"/>
      <c r="N412" s="2573"/>
      <c r="O412" s="2573"/>
      <c r="P412" s="2573"/>
      <c r="Q412" s="2573"/>
      <c r="R412" s="2637"/>
      <c r="S412" s="2573"/>
      <c r="T412" s="2573"/>
      <c r="U412" s="2573"/>
      <c r="V412" s="2573"/>
      <c r="W412" s="2573"/>
      <c r="X412" s="2573"/>
      <c r="Y412" s="2573"/>
      <c r="Z412" s="2573"/>
      <c r="AA412" s="2573"/>
      <c r="AB412" s="2573"/>
      <c r="AC412" s="2573"/>
      <c r="AD412" s="2573"/>
      <c r="AE412" s="2573"/>
      <c r="AF412" s="2574"/>
    </row>
    <row r="413" spans="2:32" s="2454" customFormat="1" ht="13.5" thickBot="1" x14ac:dyDescent="0.25">
      <c r="B413" s="3852" t="s">
        <v>5073</v>
      </c>
      <c r="C413" s="3853"/>
      <c r="D413" s="3851" t="s">
        <v>5074</v>
      </c>
      <c r="E413" s="3856" t="s">
        <v>224</v>
      </c>
      <c r="F413" s="3857"/>
      <c r="G413" s="3857"/>
      <c r="H413" s="3857"/>
      <c r="I413" s="3857"/>
      <c r="J413" s="3857"/>
      <c r="K413" s="3857"/>
      <c r="L413" s="3857"/>
      <c r="M413" s="3857"/>
      <c r="N413" s="3857"/>
      <c r="O413" s="3857"/>
      <c r="P413" s="3858"/>
      <c r="Q413" s="3859" t="s">
        <v>340</v>
      </c>
      <c r="R413" s="3860"/>
      <c r="S413" s="3861"/>
      <c r="T413" s="3861"/>
      <c r="U413" s="3861"/>
      <c r="V413" s="3861"/>
      <c r="W413" s="3861"/>
      <c r="X413" s="3861"/>
      <c r="Y413" s="3862"/>
      <c r="Z413" s="3859" t="s">
        <v>225</v>
      </c>
      <c r="AA413" s="3861"/>
      <c r="AB413" s="3862"/>
      <c r="AC413" s="3873" t="s">
        <v>4993</v>
      </c>
      <c r="AD413" s="3874"/>
      <c r="AE413" s="3875"/>
      <c r="AF413" s="2574"/>
    </row>
    <row r="414" spans="2:32" s="2454" customFormat="1" ht="13.5" thickBot="1" x14ac:dyDescent="0.25">
      <c r="B414" s="3854"/>
      <c r="C414" s="3855"/>
      <c r="D414" s="3851"/>
      <c r="E414" s="3851" t="s">
        <v>5011</v>
      </c>
      <c r="F414" s="3851" t="s">
        <v>5012</v>
      </c>
      <c r="G414" s="3830" t="s">
        <v>5014</v>
      </c>
      <c r="H414" s="3830" t="s">
        <v>5075</v>
      </c>
      <c r="I414" s="3876" t="s">
        <v>5076</v>
      </c>
      <c r="J414" s="3876" t="s">
        <v>5077</v>
      </c>
      <c r="K414" s="3876" t="s">
        <v>5017</v>
      </c>
      <c r="L414" s="3876"/>
      <c r="M414" s="3876" t="s">
        <v>5078</v>
      </c>
      <c r="N414" s="3876" t="s">
        <v>5079</v>
      </c>
      <c r="O414" s="3876" t="s">
        <v>5080</v>
      </c>
      <c r="P414" s="3876" t="s">
        <v>5081</v>
      </c>
      <c r="Q414" s="3827" t="s">
        <v>5023</v>
      </c>
      <c r="R414" s="3827" t="s">
        <v>5024</v>
      </c>
      <c r="S414" s="3827" t="s">
        <v>5025</v>
      </c>
      <c r="T414" s="3827" t="s">
        <v>5082</v>
      </c>
      <c r="U414" s="3827" t="s">
        <v>5083</v>
      </c>
      <c r="V414" s="3827" t="s">
        <v>5028</v>
      </c>
      <c r="W414" s="3827" t="s">
        <v>5030</v>
      </c>
      <c r="X414" s="3830" t="s">
        <v>5084</v>
      </c>
      <c r="Y414" s="3830" t="s">
        <v>5085</v>
      </c>
      <c r="Z414" s="3827" t="s">
        <v>5086</v>
      </c>
      <c r="AA414" s="3827" t="s">
        <v>5087</v>
      </c>
      <c r="AB414" s="3827" t="s">
        <v>5088</v>
      </c>
      <c r="AC414" s="3827" t="s">
        <v>1154</v>
      </c>
      <c r="AD414" s="3827" t="s">
        <v>4994</v>
      </c>
      <c r="AE414" s="3827" t="s">
        <v>4995</v>
      </c>
      <c r="AF414" s="2574"/>
    </row>
    <row r="415" spans="2:32" s="2454" customFormat="1" ht="13.5" thickBot="1" x14ac:dyDescent="0.25">
      <c r="B415" s="3854"/>
      <c r="C415" s="3855"/>
      <c r="D415" s="3827"/>
      <c r="E415" s="3827"/>
      <c r="F415" s="3827"/>
      <c r="G415" s="3829"/>
      <c r="H415" s="3829"/>
      <c r="I415" s="3830"/>
      <c r="J415" s="3830"/>
      <c r="K415" s="3460" t="s">
        <v>5037</v>
      </c>
      <c r="L415" s="3461" t="s">
        <v>2798</v>
      </c>
      <c r="M415" s="3830"/>
      <c r="N415" s="3830"/>
      <c r="O415" s="3830"/>
      <c r="P415" s="3830"/>
      <c r="Q415" s="3828"/>
      <c r="R415" s="3828"/>
      <c r="S415" s="3828"/>
      <c r="T415" s="3828"/>
      <c r="U415" s="3828"/>
      <c r="V415" s="3828"/>
      <c r="W415" s="3828"/>
      <c r="X415" s="3829"/>
      <c r="Y415" s="3829"/>
      <c r="Z415" s="3828"/>
      <c r="AA415" s="3828"/>
      <c r="AB415" s="3828"/>
      <c r="AC415" s="3828"/>
      <c r="AD415" s="3828"/>
      <c r="AE415" s="3828"/>
      <c r="AF415" s="2574"/>
    </row>
    <row r="416" spans="2:32" s="2454" customFormat="1" ht="26.25" customHeight="1" thickBot="1" x14ac:dyDescent="0.25">
      <c r="B416" s="3920" t="s">
        <v>5963</v>
      </c>
      <c r="C416" s="3902"/>
      <c r="D416" s="3156" t="s">
        <v>1534</v>
      </c>
      <c r="E416" s="3138"/>
      <c r="F416" s="3157"/>
      <c r="G416" s="3411"/>
      <c r="H416" s="3411"/>
      <c r="I416" s="3138"/>
      <c r="J416" s="3138"/>
      <c r="K416" s="3157"/>
      <c r="L416" s="3411"/>
      <c r="M416" s="3138"/>
      <c r="N416" s="3138"/>
      <c r="O416" s="3138"/>
      <c r="P416" s="3138"/>
      <c r="Q416" s="3138"/>
      <c r="R416" s="3157"/>
      <c r="S416" s="3157"/>
      <c r="T416" s="3138"/>
      <c r="U416" s="3138"/>
      <c r="V416" s="3157"/>
      <c r="W416" s="3157">
        <v>20</v>
      </c>
      <c r="X416" s="3138"/>
      <c r="Y416" s="3138"/>
      <c r="Z416" s="3157"/>
      <c r="AA416" s="3138"/>
      <c r="AB416" s="3138"/>
      <c r="AC416" s="3412"/>
      <c r="AD416" s="3412"/>
      <c r="AE416" s="3412"/>
      <c r="AF416" s="2574"/>
    </row>
    <row r="417" spans="2:32" s="2454" customFormat="1" x14ac:dyDescent="0.2">
      <c r="B417" s="2636"/>
      <c r="C417" s="2568"/>
      <c r="D417" s="2568"/>
      <c r="E417" s="2568"/>
      <c r="F417" s="2568"/>
      <c r="G417" s="2569"/>
      <c r="H417" s="2569"/>
      <c r="I417" s="2569"/>
      <c r="J417" s="2569"/>
      <c r="K417" s="2568"/>
      <c r="L417" s="2569"/>
      <c r="M417" s="2569"/>
      <c r="N417" s="2569"/>
      <c r="O417" s="2569"/>
      <c r="P417" s="2569"/>
      <c r="Q417" s="2633"/>
      <c r="R417" s="2633"/>
      <c r="S417" s="2633"/>
      <c r="T417" s="2633"/>
      <c r="U417" s="2633"/>
      <c r="V417" s="2633"/>
      <c r="W417" s="2633"/>
      <c r="X417" s="2633"/>
      <c r="Y417" s="2633"/>
      <c r="Z417" s="2633"/>
      <c r="AA417" s="2633"/>
      <c r="AB417" s="2633"/>
      <c r="AC417" s="2633"/>
      <c r="AD417" s="2633"/>
      <c r="AE417" s="2633"/>
      <c r="AF417" s="2574"/>
    </row>
    <row r="418" spans="2:32" s="2454" customFormat="1" x14ac:dyDescent="0.2">
      <c r="B418" s="3881" t="s">
        <v>4996</v>
      </c>
      <c r="C418" s="3882"/>
      <c r="D418" s="3883" t="s">
        <v>1871</v>
      </c>
      <c r="E418" s="3883"/>
      <c r="F418" s="3883"/>
      <c r="G418" s="3883"/>
      <c r="H418" s="3883"/>
      <c r="I418" s="2634"/>
      <c r="J418" s="2634"/>
      <c r="K418" s="2634"/>
      <c r="L418" s="2634"/>
      <c r="M418" s="2634"/>
      <c r="N418" s="2634"/>
      <c r="O418" s="2634"/>
      <c r="P418" s="2634"/>
      <c r="Q418" s="2633"/>
      <c r="R418" s="2633"/>
      <c r="S418" s="2633"/>
      <c r="T418" s="2633"/>
      <c r="U418" s="2633"/>
      <c r="V418" s="2633"/>
      <c r="W418" s="2633"/>
      <c r="X418" s="2633"/>
      <c r="Y418" s="2633"/>
      <c r="Z418" s="2633"/>
      <c r="AA418" s="2633"/>
      <c r="AB418" s="2633"/>
      <c r="AC418" s="2633"/>
      <c r="AD418" s="2633"/>
      <c r="AE418" s="2633"/>
      <c r="AF418" s="2574"/>
    </row>
    <row r="419" spans="2:32" s="2454" customFormat="1" x14ac:dyDescent="0.2">
      <c r="B419" s="3881" t="s">
        <v>4997</v>
      </c>
      <c r="C419" s="3882"/>
      <c r="D419" s="3883" t="s">
        <v>1871</v>
      </c>
      <c r="E419" s="3883"/>
      <c r="F419" s="3883"/>
      <c r="G419" s="3883"/>
      <c r="H419" s="3883"/>
      <c r="I419" s="2634"/>
      <c r="J419" s="2634"/>
      <c r="K419" s="2634"/>
      <c r="L419" s="2634"/>
      <c r="M419" s="2634"/>
      <c r="N419" s="2634"/>
      <c r="O419" s="2634"/>
      <c r="P419" s="2634"/>
      <c r="Q419" s="2633"/>
      <c r="R419" s="2633"/>
      <c r="S419" s="2633"/>
      <c r="T419" s="2633"/>
      <c r="U419" s="2633"/>
      <c r="V419" s="2633"/>
      <c r="W419" s="2633"/>
      <c r="X419" s="2633"/>
      <c r="Y419" s="2633"/>
      <c r="Z419" s="2633"/>
      <c r="AA419" s="2633"/>
      <c r="AB419" s="2633"/>
      <c r="AC419" s="2633"/>
      <c r="AD419" s="2633"/>
      <c r="AE419" s="2633"/>
      <c r="AF419" s="2574"/>
    </row>
    <row r="420" spans="2:32" s="2454" customFormat="1" ht="13.5" thickBot="1" x14ac:dyDescent="0.25">
      <c r="B420" s="3462"/>
      <c r="C420" s="3459"/>
      <c r="D420" s="3459"/>
      <c r="E420" s="3459"/>
      <c r="F420" s="3459"/>
      <c r="G420" s="2637"/>
      <c r="H420" s="2637"/>
      <c r="I420" s="2637"/>
      <c r="J420" s="2637"/>
      <c r="K420" s="2637"/>
      <c r="L420" s="2637"/>
      <c r="M420" s="2637"/>
      <c r="N420" s="2637"/>
      <c r="O420" s="2637"/>
      <c r="P420" s="2637"/>
      <c r="Q420" s="2637"/>
      <c r="R420" s="2637"/>
      <c r="S420" s="2637"/>
      <c r="T420" s="2637"/>
      <c r="U420" s="2637"/>
      <c r="V420" s="2637"/>
      <c r="W420" s="2637"/>
      <c r="X420" s="2637"/>
      <c r="Y420" s="2637"/>
      <c r="Z420" s="2637"/>
      <c r="AA420" s="2637"/>
      <c r="AB420" s="2637"/>
      <c r="AC420" s="2637"/>
      <c r="AD420" s="2637"/>
      <c r="AE420" s="2637"/>
      <c r="AF420" s="2579"/>
    </row>
    <row r="421" spans="2:32" s="2454" customFormat="1" x14ac:dyDescent="0.2">
      <c r="B421" s="3469"/>
      <c r="I421" s="2876"/>
    </row>
    <row r="422" spans="2:32" s="2454" customFormat="1" ht="13.5" thickBot="1" x14ac:dyDescent="0.25">
      <c r="B422" s="2537"/>
      <c r="I422" s="2876"/>
    </row>
    <row r="423" spans="2:32" s="2454" customFormat="1" ht="20.25" x14ac:dyDescent="0.2">
      <c r="B423" s="3839" t="s">
        <v>5069</v>
      </c>
      <c r="C423" s="3840"/>
      <c r="D423" s="3840"/>
      <c r="E423" s="3840"/>
      <c r="F423" s="3840"/>
      <c r="G423" s="3840"/>
      <c r="H423" s="3840"/>
      <c r="I423" s="3840"/>
      <c r="J423" s="3840"/>
      <c r="K423" s="3840"/>
      <c r="L423" s="3840"/>
      <c r="M423" s="3840"/>
      <c r="N423" s="3840"/>
      <c r="O423" s="3840"/>
      <c r="P423" s="3840"/>
      <c r="Q423" s="3840"/>
      <c r="R423" s="3840"/>
      <c r="S423" s="3840"/>
      <c r="T423" s="3840"/>
      <c r="U423" s="3840"/>
      <c r="V423" s="3840"/>
      <c r="W423" s="3840"/>
      <c r="X423" s="3840"/>
      <c r="Y423" s="3840"/>
      <c r="Z423" s="3840"/>
      <c r="AA423" s="3840"/>
      <c r="AB423" s="3840"/>
      <c r="AC423" s="3840"/>
      <c r="AD423" s="3840"/>
      <c r="AE423" s="3840"/>
      <c r="AF423" s="3841"/>
    </row>
    <row r="424" spans="2:32" s="2454" customFormat="1" x14ac:dyDescent="0.2">
      <c r="B424" s="3639"/>
      <c r="C424" s="3640"/>
      <c r="D424" s="3640"/>
      <c r="E424" s="3640"/>
      <c r="F424" s="3640"/>
      <c r="G424" s="2573"/>
      <c r="H424" s="2573"/>
      <c r="I424" s="2573"/>
      <c r="J424" s="2573"/>
      <c r="K424" s="2573"/>
      <c r="L424" s="2573"/>
      <c r="M424" s="2573"/>
      <c r="N424" s="2573"/>
      <c r="O424" s="2573"/>
      <c r="P424" s="2573"/>
      <c r="Q424" s="2573"/>
      <c r="R424" s="2573"/>
      <c r="S424" s="2573"/>
      <c r="T424" s="2573"/>
      <c r="U424" s="2573"/>
      <c r="V424" s="2573"/>
      <c r="W424" s="2573"/>
      <c r="X424" s="2573"/>
      <c r="Y424" s="2573"/>
      <c r="Z424" s="2573"/>
      <c r="AA424" s="2573"/>
      <c r="AB424" s="2573"/>
      <c r="AC424" s="2573"/>
      <c r="AD424" s="2573"/>
      <c r="AE424" s="2573"/>
      <c r="AF424" s="2574"/>
    </row>
    <row r="425" spans="2:32" s="2454" customFormat="1" x14ac:dyDescent="0.2">
      <c r="B425" s="2635" t="s">
        <v>5089</v>
      </c>
      <c r="C425" s="3640"/>
      <c r="D425" s="3866" t="s">
        <v>6499</v>
      </c>
      <c r="E425" s="3866"/>
      <c r="F425" s="3866"/>
      <c r="G425" s="2573"/>
      <c r="H425" s="2573"/>
      <c r="I425" s="2573"/>
      <c r="J425" s="2573"/>
      <c r="K425" s="2573"/>
      <c r="L425" s="2573"/>
      <c r="M425" s="2573"/>
      <c r="N425" s="2573"/>
      <c r="O425" s="2573"/>
      <c r="P425" s="2573"/>
      <c r="Q425" s="2573"/>
      <c r="R425" s="2573"/>
      <c r="S425" s="2573"/>
      <c r="T425" s="2573"/>
      <c r="U425" s="2573"/>
      <c r="V425" s="2573"/>
      <c r="W425" s="2573"/>
      <c r="X425" s="2573"/>
      <c r="Y425" s="2573"/>
      <c r="Z425" s="2573"/>
      <c r="AA425" s="2573"/>
      <c r="AB425" s="2573"/>
      <c r="AC425" s="2573"/>
      <c r="AD425" s="2573"/>
      <c r="AE425" s="2573"/>
      <c r="AF425" s="2574"/>
    </row>
    <row r="426" spans="2:32" s="2454" customFormat="1" ht="12.75" customHeight="1" x14ac:dyDescent="0.2">
      <c r="B426" s="3867" t="s">
        <v>5072</v>
      </c>
      <c r="C426" s="3868"/>
      <c r="D426" s="4771">
        <v>41729</v>
      </c>
      <c r="E426" s="4771"/>
      <c r="F426" s="4771"/>
      <c r="G426" s="2633"/>
      <c r="H426" s="2573"/>
      <c r="I426" s="2573"/>
      <c r="J426" s="2573"/>
      <c r="K426" s="2573"/>
      <c r="L426" s="2573"/>
      <c r="M426" s="2573"/>
      <c r="N426" s="2573"/>
      <c r="O426" s="2573"/>
      <c r="P426" s="2573"/>
      <c r="Q426" s="2573"/>
      <c r="R426" s="2573"/>
      <c r="S426" s="2573"/>
      <c r="T426" s="2573"/>
      <c r="U426" s="2573"/>
      <c r="V426" s="2573"/>
      <c r="W426" s="2573"/>
      <c r="X426" s="2573"/>
      <c r="Y426" s="2573"/>
      <c r="Z426" s="2573"/>
      <c r="AA426" s="2573"/>
      <c r="AB426" s="2573"/>
      <c r="AC426" s="2573"/>
      <c r="AD426" s="2573"/>
      <c r="AE426" s="2573"/>
      <c r="AF426" s="2574"/>
    </row>
    <row r="427" spans="2:32" s="2454" customFormat="1" ht="12.75" customHeight="1" x14ac:dyDescent="0.2">
      <c r="B427" s="3863" t="s">
        <v>5070</v>
      </c>
      <c r="C427" s="3864"/>
      <c r="D427" s="3887">
        <v>41790</v>
      </c>
      <c r="E427" s="3887"/>
      <c r="F427" s="3887"/>
      <c r="G427" s="2573"/>
      <c r="H427" s="2573"/>
      <c r="I427" s="2573"/>
      <c r="J427" s="2573"/>
      <c r="K427" s="2573"/>
      <c r="L427" s="2573"/>
      <c r="M427" s="2573"/>
      <c r="N427" s="2573"/>
      <c r="O427" s="2573"/>
      <c r="P427" s="2573"/>
      <c r="Q427" s="2573"/>
      <c r="R427" s="2573"/>
      <c r="S427" s="2573"/>
      <c r="T427" s="2573"/>
      <c r="U427" s="2573"/>
      <c r="V427" s="2573"/>
      <c r="W427" s="2573"/>
      <c r="X427" s="2573"/>
      <c r="Y427" s="2573"/>
      <c r="Z427" s="2573"/>
      <c r="AA427" s="2573"/>
      <c r="AB427" s="2573"/>
      <c r="AC427" s="2573"/>
      <c r="AD427" s="2573"/>
      <c r="AE427" s="2573"/>
      <c r="AF427" s="2574"/>
    </row>
    <row r="428" spans="2:32" s="2454" customFormat="1" ht="13.5" thickBot="1" x14ac:dyDescent="0.25">
      <c r="B428" s="3639"/>
      <c r="C428" s="3640"/>
      <c r="D428" s="3640"/>
      <c r="E428" s="3640"/>
      <c r="F428" s="3640"/>
      <c r="G428" s="2573"/>
      <c r="H428" s="2573"/>
      <c r="I428" s="2573"/>
      <c r="J428" s="2573"/>
      <c r="K428" s="2573"/>
      <c r="L428" s="2573"/>
      <c r="M428" s="2573"/>
      <c r="N428" s="2573"/>
      <c r="O428" s="2573"/>
      <c r="P428" s="2573"/>
      <c r="Q428" s="2573"/>
      <c r="R428" s="2573"/>
      <c r="S428" s="2573"/>
      <c r="T428" s="2573"/>
      <c r="U428" s="2573"/>
      <c r="V428" s="2573"/>
      <c r="W428" s="2573"/>
      <c r="X428" s="2573"/>
      <c r="Y428" s="2573"/>
      <c r="Z428" s="2573"/>
      <c r="AA428" s="2573"/>
      <c r="AB428" s="2573"/>
      <c r="AC428" s="2573"/>
      <c r="AD428" s="2573"/>
      <c r="AE428" s="2573"/>
      <c r="AF428" s="2574"/>
    </row>
    <row r="429" spans="2:32" s="2454" customFormat="1" ht="144.75" customHeight="1" thickBot="1" x14ac:dyDescent="0.25">
      <c r="B429" s="3844" t="s">
        <v>5071</v>
      </c>
      <c r="C429" s="3871"/>
      <c r="D429" s="3872" t="s">
        <v>6500</v>
      </c>
      <c r="E429" s="3847"/>
      <c r="F429" s="3847"/>
      <c r="G429" s="3847"/>
      <c r="H429" s="3847"/>
      <c r="I429" s="3847"/>
      <c r="J429" s="3847"/>
      <c r="K429" s="3847"/>
      <c r="L429" s="3847"/>
      <c r="M429" s="3847"/>
      <c r="N429" s="3847"/>
      <c r="O429" s="3847"/>
      <c r="P429" s="3847"/>
      <c r="Q429" s="3848"/>
      <c r="R429" s="2573"/>
      <c r="S429" s="2573"/>
      <c r="T429" s="2573"/>
      <c r="U429" s="2573"/>
      <c r="V429" s="2573"/>
      <c r="W429" s="2573"/>
      <c r="X429" s="2573"/>
      <c r="Y429" s="2573"/>
      <c r="Z429" s="2573"/>
      <c r="AA429" s="2573"/>
      <c r="AB429" s="2573"/>
      <c r="AC429" s="2573"/>
      <c r="AD429" s="2573"/>
      <c r="AE429" s="2573"/>
      <c r="AF429" s="2574"/>
    </row>
    <row r="430" spans="2:32" s="2454" customFormat="1" ht="13.5" thickBot="1" x14ac:dyDescent="0.25">
      <c r="B430" s="3639"/>
      <c r="C430" s="3640"/>
      <c r="D430" s="3640"/>
      <c r="E430" s="3640"/>
      <c r="F430" s="3640"/>
      <c r="G430" s="2573"/>
      <c r="H430" s="2573"/>
      <c r="I430" s="2573"/>
      <c r="J430" s="2573"/>
      <c r="K430" s="2573"/>
      <c r="L430" s="2573"/>
      <c r="M430" s="2573"/>
      <c r="N430" s="2573"/>
      <c r="O430" s="2573"/>
      <c r="P430" s="2573"/>
      <c r="Q430" s="2573"/>
      <c r="R430" s="2637"/>
      <c r="S430" s="2573"/>
      <c r="T430" s="2573"/>
      <c r="U430" s="2573"/>
      <c r="V430" s="2573"/>
      <c r="W430" s="2573"/>
      <c r="X430" s="2573"/>
      <c r="Y430" s="2573"/>
      <c r="Z430" s="2573"/>
      <c r="AA430" s="2573"/>
      <c r="AB430" s="2573"/>
      <c r="AC430" s="2573"/>
      <c r="AD430" s="2573"/>
      <c r="AE430" s="2573"/>
      <c r="AF430" s="2574"/>
    </row>
    <row r="431" spans="2:32" s="2454" customFormat="1" ht="13.5" customHeight="1" thickBot="1" x14ac:dyDescent="0.25">
      <c r="B431" s="3852" t="s">
        <v>5073</v>
      </c>
      <c r="C431" s="3853"/>
      <c r="D431" s="3851" t="s">
        <v>5074</v>
      </c>
      <c r="E431" s="3856" t="s">
        <v>224</v>
      </c>
      <c r="F431" s="3857"/>
      <c r="G431" s="3857"/>
      <c r="H431" s="3857"/>
      <c r="I431" s="3857"/>
      <c r="J431" s="3857"/>
      <c r="K431" s="3857"/>
      <c r="L431" s="3857"/>
      <c r="M431" s="3857"/>
      <c r="N431" s="3857"/>
      <c r="O431" s="3857"/>
      <c r="P431" s="3858"/>
      <c r="Q431" s="3859" t="s">
        <v>340</v>
      </c>
      <c r="R431" s="3860"/>
      <c r="S431" s="3861"/>
      <c r="T431" s="3861"/>
      <c r="U431" s="3861"/>
      <c r="V431" s="3861"/>
      <c r="W431" s="3861"/>
      <c r="X431" s="3861"/>
      <c r="Y431" s="3862"/>
      <c r="Z431" s="3859" t="s">
        <v>225</v>
      </c>
      <c r="AA431" s="3861"/>
      <c r="AB431" s="3862"/>
      <c r="AC431" s="3873" t="s">
        <v>4993</v>
      </c>
      <c r="AD431" s="3874"/>
      <c r="AE431" s="3875"/>
      <c r="AF431" s="2574"/>
    </row>
    <row r="432" spans="2:32" s="2454" customFormat="1" ht="13.5" customHeight="1" thickBot="1" x14ac:dyDescent="0.25">
      <c r="B432" s="3854"/>
      <c r="C432" s="3855"/>
      <c r="D432" s="3851"/>
      <c r="E432" s="3851" t="s">
        <v>5011</v>
      </c>
      <c r="F432" s="3851" t="s">
        <v>5012</v>
      </c>
      <c r="G432" s="3830" t="s">
        <v>5014</v>
      </c>
      <c r="H432" s="3830" t="s">
        <v>5075</v>
      </c>
      <c r="I432" s="3876" t="s">
        <v>5076</v>
      </c>
      <c r="J432" s="3876" t="s">
        <v>5077</v>
      </c>
      <c r="K432" s="3876" t="s">
        <v>5017</v>
      </c>
      <c r="L432" s="3876"/>
      <c r="M432" s="3876" t="s">
        <v>5078</v>
      </c>
      <c r="N432" s="3876" t="s">
        <v>5079</v>
      </c>
      <c r="O432" s="3876" t="s">
        <v>5080</v>
      </c>
      <c r="P432" s="3876" t="s">
        <v>5081</v>
      </c>
      <c r="Q432" s="3827" t="s">
        <v>5023</v>
      </c>
      <c r="R432" s="3827" t="s">
        <v>5024</v>
      </c>
      <c r="S432" s="3827" t="s">
        <v>5025</v>
      </c>
      <c r="T432" s="3827" t="s">
        <v>5082</v>
      </c>
      <c r="U432" s="3827" t="s">
        <v>5083</v>
      </c>
      <c r="V432" s="3827" t="s">
        <v>5028</v>
      </c>
      <c r="W432" s="3827" t="s">
        <v>5030</v>
      </c>
      <c r="X432" s="3830" t="s">
        <v>5084</v>
      </c>
      <c r="Y432" s="3830" t="s">
        <v>5085</v>
      </c>
      <c r="Z432" s="3827" t="s">
        <v>5086</v>
      </c>
      <c r="AA432" s="3827" t="s">
        <v>5087</v>
      </c>
      <c r="AB432" s="3827" t="s">
        <v>5088</v>
      </c>
      <c r="AC432" s="3827" t="s">
        <v>1154</v>
      </c>
      <c r="AD432" s="3827" t="s">
        <v>4994</v>
      </c>
      <c r="AE432" s="3827" t="s">
        <v>4995</v>
      </c>
      <c r="AF432" s="2574"/>
    </row>
    <row r="433" spans="2:32" s="2454" customFormat="1" ht="13.5" thickBot="1" x14ac:dyDescent="0.25">
      <c r="B433" s="3854"/>
      <c r="C433" s="3855"/>
      <c r="D433" s="3827"/>
      <c r="E433" s="3827"/>
      <c r="F433" s="3827"/>
      <c r="G433" s="3829"/>
      <c r="H433" s="3829"/>
      <c r="I433" s="3830"/>
      <c r="J433" s="3830"/>
      <c r="K433" s="3637" t="s">
        <v>5037</v>
      </c>
      <c r="L433" s="3638" t="s">
        <v>2798</v>
      </c>
      <c r="M433" s="3830"/>
      <c r="N433" s="3830"/>
      <c r="O433" s="3830"/>
      <c r="P433" s="3830"/>
      <c r="Q433" s="3828"/>
      <c r="R433" s="3828"/>
      <c r="S433" s="3828"/>
      <c r="T433" s="3828"/>
      <c r="U433" s="3828"/>
      <c r="V433" s="3828"/>
      <c r="W433" s="3828"/>
      <c r="X433" s="3829"/>
      <c r="Y433" s="3829"/>
      <c r="Z433" s="3828"/>
      <c r="AA433" s="3828"/>
      <c r="AB433" s="3828"/>
      <c r="AC433" s="3828"/>
      <c r="AD433" s="3828"/>
      <c r="AE433" s="3828"/>
      <c r="AF433" s="2574"/>
    </row>
    <row r="434" spans="2:32" s="2454" customFormat="1" ht="13.5" thickBot="1" x14ac:dyDescent="0.25">
      <c r="B434" s="3941" t="s">
        <v>6499</v>
      </c>
      <c r="C434" s="3942"/>
      <c r="D434" s="3352" t="s">
        <v>6116</v>
      </c>
      <c r="E434" s="3013"/>
      <c r="F434" s="3403"/>
      <c r="G434" s="3403"/>
      <c r="H434" s="3002"/>
      <c r="I434" s="3013"/>
      <c r="J434" s="3013"/>
      <c r="K434" s="3002"/>
      <c r="L434" s="3002"/>
      <c r="M434" s="3013"/>
      <c r="N434" s="3013"/>
      <c r="O434" s="3013"/>
      <c r="P434" s="3013"/>
      <c r="Q434" s="3012"/>
      <c r="R434" s="3153"/>
      <c r="S434" s="3404"/>
      <c r="T434" s="3012"/>
      <c r="U434" s="3012"/>
      <c r="V434" s="3404"/>
      <c r="W434" s="3404"/>
      <c r="X434" s="3012"/>
      <c r="Y434" s="3012"/>
      <c r="Z434" s="2587"/>
      <c r="AA434" s="2588"/>
      <c r="AB434" s="2588"/>
      <c r="AC434" s="2986"/>
      <c r="AD434" s="2986"/>
      <c r="AE434" s="2987"/>
      <c r="AF434" s="2574"/>
    </row>
    <row r="435" spans="2:32" s="2454" customFormat="1" x14ac:dyDescent="0.2">
      <c r="B435" s="2636"/>
      <c r="C435" s="2568"/>
      <c r="D435" s="2568"/>
      <c r="E435" s="2568"/>
      <c r="F435" s="2568"/>
      <c r="G435" s="2569"/>
      <c r="H435" s="2569"/>
      <c r="I435" s="2569"/>
      <c r="J435" s="2569"/>
      <c r="K435" s="2568"/>
      <c r="L435" s="2569"/>
      <c r="M435" s="2569"/>
      <c r="N435" s="2569"/>
      <c r="O435" s="2569"/>
      <c r="P435" s="2569"/>
      <c r="Q435" s="2633"/>
      <c r="R435" s="2633"/>
      <c r="S435" s="2633"/>
      <c r="T435" s="2633"/>
      <c r="U435" s="2633"/>
      <c r="V435" s="2633"/>
      <c r="W435" s="2633"/>
      <c r="X435" s="2633"/>
      <c r="Y435" s="2633"/>
      <c r="Z435" s="2633"/>
      <c r="AA435" s="2633"/>
      <c r="AB435" s="2633"/>
      <c r="AC435" s="2633"/>
      <c r="AD435" s="2633"/>
      <c r="AE435" s="2633"/>
      <c r="AF435" s="2574"/>
    </row>
    <row r="436" spans="2:32" s="2454" customFormat="1" x14ac:dyDescent="0.2">
      <c r="B436" s="3881" t="s">
        <v>4996</v>
      </c>
      <c r="C436" s="3882"/>
      <c r="D436" s="3883" t="s">
        <v>1871</v>
      </c>
      <c r="E436" s="3883"/>
      <c r="F436" s="3883"/>
      <c r="G436" s="3883"/>
      <c r="H436" s="3883"/>
      <c r="I436" s="2634"/>
      <c r="J436" s="2634"/>
      <c r="K436" s="2634"/>
      <c r="L436" s="2634"/>
      <c r="M436" s="2634"/>
      <c r="N436" s="2634"/>
      <c r="O436" s="2634"/>
      <c r="P436" s="2634"/>
      <c r="Q436" s="2633"/>
      <c r="R436" s="2633"/>
      <c r="S436" s="2633"/>
      <c r="T436" s="2633"/>
      <c r="U436" s="2633"/>
      <c r="V436" s="2633"/>
      <c r="W436" s="2633"/>
      <c r="X436" s="2633"/>
      <c r="Y436" s="2633"/>
      <c r="Z436" s="2633"/>
      <c r="AA436" s="2633"/>
      <c r="AB436" s="2633"/>
      <c r="AC436" s="2633"/>
      <c r="AD436" s="2633"/>
      <c r="AE436" s="2633"/>
      <c r="AF436" s="2574"/>
    </row>
    <row r="437" spans="2:32" s="2454" customFormat="1" x14ac:dyDescent="0.2">
      <c r="B437" s="3881" t="s">
        <v>4997</v>
      </c>
      <c r="C437" s="3882"/>
      <c r="D437" s="3883" t="s">
        <v>1871</v>
      </c>
      <c r="E437" s="3883"/>
      <c r="F437" s="3883"/>
      <c r="G437" s="3883"/>
      <c r="H437" s="3883"/>
      <c r="I437" s="2634"/>
      <c r="J437" s="2634"/>
      <c r="K437" s="2634"/>
      <c r="L437" s="2634"/>
      <c r="M437" s="2634"/>
      <c r="N437" s="2634"/>
      <c r="O437" s="2634"/>
      <c r="P437" s="2634"/>
      <c r="Q437" s="2633"/>
      <c r="R437" s="2633"/>
      <c r="S437" s="2633"/>
      <c r="T437" s="2633"/>
      <c r="U437" s="2633"/>
      <c r="V437" s="2633"/>
      <c r="W437" s="2633"/>
      <c r="X437" s="2633"/>
      <c r="Y437" s="2633"/>
      <c r="Z437" s="2633"/>
      <c r="AA437" s="2633"/>
      <c r="AB437" s="2633"/>
      <c r="AC437" s="2633"/>
      <c r="AD437" s="2633"/>
      <c r="AE437" s="2633"/>
      <c r="AF437" s="2574"/>
    </row>
    <row r="438" spans="2:32" s="2454" customFormat="1" ht="13.5" thickBot="1" x14ac:dyDescent="0.25">
      <c r="B438" s="3642"/>
      <c r="C438" s="3641"/>
      <c r="D438" s="3641"/>
      <c r="E438" s="3641"/>
      <c r="F438" s="3641"/>
      <c r="G438" s="2637"/>
      <c r="H438" s="2637"/>
      <c r="I438" s="2637"/>
      <c r="J438" s="2637"/>
      <c r="K438" s="2637"/>
      <c r="L438" s="2637"/>
      <c r="M438" s="2637"/>
      <c r="N438" s="2637"/>
      <c r="O438" s="2637"/>
      <c r="P438" s="2637"/>
      <c r="Q438" s="2637"/>
      <c r="R438" s="2637"/>
      <c r="S438" s="2637"/>
      <c r="T438" s="2637"/>
      <c r="U438" s="2637"/>
      <c r="V438" s="2637"/>
      <c r="W438" s="2637"/>
      <c r="X438" s="2637"/>
      <c r="Y438" s="2637"/>
      <c r="Z438" s="2637"/>
      <c r="AA438" s="2637"/>
      <c r="AB438" s="2637"/>
      <c r="AC438" s="2637"/>
      <c r="AD438" s="2637"/>
      <c r="AE438" s="2637"/>
      <c r="AF438" s="2579"/>
    </row>
    <row r="439" spans="2:32" s="2454" customFormat="1" x14ac:dyDescent="0.2">
      <c r="B439" s="3469"/>
      <c r="I439" s="2876"/>
    </row>
    <row r="440" spans="2:32" s="2454" customFormat="1" ht="13.5" thickBot="1" x14ac:dyDescent="0.25">
      <c r="B440" s="2537"/>
      <c r="I440" s="2876"/>
    </row>
    <row r="441" spans="2:32" s="2454" customFormat="1" ht="20.25" x14ac:dyDescent="0.2">
      <c r="B441" s="3839" t="s">
        <v>5069</v>
      </c>
      <c r="C441" s="3840"/>
      <c r="D441" s="3840"/>
      <c r="E441" s="3840"/>
      <c r="F441" s="3840"/>
      <c r="G441" s="3840"/>
      <c r="H441" s="3840"/>
      <c r="I441" s="3840"/>
      <c r="J441" s="3840"/>
      <c r="K441" s="3840"/>
      <c r="L441" s="3840"/>
      <c r="M441" s="3840"/>
      <c r="N441" s="3840"/>
      <c r="O441" s="3840"/>
      <c r="P441" s="3840"/>
      <c r="Q441" s="3840"/>
      <c r="R441" s="3840"/>
      <c r="S441" s="3840"/>
      <c r="T441" s="3840"/>
      <c r="U441" s="3840"/>
      <c r="V441" s="3840"/>
      <c r="W441" s="3840"/>
      <c r="X441" s="3840"/>
      <c r="Y441" s="3840"/>
      <c r="Z441" s="3840"/>
      <c r="AA441" s="3840"/>
      <c r="AB441" s="3840"/>
      <c r="AC441" s="3840"/>
      <c r="AD441" s="3840"/>
      <c r="AE441" s="3840"/>
      <c r="AF441" s="3841"/>
    </row>
    <row r="442" spans="2:32" s="2454" customFormat="1" x14ac:dyDescent="0.2">
      <c r="B442" s="3639"/>
      <c r="C442" s="3640"/>
      <c r="D442" s="3640"/>
      <c r="E442" s="3640"/>
      <c r="F442" s="3640"/>
      <c r="G442" s="2573"/>
      <c r="H442" s="2573"/>
      <c r="I442" s="2573"/>
      <c r="J442" s="2573"/>
      <c r="K442" s="2573"/>
      <c r="L442" s="2573"/>
      <c r="M442" s="2573"/>
      <c r="N442" s="2573"/>
      <c r="O442" s="2573"/>
      <c r="P442" s="2573"/>
      <c r="Q442" s="2573"/>
      <c r="R442" s="2573"/>
      <c r="S442" s="2573"/>
      <c r="T442" s="2573"/>
      <c r="U442" s="2573"/>
      <c r="V442" s="2573"/>
      <c r="W442" s="2573"/>
      <c r="X442" s="2573"/>
      <c r="Y442" s="2573"/>
      <c r="Z442" s="2573"/>
      <c r="AA442" s="2573"/>
      <c r="AB442" s="2573"/>
      <c r="AC442" s="2573"/>
      <c r="AD442" s="2573"/>
      <c r="AE442" s="2573"/>
      <c r="AF442" s="2574"/>
    </row>
    <row r="443" spans="2:32" s="2454" customFormat="1" x14ac:dyDescent="0.2">
      <c r="B443" s="2635" t="s">
        <v>5089</v>
      </c>
      <c r="C443" s="3640"/>
      <c r="D443" s="3866" t="s">
        <v>6565</v>
      </c>
      <c r="E443" s="3866"/>
      <c r="F443" s="3866"/>
      <c r="G443" s="2573"/>
      <c r="H443" s="2573"/>
      <c r="I443" s="2573"/>
      <c r="J443" s="2573"/>
      <c r="K443" s="2573"/>
      <c r="L443" s="2573"/>
      <c r="M443" s="2573"/>
      <c r="N443" s="2573"/>
      <c r="O443" s="2573"/>
      <c r="P443" s="2573"/>
      <c r="Q443" s="2573"/>
      <c r="R443" s="2573"/>
      <c r="S443" s="2573"/>
      <c r="T443" s="2573"/>
      <c r="U443" s="2573"/>
      <c r="V443" s="2573"/>
      <c r="W443" s="2573"/>
      <c r="X443" s="2573"/>
      <c r="Y443" s="2573"/>
      <c r="Z443" s="2573"/>
      <c r="AA443" s="2573"/>
      <c r="AB443" s="2573"/>
      <c r="AC443" s="2573"/>
      <c r="AD443" s="2573"/>
      <c r="AE443" s="2573"/>
      <c r="AF443" s="2574"/>
    </row>
    <row r="444" spans="2:32" s="2454" customFormat="1" ht="12.75" customHeight="1" x14ac:dyDescent="0.2">
      <c r="B444" s="3867" t="s">
        <v>5072</v>
      </c>
      <c r="C444" s="3868"/>
      <c r="D444" s="4771">
        <v>41709</v>
      </c>
      <c r="E444" s="4771"/>
      <c r="F444" s="4771"/>
      <c r="G444" s="2633"/>
      <c r="H444" s="2573"/>
      <c r="I444" s="2573"/>
      <c r="J444" s="2573"/>
      <c r="K444" s="2573"/>
      <c r="L444" s="2573"/>
      <c r="M444" s="2573"/>
      <c r="N444" s="2573"/>
      <c r="O444" s="2573"/>
      <c r="P444" s="2573"/>
      <c r="Q444" s="2573"/>
      <c r="R444" s="2573"/>
      <c r="S444" s="2573"/>
      <c r="T444" s="2573"/>
      <c r="U444" s="2573"/>
      <c r="V444" s="2573"/>
      <c r="W444" s="2573"/>
      <c r="X444" s="2573"/>
      <c r="Y444" s="2573"/>
      <c r="Z444" s="2573"/>
      <c r="AA444" s="2573"/>
      <c r="AB444" s="2573"/>
      <c r="AC444" s="2573"/>
      <c r="AD444" s="2573"/>
      <c r="AE444" s="2573"/>
      <c r="AF444" s="2574"/>
    </row>
    <row r="445" spans="2:32" s="2454" customFormat="1" ht="12.75" customHeight="1" x14ac:dyDescent="0.2">
      <c r="B445" s="3863" t="s">
        <v>5070</v>
      </c>
      <c r="C445" s="3864"/>
      <c r="D445" s="3887">
        <v>41820</v>
      </c>
      <c r="E445" s="3887"/>
      <c r="F445" s="3887"/>
      <c r="G445" s="2573"/>
      <c r="H445" s="2573"/>
      <c r="I445" s="2573"/>
      <c r="J445" s="2573"/>
      <c r="K445" s="2573"/>
      <c r="L445" s="2573"/>
      <c r="M445" s="2573"/>
      <c r="N445" s="2573"/>
      <c r="O445" s="2573"/>
      <c r="P445" s="2573"/>
      <c r="Q445" s="2573"/>
      <c r="R445" s="2573"/>
      <c r="S445" s="2573"/>
      <c r="T445" s="2573"/>
      <c r="U445" s="2573"/>
      <c r="V445" s="2573"/>
      <c r="W445" s="2573"/>
      <c r="X445" s="2573"/>
      <c r="Y445" s="2573"/>
      <c r="Z445" s="2573"/>
      <c r="AA445" s="2573"/>
      <c r="AB445" s="2573"/>
      <c r="AC445" s="2573"/>
      <c r="AD445" s="2573"/>
      <c r="AE445" s="2573"/>
      <c r="AF445" s="2574"/>
    </row>
    <row r="446" spans="2:32" s="2454" customFormat="1" ht="12.75" customHeight="1" thickBot="1" x14ac:dyDescent="0.25">
      <c r="B446" s="3639"/>
      <c r="C446" s="3640"/>
      <c r="D446" s="3640"/>
      <c r="E446" s="3640"/>
      <c r="F446" s="3640"/>
      <c r="G446" s="2573"/>
      <c r="H446" s="2573"/>
      <c r="I446" s="2573"/>
      <c r="J446" s="2573"/>
      <c r="K446" s="2573"/>
      <c r="L446" s="2573"/>
      <c r="M446" s="2573"/>
      <c r="N446" s="2573"/>
      <c r="O446" s="2573"/>
      <c r="P446" s="2573"/>
      <c r="Q446" s="2573"/>
      <c r="R446" s="2573"/>
      <c r="S446" s="2573"/>
      <c r="T446" s="2573"/>
      <c r="U446" s="2573"/>
      <c r="V446" s="2573"/>
      <c r="W446" s="2573"/>
      <c r="X446" s="2573"/>
      <c r="Y446" s="2573"/>
      <c r="Z446" s="2573"/>
      <c r="AA446" s="2573"/>
      <c r="AB446" s="2573"/>
      <c r="AC446" s="2573"/>
      <c r="AD446" s="2573"/>
      <c r="AE446" s="2573"/>
      <c r="AF446" s="2574"/>
    </row>
    <row r="447" spans="2:32" s="2454" customFormat="1" ht="51.75" customHeight="1" thickBot="1" x14ac:dyDescent="0.25">
      <c r="B447" s="3844" t="s">
        <v>5071</v>
      </c>
      <c r="C447" s="3871"/>
      <c r="D447" s="3872" t="s">
        <v>6498</v>
      </c>
      <c r="E447" s="3847"/>
      <c r="F447" s="3847"/>
      <c r="G447" s="3847"/>
      <c r="H447" s="3847"/>
      <c r="I447" s="3847"/>
      <c r="J447" s="3847"/>
      <c r="K447" s="3847"/>
      <c r="L447" s="3847"/>
      <c r="M447" s="3847"/>
      <c r="N447" s="3847"/>
      <c r="O447" s="3847"/>
      <c r="P447" s="3847"/>
      <c r="Q447" s="3848"/>
      <c r="R447" s="2573"/>
      <c r="S447" s="2573"/>
      <c r="T447" s="2573"/>
      <c r="U447" s="2573"/>
      <c r="V447" s="2573"/>
      <c r="W447" s="2573"/>
      <c r="X447" s="2573"/>
      <c r="Y447" s="2573"/>
      <c r="Z447" s="2573"/>
      <c r="AA447" s="2573"/>
      <c r="AB447" s="2573"/>
      <c r="AC447" s="2573"/>
      <c r="AD447" s="2573"/>
      <c r="AE447" s="2573"/>
      <c r="AF447" s="2574"/>
    </row>
    <row r="448" spans="2:32" s="2454" customFormat="1" ht="13.5" thickBot="1" x14ac:dyDescent="0.25">
      <c r="B448" s="3639"/>
      <c r="C448" s="3640"/>
      <c r="D448" s="3640"/>
      <c r="E448" s="3640"/>
      <c r="F448" s="3640"/>
      <c r="G448" s="2573"/>
      <c r="H448" s="2573"/>
      <c r="I448" s="2573"/>
      <c r="J448" s="2573"/>
      <c r="K448" s="2573"/>
      <c r="L448" s="2573"/>
      <c r="M448" s="2573"/>
      <c r="N448" s="2573"/>
      <c r="O448" s="2573"/>
      <c r="P448" s="2573"/>
      <c r="Q448" s="2573"/>
      <c r="R448" s="2637"/>
      <c r="S448" s="2573"/>
      <c r="T448" s="2573"/>
      <c r="U448" s="2573"/>
      <c r="V448" s="2573"/>
      <c r="W448" s="2573"/>
      <c r="X448" s="2573"/>
      <c r="Y448" s="2573"/>
      <c r="Z448" s="2573"/>
      <c r="AA448" s="2573"/>
      <c r="AB448" s="2573"/>
      <c r="AC448" s="2573"/>
      <c r="AD448" s="2573"/>
      <c r="AE448" s="2573"/>
      <c r="AF448" s="2574"/>
    </row>
    <row r="449" spans="2:32" s="2454" customFormat="1" ht="13.5" customHeight="1" thickBot="1" x14ac:dyDescent="0.25">
      <c r="B449" s="3852" t="s">
        <v>5073</v>
      </c>
      <c r="C449" s="3853"/>
      <c r="D449" s="3851" t="s">
        <v>5074</v>
      </c>
      <c r="E449" s="3856" t="s">
        <v>224</v>
      </c>
      <c r="F449" s="3857"/>
      <c r="G449" s="3857"/>
      <c r="H449" s="3857"/>
      <c r="I449" s="3857"/>
      <c r="J449" s="3857"/>
      <c r="K449" s="3857"/>
      <c r="L449" s="3857"/>
      <c r="M449" s="3857"/>
      <c r="N449" s="3857"/>
      <c r="O449" s="3857"/>
      <c r="P449" s="3858"/>
      <c r="Q449" s="3859" t="s">
        <v>340</v>
      </c>
      <c r="R449" s="3860"/>
      <c r="S449" s="3861"/>
      <c r="T449" s="3861"/>
      <c r="U449" s="3861"/>
      <c r="V449" s="3861"/>
      <c r="W449" s="3861"/>
      <c r="X449" s="3861"/>
      <c r="Y449" s="3862"/>
      <c r="Z449" s="3859" t="s">
        <v>225</v>
      </c>
      <c r="AA449" s="3861"/>
      <c r="AB449" s="3862"/>
      <c r="AC449" s="3873" t="s">
        <v>4993</v>
      </c>
      <c r="AD449" s="3874"/>
      <c r="AE449" s="3875"/>
      <c r="AF449" s="2574"/>
    </row>
    <row r="450" spans="2:32" s="2454" customFormat="1" ht="19.5" customHeight="1" thickBot="1" x14ac:dyDescent="0.25">
      <c r="B450" s="3854"/>
      <c r="C450" s="3855"/>
      <c r="D450" s="3851"/>
      <c r="E450" s="3851" t="s">
        <v>5011</v>
      </c>
      <c r="F450" s="3851" t="s">
        <v>5012</v>
      </c>
      <c r="G450" s="3830" t="s">
        <v>5014</v>
      </c>
      <c r="H450" s="3830" t="s">
        <v>5075</v>
      </c>
      <c r="I450" s="3876" t="s">
        <v>5076</v>
      </c>
      <c r="J450" s="3876" t="s">
        <v>5077</v>
      </c>
      <c r="K450" s="3876" t="s">
        <v>5017</v>
      </c>
      <c r="L450" s="3876"/>
      <c r="M450" s="3876" t="s">
        <v>5078</v>
      </c>
      <c r="N450" s="3876" t="s">
        <v>5079</v>
      </c>
      <c r="O450" s="3876" t="s">
        <v>5080</v>
      </c>
      <c r="P450" s="3876" t="s">
        <v>5081</v>
      </c>
      <c r="Q450" s="3827" t="s">
        <v>5023</v>
      </c>
      <c r="R450" s="3827" t="s">
        <v>5024</v>
      </c>
      <c r="S450" s="3827" t="s">
        <v>5025</v>
      </c>
      <c r="T450" s="3827" t="s">
        <v>5082</v>
      </c>
      <c r="U450" s="3827" t="s">
        <v>5083</v>
      </c>
      <c r="V450" s="3827" t="s">
        <v>5028</v>
      </c>
      <c r="W450" s="3827" t="s">
        <v>5030</v>
      </c>
      <c r="X450" s="3830" t="s">
        <v>5084</v>
      </c>
      <c r="Y450" s="3830" t="s">
        <v>5085</v>
      </c>
      <c r="Z450" s="3827" t="s">
        <v>5086</v>
      </c>
      <c r="AA450" s="3827" t="s">
        <v>5087</v>
      </c>
      <c r="AB450" s="3827" t="s">
        <v>5088</v>
      </c>
      <c r="AC450" s="3827" t="s">
        <v>1154</v>
      </c>
      <c r="AD450" s="3827" t="s">
        <v>4994</v>
      </c>
      <c r="AE450" s="3827" t="s">
        <v>4995</v>
      </c>
      <c r="AF450" s="2574"/>
    </row>
    <row r="451" spans="2:32" s="2454" customFormat="1" ht="19.5" customHeight="1" thickBot="1" x14ac:dyDescent="0.25">
      <c r="B451" s="3854"/>
      <c r="C451" s="3855"/>
      <c r="D451" s="3827"/>
      <c r="E451" s="3827"/>
      <c r="F451" s="3827"/>
      <c r="G451" s="3829"/>
      <c r="H451" s="3829"/>
      <c r="I451" s="3830"/>
      <c r="J451" s="3830"/>
      <c r="K451" s="3637" t="s">
        <v>5037</v>
      </c>
      <c r="L451" s="3638" t="s">
        <v>2798</v>
      </c>
      <c r="M451" s="3830"/>
      <c r="N451" s="3830"/>
      <c r="O451" s="3830"/>
      <c r="P451" s="3830"/>
      <c r="Q451" s="3828"/>
      <c r="R451" s="3828"/>
      <c r="S451" s="3828"/>
      <c r="T451" s="3828"/>
      <c r="U451" s="3828"/>
      <c r="V451" s="3828"/>
      <c r="W451" s="3828"/>
      <c r="X451" s="3829"/>
      <c r="Y451" s="3829"/>
      <c r="Z451" s="3828"/>
      <c r="AA451" s="3828"/>
      <c r="AB451" s="3828"/>
      <c r="AC451" s="3828"/>
      <c r="AD451" s="3828"/>
      <c r="AE451" s="3828"/>
      <c r="AF451" s="2574"/>
    </row>
    <row r="452" spans="2:32" s="2454" customFormat="1" ht="13.5" customHeight="1" x14ac:dyDescent="0.2">
      <c r="B452" s="4774" t="s">
        <v>6497</v>
      </c>
      <c r="C452" s="4774"/>
      <c r="D452" s="3150" t="s">
        <v>1534</v>
      </c>
      <c r="E452" s="3151"/>
      <c r="F452" s="3152"/>
      <c r="G452" s="2735"/>
      <c r="H452" s="2735"/>
      <c r="I452" s="3151"/>
      <c r="J452" s="3151"/>
      <c r="K452" s="3152"/>
      <c r="L452" s="2735"/>
      <c r="M452" s="3151"/>
      <c r="N452" s="3151"/>
      <c r="O452" s="3151"/>
      <c r="P452" s="3151"/>
      <c r="Q452" s="3151"/>
      <c r="R452" s="3152"/>
      <c r="S452" s="3152"/>
      <c r="T452" s="3151"/>
      <c r="U452" s="3151"/>
      <c r="V452" s="3152"/>
      <c r="W452" s="3152"/>
      <c r="X452" s="3151"/>
      <c r="Y452" s="3151"/>
      <c r="Z452" s="3152"/>
      <c r="AA452" s="3151"/>
      <c r="AB452" s="3151"/>
      <c r="AC452" s="2670"/>
      <c r="AD452" s="2670"/>
      <c r="AE452" s="2670"/>
      <c r="AF452" s="2574"/>
    </row>
    <row r="453" spans="2:32" s="2454" customFormat="1" x14ac:dyDescent="0.2">
      <c r="B453" s="2636"/>
      <c r="C453" s="2568"/>
      <c r="D453" s="2568"/>
      <c r="E453" s="2568"/>
      <c r="F453" s="2568"/>
      <c r="G453" s="2569"/>
      <c r="H453" s="2569"/>
      <c r="I453" s="2569"/>
      <c r="J453" s="2569"/>
      <c r="K453" s="2568"/>
      <c r="L453" s="2569"/>
      <c r="M453" s="2569"/>
      <c r="N453" s="2569"/>
      <c r="O453" s="2569"/>
      <c r="P453" s="2569"/>
      <c r="Q453" s="2633"/>
      <c r="R453" s="2633"/>
      <c r="S453" s="2633"/>
      <c r="T453" s="2633"/>
      <c r="U453" s="2633"/>
      <c r="V453" s="2633"/>
      <c r="W453" s="2633"/>
      <c r="X453" s="2633"/>
      <c r="Y453" s="2633"/>
      <c r="Z453" s="2633"/>
      <c r="AA453" s="2633"/>
      <c r="AB453" s="2633"/>
      <c r="AC453" s="2633"/>
      <c r="AD453" s="2633"/>
      <c r="AE453" s="2633"/>
      <c r="AF453" s="2574"/>
    </row>
    <row r="454" spans="2:32" s="2454" customFormat="1" x14ac:dyDescent="0.2">
      <c r="B454" s="3881" t="s">
        <v>4996</v>
      </c>
      <c r="C454" s="3882"/>
      <c r="D454" s="3883" t="s">
        <v>5092</v>
      </c>
      <c r="E454" s="3883"/>
      <c r="F454" s="3883"/>
      <c r="G454" s="3883"/>
      <c r="H454" s="3883"/>
      <c r="I454" s="2634"/>
      <c r="J454" s="2634"/>
      <c r="K454" s="2634"/>
      <c r="L454" s="2634"/>
      <c r="M454" s="2634"/>
      <c r="N454" s="2634"/>
      <c r="O454" s="2634"/>
      <c r="P454" s="2634"/>
      <c r="Q454" s="2633"/>
      <c r="R454" s="2633"/>
      <c r="S454" s="2633"/>
      <c r="T454" s="2633"/>
      <c r="U454" s="2633"/>
      <c r="V454" s="2633"/>
      <c r="W454" s="2633"/>
      <c r="X454" s="2633"/>
      <c r="Y454" s="2633"/>
      <c r="Z454" s="2633"/>
      <c r="AA454" s="2633"/>
      <c r="AB454" s="2633"/>
      <c r="AC454" s="2633"/>
      <c r="AD454" s="2633"/>
      <c r="AE454" s="2633"/>
      <c r="AF454" s="2574"/>
    </row>
    <row r="455" spans="2:32" s="2454" customFormat="1" x14ac:dyDescent="0.2">
      <c r="B455" s="3881" t="s">
        <v>4997</v>
      </c>
      <c r="C455" s="3882"/>
      <c r="D455" s="3883" t="s">
        <v>5092</v>
      </c>
      <c r="E455" s="3883"/>
      <c r="F455" s="3883"/>
      <c r="G455" s="3883"/>
      <c r="H455" s="3883"/>
      <c r="I455" s="2634"/>
      <c r="J455" s="2634"/>
      <c r="K455" s="2634"/>
      <c r="L455" s="2634"/>
      <c r="M455" s="2634"/>
      <c r="N455" s="2634"/>
      <c r="O455" s="2634"/>
      <c r="P455" s="2634"/>
      <c r="Q455" s="2633"/>
      <c r="R455" s="2633"/>
      <c r="S455" s="2633"/>
      <c r="T455" s="2633"/>
      <c r="U455" s="2633"/>
      <c r="V455" s="2633"/>
      <c r="W455" s="2633"/>
      <c r="X455" s="2633"/>
      <c r="Y455" s="2633"/>
      <c r="Z455" s="2633"/>
      <c r="AA455" s="2633"/>
      <c r="AB455" s="2633"/>
      <c r="AC455" s="2633"/>
      <c r="AD455" s="2633"/>
      <c r="AE455" s="2633"/>
      <c r="AF455" s="2574"/>
    </row>
    <row r="456" spans="2:32" s="2454" customFormat="1" ht="13.5" thickBot="1" x14ac:dyDescent="0.25">
      <c r="B456" s="3642"/>
      <c r="C456" s="3641"/>
      <c r="D456" s="3641"/>
      <c r="E456" s="3641"/>
      <c r="F456" s="3641"/>
      <c r="G456" s="2637"/>
      <c r="H456" s="2637"/>
      <c r="I456" s="2637"/>
      <c r="J456" s="2637"/>
      <c r="K456" s="2637"/>
      <c r="L456" s="2637"/>
      <c r="M456" s="2637"/>
      <c r="N456" s="2637"/>
      <c r="O456" s="2637"/>
      <c r="P456" s="2637"/>
      <c r="Q456" s="2637"/>
      <c r="R456" s="2637"/>
      <c r="S456" s="2637"/>
      <c r="T456" s="2637"/>
      <c r="U456" s="2637"/>
      <c r="V456" s="2637"/>
      <c r="W456" s="2637"/>
      <c r="X456" s="2637"/>
      <c r="Y456" s="2637"/>
      <c r="Z456" s="2637"/>
      <c r="AA456" s="2637"/>
      <c r="AB456" s="2637"/>
      <c r="AC456" s="2637"/>
      <c r="AD456" s="2637"/>
      <c r="AE456" s="2637"/>
      <c r="AF456" s="2579"/>
    </row>
    <row r="457" spans="2:32" s="2454" customFormat="1" x14ac:dyDescent="0.2">
      <c r="B457" s="3469"/>
      <c r="I457" s="2876"/>
    </row>
    <row r="458" spans="2:32" s="2454" customFormat="1" ht="13.5" thickBot="1" x14ac:dyDescent="0.25">
      <c r="B458" s="2537"/>
      <c r="I458" s="2876"/>
    </row>
    <row r="459" spans="2:32" s="2454" customFormat="1" ht="20.25" x14ac:dyDescent="0.2">
      <c r="B459" s="3839" t="s">
        <v>5069</v>
      </c>
      <c r="C459" s="3840"/>
      <c r="D459" s="3840"/>
      <c r="E459" s="3840"/>
      <c r="F459" s="3840"/>
      <c r="G459" s="3840"/>
      <c r="H459" s="3840"/>
      <c r="I459" s="3840"/>
      <c r="J459" s="3840"/>
      <c r="K459" s="3840"/>
      <c r="L459" s="3840"/>
      <c r="M459" s="3840"/>
      <c r="N459" s="3840"/>
      <c r="O459" s="3840"/>
      <c r="P459" s="3840"/>
      <c r="Q459" s="3840"/>
      <c r="R459" s="3840"/>
      <c r="S459" s="3840"/>
      <c r="T459" s="3840"/>
      <c r="U459" s="3840"/>
      <c r="V459" s="3840"/>
      <c r="W459" s="3840"/>
      <c r="X459" s="3840"/>
      <c r="Y459" s="3840"/>
      <c r="Z459" s="3840"/>
      <c r="AA459" s="3840"/>
      <c r="AB459" s="3840"/>
      <c r="AC459" s="3840"/>
      <c r="AD459" s="3840"/>
      <c r="AE459" s="3840"/>
      <c r="AF459" s="3841"/>
    </row>
    <row r="460" spans="2:32" s="2454" customFormat="1" x14ac:dyDescent="0.2">
      <c r="B460" s="3639"/>
      <c r="C460" s="3640"/>
      <c r="D460" s="3640"/>
      <c r="E460" s="3640"/>
      <c r="F460" s="3640"/>
      <c r="G460" s="2573"/>
      <c r="H460" s="2573"/>
      <c r="I460" s="2573"/>
      <c r="J460" s="2573"/>
      <c r="K460" s="2573"/>
      <c r="L460" s="2573"/>
      <c r="M460" s="2573"/>
      <c r="N460" s="2573"/>
      <c r="O460" s="2573"/>
      <c r="P460" s="2573"/>
      <c r="Q460" s="2573"/>
      <c r="R460" s="2573"/>
      <c r="S460" s="2573"/>
      <c r="T460" s="2573"/>
      <c r="U460" s="2573"/>
      <c r="V460" s="2573"/>
      <c r="W460" s="2573"/>
      <c r="X460" s="2573"/>
      <c r="Y460" s="2573"/>
      <c r="Z460" s="2573"/>
      <c r="AA460" s="2573"/>
      <c r="AB460" s="2573"/>
      <c r="AC460" s="2573"/>
      <c r="AD460" s="2573"/>
      <c r="AE460" s="2573"/>
      <c r="AF460" s="2574"/>
    </row>
    <row r="461" spans="2:32" s="2454" customFormat="1" x14ac:dyDescent="0.2">
      <c r="B461" s="2635" t="s">
        <v>5089</v>
      </c>
      <c r="C461" s="3640"/>
      <c r="D461" s="3866" t="s">
        <v>6232</v>
      </c>
      <c r="E461" s="3866"/>
      <c r="F461" s="3866"/>
      <c r="G461" s="2573"/>
      <c r="H461" s="2573"/>
      <c r="I461" s="2573"/>
      <c r="J461" s="2573"/>
      <c r="K461" s="2573"/>
      <c r="L461" s="2573"/>
      <c r="M461" s="2573"/>
      <c r="N461" s="2573"/>
      <c r="O461" s="2573"/>
      <c r="P461" s="2573"/>
      <c r="Q461" s="2573"/>
      <c r="R461" s="2573"/>
      <c r="S461" s="2573"/>
      <c r="T461" s="2573"/>
      <c r="U461" s="2573"/>
      <c r="V461" s="2573"/>
      <c r="W461" s="2573"/>
      <c r="X461" s="2573"/>
      <c r="Y461" s="2573"/>
      <c r="Z461" s="2573"/>
      <c r="AA461" s="2573"/>
      <c r="AB461" s="2573"/>
      <c r="AC461" s="2573"/>
      <c r="AD461" s="2573"/>
      <c r="AE461" s="2573"/>
      <c r="AF461" s="2574"/>
    </row>
    <row r="462" spans="2:32" s="2454" customFormat="1" ht="12.75" customHeight="1" x14ac:dyDescent="0.2">
      <c r="B462" s="3867" t="s">
        <v>5072</v>
      </c>
      <c r="C462" s="3868"/>
      <c r="D462" s="4771">
        <v>41729</v>
      </c>
      <c r="E462" s="4771"/>
      <c r="F462" s="4771"/>
      <c r="G462" s="2633"/>
      <c r="H462" s="2573"/>
      <c r="I462" s="2573"/>
      <c r="J462" s="2573"/>
      <c r="K462" s="2573"/>
      <c r="L462" s="2573"/>
      <c r="M462" s="2573"/>
      <c r="N462" s="2573"/>
      <c r="O462" s="2573"/>
      <c r="P462" s="2573"/>
      <c r="Q462" s="2573"/>
      <c r="R462" s="2573"/>
      <c r="S462" s="2573"/>
      <c r="T462" s="2573"/>
      <c r="U462" s="2573"/>
      <c r="V462" s="2573"/>
      <c r="W462" s="2573"/>
      <c r="X462" s="2573"/>
      <c r="Y462" s="2573"/>
      <c r="Z462" s="2573"/>
      <c r="AA462" s="2573"/>
      <c r="AB462" s="2573"/>
      <c r="AC462" s="2573"/>
      <c r="AD462" s="2573"/>
      <c r="AE462" s="2573"/>
      <c r="AF462" s="2574"/>
    </row>
    <row r="463" spans="2:32" s="2454" customFormat="1" ht="12.75" customHeight="1" x14ac:dyDescent="0.2">
      <c r="B463" s="3863" t="s">
        <v>5070</v>
      </c>
      <c r="C463" s="3864"/>
      <c r="D463" s="3887">
        <v>41790</v>
      </c>
      <c r="E463" s="3887"/>
      <c r="F463" s="3887"/>
      <c r="G463" s="2573"/>
      <c r="H463" s="2573"/>
      <c r="I463" s="2573"/>
      <c r="J463" s="2573"/>
      <c r="K463" s="2573"/>
      <c r="L463" s="2573"/>
      <c r="M463" s="2573"/>
      <c r="N463" s="2573"/>
      <c r="O463" s="2573"/>
      <c r="P463" s="2573"/>
      <c r="Q463" s="2573"/>
      <c r="R463" s="2573"/>
      <c r="S463" s="2573"/>
      <c r="T463" s="2573"/>
      <c r="U463" s="2573"/>
      <c r="V463" s="2573"/>
      <c r="W463" s="2573"/>
      <c r="X463" s="2573"/>
      <c r="Y463" s="2573"/>
      <c r="Z463" s="2573"/>
      <c r="AA463" s="2573"/>
      <c r="AB463" s="2573"/>
      <c r="AC463" s="2573"/>
      <c r="AD463" s="2573"/>
      <c r="AE463" s="2573"/>
      <c r="AF463" s="2574"/>
    </row>
    <row r="464" spans="2:32" s="2454" customFormat="1" ht="12.75" customHeight="1" thickBot="1" x14ac:dyDescent="0.25">
      <c r="B464" s="3639"/>
      <c r="C464" s="3640"/>
      <c r="D464" s="3640"/>
      <c r="E464" s="3640"/>
      <c r="F464" s="3640"/>
      <c r="G464" s="2573"/>
      <c r="H464" s="2573"/>
      <c r="I464" s="2573"/>
      <c r="J464" s="2573"/>
      <c r="K464" s="2573"/>
      <c r="L464" s="2573"/>
      <c r="M464" s="2573"/>
      <c r="N464" s="2573"/>
      <c r="O464" s="2573"/>
      <c r="P464" s="2573"/>
      <c r="Q464" s="2573"/>
      <c r="R464" s="2573"/>
      <c r="S464" s="2573"/>
      <c r="T464" s="2573"/>
      <c r="U464" s="2573"/>
      <c r="V464" s="2573"/>
      <c r="W464" s="2573"/>
      <c r="X464" s="2573"/>
      <c r="Y464" s="2573"/>
      <c r="Z464" s="2573"/>
      <c r="AA464" s="2573"/>
      <c r="AB464" s="2573"/>
      <c r="AC464" s="2573"/>
      <c r="AD464" s="2573"/>
      <c r="AE464" s="2573"/>
      <c r="AF464" s="2574"/>
    </row>
    <row r="465" spans="2:32" s="2454" customFormat="1" ht="107.25" customHeight="1" thickBot="1" x14ac:dyDescent="0.25">
      <c r="B465" s="3844" t="s">
        <v>5071</v>
      </c>
      <c r="C465" s="3871"/>
      <c r="D465" s="3872" t="s">
        <v>6233</v>
      </c>
      <c r="E465" s="3847"/>
      <c r="F465" s="3847"/>
      <c r="G465" s="3847"/>
      <c r="H465" s="3847"/>
      <c r="I465" s="3847"/>
      <c r="J465" s="3847"/>
      <c r="K465" s="3847"/>
      <c r="L465" s="3847"/>
      <c r="M465" s="3847"/>
      <c r="N465" s="3847"/>
      <c r="O465" s="3847"/>
      <c r="P465" s="3847"/>
      <c r="Q465" s="3848"/>
      <c r="R465" s="2573"/>
      <c r="S465" s="2573"/>
      <c r="T465" s="2573"/>
      <c r="U465" s="2573"/>
      <c r="V465" s="2573"/>
      <c r="W465" s="2573"/>
      <c r="X465" s="2573"/>
      <c r="Y465" s="2573"/>
      <c r="Z465" s="2573"/>
      <c r="AA465" s="2573"/>
      <c r="AB465" s="2573"/>
      <c r="AC465" s="2573"/>
      <c r="AD465" s="2573"/>
      <c r="AE465" s="2573"/>
      <c r="AF465" s="2574"/>
    </row>
    <row r="466" spans="2:32" s="2454" customFormat="1" ht="13.5" customHeight="1" thickBot="1" x14ac:dyDescent="0.25">
      <c r="B466" s="3639"/>
      <c r="C466" s="3640"/>
      <c r="D466" s="3640"/>
      <c r="E466" s="3640"/>
      <c r="F466" s="3640"/>
      <c r="G466" s="2573"/>
      <c r="H466" s="2573"/>
      <c r="I466" s="2573"/>
      <c r="J466" s="2573"/>
      <c r="K466" s="2573"/>
      <c r="L466" s="2573"/>
      <c r="M466" s="2573"/>
      <c r="N466" s="2573"/>
      <c r="O466" s="2573"/>
      <c r="P466" s="2573"/>
      <c r="Q466" s="2573"/>
      <c r="R466" s="2637"/>
      <c r="S466" s="2573"/>
      <c r="T466" s="2573"/>
      <c r="U466" s="2573"/>
      <c r="V466" s="2573"/>
      <c r="W466" s="2573"/>
      <c r="X466" s="2573"/>
      <c r="Y466" s="2573"/>
      <c r="Z466" s="2573"/>
      <c r="AA466" s="2573"/>
      <c r="AB466" s="2573"/>
      <c r="AC466" s="2573"/>
      <c r="AD466" s="2573"/>
      <c r="AE466" s="2573"/>
      <c r="AF466" s="2574"/>
    </row>
    <row r="467" spans="2:32" s="2454" customFormat="1" ht="13.5" customHeight="1" thickBot="1" x14ac:dyDescent="0.25">
      <c r="B467" s="3852" t="s">
        <v>5073</v>
      </c>
      <c r="C467" s="3853"/>
      <c r="D467" s="3851" t="s">
        <v>5074</v>
      </c>
      <c r="E467" s="3856" t="s">
        <v>224</v>
      </c>
      <c r="F467" s="3857"/>
      <c r="G467" s="3857"/>
      <c r="H467" s="3857"/>
      <c r="I467" s="3857"/>
      <c r="J467" s="3857"/>
      <c r="K467" s="3857"/>
      <c r="L467" s="3857"/>
      <c r="M467" s="3857"/>
      <c r="N467" s="3857"/>
      <c r="O467" s="3857"/>
      <c r="P467" s="3858"/>
      <c r="Q467" s="3859" t="s">
        <v>340</v>
      </c>
      <c r="R467" s="3860"/>
      <c r="S467" s="3861"/>
      <c r="T467" s="3861"/>
      <c r="U467" s="3861"/>
      <c r="V467" s="3861"/>
      <c r="W467" s="3861"/>
      <c r="X467" s="3861"/>
      <c r="Y467" s="3862"/>
      <c r="Z467" s="3859" t="s">
        <v>225</v>
      </c>
      <c r="AA467" s="3861"/>
      <c r="AB467" s="3862"/>
      <c r="AC467" s="3873" t="s">
        <v>4993</v>
      </c>
      <c r="AD467" s="3874"/>
      <c r="AE467" s="3875"/>
      <c r="AF467" s="2574"/>
    </row>
    <row r="468" spans="2:32" s="2454" customFormat="1" ht="13.5" customHeight="1" thickBot="1" x14ac:dyDescent="0.25">
      <c r="B468" s="3854"/>
      <c r="C468" s="3855"/>
      <c r="D468" s="3851"/>
      <c r="E468" s="3851" t="s">
        <v>5011</v>
      </c>
      <c r="F468" s="3851" t="s">
        <v>5012</v>
      </c>
      <c r="G468" s="3830" t="s">
        <v>5014</v>
      </c>
      <c r="H468" s="3830" t="s">
        <v>5075</v>
      </c>
      <c r="I468" s="3876" t="s">
        <v>5076</v>
      </c>
      <c r="J468" s="3876" t="s">
        <v>5077</v>
      </c>
      <c r="K468" s="3876" t="s">
        <v>5017</v>
      </c>
      <c r="L468" s="3876"/>
      <c r="M468" s="3876" t="s">
        <v>5078</v>
      </c>
      <c r="N468" s="3876" t="s">
        <v>5079</v>
      </c>
      <c r="O468" s="3876" t="s">
        <v>5080</v>
      </c>
      <c r="P468" s="3876" t="s">
        <v>5081</v>
      </c>
      <c r="Q468" s="3827" t="s">
        <v>5023</v>
      </c>
      <c r="R468" s="3827" t="s">
        <v>5024</v>
      </c>
      <c r="S468" s="3827" t="s">
        <v>5025</v>
      </c>
      <c r="T468" s="3827" t="s">
        <v>5082</v>
      </c>
      <c r="U468" s="3827" t="s">
        <v>5083</v>
      </c>
      <c r="V468" s="3827" t="s">
        <v>5028</v>
      </c>
      <c r="W468" s="3827" t="s">
        <v>5030</v>
      </c>
      <c r="X468" s="3830" t="s">
        <v>5084</v>
      </c>
      <c r="Y468" s="3830" t="s">
        <v>5085</v>
      </c>
      <c r="Z468" s="3827" t="s">
        <v>5086</v>
      </c>
      <c r="AA468" s="3827" t="s">
        <v>5087</v>
      </c>
      <c r="AB468" s="3827" t="s">
        <v>5088</v>
      </c>
      <c r="AC468" s="3827" t="s">
        <v>1154</v>
      </c>
      <c r="AD468" s="3827" t="s">
        <v>4994</v>
      </c>
      <c r="AE468" s="3827" t="s">
        <v>4995</v>
      </c>
      <c r="AF468" s="2574"/>
    </row>
    <row r="469" spans="2:32" s="2454" customFormat="1" ht="13.5" customHeight="1" thickBot="1" x14ac:dyDescent="0.25">
      <c r="B469" s="3854"/>
      <c r="C469" s="3855"/>
      <c r="D469" s="3827"/>
      <c r="E469" s="3827"/>
      <c r="F469" s="3827"/>
      <c r="G469" s="3829"/>
      <c r="H469" s="3829"/>
      <c r="I469" s="3830"/>
      <c r="J469" s="3830"/>
      <c r="K469" s="3637" t="s">
        <v>5037</v>
      </c>
      <c r="L469" s="3638" t="s">
        <v>2798</v>
      </c>
      <c r="M469" s="3830"/>
      <c r="N469" s="3830"/>
      <c r="O469" s="3830"/>
      <c r="P469" s="3830"/>
      <c r="Q469" s="3828"/>
      <c r="R469" s="3828"/>
      <c r="S469" s="3828"/>
      <c r="T469" s="3828"/>
      <c r="U469" s="3828"/>
      <c r="V469" s="3828"/>
      <c r="W469" s="3828"/>
      <c r="X469" s="3829"/>
      <c r="Y469" s="3829"/>
      <c r="Z469" s="3828"/>
      <c r="AA469" s="3828"/>
      <c r="AB469" s="3828"/>
      <c r="AC469" s="3828"/>
      <c r="AD469" s="3828"/>
      <c r="AE469" s="3828"/>
      <c r="AF469" s="2574"/>
    </row>
    <row r="470" spans="2:32" s="2454" customFormat="1" x14ac:dyDescent="0.2">
      <c r="B470" s="4775" t="s">
        <v>6232</v>
      </c>
      <c r="C470" s="4776"/>
      <c r="D470" s="3150" t="s">
        <v>1534</v>
      </c>
      <c r="E470" s="3151"/>
      <c r="F470" s="3152"/>
      <c r="G470" s="2735"/>
      <c r="H470" s="2735"/>
      <c r="I470" s="3151"/>
      <c r="J470" s="3151"/>
      <c r="K470" s="3152"/>
      <c r="L470" s="2735"/>
      <c r="M470" s="3151"/>
      <c r="N470" s="3151"/>
      <c r="O470" s="3151"/>
      <c r="P470" s="3151"/>
      <c r="Q470" s="3151"/>
      <c r="R470" s="3152"/>
      <c r="S470" s="3152"/>
      <c r="T470" s="3151"/>
      <c r="U470" s="3151"/>
      <c r="V470" s="3152"/>
      <c r="W470" s="3152"/>
      <c r="X470" s="3151"/>
      <c r="Y470" s="3151"/>
      <c r="Z470" s="3152"/>
      <c r="AA470" s="3151"/>
      <c r="AB470" s="3151"/>
      <c r="AC470" s="2670"/>
      <c r="AD470" s="2670"/>
      <c r="AE470" s="2670"/>
      <c r="AF470" s="2574"/>
    </row>
    <row r="471" spans="2:32" s="2454" customFormat="1" x14ac:dyDescent="0.2">
      <c r="B471" s="2636"/>
      <c r="C471" s="2568"/>
      <c r="D471" s="2568"/>
      <c r="E471" s="2568"/>
      <c r="F471" s="2568"/>
      <c r="G471" s="2569"/>
      <c r="H471" s="2569"/>
      <c r="I471" s="2569"/>
      <c r="J471" s="2569"/>
      <c r="K471" s="2568"/>
      <c r="L471" s="2569"/>
      <c r="M471" s="2569"/>
      <c r="N471" s="2569"/>
      <c r="O471" s="2569"/>
      <c r="P471" s="2569"/>
      <c r="Q471" s="2633"/>
      <c r="R471" s="2633"/>
      <c r="S471" s="2633"/>
      <c r="T471" s="2633"/>
      <c r="U471" s="2633"/>
      <c r="V471" s="2633"/>
      <c r="W471" s="2633"/>
      <c r="X471" s="2633"/>
      <c r="Y471" s="2633"/>
      <c r="Z471" s="2633"/>
      <c r="AA471" s="2633"/>
      <c r="AB471" s="2633"/>
      <c r="AC471" s="2633"/>
      <c r="AD471" s="2633"/>
      <c r="AE471" s="2633"/>
      <c r="AF471" s="2574"/>
    </row>
    <row r="472" spans="2:32" s="2454" customFormat="1" x14ac:dyDescent="0.2">
      <c r="B472" s="3881" t="s">
        <v>4996</v>
      </c>
      <c r="C472" s="3882"/>
      <c r="D472" s="3883" t="s">
        <v>1871</v>
      </c>
      <c r="E472" s="3883"/>
      <c r="F472" s="3883"/>
      <c r="G472" s="3883"/>
      <c r="H472" s="3883"/>
      <c r="I472" s="2634"/>
      <c r="J472" s="2634"/>
      <c r="K472" s="2634"/>
      <c r="L472" s="2634"/>
      <c r="M472" s="2634"/>
      <c r="N472" s="2634"/>
      <c r="O472" s="2634"/>
      <c r="P472" s="2634"/>
      <c r="Q472" s="2633"/>
      <c r="R472" s="2633"/>
      <c r="S472" s="2633"/>
      <c r="T472" s="2633"/>
      <c r="U472" s="2633"/>
      <c r="V472" s="2633"/>
      <c r="W472" s="2633"/>
      <c r="X472" s="2633"/>
      <c r="Y472" s="2633"/>
      <c r="Z472" s="2633"/>
      <c r="AA472" s="2633"/>
      <c r="AB472" s="2633"/>
      <c r="AC472" s="2633"/>
      <c r="AD472" s="2633"/>
      <c r="AE472" s="2633"/>
      <c r="AF472" s="2574"/>
    </row>
    <row r="473" spans="2:32" s="2454" customFormat="1" x14ac:dyDescent="0.2">
      <c r="B473" s="3881" t="s">
        <v>4997</v>
      </c>
      <c r="C473" s="3882"/>
      <c r="D473" s="3883" t="s">
        <v>1871</v>
      </c>
      <c r="E473" s="3883"/>
      <c r="F473" s="3883"/>
      <c r="G473" s="3883"/>
      <c r="H473" s="3883"/>
      <c r="I473" s="2634"/>
      <c r="J473" s="2634"/>
      <c r="K473" s="2634"/>
      <c r="L473" s="2634"/>
      <c r="M473" s="2634"/>
      <c r="N473" s="2634"/>
      <c r="O473" s="2634"/>
      <c r="P473" s="2634"/>
      <c r="Q473" s="2633"/>
      <c r="R473" s="2633"/>
      <c r="S473" s="2633"/>
      <c r="T473" s="2633"/>
      <c r="U473" s="2633"/>
      <c r="V473" s="2633"/>
      <c r="W473" s="2633"/>
      <c r="X473" s="2633"/>
      <c r="Y473" s="2633"/>
      <c r="Z473" s="2633"/>
      <c r="AA473" s="2633"/>
      <c r="AB473" s="2633"/>
      <c r="AC473" s="2633"/>
      <c r="AD473" s="2633"/>
      <c r="AE473" s="2633"/>
      <c r="AF473" s="2574"/>
    </row>
    <row r="474" spans="2:32" s="2454" customFormat="1" ht="13.5" thickBot="1" x14ac:dyDescent="0.25">
      <c r="B474" s="3642"/>
      <c r="C474" s="3641"/>
      <c r="D474" s="3641"/>
      <c r="E474" s="3641"/>
      <c r="F474" s="3641"/>
      <c r="G474" s="2637"/>
      <c r="H474" s="2637"/>
      <c r="I474" s="2637"/>
      <c r="J474" s="2637"/>
      <c r="K474" s="2637"/>
      <c r="L474" s="2637"/>
      <c r="M474" s="2637"/>
      <c r="N474" s="2637"/>
      <c r="O474" s="2637"/>
      <c r="P474" s="2637"/>
      <c r="Q474" s="2637"/>
      <c r="R474" s="2637"/>
      <c r="S474" s="2637"/>
      <c r="T474" s="2637"/>
      <c r="U474" s="2637"/>
      <c r="V474" s="2637"/>
      <c r="W474" s="2637"/>
      <c r="X474" s="2637"/>
      <c r="Y474" s="2637"/>
      <c r="Z474" s="2637"/>
      <c r="AA474" s="2637"/>
      <c r="AB474" s="2637"/>
      <c r="AC474" s="2637"/>
      <c r="AD474" s="2637"/>
      <c r="AE474" s="2637"/>
      <c r="AF474" s="2579"/>
    </row>
    <row r="475" spans="2:32" s="2454" customFormat="1" x14ac:dyDescent="0.2">
      <c r="B475" s="2537"/>
      <c r="I475" s="2876"/>
    </row>
    <row r="476" spans="2:32" s="2454" customFormat="1" ht="13.5" thickBot="1" x14ac:dyDescent="0.25">
      <c r="B476" s="2537"/>
      <c r="I476" s="2876"/>
    </row>
    <row r="477" spans="2:32" s="2454" customFormat="1" ht="20.25" x14ac:dyDescent="0.2">
      <c r="B477" s="3839" t="s">
        <v>6849</v>
      </c>
      <c r="C477" s="3840"/>
      <c r="D477" s="3840"/>
      <c r="E477" s="3840"/>
      <c r="F477" s="3840"/>
      <c r="G477" s="3840"/>
      <c r="H477" s="3840"/>
      <c r="I477" s="3840"/>
      <c r="J477" s="3840"/>
      <c r="K477" s="3840"/>
      <c r="L477" s="3840"/>
      <c r="M477" s="3840"/>
      <c r="N477" s="3840"/>
      <c r="O477" s="3840"/>
      <c r="P477" s="3840"/>
      <c r="Q477" s="3840"/>
      <c r="R477" s="3840"/>
      <c r="S477" s="3840"/>
      <c r="T477" s="3840"/>
      <c r="U477" s="3840"/>
      <c r="V477" s="3840"/>
      <c r="W477" s="3840"/>
      <c r="X477" s="3840"/>
      <c r="Y477" s="3840"/>
      <c r="Z477" s="3840"/>
      <c r="AA477" s="3840"/>
      <c r="AB477" s="3840"/>
      <c r="AC477" s="3840"/>
      <c r="AD477" s="3840"/>
      <c r="AE477" s="3840"/>
      <c r="AF477" s="3841"/>
    </row>
    <row r="478" spans="2:32" s="2454" customFormat="1" x14ac:dyDescent="0.2">
      <c r="B478" s="2636"/>
      <c r="C478" s="2633"/>
      <c r="D478" s="2633"/>
      <c r="E478" s="3778"/>
      <c r="F478" s="3778"/>
      <c r="G478" s="3778"/>
      <c r="H478" s="3778"/>
      <c r="I478" s="3778"/>
      <c r="J478" s="3778"/>
      <c r="K478" s="3778"/>
      <c r="L478" s="3778"/>
      <c r="M478" s="3778"/>
      <c r="N478" s="3778"/>
      <c r="O478" s="3778"/>
      <c r="P478" s="3778"/>
      <c r="Q478" s="3778"/>
      <c r="R478" s="2633"/>
      <c r="S478" s="2633"/>
      <c r="T478" s="2633"/>
      <c r="U478" s="2633"/>
      <c r="V478" s="2633"/>
      <c r="W478" s="2633"/>
      <c r="X478" s="2633"/>
      <c r="Y478" s="2633"/>
      <c r="Z478" s="2633"/>
      <c r="AA478" s="2633"/>
      <c r="AB478" s="2633"/>
      <c r="AC478" s="2633"/>
      <c r="AD478" s="2633"/>
      <c r="AE478" s="2633"/>
      <c r="AF478" s="3779"/>
    </row>
    <row r="479" spans="2:32" s="2454" customFormat="1" ht="12.75" customHeight="1" x14ac:dyDescent="0.2">
      <c r="B479" s="2636"/>
      <c r="C479" s="3780" t="s">
        <v>6397</v>
      </c>
      <c r="D479" s="3780"/>
      <c r="E479" s="3877" t="s">
        <v>6850</v>
      </c>
      <c r="F479" s="3877"/>
      <c r="G479" s="3877"/>
      <c r="H479" s="3781"/>
      <c r="I479" s="3781"/>
      <c r="J479" s="3782"/>
      <c r="K479" s="2633"/>
      <c r="L479" s="2633"/>
      <c r="M479" s="2633"/>
      <c r="N479" s="2633"/>
      <c r="O479" s="2633"/>
      <c r="P479" s="2633"/>
      <c r="Q479" s="2633"/>
      <c r="R479" s="2633"/>
      <c r="S479" s="2633"/>
      <c r="T479" s="2633"/>
      <c r="U479" s="2633"/>
      <c r="V479" s="2633"/>
      <c r="W479" s="2633"/>
      <c r="X479" s="2633"/>
      <c r="Y479" s="2633"/>
      <c r="Z479" s="2633"/>
      <c r="AA479" s="2633"/>
      <c r="AB479" s="2633"/>
      <c r="AC479" s="2633"/>
      <c r="AD479" s="2633"/>
      <c r="AE479" s="2633"/>
      <c r="AF479" s="3779"/>
    </row>
    <row r="480" spans="2:32" s="2454" customFormat="1" x14ac:dyDescent="0.2">
      <c r="B480" s="2636"/>
      <c r="C480" s="3780" t="s">
        <v>5089</v>
      </c>
      <c r="D480" s="3780"/>
      <c r="E480" s="3878" t="s">
        <v>6496</v>
      </c>
      <c r="F480" s="3878"/>
      <c r="G480" s="3878"/>
      <c r="H480" s="3783"/>
      <c r="I480" s="3783"/>
      <c r="J480" s="3782"/>
      <c r="K480" s="2633"/>
      <c r="L480" s="2633"/>
      <c r="M480" s="2633"/>
      <c r="N480" s="2633"/>
      <c r="O480" s="2633"/>
      <c r="P480" s="2633"/>
      <c r="Q480" s="2633"/>
      <c r="R480" s="2633"/>
      <c r="S480" s="2633"/>
      <c r="T480" s="2633"/>
      <c r="U480" s="2633"/>
      <c r="V480" s="2633"/>
      <c r="W480" s="2633"/>
      <c r="X480" s="2633"/>
      <c r="Y480" s="2633"/>
      <c r="Z480" s="2633"/>
      <c r="AA480" s="2633"/>
      <c r="AB480" s="2633"/>
      <c r="AC480" s="2633"/>
      <c r="AD480" s="2633"/>
      <c r="AE480" s="2633"/>
      <c r="AF480" s="3779"/>
    </row>
    <row r="481" spans="2:32" s="2454" customFormat="1" ht="12.75" customHeight="1" x14ac:dyDescent="0.2">
      <c r="B481" s="2636"/>
      <c r="C481" s="3868" t="s">
        <v>5072</v>
      </c>
      <c r="D481" s="3868"/>
      <c r="E481" s="4771">
        <v>41701</v>
      </c>
      <c r="F481" s="4771"/>
      <c r="G481" s="4771"/>
      <c r="H481" s="2633"/>
      <c r="I481" s="2633"/>
      <c r="J481" s="2633"/>
      <c r="K481" s="2633"/>
      <c r="L481" s="2633"/>
      <c r="M481" s="2633"/>
      <c r="N481" s="2633"/>
      <c r="O481" s="2633"/>
      <c r="P481" s="2633"/>
      <c r="Q481" s="2633"/>
      <c r="R481" s="2633"/>
      <c r="S481" s="2633"/>
      <c r="T481" s="2633"/>
      <c r="U481" s="2633"/>
      <c r="V481" s="2633"/>
      <c r="W481" s="2633"/>
      <c r="X481" s="2633"/>
      <c r="Y481" s="2633"/>
      <c r="Z481" s="2633"/>
      <c r="AA481" s="2633"/>
      <c r="AB481" s="2633"/>
      <c r="AC481" s="2633"/>
      <c r="AD481" s="2633"/>
      <c r="AE481" s="2633"/>
      <c r="AF481" s="3779"/>
    </row>
    <row r="482" spans="2:32" s="2454" customFormat="1" ht="12.75" customHeight="1" x14ac:dyDescent="0.2">
      <c r="B482" s="2636"/>
      <c r="C482" s="3868" t="s">
        <v>5070</v>
      </c>
      <c r="D482" s="3868"/>
      <c r="E482" s="3887">
        <v>41833</v>
      </c>
      <c r="F482" s="3887"/>
      <c r="G482" s="3887"/>
      <c r="H482" s="2633"/>
      <c r="I482" s="2633"/>
      <c r="J482" s="2633"/>
      <c r="K482" s="2633"/>
      <c r="L482" s="2633"/>
      <c r="M482" s="2633"/>
      <c r="N482" s="2633"/>
      <c r="O482" s="2633"/>
      <c r="P482" s="2633"/>
      <c r="Q482" s="2633"/>
      <c r="R482" s="2633"/>
      <c r="S482" s="2633"/>
      <c r="T482" s="2633"/>
      <c r="U482" s="2633"/>
      <c r="V482" s="2633"/>
      <c r="W482" s="2633"/>
      <c r="X482" s="2633"/>
      <c r="Y482" s="2633"/>
      <c r="Z482" s="2633"/>
      <c r="AA482" s="2633"/>
      <c r="AB482" s="2633"/>
      <c r="AC482" s="2633"/>
      <c r="AD482" s="2633"/>
      <c r="AE482" s="2633"/>
      <c r="AF482" s="3779"/>
    </row>
    <row r="483" spans="2:32" s="2454" customFormat="1" ht="12.75" customHeight="1" thickBot="1" x14ac:dyDescent="0.25">
      <c r="B483" s="2636"/>
      <c r="C483" s="3780"/>
      <c r="D483" s="3780"/>
      <c r="E483" s="2633"/>
      <c r="F483" s="2633"/>
      <c r="G483" s="2633"/>
      <c r="H483" s="2633"/>
      <c r="I483" s="2633"/>
      <c r="J483" s="2633"/>
      <c r="K483" s="2633"/>
      <c r="L483" s="2633"/>
      <c r="M483" s="2633"/>
      <c r="N483" s="2633"/>
      <c r="O483" s="2633"/>
      <c r="P483" s="2633"/>
      <c r="Q483" s="2633"/>
      <c r="R483" s="2633"/>
      <c r="S483" s="2633"/>
      <c r="T483" s="2633"/>
      <c r="U483" s="2633"/>
      <c r="V483" s="2633"/>
      <c r="W483" s="2633"/>
      <c r="X483" s="2633"/>
      <c r="Y483" s="2633"/>
      <c r="Z483" s="2633"/>
      <c r="AA483" s="2633"/>
      <c r="AB483" s="2633"/>
      <c r="AC483" s="2633"/>
      <c r="AD483" s="2633"/>
      <c r="AE483" s="2633"/>
      <c r="AF483" s="3779"/>
    </row>
    <row r="484" spans="2:32" s="2454" customFormat="1" ht="117" customHeight="1" thickBot="1" x14ac:dyDescent="0.25">
      <c r="B484" s="2636"/>
      <c r="C484" s="3888" t="s">
        <v>5071</v>
      </c>
      <c r="D484" s="3889"/>
      <c r="E484" s="3890" t="s">
        <v>6851</v>
      </c>
      <c r="F484" s="3891"/>
      <c r="G484" s="3891"/>
      <c r="H484" s="3891"/>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1"/>
      <c r="AD484" s="3891"/>
      <c r="AE484" s="3891"/>
      <c r="AF484" s="3892"/>
    </row>
    <row r="485" spans="2:32" s="2454" customFormat="1" ht="12.75" customHeight="1" thickBot="1" x14ac:dyDescent="0.25">
      <c r="B485" s="3784"/>
      <c r="C485" s="3785"/>
      <c r="D485" s="3785"/>
      <c r="E485" s="3785"/>
      <c r="F485" s="3785"/>
      <c r="G485" s="3785"/>
      <c r="H485" s="3785"/>
      <c r="I485" s="3785"/>
      <c r="J485" s="3785"/>
      <c r="K485" s="3785"/>
      <c r="L485" s="3785"/>
      <c r="M485" s="3785"/>
      <c r="N485" s="3785"/>
      <c r="O485" s="3785"/>
      <c r="P485" s="3785"/>
      <c r="Q485" s="3785"/>
      <c r="R485" s="3785"/>
      <c r="S485" s="3785"/>
      <c r="T485" s="3785"/>
      <c r="U485" s="3785"/>
      <c r="V485" s="3785"/>
      <c r="W485" s="3785"/>
      <c r="X485" s="3785"/>
      <c r="Y485" s="3785"/>
      <c r="Z485" s="3785"/>
      <c r="AA485" s="3785"/>
      <c r="AB485" s="3785"/>
      <c r="AC485" s="3785"/>
      <c r="AD485" s="3785"/>
      <c r="AE485" s="3785"/>
      <c r="AF485" s="3786"/>
    </row>
    <row r="486" spans="2:32" s="2454" customFormat="1" ht="12.75" customHeight="1" thickBot="1" x14ac:dyDescent="0.25">
      <c r="B486" s="2636"/>
      <c r="C486" s="2633"/>
      <c r="D486" s="2633"/>
      <c r="E486" s="2633"/>
      <c r="F486" s="2633"/>
      <c r="G486" s="2633"/>
      <c r="H486" s="2633"/>
      <c r="I486" s="2633"/>
      <c r="J486" s="2633"/>
      <c r="K486" s="2633"/>
      <c r="L486" s="2633"/>
      <c r="M486" s="2633"/>
      <c r="N486" s="2633"/>
      <c r="O486" s="2633"/>
      <c r="P486" s="2633"/>
      <c r="Q486" s="2633"/>
      <c r="R486" s="2633"/>
      <c r="S486" s="2633"/>
      <c r="T486" s="2633"/>
      <c r="U486" s="2633"/>
      <c r="V486" s="2633"/>
      <c r="W486" s="2633"/>
      <c r="X486" s="2633"/>
      <c r="Y486" s="2633"/>
      <c r="Z486" s="2633"/>
      <c r="AA486" s="2633"/>
      <c r="AB486" s="2633"/>
      <c r="AC486" s="2633"/>
      <c r="AD486" s="2633"/>
      <c r="AE486" s="2633"/>
      <c r="AF486" s="3779"/>
    </row>
    <row r="487" spans="2:32" s="2454" customFormat="1" ht="114.75" customHeight="1" thickBot="1" x14ac:dyDescent="0.25">
      <c r="B487" s="2636"/>
      <c r="C487" s="3888" t="s">
        <v>6852</v>
      </c>
      <c r="D487" s="3889"/>
      <c r="E487" s="3890" t="s">
        <v>6853</v>
      </c>
      <c r="F487" s="4772"/>
      <c r="G487" s="4772"/>
      <c r="H487" s="4772"/>
      <c r="I487" s="4772"/>
      <c r="J487" s="4772"/>
      <c r="K487" s="4772"/>
      <c r="L487" s="4772"/>
      <c r="M487" s="4772"/>
      <c r="N487" s="4772"/>
      <c r="O487" s="4772"/>
      <c r="P487" s="4772"/>
      <c r="Q487" s="4772"/>
      <c r="R487" s="4772"/>
      <c r="S487" s="4772"/>
      <c r="T487" s="4772"/>
      <c r="U487" s="4772"/>
      <c r="V487" s="4772"/>
      <c r="W487" s="4772"/>
      <c r="X487" s="4772"/>
      <c r="Y487" s="4772"/>
      <c r="Z487" s="4772"/>
      <c r="AA487" s="4772"/>
      <c r="AB487" s="4772"/>
      <c r="AC487" s="4772"/>
      <c r="AD487" s="4772"/>
      <c r="AE487" s="4772"/>
      <c r="AF487" s="4773"/>
    </row>
    <row r="488" spans="2:32" s="2454" customFormat="1" ht="12.75" customHeight="1" thickBot="1" x14ac:dyDescent="0.25">
      <c r="B488" s="3784"/>
      <c r="C488" s="3785"/>
      <c r="D488" s="3785"/>
      <c r="E488" s="3785"/>
      <c r="F488" s="3785"/>
      <c r="G488" s="3785"/>
      <c r="H488" s="3785"/>
      <c r="I488" s="3785"/>
      <c r="J488" s="3785"/>
      <c r="K488" s="3785"/>
      <c r="L488" s="3785"/>
      <c r="M488" s="3785"/>
      <c r="N488" s="3785"/>
      <c r="O488" s="3785"/>
      <c r="P488" s="3785"/>
      <c r="Q488" s="3785"/>
      <c r="R488" s="3785"/>
      <c r="S488" s="3785"/>
      <c r="T488" s="3785"/>
      <c r="U488" s="3785"/>
      <c r="V488" s="3785"/>
      <c r="W488" s="3785"/>
      <c r="X488" s="3785"/>
      <c r="Y488" s="3785"/>
      <c r="Z488" s="3785"/>
      <c r="AA488" s="3785"/>
      <c r="AB488" s="3785"/>
      <c r="AC488" s="3785"/>
      <c r="AD488" s="3785"/>
      <c r="AE488" s="3785"/>
      <c r="AF488" s="3786"/>
    </row>
    <row r="489" spans="2:32" s="2454" customFormat="1" ht="12.75" customHeight="1" x14ac:dyDescent="0.2">
      <c r="B489" s="3771"/>
      <c r="C489" s="3771"/>
      <c r="D489" s="3771"/>
      <c r="E489" s="3771"/>
      <c r="F489" s="3771"/>
      <c r="G489" s="2573"/>
      <c r="H489" s="2573"/>
      <c r="I489" s="2573"/>
      <c r="J489" s="2573"/>
      <c r="K489" s="2573"/>
      <c r="L489" s="2573"/>
      <c r="M489" s="2573"/>
      <c r="N489" s="2573"/>
      <c r="O489" s="2573"/>
      <c r="P489" s="2573"/>
      <c r="Q489" s="2573"/>
      <c r="R489" s="2573"/>
      <c r="S489" s="2573"/>
      <c r="T489" s="2573"/>
      <c r="U489" s="2573"/>
      <c r="V489" s="2573"/>
      <c r="W489" s="2573"/>
      <c r="X489" s="2573"/>
      <c r="Y489" s="2573"/>
      <c r="Z489" s="2573"/>
      <c r="AA489" s="2573"/>
      <c r="AB489" s="2573"/>
      <c r="AC489" s="2573"/>
      <c r="AD489" s="2573"/>
      <c r="AE489" s="2573"/>
      <c r="AF489" s="2573"/>
    </row>
    <row r="490" spans="2:32" s="2454" customFormat="1" ht="13.5" thickBot="1" x14ac:dyDescent="0.25">
      <c r="B490" s="2537"/>
      <c r="I490" s="2876"/>
    </row>
    <row r="491" spans="2:32" s="2454" customFormat="1" ht="20.25" x14ac:dyDescent="0.2">
      <c r="B491" s="3839" t="s">
        <v>5069</v>
      </c>
      <c r="C491" s="3840"/>
      <c r="D491" s="3840"/>
      <c r="E491" s="3840"/>
      <c r="F491" s="3840"/>
      <c r="G491" s="3840"/>
      <c r="H491" s="3840"/>
      <c r="I491" s="3840"/>
      <c r="J491" s="3840"/>
      <c r="K491" s="3840"/>
      <c r="L491" s="3840"/>
      <c r="M491" s="3840"/>
      <c r="N491" s="3840"/>
      <c r="O491" s="3840"/>
      <c r="P491" s="3840"/>
      <c r="Q491" s="3840"/>
      <c r="R491" s="3840"/>
      <c r="S491" s="3840"/>
      <c r="T491" s="3840"/>
      <c r="U491" s="3840"/>
      <c r="V491" s="3840"/>
      <c r="W491" s="3840"/>
      <c r="X491" s="3840"/>
      <c r="Y491" s="3840"/>
      <c r="Z491" s="3840"/>
      <c r="AA491" s="3840"/>
      <c r="AB491" s="3840"/>
      <c r="AC491" s="3840"/>
      <c r="AD491" s="3840"/>
      <c r="AE491" s="3840"/>
      <c r="AF491" s="3841"/>
    </row>
    <row r="492" spans="2:32" s="2454" customFormat="1" ht="13.5" customHeight="1" x14ac:dyDescent="0.2">
      <c r="B492" s="3770"/>
      <c r="C492" s="3771"/>
      <c r="D492" s="3771"/>
      <c r="E492" s="3771"/>
      <c r="F492" s="3771"/>
      <c r="G492" s="2573"/>
      <c r="H492" s="2573"/>
      <c r="I492" s="2573"/>
      <c r="J492" s="2573"/>
      <c r="K492" s="2573"/>
      <c r="L492" s="2573"/>
      <c r="M492" s="2573"/>
      <c r="N492" s="2573"/>
      <c r="O492" s="2573"/>
      <c r="P492" s="2573"/>
      <c r="Q492" s="2573"/>
      <c r="R492" s="2573"/>
      <c r="S492" s="2573"/>
      <c r="T492" s="2573"/>
      <c r="U492" s="2573"/>
      <c r="V492" s="2573"/>
      <c r="W492" s="2573"/>
      <c r="X492" s="2573"/>
      <c r="Y492" s="2573"/>
      <c r="Z492" s="2573"/>
      <c r="AA492" s="2573"/>
      <c r="AB492" s="2573"/>
      <c r="AC492" s="2573"/>
      <c r="AD492" s="2573"/>
      <c r="AE492" s="2573"/>
      <c r="AF492" s="2574"/>
    </row>
    <row r="493" spans="2:32" s="2454" customFormat="1" ht="12.75" customHeight="1" x14ac:dyDescent="0.2">
      <c r="B493" s="2635" t="s">
        <v>5089</v>
      </c>
      <c r="C493" s="3771"/>
      <c r="D493" s="3866" t="s">
        <v>6234</v>
      </c>
      <c r="E493" s="3866"/>
      <c r="F493" s="3866"/>
      <c r="G493" s="2573"/>
      <c r="H493" s="2573"/>
      <c r="I493" s="2573"/>
      <c r="J493" s="2573"/>
      <c r="K493" s="2573"/>
      <c r="L493" s="2573"/>
      <c r="M493" s="2573"/>
      <c r="N493" s="2573"/>
      <c r="O493" s="2573"/>
      <c r="P493" s="2573"/>
      <c r="Q493" s="2573"/>
      <c r="R493" s="2573"/>
      <c r="S493" s="2573"/>
      <c r="T493" s="2573"/>
      <c r="U493" s="2573"/>
      <c r="V493" s="2573"/>
      <c r="W493" s="2573"/>
      <c r="X493" s="2573"/>
      <c r="Y493" s="2573"/>
      <c r="Z493" s="2573"/>
      <c r="AA493" s="2573"/>
      <c r="AB493" s="2573"/>
      <c r="AC493" s="2573"/>
      <c r="AD493" s="2573"/>
      <c r="AE493" s="2573"/>
      <c r="AF493" s="2574"/>
    </row>
    <row r="494" spans="2:32" s="2454" customFormat="1" x14ac:dyDescent="0.2">
      <c r="B494" s="3867" t="s">
        <v>5072</v>
      </c>
      <c r="C494" s="3868"/>
      <c r="D494" s="3869">
        <v>41665</v>
      </c>
      <c r="E494" s="3869"/>
      <c r="F494" s="3869"/>
      <c r="G494" s="2633"/>
      <c r="H494" s="2573"/>
      <c r="I494" s="2573"/>
      <c r="J494" s="2573"/>
      <c r="K494" s="2573"/>
      <c r="L494" s="2573"/>
      <c r="M494" s="2573"/>
      <c r="N494" s="2573"/>
      <c r="O494" s="2573"/>
      <c r="P494" s="2573"/>
      <c r="Q494" s="2573"/>
      <c r="R494" s="2573"/>
      <c r="S494" s="2573"/>
      <c r="T494" s="2573"/>
      <c r="U494" s="2573"/>
      <c r="V494" s="2573"/>
      <c r="W494" s="2573"/>
      <c r="X494" s="2573"/>
      <c r="Y494" s="2573"/>
      <c r="Z494" s="2573"/>
      <c r="AA494" s="2573"/>
      <c r="AB494" s="2573"/>
      <c r="AC494" s="2573"/>
      <c r="AD494" s="2573"/>
      <c r="AE494" s="2573"/>
      <c r="AF494" s="2574"/>
    </row>
    <row r="495" spans="2:32" s="2454" customFormat="1" x14ac:dyDescent="0.2">
      <c r="B495" s="3863" t="s">
        <v>5070</v>
      </c>
      <c r="C495" s="3864"/>
      <c r="D495" s="3945">
        <v>41847</v>
      </c>
      <c r="E495" s="3945"/>
      <c r="F495" s="3945"/>
      <c r="G495" s="2573"/>
      <c r="H495" s="2573"/>
      <c r="I495" s="2573"/>
      <c r="J495" s="2573"/>
      <c r="K495" s="2573"/>
      <c r="L495" s="2573"/>
      <c r="M495" s="2573"/>
      <c r="N495" s="2573"/>
      <c r="O495" s="2573"/>
      <c r="P495" s="2573"/>
      <c r="Q495" s="2573"/>
      <c r="R495" s="2573"/>
      <c r="S495" s="2573"/>
      <c r="T495" s="2573"/>
      <c r="U495" s="2573"/>
      <c r="V495" s="2573"/>
      <c r="W495" s="2573"/>
      <c r="X495" s="2573"/>
      <c r="Y495" s="2573"/>
      <c r="Z495" s="2573"/>
      <c r="AA495" s="2573"/>
      <c r="AB495" s="2573"/>
      <c r="AC495" s="2573"/>
      <c r="AD495" s="2573"/>
      <c r="AE495" s="2573"/>
      <c r="AF495" s="2574"/>
    </row>
    <row r="496" spans="2:32" s="2454" customFormat="1" ht="13.5" thickBot="1" x14ac:dyDescent="0.25">
      <c r="B496" s="3505"/>
      <c r="C496" s="3506"/>
      <c r="D496" s="3506"/>
      <c r="E496" s="3506"/>
      <c r="F496" s="3506"/>
      <c r="G496" s="2573"/>
      <c r="H496" s="2573"/>
      <c r="I496" s="2573"/>
      <c r="J496" s="2573"/>
      <c r="K496" s="2573"/>
      <c r="L496" s="2573"/>
      <c r="M496" s="2573"/>
      <c r="N496" s="2573"/>
      <c r="O496" s="2573"/>
      <c r="P496" s="2573"/>
      <c r="Q496" s="2573"/>
      <c r="R496" s="2573"/>
      <c r="S496" s="2573"/>
      <c r="T496" s="2573"/>
      <c r="U496" s="2573"/>
      <c r="V496" s="2573"/>
      <c r="W496" s="2573"/>
      <c r="X496" s="2573"/>
      <c r="Y496" s="2573"/>
      <c r="Z496" s="2573"/>
      <c r="AA496" s="2573"/>
      <c r="AB496" s="2573"/>
      <c r="AC496" s="2573"/>
      <c r="AD496" s="2573"/>
      <c r="AE496" s="2573"/>
      <c r="AF496" s="2574"/>
    </row>
    <row r="497" spans="2:32" s="2454" customFormat="1" ht="51.75" customHeight="1" thickBot="1" x14ac:dyDescent="0.25">
      <c r="B497" s="3844" t="s">
        <v>5071</v>
      </c>
      <c r="C497" s="3871"/>
      <c r="D497" s="3872" t="s">
        <v>6235</v>
      </c>
      <c r="E497" s="3847"/>
      <c r="F497" s="3847"/>
      <c r="G497" s="3847"/>
      <c r="H497" s="3847"/>
      <c r="I497" s="3847"/>
      <c r="J497" s="3847"/>
      <c r="K497" s="3847"/>
      <c r="L497" s="3847"/>
      <c r="M497" s="3847"/>
      <c r="N497" s="3847"/>
      <c r="O497" s="3847"/>
      <c r="P497" s="3847"/>
      <c r="Q497" s="3848"/>
      <c r="R497" s="2573"/>
      <c r="S497" s="2573"/>
      <c r="T497" s="2573"/>
      <c r="U497" s="2573"/>
      <c r="V497" s="2573"/>
      <c r="W497" s="2573"/>
      <c r="X497" s="2573"/>
      <c r="Y497" s="2573"/>
      <c r="Z497" s="2573"/>
      <c r="AA497" s="2573"/>
      <c r="AB497" s="2573"/>
      <c r="AC497" s="2573"/>
      <c r="AD497" s="2573"/>
      <c r="AE497" s="2573"/>
      <c r="AF497" s="2574"/>
    </row>
    <row r="498" spans="2:32" s="2454" customFormat="1" ht="13.5" thickBot="1" x14ac:dyDescent="0.25">
      <c r="B498" s="3505"/>
      <c r="C498" s="3506"/>
      <c r="D498" s="3506"/>
      <c r="E498" s="3506"/>
      <c r="F498" s="3506"/>
      <c r="G498" s="2573"/>
      <c r="H498" s="2573"/>
      <c r="I498" s="2573"/>
      <c r="J498" s="2573"/>
      <c r="K498" s="2573"/>
      <c r="L498" s="2573"/>
      <c r="M498" s="2573"/>
      <c r="N498" s="2573"/>
      <c r="O498" s="2573"/>
      <c r="P498" s="2573"/>
      <c r="Q498" s="2573"/>
      <c r="R498" s="2637"/>
      <c r="S498" s="2573"/>
      <c r="T498" s="2573"/>
      <c r="U498" s="2573"/>
      <c r="V498" s="2573"/>
      <c r="W498" s="2573"/>
      <c r="X498" s="2573"/>
      <c r="Y498" s="2573"/>
      <c r="Z498" s="2573"/>
      <c r="AA498" s="2573"/>
      <c r="AB498" s="2573"/>
      <c r="AC498" s="2573"/>
      <c r="AD498" s="2573"/>
      <c r="AE498" s="2573"/>
      <c r="AF498" s="2574"/>
    </row>
    <row r="499" spans="2:32" s="2454" customFormat="1" ht="13.5" thickBot="1" x14ac:dyDescent="0.25">
      <c r="B499" s="3852" t="s">
        <v>5073</v>
      </c>
      <c r="C499" s="3853"/>
      <c r="D499" s="3851" t="s">
        <v>5074</v>
      </c>
      <c r="E499" s="3856" t="s">
        <v>224</v>
      </c>
      <c r="F499" s="3857"/>
      <c r="G499" s="3857"/>
      <c r="H499" s="3857"/>
      <c r="I499" s="3857"/>
      <c r="J499" s="3857"/>
      <c r="K499" s="3857"/>
      <c r="L499" s="3857"/>
      <c r="M499" s="3857"/>
      <c r="N499" s="3857"/>
      <c r="O499" s="3857"/>
      <c r="P499" s="3858"/>
      <c r="Q499" s="3859" t="s">
        <v>340</v>
      </c>
      <c r="R499" s="3860"/>
      <c r="S499" s="3861"/>
      <c r="T499" s="3861"/>
      <c r="U499" s="3861"/>
      <c r="V499" s="3861"/>
      <c r="W499" s="3861"/>
      <c r="X499" s="3861"/>
      <c r="Y499" s="3862"/>
      <c r="Z499" s="3859" t="s">
        <v>225</v>
      </c>
      <c r="AA499" s="3861"/>
      <c r="AB499" s="3862"/>
      <c r="AC499" s="3873" t="s">
        <v>4993</v>
      </c>
      <c r="AD499" s="3874"/>
      <c r="AE499" s="3875"/>
      <c r="AF499" s="2574"/>
    </row>
    <row r="500" spans="2:32" s="2454" customFormat="1" ht="13.5" thickBot="1" x14ac:dyDescent="0.25">
      <c r="B500" s="3854"/>
      <c r="C500" s="3855"/>
      <c r="D500" s="3851"/>
      <c r="E500" s="3851" t="s">
        <v>5011</v>
      </c>
      <c r="F500" s="3851" t="s">
        <v>5012</v>
      </c>
      <c r="G500" s="3830" t="s">
        <v>5014</v>
      </c>
      <c r="H500" s="3830" t="s">
        <v>5075</v>
      </c>
      <c r="I500" s="3876" t="s">
        <v>5076</v>
      </c>
      <c r="J500" s="3876" t="s">
        <v>5077</v>
      </c>
      <c r="K500" s="3876" t="s">
        <v>5017</v>
      </c>
      <c r="L500" s="3876"/>
      <c r="M500" s="3876" t="s">
        <v>5078</v>
      </c>
      <c r="N500" s="3876" t="s">
        <v>5079</v>
      </c>
      <c r="O500" s="3876" t="s">
        <v>5080</v>
      </c>
      <c r="P500" s="3876" t="s">
        <v>5081</v>
      </c>
      <c r="Q500" s="3827" t="s">
        <v>5023</v>
      </c>
      <c r="R500" s="3827" t="s">
        <v>5024</v>
      </c>
      <c r="S500" s="3827" t="s">
        <v>5025</v>
      </c>
      <c r="T500" s="3827" t="s">
        <v>5082</v>
      </c>
      <c r="U500" s="3827" t="s">
        <v>5083</v>
      </c>
      <c r="V500" s="3827" t="s">
        <v>5028</v>
      </c>
      <c r="W500" s="3827" t="s">
        <v>5030</v>
      </c>
      <c r="X500" s="3830" t="s">
        <v>5084</v>
      </c>
      <c r="Y500" s="3830" t="s">
        <v>5085</v>
      </c>
      <c r="Z500" s="3827" t="s">
        <v>5086</v>
      </c>
      <c r="AA500" s="3827" t="s">
        <v>5087</v>
      </c>
      <c r="AB500" s="3827" t="s">
        <v>5088</v>
      </c>
      <c r="AC500" s="3827" t="s">
        <v>1154</v>
      </c>
      <c r="AD500" s="3827" t="s">
        <v>4994</v>
      </c>
      <c r="AE500" s="3827" t="s">
        <v>4995</v>
      </c>
      <c r="AF500" s="2574"/>
    </row>
    <row r="501" spans="2:32" s="2454" customFormat="1" ht="19.5" customHeight="1" thickBot="1" x14ac:dyDescent="0.25">
      <c r="B501" s="3854"/>
      <c r="C501" s="3855"/>
      <c r="D501" s="3827"/>
      <c r="E501" s="3827"/>
      <c r="F501" s="3827"/>
      <c r="G501" s="3829"/>
      <c r="H501" s="3829"/>
      <c r="I501" s="3830"/>
      <c r="J501" s="3830"/>
      <c r="K501" s="3508" t="s">
        <v>5037</v>
      </c>
      <c r="L501" s="3507" t="s">
        <v>2798</v>
      </c>
      <c r="M501" s="3830"/>
      <c r="N501" s="3830"/>
      <c r="O501" s="3830"/>
      <c r="P501" s="3830"/>
      <c r="Q501" s="3828"/>
      <c r="R501" s="3828"/>
      <c r="S501" s="3828"/>
      <c r="T501" s="3828"/>
      <c r="U501" s="3828"/>
      <c r="V501" s="3828"/>
      <c r="W501" s="3828"/>
      <c r="X501" s="3829"/>
      <c r="Y501" s="3829"/>
      <c r="Z501" s="3828"/>
      <c r="AA501" s="3828"/>
      <c r="AB501" s="3828"/>
      <c r="AC501" s="3828"/>
      <c r="AD501" s="3828"/>
      <c r="AE501" s="3828"/>
      <c r="AF501" s="2574"/>
    </row>
    <row r="502" spans="2:32" s="2454" customFormat="1" ht="13.5" thickBot="1" x14ac:dyDescent="0.25">
      <c r="B502" s="3920" t="s">
        <v>6234</v>
      </c>
      <c r="C502" s="3902"/>
      <c r="D502" s="3156" t="s">
        <v>1534</v>
      </c>
      <c r="E502" s="3138"/>
      <c r="F502" s="3157"/>
      <c r="G502" s="3411"/>
      <c r="H502" s="3411"/>
      <c r="I502" s="3138"/>
      <c r="J502" s="3138"/>
      <c r="K502" s="3157"/>
      <c r="L502" s="3411"/>
      <c r="M502" s="3138"/>
      <c r="N502" s="3138"/>
      <c r="O502" s="3138"/>
      <c r="P502" s="3138"/>
      <c r="Q502" s="3138"/>
      <c r="R502" s="3157"/>
      <c r="S502" s="3157"/>
      <c r="T502" s="3138"/>
      <c r="U502" s="3138"/>
      <c r="V502" s="3157"/>
      <c r="W502" s="3157">
        <v>20</v>
      </c>
      <c r="X502" s="3138"/>
      <c r="Y502" s="3138"/>
      <c r="Z502" s="3157"/>
      <c r="AA502" s="3138"/>
      <c r="AB502" s="3138"/>
      <c r="AC502" s="3412"/>
      <c r="AD502" s="3412"/>
      <c r="AE502" s="3412"/>
      <c r="AF502" s="2574"/>
    </row>
    <row r="503" spans="2:32" s="2454" customFormat="1" x14ac:dyDescent="0.2">
      <c r="B503" s="2636"/>
      <c r="C503" s="2568"/>
      <c r="D503" s="2568"/>
      <c r="E503" s="2568"/>
      <c r="F503" s="2568"/>
      <c r="G503" s="2569"/>
      <c r="H503" s="2569"/>
      <c r="I503" s="2569"/>
      <c r="J503" s="2569"/>
      <c r="K503" s="2568"/>
      <c r="L503" s="2569"/>
      <c r="M503" s="2569"/>
      <c r="N503" s="2569"/>
      <c r="O503" s="2569"/>
      <c r="P503" s="2569"/>
      <c r="Q503" s="2633"/>
      <c r="R503" s="2633"/>
      <c r="S503" s="2633"/>
      <c r="T503" s="2633"/>
      <c r="U503" s="2633"/>
      <c r="V503" s="2633"/>
      <c r="W503" s="2633"/>
      <c r="X503" s="2633"/>
      <c r="Y503" s="2633"/>
      <c r="Z503" s="2633"/>
      <c r="AA503" s="2633"/>
      <c r="AB503" s="2633"/>
      <c r="AC503" s="2633"/>
      <c r="AD503" s="2633"/>
      <c r="AE503" s="2633"/>
      <c r="AF503" s="2574"/>
    </row>
    <row r="504" spans="2:32" s="2454" customFormat="1" x14ac:dyDescent="0.2">
      <c r="B504" s="3881" t="s">
        <v>4996</v>
      </c>
      <c r="C504" s="3882"/>
      <c r="D504" s="3883" t="s">
        <v>1871</v>
      </c>
      <c r="E504" s="3883"/>
      <c r="F504" s="3883"/>
      <c r="G504" s="3883"/>
      <c r="H504" s="3883"/>
      <c r="I504" s="2634"/>
      <c r="J504" s="2634"/>
      <c r="K504" s="2634"/>
      <c r="L504" s="2634"/>
      <c r="M504" s="2634"/>
      <c r="N504" s="2634"/>
      <c r="O504" s="2634"/>
      <c r="P504" s="2634"/>
      <c r="Q504" s="2633"/>
      <c r="R504" s="2633"/>
      <c r="S504" s="2633"/>
      <c r="T504" s="2633"/>
      <c r="U504" s="2633"/>
      <c r="V504" s="2633"/>
      <c r="W504" s="2633"/>
      <c r="X504" s="2633"/>
      <c r="Y504" s="2633"/>
      <c r="Z504" s="2633"/>
      <c r="AA504" s="2633"/>
      <c r="AB504" s="2633"/>
      <c r="AC504" s="2633"/>
      <c r="AD504" s="2633"/>
      <c r="AE504" s="2633"/>
      <c r="AF504" s="2574"/>
    </row>
    <row r="505" spans="2:32" s="2454" customFormat="1" x14ac:dyDescent="0.2">
      <c r="B505" s="3881" t="s">
        <v>4997</v>
      </c>
      <c r="C505" s="3882"/>
      <c r="D505" s="3883" t="s">
        <v>1871</v>
      </c>
      <c r="E505" s="3883"/>
      <c r="F505" s="3883"/>
      <c r="G505" s="3883"/>
      <c r="H505" s="3883"/>
      <c r="I505" s="2634"/>
      <c r="J505" s="2634"/>
      <c r="K505" s="2634"/>
      <c r="L505" s="2634"/>
      <c r="M505" s="2634"/>
      <c r="N505" s="2634"/>
      <c r="O505" s="2634"/>
      <c r="P505" s="2634"/>
      <c r="Q505" s="2633"/>
      <c r="R505" s="2633"/>
      <c r="S505" s="2633"/>
      <c r="T505" s="2633"/>
      <c r="U505" s="2633"/>
      <c r="V505" s="2633"/>
      <c r="W505" s="2633"/>
      <c r="X505" s="2633"/>
      <c r="Y505" s="2633"/>
      <c r="Z505" s="2633"/>
      <c r="AA505" s="2633"/>
      <c r="AB505" s="2633"/>
      <c r="AC505" s="2633"/>
      <c r="AD505" s="2633"/>
      <c r="AE505" s="2633"/>
      <c r="AF505" s="2574"/>
    </row>
    <row r="506" spans="2:32" s="2454" customFormat="1" ht="13.5" thickBot="1" x14ac:dyDescent="0.25">
      <c r="B506" s="3509"/>
      <c r="C506" s="3510"/>
      <c r="D506" s="3510"/>
      <c r="E506" s="3510"/>
      <c r="F506" s="3510"/>
      <c r="G506" s="2637"/>
      <c r="H506" s="2637"/>
      <c r="I506" s="2637"/>
      <c r="J506" s="2637"/>
      <c r="K506" s="2637"/>
      <c r="L506" s="2637"/>
      <c r="M506" s="2637"/>
      <c r="N506" s="2637"/>
      <c r="O506" s="2637"/>
      <c r="P506" s="2637"/>
      <c r="Q506" s="2637"/>
      <c r="R506" s="2637"/>
      <c r="S506" s="2637"/>
      <c r="T506" s="2637"/>
      <c r="U506" s="2637"/>
      <c r="V506" s="2637"/>
      <c r="W506" s="2637"/>
      <c r="X506" s="2637"/>
      <c r="Y506" s="2637"/>
      <c r="Z506" s="2637"/>
      <c r="AA506" s="2637"/>
      <c r="AB506" s="2637"/>
      <c r="AC506" s="2637"/>
      <c r="AD506" s="2637"/>
      <c r="AE506" s="2637"/>
      <c r="AF506" s="2579"/>
    </row>
    <row r="507" spans="2:32" s="2454" customFormat="1" x14ac:dyDescent="0.2">
      <c r="B507" s="2537"/>
      <c r="I507" s="2876"/>
    </row>
    <row r="508" spans="2:32" s="2454" customFormat="1" ht="13.5" thickBot="1" x14ac:dyDescent="0.25">
      <c r="B508" s="2537"/>
      <c r="I508" s="2876"/>
    </row>
    <row r="509" spans="2:32" s="2454" customFormat="1" ht="20.25" x14ac:dyDescent="0.2">
      <c r="B509" s="3839" t="s">
        <v>5069</v>
      </c>
      <c r="C509" s="3840"/>
      <c r="D509" s="3840"/>
      <c r="E509" s="3840"/>
      <c r="F509" s="3840"/>
      <c r="G509" s="3840"/>
      <c r="H509" s="3840"/>
      <c r="I509" s="3840"/>
      <c r="J509" s="3840"/>
      <c r="K509" s="3840"/>
      <c r="L509" s="3840"/>
      <c r="M509" s="3840"/>
      <c r="N509" s="3840"/>
      <c r="O509" s="3840"/>
      <c r="P509" s="3840"/>
      <c r="Q509" s="3840"/>
      <c r="R509" s="3840"/>
      <c r="S509" s="3840"/>
      <c r="T509" s="3840"/>
      <c r="U509" s="3840"/>
      <c r="V509" s="3840"/>
      <c r="W509" s="3840"/>
      <c r="X509" s="3840"/>
      <c r="Y509" s="3840"/>
      <c r="Z509" s="3840"/>
      <c r="AA509" s="3840"/>
      <c r="AB509" s="3840"/>
      <c r="AC509" s="3840"/>
      <c r="AD509" s="3840"/>
      <c r="AE509" s="3840"/>
      <c r="AF509" s="3841"/>
    </row>
    <row r="510" spans="2:32" s="2454" customFormat="1" x14ac:dyDescent="0.2">
      <c r="B510" s="3457"/>
      <c r="C510" s="3458"/>
      <c r="D510" s="3458"/>
      <c r="E510" s="3458"/>
      <c r="F510" s="3458"/>
      <c r="G510" s="2573"/>
      <c r="H510" s="2573"/>
      <c r="I510" s="2573"/>
      <c r="J510" s="2573"/>
      <c r="K510" s="2573"/>
      <c r="L510" s="2573"/>
      <c r="M510" s="2573"/>
      <c r="N510" s="2573"/>
      <c r="O510" s="2573"/>
      <c r="P510" s="2573"/>
      <c r="Q510" s="2573"/>
      <c r="R510" s="2573"/>
      <c r="S510" s="2573"/>
      <c r="T510" s="2573"/>
      <c r="U510" s="2573"/>
      <c r="V510" s="2573"/>
      <c r="W510" s="2573"/>
      <c r="X510" s="2573"/>
      <c r="Y510" s="2573"/>
      <c r="Z510" s="2573"/>
      <c r="AA510" s="2573"/>
      <c r="AB510" s="2573"/>
      <c r="AC510" s="2573"/>
      <c r="AD510" s="2573"/>
      <c r="AE510" s="2573"/>
      <c r="AF510" s="2574"/>
    </row>
    <row r="511" spans="2:32" s="2454" customFormat="1" x14ac:dyDescent="0.2">
      <c r="B511" s="2635" t="s">
        <v>5089</v>
      </c>
      <c r="C511" s="3458"/>
      <c r="D511" s="3866" t="s">
        <v>6228</v>
      </c>
      <c r="E511" s="3866"/>
      <c r="F511" s="3866"/>
      <c r="G511" s="2573"/>
      <c r="H511" s="2573"/>
      <c r="I511" s="2573"/>
      <c r="J511" s="2573"/>
      <c r="K511" s="2573"/>
      <c r="L511" s="2573"/>
      <c r="M511" s="2573"/>
      <c r="N511" s="2573"/>
      <c r="O511" s="2573"/>
      <c r="P511" s="2573"/>
      <c r="Q511" s="2573"/>
      <c r="R511" s="2573"/>
      <c r="S511" s="2573"/>
      <c r="T511" s="2573"/>
      <c r="U511" s="2573"/>
      <c r="V511" s="2573"/>
      <c r="W511" s="2573"/>
      <c r="X511" s="2573"/>
      <c r="Y511" s="2573"/>
      <c r="Z511" s="2573"/>
      <c r="AA511" s="2573"/>
      <c r="AB511" s="2573"/>
      <c r="AC511" s="2573"/>
      <c r="AD511" s="2573"/>
      <c r="AE511" s="2573"/>
      <c r="AF511" s="2574"/>
    </row>
    <row r="512" spans="2:32" s="2454" customFormat="1" x14ac:dyDescent="0.2">
      <c r="B512" s="3867" t="s">
        <v>5072</v>
      </c>
      <c r="C512" s="3868"/>
      <c r="D512" s="4771">
        <v>41660</v>
      </c>
      <c r="E512" s="4771"/>
      <c r="F512" s="4771"/>
      <c r="G512" s="2633"/>
      <c r="H512" s="2573"/>
      <c r="I512" s="2573"/>
      <c r="J512" s="2573"/>
      <c r="K512" s="2573"/>
      <c r="L512" s="2573"/>
      <c r="M512" s="2573"/>
      <c r="N512" s="2573"/>
      <c r="O512" s="2573"/>
      <c r="P512" s="2573"/>
      <c r="Q512" s="2573"/>
      <c r="R512" s="2573"/>
      <c r="S512" s="2573"/>
      <c r="T512" s="2573"/>
      <c r="U512" s="2573"/>
      <c r="V512" s="2573"/>
      <c r="W512" s="2573"/>
      <c r="X512" s="2573"/>
      <c r="Y512" s="2573"/>
      <c r="Z512" s="2573"/>
      <c r="AA512" s="2573"/>
      <c r="AB512" s="2573"/>
      <c r="AC512" s="2573"/>
      <c r="AD512" s="2573"/>
      <c r="AE512" s="2573"/>
      <c r="AF512" s="2574"/>
    </row>
    <row r="513" spans="2:32" s="2454" customFormat="1" x14ac:dyDescent="0.2">
      <c r="B513" s="3863" t="s">
        <v>5070</v>
      </c>
      <c r="C513" s="3864"/>
      <c r="D513" s="4778">
        <v>41849</v>
      </c>
      <c r="E513" s="4778"/>
      <c r="F513" s="4778"/>
      <c r="G513" s="2573"/>
      <c r="H513" s="2573"/>
      <c r="I513" s="2573"/>
      <c r="J513" s="2573"/>
      <c r="K513" s="2573"/>
      <c r="L513" s="2573"/>
      <c r="M513" s="2573"/>
      <c r="N513" s="2573"/>
      <c r="O513" s="2573"/>
      <c r="P513" s="2573"/>
      <c r="Q513" s="2573"/>
      <c r="R513" s="2573"/>
      <c r="S513" s="2573"/>
      <c r="T513" s="2573"/>
      <c r="U513" s="2573"/>
      <c r="V513" s="2573"/>
      <c r="W513" s="2573"/>
      <c r="X513" s="2573"/>
      <c r="Y513" s="2573"/>
      <c r="Z513" s="2573"/>
      <c r="AA513" s="2573"/>
      <c r="AB513" s="2573"/>
      <c r="AC513" s="2573"/>
      <c r="AD513" s="2573"/>
      <c r="AE513" s="2573"/>
      <c r="AF513" s="2574"/>
    </row>
    <row r="514" spans="2:32" s="2454" customFormat="1" ht="13.5" thickBot="1" x14ac:dyDescent="0.25">
      <c r="B514" s="3457"/>
      <c r="C514" s="3458"/>
      <c r="D514" s="3458"/>
      <c r="E514" s="3458"/>
      <c r="F514" s="3458"/>
      <c r="G514" s="2573"/>
      <c r="H514" s="2573"/>
      <c r="I514" s="2573"/>
      <c r="J514" s="2573"/>
      <c r="K514" s="2573"/>
      <c r="L514" s="2573"/>
      <c r="M514" s="2573"/>
      <c r="N514" s="2573"/>
      <c r="O514" s="2573"/>
      <c r="P514" s="2573"/>
      <c r="Q514" s="2573"/>
      <c r="R514" s="2573"/>
      <c r="S514" s="2573"/>
      <c r="T514" s="2573"/>
      <c r="U514" s="2573"/>
      <c r="V514" s="2573"/>
      <c r="W514" s="2573"/>
      <c r="X514" s="2573"/>
      <c r="Y514" s="2573"/>
      <c r="Z514" s="2573"/>
      <c r="AA514" s="2573"/>
      <c r="AB514" s="2573"/>
      <c r="AC514" s="2573"/>
      <c r="AD514" s="2573"/>
      <c r="AE514" s="2573"/>
      <c r="AF514" s="2574"/>
    </row>
    <row r="515" spans="2:32" s="2454" customFormat="1" ht="77.25" customHeight="1" thickBot="1" x14ac:dyDescent="0.25">
      <c r="B515" s="3844" t="s">
        <v>5071</v>
      </c>
      <c r="C515" s="3871"/>
      <c r="D515" s="3872" t="s">
        <v>6229</v>
      </c>
      <c r="E515" s="3847"/>
      <c r="F515" s="3847"/>
      <c r="G515" s="3847"/>
      <c r="H515" s="3847"/>
      <c r="I515" s="3847"/>
      <c r="J515" s="3847"/>
      <c r="K515" s="3847"/>
      <c r="L515" s="3847"/>
      <c r="M515" s="3847"/>
      <c r="N515" s="3847"/>
      <c r="O515" s="3847"/>
      <c r="P515" s="3847"/>
      <c r="Q515" s="3848"/>
      <c r="R515" s="2573"/>
      <c r="S515" s="2573"/>
      <c r="T515" s="2573"/>
      <c r="U515" s="2573"/>
      <c r="V515" s="2573"/>
      <c r="W515" s="2573"/>
      <c r="X515" s="2573"/>
      <c r="Y515" s="2573"/>
      <c r="Z515" s="2573"/>
      <c r="AA515" s="2573"/>
      <c r="AB515" s="2573"/>
      <c r="AC515" s="2573"/>
      <c r="AD515" s="2573"/>
      <c r="AE515" s="2573"/>
      <c r="AF515" s="2574"/>
    </row>
    <row r="516" spans="2:32" s="2454" customFormat="1" ht="13.5" thickBot="1" x14ac:dyDescent="0.25">
      <c r="B516" s="3457"/>
      <c r="C516" s="3458"/>
      <c r="D516" s="3458"/>
      <c r="E516" s="3458"/>
      <c r="F516" s="3458"/>
      <c r="G516" s="2573"/>
      <c r="H516" s="2573"/>
      <c r="I516" s="2573"/>
      <c r="J516" s="2573"/>
      <c r="K516" s="2573"/>
      <c r="L516" s="2573"/>
      <c r="M516" s="2573"/>
      <c r="N516" s="2573"/>
      <c r="O516" s="2573"/>
      <c r="P516" s="2573"/>
      <c r="Q516" s="2573"/>
      <c r="R516" s="2637"/>
      <c r="S516" s="2573"/>
      <c r="T516" s="2573"/>
      <c r="U516" s="2573"/>
      <c r="V516" s="2573"/>
      <c r="W516" s="2573"/>
      <c r="X516" s="2573"/>
      <c r="Y516" s="2573"/>
      <c r="Z516" s="2573"/>
      <c r="AA516" s="2573"/>
      <c r="AB516" s="2573"/>
      <c r="AC516" s="2573"/>
      <c r="AD516" s="2573"/>
      <c r="AE516" s="2573"/>
      <c r="AF516" s="2574"/>
    </row>
    <row r="517" spans="2:32" s="2454" customFormat="1" ht="13.5" thickBot="1" x14ac:dyDescent="0.25">
      <c r="B517" s="3852" t="s">
        <v>5073</v>
      </c>
      <c r="C517" s="3853"/>
      <c r="D517" s="3851" t="s">
        <v>5074</v>
      </c>
      <c r="E517" s="3856" t="s">
        <v>224</v>
      </c>
      <c r="F517" s="3857"/>
      <c r="G517" s="3857"/>
      <c r="H517" s="3857"/>
      <c r="I517" s="3857"/>
      <c r="J517" s="3857"/>
      <c r="K517" s="3857"/>
      <c r="L517" s="3857"/>
      <c r="M517" s="3857"/>
      <c r="N517" s="3857"/>
      <c r="O517" s="3857"/>
      <c r="P517" s="3858"/>
      <c r="Q517" s="3859" t="s">
        <v>340</v>
      </c>
      <c r="R517" s="3860"/>
      <c r="S517" s="3861"/>
      <c r="T517" s="3861"/>
      <c r="U517" s="3861"/>
      <c r="V517" s="3861"/>
      <c r="W517" s="3861"/>
      <c r="X517" s="3861"/>
      <c r="Y517" s="3862"/>
      <c r="Z517" s="3859" t="s">
        <v>225</v>
      </c>
      <c r="AA517" s="3861"/>
      <c r="AB517" s="3862"/>
      <c r="AC517" s="3873" t="s">
        <v>4993</v>
      </c>
      <c r="AD517" s="3874"/>
      <c r="AE517" s="3875"/>
      <c r="AF517" s="2574"/>
    </row>
    <row r="518" spans="2:32" s="2454" customFormat="1" ht="13.5" thickBot="1" x14ac:dyDescent="0.25">
      <c r="B518" s="3854"/>
      <c r="C518" s="3855"/>
      <c r="D518" s="3851"/>
      <c r="E518" s="3851" t="s">
        <v>5011</v>
      </c>
      <c r="F518" s="3851" t="s">
        <v>5012</v>
      </c>
      <c r="G518" s="3830" t="s">
        <v>5014</v>
      </c>
      <c r="H518" s="3830" t="s">
        <v>5075</v>
      </c>
      <c r="I518" s="3876" t="s">
        <v>5076</v>
      </c>
      <c r="J518" s="3876" t="s">
        <v>5077</v>
      </c>
      <c r="K518" s="3876" t="s">
        <v>5017</v>
      </c>
      <c r="L518" s="3876"/>
      <c r="M518" s="3876" t="s">
        <v>5078</v>
      </c>
      <c r="N518" s="3876" t="s">
        <v>5079</v>
      </c>
      <c r="O518" s="3876" t="s">
        <v>5080</v>
      </c>
      <c r="P518" s="3876" t="s">
        <v>5081</v>
      </c>
      <c r="Q518" s="3827" t="s">
        <v>5023</v>
      </c>
      <c r="R518" s="3827" t="s">
        <v>5024</v>
      </c>
      <c r="S518" s="3827" t="s">
        <v>5025</v>
      </c>
      <c r="T518" s="3827" t="s">
        <v>5082</v>
      </c>
      <c r="U518" s="3827" t="s">
        <v>5083</v>
      </c>
      <c r="V518" s="3827" t="s">
        <v>5028</v>
      </c>
      <c r="W518" s="3827" t="s">
        <v>5030</v>
      </c>
      <c r="X518" s="3830" t="s">
        <v>5084</v>
      </c>
      <c r="Y518" s="3830" t="s">
        <v>5085</v>
      </c>
      <c r="Z518" s="3827" t="s">
        <v>5086</v>
      </c>
      <c r="AA518" s="3827" t="s">
        <v>5087</v>
      </c>
      <c r="AB518" s="3827" t="s">
        <v>5088</v>
      </c>
      <c r="AC518" s="3827" t="s">
        <v>1154</v>
      </c>
      <c r="AD518" s="3827" t="s">
        <v>4994</v>
      </c>
      <c r="AE518" s="3827" t="s">
        <v>4995</v>
      </c>
      <c r="AF518" s="2574"/>
    </row>
    <row r="519" spans="2:32" s="2454" customFormat="1" ht="13.5" thickBot="1" x14ac:dyDescent="0.25">
      <c r="B519" s="3854"/>
      <c r="C519" s="3855"/>
      <c r="D519" s="3827"/>
      <c r="E519" s="3827"/>
      <c r="F519" s="3827"/>
      <c r="G519" s="3829"/>
      <c r="H519" s="3829"/>
      <c r="I519" s="3830"/>
      <c r="J519" s="3830"/>
      <c r="K519" s="3460" t="s">
        <v>5037</v>
      </c>
      <c r="L519" s="3461" t="s">
        <v>2798</v>
      </c>
      <c r="M519" s="3830"/>
      <c r="N519" s="3830"/>
      <c r="O519" s="3830"/>
      <c r="P519" s="3830"/>
      <c r="Q519" s="3828"/>
      <c r="R519" s="3828"/>
      <c r="S519" s="3828"/>
      <c r="T519" s="3828"/>
      <c r="U519" s="3828"/>
      <c r="V519" s="3828"/>
      <c r="W519" s="3828"/>
      <c r="X519" s="3829"/>
      <c r="Y519" s="3829"/>
      <c r="Z519" s="3828"/>
      <c r="AA519" s="3828"/>
      <c r="AB519" s="3828"/>
      <c r="AC519" s="3828"/>
      <c r="AD519" s="3828"/>
      <c r="AE519" s="3828"/>
      <c r="AF519" s="2574"/>
    </row>
    <row r="520" spans="2:32" s="2454" customFormat="1" x14ac:dyDescent="0.2">
      <c r="B520" s="4777" t="s">
        <v>6230</v>
      </c>
      <c r="C520" s="4776"/>
      <c r="D520" s="3150" t="s">
        <v>1534</v>
      </c>
      <c r="E520" s="3151"/>
      <c r="F520" s="3152"/>
      <c r="G520" s="2735"/>
      <c r="H520" s="2735"/>
      <c r="I520" s="3151"/>
      <c r="J520" s="3151"/>
      <c r="K520" s="3152"/>
      <c r="L520" s="2735"/>
      <c r="M520" s="3151"/>
      <c r="N520" s="3151"/>
      <c r="O520" s="3151"/>
      <c r="P520" s="3151"/>
      <c r="Q520" s="3151"/>
      <c r="R520" s="3152"/>
      <c r="S520" s="3152"/>
      <c r="T520" s="3151"/>
      <c r="U520" s="3151"/>
      <c r="V520" s="3152"/>
      <c r="W520" s="3152"/>
      <c r="X520" s="3151"/>
      <c r="Y520" s="3151"/>
      <c r="Z520" s="3152"/>
      <c r="AA520" s="3151"/>
      <c r="AB520" s="3151"/>
      <c r="AC520" s="2670"/>
      <c r="AD520" s="2670"/>
      <c r="AE520" s="2670"/>
      <c r="AF520" s="2574"/>
    </row>
    <row r="521" spans="2:32" s="2454" customFormat="1" x14ac:dyDescent="0.2">
      <c r="B521" s="2636"/>
      <c r="C521" s="2568"/>
      <c r="D521" s="2568"/>
      <c r="E521" s="2568"/>
      <c r="F521" s="2568"/>
      <c r="G521" s="2569"/>
      <c r="H521" s="2569"/>
      <c r="I521" s="2569"/>
      <c r="J521" s="2569"/>
      <c r="K521" s="2568"/>
      <c r="L521" s="2569"/>
      <c r="M521" s="2569"/>
      <c r="N521" s="2569"/>
      <c r="O521" s="2569"/>
      <c r="P521" s="2569"/>
      <c r="Q521" s="2633"/>
      <c r="R521" s="2633"/>
      <c r="S521" s="2633"/>
      <c r="T521" s="2633"/>
      <c r="U521" s="2633"/>
      <c r="V521" s="2633"/>
      <c r="W521" s="2633"/>
      <c r="X521" s="2633"/>
      <c r="Y521" s="2633"/>
      <c r="Z521" s="2633"/>
      <c r="AA521" s="2633"/>
      <c r="AB521" s="2633"/>
      <c r="AC521" s="2633"/>
      <c r="AD521" s="2633"/>
      <c r="AE521" s="2633"/>
      <c r="AF521" s="2574"/>
    </row>
    <row r="522" spans="2:32" s="2454" customFormat="1" x14ac:dyDescent="0.2">
      <c r="B522" s="3881" t="s">
        <v>4996</v>
      </c>
      <c r="C522" s="3882"/>
      <c r="D522" s="3883" t="s">
        <v>1871</v>
      </c>
      <c r="E522" s="3883"/>
      <c r="F522" s="3883"/>
      <c r="G522" s="3883"/>
      <c r="H522" s="3883"/>
      <c r="I522" s="2634"/>
      <c r="J522" s="2634"/>
      <c r="K522" s="2634"/>
      <c r="L522" s="2634"/>
      <c r="M522" s="2634"/>
      <c r="N522" s="2634"/>
      <c r="O522" s="2634"/>
      <c r="P522" s="2634"/>
      <c r="Q522" s="2633"/>
      <c r="R522" s="2633"/>
      <c r="S522" s="2633"/>
      <c r="T522" s="2633"/>
      <c r="U522" s="2633"/>
      <c r="V522" s="2633"/>
      <c r="W522" s="2633"/>
      <c r="X522" s="2633"/>
      <c r="Y522" s="2633"/>
      <c r="Z522" s="2633"/>
      <c r="AA522" s="2633"/>
      <c r="AB522" s="2633"/>
      <c r="AC522" s="2633"/>
      <c r="AD522" s="2633"/>
      <c r="AE522" s="2633"/>
      <c r="AF522" s="2574"/>
    </row>
    <row r="523" spans="2:32" s="2454" customFormat="1" x14ac:dyDescent="0.2">
      <c r="B523" s="3881" t="s">
        <v>4997</v>
      </c>
      <c r="C523" s="3882"/>
      <c r="D523" s="3883" t="s">
        <v>1871</v>
      </c>
      <c r="E523" s="3883"/>
      <c r="F523" s="3883"/>
      <c r="G523" s="3883"/>
      <c r="H523" s="3883"/>
      <c r="I523" s="2634"/>
      <c r="J523" s="2634"/>
      <c r="K523" s="2634"/>
      <c r="L523" s="2634"/>
      <c r="M523" s="2634"/>
      <c r="N523" s="2634"/>
      <c r="O523" s="2634"/>
      <c r="P523" s="2634"/>
      <c r="Q523" s="2633"/>
      <c r="R523" s="2633"/>
      <c r="S523" s="2633"/>
      <c r="T523" s="2633"/>
      <c r="U523" s="2633"/>
      <c r="V523" s="2633"/>
      <c r="W523" s="2633"/>
      <c r="X523" s="2633"/>
      <c r="Y523" s="2633"/>
      <c r="Z523" s="2633"/>
      <c r="AA523" s="2633"/>
      <c r="AB523" s="2633"/>
      <c r="AC523" s="2633"/>
      <c r="AD523" s="2633"/>
      <c r="AE523" s="2633"/>
      <c r="AF523" s="2574"/>
    </row>
    <row r="524" spans="2:32" s="2454" customFormat="1" ht="13.5" thickBot="1" x14ac:dyDescent="0.25">
      <c r="B524" s="3462"/>
      <c r="C524" s="3459"/>
      <c r="D524" s="3459"/>
      <c r="E524" s="3459"/>
      <c r="F524" s="3459"/>
      <c r="G524" s="2637"/>
      <c r="H524" s="2637"/>
      <c r="I524" s="2637"/>
      <c r="J524" s="2637"/>
      <c r="K524" s="2637"/>
      <c r="L524" s="2637"/>
      <c r="M524" s="2637"/>
      <c r="N524" s="2637"/>
      <c r="O524" s="2637"/>
      <c r="P524" s="2637"/>
      <c r="Q524" s="2637"/>
      <c r="R524" s="2637"/>
      <c r="S524" s="2637"/>
      <c r="T524" s="2637"/>
      <c r="U524" s="2637"/>
      <c r="V524" s="2637"/>
      <c r="W524" s="2637"/>
      <c r="X524" s="2637"/>
      <c r="Y524" s="2637"/>
      <c r="Z524" s="2637"/>
      <c r="AA524" s="2637"/>
      <c r="AB524" s="2637"/>
      <c r="AC524" s="2637"/>
      <c r="AD524" s="2637"/>
      <c r="AE524" s="2637"/>
      <c r="AF524" s="2579"/>
    </row>
    <row r="525" spans="2:32" s="2454" customFormat="1" x14ac:dyDescent="0.2">
      <c r="B525" s="3469"/>
      <c r="I525" s="2876"/>
    </row>
    <row r="526" spans="2:32" s="2454" customFormat="1" ht="13.5" thickBot="1" x14ac:dyDescent="0.25">
      <c r="I526" s="2876"/>
    </row>
    <row r="527" spans="2:32" s="2454" customFormat="1" ht="20.25" x14ac:dyDescent="0.2">
      <c r="B527" s="3839" t="s">
        <v>5069</v>
      </c>
      <c r="C527" s="3840"/>
      <c r="D527" s="3840"/>
      <c r="E527" s="3840"/>
      <c r="F527" s="3840"/>
      <c r="G527" s="3840"/>
      <c r="H527" s="3840"/>
      <c r="I527" s="3840"/>
      <c r="J527" s="3840"/>
      <c r="K527" s="3840"/>
      <c r="L527" s="3840"/>
      <c r="M527" s="3840"/>
      <c r="N527" s="3840"/>
      <c r="O527" s="3840"/>
      <c r="P527" s="3840"/>
      <c r="Q527" s="3840"/>
      <c r="R527" s="3840"/>
      <c r="S527" s="3840"/>
      <c r="T527" s="3840"/>
      <c r="U527" s="3840"/>
      <c r="V527" s="3840"/>
      <c r="W527" s="3840"/>
      <c r="X527" s="3840"/>
      <c r="Y527" s="3840"/>
      <c r="Z527" s="3840"/>
      <c r="AA527" s="3840"/>
      <c r="AB527" s="3840"/>
      <c r="AC527" s="3840"/>
      <c r="AD527" s="3840"/>
      <c r="AE527" s="3840"/>
      <c r="AF527" s="3841"/>
    </row>
    <row r="528" spans="2:32" s="2454" customFormat="1" x14ac:dyDescent="0.2">
      <c r="B528" s="3432"/>
      <c r="C528" s="3433"/>
      <c r="D528" s="3433"/>
      <c r="E528" s="3433"/>
      <c r="F528" s="3433"/>
      <c r="G528" s="2573"/>
      <c r="H528" s="2573"/>
      <c r="I528" s="2573"/>
      <c r="J528" s="2573"/>
      <c r="K528" s="2573"/>
      <c r="L528" s="2573"/>
      <c r="M528" s="2573"/>
      <c r="N528" s="2573"/>
      <c r="O528" s="2573"/>
      <c r="P528" s="2573"/>
      <c r="Q528" s="2573"/>
      <c r="R528" s="2573"/>
      <c r="S528" s="2573"/>
      <c r="T528" s="2573"/>
      <c r="U528" s="2573"/>
      <c r="V528" s="2573"/>
      <c r="W528" s="2573"/>
      <c r="X528" s="2573"/>
      <c r="Y528" s="2573"/>
      <c r="Z528" s="2573"/>
      <c r="AA528" s="2573"/>
      <c r="AB528" s="2573"/>
      <c r="AC528" s="2573"/>
      <c r="AD528" s="2573"/>
      <c r="AE528" s="2573"/>
      <c r="AF528" s="2574"/>
    </row>
    <row r="529" spans="2:32" s="2454" customFormat="1" x14ac:dyDescent="0.2">
      <c r="B529" s="2635" t="s">
        <v>5089</v>
      </c>
      <c r="C529" s="3433"/>
      <c r="D529" s="3866" t="s">
        <v>6199</v>
      </c>
      <c r="E529" s="3866"/>
      <c r="F529" s="3866"/>
      <c r="G529" s="2573"/>
      <c r="H529" s="2573"/>
      <c r="I529" s="2573"/>
      <c r="J529" s="2573"/>
      <c r="K529" s="2573"/>
      <c r="L529" s="2573"/>
      <c r="M529" s="2573"/>
      <c r="N529" s="2573"/>
      <c r="O529" s="2573"/>
      <c r="P529" s="2573"/>
      <c r="Q529" s="2573"/>
      <c r="R529" s="2573"/>
      <c r="S529" s="2573"/>
      <c r="T529" s="2573"/>
      <c r="U529" s="2573"/>
      <c r="V529" s="2573"/>
      <c r="W529" s="2573"/>
      <c r="X529" s="2573"/>
      <c r="Y529" s="2573"/>
      <c r="Z529" s="2573"/>
      <c r="AA529" s="2573"/>
      <c r="AB529" s="2573"/>
      <c r="AC529" s="2573"/>
      <c r="AD529" s="2573"/>
      <c r="AE529" s="2573"/>
      <c r="AF529" s="2574"/>
    </row>
    <row r="530" spans="2:32" s="2454" customFormat="1" x14ac:dyDescent="0.2">
      <c r="B530" s="3867" t="s">
        <v>5072</v>
      </c>
      <c r="C530" s="3868"/>
      <c r="D530" s="3869">
        <v>41616</v>
      </c>
      <c r="E530" s="3869"/>
      <c r="F530" s="3869"/>
      <c r="G530" s="2633"/>
      <c r="H530" s="2573"/>
      <c r="I530" s="2573"/>
      <c r="J530" s="2573"/>
      <c r="K530" s="2573"/>
      <c r="L530" s="2573"/>
      <c r="M530" s="2573"/>
      <c r="N530" s="2573"/>
      <c r="O530" s="2573"/>
      <c r="P530" s="2573"/>
      <c r="Q530" s="2573"/>
      <c r="R530" s="2573"/>
      <c r="S530" s="2573"/>
      <c r="T530" s="2573"/>
      <c r="U530" s="2573"/>
      <c r="V530" s="2573"/>
      <c r="W530" s="2573"/>
      <c r="X530" s="2573"/>
      <c r="Y530" s="2573"/>
      <c r="Z530" s="2573"/>
      <c r="AA530" s="2573"/>
      <c r="AB530" s="2573"/>
      <c r="AC530" s="2573"/>
      <c r="AD530" s="2573"/>
      <c r="AE530" s="2573"/>
      <c r="AF530" s="2574"/>
    </row>
    <row r="531" spans="2:32" s="2454" customFormat="1" x14ac:dyDescent="0.2">
      <c r="B531" s="3863" t="s">
        <v>5070</v>
      </c>
      <c r="C531" s="3864"/>
      <c r="D531" s="3945">
        <v>41820</v>
      </c>
      <c r="E531" s="3945"/>
      <c r="F531" s="3945"/>
      <c r="G531" s="2573"/>
      <c r="H531" s="2573"/>
      <c r="I531" s="2573"/>
      <c r="J531" s="2573"/>
      <c r="K531" s="2573"/>
      <c r="L531" s="2573"/>
      <c r="M531" s="2573"/>
      <c r="N531" s="2573"/>
      <c r="O531" s="2573"/>
      <c r="P531" s="2573"/>
      <c r="Q531" s="2573"/>
      <c r="R531" s="2573"/>
      <c r="S531" s="2573"/>
      <c r="T531" s="2573"/>
      <c r="U531" s="2573"/>
      <c r="V531" s="2573"/>
      <c r="W531" s="2573"/>
      <c r="X531" s="2573"/>
      <c r="Y531" s="2573"/>
      <c r="Z531" s="2573"/>
      <c r="AA531" s="2573"/>
      <c r="AB531" s="2573"/>
      <c r="AC531" s="2573"/>
      <c r="AD531" s="2573"/>
      <c r="AE531" s="2573"/>
      <c r="AF531" s="2574"/>
    </row>
    <row r="532" spans="2:32" s="2454" customFormat="1" ht="13.5" thickBot="1" x14ac:dyDescent="0.25">
      <c r="B532" s="3432"/>
      <c r="C532" s="3433"/>
      <c r="D532" s="3433"/>
      <c r="E532" s="3433"/>
      <c r="F532" s="3433"/>
      <c r="G532" s="2573"/>
      <c r="H532" s="2573"/>
      <c r="I532" s="2573"/>
      <c r="J532" s="2573"/>
      <c r="K532" s="2573"/>
      <c r="L532" s="2573"/>
      <c r="M532" s="2573"/>
      <c r="N532" s="2573"/>
      <c r="O532" s="2573"/>
      <c r="P532" s="2573"/>
      <c r="Q532" s="2573"/>
      <c r="R532" s="2573"/>
      <c r="S532" s="2573"/>
      <c r="T532" s="2573"/>
      <c r="U532" s="2573"/>
      <c r="V532" s="2573"/>
      <c r="W532" s="2573"/>
      <c r="X532" s="2573"/>
      <c r="Y532" s="2573"/>
      <c r="Z532" s="2573"/>
      <c r="AA532" s="2573"/>
      <c r="AB532" s="2573"/>
      <c r="AC532" s="2573"/>
      <c r="AD532" s="2573"/>
      <c r="AE532" s="2573"/>
      <c r="AF532" s="2574"/>
    </row>
    <row r="533" spans="2:32" s="2454" customFormat="1" ht="64.5" customHeight="1" thickBot="1" x14ac:dyDescent="0.25">
      <c r="B533" s="3844" t="s">
        <v>5071</v>
      </c>
      <c r="C533" s="3871"/>
      <c r="D533" s="3872" t="s">
        <v>6200</v>
      </c>
      <c r="E533" s="3847"/>
      <c r="F533" s="3847"/>
      <c r="G533" s="3847"/>
      <c r="H533" s="3847"/>
      <c r="I533" s="3847"/>
      <c r="J533" s="3847"/>
      <c r="K533" s="3847"/>
      <c r="L533" s="3847"/>
      <c r="M533" s="3847"/>
      <c r="N533" s="3847"/>
      <c r="O533" s="3847"/>
      <c r="P533" s="3847"/>
      <c r="Q533" s="3848"/>
      <c r="R533" s="2573"/>
      <c r="S533" s="2573"/>
      <c r="T533" s="2573"/>
      <c r="U533" s="2573"/>
      <c r="V533" s="2573"/>
      <c r="W533" s="2573"/>
      <c r="X533" s="2573"/>
      <c r="Y533" s="2573"/>
      <c r="Z533" s="2573"/>
      <c r="AA533" s="2573"/>
      <c r="AB533" s="2573"/>
      <c r="AC533" s="2573"/>
      <c r="AD533" s="2573"/>
      <c r="AE533" s="2573"/>
      <c r="AF533" s="2574"/>
    </row>
    <row r="534" spans="2:32" s="2454" customFormat="1" ht="13.5" thickBot="1" x14ac:dyDescent="0.25">
      <c r="B534" s="3432"/>
      <c r="C534" s="3433"/>
      <c r="D534" s="3433"/>
      <c r="E534" s="3433"/>
      <c r="F534" s="3433"/>
      <c r="G534" s="2573"/>
      <c r="H534" s="2573"/>
      <c r="I534" s="2573"/>
      <c r="J534" s="2573"/>
      <c r="K534" s="2573"/>
      <c r="L534" s="2573"/>
      <c r="M534" s="2573"/>
      <c r="N534" s="2573"/>
      <c r="O534" s="2573"/>
      <c r="P534" s="2573"/>
      <c r="Q534" s="2573"/>
      <c r="R534" s="2637"/>
      <c r="S534" s="2573"/>
      <c r="T534" s="2573"/>
      <c r="U534" s="2573"/>
      <c r="V534" s="2573"/>
      <c r="W534" s="2573"/>
      <c r="X534" s="2573"/>
      <c r="Y534" s="2573"/>
      <c r="Z534" s="2573"/>
      <c r="AA534" s="2573"/>
      <c r="AB534" s="2573"/>
      <c r="AC534" s="2573"/>
      <c r="AD534" s="2573"/>
      <c r="AE534" s="2573"/>
      <c r="AF534" s="2574"/>
    </row>
    <row r="535" spans="2:32" s="2454" customFormat="1" ht="13.5" thickBot="1" x14ac:dyDescent="0.25">
      <c r="B535" s="3852" t="s">
        <v>5073</v>
      </c>
      <c r="C535" s="3853"/>
      <c r="D535" s="3851" t="s">
        <v>5074</v>
      </c>
      <c r="E535" s="3856" t="s">
        <v>224</v>
      </c>
      <c r="F535" s="3857"/>
      <c r="G535" s="3857"/>
      <c r="H535" s="3857"/>
      <c r="I535" s="3857"/>
      <c r="J535" s="3857"/>
      <c r="K535" s="3857"/>
      <c r="L535" s="3857"/>
      <c r="M535" s="3857"/>
      <c r="N535" s="3857"/>
      <c r="O535" s="3857"/>
      <c r="P535" s="3858"/>
      <c r="Q535" s="3859" t="s">
        <v>340</v>
      </c>
      <c r="R535" s="3860"/>
      <c r="S535" s="3861"/>
      <c r="T535" s="3861"/>
      <c r="U535" s="3861"/>
      <c r="V535" s="3861"/>
      <c r="W535" s="3861"/>
      <c r="X535" s="3861"/>
      <c r="Y535" s="3862"/>
      <c r="Z535" s="3859" t="s">
        <v>225</v>
      </c>
      <c r="AA535" s="3861"/>
      <c r="AB535" s="3862"/>
      <c r="AC535" s="3873" t="s">
        <v>4993</v>
      </c>
      <c r="AD535" s="3874"/>
      <c r="AE535" s="3875"/>
      <c r="AF535" s="2574"/>
    </row>
    <row r="536" spans="2:32" s="2454" customFormat="1" ht="13.5" thickBot="1" x14ac:dyDescent="0.25">
      <c r="B536" s="3854"/>
      <c r="C536" s="3855"/>
      <c r="D536" s="3851"/>
      <c r="E536" s="3851" t="s">
        <v>5011</v>
      </c>
      <c r="F536" s="3851" t="s">
        <v>5012</v>
      </c>
      <c r="G536" s="3830" t="s">
        <v>5014</v>
      </c>
      <c r="H536" s="3830" t="s">
        <v>5075</v>
      </c>
      <c r="I536" s="3876" t="s">
        <v>5076</v>
      </c>
      <c r="J536" s="3876" t="s">
        <v>5077</v>
      </c>
      <c r="K536" s="3876" t="s">
        <v>5017</v>
      </c>
      <c r="L536" s="3876"/>
      <c r="M536" s="3876" t="s">
        <v>5078</v>
      </c>
      <c r="N536" s="3876" t="s">
        <v>5079</v>
      </c>
      <c r="O536" s="3876" t="s">
        <v>5080</v>
      </c>
      <c r="P536" s="3876" t="s">
        <v>5081</v>
      </c>
      <c r="Q536" s="3827" t="s">
        <v>5023</v>
      </c>
      <c r="R536" s="3827" t="s">
        <v>5024</v>
      </c>
      <c r="S536" s="3827" t="s">
        <v>5025</v>
      </c>
      <c r="T536" s="3827" t="s">
        <v>5082</v>
      </c>
      <c r="U536" s="3827" t="s">
        <v>5083</v>
      </c>
      <c r="V536" s="3827" t="s">
        <v>5028</v>
      </c>
      <c r="W536" s="3827" t="s">
        <v>5030</v>
      </c>
      <c r="X536" s="3830" t="s">
        <v>5084</v>
      </c>
      <c r="Y536" s="3830" t="s">
        <v>5085</v>
      </c>
      <c r="Z536" s="3827" t="s">
        <v>5086</v>
      </c>
      <c r="AA536" s="3827" t="s">
        <v>5087</v>
      </c>
      <c r="AB536" s="3827" t="s">
        <v>5088</v>
      </c>
      <c r="AC536" s="3827" t="s">
        <v>1154</v>
      </c>
      <c r="AD536" s="3827" t="s">
        <v>4994</v>
      </c>
      <c r="AE536" s="3827" t="s">
        <v>4995</v>
      </c>
      <c r="AF536" s="2574"/>
    </row>
    <row r="537" spans="2:32" s="2454" customFormat="1" ht="13.5" thickBot="1" x14ac:dyDescent="0.25">
      <c r="B537" s="3854"/>
      <c r="C537" s="3855"/>
      <c r="D537" s="3827"/>
      <c r="E537" s="3827"/>
      <c r="F537" s="3827"/>
      <c r="G537" s="3829"/>
      <c r="H537" s="3829"/>
      <c r="I537" s="3830"/>
      <c r="J537" s="3830"/>
      <c r="K537" s="3430" t="s">
        <v>5037</v>
      </c>
      <c r="L537" s="3431" t="s">
        <v>2798</v>
      </c>
      <c r="M537" s="3830"/>
      <c r="N537" s="3830"/>
      <c r="O537" s="3830"/>
      <c r="P537" s="3830"/>
      <c r="Q537" s="3828"/>
      <c r="R537" s="3828"/>
      <c r="S537" s="3828"/>
      <c r="T537" s="3828"/>
      <c r="U537" s="3828"/>
      <c r="V537" s="3828"/>
      <c r="W537" s="3828"/>
      <c r="X537" s="3829"/>
      <c r="Y537" s="3829"/>
      <c r="Z537" s="3828"/>
      <c r="AA537" s="3828"/>
      <c r="AB537" s="3828"/>
      <c r="AC537" s="3828"/>
      <c r="AD537" s="3828"/>
      <c r="AE537" s="3828"/>
      <c r="AF537" s="2574"/>
    </row>
    <row r="538" spans="2:32" s="2454" customFormat="1" ht="22.5" customHeight="1" thickBot="1" x14ac:dyDescent="0.25">
      <c r="B538" s="3901" t="s">
        <v>5165</v>
      </c>
      <c r="C538" s="3902"/>
      <c r="D538" s="3156" t="s">
        <v>5166</v>
      </c>
      <c r="E538" s="3138"/>
      <c r="F538" s="3157"/>
      <c r="G538" s="3411"/>
      <c r="H538" s="3411"/>
      <c r="I538" s="3138"/>
      <c r="J538" s="3138"/>
      <c r="K538" s="3157"/>
      <c r="L538" s="3411"/>
      <c r="M538" s="3138"/>
      <c r="N538" s="3138"/>
      <c r="O538" s="3138"/>
      <c r="P538" s="3138"/>
      <c r="Q538" s="3138">
        <v>0.89</v>
      </c>
      <c r="R538" s="3157">
        <v>5000</v>
      </c>
      <c r="S538" s="3157"/>
      <c r="T538" s="3138"/>
      <c r="U538" s="3138">
        <v>0.06</v>
      </c>
      <c r="V538" s="3157"/>
      <c r="W538" s="3157"/>
      <c r="X538" s="3138"/>
      <c r="Y538" s="3138">
        <v>0.06</v>
      </c>
      <c r="Z538" s="3157"/>
      <c r="AA538" s="3138"/>
      <c r="AB538" s="3138"/>
      <c r="AC538" s="3412"/>
      <c r="AD538" s="3412"/>
      <c r="AE538" s="3412"/>
      <c r="AF538" s="2574"/>
    </row>
    <row r="539" spans="2:32" s="2454" customFormat="1" x14ac:dyDescent="0.2">
      <c r="B539" s="2636"/>
      <c r="C539" s="2568"/>
      <c r="D539" s="2568"/>
      <c r="E539" s="2568"/>
      <c r="F539" s="2568"/>
      <c r="G539" s="2569"/>
      <c r="H539" s="2569"/>
      <c r="I539" s="2569"/>
      <c r="J539" s="2569"/>
      <c r="K539" s="2568"/>
      <c r="L539" s="2569"/>
      <c r="M539" s="2569"/>
      <c r="N539" s="2569"/>
      <c r="O539" s="2569"/>
      <c r="P539" s="2569"/>
      <c r="Q539" s="2633"/>
      <c r="R539" s="2633"/>
      <c r="S539" s="2633"/>
      <c r="T539" s="2633"/>
      <c r="U539" s="2633"/>
      <c r="V539" s="2633"/>
      <c r="W539" s="2633"/>
      <c r="X539" s="2633"/>
      <c r="Y539" s="2633"/>
      <c r="Z539" s="2633"/>
      <c r="AA539" s="2633"/>
      <c r="AB539" s="2633"/>
      <c r="AC539" s="2633"/>
      <c r="AD539" s="2633"/>
      <c r="AE539" s="2633"/>
      <c r="AF539" s="2574"/>
    </row>
    <row r="540" spans="2:32" s="2454" customFormat="1" x14ac:dyDescent="0.2">
      <c r="B540" s="3881" t="s">
        <v>4996</v>
      </c>
      <c r="C540" s="3882"/>
      <c r="D540" s="3883" t="s">
        <v>5167</v>
      </c>
      <c r="E540" s="3883"/>
      <c r="F540" s="3883"/>
      <c r="G540" s="3883"/>
      <c r="H540" s="3883"/>
      <c r="I540" s="2634"/>
      <c r="J540" s="2634"/>
      <c r="K540" s="2634"/>
      <c r="L540" s="2634"/>
      <c r="M540" s="2634"/>
      <c r="N540" s="2634"/>
      <c r="O540" s="2634"/>
      <c r="P540" s="2634"/>
      <c r="Q540" s="2633"/>
      <c r="R540" s="2633"/>
      <c r="S540" s="2633"/>
      <c r="T540" s="2633"/>
      <c r="U540" s="2633"/>
      <c r="V540" s="2633"/>
      <c r="W540" s="2633"/>
      <c r="X540" s="2633"/>
      <c r="Y540" s="2633"/>
      <c r="Z540" s="2633"/>
      <c r="AA540" s="2633"/>
      <c r="AB540" s="2633"/>
      <c r="AC540" s="2633"/>
      <c r="AD540" s="2633"/>
      <c r="AE540" s="2633"/>
      <c r="AF540" s="2574"/>
    </row>
    <row r="541" spans="2:32" s="2454" customFormat="1" x14ac:dyDescent="0.2">
      <c r="B541" s="3881" t="s">
        <v>4997</v>
      </c>
      <c r="C541" s="3882"/>
      <c r="D541" s="3883" t="s">
        <v>5093</v>
      </c>
      <c r="E541" s="3883"/>
      <c r="F541" s="3883"/>
      <c r="G541" s="3883"/>
      <c r="H541" s="3883"/>
      <c r="I541" s="2634"/>
      <c r="J541" s="2634"/>
      <c r="K541" s="2634"/>
      <c r="L541" s="2634"/>
      <c r="M541" s="2634"/>
      <c r="N541" s="2634"/>
      <c r="O541" s="2634"/>
      <c r="P541" s="2634"/>
      <c r="Q541" s="2633"/>
      <c r="R541" s="2633"/>
      <c r="S541" s="2633"/>
      <c r="T541" s="2633"/>
      <c r="U541" s="2633"/>
      <c r="V541" s="2633"/>
      <c r="W541" s="2633"/>
      <c r="X541" s="2633"/>
      <c r="Y541" s="2633"/>
      <c r="Z541" s="2633"/>
      <c r="AA541" s="2633"/>
      <c r="AB541" s="2633"/>
      <c r="AC541" s="2633"/>
      <c r="AD541" s="2633"/>
      <c r="AE541" s="2633"/>
      <c r="AF541" s="2574"/>
    </row>
    <row r="542" spans="2:32" s="2454" customFormat="1" ht="13.5" thickBot="1" x14ac:dyDescent="0.25">
      <c r="B542" s="3435"/>
      <c r="C542" s="3434"/>
      <c r="D542" s="3434"/>
      <c r="E542" s="3434"/>
      <c r="F542" s="3434"/>
      <c r="G542" s="2637"/>
      <c r="H542" s="2637"/>
      <c r="I542" s="2637"/>
      <c r="J542" s="2637"/>
      <c r="K542" s="2637"/>
      <c r="L542" s="2637"/>
      <c r="M542" s="2637"/>
      <c r="N542" s="2637"/>
      <c r="O542" s="2637"/>
      <c r="P542" s="2637"/>
      <c r="Q542" s="2637"/>
      <c r="R542" s="2637"/>
      <c r="S542" s="2637"/>
      <c r="T542" s="2637"/>
      <c r="U542" s="2637"/>
      <c r="V542" s="2637"/>
      <c r="W542" s="2637"/>
      <c r="X542" s="2637"/>
      <c r="Y542" s="2637"/>
      <c r="Z542" s="2637"/>
      <c r="AA542" s="2637"/>
      <c r="AB542" s="2637"/>
      <c r="AC542" s="2637"/>
      <c r="AD542" s="2637"/>
      <c r="AE542" s="2637"/>
      <c r="AF542" s="2579"/>
    </row>
    <row r="543" spans="2:32" s="2454" customFormat="1" x14ac:dyDescent="0.2">
      <c r="B543" s="2910"/>
      <c r="I543" s="2876"/>
    </row>
    <row r="544" spans="2:32" s="2454" customFormat="1" ht="15" customHeight="1" thickBot="1" x14ac:dyDescent="0.35">
      <c r="C544" s="3233"/>
      <c r="D544" s="3233"/>
      <c r="E544" s="3234"/>
      <c r="F544" s="3234"/>
      <c r="G544" s="3234"/>
      <c r="H544" s="3234"/>
      <c r="I544" s="2877"/>
      <c r="J544" s="2877"/>
      <c r="K544" s="2877"/>
      <c r="L544" s="2877"/>
      <c r="M544" s="2877"/>
      <c r="N544" s="2877"/>
      <c r="O544" s="2877"/>
      <c r="P544" s="2877"/>
    </row>
    <row r="545" spans="2:37" s="2454" customFormat="1" ht="15" customHeight="1" x14ac:dyDescent="0.2">
      <c r="B545" s="3839" t="s">
        <v>5005</v>
      </c>
      <c r="C545" s="3840"/>
      <c r="D545" s="3840"/>
      <c r="E545" s="3840"/>
      <c r="F545" s="3840"/>
      <c r="G545" s="3840"/>
      <c r="H545" s="3840"/>
      <c r="I545" s="3840"/>
      <c r="J545" s="3840"/>
      <c r="K545" s="3840"/>
      <c r="L545" s="3840"/>
      <c r="M545" s="3840"/>
      <c r="N545" s="3840"/>
      <c r="O545" s="3840"/>
      <c r="P545" s="3840"/>
      <c r="Q545" s="3840"/>
      <c r="R545" s="3840"/>
      <c r="S545" s="3840"/>
      <c r="T545" s="3840"/>
      <c r="U545" s="3840"/>
      <c r="V545" s="3840"/>
      <c r="W545" s="3840"/>
      <c r="X545" s="3840"/>
      <c r="Y545" s="3840"/>
      <c r="Z545" s="3840"/>
      <c r="AA545" s="3840"/>
      <c r="AB545" s="3840"/>
      <c r="AC545" s="3840"/>
      <c r="AD545" s="3840"/>
      <c r="AE545" s="3840"/>
      <c r="AF545" s="3840"/>
      <c r="AG545" s="3840"/>
      <c r="AH545" s="3840"/>
      <c r="AI545" s="3840"/>
      <c r="AJ545" s="3840"/>
      <c r="AK545" s="3841"/>
    </row>
    <row r="546" spans="2:37" s="2454" customFormat="1" ht="15" customHeight="1" x14ac:dyDescent="0.2">
      <c r="B546" s="2572"/>
      <c r="C546" s="3792"/>
      <c r="D546" s="3792"/>
      <c r="E546" s="3792"/>
      <c r="F546" s="3792"/>
      <c r="G546" s="2573"/>
      <c r="H546" s="2573"/>
      <c r="I546" s="2573"/>
      <c r="J546" s="2573"/>
      <c r="K546" s="2573"/>
      <c r="L546" s="2573"/>
      <c r="M546" s="2573"/>
      <c r="N546" s="2573"/>
      <c r="O546" s="2573"/>
      <c r="P546" s="2573"/>
      <c r="Q546" s="2573"/>
      <c r="R546" s="2573"/>
      <c r="S546" s="2573"/>
      <c r="T546" s="2573"/>
      <c r="U546" s="2573"/>
      <c r="V546" s="2573"/>
      <c r="W546" s="2573"/>
      <c r="X546" s="2573"/>
      <c r="Y546" s="2573"/>
      <c r="Z546" s="2573"/>
      <c r="AA546" s="2573"/>
      <c r="AB546" s="2573"/>
      <c r="AC546" s="2573"/>
      <c r="AD546" s="2573"/>
      <c r="AE546" s="2573"/>
      <c r="AF546" s="2573"/>
      <c r="AG546" s="2573"/>
      <c r="AH546" s="2573"/>
      <c r="AI546" s="2573"/>
      <c r="AJ546" s="2573"/>
      <c r="AK546" s="2574"/>
    </row>
    <row r="547" spans="2:37" s="2454" customFormat="1" ht="15" customHeight="1" x14ac:dyDescent="0.2">
      <c r="B547" s="2572" t="s">
        <v>4992</v>
      </c>
      <c r="C547" s="3792"/>
      <c r="D547" s="3962" t="s">
        <v>6889</v>
      </c>
      <c r="E547" s="3962"/>
      <c r="F547" s="3962"/>
      <c r="G547" s="3962"/>
      <c r="H547" s="3962"/>
      <c r="I547" s="3962"/>
      <c r="J547" s="2573"/>
      <c r="K547" s="2573"/>
      <c r="L547" s="2573"/>
      <c r="M547" s="2573"/>
      <c r="N547" s="2573"/>
      <c r="O547" s="2573"/>
      <c r="P547" s="2573"/>
      <c r="Q547" s="2573"/>
      <c r="R547" s="2573"/>
      <c r="S547" s="2573"/>
      <c r="T547" s="2573"/>
      <c r="U547" s="2573"/>
      <c r="V547" s="2573"/>
      <c r="W547" s="2573"/>
      <c r="X547" s="2573"/>
      <c r="Y547" s="2573"/>
      <c r="Z547" s="2573"/>
      <c r="AA547" s="2573"/>
      <c r="AB547" s="2573"/>
      <c r="AC547" s="2573"/>
      <c r="AD547" s="2573"/>
      <c r="AE547" s="2573"/>
      <c r="AF547" s="2573"/>
      <c r="AG547" s="2573"/>
      <c r="AH547" s="2573"/>
      <c r="AI547" s="2573"/>
      <c r="AJ547" s="2573"/>
      <c r="AK547" s="2574"/>
    </row>
    <row r="548" spans="2:37" s="2454" customFormat="1" ht="15" customHeight="1" thickBot="1" x14ac:dyDescent="0.25">
      <c r="B548" s="3863" t="s">
        <v>5006</v>
      </c>
      <c r="C548" s="3864"/>
      <c r="D548" s="3843">
        <v>41780</v>
      </c>
      <c r="E548" s="3843"/>
      <c r="F548" s="3793"/>
      <c r="G548" s="2573"/>
      <c r="H548" s="2573"/>
      <c r="I548" s="2573"/>
      <c r="J548" s="2573"/>
      <c r="K548" s="2573"/>
      <c r="L548" s="2573"/>
      <c r="M548" s="2573"/>
      <c r="N548" s="2573"/>
      <c r="O548" s="2573"/>
      <c r="P548" s="2573"/>
      <c r="Q548" s="2573"/>
      <c r="R548" s="2573"/>
      <c r="S548" s="2573"/>
      <c r="T548" s="2573"/>
      <c r="U548" s="2573"/>
      <c r="V548" s="2573"/>
      <c r="W548" s="2573"/>
      <c r="X548" s="2573"/>
      <c r="Y548" s="2573"/>
      <c r="Z548" s="2573"/>
      <c r="AA548" s="2573"/>
      <c r="AB548" s="2573"/>
      <c r="AC548" s="2573"/>
      <c r="AD548" s="2573"/>
      <c r="AE548" s="2573"/>
      <c r="AF548" s="2573"/>
      <c r="AG548" s="2573"/>
      <c r="AH548" s="2573"/>
      <c r="AI548" s="2573"/>
      <c r="AJ548" s="2573"/>
      <c r="AK548" s="2574"/>
    </row>
    <row r="549" spans="2:37" s="2454" customFormat="1" ht="91.5" customHeight="1" thickBot="1" x14ac:dyDescent="0.25">
      <c r="B549" s="3844" t="s">
        <v>5007</v>
      </c>
      <c r="C549" s="3871"/>
      <c r="D549" s="4768" t="s">
        <v>6890</v>
      </c>
      <c r="E549" s="4769"/>
      <c r="F549" s="4769"/>
      <c r="G549" s="4769"/>
      <c r="H549" s="4769"/>
      <c r="I549" s="4769"/>
      <c r="J549" s="4769"/>
      <c r="K549" s="4769"/>
      <c r="L549" s="4769"/>
      <c r="M549" s="4769"/>
      <c r="N549" s="4769"/>
      <c r="O549" s="4769"/>
      <c r="P549" s="4769"/>
      <c r="Q549" s="4770"/>
      <c r="R549" s="2573"/>
      <c r="S549" s="2573"/>
      <c r="T549" s="2573"/>
      <c r="U549" s="2573"/>
      <c r="V549" s="2573"/>
      <c r="W549" s="2573"/>
      <c r="X549" s="2573"/>
      <c r="Y549" s="2573"/>
      <c r="Z549" s="2573"/>
      <c r="AA549" s="2573"/>
      <c r="AB549" s="2573"/>
      <c r="AC549" s="2573"/>
      <c r="AD549" s="2573"/>
      <c r="AE549" s="2573"/>
      <c r="AF549" s="2573"/>
      <c r="AG549" s="2573"/>
      <c r="AH549" s="2573"/>
      <c r="AI549" s="2573"/>
      <c r="AJ549" s="2573"/>
      <c r="AK549" s="2574"/>
    </row>
    <row r="550" spans="2:37" s="2454" customFormat="1" ht="15" customHeight="1" thickBot="1" x14ac:dyDescent="0.25">
      <c r="B550" s="3865"/>
      <c r="C550" s="3849"/>
      <c r="D550" s="3849"/>
      <c r="E550" s="3849"/>
      <c r="F550" s="3849"/>
      <c r="G550" s="3849"/>
      <c r="H550" s="3849"/>
      <c r="I550" s="3849"/>
      <c r="J550" s="3849"/>
      <c r="K550" s="3849"/>
      <c r="L550" s="3849"/>
      <c r="M550" s="3849"/>
      <c r="N550" s="3849"/>
      <c r="O550" s="3849"/>
      <c r="P550" s="3849"/>
      <c r="Q550" s="3849"/>
      <c r="R550" s="2573"/>
      <c r="S550" s="2573"/>
      <c r="T550" s="2573"/>
      <c r="U550" s="2573"/>
      <c r="V550" s="2573"/>
      <c r="W550" s="2573"/>
      <c r="X550" s="2573"/>
      <c r="Y550" s="2573"/>
      <c r="Z550" s="2573"/>
      <c r="AA550" s="2573"/>
      <c r="AB550" s="2573"/>
      <c r="AC550" s="2573"/>
      <c r="AD550" s="2573"/>
      <c r="AE550" s="2573"/>
      <c r="AF550" s="2573"/>
      <c r="AG550" s="2573"/>
      <c r="AH550" s="2573"/>
      <c r="AI550" s="2573"/>
      <c r="AJ550" s="2573"/>
      <c r="AK550" s="2574"/>
    </row>
    <row r="551" spans="2:37" s="2454" customFormat="1" ht="15" customHeight="1" thickBot="1" x14ac:dyDescent="0.25">
      <c r="B551" s="3791"/>
      <c r="C551" s="3792"/>
      <c r="D551" s="3792"/>
      <c r="E551" s="3792"/>
      <c r="F551" s="3790"/>
      <c r="G551" s="3790"/>
      <c r="H551" s="3790"/>
      <c r="I551" s="3790"/>
      <c r="J551" s="3790"/>
      <c r="K551" s="3790"/>
      <c r="L551" s="3790"/>
      <c r="M551" s="3790"/>
      <c r="N551" s="3790"/>
      <c r="O551" s="3790"/>
      <c r="P551" s="3790"/>
      <c r="Q551" s="3790"/>
      <c r="R551" s="2573"/>
      <c r="S551" s="2573"/>
      <c r="T551" s="2573"/>
      <c r="U551" s="2573"/>
      <c r="V551" s="2573"/>
      <c r="W551" s="2573"/>
      <c r="X551" s="2573"/>
      <c r="Y551" s="2573"/>
      <c r="Z551" s="2573"/>
      <c r="AA551" s="2573"/>
      <c r="AB551" s="2573"/>
      <c r="AC551" s="2573"/>
      <c r="AD551" s="2573"/>
      <c r="AE551" s="2573"/>
      <c r="AF551" s="2573"/>
      <c r="AG551" s="2573"/>
      <c r="AH551" s="2573"/>
      <c r="AI551" s="2573"/>
      <c r="AJ551" s="2573"/>
      <c r="AK551" s="2574"/>
    </row>
    <row r="552" spans="2:37" s="2454" customFormat="1" ht="15" customHeight="1" thickBot="1" x14ac:dyDescent="0.25">
      <c r="B552" s="3827" t="s">
        <v>5008</v>
      </c>
      <c r="C552" s="3827"/>
      <c r="D552" s="3827" t="s">
        <v>4998</v>
      </c>
      <c r="E552" s="3827" t="s">
        <v>5009</v>
      </c>
      <c r="F552" s="3850" t="s">
        <v>224</v>
      </c>
      <c r="G552" s="3850"/>
      <c r="H552" s="3850"/>
      <c r="I552" s="3850"/>
      <c r="J552" s="3850"/>
      <c r="K552" s="3850"/>
      <c r="L552" s="3850"/>
      <c r="M552" s="3850"/>
      <c r="N552" s="3850"/>
      <c r="O552" s="3850"/>
      <c r="P552" s="3850"/>
      <c r="Q552" s="3850"/>
      <c r="R552" s="3850"/>
      <c r="S552" s="3850" t="s">
        <v>340</v>
      </c>
      <c r="T552" s="3850"/>
      <c r="U552" s="3850"/>
      <c r="V552" s="3850"/>
      <c r="W552" s="3850"/>
      <c r="X552" s="3850"/>
      <c r="Y552" s="3850"/>
      <c r="Z552" s="3850"/>
      <c r="AA552" s="3850"/>
      <c r="AB552" s="3850"/>
      <c r="AC552" s="3850"/>
      <c r="AD552" s="3850" t="s">
        <v>225</v>
      </c>
      <c r="AE552" s="3850"/>
      <c r="AF552" s="3850"/>
      <c r="AG552" s="3850"/>
      <c r="AH552" s="3851" t="s">
        <v>4993</v>
      </c>
      <c r="AI552" s="3851"/>
      <c r="AJ552" s="3851"/>
      <c r="AK552" s="2574"/>
    </row>
    <row r="553" spans="2:37" s="2454" customFormat="1" ht="15" customHeight="1" thickBot="1" x14ac:dyDescent="0.25">
      <c r="B553" s="3828"/>
      <c r="C553" s="3828"/>
      <c r="D553" s="3828"/>
      <c r="E553" s="3828"/>
      <c r="F553" s="3828" t="s">
        <v>5010</v>
      </c>
      <c r="G553" s="3828" t="s">
        <v>5011</v>
      </c>
      <c r="H553" s="3827" t="s">
        <v>5012</v>
      </c>
      <c r="I553" s="3830" t="s">
        <v>5013</v>
      </c>
      <c r="J553" s="3830" t="s">
        <v>5014</v>
      </c>
      <c r="K553" s="3829" t="s">
        <v>5015</v>
      </c>
      <c r="L553" s="3829" t="s">
        <v>5016</v>
      </c>
      <c r="M553" s="3830" t="s">
        <v>5017</v>
      </c>
      <c r="N553" s="3830"/>
      <c r="O553" s="3829" t="s">
        <v>5018</v>
      </c>
      <c r="P553" s="3829" t="s">
        <v>5019</v>
      </c>
      <c r="Q553" s="3829" t="s">
        <v>5020</v>
      </c>
      <c r="R553" s="3829" t="s">
        <v>5021</v>
      </c>
      <c r="S553" s="3827" t="s">
        <v>5022</v>
      </c>
      <c r="T553" s="3827" t="s">
        <v>5023</v>
      </c>
      <c r="U553" s="3827" t="s">
        <v>5024</v>
      </c>
      <c r="V553" s="3827" t="s">
        <v>5025</v>
      </c>
      <c r="W553" s="3827" t="s">
        <v>5026</v>
      </c>
      <c r="X553" s="3827" t="s">
        <v>5027</v>
      </c>
      <c r="Y553" s="3827" t="s">
        <v>5028</v>
      </c>
      <c r="Z553" s="3827" t="s">
        <v>5029</v>
      </c>
      <c r="AA553" s="3827" t="s">
        <v>5030</v>
      </c>
      <c r="AB553" s="3830" t="s">
        <v>5031</v>
      </c>
      <c r="AC553" s="3830" t="s">
        <v>5032</v>
      </c>
      <c r="AD553" s="3827" t="s">
        <v>5033</v>
      </c>
      <c r="AE553" s="3827" t="s">
        <v>5034</v>
      </c>
      <c r="AF553" s="3827" t="s">
        <v>5035</v>
      </c>
      <c r="AG553" s="3827" t="s">
        <v>5036</v>
      </c>
      <c r="AH553" s="3827" t="s">
        <v>1154</v>
      </c>
      <c r="AI553" s="3827" t="s">
        <v>4994</v>
      </c>
      <c r="AJ553" s="3827" t="s">
        <v>4995</v>
      </c>
      <c r="AK553" s="2574"/>
    </row>
    <row r="554" spans="2:37" s="2454" customFormat="1" ht="15" customHeight="1" thickBot="1" x14ac:dyDescent="0.25">
      <c r="B554" s="3828"/>
      <c r="C554" s="3828"/>
      <c r="D554" s="3828"/>
      <c r="E554" s="3828"/>
      <c r="F554" s="3828"/>
      <c r="G554" s="3828"/>
      <c r="H554" s="3828"/>
      <c r="I554" s="3829"/>
      <c r="J554" s="3829"/>
      <c r="K554" s="3829"/>
      <c r="L554" s="3829"/>
      <c r="M554" s="3787" t="s">
        <v>5037</v>
      </c>
      <c r="N554" s="3788" t="s">
        <v>2798</v>
      </c>
      <c r="O554" s="3829"/>
      <c r="P554" s="3829"/>
      <c r="Q554" s="3829"/>
      <c r="R554" s="3829"/>
      <c r="S554" s="3828"/>
      <c r="T554" s="3828"/>
      <c r="U554" s="3828"/>
      <c r="V554" s="3828"/>
      <c r="W554" s="3828"/>
      <c r="X554" s="3828"/>
      <c r="Y554" s="3828"/>
      <c r="Z554" s="3828"/>
      <c r="AA554" s="3828"/>
      <c r="AB554" s="3829"/>
      <c r="AC554" s="3829"/>
      <c r="AD554" s="3828"/>
      <c r="AE554" s="3828"/>
      <c r="AF554" s="3828"/>
      <c r="AG554" s="3828"/>
      <c r="AH554" s="3828"/>
      <c r="AI554" s="3828"/>
      <c r="AJ554" s="3828"/>
      <c r="AK554" s="2574"/>
    </row>
    <row r="555" spans="2:37" s="2454" customFormat="1" ht="15" customHeight="1" thickBot="1" x14ac:dyDescent="0.25">
      <c r="B555" s="4683" t="s">
        <v>6891</v>
      </c>
      <c r="C555" s="4764"/>
      <c r="D555" s="3254" t="s">
        <v>6892</v>
      </c>
      <c r="E555" s="3248"/>
      <c r="F555" s="3248"/>
      <c r="G555" s="3248"/>
      <c r="H555" s="3248"/>
      <c r="I555" s="3248"/>
      <c r="J555" s="3248"/>
      <c r="K555" s="3248"/>
      <c r="L555" s="3249"/>
      <c r="M555" s="3248"/>
      <c r="N555" s="3248"/>
      <c r="O555" s="3248"/>
      <c r="P555" s="3248"/>
      <c r="Q555" s="3248"/>
      <c r="R555" s="3248"/>
      <c r="S555" s="3248"/>
      <c r="T555" s="3248"/>
      <c r="U555" s="3248"/>
      <c r="V555" s="3248"/>
      <c r="W555" s="3248"/>
      <c r="X555" s="3248"/>
      <c r="Y555" s="3248"/>
      <c r="Z555" s="3248"/>
      <c r="AA555" s="3248"/>
      <c r="AB555" s="3248"/>
      <c r="AC555" s="3248"/>
      <c r="AD555" s="3248"/>
      <c r="AE555" s="3248"/>
      <c r="AF555" s="3248"/>
      <c r="AG555" s="3248"/>
      <c r="AH555" s="3248"/>
      <c r="AI555" s="3248"/>
      <c r="AJ555" s="3255"/>
      <c r="AK555" s="2574"/>
    </row>
    <row r="556" spans="2:37" s="2454" customFormat="1" ht="15" customHeight="1" x14ac:dyDescent="0.2">
      <c r="B556" s="2575"/>
      <c r="C556" s="2568"/>
      <c r="D556" s="2568"/>
      <c r="E556" s="2568"/>
      <c r="F556" s="2568"/>
      <c r="G556" s="2568"/>
      <c r="H556" s="2568"/>
      <c r="I556" s="2569"/>
      <c r="J556" s="2569"/>
      <c r="K556" s="2569"/>
      <c r="L556" s="2569"/>
      <c r="M556" s="2568"/>
      <c r="N556" s="2569"/>
      <c r="O556" s="2569"/>
      <c r="P556" s="2569"/>
      <c r="Q556" s="2569"/>
      <c r="R556" s="2569"/>
      <c r="S556" s="2568"/>
      <c r="T556" s="2567"/>
      <c r="U556" s="2567"/>
      <c r="V556" s="2567"/>
      <c r="W556" s="2567"/>
      <c r="X556" s="2567"/>
      <c r="Y556" s="2567"/>
      <c r="Z556" s="2567"/>
      <c r="AA556" s="2567"/>
      <c r="AB556" s="2567"/>
      <c r="AC556" s="2567"/>
      <c r="AD556" s="2567"/>
      <c r="AE556" s="2567"/>
      <c r="AF556" s="2567"/>
      <c r="AG556" s="2567"/>
      <c r="AH556" s="2567"/>
      <c r="AI556" s="2567"/>
      <c r="AJ556" s="2570"/>
      <c r="AK556" s="2574"/>
    </row>
    <row r="557" spans="2:37" s="2454" customFormat="1" ht="15" customHeight="1" x14ac:dyDescent="0.2">
      <c r="B557" s="3834" t="s">
        <v>4996</v>
      </c>
      <c r="C557" s="3835"/>
      <c r="D557" s="4765" t="s">
        <v>1871</v>
      </c>
      <c r="E557" s="4765"/>
      <c r="F557" s="4765"/>
      <c r="G557" s="4765"/>
      <c r="H557" s="4765"/>
      <c r="I557" s="2571"/>
      <c r="J557" s="2571"/>
      <c r="K557" s="2571"/>
      <c r="L557" s="2571"/>
      <c r="M557" s="2571"/>
      <c r="N557" s="2571"/>
      <c r="O557" s="2571"/>
      <c r="P557" s="2571"/>
      <c r="Q557" s="2571"/>
      <c r="R557" s="2571"/>
      <c r="S557" s="2571"/>
      <c r="T557" s="2567"/>
      <c r="U557" s="2567"/>
      <c r="V557" s="2567"/>
      <c r="W557" s="2567"/>
      <c r="X557" s="2567"/>
      <c r="Y557" s="2567"/>
      <c r="Z557" s="2567"/>
      <c r="AA557" s="2567"/>
      <c r="AB557" s="2567"/>
      <c r="AC557" s="2567"/>
      <c r="AD557" s="2567"/>
      <c r="AE557" s="2567"/>
      <c r="AF557" s="2567"/>
      <c r="AG557" s="2567"/>
      <c r="AH557" s="2567"/>
      <c r="AI557" s="2567"/>
      <c r="AJ557" s="2570"/>
      <c r="AK557" s="2574"/>
    </row>
    <row r="558" spans="2:37" s="2454" customFormat="1" ht="15" customHeight="1" x14ac:dyDescent="0.2">
      <c r="B558" s="3834" t="s">
        <v>4997</v>
      </c>
      <c r="C558" s="3835"/>
      <c r="D558" s="4765" t="s">
        <v>6893</v>
      </c>
      <c r="E558" s="4765"/>
      <c r="F558" s="4765"/>
      <c r="G558" s="4765"/>
      <c r="H558" s="2571"/>
      <c r="I558" s="2571"/>
      <c r="J558" s="2571"/>
      <c r="K558" s="2571"/>
      <c r="L558" s="2571"/>
      <c r="M558" s="2571"/>
      <c r="N558" s="2571"/>
      <c r="O558" s="2571"/>
      <c r="P558" s="2571"/>
      <c r="Q558" s="2571"/>
      <c r="R558" s="2571"/>
      <c r="S558" s="2571"/>
      <c r="T558" s="2567"/>
      <c r="U558" s="2567"/>
      <c r="V558" s="2567"/>
      <c r="W558" s="2567"/>
      <c r="X558" s="2567"/>
      <c r="Y558" s="2567"/>
      <c r="Z558" s="2567"/>
      <c r="AA558" s="2567"/>
      <c r="AB558" s="2567"/>
      <c r="AC558" s="2567"/>
      <c r="AD558" s="2567"/>
      <c r="AE558" s="2567"/>
      <c r="AF558" s="2567"/>
      <c r="AG558" s="2567"/>
      <c r="AH558" s="2567"/>
      <c r="AI558" s="2567"/>
      <c r="AJ558" s="2570"/>
      <c r="AK558" s="2574"/>
    </row>
    <row r="559" spans="2:37" s="2454" customFormat="1" ht="15" customHeight="1" thickBot="1" x14ac:dyDescent="0.25">
      <c r="B559" s="3938"/>
      <c r="C559" s="3939"/>
      <c r="D559" s="3940"/>
      <c r="E559" s="3940"/>
      <c r="F559" s="3940"/>
      <c r="G559" s="3940"/>
      <c r="H559" s="2576"/>
      <c r="I559" s="2576"/>
      <c r="J559" s="2576"/>
      <c r="K559" s="2576"/>
      <c r="L559" s="2576"/>
      <c r="M559" s="2576"/>
      <c r="N559" s="2576"/>
      <c r="O559" s="2576"/>
      <c r="P559" s="2576"/>
      <c r="Q559" s="2576"/>
      <c r="R559" s="2576"/>
      <c r="S559" s="2576"/>
      <c r="T559" s="2577"/>
      <c r="U559" s="2577"/>
      <c r="V559" s="2577"/>
      <c r="W559" s="2577"/>
      <c r="X559" s="2577"/>
      <c r="Y559" s="2577"/>
      <c r="Z559" s="2577"/>
      <c r="AA559" s="2577"/>
      <c r="AB559" s="2577"/>
      <c r="AC559" s="2577"/>
      <c r="AD559" s="2577"/>
      <c r="AE559" s="2577"/>
      <c r="AF559" s="2577"/>
      <c r="AG559" s="2577"/>
      <c r="AH559" s="2577"/>
      <c r="AI559" s="2577"/>
      <c r="AJ559" s="2578"/>
      <c r="AK559" s="2579"/>
    </row>
    <row r="560" spans="2:37" s="2454" customFormat="1" ht="15" customHeight="1" x14ac:dyDescent="0.3">
      <c r="C560" s="3233"/>
      <c r="D560" s="3233"/>
      <c r="E560" s="3234"/>
      <c r="F560" s="3234"/>
      <c r="G560" s="3234"/>
      <c r="H560" s="3234"/>
      <c r="I560" s="2877"/>
      <c r="J560" s="2877"/>
      <c r="K560" s="2877"/>
      <c r="L560" s="2877"/>
      <c r="M560" s="2877"/>
      <c r="N560" s="2877"/>
      <c r="O560" s="2877"/>
      <c r="P560" s="2877"/>
    </row>
    <row r="561" spans="2:37" s="2454" customFormat="1" ht="15" customHeight="1" thickBot="1" x14ac:dyDescent="0.35">
      <c r="C561" s="3233"/>
      <c r="D561" s="3233"/>
      <c r="E561" s="3234"/>
      <c r="F561" s="3234"/>
      <c r="G561" s="3234"/>
      <c r="H561" s="3234"/>
      <c r="I561" s="2877"/>
      <c r="J561" s="2877"/>
      <c r="K561" s="2877"/>
      <c r="L561" s="2877"/>
      <c r="M561" s="2877"/>
      <c r="N561" s="2877"/>
      <c r="O561" s="2877"/>
      <c r="P561" s="2877"/>
    </row>
    <row r="562" spans="2:37" s="2454" customFormat="1" ht="15" customHeight="1" x14ac:dyDescent="0.2">
      <c r="B562" s="3839" t="s">
        <v>5005</v>
      </c>
      <c r="C562" s="3840"/>
      <c r="D562" s="3840"/>
      <c r="E562" s="3840"/>
      <c r="F562" s="3840"/>
      <c r="G562" s="3840"/>
      <c r="H562" s="3840"/>
      <c r="I562" s="3840"/>
      <c r="J562" s="3840"/>
      <c r="K562" s="3840"/>
      <c r="L562" s="3840"/>
      <c r="M562" s="3840"/>
      <c r="N562" s="3840"/>
      <c r="O562" s="3840"/>
      <c r="P562" s="3840"/>
      <c r="Q562" s="3840"/>
      <c r="R562" s="3840"/>
      <c r="S562" s="3840"/>
      <c r="T562" s="3840"/>
      <c r="U562" s="3840"/>
      <c r="V562" s="3840"/>
      <c r="W562" s="3840"/>
      <c r="X562" s="3840"/>
      <c r="Y562" s="3840"/>
      <c r="Z562" s="3840"/>
      <c r="AA562" s="3840"/>
      <c r="AB562" s="3840"/>
      <c r="AC562" s="3840"/>
      <c r="AD562" s="3840"/>
      <c r="AE562" s="3840"/>
      <c r="AF562" s="3840"/>
      <c r="AG562" s="3840"/>
      <c r="AH562" s="3840"/>
      <c r="AI562" s="3840"/>
      <c r="AJ562" s="3840"/>
      <c r="AK562" s="3841"/>
    </row>
    <row r="563" spans="2:37" s="2454" customFormat="1" ht="15" customHeight="1" x14ac:dyDescent="0.2">
      <c r="B563" s="2572"/>
      <c r="C563" s="3569"/>
      <c r="D563" s="3569"/>
      <c r="E563" s="3569"/>
      <c r="F563" s="3569"/>
      <c r="G563" s="2573"/>
      <c r="H563" s="2573"/>
      <c r="I563" s="2573"/>
      <c r="J563" s="2573"/>
      <c r="K563" s="2573"/>
      <c r="L563" s="2573"/>
      <c r="M563" s="2573"/>
      <c r="N563" s="2573"/>
      <c r="O563" s="2573"/>
      <c r="P563" s="2573"/>
      <c r="Q563" s="2573"/>
      <c r="R563" s="2573"/>
      <c r="S563" s="2573"/>
      <c r="T563" s="2573"/>
      <c r="U563" s="2573"/>
      <c r="V563" s="2573"/>
      <c r="W563" s="2573"/>
      <c r="X563" s="2573"/>
      <c r="Y563" s="2573"/>
      <c r="Z563" s="2573"/>
      <c r="AA563" s="2573"/>
      <c r="AB563" s="2573"/>
      <c r="AC563" s="2573"/>
      <c r="AD563" s="2573"/>
      <c r="AE563" s="2573"/>
      <c r="AF563" s="2573"/>
      <c r="AG563" s="2573"/>
      <c r="AH563" s="2573"/>
      <c r="AI563" s="2573"/>
      <c r="AJ563" s="2573"/>
      <c r="AK563" s="2574"/>
    </row>
    <row r="564" spans="2:37" s="2454" customFormat="1" ht="15" customHeight="1" x14ac:dyDescent="0.2">
      <c r="B564" s="2572" t="s">
        <v>4992</v>
      </c>
      <c r="C564" s="3569"/>
      <c r="D564" s="3962" t="s">
        <v>6491</v>
      </c>
      <c r="E564" s="3962"/>
      <c r="F564" s="3962"/>
      <c r="G564" s="3962"/>
      <c r="H564" s="3962"/>
      <c r="I564" s="3962"/>
      <c r="J564" s="2573"/>
      <c r="K564" s="2573"/>
      <c r="L564" s="2573"/>
      <c r="M564" s="2573"/>
      <c r="N564" s="2573"/>
      <c r="O564" s="2573"/>
      <c r="P564" s="2573"/>
      <c r="Q564" s="2573"/>
      <c r="R564" s="2573"/>
      <c r="S564" s="2573"/>
      <c r="T564" s="2573"/>
      <c r="U564" s="2573"/>
      <c r="V564" s="2573"/>
      <c r="W564" s="2573"/>
      <c r="X564" s="2573"/>
      <c r="Y564" s="2573"/>
      <c r="Z564" s="2573"/>
      <c r="AA564" s="2573"/>
      <c r="AB564" s="2573"/>
      <c r="AC564" s="2573"/>
      <c r="AD564" s="2573"/>
      <c r="AE564" s="2573"/>
      <c r="AF564" s="2573"/>
      <c r="AG564" s="2573"/>
      <c r="AH564" s="2573"/>
      <c r="AI564" s="2573"/>
      <c r="AJ564" s="2573"/>
      <c r="AK564" s="2574"/>
    </row>
    <row r="565" spans="2:37" s="2454" customFormat="1" ht="15" customHeight="1" thickBot="1" x14ac:dyDescent="0.25">
      <c r="B565" s="3863" t="s">
        <v>5006</v>
      </c>
      <c r="C565" s="3864"/>
      <c r="D565" s="3843">
        <v>41716</v>
      </c>
      <c r="E565" s="3843"/>
      <c r="F565" s="3570"/>
      <c r="G565" s="2573"/>
      <c r="H565" s="2573"/>
      <c r="I565" s="2573"/>
      <c r="J565" s="2573"/>
      <c r="K565" s="2573"/>
      <c r="L565" s="2573"/>
      <c r="M565" s="2573"/>
      <c r="N565" s="2573"/>
      <c r="O565" s="2573"/>
      <c r="P565" s="2573"/>
      <c r="Q565" s="2573"/>
      <c r="R565" s="2573"/>
      <c r="S565" s="2573"/>
      <c r="T565" s="2573"/>
      <c r="U565" s="2573"/>
      <c r="V565" s="2573"/>
      <c r="W565" s="2573"/>
      <c r="X565" s="2573"/>
      <c r="Y565" s="2573"/>
      <c r="Z565" s="2573"/>
      <c r="AA565" s="2573"/>
      <c r="AB565" s="2573"/>
      <c r="AC565" s="2573"/>
      <c r="AD565" s="2573"/>
      <c r="AE565" s="2573"/>
      <c r="AF565" s="2573"/>
      <c r="AG565" s="2573"/>
      <c r="AH565" s="2573"/>
      <c r="AI565" s="2573"/>
      <c r="AJ565" s="2573"/>
      <c r="AK565" s="2574"/>
    </row>
    <row r="566" spans="2:37" s="2454" customFormat="1" ht="57" customHeight="1" thickBot="1" x14ac:dyDescent="0.25">
      <c r="B566" s="3844" t="s">
        <v>5007</v>
      </c>
      <c r="C566" s="3871"/>
      <c r="D566" s="4768" t="s">
        <v>6492</v>
      </c>
      <c r="E566" s="4769"/>
      <c r="F566" s="4769"/>
      <c r="G566" s="4769"/>
      <c r="H566" s="4769"/>
      <c r="I566" s="4769"/>
      <c r="J566" s="4769"/>
      <c r="K566" s="4769"/>
      <c r="L566" s="4769"/>
      <c r="M566" s="4769"/>
      <c r="N566" s="4769"/>
      <c r="O566" s="4769"/>
      <c r="P566" s="4769"/>
      <c r="Q566" s="4770"/>
      <c r="R566" s="2573"/>
      <c r="S566" s="2573"/>
      <c r="T566" s="2573"/>
      <c r="U566" s="2573"/>
      <c r="V566" s="2573"/>
      <c r="W566" s="2573"/>
      <c r="X566" s="2573"/>
      <c r="Y566" s="2573"/>
      <c r="Z566" s="2573"/>
      <c r="AA566" s="2573"/>
      <c r="AB566" s="2573"/>
      <c r="AC566" s="2573"/>
      <c r="AD566" s="2573"/>
      <c r="AE566" s="2573"/>
      <c r="AF566" s="2573"/>
      <c r="AG566" s="2573"/>
      <c r="AH566" s="2573"/>
      <c r="AI566" s="2573"/>
      <c r="AJ566" s="2573"/>
      <c r="AK566" s="2574"/>
    </row>
    <row r="567" spans="2:37" s="2454" customFormat="1" ht="15" customHeight="1" thickBot="1" x14ac:dyDescent="0.25">
      <c r="B567" s="3865"/>
      <c r="C567" s="3849"/>
      <c r="D567" s="3849"/>
      <c r="E567" s="3849"/>
      <c r="F567" s="3849"/>
      <c r="G567" s="3849"/>
      <c r="H567" s="3849"/>
      <c r="I567" s="3849"/>
      <c r="J567" s="3849"/>
      <c r="K567" s="3849"/>
      <c r="L567" s="3849"/>
      <c r="M567" s="3849"/>
      <c r="N567" s="3849"/>
      <c r="O567" s="3849"/>
      <c r="P567" s="3849"/>
      <c r="Q567" s="3849"/>
      <c r="R567" s="2573"/>
      <c r="S567" s="2573"/>
      <c r="T567" s="2573"/>
      <c r="U567" s="2573"/>
      <c r="V567" s="2573"/>
      <c r="W567" s="2573"/>
      <c r="X567" s="2573"/>
      <c r="Y567" s="2573"/>
      <c r="Z567" s="2573"/>
      <c r="AA567" s="2573"/>
      <c r="AB567" s="2573"/>
      <c r="AC567" s="2573"/>
      <c r="AD567" s="2573"/>
      <c r="AE567" s="2573"/>
      <c r="AF567" s="2573"/>
      <c r="AG567" s="2573"/>
      <c r="AH567" s="2573"/>
      <c r="AI567" s="2573"/>
      <c r="AJ567" s="2573"/>
      <c r="AK567" s="2574"/>
    </row>
    <row r="568" spans="2:37" s="2454" customFormat="1" ht="15" customHeight="1" thickBot="1" x14ac:dyDescent="0.25">
      <c r="B568" s="3568"/>
      <c r="C568" s="3569"/>
      <c r="D568" s="3569"/>
      <c r="E568" s="3569"/>
      <c r="F568" s="3567"/>
      <c r="G568" s="3567"/>
      <c r="H568" s="3567"/>
      <c r="I568" s="3567"/>
      <c r="J568" s="3567"/>
      <c r="K568" s="3567"/>
      <c r="L568" s="3567"/>
      <c r="M568" s="3567"/>
      <c r="N568" s="3567"/>
      <c r="O568" s="3567"/>
      <c r="P568" s="3567"/>
      <c r="Q568" s="3567"/>
      <c r="R568" s="2573"/>
      <c r="S568" s="2573"/>
      <c r="T568" s="2573"/>
      <c r="U568" s="2573"/>
      <c r="V568" s="2573"/>
      <c r="W568" s="2573"/>
      <c r="X568" s="2573"/>
      <c r="Y568" s="2573"/>
      <c r="Z568" s="2573"/>
      <c r="AA568" s="2573"/>
      <c r="AB568" s="2573"/>
      <c r="AC568" s="2573"/>
      <c r="AD568" s="2573"/>
      <c r="AE568" s="2573"/>
      <c r="AF568" s="2573"/>
      <c r="AG568" s="2573"/>
      <c r="AH568" s="2573"/>
      <c r="AI568" s="2573"/>
      <c r="AJ568" s="2573"/>
      <c r="AK568" s="2574"/>
    </row>
    <row r="569" spans="2:37" s="2454" customFormat="1" ht="15" customHeight="1" thickBot="1" x14ac:dyDescent="0.25">
      <c r="B569" s="3827" t="s">
        <v>5008</v>
      </c>
      <c r="C569" s="3827"/>
      <c r="D569" s="3827" t="s">
        <v>4998</v>
      </c>
      <c r="E569" s="3827" t="s">
        <v>5009</v>
      </c>
      <c r="F569" s="3850" t="s">
        <v>224</v>
      </c>
      <c r="G569" s="3850"/>
      <c r="H569" s="3850"/>
      <c r="I569" s="3850"/>
      <c r="J569" s="3850"/>
      <c r="K569" s="3850"/>
      <c r="L569" s="3850"/>
      <c r="M569" s="3850"/>
      <c r="N569" s="3850"/>
      <c r="O569" s="3850"/>
      <c r="P569" s="3850"/>
      <c r="Q569" s="3850"/>
      <c r="R569" s="3850"/>
      <c r="S569" s="3850" t="s">
        <v>340</v>
      </c>
      <c r="T569" s="3850"/>
      <c r="U569" s="3850"/>
      <c r="V569" s="3850"/>
      <c r="W569" s="3850"/>
      <c r="X569" s="3850"/>
      <c r="Y569" s="3850"/>
      <c r="Z569" s="3850"/>
      <c r="AA569" s="3850"/>
      <c r="AB569" s="3850"/>
      <c r="AC569" s="3850"/>
      <c r="AD569" s="3850" t="s">
        <v>225</v>
      </c>
      <c r="AE569" s="3850"/>
      <c r="AF569" s="3850"/>
      <c r="AG569" s="3850"/>
      <c r="AH569" s="3851" t="s">
        <v>4993</v>
      </c>
      <c r="AI569" s="3851"/>
      <c r="AJ569" s="3851"/>
      <c r="AK569" s="2574"/>
    </row>
    <row r="570" spans="2:37" s="2454" customFormat="1" ht="15" customHeight="1" thickBot="1" x14ac:dyDescent="0.25">
      <c r="B570" s="3828"/>
      <c r="C570" s="3828"/>
      <c r="D570" s="3828"/>
      <c r="E570" s="3828"/>
      <c r="F570" s="3828" t="s">
        <v>5010</v>
      </c>
      <c r="G570" s="3828" t="s">
        <v>5011</v>
      </c>
      <c r="H570" s="3827" t="s">
        <v>5012</v>
      </c>
      <c r="I570" s="3830" t="s">
        <v>5013</v>
      </c>
      <c r="J570" s="3830" t="s">
        <v>5014</v>
      </c>
      <c r="K570" s="3829" t="s">
        <v>5015</v>
      </c>
      <c r="L570" s="3829" t="s">
        <v>5016</v>
      </c>
      <c r="M570" s="3830" t="s">
        <v>5017</v>
      </c>
      <c r="N570" s="3830"/>
      <c r="O570" s="3829" t="s">
        <v>5018</v>
      </c>
      <c r="P570" s="3829" t="s">
        <v>5019</v>
      </c>
      <c r="Q570" s="3829" t="s">
        <v>5020</v>
      </c>
      <c r="R570" s="3829" t="s">
        <v>5021</v>
      </c>
      <c r="S570" s="3827" t="s">
        <v>5022</v>
      </c>
      <c r="T570" s="3827" t="s">
        <v>5023</v>
      </c>
      <c r="U570" s="3827" t="s">
        <v>5024</v>
      </c>
      <c r="V570" s="3827" t="s">
        <v>5025</v>
      </c>
      <c r="W570" s="3827" t="s">
        <v>5026</v>
      </c>
      <c r="X570" s="3827" t="s">
        <v>5027</v>
      </c>
      <c r="Y570" s="3827" t="s">
        <v>5028</v>
      </c>
      <c r="Z570" s="3827" t="s">
        <v>5029</v>
      </c>
      <c r="AA570" s="3827" t="s">
        <v>5030</v>
      </c>
      <c r="AB570" s="3830" t="s">
        <v>5031</v>
      </c>
      <c r="AC570" s="3830" t="s">
        <v>5032</v>
      </c>
      <c r="AD570" s="3827" t="s">
        <v>5033</v>
      </c>
      <c r="AE570" s="3827" t="s">
        <v>5034</v>
      </c>
      <c r="AF570" s="3827" t="s">
        <v>5035</v>
      </c>
      <c r="AG570" s="3827" t="s">
        <v>5036</v>
      </c>
      <c r="AH570" s="3827" t="s">
        <v>1154</v>
      </c>
      <c r="AI570" s="3827" t="s">
        <v>4994</v>
      </c>
      <c r="AJ570" s="3827" t="s">
        <v>4995</v>
      </c>
      <c r="AK570" s="2574"/>
    </row>
    <row r="571" spans="2:37" s="2454" customFormat="1" ht="15" customHeight="1" thickBot="1" x14ac:dyDescent="0.25">
      <c r="B571" s="3828"/>
      <c r="C571" s="3828"/>
      <c r="D571" s="3828"/>
      <c r="E571" s="3828"/>
      <c r="F571" s="3828"/>
      <c r="G571" s="3828"/>
      <c r="H571" s="3828"/>
      <c r="I571" s="3829"/>
      <c r="J571" s="3829"/>
      <c r="K571" s="3829"/>
      <c r="L571" s="3829"/>
      <c r="M571" s="3565" t="s">
        <v>5037</v>
      </c>
      <c r="N571" s="3566" t="s">
        <v>2798</v>
      </c>
      <c r="O571" s="3829"/>
      <c r="P571" s="3829"/>
      <c r="Q571" s="3829"/>
      <c r="R571" s="3829"/>
      <c r="S571" s="3828"/>
      <c r="T571" s="3828"/>
      <c r="U571" s="3828"/>
      <c r="V571" s="3828"/>
      <c r="W571" s="3828"/>
      <c r="X571" s="3828"/>
      <c r="Y571" s="3828"/>
      <c r="Z571" s="3828"/>
      <c r="AA571" s="3828"/>
      <c r="AB571" s="3829"/>
      <c r="AC571" s="3829"/>
      <c r="AD571" s="3828"/>
      <c r="AE571" s="3828"/>
      <c r="AF571" s="3828"/>
      <c r="AG571" s="3828"/>
      <c r="AH571" s="3828"/>
      <c r="AI571" s="3828"/>
      <c r="AJ571" s="3828"/>
      <c r="AK571" s="2574"/>
    </row>
    <row r="572" spans="2:37" s="2454" customFormat="1" ht="33" customHeight="1" thickBot="1" x14ac:dyDescent="0.25">
      <c r="B572" s="4683" t="s">
        <v>6493</v>
      </c>
      <c r="C572" s="4764"/>
      <c r="D572" s="3002" t="s">
        <v>6494</v>
      </c>
      <c r="E572" s="3249">
        <v>20</v>
      </c>
      <c r="F572" s="3249">
        <v>20</v>
      </c>
      <c r="G572" s="3013"/>
      <c r="H572" s="3403"/>
      <c r="I572" s="3403"/>
      <c r="J572" s="3403" t="s">
        <v>6495</v>
      </c>
      <c r="K572" s="3013"/>
      <c r="L572" s="3013"/>
      <c r="M572" s="3002"/>
      <c r="N572" s="3121"/>
      <c r="O572" s="3013"/>
      <c r="P572" s="3013"/>
      <c r="Q572" s="3013"/>
      <c r="R572" s="3013"/>
      <c r="S572" s="2730"/>
      <c r="T572" s="3013"/>
      <c r="U572" s="3404"/>
      <c r="V572" s="3404"/>
      <c r="W572" s="3013"/>
      <c r="X572" s="3013"/>
      <c r="Y572" s="3404"/>
      <c r="Z572" s="3404"/>
      <c r="AA572" s="3404"/>
      <c r="AB572" s="3013"/>
      <c r="AC572" s="3013"/>
      <c r="AD572" s="3249"/>
      <c r="AE572" s="2587"/>
      <c r="AF572" s="2588"/>
      <c r="AG572" s="3013"/>
      <c r="AH572" s="3119"/>
      <c r="AI572" s="3119"/>
      <c r="AJ572" s="3405"/>
      <c r="AK572" s="2574"/>
    </row>
    <row r="573" spans="2:37" s="2454" customFormat="1" ht="15" customHeight="1" x14ac:dyDescent="0.2">
      <c r="B573" s="2575"/>
      <c r="C573" s="2568"/>
      <c r="D573" s="2568"/>
      <c r="E573" s="2568"/>
      <c r="F573" s="2568"/>
      <c r="G573" s="2568"/>
      <c r="H573" s="2568"/>
      <c r="I573" s="2569"/>
      <c r="J573" s="2569"/>
      <c r="K573" s="2569"/>
      <c r="L573" s="2569"/>
      <c r="M573" s="2568"/>
      <c r="N573" s="2569"/>
      <c r="O573" s="2569"/>
      <c r="P573" s="2569"/>
      <c r="Q573" s="2569"/>
      <c r="R573" s="2569"/>
      <c r="S573" s="2568"/>
      <c r="T573" s="2567"/>
      <c r="U573" s="2567"/>
      <c r="V573" s="2567"/>
      <c r="W573" s="2567"/>
      <c r="X573" s="2567"/>
      <c r="Y573" s="2567"/>
      <c r="Z573" s="2567"/>
      <c r="AA573" s="2567"/>
      <c r="AB573" s="2567"/>
      <c r="AC573" s="2567"/>
      <c r="AD573" s="2567"/>
      <c r="AE573" s="2567"/>
      <c r="AF573" s="2567"/>
      <c r="AG573" s="2567"/>
      <c r="AH573" s="2567"/>
      <c r="AI573" s="2567"/>
      <c r="AJ573" s="2570"/>
      <c r="AK573" s="2574"/>
    </row>
    <row r="574" spans="2:37" s="2454" customFormat="1" ht="15" customHeight="1" x14ac:dyDescent="0.2">
      <c r="B574" s="3834" t="s">
        <v>4996</v>
      </c>
      <c r="C574" s="3835"/>
      <c r="D574" s="4765" t="s">
        <v>1871</v>
      </c>
      <c r="E574" s="4765"/>
      <c r="F574" s="4765"/>
      <c r="G574" s="4765"/>
      <c r="H574" s="4765"/>
      <c r="I574" s="2571"/>
      <c r="J574" s="2571"/>
      <c r="K574" s="2571"/>
      <c r="L574" s="2571"/>
      <c r="M574" s="2571"/>
      <c r="N574" s="2571"/>
      <c r="O574" s="2571"/>
      <c r="P574" s="2571"/>
      <c r="Q574" s="2571"/>
      <c r="R574" s="2571"/>
      <c r="S574" s="2571"/>
      <c r="T574" s="2567"/>
      <c r="U574" s="2567"/>
      <c r="V574" s="2567"/>
      <c r="W574" s="2567"/>
      <c r="X574" s="2567"/>
      <c r="Y574" s="2567"/>
      <c r="Z574" s="2567"/>
      <c r="AA574" s="2567"/>
      <c r="AB574" s="2567"/>
      <c r="AC574" s="2567"/>
      <c r="AD574" s="2567"/>
      <c r="AE574" s="2567"/>
      <c r="AF574" s="2567"/>
      <c r="AG574" s="2567"/>
      <c r="AH574" s="2567"/>
      <c r="AI574" s="2567"/>
      <c r="AJ574" s="2570"/>
      <c r="AK574" s="2574"/>
    </row>
    <row r="575" spans="2:37" s="2454" customFormat="1" ht="15" customHeight="1" x14ac:dyDescent="0.2">
      <c r="B575" s="3834" t="s">
        <v>4997</v>
      </c>
      <c r="C575" s="3835"/>
      <c r="D575" s="4765" t="s">
        <v>5092</v>
      </c>
      <c r="E575" s="4765"/>
      <c r="F575" s="4765"/>
      <c r="G575" s="4765"/>
      <c r="H575" s="2571"/>
      <c r="I575" s="2571"/>
      <c r="J575" s="2571"/>
      <c r="K575" s="2571"/>
      <c r="L575" s="2571"/>
      <c r="M575" s="2571"/>
      <c r="N575" s="2571"/>
      <c r="O575" s="2571"/>
      <c r="P575" s="2571"/>
      <c r="Q575" s="2571"/>
      <c r="R575" s="2571"/>
      <c r="S575" s="2571"/>
      <c r="T575" s="2567"/>
      <c r="U575" s="2567"/>
      <c r="V575" s="2567"/>
      <c r="W575" s="2567"/>
      <c r="X575" s="2567"/>
      <c r="Y575" s="2567"/>
      <c r="Z575" s="2567"/>
      <c r="AA575" s="2567"/>
      <c r="AB575" s="2567"/>
      <c r="AC575" s="2567"/>
      <c r="AD575" s="2567"/>
      <c r="AE575" s="2567"/>
      <c r="AF575" s="2567"/>
      <c r="AG575" s="2567"/>
      <c r="AH575" s="2567"/>
      <c r="AI575" s="2567"/>
      <c r="AJ575" s="2570"/>
      <c r="AK575" s="2574"/>
    </row>
    <row r="576" spans="2:37" s="2454" customFormat="1" ht="15" customHeight="1" thickBot="1" x14ac:dyDescent="0.25">
      <c r="B576" s="3938"/>
      <c r="C576" s="3939"/>
      <c r="D576" s="3940"/>
      <c r="E576" s="3940"/>
      <c r="F576" s="3940"/>
      <c r="G576" s="3940"/>
      <c r="H576" s="2576"/>
      <c r="I576" s="2576"/>
      <c r="J576" s="2576"/>
      <c r="K576" s="2576"/>
      <c r="L576" s="2576"/>
      <c r="M576" s="2576"/>
      <c r="N576" s="2576"/>
      <c r="O576" s="2576"/>
      <c r="P576" s="2576"/>
      <c r="Q576" s="2576"/>
      <c r="R576" s="2576"/>
      <c r="S576" s="2576"/>
      <c r="T576" s="2577"/>
      <c r="U576" s="2577"/>
      <c r="V576" s="2577"/>
      <c r="W576" s="2577"/>
      <c r="X576" s="2577"/>
      <c r="Y576" s="2577"/>
      <c r="Z576" s="2577"/>
      <c r="AA576" s="2577"/>
      <c r="AB576" s="2577"/>
      <c r="AC576" s="2577"/>
      <c r="AD576" s="2577"/>
      <c r="AE576" s="2577"/>
      <c r="AF576" s="2577"/>
      <c r="AG576" s="2577"/>
      <c r="AH576" s="2577"/>
      <c r="AI576" s="2577"/>
      <c r="AJ576" s="2578"/>
      <c r="AK576" s="2579"/>
    </row>
    <row r="577" spans="2:37" s="2454" customFormat="1" ht="15" customHeight="1" x14ac:dyDescent="0.3">
      <c r="C577" s="3233"/>
      <c r="D577" s="3233"/>
      <c r="E577" s="3234"/>
      <c r="F577" s="3234"/>
      <c r="G577" s="3234"/>
      <c r="H577" s="3234"/>
      <c r="I577" s="2877"/>
      <c r="J577" s="2877"/>
      <c r="K577" s="2877"/>
      <c r="L577" s="2877"/>
      <c r="M577" s="2877"/>
      <c r="N577" s="2877"/>
      <c r="O577" s="2877"/>
      <c r="P577" s="2877"/>
    </row>
    <row r="578" spans="2:37" s="2454" customFormat="1" ht="15" customHeight="1" thickBot="1" x14ac:dyDescent="0.35">
      <c r="C578" s="3233"/>
      <c r="D578" s="3233"/>
      <c r="E578" s="3234"/>
      <c r="F578" s="3234"/>
      <c r="G578" s="3234"/>
      <c r="H578" s="3234"/>
      <c r="I578" s="2877"/>
      <c r="J578" s="2877"/>
      <c r="K578" s="2877"/>
      <c r="L578" s="2877"/>
      <c r="M578" s="2877"/>
      <c r="N578" s="2877"/>
      <c r="O578" s="2877"/>
      <c r="P578" s="2877"/>
    </row>
    <row r="579" spans="2:37" s="2454" customFormat="1" ht="15" customHeight="1" x14ac:dyDescent="0.2">
      <c r="B579" s="3839" t="s">
        <v>5005</v>
      </c>
      <c r="C579" s="3840"/>
      <c r="D579" s="3840"/>
      <c r="E579" s="3840"/>
      <c r="F579" s="3840"/>
      <c r="G579" s="3840"/>
      <c r="H579" s="3840"/>
      <c r="I579" s="3840"/>
      <c r="J579" s="3840"/>
      <c r="K579" s="3840"/>
      <c r="L579" s="3840"/>
      <c r="M579" s="3840"/>
      <c r="N579" s="3840"/>
      <c r="O579" s="3840"/>
      <c r="P579" s="3840"/>
      <c r="Q579" s="3840"/>
      <c r="R579" s="3840"/>
      <c r="S579" s="3840"/>
      <c r="T579" s="3840"/>
      <c r="U579" s="3840"/>
      <c r="V579" s="3840"/>
      <c r="W579" s="3840"/>
      <c r="X579" s="3840"/>
      <c r="Y579" s="3840"/>
      <c r="Z579" s="3840"/>
      <c r="AA579" s="3840"/>
      <c r="AB579" s="3840"/>
      <c r="AC579" s="3840"/>
      <c r="AD579" s="3840"/>
      <c r="AE579" s="3840"/>
      <c r="AF579" s="3840"/>
      <c r="AG579" s="3840"/>
      <c r="AH579" s="3840"/>
      <c r="AI579" s="3840"/>
      <c r="AJ579" s="3840"/>
      <c r="AK579" s="3841"/>
    </row>
    <row r="580" spans="2:37" s="2454" customFormat="1" ht="15" customHeight="1" x14ac:dyDescent="0.2">
      <c r="B580" s="2572"/>
      <c r="C580" s="3506"/>
      <c r="D580" s="3506"/>
      <c r="E580" s="3506"/>
      <c r="F580" s="3506"/>
      <c r="G580" s="2573"/>
      <c r="H580" s="2573"/>
      <c r="I580" s="2573"/>
      <c r="J580" s="2573"/>
      <c r="K580" s="2573"/>
      <c r="L580" s="2573"/>
      <c r="M580" s="2573"/>
      <c r="N580" s="2573"/>
      <c r="O580" s="2573"/>
      <c r="P580" s="2573"/>
      <c r="Q580" s="2573"/>
      <c r="R580" s="2573"/>
      <c r="S580" s="2573"/>
      <c r="T580" s="2573"/>
      <c r="U580" s="2573"/>
      <c r="V580" s="2573"/>
      <c r="W580" s="2573"/>
      <c r="X580" s="2573"/>
      <c r="Y580" s="2573"/>
      <c r="Z580" s="2573"/>
      <c r="AA580" s="2573"/>
      <c r="AB580" s="2573"/>
      <c r="AC580" s="2573"/>
      <c r="AD580" s="2573"/>
      <c r="AE580" s="2573"/>
      <c r="AF580" s="2573"/>
      <c r="AG580" s="2573"/>
      <c r="AH580" s="2573"/>
      <c r="AI580" s="2573"/>
      <c r="AJ580" s="2573"/>
      <c r="AK580" s="2574"/>
    </row>
    <row r="581" spans="2:37" s="2454" customFormat="1" ht="15" customHeight="1" x14ac:dyDescent="0.2">
      <c r="B581" s="2572" t="s">
        <v>4992</v>
      </c>
      <c r="C581" s="3506"/>
      <c r="D581" s="3962" t="s">
        <v>6376</v>
      </c>
      <c r="E581" s="3962"/>
      <c r="F581" s="3962"/>
      <c r="G581" s="3962"/>
      <c r="H581" s="3962"/>
      <c r="I581" s="3962"/>
      <c r="J581" s="2573"/>
      <c r="K581" s="2573"/>
      <c r="L581" s="2573"/>
      <c r="M581" s="2573"/>
      <c r="N581" s="2573"/>
      <c r="O581" s="2573"/>
      <c r="P581" s="2573"/>
      <c r="Q581" s="2573"/>
      <c r="R581" s="2573"/>
      <c r="S581" s="2573"/>
      <c r="T581" s="2573"/>
      <c r="U581" s="2573"/>
      <c r="V581" s="2573"/>
      <c r="W581" s="2573"/>
      <c r="X581" s="2573"/>
      <c r="Y581" s="2573"/>
      <c r="Z581" s="2573"/>
      <c r="AA581" s="2573"/>
      <c r="AB581" s="2573"/>
      <c r="AC581" s="2573"/>
      <c r="AD581" s="2573"/>
      <c r="AE581" s="2573"/>
      <c r="AF581" s="2573"/>
      <c r="AG581" s="2573"/>
      <c r="AH581" s="2573"/>
      <c r="AI581" s="2573"/>
      <c r="AJ581" s="2573"/>
      <c r="AK581" s="2574"/>
    </row>
    <row r="582" spans="2:37" s="2454" customFormat="1" ht="15" customHeight="1" thickBot="1" x14ac:dyDescent="0.25">
      <c r="B582" s="3863" t="s">
        <v>5006</v>
      </c>
      <c r="C582" s="3864"/>
      <c r="D582" s="3843">
        <v>41682</v>
      </c>
      <c r="E582" s="3843"/>
      <c r="F582" s="3511"/>
      <c r="G582" s="2573"/>
      <c r="H582" s="2573"/>
      <c r="I582" s="2573"/>
      <c r="J582" s="2573"/>
      <c r="K582" s="2573"/>
      <c r="L582" s="2573"/>
      <c r="M582" s="2573"/>
      <c r="N582" s="2573"/>
      <c r="O582" s="2573"/>
      <c r="P582" s="2573"/>
      <c r="Q582" s="2573"/>
      <c r="R582" s="2573"/>
      <c r="S582" s="2573"/>
      <c r="T582" s="2573"/>
      <c r="U582" s="2573"/>
      <c r="V582" s="2573"/>
      <c r="W582" s="2573"/>
      <c r="X582" s="2573"/>
      <c r="Y582" s="2573"/>
      <c r="Z582" s="2573"/>
      <c r="AA582" s="2573"/>
      <c r="AB582" s="2573"/>
      <c r="AC582" s="2573"/>
      <c r="AD582" s="2573"/>
      <c r="AE582" s="2573"/>
      <c r="AF582" s="2573"/>
      <c r="AG582" s="2573"/>
      <c r="AH582" s="2573"/>
      <c r="AI582" s="2573"/>
      <c r="AJ582" s="2573"/>
      <c r="AK582" s="2574"/>
    </row>
    <row r="583" spans="2:37" s="2454" customFormat="1" ht="90.75" customHeight="1" thickBot="1" x14ac:dyDescent="0.25">
      <c r="B583" s="3844" t="s">
        <v>5007</v>
      </c>
      <c r="C583" s="3871"/>
      <c r="D583" s="4768" t="s">
        <v>6484</v>
      </c>
      <c r="E583" s="4769"/>
      <c r="F583" s="4769"/>
      <c r="G583" s="4769"/>
      <c r="H583" s="4769"/>
      <c r="I583" s="4769"/>
      <c r="J583" s="4769"/>
      <c r="K583" s="4769"/>
      <c r="L583" s="4769"/>
      <c r="M583" s="4769"/>
      <c r="N583" s="4769"/>
      <c r="O583" s="4769"/>
      <c r="P583" s="4769"/>
      <c r="Q583" s="4770"/>
      <c r="R583" s="2573"/>
      <c r="S583" s="2573"/>
      <c r="T583" s="2573"/>
      <c r="U583" s="2573"/>
      <c r="V583" s="2573"/>
      <c r="W583" s="2573"/>
      <c r="X583" s="2573"/>
      <c r="Y583" s="2573"/>
      <c r="Z583" s="2573"/>
      <c r="AA583" s="2573"/>
      <c r="AB583" s="2573"/>
      <c r="AC583" s="2573"/>
      <c r="AD583" s="2573"/>
      <c r="AE583" s="2573"/>
      <c r="AF583" s="2573"/>
      <c r="AG583" s="2573"/>
      <c r="AH583" s="2573"/>
      <c r="AI583" s="2573"/>
      <c r="AJ583" s="2573"/>
      <c r="AK583" s="2574"/>
    </row>
    <row r="584" spans="2:37" s="2454" customFormat="1" ht="15" customHeight="1" thickBot="1" x14ac:dyDescent="0.25">
      <c r="B584" s="3865"/>
      <c r="C584" s="3849"/>
      <c r="D584" s="3849"/>
      <c r="E584" s="3849"/>
      <c r="F584" s="3849"/>
      <c r="G584" s="3849"/>
      <c r="H584" s="3849"/>
      <c r="I584" s="3849"/>
      <c r="J584" s="3849"/>
      <c r="K584" s="3849"/>
      <c r="L584" s="3849"/>
      <c r="M584" s="3849"/>
      <c r="N584" s="3849"/>
      <c r="O584" s="3849"/>
      <c r="P584" s="3849"/>
      <c r="Q584" s="3849"/>
      <c r="R584" s="2573"/>
      <c r="S584" s="2573"/>
      <c r="T584" s="2573"/>
      <c r="U584" s="2573"/>
      <c r="V584" s="2573"/>
      <c r="W584" s="2573"/>
      <c r="X584" s="2573"/>
      <c r="Y584" s="2573"/>
      <c r="Z584" s="2573"/>
      <c r="AA584" s="2573"/>
      <c r="AB584" s="2573"/>
      <c r="AC584" s="2573"/>
      <c r="AD584" s="2573"/>
      <c r="AE584" s="2573"/>
      <c r="AF584" s="2573"/>
      <c r="AG584" s="2573"/>
      <c r="AH584" s="2573"/>
      <c r="AI584" s="2573"/>
      <c r="AJ584" s="2573"/>
      <c r="AK584" s="2574"/>
    </row>
    <row r="585" spans="2:37" s="2454" customFormat="1" ht="15" customHeight="1" thickBot="1" x14ac:dyDescent="0.25">
      <c r="B585" s="3505"/>
      <c r="C585" s="3506"/>
      <c r="D585" s="3506"/>
      <c r="E585" s="3506"/>
      <c r="F585" s="3510"/>
      <c r="G585" s="3510"/>
      <c r="H585" s="3510"/>
      <c r="I585" s="3510"/>
      <c r="J585" s="3510"/>
      <c r="K585" s="3510"/>
      <c r="L585" s="3510"/>
      <c r="M585" s="3510"/>
      <c r="N585" s="3510"/>
      <c r="O585" s="3510"/>
      <c r="P585" s="3510"/>
      <c r="Q585" s="3510"/>
      <c r="R585" s="2573"/>
      <c r="S585" s="2573"/>
      <c r="T585" s="2573"/>
      <c r="U585" s="2573"/>
      <c r="V585" s="2573"/>
      <c r="W585" s="2573"/>
      <c r="X585" s="2573"/>
      <c r="Y585" s="2573"/>
      <c r="Z585" s="2573"/>
      <c r="AA585" s="2573"/>
      <c r="AB585" s="2573"/>
      <c r="AC585" s="2573"/>
      <c r="AD585" s="2573"/>
      <c r="AE585" s="2573"/>
      <c r="AF585" s="2573"/>
      <c r="AG585" s="2573"/>
      <c r="AH585" s="2573"/>
      <c r="AI585" s="2573"/>
      <c r="AJ585" s="2573"/>
      <c r="AK585" s="2574"/>
    </row>
    <row r="586" spans="2:37" s="2454" customFormat="1" ht="15" customHeight="1" thickBot="1" x14ac:dyDescent="0.25">
      <c r="B586" s="3827" t="s">
        <v>5008</v>
      </c>
      <c r="C586" s="3827"/>
      <c r="D586" s="3827" t="s">
        <v>4998</v>
      </c>
      <c r="E586" s="3827" t="s">
        <v>5009</v>
      </c>
      <c r="F586" s="3850" t="s">
        <v>224</v>
      </c>
      <c r="G586" s="3850"/>
      <c r="H586" s="3850"/>
      <c r="I586" s="3850"/>
      <c r="J586" s="3850"/>
      <c r="K586" s="3850"/>
      <c r="L586" s="3850"/>
      <c r="M586" s="3850"/>
      <c r="N586" s="3850"/>
      <c r="O586" s="3850"/>
      <c r="P586" s="3850"/>
      <c r="Q586" s="3850"/>
      <c r="R586" s="3850"/>
      <c r="S586" s="3850" t="s">
        <v>340</v>
      </c>
      <c r="T586" s="3850"/>
      <c r="U586" s="3850"/>
      <c r="V586" s="3850"/>
      <c r="W586" s="3850"/>
      <c r="X586" s="3850"/>
      <c r="Y586" s="3850"/>
      <c r="Z586" s="3850"/>
      <c r="AA586" s="3850"/>
      <c r="AB586" s="3850"/>
      <c r="AC586" s="3850"/>
      <c r="AD586" s="3850" t="s">
        <v>225</v>
      </c>
      <c r="AE586" s="3850"/>
      <c r="AF586" s="3850"/>
      <c r="AG586" s="3850"/>
      <c r="AH586" s="3851" t="s">
        <v>4993</v>
      </c>
      <c r="AI586" s="3851"/>
      <c r="AJ586" s="3851"/>
      <c r="AK586" s="2574"/>
    </row>
    <row r="587" spans="2:37" s="2454" customFormat="1" ht="15" customHeight="1" thickBot="1" x14ac:dyDescent="0.25">
      <c r="B587" s="3828"/>
      <c r="C587" s="3828"/>
      <c r="D587" s="3828"/>
      <c r="E587" s="3828"/>
      <c r="F587" s="3828" t="s">
        <v>5010</v>
      </c>
      <c r="G587" s="3828" t="s">
        <v>5011</v>
      </c>
      <c r="H587" s="3827" t="s">
        <v>5012</v>
      </c>
      <c r="I587" s="3830" t="s">
        <v>5013</v>
      </c>
      <c r="J587" s="3830" t="s">
        <v>5014</v>
      </c>
      <c r="K587" s="3829" t="s">
        <v>5015</v>
      </c>
      <c r="L587" s="3829" t="s">
        <v>5016</v>
      </c>
      <c r="M587" s="3830" t="s">
        <v>5017</v>
      </c>
      <c r="N587" s="3830"/>
      <c r="O587" s="3829" t="s">
        <v>5018</v>
      </c>
      <c r="P587" s="3829" t="s">
        <v>5019</v>
      </c>
      <c r="Q587" s="3829" t="s">
        <v>5020</v>
      </c>
      <c r="R587" s="3829" t="s">
        <v>5021</v>
      </c>
      <c r="S587" s="3827" t="s">
        <v>5022</v>
      </c>
      <c r="T587" s="3827" t="s">
        <v>5023</v>
      </c>
      <c r="U587" s="3827" t="s">
        <v>5024</v>
      </c>
      <c r="V587" s="3827" t="s">
        <v>5025</v>
      </c>
      <c r="W587" s="3827" t="s">
        <v>5026</v>
      </c>
      <c r="X587" s="3827" t="s">
        <v>5027</v>
      </c>
      <c r="Y587" s="3827" t="s">
        <v>5028</v>
      </c>
      <c r="Z587" s="3827" t="s">
        <v>5029</v>
      </c>
      <c r="AA587" s="3827" t="s">
        <v>5030</v>
      </c>
      <c r="AB587" s="3830" t="s">
        <v>5031</v>
      </c>
      <c r="AC587" s="3830" t="s">
        <v>5032</v>
      </c>
      <c r="AD587" s="3827" t="s">
        <v>5033</v>
      </c>
      <c r="AE587" s="3827" t="s">
        <v>5034</v>
      </c>
      <c r="AF587" s="3827" t="s">
        <v>5035</v>
      </c>
      <c r="AG587" s="3827" t="s">
        <v>5036</v>
      </c>
      <c r="AH587" s="3827" t="s">
        <v>1154</v>
      </c>
      <c r="AI587" s="3827" t="s">
        <v>4994</v>
      </c>
      <c r="AJ587" s="3827" t="s">
        <v>4995</v>
      </c>
      <c r="AK587" s="2574"/>
    </row>
    <row r="588" spans="2:37" s="2454" customFormat="1" ht="15" customHeight="1" thickBot="1" x14ac:dyDescent="0.25">
      <c r="B588" s="3828"/>
      <c r="C588" s="3828"/>
      <c r="D588" s="3828"/>
      <c r="E588" s="3828"/>
      <c r="F588" s="3828"/>
      <c r="G588" s="3828"/>
      <c r="H588" s="3828"/>
      <c r="I588" s="3829"/>
      <c r="J588" s="3829"/>
      <c r="K588" s="3829"/>
      <c r="L588" s="3829"/>
      <c r="M588" s="3508" t="s">
        <v>5037</v>
      </c>
      <c r="N588" s="3507" t="s">
        <v>2798</v>
      </c>
      <c r="O588" s="3829"/>
      <c r="P588" s="3829"/>
      <c r="Q588" s="3829"/>
      <c r="R588" s="3829"/>
      <c r="S588" s="3828"/>
      <c r="T588" s="3828"/>
      <c r="U588" s="3828"/>
      <c r="V588" s="3828"/>
      <c r="W588" s="3828"/>
      <c r="X588" s="3828"/>
      <c r="Y588" s="3828"/>
      <c r="Z588" s="3828"/>
      <c r="AA588" s="3828"/>
      <c r="AB588" s="3829"/>
      <c r="AC588" s="3829"/>
      <c r="AD588" s="3828"/>
      <c r="AE588" s="3828"/>
      <c r="AF588" s="3828"/>
      <c r="AG588" s="3828"/>
      <c r="AH588" s="3828"/>
      <c r="AI588" s="3828"/>
      <c r="AJ588" s="3828"/>
      <c r="AK588" s="2574"/>
    </row>
    <row r="589" spans="2:37" s="2454" customFormat="1" ht="15" customHeight="1" x14ac:dyDescent="0.2">
      <c r="B589" s="3980" t="s">
        <v>6377</v>
      </c>
      <c r="C589" s="3981"/>
      <c r="D589" s="3320" t="s">
        <v>6378</v>
      </c>
      <c r="E589" s="3321">
        <v>15</v>
      </c>
      <c r="F589" s="3159"/>
      <c r="G589" s="3538"/>
      <c r="H589" s="3539"/>
      <c r="I589" s="3539"/>
      <c r="J589" s="3539"/>
      <c r="K589" s="3538"/>
      <c r="L589" s="3538"/>
      <c r="M589" s="3540"/>
      <c r="N589" s="2721"/>
      <c r="O589" s="3538"/>
      <c r="P589" s="3538"/>
      <c r="Q589" s="3538"/>
      <c r="R589" s="3538"/>
      <c r="S589" s="2700"/>
      <c r="T589" s="3538"/>
      <c r="U589" s="3541"/>
      <c r="V589" s="3541"/>
      <c r="W589" s="3538"/>
      <c r="X589" s="3538"/>
      <c r="Y589" s="3541"/>
      <c r="Z589" s="3541"/>
      <c r="AA589" s="3541"/>
      <c r="AB589" s="3538"/>
      <c r="AC589" s="3538"/>
      <c r="AD589" s="3159"/>
      <c r="AE589" s="2741"/>
      <c r="AF589" s="2775"/>
      <c r="AG589" s="2775"/>
      <c r="AH589" s="2716"/>
      <c r="AI589" s="2716"/>
      <c r="AJ589" s="3302"/>
      <c r="AK589" s="2574"/>
    </row>
    <row r="590" spans="2:37" s="2454" customFormat="1" ht="15" customHeight="1" thickBot="1" x14ac:dyDescent="0.25">
      <c r="B590" s="3909" t="s">
        <v>6379</v>
      </c>
      <c r="C590" s="3910"/>
      <c r="D590" s="3055" t="s">
        <v>6380</v>
      </c>
      <c r="E590" s="3056">
        <v>15</v>
      </c>
      <c r="F590" s="3315"/>
      <c r="G590" s="3316"/>
      <c r="H590" s="3317"/>
      <c r="I590" s="3317"/>
      <c r="J590" s="3317"/>
      <c r="K590" s="3316"/>
      <c r="L590" s="3316"/>
      <c r="M590" s="3314"/>
      <c r="N590" s="3086"/>
      <c r="O590" s="3316"/>
      <c r="P590" s="3316"/>
      <c r="Q590" s="3316"/>
      <c r="R590" s="3316"/>
      <c r="S590" s="2801"/>
      <c r="T590" s="3316"/>
      <c r="U590" s="3319"/>
      <c r="V590" s="3319"/>
      <c r="W590" s="3316"/>
      <c r="X590" s="3316"/>
      <c r="Y590" s="3319"/>
      <c r="Z590" s="3319"/>
      <c r="AA590" s="3319"/>
      <c r="AB590" s="3316"/>
      <c r="AC590" s="3316"/>
      <c r="AD590" s="3315"/>
      <c r="AE590" s="3088"/>
      <c r="AF590" s="3089"/>
      <c r="AG590" s="3089"/>
      <c r="AH590" s="3090"/>
      <c r="AI590" s="3090"/>
      <c r="AJ590" s="3299"/>
      <c r="AK590" s="2574"/>
    </row>
    <row r="591" spans="2:37" s="2454" customFormat="1" ht="15" customHeight="1" x14ac:dyDescent="0.2">
      <c r="B591" s="2575"/>
      <c r="C591" s="2568"/>
      <c r="D591" s="2568"/>
      <c r="E591" s="2568"/>
      <c r="F591" s="2568"/>
      <c r="G591" s="2568"/>
      <c r="H591" s="2568"/>
      <c r="I591" s="2569"/>
      <c r="J591" s="2569"/>
      <c r="K591" s="2569"/>
      <c r="L591" s="2569"/>
      <c r="M591" s="2568"/>
      <c r="N591" s="2569"/>
      <c r="O591" s="2569"/>
      <c r="P591" s="2569"/>
      <c r="Q591" s="2569"/>
      <c r="R591" s="2569"/>
      <c r="S591" s="2568"/>
      <c r="T591" s="2567"/>
      <c r="U591" s="2567"/>
      <c r="V591" s="2567"/>
      <c r="W591" s="2567"/>
      <c r="X591" s="2567"/>
      <c r="Y591" s="2567"/>
      <c r="Z591" s="2567"/>
      <c r="AA591" s="2567"/>
      <c r="AB591" s="2567"/>
      <c r="AC591" s="2567"/>
      <c r="AD591" s="2567"/>
      <c r="AE591" s="2567"/>
      <c r="AF591" s="2567"/>
      <c r="AG591" s="2567"/>
      <c r="AH591" s="2567"/>
      <c r="AI591" s="2567"/>
      <c r="AJ591" s="2570"/>
      <c r="AK591" s="2574"/>
    </row>
    <row r="592" spans="2:37" s="2454" customFormat="1" ht="15" customHeight="1" x14ac:dyDescent="0.2">
      <c r="B592" s="3834" t="s">
        <v>4996</v>
      </c>
      <c r="C592" s="3835"/>
      <c r="D592" s="4765" t="s">
        <v>1871</v>
      </c>
      <c r="E592" s="4765"/>
      <c r="F592" s="4765"/>
      <c r="G592" s="4765"/>
      <c r="H592" s="4765"/>
      <c r="I592" s="2571"/>
      <c r="J592" s="2571"/>
      <c r="K592" s="2571"/>
      <c r="L592" s="2571"/>
      <c r="M592" s="2571"/>
      <c r="N592" s="2571"/>
      <c r="O592" s="2571"/>
      <c r="P592" s="2571"/>
      <c r="Q592" s="2571"/>
      <c r="R592" s="2571"/>
      <c r="S592" s="2571"/>
      <c r="T592" s="2567"/>
      <c r="U592" s="2567"/>
      <c r="V592" s="2567"/>
      <c r="W592" s="2567"/>
      <c r="X592" s="2567"/>
      <c r="Y592" s="2567"/>
      <c r="Z592" s="2567"/>
      <c r="AA592" s="2567"/>
      <c r="AB592" s="2567"/>
      <c r="AC592" s="2567"/>
      <c r="AD592" s="2567"/>
      <c r="AE592" s="2567"/>
      <c r="AF592" s="2567"/>
      <c r="AG592" s="2567"/>
      <c r="AH592" s="2567"/>
      <c r="AI592" s="2567"/>
      <c r="AJ592" s="2570"/>
      <c r="AK592" s="2574"/>
    </row>
    <row r="593" spans="2:37" s="2454" customFormat="1" ht="15" customHeight="1" x14ac:dyDescent="0.2">
      <c r="B593" s="3834" t="s">
        <v>4997</v>
      </c>
      <c r="C593" s="3835"/>
      <c r="D593" s="4765" t="s">
        <v>5138</v>
      </c>
      <c r="E593" s="4765"/>
      <c r="F593" s="4765"/>
      <c r="G593" s="4765"/>
      <c r="H593" s="2571"/>
      <c r="I593" s="2571"/>
      <c r="J593" s="2571"/>
      <c r="K593" s="2571"/>
      <c r="L593" s="2571"/>
      <c r="M593" s="2571"/>
      <c r="N593" s="2571"/>
      <c r="O593" s="2571"/>
      <c r="P593" s="2571"/>
      <c r="Q593" s="2571"/>
      <c r="R593" s="2571"/>
      <c r="S593" s="2571"/>
      <c r="T593" s="2567"/>
      <c r="U593" s="2567"/>
      <c r="V593" s="2567"/>
      <c r="W593" s="2567"/>
      <c r="X593" s="2567"/>
      <c r="Y593" s="2567"/>
      <c r="Z593" s="2567"/>
      <c r="AA593" s="2567"/>
      <c r="AB593" s="2567"/>
      <c r="AC593" s="2567"/>
      <c r="AD593" s="2567"/>
      <c r="AE593" s="2567"/>
      <c r="AF593" s="2567"/>
      <c r="AG593" s="2567"/>
      <c r="AH593" s="2567"/>
      <c r="AI593" s="2567"/>
      <c r="AJ593" s="2570"/>
      <c r="AK593" s="2574"/>
    </row>
    <row r="594" spans="2:37" s="2454" customFormat="1" ht="15" customHeight="1" thickBot="1" x14ac:dyDescent="0.25">
      <c r="B594" s="3938"/>
      <c r="C594" s="3939"/>
      <c r="D594" s="3940"/>
      <c r="E594" s="3940"/>
      <c r="F594" s="3940"/>
      <c r="G594" s="3940"/>
      <c r="H594" s="2576"/>
      <c r="I594" s="2576"/>
      <c r="J594" s="2576"/>
      <c r="K594" s="2576"/>
      <c r="L594" s="2576"/>
      <c r="M594" s="2576"/>
      <c r="N594" s="2576"/>
      <c r="O594" s="2576"/>
      <c r="P594" s="2576"/>
      <c r="Q594" s="2576"/>
      <c r="R594" s="2576"/>
      <c r="S594" s="2576"/>
      <c r="T594" s="2577"/>
      <c r="U594" s="2577"/>
      <c r="V594" s="2577"/>
      <c r="W594" s="2577"/>
      <c r="X594" s="2577"/>
      <c r="Y594" s="2577"/>
      <c r="Z594" s="2577"/>
      <c r="AA594" s="2577"/>
      <c r="AB594" s="2577"/>
      <c r="AC594" s="2577"/>
      <c r="AD594" s="2577"/>
      <c r="AE594" s="2577"/>
      <c r="AF594" s="2577"/>
      <c r="AG594" s="2577"/>
      <c r="AH594" s="2577"/>
      <c r="AI594" s="2577"/>
      <c r="AJ594" s="2578"/>
      <c r="AK594" s="2579"/>
    </row>
    <row r="595" spans="2:37" s="2454" customFormat="1" ht="15" customHeight="1" x14ac:dyDescent="0.3">
      <c r="C595" s="3233"/>
      <c r="D595" s="3233"/>
      <c r="E595" s="3234"/>
      <c r="F595" s="3234"/>
      <c r="G595" s="3234"/>
      <c r="H595" s="3234"/>
      <c r="I595" s="2877"/>
      <c r="J595" s="2877"/>
      <c r="K595" s="2877"/>
      <c r="L595" s="2877"/>
      <c r="M595" s="2877"/>
      <c r="N595" s="2877"/>
      <c r="O595" s="2877"/>
      <c r="P595" s="2877"/>
    </row>
    <row r="596" spans="2:37" s="2454" customFormat="1" ht="15" customHeight="1" thickBot="1" x14ac:dyDescent="0.35">
      <c r="C596" s="3233"/>
      <c r="D596" s="3233"/>
      <c r="E596" s="3234"/>
      <c r="F596" s="3234"/>
      <c r="G596" s="3234"/>
      <c r="H596" s="3234"/>
      <c r="I596" s="2877"/>
      <c r="J596" s="2877"/>
      <c r="K596" s="2877"/>
      <c r="L596" s="2877"/>
      <c r="M596" s="2877"/>
      <c r="N596" s="2877"/>
      <c r="O596" s="2877"/>
      <c r="P596" s="2877"/>
    </row>
    <row r="597" spans="2:37" s="2454" customFormat="1" ht="15" customHeight="1" x14ac:dyDescent="0.2">
      <c r="B597" s="3839" t="s">
        <v>5005</v>
      </c>
      <c r="C597" s="3840"/>
      <c r="D597" s="3840"/>
      <c r="E597" s="3840"/>
      <c r="F597" s="3840"/>
      <c r="G597" s="3840"/>
      <c r="H597" s="3840"/>
      <c r="I597" s="3840"/>
      <c r="J597" s="3840"/>
      <c r="K597" s="3840"/>
      <c r="L597" s="3840"/>
      <c r="M597" s="3840"/>
      <c r="N597" s="3840"/>
      <c r="O597" s="3840"/>
      <c r="P597" s="3840"/>
      <c r="Q597" s="3840"/>
      <c r="R597" s="3840"/>
      <c r="S597" s="3840"/>
      <c r="T597" s="3840"/>
      <c r="U597" s="3840"/>
      <c r="V597" s="3840"/>
      <c r="W597" s="3840"/>
      <c r="X597" s="3840"/>
      <c r="Y597" s="3840"/>
      <c r="Z597" s="3840"/>
      <c r="AA597" s="3840"/>
      <c r="AB597" s="3840"/>
      <c r="AC597" s="3840"/>
      <c r="AD597" s="3840"/>
      <c r="AE597" s="3840"/>
      <c r="AF597" s="3840"/>
      <c r="AG597" s="3840"/>
      <c r="AH597" s="3840"/>
      <c r="AI597" s="3840"/>
      <c r="AJ597" s="3840"/>
      <c r="AK597" s="3841"/>
    </row>
    <row r="598" spans="2:37" s="2454" customFormat="1" ht="15" customHeight="1" x14ac:dyDescent="0.2">
      <c r="B598" s="2572"/>
      <c r="C598" s="3506"/>
      <c r="D598" s="3506"/>
      <c r="E598" s="3506"/>
      <c r="F598" s="3506"/>
      <c r="G598" s="2573"/>
      <c r="H598" s="2573"/>
      <c r="I598" s="2573"/>
      <c r="J598" s="2573"/>
      <c r="K598" s="2573"/>
      <c r="L598" s="2573"/>
      <c r="M598" s="2573"/>
      <c r="N598" s="2573"/>
      <c r="O598" s="2573"/>
      <c r="P598" s="2573"/>
      <c r="Q598" s="2573"/>
      <c r="R598" s="2573"/>
      <c r="S598" s="2573"/>
      <c r="T598" s="2573"/>
      <c r="U598" s="2573"/>
      <c r="V598" s="2573"/>
      <c r="W598" s="2573"/>
      <c r="X598" s="2573"/>
      <c r="Y598" s="2573"/>
      <c r="Z598" s="2573"/>
      <c r="AA598" s="2573"/>
      <c r="AB598" s="2573"/>
      <c r="AC598" s="2573"/>
      <c r="AD598" s="2573"/>
      <c r="AE598" s="2573"/>
      <c r="AF598" s="2573"/>
      <c r="AG598" s="2573"/>
      <c r="AH598" s="2573"/>
      <c r="AI598" s="2573"/>
      <c r="AJ598" s="2573"/>
      <c r="AK598" s="2574"/>
    </row>
    <row r="599" spans="2:37" s="2454" customFormat="1" ht="15" customHeight="1" x14ac:dyDescent="0.2">
      <c r="B599" s="2572" t="s">
        <v>4992</v>
      </c>
      <c r="C599" s="3506"/>
      <c r="D599" s="3962" t="s">
        <v>6370</v>
      </c>
      <c r="E599" s="3962"/>
      <c r="F599" s="3962"/>
      <c r="G599" s="3962"/>
      <c r="H599" s="3962"/>
      <c r="I599" s="3962"/>
      <c r="J599" s="2573"/>
      <c r="K599" s="2573"/>
      <c r="L599" s="2573"/>
      <c r="M599" s="2573"/>
      <c r="N599" s="2573"/>
      <c r="O599" s="2573"/>
      <c r="P599" s="2573"/>
      <c r="Q599" s="2573"/>
      <c r="R599" s="2573"/>
      <c r="S599" s="2573"/>
      <c r="T599" s="2573"/>
      <c r="U599" s="2573"/>
      <c r="V599" s="2573"/>
      <c r="W599" s="2573"/>
      <c r="X599" s="2573"/>
      <c r="Y599" s="2573"/>
      <c r="Z599" s="2573"/>
      <c r="AA599" s="2573"/>
      <c r="AB599" s="2573"/>
      <c r="AC599" s="2573"/>
      <c r="AD599" s="2573"/>
      <c r="AE599" s="2573"/>
      <c r="AF599" s="2573"/>
      <c r="AG599" s="2573"/>
      <c r="AH599" s="2573"/>
      <c r="AI599" s="2573"/>
      <c r="AJ599" s="2573"/>
      <c r="AK599" s="2574"/>
    </row>
    <row r="600" spans="2:37" s="2454" customFormat="1" ht="15" customHeight="1" thickBot="1" x14ac:dyDescent="0.25">
      <c r="B600" s="3863" t="s">
        <v>5006</v>
      </c>
      <c r="C600" s="3864"/>
      <c r="D600" s="3843">
        <v>41683</v>
      </c>
      <c r="E600" s="3843"/>
      <c r="F600" s="3511"/>
      <c r="G600" s="2573"/>
      <c r="H600" s="2573"/>
      <c r="I600" s="2573"/>
      <c r="J600" s="2573"/>
      <c r="K600" s="2573"/>
      <c r="L600" s="2573"/>
      <c r="M600" s="2573"/>
      <c r="N600" s="2573"/>
      <c r="O600" s="2573"/>
      <c r="P600" s="2573"/>
      <c r="Q600" s="2573"/>
      <c r="R600" s="2573"/>
      <c r="S600" s="2573"/>
      <c r="T600" s="2573"/>
      <c r="U600" s="2573"/>
      <c r="V600" s="2573"/>
      <c r="W600" s="2573"/>
      <c r="X600" s="2573"/>
      <c r="Y600" s="2573"/>
      <c r="Z600" s="2573"/>
      <c r="AA600" s="2573"/>
      <c r="AB600" s="2573"/>
      <c r="AC600" s="2573"/>
      <c r="AD600" s="2573"/>
      <c r="AE600" s="2573"/>
      <c r="AF600" s="2573"/>
      <c r="AG600" s="2573"/>
      <c r="AH600" s="2573"/>
      <c r="AI600" s="2573"/>
      <c r="AJ600" s="2573"/>
      <c r="AK600" s="2574"/>
    </row>
    <row r="601" spans="2:37" s="2454" customFormat="1" ht="66.75" customHeight="1" thickBot="1" x14ac:dyDescent="0.25">
      <c r="B601" s="3844" t="s">
        <v>5007</v>
      </c>
      <c r="C601" s="3871"/>
      <c r="D601" s="4768" t="s">
        <v>6371</v>
      </c>
      <c r="E601" s="4769"/>
      <c r="F601" s="4769"/>
      <c r="G601" s="4769"/>
      <c r="H601" s="4769"/>
      <c r="I601" s="4769"/>
      <c r="J601" s="4769"/>
      <c r="K601" s="4769"/>
      <c r="L601" s="4769"/>
      <c r="M601" s="4769"/>
      <c r="N601" s="4769"/>
      <c r="O601" s="4769"/>
      <c r="P601" s="4769"/>
      <c r="Q601" s="4770"/>
      <c r="R601" s="2573"/>
      <c r="S601" s="2573"/>
      <c r="T601" s="2573"/>
      <c r="U601" s="2573"/>
      <c r="V601" s="2573"/>
      <c r="W601" s="2573"/>
      <c r="X601" s="2573"/>
      <c r="Y601" s="2573"/>
      <c r="Z601" s="2573"/>
      <c r="AA601" s="2573"/>
      <c r="AB601" s="2573"/>
      <c r="AC601" s="2573"/>
      <c r="AD601" s="2573"/>
      <c r="AE601" s="2573"/>
      <c r="AF601" s="2573"/>
      <c r="AG601" s="2573"/>
      <c r="AH601" s="2573"/>
      <c r="AI601" s="2573"/>
      <c r="AJ601" s="2573"/>
      <c r="AK601" s="2574"/>
    </row>
    <row r="602" spans="2:37" s="2454" customFormat="1" ht="15" customHeight="1" thickBot="1" x14ac:dyDescent="0.25">
      <c r="B602" s="3865"/>
      <c r="C602" s="3849"/>
      <c r="D602" s="3849"/>
      <c r="E602" s="3849"/>
      <c r="F602" s="3849"/>
      <c r="G602" s="3849"/>
      <c r="H602" s="3849"/>
      <c r="I602" s="3849"/>
      <c r="J602" s="3849"/>
      <c r="K602" s="3849"/>
      <c r="L602" s="3849"/>
      <c r="M602" s="3849"/>
      <c r="N602" s="3849"/>
      <c r="O602" s="3849"/>
      <c r="P602" s="3849"/>
      <c r="Q602" s="3849"/>
      <c r="R602" s="2573"/>
      <c r="S602" s="2573"/>
      <c r="T602" s="2573"/>
      <c r="U602" s="2573"/>
      <c r="V602" s="2573"/>
      <c r="W602" s="2573"/>
      <c r="X602" s="2573"/>
      <c r="Y602" s="2573"/>
      <c r="Z602" s="2573"/>
      <c r="AA602" s="2573"/>
      <c r="AB602" s="2573"/>
      <c r="AC602" s="2573"/>
      <c r="AD602" s="2573"/>
      <c r="AE602" s="2573"/>
      <c r="AF602" s="2573"/>
      <c r="AG602" s="2573"/>
      <c r="AH602" s="2573"/>
      <c r="AI602" s="2573"/>
      <c r="AJ602" s="2573"/>
      <c r="AK602" s="2574"/>
    </row>
    <row r="603" spans="2:37" s="2454" customFormat="1" ht="15" customHeight="1" thickBot="1" x14ac:dyDescent="0.25">
      <c r="B603" s="3505"/>
      <c r="C603" s="3506"/>
      <c r="D603" s="3506"/>
      <c r="E603" s="3506"/>
      <c r="F603" s="3510"/>
      <c r="G603" s="3510"/>
      <c r="H603" s="3510"/>
      <c r="I603" s="3510"/>
      <c r="J603" s="3510"/>
      <c r="K603" s="3510"/>
      <c r="L603" s="3510"/>
      <c r="M603" s="3510"/>
      <c r="N603" s="3510"/>
      <c r="O603" s="3510"/>
      <c r="P603" s="3510"/>
      <c r="Q603" s="3510"/>
      <c r="R603" s="2573"/>
      <c r="S603" s="2573"/>
      <c r="T603" s="2573"/>
      <c r="U603" s="2573"/>
      <c r="V603" s="2573"/>
      <c r="W603" s="2573"/>
      <c r="X603" s="2573"/>
      <c r="Y603" s="2573"/>
      <c r="Z603" s="2573"/>
      <c r="AA603" s="2573"/>
      <c r="AB603" s="2573"/>
      <c r="AC603" s="2573"/>
      <c r="AD603" s="2573"/>
      <c r="AE603" s="2573"/>
      <c r="AF603" s="2573"/>
      <c r="AG603" s="2573"/>
      <c r="AH603" s="2573"/>
      <c r="AI603" s="2573"/>
      <c r="AJ603" s="2573"/>
      <c r="AK603" s="2574"/>
    </row>
    <row r="604" spans="2:37" s="2454" customFormat="1" ht="15" customHeight="1" thickBot="1" x14ac:dyDescent="0.25">
      <c r="B604" s="3827" t="s">
        <v>5008</v>
      </c>
      <c r="C604" s="3827"/>
      <c r="D604" s="3827" t="s">
        <v>4998</v>
      </c>
      <c r="E604" s="3827" t="s">
        <v>5009</v>
      </c>
      <c r="F604" s="3850" t="s">
        <v>224</v>
      </c>
      <c r="G604" s="3850"/>
      <c r="H604" s="3850"/>
      <c r="I604" s="3850"/>
      <c r="J604" s="3850"/>
      <c r="K604" s="3850"/>
      <c r="L604" s="3850"/>
      <c r="M604" s="3850"/>
      <c r="N604" s="3850"/>
      <c r="O604" s="3850"/>
      <c r="P604" s="3850"/>
      <c r="Q604" s="3850"/>
      <c r="R604" s="3850"/>
      <c r="S604" s="3850" t="s">
        <v>340</v>
      </c>
      <c r="T604" s="3850"/>
      <c r="U604" s="3850"/>
      <c r="V604" s="3850"/>
      <c r="W604" s="3850"/>
      <c r="X604" s="3850"/>
      <c r="Y604" s="3850"/>
      <c r="Z604" s="3850"/>
      <c r="AA604" s="3850"/>
      <c r="AB604" s="3850"/>
      <c r="AC604" s="3850"/>
      <c r="AD604" s="3850" t="s">
        <v>225</v>
      </c>
      <c r="AE604" s="3850"/>
      <c r="AF604" s="3850"/>
      <c r="AG604" s="3850"/>
      <c r="AH604" s="3851" t="s">
        <v>4993</v>
      </c>
      <c r="AI604" s="3851"/>
      <c r="AJ604" s="3851"/>
      <c r="AK604" s="2574"/>
    </row>
    <row r="605" spans="2:37" s="2454" customFormat="1" ht="15" customHeight="1" thickBot="1" x14ac:dyDescent="0.25">
      <c r="B605" s="3828"/>
      <c r="C605" s="3828"/>
      <c r="D605" s="3828"/>
      <c r="E605" s="3828"/>
      <c r="F605" s="3828" t="s">
        <v>5010</v>
      </c>
      <c r="G605" s="3828" t="s">
        <v>5011</v>
      </c>
      <c r="H605" s="3827" t="s">
        <v>5012</v>
      </c>
      <c r="I605" s="3830" t="s">
        <v>5013</v>
      </c>
      <c r="J605" s="3830" t="s">
        <v>5014</v>
      </c>
      <c r="K605" s="3829" t="s">
        <v>5015</v>
      </c>
      <c r="L605" s="3829" t="s">
        <v>5016</v>
      </c>
      <c r="M605" s="3830" t="s">
        <v>5017</v>
      </c>
      <c r="N605" s="3830"/>
      <c r="O605" s="3829" t="s">
        <v>5018</v>
      </c>
      <c r="P605" s="3829" t="s">
        <v>5019</v>
      </c>
      <c r="Q605" s="3829" t="s">
        <v>5020</v>
      </c>
      <c r="R605" s="3829" t="s">
        <v>5021</v>
      </c>
      <c r="S605" s="3827" t="s">
        <v>5022</v>
      </c>
      <c r="T605" s="3827" t="s">
        <v>5023</v>
      </c>
      <c r="U605" s="3827" t="s">
        <v>5024</v>
      </c>
      <c r="V605" s="3827" t="s">
        <v>5025</v>
      </c>
      <c r="W605" s="3827" t="s">
        <v>5026</v>
      </c>
      <c r="X605" s="3827" t="s">
        <v>5027</v>
      </c>
      <c r="Y605" s="3827" t="s">
        <v>5028</v>
      </c>
      <c r="Z605" s="3827" t="s">
        <v>5029</v>
      </c>
      <c r="AA605" s="3827" t="s">
        <v>5030</v>
      </c>
      <c r="AB605" s="3830" t="s">
        <v>5031</v>
      </c>
      <c r="AC605" s="3830" t="s">
        <v>5032</v>
      </c>
      <c r="AD605" s="3827" t="s">
        <v>5033</v>
      </c>
      <c r="AE605" s="3827" t="s">
        <v>5034</v>
      </c>
      <c r="AF605" s="3827" t="s">
        <v>5035</v>
      </c>
      <c r="AG605" s="3827" t="s">
        <v>5036</v>
      </c>
      <c r="AH605" s="3827" t="s">
        <v>1154</v>
      </c>
      <c r="AI605" s="3827" t="s">
        <v>4994</v>
      </c>
      <c r="AJ605" s="3827" t="s">
        <v>4995</v>
      </c>
      <c r="AK605" s="2574"/>
    </row>
    <row r="606" spans="2:37" s="2454" customFormat="1" ht="15" customHeight="1" thickBot="1" x14ac:dyDescent="0.25">
      <c r="B606" s="3828"/>
      <c r="C606" s="3828"/>
      <c r="D606" s="3828"/>
      <c r="E606" s="3828"/>
      <c r="F606" s="3828"/>
      <c r="G606" s="3828"/>
      <c r="H606" s="3828"/>
      <c r="I606" s="3829"/>
      <c r="J606" s="3829"/>
      <c r="K606" s="3829"/>
      <c r="L606" s="3829"/>
      <c r="M606" s="3508" t="s">
        <v>5037</v>
      </c>
      <c r="N606" s="3507" t="s">
        <v>2798</v>
      </c>
      <c r="O606" s="3829"/>
      <c r="P606" s="3829"/>
      <c r="Q606" s="3829"/>
      <c r="R606" s="3829"/>
      <c r="S606" s="3828"/>
      <c r="T606" s="3828"/>
      <c r="U606" s="3828"/>
      <c r="V606" s="3828"/>
      <c r="W606" s="3828"/>
      <c r="X606" s="3828"/>
      <c r="Y606" s="3828"/>
      <c r="Z606" s="3828"/>
      <c r="AA606" s="3828"/>
      <c r="AB606" s="3829"/>
      <c r="AC606" s="3829"/>
      <c r="AD606" s="3828"/>
      <c r="AE606" s="3828"/>
      <c r="AF606" s="3828"/>
      <c r="AG606" s="3828"/>
      <c r="AH606" s="3828"/>
      <c r="AI606" s="3828"/>
      <c r="AJ606" s="3828"/>
      <c r="AK606" s="2574"/>
    </row>
    <row r="607" spans="2:37" s="2454" customFormat="1" ht="22.5" customHeight="1" thickBot="1" x14ac:dyDescent="0.25">
      <c r="B607" s="4683" t="s">
        <v>6372</v>
      </c>
      <c r="C607" s="4764"/>
      <c r="D607" s="3002" t="s">
        <v>6373</v>
      </c>
      <c r="E607" s="3249">
        <v>4.46</v>
      </c>
      <c r="F607" s="3249"/>
      <c r="G607" s="3013"/>
      <c r="H607" s="3403"/>
      <c r="I607" s="3403"/>
      <c r="J607" s="3403"/>
      <c r="K607" s="3013"/>
      <c r="L607" s="3013"/>
      <c r="M607" s="3002"/>
      <c r="N607" s="3121"/>
      <c r="O607" s="3013"/>
      <c r="P607" s="3013"/>
      <c r="Q607" s="3013"/>
      <c r="R607" s="3013"/>
      <c r="S607" s="2730"/>
      <c r="T607" s="3013"/>
      <c r="U607" s="3404"/>
      <c r="V607" s="3404"/>
      <c r="W607" s="3013"/>
      <c r="X607" s="3013"/>
      <c r="Y607" s="3404"/>
      <c r="Z607" s="3404"/>
      <c r="AA607" s="3404"/>
      <c r="AB607" s="3013"/>
      <c r="AC607" s="3013"/>
      <c r="AD607" s="3249"/>
      <c r="AE607" s="2587"/>
      <c r="AF607" s="2588"/>
      <c r="AG607" s="3013"/>
      <c r="AH607" s="3119" t="s">
        <v>6374</v>
      </c>
      <c r="AI607" s="3119" t="s">
        <v>6375</v>
      </c>
      <c r="AJ607" s="3537">
        <v>4.46</v>
      </c>
      <c r="AK607" s="2574"/>
    </row>
    <row r="608" spans="2:37" s="2454" customFormat="1" ht="15" customHeight="1" x14ac:dyDescent="0.2">
      <c r="B608" s="2575"/>
      <c r="C608" s="2568"/>
      <c r="D608" s="2568"/>
      <c r="E608" s="2568"/>
      <c r="F608" s="2568"/>
      <c r="G608" s="2568"/>
      <c r="H608" s="2568"/>
      <c r="I608" s="2569"/>
      <c r="J608" s="2569"/>
      <c r="K608" s="2569"/>
      <c r="L608" s="2569"/>
      <c r="M608" s="2568"/>
      <c r="N608" s="2569"/>
      <c r="O608" s="2569"/>
      <c r="P608" s="2569"/>
      <c r="Q608" s="2569"/>
      <c r="R608" s="2569"/>
      <c r="S608" s="2568"/>
      <c r="T608" s="2567"/>
      <c r="U608" s="2567"/>
      <c r="V608" s="2567"/>
      <c r="W608" s="2567"/>
      <c r="X608" s="2567"/>
      <c r="Y608" s="2567"/>
      <c r="Z608" s="2567"/>
      <c r="AA608" s="2567"/>
      <c r="AB608" s="2567"/>
      <c r="AC608" s="2567"/>
      <c r="AD608" s="2567"/>
      <c r="AE608" s="2567"/>
      <c r="AF608" s="2567"/>
      <c r="AG608" s="2567"/>
      <c r="AH608" s="2567"/>
      <c r="AI608" s="2567"/>
      <c r="AJ608" s="2570"/>
      <c r="AK608" s="2574"/>
    </row>
    <row r="609" spans="2:37" s="2454" customFormat="1" ht="15" customHeight="1" x14ac:dyDescent="0.2">
      <c r="B609" s="3834" t="s">
        <v>4996</v>
      </c>
      <c r="C609" s="3835"/>
      <c r="D609" s="4765" t="s">
        <v>1871</v>
      </c>
      <c r="E609" s="4765"/>
      <c r="F609" s="4765"/>
      <c r="G609" s="4765"/>
      <c r="H609" s="4765"/>
      <c r="I609" s="2571"/>
      <c r="J609" s="2571"/>
      <c r="K609" s="2571"/>
      <c r="L609" s="2571"/>
      <c r="M609" s="2571"/>
      <c r="N609" s="2571"/>
      <c r="O609" s="2571"/>
      <c r="P609" s="2571"/>
      <c r="Q609" s="2571"/>
      <c r="R609" s="2571"/>
      <c r="S609" s="2571"/>
      <c r="T609" s="2567"/>
      <c r="U609" s="2567"/>
      <c r="V609" s="2567"/>
      <c r="W609" s="2567"/>
      <c r="X609" s="2567"/>
      <c r="Y609" s="2567"/>
      <c r="Z609" s="2567"/>
      <c r="AA609" s="2567"/>
      <c r="AB609" s="2567"/>
      <c r="AC609" s="2567"/>
      <c r="AD609" s="2567"/>
      <c r="AE609" s="2567"/>
      <c r="AF609" s="2567"/>
      <c r="AG609" s="2567"/>
      <c r="AH609" s="2567"/>
      <c r="AI609" s="2567"/>
      <c r="AJ609" s="2570"/>
      <c r="AK609" s="2574"/>
    </row>
    <row r="610" spans="2:37" s="2454" customFormat="1" ht="15" customHeight="1" x14ac:dyDescent="0.2">
      <c r="B610" s="3834" t="s">
        <v>4997</v>
      </c>
      <c r="C610" s="3835"/>
      <c r="D610" s="4765" t="s">
        <v>5138</v>
      </c>
      <c r="E610" s="4765"/>
      <c r="F610" s="4765"/>
      <c r="G610" s="4765"/>
      <c r="H610" s="2571"/>
      <c r="I610" s="2571"/>
      <c r="J610" s="2571"/>
      <c r="K610" s="2571"/>
      <c r="L610" s="2571"/>
      <c r="M610" s="2571"/>
      <c r="N610" s="2571"/>
      <c r="O610" s="2571"/>
      <c r="P610" s="2571"/>
      <c r="Q610" s="2571"/>
      <c r="R610" s="2571"/>
      <c r="S610" s="2571"/>
      <c r="T610" s="2567"/>
      <c r="U610" s="2567"/>
      <c r="V610" s="2567"/>
      <c r="W610" s="2567"/>
      <c r="X610" s="2567"/>
      <c r="Y610" s="2567"/>
      <c r="Z610" s="2567"/>
      <c r="AA610" s="2567"/>
      <c r="AB610" s="2567"/>
      <c r="AC610" s="2567"/>
      <c r="AD610" s="2567"/>
      <c r="AE610" s="2567"/>
      <c r="AF610" s="2567"/>
      <c r="AG610" s="2567"/>
      <c r="AH610" s="2567"/>
      <c r="AI610" s="2567"/>
      <c r="AJ610" s="2570"/>
      <c r="AK610" s="2574"/>
    </row>
    <row r="611" spans="2:37" s="2454" customFormat="1" ht="15" customHeight="1" thickBot="1" x14ac:dyDescent="0.25">
      <c r="B611" s="3938"/>
      <c r="C611" s="3939"/>
      <c r="D611" s="3940"/>
      <c r="E611" s="3940"/>
      <c r="F611" s="3940"/>
      <c r="G611" s="3940"/>
      <c r="H611" s="2576"/>
      <c r="I611" s="2576"/>
      <c r="J611" s="2576"/>
      <c r="K611" s="2576"/>
      <c r="L611" s="2576"/>
      <c r="M611" s="2576"/>
      <c r="N611" s="2576"/>
      <c r="O611" s="2576"/>
      <c r="P611" s="2576"/>
      <c r="Q611" s="2576"/>
      <c r="R611" s="2576"/>
      <c r="S611" s="2576"/>
      <c r="T611" s="2577"/>
      <c r="U611" s="2577"/>
      <c r="V611" s="2577"/>
      <c r="W611" s="2577"/>
      <c r="X611" s="2577"/>
      <c r="Y611" s="2577"/>
      <c r="Z611" s="2577"/>
      <c r="AA611" s="2577"/>
      <c r="AB611" s="2577"/>
      <c r="AC611" s="2577"/>
      <c r="AD611" s="2577"/>
      <c r="AE611" s="2577"/>
      <c r="AF611" s="2577"/>
      <c r="AG611" s="2577"/>
      <c r="AH611" s="2577"/>
      <c r="AI611" s="2577"/>
      <c r="AJ611" s="2578"/>
      <c r="AK611" s="2579"/>
    </row>
    <row r="612" spans="2:37" s="2454" customFormat="1" ht="15" customHeight="1" x14ac:dyDescent="0.3">
      <c r="C612" s="3233"/>
      <c r="D612" s="3233"/>
      <c r="E612" s="3234"/>
      <c r="F612" s="3234"/>
      <c r="G612" s="3234"/>
      <c r="H612" s="3234"/>
      <c r="I612" s="2877"/>
      <c r="J612" s="2877"/>
      <c r="K612" s="2877"/>
      <c r="L612" s="2877"/>
      <c r="M612" s="2877"/>
      <c r="N612" s="2877"/>
      <c r="O612" s="2877"/>
      <c r="P612" s="2877"/>
    </row>
    <row r="613" spans="2:37" s="2454" customFormat="1" ht="15" customHeight="1" thickBot="1" x14ac:dyDescent="0.35">
      <c r="C613" s="3233"/>
      <c r="D613" s="3233"/>
      <c r="E613" s="3234"/>
      <c r="F613" s="3234"/>
      <c r="G613" s="3234"/>
      <c r="H613" s="3234"/>
      <c r="I613" s="2877"/>
      <c r="J613" s="2877"/>
      <c r="K613" s="2877"/>
      <c r="L613" s="2877"/>
      <c r="M613" s="2877"/>
      <c r="N613" s="2877"/>
      <c r="O613" s="2877"/>
      <c r="P613" s="2877"/>
    </row>
    <row r="614" spans="2:37" s="2454" customFormat="1" ht="15" customHeight="1" x14ac:dyDescent="0.2">
      <c r="B614" s="3839" t="s">
        <v>5005</v>
      </c>
      <c r="C614" s="3840"/>
      <c r="D614" s="3840"/>
      <c r="E614" s="3840"/>
      <c r="F614" s="3840"/>
      <c r="G614" s="3840"/>
      <c r="H614" s="3840"/>
      <c r="I614" s="3840"/>
      <c r="J614" s="3840"/>
      <c r="K614" s="3840"/>
      <c r="L614" s="3840"/>
      <c r="M614" s="3840"/>
      <c r="N614" s="3840"/>
      <c r="O614" s="3840"/>
      <c r="P614" s="3840"/>
      <c r="Q614" s="3840"/>
      <c r="R614" s="3840"/>
      <c r="S614" s="3840"/>
      <c r="T614" s="3840"/>
      <c r="U614" s="3840"/>
      <c r="V614" s="3840"/>
      <c r="W614" s="3840"/>
      <c r="X614" s="3840"/>
      <c r="Y614" s="3840"/>
      <c r="Z614" s="3840"/>
      <c r="AA614" s="3840"/>
      <c r="AB614" s="3840"/>
      <c r="AC614" s="3840"/>
      <c r="AD614" s="3840"/>
      <c r="AE614" s="3840"/>
      <c r="AF614" s="3840"/>
      <c r="AG614" s="3840"/>
      <c r="AH614" s="3840"/>
      <c r="AI614" s="3840"/>
      <c r="AJ614" s="3840"/>
      <c r="AK614" s="3841"/>
    </row>
    <row r="615" spans="2:37" s="2454" customFormat="1" ht="15" customHeight="1" x14ac:dyDescent="0.2">
      <c r="B615" s="2572"/>
      <c r="C615" s="3458"/>
      <c r="D615" s="3458"/>
      <c r="E615" s="3458"/>
      <c r="F615" s="3458"/>
      <c r="G615" s="2573"/>
      <c r="H615" s="2573"/>
      <c r="I615" s="2573"/>
      <c r="J615" s="2573"/>
      <c r="K615" s="2573"/>
      <c r="L615" s="2573"/>
      <c r="M615" s="2573"/>
      <c r="N615" s="2573"/>
      <c r="O615" s="2573"/>
      <c r="P615" s="2573"/>
      <c r="Q615" s="2573"/>
      <c r="R615" s="2573"/>
      <c r="S615" s="2573"/>
      <c r="T615" s="2573"/>
      <c r="U615" s="2573"/>
      <c r="V615" s="2573"/>
      <c r="W615" s="2573"/>
      <c r="X615" s="2573"/>
      <c r="Y615" s="2573"/>
      <c r="Z615" s="2573"/>
      <c r="AA615" s="2573"/>
      <c r="AB615" s="2573"/>
      <c r="AC615" s="2573"/>
      <c r="AD615" s="2573"/>
      <c r="AE615" s="2573"/>
      <c r="AF615" s="2573"/>
      <c r="AG615" s="2573"/>
      <c r="AH615" s="2573"/>
      <c r="AI615" s="2573"/>
      <c r="AJ615" s="2573"/>
      <c r="AK615" s="2574"/>
    </row>
    <row r="616" spans="2:37" s="2454" customFormat="1" ht="28.5" customHeight="1" x14ac:dyDescent="0.2">
      <c r="B616" s="2572" t="s">
        <v>4992</v>
      </c>
      <c r="C616" s="3458"/>
      <c r="D616" s="3962" t="s">
        <v>6095</v>
      </c>
      <c r="E616" s="3962"/>
      <c r="F616" s="3962"/>
      <c r="G616" s="3962"/>
      <c r="H616" s="3962"/>
      <c r="I616" s="3962"/>
      <c r="J616" s="2573"/>
      <c r="K616" s="2573"/>
      <c r="L616" s="2573"/>
      <c r="M616" s="2573"/>
      <c r="N616" s="2573"/>
      <c r="O616" s="2573"/>
      <c r="P616" s="2573"/>
      <c r="Q616" s="2573"/>
      <c r="R616" s="2573"/>
      <c r="S616" s="2573"/>
      <c r="T616" s="2573"/>
      <c r="U616" s="2573"/>
      <c r="V616" s="2573"/>
      <c r="W616" s="2573"/>
      <c r="X616" s="2573"/>
      <c r="Y616" s="2573"/>
      <c r="Z616" s="2573"/>
      <c r="AA616" s="2573"/>
      <c r="AB616" s="2573"/>
      <c r="AC616" s="2573"/>
      <c r="AD616" s="2573"/>
      <c r="AE616" s="2573"/>
      <c r="AF616" s="2573"/>
      <c r="AG616" s="2573"/>
      <c r="AH616" s="2573"/>
      <c r="AI616" s="2573"/>
      <c r="AJ616" s="2573"/>
      <c r="AK616" s="2574"/>
    </row>
    <row r="617" spans="2:37" s="2454" customFormat="1" ht="15" customHeight="1" thickBot="1" x14ac:dyDescent="0.25">
      <c r="B617" s="3863" t="s">
        <v>5006</v>
      </c>
      <c r="C617" s="3864"/>
      <c r="D617" s="3843">
        <v>41657</v>
      </c>
      <c r="E617" s="3843"/>
      <c r="F617" s="3463"/>
      <c r="G617" s="2573"/>
      <c r="H617" s="2573"/>
      <c r="I617" s="2573"/>
      <c r="J617" s="2573"/>
      <c r="K617" s="2573"/>
      <c r="L617" s="2573"/>
      <c r="M617" s="2573"/>
      <c r="N617" s="2573"/>
      <c r="O617" s="2573"/>
      <c r="P617" s="2573"/>
      <c r="Q617" s="2573"/>
      <c r="R617" s="2573"/>
      <c r="S617" s="2573"/>
      <c r="T617" s="2573"/>
      <c r="U617" s="2573"/>
      <c r="V617" s="2573"/>
      <c r="W617" s="2573"/>
      <c r="X617" s="2573"/>
      <c r="Y617" s="2573"/>
      <c r="Z617" s="2573"/>
      <c r="AA617" s="2573"/>
      <c r="AB617" s="2573"/>
      <c r="AC617" s="2573"/>
      <c r="AD617" s="2573"/>
      <c r="AE617" s="2573"/>
      <c r="AF617" s="2573"/>
      <c r="AG617" s="2573"/>
      <c r="AH617" s="2573"/>
      <c r="AI617" s="2573"/>
      <c r="AJ617" s="2573"/>
      <c r="AK617" s="2574"/>
    </row>
    <row r="618" spans="2:37" s="2454" customFormat="1" ht="75.75" customHeight="1" thickBot="1" x14ac:dyDescent="0.25">
      <c r="B618" s="3844" t="s">
        <v>5007</v>
      </c>
      <c r="C618" s="3871"/>
      <c r="D618" s="4768" t="s">
        <v>6221</v>
      </c>
      <c r="E618" s="4769"/>
      <c r="F618" s="4769"/>
      <c r="G618" s="4769"/>
      <c r="H618" s="4769"/>
      <c r="I618" s="4769"/>
      <c r="J618" s="4769"/>
      <c r="K618" s="4769"/>
      <c r="L618" s="4769"/>
      <c r="M618" s="4769"/>
      <c r="N618" s="4769"/>
      <c r="O618" s="4769"/>
      <c r="P618" s="4769"/>
      <c r="Q618" s="4770"/>
      <c r="R618" s="2573"/>
      <c r="S618" s="2573"/>
      <c r="T618" s="2573"/>
      <c r="U618" s="2573"/>
      <c r="V618" s="2573"/>
      <c r="W618" s="2573"/>
      <c r="X618" s="2573"/>
      <c r="Y618" s="2573"/>
      <c r="Z618" s="2573"/>
      <c r="AA618" s="2573"/>
      <c r="AB618" s="2573"/>
      <c r="AC618" s="2573"/>
      <c r="AD618" s="2573"/>
      <c r="AE618" s="2573"/>
      <c r="AF618" s="2573"/>
      <c r="AG618" s="2573"/>
      <c r="AH618" s="2573"/>
      <c r="AI618" s="2573"/>
      <c r="AJ618" s="2573"/>
      <c r="AK618" s="2574"/>
    </row>
    <row r="619" spans="2:37" s="2454" customFormat="1" ht="15" customHeight="1" thickBot="1" x14ac:dyDescent="0.25">
      <c r="B619" s="3865"/>
      <c r="C619" s="3849"/>
      <c r="D619" s="3849"/>
      <c r="E619" s="3849"/>
      <c r="F619" s="3849"/>
      <c r="G619" s="3849"/>
      <c r="H619" s="3849"/>
      <c r="I619" s="3849"/>
      <c r="J619" s="3849"/>
      <c r="K619" s="3849"/>
      <c r="L619" s="3849"/>
      <c r="M619" s="3849"/>
      <c r="N619" s="3849"/>
      <c r="O619" s="3849"/>
      <c r="P619" s="3849"/>
      <c r="Q619" s="3849"/>
      <c r="R619" s="2573"/>
      <c r="S619" s="2573"/>
      <c r="T619" s="2573"/>
      <c r="U619" s="2573"/>
      <c r="V619" s="2573"/>
      <c r="W619" s="2573"/>
      <c r="X619" s="2573"/>
      <c r="Y619" s="2573"/>
      <c r="Z619" s="2573"/>
      <c r="AA619" s="2573"/>
      <c r="AB619" s="2573"/>
      <c r="AC619" s="2573"/>
      <c r="AD619" s="2573"/>
      <c r="AE619" s="2573"/>
      <c r="AF619" s="2573"/>
      <c r="AG619" s="2573"/>
      <c r="AH619" s="2573"/>
      <c r="AI619" s="2573"/>
      <c r="AJ619" s="2573"/>
      <c r="AK619" s="2574"/>
    </row>
    <row r="620" spans="2:37" s="2454" customFormat="1" ht="15" customHeight="1" thickBot="1" x14ac:dyDescent="0.25">
      <c r="B620" s="3457"/>
      <c r="C620" s="3458"/>
      <c r="D620" s="3458"/>
      <c r="E620" s="3458"/>
      <c r="F620" s="3459"/>
      <c r="G620" s="3459"/>
      <c r="H620" s="3459"/>
      <c r="I620" s="3459"/>
      <c r="J620" s="3459"/>
      <c r="K620" s="3459"/>
      <c r="L620" s="3459"/>
      <c r="M620" s="3459"/>
      <c r="N620" s="3459"/>
      <c r="O620" s="3459"/>
      <c r="P620" s="3459"/>
      <c r="Q620" s="3459"/>
      <c r="R620" s="2573"/>
      <c r="S620" s="2573"/>
      <c r="T620" s="2573"/>
      <c r="U620" s="2573"/>
      <c r="V620" s="2573"/>
      <c r="W620" s="2573"/>
      <c r="X620" s="2573"/>
      <c r="Y620" s="2573"/>
      <c r="Z620" s="2573"/>
      <c r="AA620" s="2573"/>
      <c r="AB620" s="2573"/>
      <c r="AC620" s="2573"/>
      <c r="AD620" s="2573"/>
      <c r="AE620" s="2573"/>
      <c r="AF620" s="2573"/>
      <c r="AG620" s="2573"/>
      <c r="AH620" s="2573"/>
      <c r="AI620" s="2573"/>
      <c r="AJ620" s="2573"/>
      <c r="AK620" s="2574"/>
    </row>
    <row r="621" spans="2:37" s="2454" customFormat="1" ht="15" customHeight="1" thickBot="1" x14ac:dyDescent="0.25">
      <c r="B621" s="3827" t="s">
        <v>5008</v>
      </c>
      <c r="C621" s="3827"/>
      <c r="D621" s="3827" t="s">
        <v>4998</v>
      </c>
      <c r="E621" s="3827" t="s">
        <v>5009</v>
      </c>
      <c r="F621" s="3850" t="s">
        <v>224</v>
      </c>
      <c r="G621" s="3850"/>
      <c r="H621" s="3850"/>
      <c r="I621" s="3850"/>
      <c r="J621" s="3850"/>
      <c r="K621" s="3850"/>
      <c r="L621" s="3850"/>
      <c r="M621" s="3850"/>
      <c r="N621" s="3850"/>
      <c r="O621" s="3850"/>
      <c r="P621" s="3850"/>
      <c r="Q621" s="3850"/>
      <c r="R621" s="3850"/>
      <c r="S621" s="3850" t="s">
        <v>340</v>
      </c>
      <c r="T621" s="3850"/>
      <c r="U621" s="3850"/>
      <c r="V621" s="3850"/>
      <c r="W621" s="3850"/>
      <c r="X621" s="3850"/>
      <c r="Y621" s="3850"/>
      <c r="Z621" s="3850"/>
      <c r="AA621" s="3850"/>
      <c r="AB621" s="3850"/>
      <c r="AC621" s="3850"/>
      <c r="AD621" s="3850" t="s">
        <v>225</v>
      </c>
      <c r="AE621" s="3850"/>
      <c r="AF621" s="3850"/>
      <c r="AG621" s="3850"/>
      <c r="AH621" s="3851" t="s">
        <v>4993</v>
      </c>
      <c r="AI621" s="3851"/>
      <c r="AJ621" s="3851"/>
      <c r="AK621" s="2574"/>
    </row>
    <row r="622" spans="2:37" s="2454" customFormat="1" ht="28.5" customHeight="1" thickBot="1" x14ac:dyDescent="0.25">
      <c r="B622" s="3828"/>
      <c r="C622" s="3828"/>
      <c r="D622" s="3828"/>
      <c r="E622" s="3828"/>
      <c r="F622" s="3828" t="s">
        <v>5010</v>
      </c>
      <c r="G622" s="3828" t="s">
        <v>5011</v>
      </c>
      <c r="H622" s="3827" t="s">
        <v>5012</v>
      </c>
      <c r="I622" s="3830" t="s">
        <v>5013</v>
      </c>
      <c r="J622" s="3830" t="s">
        <v>5014</v>
      </c>
      <c r="K622" s="3829" t="s">
        <v>5015</v>
      </c>
      <c r="L622" s="3829" t="s">
        <v>5016</v>
      </c>
      <c r="M622" s="3830" t="s">
        <v>5017</v>
      </c>
      <c r="N622" s="3830"/>
      <c r="O622" s="3829" t="s">
        <v>5018</v>
      </c>
      <c r="P622" s="3829" t="s">
        <v>5019</v>
      </c>
      <c r="Q622" s="3829" t="s">
        <v>5020</v>
      </c>
      <c r="R622" s="3829" t="s">
        <v>5021</v>
      </c>
      <c r="S622" s="3827" t="s">
        <v>5022</v>
      </c>
      <c r="T622" s="3827" t="s">
        <v>5023</v>
      </c>
      <c r="U622" s="3827" t="s">
        <v>5024</v>
      </c>
      <c r="V622" s="3827" t="s">
        <v>5025</v>
      </c>
      <c r="W622" s="3827" t="s">
        <v>5026</v>
      </c>
      <c r="X622" s="3827" t="s">
        <v>5027</v>
      </c>
      <c r="Y622" s="3827" t="s">
        <v>5028</v>
      </c>
      <c r="Z622" s="3827" t="s">
        <v>5029</v>
      </c>
      <c r="AA622" s="3827" t="s">
        <v>5030</v>
      </c>
      <c r="AB622" s="3830" t="s">
        <v>5031</v>
      </c>
      <c r="AC622" s="3830" t="s">
        <v>5032</v>
      </c>
      <c r="AD622" s="3827" t="s">
        <v>5033</v>
      </c>
      <c r="AE622" s="3827" t="s">
        <v>5034</v>
      </c>
      <c r="AF622" s="3827" t="s">
        <v>5035</v>
      </c>
      <c r="AG622" s="3827" t="s">
        <v>5036</v>
      </c>
      <c r="AH622" s="3827" t="s">
        <v>1154</v>
      </c>
      <c r="AI622" s="3827" t="s">
        <v>4994</v>
      </c>
      <c r="AJ622" s="3827" t="s">
        <v>4995</v>
      </c>
      <c r="AK622" s="2574"/>
    </row>
    <row r="623" spans="2:37" s="2454" customFormat="1" ht="32.25" customHeight="1" thickBot="1" x14ac:dyDescent="0.25">
      <c r="B623" s="3828"/>
      <c r="C623" s="3828"/>
      <c r="D623" s="3828"/>
      <c r="E623" s="3828"/>
      <c r="F623" s="3828"/>
      <c r="G623" s="3828"/>
      <c r="H623" s="3828"/>
      <c r="I623" s="3829"/>
      <c r="J623" s="3829"/>
      <c r="K623" s="3829"/>
      <c r="L623" s="3829"/>
      <c r="M623" s="3460" t="s">
        <v>5037</v>
      </c>
      <c r="N623" s="3461" t="s">
        <v>2798</v>
      </c>
      <c r="O623" s="3829"/>
      <c r="P623" s="3829"/>
      <c r="Q623" s="3829"/>
      <c r="R623" s="3829"/>
      <c r="S623" s="3828"/>
      <c r="T623" s="3828"/>
      <c r="U623" s="3828"/>
      <c r="V623" s="3828"/>
      <c r="W623" s="3828"/>
      <c r="X623" s="3828"/>
      <c r="Y623" s="3828"/>
      <c r="Z623" s="3828"/>
      <c r="AA623" s="3828"/>
      <c r="AB623" s="3829"/>
      <c r="AC623" s="3829"/>
      <c r="AD623" s="3828"/>
      <c r="AE623" s="3828"/>
      <c r="AF623" s="3828"/>
      <c r="AG623" s="3828"/>
      <c r="AH623" s="3828"/>
      <c r="AI623" s="3828"/>
      <c r="AJ623" s="3828"/>
      <c r="AK623" s="2574"/>
    </row>
    <row r="624" spans="2:37" s="2454" customFormat="1" ht="15" customHeight="1" x14ac:dyDescent="0.2">
      <c r="B624" s="4785" t="s">
        <v>6096</v>
      </c>
      <c r="C624" s="4786"/>
      <c r="D624" s="3320" t="s">
        <v>6097</v>
      </c>
      <c r="E624" s="3321">
        <v>18</v>
      </c>
      <c r="F624" s="3321">
        <v>10</v>
      </c>
      <c r="G624" s="3322">
        <v>0.04</v>
      </c>
      <c r="H624" s="3323"/>
      <c r="I624" s="3323"/>
      <c r="J624" s="3323">
        <v>200</v>
      </c>
      <c r="K624" s="3322">
        <v>0.15</v>
      </c>
      <c r="L624" s="3322">
        <v>0.15</v>
      </c>
      <c r="M624" s="3320"/>
      <c r="N624" s="2699"/>
      <c r="O624" s="3322">
        <v>0.15</v>
      </c>
      <c r="P624" s="3322">
        <v>0.15</v>
      </c>
      <c r="Q624" s="3322">
        <v>0.15</v>
      </c>
      <c r="R624" s="3322">
        <v>0.15</v>
      </c>
      <c r="S624" s="2700"/>
      <c r="T624" s="3322"/>
      <c r="U624" s="3325"/>
      <c r="V624" s="3325"/>
      <c r="W624" s="3322">
        <v>0</v>
      </c>
      <c r="X624" s="3322">
        <v>0</v>
      </c>
      <c r="Y624" s="3325"/>
      <c r="Z624" s="3325"/>
      <c r="AA624" s="3325"/>
      <c r="AB624" s="3322">
        <v>0</v>
      </c>
      <c r="AC624" s="3322">
        <v>0</v>
      </c>
      <c r="AD624" s="3321"/>
      <c r="AE624" s="2595">
        <v>200</v>
      </c>
      <c r="AF624" s="2596"/>
      <c r="AG624" s="3322">
        <v>0.1</v>
      </c>
      <c r="AH624" s="2701"/>
      <c r="AI624" s="2701"/>
      <c r="AJ624" s="3402"/>
      <c r="AK624" s="2574"/>
    </row>
    <row r="625" spans="2:37" s="2454" customFormat="1" ht="15" customHeight="1" x14ac:dyDescent="0.2">
      <c r="B625" s="4006" t="s">
        <v>6098</v>
      </c>
      <c r="C625" s="4007"/>
      <c r="D625" s="3329" t="s">
        <v>6099</v>
      </c>
      <c r="E625" s="3330">
        <v>18</v>
      </c>
      <c r="F625" s="3330">
        <v>10</v>
      </c>
      <c r="G625" s="3331"/>
      <c r="H625" s="3332"/>
      <c r="I625" s="3332">
        <v>40</v>
      </c>
      <c r="J625" s="3332"/>
      <c r="K625" s="3331">
        <v>0.15</v>
      </c>
      <c r="L625" s="3331">
        <v>0.15</v>
      </c>
      <c r="M625" s="3329"/>
      <c r="N625" s="2704"/>
      <c r="O625" s="3331">
        <v>0.15</v>
      </c>
      <c r="P625" s="3331">
        <v>0.15</v>
      </c>
      <c r="Q625" s="3331">
        <v>0.15</v>
      </c>
      <c r="R625" s="3331">
        <v>0.15</v>
      </c>
      <c r="S625" s="2614"/>
      <c r="T625" s="3331"/>
      <c r="U625" s="3334"/>
      <c r="V625" s="3334"/>
      <c r="W625" s="3331">
        <v>0</v>
      </c>
      <c r="X625" s="3331">
        <v>0</v>
      </c>
      <c r="Y625" s="3334"/>
      <c r="Z625" s="3334"/>
      <c r="AA625" s="3334"/>
      <c r="AB625" s="3331">
        <v>0</v>
      </c>
      <c r="AC625" s="3331">
        <v>0</v>
      </c>
      <c r="AD625" s="3330"/>
      <c r="AE625" s="2584">
        <v>200</v>
      </c>
      <c r="AF625" s="2585"/>
      <c r="AG625" s="3331">
        <v>0.1</v>
      </c>
      <c r="AH625" s="2706"/>
      <c r="AI625" s="2706"/>
      <c r="AJ625" s="3416"/>
      <c r="AK625" s="2574"/>
    </row>
    <row r="626" spans="2:37" s="2454" customFormat="1" ht="15" customHeight="1" x14ac:dyDescent="0.2">
      <c r="B626" s="4006" t="s">
        <v>6100</v>
      </c>
      <c r="C626" s="4007"/>
      <c r="D626" s="3329" t="s">
        <v>6101</v>
      </c>
      <c r="E626" s="3330">
        <v>18</v>
      </c>
      <c r="F626" s="3330">
        <v>10</v>
      </c>
      <c r="G626" s="3331">
        <v>0.04</v>
      </c>
      <c r="H626" s="3332"/>
      <c r="I626" s="3332"/>
      <c r="J626" s="3332"/>
      <c r="K626" s="3331">
        <v>0.08</v>
      </c>
      <c r="L626" s="3331">
        <v>0.08</v>
      </c>
      <c r="M626" s="3329"/>
      <c r="N626" s="2704"/>
      <c r="O626" s="3331">
        <v>0.19</v>
      </c>
      <c r="P626" s="3331">
        <v>0.19</v>
      </c>
      <c r="Q626" s="3331">
        <v>0.19</v>
      </c>
      <c r="R626" s="3331">
        <v>0.19</v>
      </c>
      <c r="S626" s="2614"/>
      <c r="T626" s="3331"/>
      <c r="U626" s="3334"/>
      <c r="V626" s="3334"/>
      <c r="W626" s="3331">
        <v>0</v>
      </c>
      <c r="X626" s="3331">
        <v>0</v>
      </c>
      <c r="Y626" s="3334"/>
      <c r="Z626" s="3334"/>
      <c r="AA626" s="3334"/>
      <c r="AB626" s="3331">
        <v>0</v>
      </c>
      <c r="AC626" s="3331">
        <v>0</v>
      </c>
      <c r="AD626" s="3330"/>
      <c r="AE626" s="2584">
        <v>200</v>
      </c>
      <c r="AF626" s="2585"/>
      <c r="AG626" s="3331">
        <v>0.1</v>
      </c>
      <c r="AH626" s="2706"/>
      <c r="AI626" s="2706"/>
      <c r="AJ626" s="3416"/>
      <c r="AK626" s="2574"/>
    </row>
    <row r="627" spans="2:37" s="2454" customFormat="1" ht="28.5" customHeight="1" thickBot="1" x14ac:dyDescent="0.25">
      <c r="B627" s="4010" t="s">
        <v>6102</v>
      </c>
      <c r="C627" s="4011"/>
      <c r="D627" s="3055" t="s">
        <v>6103</v>
      </c>
      <c r="E627" s="3056">
        <v>15</v>
      </c>
      <c r="F627" s="3056">
        <v>0</v>
      </c>
      <c r="G627" s="3058">
        <v>0.1</v>
      </c>
      <c r="H627" s="3288"/>
      <c r="I627" s="3288"/>
      <c r="J627" s="3288"/>
      <c r="K627" s="3058">
        <v>0.15</v>
      </c>
      <c r="L627" s="3058">
        <v>0.15</v>
      </c>
      <c r="M627" s="3055"/>
      <c r="N627" s="3232"/>
      <c r="O627" s="3058">
        <v>0.15</v>
      </c>
      <c r="P627" s="3058">
        <v>0.15</v>
      </c>
      <c r="Q627" s="3058">
        <v>0.15</v>
      </c>
      <c r="R627" s="3058">
        <v>0.15</v>
      </c>
      <c r="S627" s="2801"/>
      <c r="T627" s="3058"/>
      <c r="U627" s="3441"/>
      <c r="V627" s="3441"/>
      <c r="W627" s="3058">
        <v>0</v>
      </c>
      <c r="X627" s="3058">
        <v>0</v>
      </c>
      <c r="Y627" s="3441"/>
      <c r="Z627" s="3441"/>
      <c r="AA627" s="3441"/>
      <c r="AB627" s="3058">
        <v>0</v>
      </c>
      <c r="AC627" s="3058">
        <v>0</v>
      </c>
      <c r="AD627" s="3056"/>
      <c r="AE627" s="2626"/>
      <c r="AF627" s="2627" t="s">
        <v>6104</v>
      </c>
      <c r="AG627" s="3058" t="s">
        <v>6104</v>
      </c>
      <c r="AH627" s="2628"/>
      <c r="AI627" s="2628"/>
      <c r="AJ627" s="3410"/>
      <c r="AK627" s="2574"/>
    </row>
    <row r="628" spans="2:37" s="2454" customFormat="1" ht="15" customHeight="1" x14ac:dyDescent="0.2">
      <c r="B628" s="2575"/>
      <c r="C628" s="2568"/>
      <c r="D628" s="2568"/>
      <c r="E628" s="2568"/>
      <c r="F628" s="2568"/>
      <c r="G628" s="2568"/>
      <c r="H628" s="2568"/>
      <c r="I628" s="2569"/>
      <c r="J628" s="2569"/>
      <c r="K628" s="2569"/>
      <c r="L628" s="2569"/>
      <c r="M628" s="2568"/>
      <c r="N628" s="2569"/>
      <c r="O628" s="2569"/>
      <c r="P628" s="2569"/>
      <c r="Q628" s="2569"/>
      <c r="R628" s="2569"/>
      <c r="S628" s="2568"/>
      <c r="T628" s="2567"/>
      <c r="U628" s="2567"/>
      <c r="V628" s="2567"/>
      <c r="W628" s="2567"/>
      <c r="X628" s="2567"/>
      <c r="Y628" s="2567"/>
      <c r="Z628" s="2567"/>
      <c r="AA628" s="2567"/>
      <c r="AB628" s="2567"/>
      <c r="AC628" s="2567"/>
      <c r="AD628" s="2567"/>
      <c r="AE628" s="2567"/>
      <c r="AF628" s="2567"/>
      <c r="AG628" s="2567"/>
      <c r="AH628" s="2567"/>
      <c r="AI628" s="2567"/>
      <c r="AJ628" s="2570"/>
      <c r="AK628" s="2574"/>
    </row>
    <row r="629" spans="2:37" s="2454" customFormat="1" ht="15" customHeight="1" x14ac:dyDescent="0.2">
      <c r="B629" s="3834" t="s">
        <v>4996</v>
      </c>
      <c r="C629" s="3835"/>
      <c r="D629" s="4765" t="s">
        <v>5137</v>
      </c>
      <c r="E629" s="4765"/>
      <c r="F629" s="4765"/>
      <c r="G629" s="4765"/>
      <c r="H629" s="4765"/>
      <c r="I629" s="2571"/>
      <c r="J629" s="2571"/>
      <c r="K629" s="2571"/>
      <c r="L629" s="2571"/>
      <c r="M629" s="2571"/>
      <c r="N629" s="2571"/>
      <c r="O629" s="2571"/>
      <c r="P629" s="2571"/>
      <c r="Q629" s="2571"/>
      <c r="R629" s="2571"/>
      <c r="S629" s="2571"/>
      <c r="T629" s="2567"/>
      <c r="U629" s="2567"/>
      <c r="V629" s="2567"/>
      <c r="W629" s="2567"/>
      <c r="X629" s="2567"/>
      <c r="Y629" s="2567"/>
      <c r="Z629" s="2567"/>
      <c r="AA629" s="2567"/>
      <c r="AB629" s="2567"/>
      <c r="AC629" s="2567"/>
      <c r="AD629" s="2567"/>
      <c r="AE629" s="2567"/>
      <c r="AF629" s="2567"/>
      <c r="AG629" s="2567"/>
      <c r="AH629" s="2567"/>
      <c r="AI629" s="2567"/>
      <c r="AJ629" s="2570"/>
      <c r="AK629" s="2574"/>
    </row>
    <row r="630" spans="2:37" s="2454" customFormat="1" ht="15" customHeight="1" x14ac:dyDescent="0.2">
      <c r="B630" s="3834" t="s">
        <v>4997</v>
      </c>
      <c r="C630" s="3835"/>
      <c r="D630" s="4765" t="s">
        <v>6</v>
      </c>
      <c r="E630" s="4765"/>
      <c r="F630" s="4765"/>
      <c r="G630" s="4765"/>
      <c r="H630" s="2571"/>
      <c r="I630" s="2571"/>
      <c r="J630" s="2571"/>
      <c r="K630" s="2571"/>
      <c r="L630" s="2571"/>
      <c r="M630" s="2571"/>
      <c r="N630" s="2571"/>
      <c r="O630" s="2571"/>
      <c r="P630" s="2571"/>
      <c r="Q630" s="2571"/>
      <c r="R630" s="2571"/>
      <c r="S630" s="2571"/>
      <c r="T630" s="2567"/>
      <c r="U630" s="2567"/>
      <c r="V630" s="2567"/>
      <c r="W630" s="2567"/>
      <c r="X630" s="2567"/>
      <c r="Y630" s="2567"/>
      <c r="Z630" s="2567"/>
      <c r="AA630" s="2567"/>
      <c r="AB630" s="2567"/>
      <c r="AC630" s="2567"/>
      <c r="AD630" s="2567"/>
      <c r="AE630" s="2567"/>
      <c r="AF630" s="2567"/>
      <c r="AG630" s="2567"/>
      <c r="AH630" s="2567"/>
      <c r="AI630" s="2567"/>
      <c r="AJ630" s="2570"/>
      <c r="AK630" s="2574"/>
    </row>
    <row r="631" spans="2:37" s="2454" customFormat="1" ht="15" customHeight="1" thickBot="1" x14ac:dyDescent="0.25">
      <c r="B631" s="3938"/>
      <c r="C631" s="3939"/>
      <c r="D631" s="3940"/>
      <c r="E631" s="3940"/>
      <c r="F631" s="3940"/>
      <c r="G631" s="3940"/>
      <c r="H631" s="2576"/>
      <c r="I631" s="2576"/>
      <c r="J631" s="2576"/>
      <c r="K631" s="2576"/>
      <c r="L631" s="2576"/>
      <c r="M631" s="2576"/>
      <c r="N631" s="2576"/>
      <c r="O631" s="2576"/>
      <c r="P631" s="2576"/>
      <c r="Q631" s="2576"/>
      <c r="R631" s="2576"/>
      <c r="S631" s="2576"/>
      <c r="T631" s="2577"/>
      <c r="U631" s="2577"/>
      <c r="V631" s="2577"/>
      <c r="W631" s="2577"/>
      <c r="X631" s="2577"/>
      <c r="Y631" s="2577"/>
      <c r="Z631" s="2577"/>
      <c r="AA631" s="2577"/>
      <c r="AB631" s="2577"/>
      <c r="AC631" s="2577"/>
      <c r="AD631" s="2577"/>
      <c r="AE631" s="2577"/>
      <c r="AF631" s="2577"/>
      <c r="AG631" s="2577"/>
      <c r="AH631" s="2577"/>
      <c r="AI631" s="2577"/>
      <c r="AJ631" s="2578"/>
      <c r="AK631" s="2579"/>
    </row>
    <row r="632" spans="2:37" s="2454" customFormat="1" ht="15" customHeight="1" x14ac:dyDescent="0.3">
      <c r="B632" s="2910"/>
      <c r="C632" s="3233"/>
      <c r="D632" s="3233"/>
      <c r="E632" s="3234"/>
      <c r="F632" s="3234"/>
      <c r="G632" s="3234"/>
      <c r="H632" s="3234"/>
      <c r="I632" s="2877"/>
      <c r="J632" s="2877"/>
      <c r="K632" s="2877"/>
      <c r="L632" s="2877"/>
      <c r="M632" s="2877"/>
      <c r="N632" s="2877"/>
      <c r="O632" s="2877"/>
      <c r="P632" s="2877"/>
    </row>
    <row r="633" spans="2:37" s="2454" customFormat="1" ht="15" customHeight="1" thickBot="1" x14ac:dyDescent="0.35">
      <c r="C633" s="3233"/>
      <c r="D633" s="3233"/>
      <c r="E633" s="3234"/>
      <c r="F633" s="3234"/>
      <c r="G633" s="3234"/>
      <c r="H633" s="3234"/>
      <c r="I633" s="2877"/>
      <c r="J633" s="2877"/>
      <c r="K633" s="2877"/>
      <c r="L633" s="2877"/>
      <c r="M633" s="2877"/>
      <c r="N633" s="2877"/>
      <c r="O633" s="2877"/>
      <c r="P633" s="2877"/>
    </row>
    <row r="634" spans="2:37" s="2454" customFormat="1" ht="15" customHeight="1" x14ac:dyDescent="0.2">
      <c r="B634" s="3839" t="s">
        <v>5005</v>
      </c>
      <c r="C634" s="3840"/>
      <c r="D634" s="3840"/>
      <c r="E634" s="3840"/>
      <c r="F634" s="3840"/>
      <c r="G634" s="3840"/>
      <c r="H634" s="3840"/>
      <c r="I634" s="3840"/>
      <c r="J634" s="3840"/>
      <c r="K634" s="3840"/>
      <c r="L634" s="3840"/>
      <c r="M634" s="3840"/>
      <c r="N634" s="3840"/>
      <c r="O634" s="3840"/>
      <c r="P634" s="3840"/>
      <c r="Q634" s="3840"/>
      <c r="R634" s="3840"/>
      <c r="S634" s="3840"/>
      <c r="T634" s="3840"/>
      <c r="U634" s="3840"/>
      <c r="V634" s="3840"/>
      <c r="W634" s="3840"/>
      <c r="X634" s="3840"/>
      <c r="Y634" s="3840"/>
      <c r="Z634" s="3840"/>
      <c r="AA634" s="3840"/>
      <c r="AB634" s="3840"/>
      <c r="AC634" s="3840"/>
      <c r="AD634" s="3840"/>
      <c r="AE634" s="3840"/>
      <c r="AF634" s="3840"/>
      <c r="AG634" s="3840"/>
      <c r="AH634" s="3840"/>
      <c r="AI634" s="3840"/>
      <c r="AJ634" s="3840"/>
      <c r="AK634" s="3841"/>
    </row>
    <row r="635" spans="2:37" s="2454" customFormat="1" ht="15" customHeight="1" x14ac:dyDescent="0.2">
      <c r="B635" s="2572"/>
      <c r="C635" s="3433"/>
      <c r="D635" s="3433"/>
      <c r="E635" s="3433"/>
      <c r="F635" s="3433"/>
      <c r="G635" s="2573"/>
      <c r="H635" s="2573"/>
      <c r="I635" s="2573"/>
      <c r="J635" s="2573"/>
      <c r="K635" s="2573"/>
      <c r="L635" s="2573"/>
      <c r="M635" s="2573"/>
      <c r="N635" s="2573"/>
      <c r="O635" s="2573"/>
      <c r="P635" s="2573"/>
      <c r="Q635" s="2573"/>
      <c r="R635" s="2573"/>
      <c r="S635" s="2573"/>
      <c r="T635" s="2573"/>
      <c r="U635" s="2573"/>
      <c r="V635" s="2573"/>
      <c r="W635" s="2573"/>
      <c r="X635" s="2573"/>
      <c r="Y635" s="2573"/>
      <c r="Z635" s="2573"/>
      <c r="AA635" s="2573"/>
      <c r="AB635" s="2573"/>
      <c r="AC635" s="2573"/>
      <c r="AD635" s="2573"/>
      <c r="AE635" s="2573"/>
      <c r="AF635" s="2573"/>
      <c r="AG635" s="2573"/>
      <c r="AH635" s="2573"/>
      <c r="AI635" s="2573"/>
      <c r="AJ635" s="2573"/>
      <c r="AK635" s="2574"/>
    </row>
    <row r="636" spans="2:37" s="2454" customFormat="1" ht="15" customHeight="1" x14ac:dyDescent="0.2">
      <c r="B636" s="2572" t="s">
        <v>4992</v>
      </c>
      <c r="C636" s="3433"/>
      <c r="D636" s="3842" t="s">
        <v>6175</v>
      </c>
      <c r="E636" s="3842"/>
      <c r="F636" s="3842"/>
      <c r="G636" s="2573"/>
      <c r="H636" s="2573"/>
      <c r="I636" s="2573"/>
      <c r="J636" s="2573"/>
      <c r="K636" s="2573"/>
      <c r="L636" s="2573"/>
      <c r="M636" s="2573"/>
      <c r="N636" s="2573"/>
      <c r="O636" s="2573"/>
      <c r="P636" s="2573"/>
      <c r="Q636" s="2573"/>
      <c r="R636" s="2573"/>
      <c r="S636" s="2573"/>
      <c r="T636" s="2573"/>
      <c r="U636" s="2573"/>
      <c r="V636" s="2573"/>
      <c r="W636" s="2573"/>
      <c r="X636" s="2573"/>
      <c r="Y636" s="2573"/>
      <c r="Z636" s="2573"/>
      <c r="AA636" s="2573"/>
      <c r="AB636" s="2573"/>
      <c r="AC636" s="2573"/>
      <c r="AD636" s="2573"/>
      <c r="AE636" s="2573"/>
      <c r="AF636" s="2573"/>
      <c r="AG636" s="2573"/>
      <c r="AH636" s="2573"/>
      <c r="AI636" s="2573"/>
      <c r="AJ636" s="2573"/>
      <c r="AK636" s="2574"/>
    </row>
    <row r="637" spans="2:37" s="2454" customFormat="1" ht="15" customHeight="1" thickBot="1" x14ac:dyDescent="0.25">
      <c r="B637" s="3863" t="s">
        <v>5006</v>
      </c>
      <c r="C637" s="3864"/>
      <c r="D637" s="3843">
        <v>41628</v>
      </c>
      <c r="E637" s="3843"/>
      <c r="F637" s="3436"/>
      <c r="G637" s="2573"/>
      <c r="H637" s="2573"/>
      <c r="I637" s="2573"/>
      <c r="J637" s="2573"/>
      <c r="K637" s="2573"/>
      <c r="L637" s="2573"/>
      <c r="M637" s="2573"/>
      <c r="N637" s="2573"/>
      <c r="O637" s="2573"/>
      <c r="P637" s="2573"/>
      <c r="Q637" s="2573"/>
      <c r="R637" s="2573"/>
      <c r="S637" s="2573"/>
      <c r="T637" s="2573"/>
      <c r="U637" s="2573"/>
      <c r="V637" s="2573"/>
      <c r="W637" s="2573"/>
      <c r="X637" s="2573"/>
      <c r="Y637" s="2573"/>
      <c r="Z637" s="2573"/>
      <c r="AA637" s="2573"/>
      <c r="AB637" s="2573"/>
      <c r="AC637" s="2573"/>
      <c r="AD637" s="2573"/>
      <c r="AE637" s="2573"/>
      <c r="AF637" s="2573"/>
      <c r="AG637" s="2573"/>
      <c r="AH637" s="2573"/>
      <c r="AI637" s="2573"/>
      <c r="AJ637" s="2573"/>
      <c r="AK637" s="2574"/>
    </row>
    <row r="638" spans="2:37" s="2454" customFormat="1" ht="133.5" customHeight="1" thickBot="1" x14ac:dyDescent="0.25">
      <c r="B638" s="3844" t="s">
        <v>5007</v>
      </c>
      <c r="C638" s="3871"/>
      <c r="D638" s="4793" t="s">
        <v>6176</v>
      </c>
      <c r="E638" s="4794"/>
      <c r="F638" s="4794"/>
      <c r="G638" s="4794"/>
      <c r="H638" s="4794"/>
      <c r="I638" s="4794"/>
      <c r="J638" s="4794"/>
      <c r="K638" s="4794"/>
      <c r="L638" s="4794"/>
      <c r="M638" s="4794"/>
      <c r="N638" s="4794"/>
      <c r="O638" s="4794"/>
      <c r="P638" s="4794"/>
      <c r="Q638" s="4795"/>
      <c r="R638" s="2573"/>
      <c r="S638" s="2573"/>
      <c r="T638" s="2573"/>
      <c r="U638" s="2573"/>
      <c r="V638" s="2573"/>
      <c r="W638" s="2573"/>
      <c r="X638" s="2573"/>
      <c r="Y638" s="2573"/>
      <c r="Z638" s="2573"/>
      <c r="AA638" s="2573"/>
      <c r="AB638" s="2573"/>
      <c r="AC638" s="2573"/>
      <c r="AD638" s="2573"/>
      <c r="AE638" s="2573"/>
      <c r="AF638" s="2573"/>
      <c r="AG638" s="2573"/>
      <c r="AH638" s="2573"/>
      <c r="AI638" s="2573"/>
      <c r="AJ638" s="2573"/>
      <c r="AK638" s="2574"/>
    </row>
    <row r="639" spans="2:37" s="2454" customFormat="1" ht="15" customHeight="1" thickBot="1" x14ac:dyDescent="0.25">
      <c r="B639" s="3865"/>
      <c r="C639" s="3849"/>
      <c r="D639" s="3849"/>
      <c r="E639" s="3849"/>
      <c r="F639" s="3849"/>
      <c r="G639" s="3849"/>
      <c r="H639" s="3849"/>
      <c r="I639" s="3849"/>
      <c r="J639" s="3849"/>
      <c r="K639" s="3849"/>
      <c r="L639" s="3849"/>
      <c r="M639" s="3849"/>
      <c r="N639" s="3849"/>
      <c r="O639" s="3849"/>
      <c r="P639" s="3849"/>
      <c r="Q639" s="3849"/>
      <c r="R639" s="2573"/>
      <c r="S639" s="2573"/>
      <c r="T639" s="2573"/>
      <c r="U639" s="2573"/>
      <c r="V639" s="2573"/>
      <c r="W639" s="2573"/>
      <c r="X639" s="2573"/>
      <c r="Y639" s="2573"/>
      <c r="Z639" s="2573"/>
      <c r="AA639" s="2573"/>
      <c r="AB639" s="2573"/>
      <c r="AC639" s="2573"/>
      <c r="AD639" s="2573"/>
      <c r="AE639" s="2573"/>
      <c r="AF639" s="2573"/>
      <c r="AG639" s="2573"/>
      <c r="AH639" s="2573"/>
      <c r="AI639" s="2573"/>
      <c r="AJ639" s="2573"/>
      <c r="AK639" s="2574"/>
    </row>
    <row r="640" spans="2:37" s="2454" customFormat="1" ht="15" customHeight="1" thickBot="1" x14ac:dyDescent="0.25">
      <c r="B640" s="3432"/>
      <c r="C640" s="3433"/>
      <c r="D640" s="3433"/>
      <c r="E640" s="3433"/>
      <c r="F640" s="3434"/>
      <c r="G640" s="3434"/>
      <c r="H640" s="3434"/>
      <c r="I640" s="3434"/>
      <c r="J640" s="3434"/>
      <c r="K640" s="3434"/>
      <c r="L640" s="3434"/>
      <c r="M640" s="3434"/>
      <c r="N640" s="3434"/>
      <c r="O640" s="3434"/>
      <c r="P640" s="3434"/>
      <c r="Q640" s="3434"/>
      <c r="R640" s="2573"/>
      <c r="S640" s="2573"/>
      <c r="T640" s="2573"/>
      <c r="U640" s="2573"/>
      <c r="V640" s="2573"/>
      <c r="W640" s="2573"/>
      <c r="X640" s="2573"/>
      <c r="Y640" s="2573"/>
      <c r="Z640" s="2573"/>
      <c r="AA640" s="2573"/>
      <c r="AB640" s="2573"/>
      <c r="AC640" s="2573"/>
      <c r="AD640" s="2573"/>
      <c r="AE640" s="2573"/>
      <c r="AF640" s="2573"/>
      <c r="AG640" s="2573"/>
      <c r="AH640" s="2573"/>
      <c r="AI640" s="2573"/>
      <c r="AJ640" s="2573"/>
      <c r="AK640" s="2574"/>
    </row>
    <row r="641" spans="2:37" s="2454" customFormat="1" ht="15" customHeight="1" thickBot="1" x14ac:dyDescent="0.25">
      <c r="B641" s="3827" t="s">
        <v>5008</v>
      </c>
      <c r="C641" s="3827"/>
      <c r="D641" s="3827" t="s">
        <v>4998</v>
      </c>
      <c r="E641" s="3827" t="s">
        <v>5009</v>
      </c>
      <c r="F641" s="3850" t="s">
        <v>224</v>
      </c>
      <c r="G641" s="3850"/>
      <c r="H641" s="3850"/>
      <c r="I641" s="3850"/>
      <c r="J641" s="3850"/>
      <c r="K641" s="3850"/>
      <c r="L641" s="3850"/>
      <c r="M641" s="3850"/>
      <c r="N641" s="3850"/>
      <c r="O641" s="3850"/>
      <c r="P641" s="3850"/>
      <c r="Q641" s="3850"/>
      <c r="R641" s="3850"/>
      <c r="S641" s="3850" t="s">
        <v>340</v>
      </c>
      <c r="T641" s="3850"/>
      <c r="U641" s="3850"/>
      <c r="V641" s="3850"/>
      <c r="W641" s="3850"/>
      <c r="X641" s="3850"/>
      <c r="Y641" s="3850"/>
      <c r="Z641" s="3850"/>
      <c r="AA641" s="3850"/>
      <c r="AB641" s="3850"/>
      <c r="AC641" s="3850"/>
      <c r="AD641" s="3850" t="s">
        <v>225</v>
      </c>
      <c r="AE641" s="3850"/>
      <c r="AF641" s="3850"/>
      <c r="AG641" s="3850"/>
      <c r="AH641" s="3851" t="s">
        <v>4993</v>
      </c>
      <c r="AI641" s="3851"/>
      <c r="AJ641" s="3851"/>
      <c r="AK641" s="2574"/>
    </row>
    <row r="642" spans="2:37" s="2454" customFormat="1" ht="33" customHeight="1" thickBot="1" x14ac:dyDescent="0.25">
      <c r="B642" s="3828"/>
      <c r="C642" s="3828"/>
      <c r="D642" s="3828"/>
      <c r="E642" s="3828"/>
      <c r="F642" s="3828" t="s">
        <v>5010</v>
      </c>
      <c r="G642" s="3828" t="s">
        <v>5011</v>
      </c>
      <c r="H642" s="3827" t="s">
        <v>5012</v>
      </c>
      <c r="I642" s="3830" t="s">
        <v>5013</v>
      </c>
      <c r="J642" s="3830" t="s">
        <v>5014</v>
      </c>
      <c r="K642" s="3829" t="s">
        <v>5015</v>
      </c>
      <c r="L642" s="3829" t="s">
        <v>5016</v>
      </c>
      <c r="M642" s="3830" t="s">
        <v>5017</v>
      </c>
      <c r="N642" s="3830"/>
      <c r="O642" s="3829" t="s">
        <v>5018</v>
      </c>
      <c r="P642" s="3829" t="s">
        <v>5019</v>
      </c>
      <c r="Q642" s="3829" t="s">
        <v>5020</v>
      </c>
      <c r="R642" s="3829" t="s">
        <v>5021</v>
      </c>
      <c r="S642" s="3827" t="s">
        <v>5022</v>
      </c>
      <c r="T642" s="3827" t="s">
        <v>5023</v>
      </c>
      <c r="U642" s="3827" t="s">
        <v>5024</v>
      </c>
      <c r="V642" s="3827" t="s">
        <v>5025</v>
      </c>
      <c r="W642" s="3827" t="s">
        <v>5026</v>
      </c>
      <c r="X642" s="3827" t="s">
        <v>5027</v>
      </c>
      <c r="Y642" s="3827" t="s">
        <v>5028</v>
      </c>
      <c r="Z642" s="3827" t="s">
        <v>5029</v>
      </c>
      <c r="AA642" s="3827" t="s">
        <v>5030</v>
      </c>
      <c r="AB642" s="3830" t="s">
        <v>5031</v>
      </c>
      <c r="AC642" s="3830" t="s">
        <v>5032</v>
      </c>
      <c r="AD642" s="3827" t="s">
        <v>5033</v>
      </c>
      <c r="AE642" s="3827" t="s">
        <v>5034</v>
      </c>
      <c r="AF642" s="3827" t="s">
        <v>5035</v>
      </c>
      <c r="AG642" s="3827" t="s">
        <v>5036</v>
      </c>
      <c r="AH642" s="3827" t="s">
        <v>1154</v>
      </c>
      <c r="AI642" s="3827" t="s">
        <v>4994</v>
      </c>
      <c r="AJ642" s="3827" t="s">
        <v>4995</v>
      </c>
      <c r="AK642" s="2574"/>
    </row>
    <row r="643" spans="2:37" s="2454" customFormat="1" ht="27" customHeight="1" thickBot="1" x14ac:dyDescent="0.25">
      <c r="B643" s="3828"/>
      <c r="C643" s="3828"/>
      <c r="D643" s="3828"/>
      <c r="E643" s="3828"/>
      <c r="F643" s="3828"/>
      <c r="G643" s="3828"/>
      <c r="H643" s="3828"/>
      <c r="I643" s="3829"/>
      <c r="J643" s="3829"/>
      <c r="K643" s="3829"/>
      <c r="L643" s="3829"/>
      <c r="M643" s="3430" t="s">
        <v>5037</v>
      </c>
      <c r="N643" s="3431" t="s">
        <v>2798</v>
      </c>
      <c r="O643" s="3829"/>
      <c r="P643" s="3829"/>
      <c r="Q643" s="3829"/>
      <c r="R643" s="3829"/>
      <c r="S643" s="3828"/>
      <c r="T643" s="3828"/>
      <c r="U643" s="3828"/>
      <c r="V643" s="3828"/>
      <c r="W643" s="3828"/>
      <c r="X643" s="3828"/>
      <c r="Y643" s="3828"/>
      <c r="Z643" s="3828"/>
      <c r="AA643" s="3828"/>
      <c r="AB643" s="3829"/>
      <c r="AC643" s="3829"/>
      <c r="AD643" s="3828"/>
      <c r="AE643" s="3828"/>
      <c r="AF643" s="3828"/>
      <c r="AG643" s="3828"/>
      <c r="AH643" s="3828"/>
      <c r="AI643" s="3828"/>
      <c r="AJ643" s="3828"/>
      <c r="AK643" s="2574"/>
    </row>
    <row r="644" spans="2:37" s="2454" customFormat="1" ht="15" customHeight="1" x14ac:dyDescent="0.2">
      <c r="B644" s="5281" t="s">
        <v>6177</v>
      </c>
      <c r="C644" s="5282"/>
      <c r="D644" s="3182">
        <v>546</v>
      </c>
      <c r="E644" s="3159"/>
      <c r="F644" s="3159"/>
      <c r="G644" s="3159"/>
      <c r="H644" s="3159"/>
      <c r="I644" s="3159"/>
      <c r="J644" s="3159"/>
      <c r="K644" s="3159"/>
      <c r="L644" s="3321"/>
      <c r="M644" s="3159"/>
      <c r="N644" s="3159"/>
      <c r="O644" s="3159"/>
      <c r="P644" s="3159"/>
      <c r="Q644" s="3159"/>
      <c r="R644" s="3159"/>
      <c r="S644" s="3321">
        <v>1</v>
      </c>
      <c r="T644" s="3159"/>
      <c r="U644" s="3159"/>
      <c r="V644" s="3139">
        <v>30</v>
      </c>
      <c r="W644" s="3321"/>
      <c r="X644" s="3321">
        <v>0.06</v>
      </c>
      <c r="Y644" s="3159"/>
      <c r="Z644" s="3413"/>
      <c r="AA644" s="3413"/>
      <c r="AB644" s="3406"/>
      <c r="AC644" s="3322">
        <v>0.06</v>
      </c>
      <c r="AD644" s="3139"/>
      <c r="AE644" s="3139"/>
      <c r="AF644" s="3154"/>
      <c r="AG644" s="3406"/>
      <c r="AH644" s="3159"/>
      <c r="AI644" s="3407"/>
      <c r="AJ644" s="3166"/>
      <c r="AK644" s="2574"/>
    </row>
    <row r="645" spans="2:37" s="2454" customFormat="1" ht="15" customHeight="1" x14ac:dyDescent="0.2">
      <c r="B645" s="5283" t="s">
        <v>6178</v>
      </c>
      <c r="C645" s="5284"/>
      <c r="D645" s="3187">
        <v>547</v>
      </c>
      <c r="E645" s="3304"/>
      <c r="F645" s="3304"/>
      <c r="G645" s="3304"/>
      <c r="H645" s="3304"/>
      <c r="I645" s="3304"/>
      <c r="J645" s="3304"/>
      <c r="K645" s="3304"/>
      <c r="L645" s="3330"/>
      <c r="M645" s="3304"/>
      <c r="N645" s="3304"/>
      <c r="O645" s="3304"/>
      <c r="P645" s="3304"/>
      <c r="Q645" s="3304"/>
      <c r="R645" s="3304"/>
      <c r="S645" s="3330">
        <v>1.5</v>
      </c>
      <c r="T645" s="3304"/>
      <c r="U645" s="3304"/>
      <c r="V645" s="3134">
        <v>50</v>
      </c>
      <c r="W645" s="3330"/>
      <c r="X645" s="3330">
        <v>0.06</v>
      </c>
      <c r="Y645" s="3304"/>
      <c r="Z645" s="3442"/>
      <c r="AA645" s="3442"/>
      <c r="AB645" s="3443"/>
      <c r="AC645" s="3331">
        <v>0.06</v>
      </c>
      <c r="AD645" s="3134"/>
      <c r="AE645" s="3134"/>
      <c r="AF645" s="3237"/>
      <c r="AG645" s="3443"/>
      <c r="AH645" s="3304"/>
      <c r="AI645" s="3444"/>
      <c r="AJ645" s="3445"/>
      <c r="AK645" s="2574"/>
    </row>
    <row r="646" spans="2:37" s="2454" customFormat="1" ht="15" customHeight="1" x14ac:dyDescent="0.2">
      <c r="B646" s="5283" t="s">
        <v>6179</v>
      </c>
      <c r="C646" s="5284"/>
      <c r="D646" s="3187">
        <v>548</v>
      </c>
      <c r="E646" s="3304"/>
      <c r="F646" s="3304"/>
      <c r="G646" s="3304"/>
      <c r="H646" s="3304"/>
      <c r="I646" s="3304"/>
      <c r="J646" s="3304"/>
      <c r="K646" s="3304"/>
      <c r="L646" s="3330"/>
      <c r="M646" s="3304"/>
      <c r="N646" s="3304"/>
      <c r="O646" s="3304"/>
      <c r="P646" s="3304"/>
      <c r="Q646" s="3304"/>
      <c r="R646" s="3304"/>
      <c r="S646" s="3330">
        <v>2</v>
      </c>
      <c r="T646" s="3304"/>
      <c r="U646" s="3304"/>
      <c r="V646" s="3134">
        <v>70</v>
      </c>
      <c r="W646" s="3330"/>
      <c r="X646" s="3330">
        <v>0.06</v>
      </c>
      <c r="Y646" s="3304"/>
      <c r="Z646" s="3442"/>
      <c r="AA646" s="3442"/>
      <c r="AB646" s="3443"/>
      <c r="AC646" s="3331">
        <v>0.06</v>
      </c>
      <c r="AD646" s="3134"/>
      <c r="AE646" s="3134"/>
      <c r="AF646" s="3237"/>
      <c r="AG646" s="3443"/>
      <c r="AH646" s="3304"/>
      <c r="AI646" s="3444"/>
      <c r="AJ646" s="3445"/>
      <c r="AK646" s="2574"/>
    </row>
    <row r="647" spans="2:37" s="2454" customFormat="1" ht="15" customHeight="1" x14ac:dyDescent="0.2">
      <c r="B647" s="5283" t="s">
        <v>6180</v>
      </c>
      <c r="C647" s="5284"/>
      <c r="D647" s="3187">
        <v>549</v>
      </c>
      <c r="E647" s="3304"/>
      <c r="F647" s="3304"/>
      <c r="G647" s="3304"/>
      <c r="H647" s="3304"/>
      <c r="I647" s="3304"/>
      <c r="J647" s="3304"/>
      <c r="K647" s="3304"/>
      <c r="L647" s="3330"/>
      <c r="M647" s="3304"/>
      <c r="N647" s="3304"/>
      <c r="O647" s="3304"/>
      <c r="P647" s="3304"/>
      <c r="Q647" s="3304"/>
      <c r="R647" s="3304"/>
      <c r="S647" s="3330">
        <v>3.5</v>
      </c>
      <c r="T647" s="3304"/>
      <c r="U647" s="3304"/>
      <c r="V647" s="3134">
        <v>150</v>
      </c>
      <c r="W647" s="3330"/>
      <c r="X647" s="3330">
        <v>0.06</v>
      </c>
      <c r="Y647" s="3304"/>
      <c r="Z647" s="3442"/>
      <c r="AA647" s="3442"/>
      <c r="AB647" s="3443"/>
      <c r="AC647" s="3331">
        <v>0.06</v>
      </c>
      <c r="AD647" s="3134"/>
      <c r="AE647" s="3134"/>
      <c r="AF647" s="3237"/>
      <c r="AG647" s="3443"/>
      <c r="AH647" s="3304"/>
      <c r="AI647" s="3444"/>
      <c r="AJ647" s="3445"/>
      <c r="AK647" s="2574"/>
    </row>
    <row r="648" spans="2:37" s="2454" customFormat="1" ht="15" customHeight="1" x14ac:dyDescent="0.2">
      <c r="B648" s="5283" t="s">
        <v>6181</v>
      </c>
      <c r="C648" s="5284"/>
      <c r="D648" s="3187">
        <v>550</v>
      </c>
      <c r="E648" s="3304"/>
      <c r="F648" s="3304"/>
      <c r="G648" s="3304"/>
      <c r="H648" s="3304"/>
      <c r="I648" s="3304"/>
      <c r="J648" s="3304"/>
      <c r="K648" s="3304"/>
      <c r="L648" s="3330"/>
      <c r="M648" s="3304"/>
      <c r="N648" s="3304"/>
      <c r="O648" s="3304"/>
      <c r="P648" s="3304"/>
      <c r="Q648" s="3304"/>
      <c r="R648" s="3304"/>
      <c r="S648" s="3330">
        <v>5.5</v>
      </c>
      <c r="T648" s="3304"/>
      <c r="U648" s="3304"/>
      <c r="V648" s="3134">
        <v>250</v>
      </c>
      <c r="W648" s="3330"/>
      <c r="X648" s="3330">
        <v>0.06</v>
      </c>
      <c r="Y648" s="3304"/>
      <c r="Z648" s="3442"/>
      <c r="AA648" s="3442"/>
      <c r="AB648" s="3443"/>
      <c r="AC648" s="3331">
        <v>0.06</v>
      </c>
      <c r="AD648" s="3134"/>
      <c r="AE648" s="3134"/>
      <c r="AF648" s="3237"/>
      <c r="AG648" s="3443"/>
      <c r="AH648" s="3304"/>
      <c r="AI648" s="3444"/>
      <c r="AJ648" s="3445"/>
      <c r="AK648" s="2574"/>
    </row>
    <row r="649" spans="2:37" s="2454" customFormat="1" ht="15" customHeight="1" x14ac:dyDescent="0.2">
      <c r="B649" s="5283" t="s">
        <v>6182</v>
      </c>
      <c r="C649" s="5284"/>
      <c r="D649" s="3187">
        <v>551</v>
      </c>
      <c r="E649" s="3304"/>
      <c r="F649" s="3304"/>
      <c r="G649" s="3304"/>
      <c r="H649" s="3304"/>
      <c r="I649" s="3304"/>
      <c r="J649" s="3304"/>
      <c r="K649" s="3304"/>
      <c r="L649" s="3330"/>
      <c r="M649" s="3304"/>
      <c r="N649" s="3304"/>
      <c r="O649" s="3304"/>
      <c r="P649" s="3304"/>
      <c r="Q649" s="3304"/>
      <c r="R649" s="3304"/>
      <c r="S649" s="3330">
        <v>6.5</v>
      </c>
      <c r="T649" s="3304"/>
      <c r="U649" s="3304"/>
      <c r="V649" s="3134">
        <v>320</v>
      </c>
      <c r="W649" s="3330"/>
      <c r="X649" s="3330">
        <v>0.06</v>
      </c>
      <c r="Y649" s="3304"/>
      <c r="Z649" s="3442"/>
      <c r="AA649" s="3442"/>
      <c r="AB649" s="3443"/>
      <c r="AC649" s="3331">
        <v>0.06</v>
      </c>
      <c r="AD649" s="3134"/>
      <c r="AE649" s="3134"/>
      <c r="AF649" s="3237"/>
      <c r="AG649" s="3443"/>
      <c r="AH649" s="3304"/>
      <c r="AI649" s="3444"/>
      <c r="AJ649" s="3445"/>
      <c r="AK649" s="2574"/>
    </row>
    <row r="650" spans="2:37" s="2454" customFormat="1" ht="15" customHeight="1" x14ac:dyDescent="0.2">
      <c r="B650" s="5283" t="s">
        <v>6183</v>
      </c>
      <c r="C650" s="5284"/>
      <c r="D650" s="3187">
        <v>552</v>
      </c>
      <c r="E650" s="3304"/>
      <c r="F650" s="3304"/>
      <c r="G650" s="3304"/>
      <c r="H650" s="3304"/>
      <c r="I650" s="3304"/>
      <c r="J650" s="3304"/>
      <c r="K650" s="3304"/>
      <c r="L650" s="3330"/>
      <c r="M650" s="3304"/>
      <c r="N650" s="3304"/>
      <c r="O650" s="3304"/>
      <c r="P650" s="3304"/>
      <c r="Q650" s="3304"/>
      <c r="R650" s="3304"/>
      <c r="S650" s="3330">
        <v>7.69</v>
      </c>
      <c r="T650" s="3304"/>
      <c r="U650" s="3304"/>
      <c r="V650" s="3134">
        <v>400</v>
      </c>
      <c r="W650" s="3330"/>
      <c r="X650" s="3330">
        <v>0.06</v>
      </c>
      <c r="Y650" s="3304"/>
      <c r="Z650" s="3442"/>
      <c r="AA650" s="3442"/>
      <c r="AB650" s="3443"/>
      <c r="AC650" s="3331">
        <v>0.06</v>
      </c>
      <c r="AD650" s="3134"/>
      <c r="AE650" s="3134"/>
      <c r="AF650" s="3237"/>
      <c r="AG650" s="3443"/>
      <c r="AH650" s="3304"/>
      <c r="AI650" s="3444"/>
      <c r="AJ650" s="3445"/>
      <c r="AK650" s="2574"/>
    </row>
    <row r="651" spans="2:37" s="2454" customFormat="1" ht="15" customHeight="1" x14ac:dyDescent="0.2">
      <c r="B651" s="5283" t="s">
        <v>6184</v>
      </c>
      <c r="C651" s="5284"/>
      <c r="D651" s="3187">
        <v>562</v>
      </c>
      <c r="E651" s="3304"/>
      <c r="F651" s="3304"/>
      <c r="G651" s="3304"/>
      <c r="H651" s="3304"/>
      <c r="I651" s="3304"/>
      <c r="J651" s="3304"/>
      <c r="K651" s="3304"/>
      <c r="L651" s="3330"/>
      <c r="M651" s="3304"/>
      <c r="N651" s="3304"/>
      <c r="O651" s="3304"/>
      <c r="P651" s="3304"/>
      <c r="Q651" s="3304"/>
      <c r="R651" s="3304"/>
      <c r="S651" s="3330">
        <v>1</v>
      </c>
      <c r="T651" s="3304"/>
      <c r="U651" s="3304"/>
      <c r="V651" s="3134">
        <v>30</v>
      </c>
      <c r="W651" s="3330"/>
      <c r="X651" s="3330">
        <v>0.06</v>
      </c>
      <c r="Y651" s="3304"/>
      <c r="Z651" s="3442"/>
      <c r="AA651" s="3442"/>
      <c r="AB651" s="3443"/>
      <c r="AC651" s="3331">
        <v>0.06</v>
      </c>
      <c r="AD651" s="3134"/>
      <c r="AE651" s="3134"/>
      <c r="AF651" s="3237"/>
      <c r="AG651" s="3443"/>
      <c r="AH651" s="3304"/>
      <c r="AI651" s="3444"/>
      <c r="AJ651" s="3445"/>
      <c r="AK651" s="2574"/>
    </row>
    <row r="652" spans="2:37" s="2454" customFormat="1" ht="15" customHeight="1" x14ac:dyDescent="0.2">
      <c r="B652" s="5283" t="s">
        <v>6185</v>
      </c>
      <c r="C652" s="5284"/>
      <c r="D652" s="3187">
        <v>563</v>
      </c>
      <c r="E652" s="3304"/>
      <c r="F652" s="3304"/>
      <c r="G652" s="3304"/>
      <c r="H652" s="3304"/>
      <c r="I652" s="3304"/>
      <c r="J652" s="3304"/>
      <c r="K652" s="3304"/>
      <c r="L652" s="3330"/>
      <c r="M652" s="3304"/>
      <c r="N652" s="3304"/>
      <c r="O652" s="3304"/>
      <c r="P652" s="3304"/>
      <c r="Q652" s="3304"/>
      <c r="R652" s="3304"/>
      <c r="S652" s="3330">
        <v>1.5</v>
      </c>
      <c r="T652" s="3304"/>
      <c r="U652" s="3304"/>
      <c r="V652" s="3134">
        <v>50</v>
      </c>
      <c r="W652" s="3330"/>
      <c r="X652" s="3330">
        <v>0.06</v>
      </c>
      <c r="Y652" s="3304"/>
      <c r="Z652" s="3442"/>
      <c r="AA652" s="3442"/>
      <c r="AB652" s="3443"/>
      <c r="AC652" s="3331">
        <v>0.06</v>
      </c>
      <c r="AD652" s="3134"/>
      <c r="AE652" s="3134"/>
      <c r="AF652" s="3237"/>
      <c r="AG652" s="3443"/>
      <c r="AH652" s="3304"/>
      <c r="AI652" s="3444"/>
      <c r="AJ652" s="3445"/>
      <c r="AK652" s="2574"/>
    </row>
    <row r="653" spans="2:37" s="2454" customFormat="1" ht="15" customHeight="1" x14ac:dyDescent="0.2">
      <c r="B653" s="5283" t="s">
        <v>6186</v>
      </c>
      <c r="C653" s="5284"/>
      <c r="D653" s="3187">
        <v>564</v>
      </c>
      <c r="E653" s="3304"/>
      <c r="F653" s="3304"/>
      <c r="G653" s="3304"/>
      <c r="H653" s="3304"/>
      <c r="I653" s="3304"/>
      <c r="J653" s="3304"/>
      <c r="K653" s="3304"/>
      <c r="L653" s="3330"/>
      <c r="M653" s="3304"/>
      <c r="N653" s="3304"/>
      <c r="O653" s="3304"/>
      <c r="P653" s="3304"/>
      <c r="Q653" s="3304"/>
      <c r="R653" s="3304"/>
      <c r="S653" s="3330">
        <v>2</v>
      </c>
      <c r="T653" s="3304"/>
      <c r="U653" s="3304"/>
      <c r="V653" s="3134">
        <v>70</v>
      </c>
      <c r="W653" s="3330"/>
      <c r="X653" s="3330">
        <v>0.06</v>
      </c>
      <c r="Y653" s="3304"/>
      <c r="Z653" s="3442"/>
      <c r="AA653" s="3442"/>
      <c r="AB653" s="3443"/>
      <c r="AC653" s="3331">
        <v>0.06</v>
      </c>
      <c r="AD653" s="3134"/>
      <c r="AE653" s="3134"/>
      <c r="AF653" s="3237"/>
      <c r="AG653" s="3443"/>
      <c r="AH653" s="3304"/>
      <c r="AI653" s="3444"/>
      <c r="AJ653" s="3445"/>
      <c r="AK653" s="2574"/>
    </row>
    <row r="654" spans="2:37" s="2454" customFormat="1" ht="15" customHeight="1" x14ac:dyDescent="0.2">
      <c r="B654" s="5283" t="s">
        <v>6187</v>
      </c>
      <c r="C654" s="5284"/>
      <c r="D654" s="3187">
        <v>565</v>
      </c>
      <c r="E654" s="3304"/>
      <c r="F654" s="3304"/>
      <c r="G654" s="3304"/>
      <c r="H654" s="3304"/>
      <c r="I654" s="3304"/>
      <c r="J654" s="3304"/>
      <c r="K654" s="3304"/>
      <c r="L654" s="3330"/>
      <c r="M654" s="3304"/>
      <c r="N654" s="3304"/>
      <c r="O654" s="3304"/>
      <c r="P654" s="3304"/>
      <c r="Q654" s="3304"/>
      <c r="R654" s="3304"/>
      <c r="S654" s="3330">
        <v>3.5</v>
      </c>
      <c r="T654" s="3304"/>
      <c r="U654" s="3304"/>
      <c r="V654" s="3134">
        <v>150</v>
      </c>
      <c r="W654" s="3330"/>
      <c r="X654" s="3330">
        <v>0.06</v>
      </c>
      <c r="Y654" s="3304"/>
      <c r="Z654" s="3442"/>
      <c r="AA654" s="3442"/>
      <c r="AB654" s="3443"/>
      <c r="AC654" s="3331">
        <v>0.06</v>
      </c>
      <c r="AD654" s="3134"/>
      <c r="AE654" s="3134"/>
      <c r="AF654" s="3237"/>
      <c r="AG654" s="3443"/>
      <c r="AH654" s="3304"/>
      <c r="AI654" s="3444"/>
      <c r="AJ654" s="3445"/>
      <c r="AK654" s="2574"/>
    </row>
    <row r="655" spans="2:37" s="2454" customFormat="1" ht="15" customHeight="1" x14ac:dyDescent="0.2">
      <c r="B655" s="5283" t="s">
        <v>6188</v>
      </c>
      <c r="C655" s="5284"/>
      <c r="D655" s="3187">
        <v>566</v>
      </c>
      <c r="E655" s="3304"/>
      <c r="F655" s="3304"/>
      <c r="G655" s="3304"/>
      <c r="H655" s="3304"/>
      <c r="I655" s="3304"/>
      <c r="J655" s="3304"/>
      <c r="K655" s="3304"/>
      <c r="L655" s="3330"/>
      <c r="M655" s="3304"/>
      <c r="N655" s="3304"/>
      <c r="O655" s="3304"/>
      <c r="P655" s="3304"/>
      <c r="Q655" s="3304"/>
      <c r="R655" s="3304"/>
      <c r="S655" s="3330">
        <v>5.5</v>
      </c>
      <c r="T655" s="3304"/>
      <c r="U655" s="3304"/>
      <c r="V655" s="3134">
        <v>250</v>
      </c>
      <c r="W655" s="3330"/>
      <c r="X655" s="3330">
        <v>0.06</v>
      </c>
      <c r="Y655" s="3304"/>
      <c r="Z655" s="3442"/>
      <c r="AA655" s="3442"/>
      <c r="AB655" s="3443"/>
      <c r="AC655" s="3331">
        <v>0.06</v>
      </c>
      <c r="AD655" s="3134"/>
      <c r="AE655" s="3134"/>
      <c r="AF655" s="3237"/>
      <c r="AG655" s="3443"/>
      <c r="AH655" s="3304"/>
      <c r="AI655" s="3444"/>
      <c r="AJ655" s="3445"/>
      <c r="AK655" s="2574"/>
    </row>
    <row r="656" spans="2:37" s="2454" customFormat="1" ht="15" customHeight="1" x14ac:dyDescent="0.2">
      <c r="B656" s="5283" t="s">
        <v>6189</v>
      </c>
      <c r="C656" s="5284"/>
      <c r="D656" s="3187">
        <v>567</v>
      </c>
      <c r="E656" s="3304"/>
      <c r="F656" s="3304"/>
      <c r="G656" s="3304"/>
      <c r="H656" s="3304"/>
      <c r="I656" s="3304"/>
      <c r="J656" s="3304"/>
      <c r="K656" s="3304"/>
      <c r="L656" s="3330"/>
      <c r="M656" s="3304"/>
      <c r="N656" s="3304"/>
      <c r="O656" s="3304"/>
      <c r="P656" s="3304"/>
      <c r="Q656" s="3304"/>
      <c r="R656" s="3304"/>
      <c r="S656" s="3330">
        <v>6.5</v>
      </c>
      <c r="T656" s="3304"/>
      <c r="U656" s="3304"/>
      <c r="V656" s="3134">
        <v>320</v>
      </c>
      <c r="W656" s="3330"/>
      <c r="X656" s="3330">
        <v>0.06</v>
      </c>
      <c r="Y656" s="3304"/>
      <c r="Z656" s="3442"/>
      <c r="AA656" s="3442"/>
      <c r="AB656" s="3443"/>
      <c r="AC656" s="3331">
        <v>0.06</v>
      </c>
      <c r="AD656" s="3134"/>
      <c r="AE656" s="3134"/>
      <c r="AF656" s="3237"/>
      <c r="AG656" s="3443"/>
      <c r="AH656" s="3304"/>
      <c r="AI656" s="3444"/>
      <c r="AJ656" s="3445"/>
      <c r="AK656" s="2574"/>
    </row>
    <row r="657" spans="2:37" s="2454" customFormat="1" ht="15" customHeight="1" x14ac:dyDescent="0.2">
      <c r="B657" s="5283" t="s">
        <v>6190</v>
      </c>
      <c r="C657" s="5284"/>
      <c r="D657" s="3187">
        <v>568</v>
      </c>
      <c r="E657" s="3304"/>
      <c r="F657" s="3304"/>
      <c r="G657" s="3304"/>
      <c r="H657" s="3304"/>
      <c r="I657" s="3304"/>
      <c r="J657" s="3304"/>
      <c r="K657" s="3304"/>
      <c r="L657" s="3330"/>
      <c r="M657" s="3304"/>
      <c r="N657" s="3304"/>
      <c r="O657" s="3304"/>
      <c r="P657" s="3304"/>
      <c r="Q657" s="3304"/>
      <c r="R657" s="3304"/>
      <c r="S657" s="3330">
        <v>7.69</v>
      </c>
      <c r="T657" s="3304"/>
      <c r="U657" s="3304"/>
      <c r="V657" s="3134">
        <v>400</v>
      </c>
      <c r="W657" s="3330"/>
      <c r="X657" s="3330">
        <v>0.06</v>
      </c>
      <c r="Y657" s="3304"/>
      <c r="Z657" s="3442"/>
      <c r="AA657" s="3442"/>
      <c r="AB657" s="3443"/>
      <c r="AC657" s="3331">
        <v>0.06</v>
      </c>
      <c r="AD657" s="3134"/>
      <c r="AE657" s="3134"/>
      <c r="AF657" s="3237"/>
      <c r="AG657" s="3443"/>
      <c r="AH657" s="3304"/>
      <c r="AI657" s="3444"/>
      <c r="AJ657" s="3445"/>
      <c r="AK657" s="2574"/>
    </row>
    <row r="658" spans="2:37" s="2454" customFormat="1" ht="15" customHeight="1" x14ac:dyDescent="0.2">
      <c r="B658" s="5283" t="s">
        <v>6191</v>
      </c>
      <c r="C658" s="5284"/>
      <c r="D658" s="3187">
        <v>554</v>
      </c>
      <c r="E658" s="3304"/>
      <c r="F658" s="3304"/>
      <c r="G658" s="3304"/>
      <c r="H658" s="3304"/>
      <c r="I658" s="3304"/>
      <c r="J658" s="3304"/>
      <c r="K658" s="3304"/>
      <c r="L658" s="3330"/>
      <c r="M658" s="3304"/>
      <c r="N658" s="3304"/>
      <c r="O658" s="3304"/>
      <c r="P658" s="3304"/>
      <c r="Q658" s="3304"/>
      <c r="R658" s="3304"/>
      <c r="S658" s="3330">
        <v>1</v>
      </c>
      <c r="T658" s="3304"/>
      <c r="U658" s="3304"/>
      <c r="V658" s="3134">
        <v>30</v>
      </c>
      <c r="W658" s="3330"/>
      <c r="X658" s="3330">
        <v>0.06</v>
      </c>
      <c r="Y658" s="3304"/>
      <c r="Z658" s="3442"/>
      <c r="AA658" s="3442"/>
      <c r="AB658" s="3443"/>
      <c r="AC658" s="3331">
        <v>0.06</v>
      </c>
      <c r="AD658" s="3134"/>
      <c r="AE658" s="3134"/>
      <c r="AF658" s="3237"/>
      <c r="AG658" s="3443"/>
      <c r="AH658" s="3304"/>
      <c r="AI658" s="3444"/>
      <c r="AJ658" s="3445"/>
      <c r="AK658" s="2574"/>
    </row>
    <row r="659" spans="2:37" s="2454" customFormat="1" ht="15" customHeight="1" x14ac:dyDescent="0.2">
      <c r="B659" s="5283" t="s">
        <v>6192</v>
      </c>
      <c r="C659" s="5284"/>
      <c r="D659" s="3187">
        <v>555</v>
      </c>
      <c r="E659" s="3304"/>
      <c r="F659" s="3304"/>
      <c r="G659" s="3304"/>
      <c r="H659" s="3304"/>
      <c r="I659" s="3304"/>
      <c r="J659" s="3304"/>
      <c r="K659" s="3304"/>
      <c r="L659" s="3330"/>
      <c r="M659" s="3304"/>
      <c r="N659" s="3304"/>
      <c r="O659" s="3304"/>
      <c r="P659" s="3304"/>
      <c r="Q659" s="3304"/>
      <c r="R659" s="3304"/>
      <c r="S659" s="3330">
        <v>1.5</v>
      </c>
      <c r="T659" s="3304"/>
      <c r="U659" s="3304"/>
      <c r="V659" s="3134">
        <v>50</v>
      </c>
      <c r="W659" s="3330"/>
      <c r="X659" s="3330">
        <v>0.06</v>
      </c>
      <c r="Y659" s="3304"/>
      <c r="Z659" s="3442"/>
      <c r="AA659" s="3442"/>
      <c r="AB659" s="3443"/>
      <c r="AC659" s="3331">
        <v>0.06</v>
      </c>
      <c r="AD659" s="3134"/>
      <c r="AE659" s="3134"/>
      <c r="AF659" s="3237"/>
      <c r="AG659" s="3443"/>
      <c r="AH659" s="3304"/>
      <c r="AI659" s="3444"/>
      <c r="AJ659" s="3445"/>
      <c r="AK659" s="2574"/>
    </row>
    <row r="660" spans="2:37" s="2454" customFormat="1" ht="15" customHeight="1" x14ac:dyDescent="0.2">
      <c r="B660" s="5283" t="s">
        <v>6193</v>
      </c>
      <c r="C660" s="5284"/>
      <c r="D660" s="3187">
        <v>556</v>
      </c>
      <c r="E660" s="3304"/>
      <c r="F660" s="3304"/>
      <c r="G660" s="3304"/>
      <c r="H660" s="3304"/>
      <c r="I660" s="3304"/>
      <c r="J660" s="3304"/>
      <c r="K660" s="3304"/>
      <c r="L660" s="3330"/>
      <c r="M660" s="3304"/>
      <c r="N660" s="3304"/>
      <c r="O660" s="3304"/>
      <c r="P660" s="3304"/>
      <c r="Q660" s="3304"/>
      <c r="R660" s="3304"/>
      <c r="S660" s="3330">
        <v>2</v>
      </c>
      <c r="T660" s="3304"/>
      <c r="U660" s="3304"/>
      <c r="V660" s="3134">
        <v>70</v>
      </c>
      <c r="W660" s="3330"/>
      <c r="X660" s="3330">
        <v>0.06</v>
      </c>
      <c r="Y660" s="3304"/>
      <c r="Z660" s="3442"/>
      <c r="AA660" s="3442"/>
      <c r="AB660" s="3443"/>
      <c r="AC660" s="3331">
        <v>0.06</v>
      </c>
      <c r="AD660" s="3134"/>
      <c r="AE660" s="3134"/>
      <c r="AF660" s="3237"/>
      <c r="AG660" s="3443"/>
      <c r="AH660" s="3304"/>
      <c r="AI660" s="3444"/>
      <c r="AJ660" s="3445"/>
      <c r="AK660" s="2574"/>
    </row>
    <row r="661" spans="2:37" s="2454" customFormat="1" ht="15" customHeight="1" x14ac:dyDescent="0.2">
      <c r="B661" s="5283" t="s">
        <v>6194</v>
      </c>
      <c r="C661" s="5284"/>
      <c r="D661" s="3187">
        <v>557</v>
      </c>
      <c r="E661" s="3304"/>
      <c r="F661" s="3304"/>
      <c r="G661" s="3304"/>
      <c r="H661" s="3304"/>
      <c r="I661" s="3304"/>
      <c r="J661" s="3304"/>
      <c r="K661" s="3304"/>
      <c r="L661" s="3330"/>
      <c r="M661" s="3304"/>
      <c r="N661" s="3304"/>
      <c r="O661" s="3304"/>
      <c r="P661" s="3304"/>
      <c r="Q661" s="3304"/>
      <c r="R661" s="3304"/>
      <c r="S661" s="3330">
        <v>3.5</v>
      </c>
      <c r="T661" s="3304"/>
      <c r="U661" s="3304"/>
      <c r="V661" s="3134">
        <v>150</v>
      </c>
      <c r="W661" s="3330"/>
      <c r="X661" s="3330">
        <v>0.06</v>
      </c>
      <c r="Y661" s="3304"/>
      <c r="Z661" s="3442"/>
      <c r="AA661" s="3442"/>
      <c r="AB661" s="3443"/>
      <c r="AC661" s="3331">
        <v>0.06</v>
      </c>
      <c r="AD661" s="3134"/>
      <c r="AE661" s="3134"/>
      <c r="AF661" s="3237"/>
      <c r="AG661" s="3443"/>
      <c r="AH661" s="3304"/>
      <c r="AI661" s="3444"/>
      <c r="AJ661" s="3445"/>
      <c r="AK661" s="2574"/>
    </row>
    <row r="662" spans="2:37" s="2454" customFormat="1" ht="15" customHeight="1" x14ac:dyDescent="0.2">
      <c r="B662" s="5283" t="s">
        <v>6195</v>
      </c>
      <c r="C662" s="5284"/>
      <c r="D662" s="3187">
        <v>558</v>
      </c>
      <c r="E662" s="3304"/>
      <c r="F662" s="3304"/>
      <c r="G662" s="3304"/>
      <c r="H662" s="3304"/>
      <c r="I662" s="3304"/>
      <c r="J662" s="3304"/>
      <c r="K662" s="3304"/>
      <c r="L662" s="3330"/>
      <c r="M662" s="3304"/>
      <c r="N662" s="3304"/>
      <c r="O662" s="3304"/>
      <c r="P662" s="3304"/>
      <c r="Q662" s="3304"/>
      <c r="R662" s="3304"/>
      <c r="S662" s="3330">
        <v>5.5</v>
      </c>
      <c r="T662" s="3304"/>
      <c r="U662" s="3304"/>
      <c r="V662" s="3134">
        <v>250</v>
      </c>
      <c r="W662" s="3330"/>
      <c r="X662" s="3330">
        <v>0.06</v>
      </c>
      <c r="Y662" s="3304"/>
      <c r="Z662" s="3442"/>
      <c r="AA662" s="3442"/>
      <c r="AB662" s="3443"/>
      <c r="AC662" s="3331">
        <v>0.06</v>
      </c>
      <c r="AD662" s="3134"/>
      <c r="AE662" s="3134"/>
      <c r="AF662" s="3237"/>
      <c r="AG662" s="3443"/>
      <c r="AH662" s="3304"/>
      <c r="AI662" s="3444"/>
      <c r="AJ662" s="3445"/>
      <c r="AK662" s="2574"/>
    </row>
    <row r="663" spans="2:37" s="2454" customFormat="1" ht="15" customHeight="1" x14ac:dyDescent="0.2">
      <c r="B663" s="5283" t="s">
        <v>6196</v>
      </c>
      <c r="C663" s="5284"/>
      <c r="D663" s="3187">
        <v>559</v>
      </c>
      <c r="E663" s="3304"/>
      <c r="F663" s="3304"/>
      <c r="G663" s="3304"/>
      <c r="H663" s="3304"/>
      <c r="I663" s="3304"/>
      <c r="J663" s="3304"/>
      <c r="K663" s="3304"/>
      <c r="L663" s="3330"/>
      <c r="M663" s="3304"/>
      <c r="N663" s="3304"/>
      <c r="O663" s="3304"/>
      <c r="P663" s="3304"/>
      <c r="Q663" s="3304"/>
      <c r="R663" s="3304"/>
      <c r="S663" s="3330">
        <v>6.5</v>
      </c>
      <c r="T663" s="3304"/>
      <c r="U663" s="3304"/>
      <c r="V663" s="3134">
        <v>320</v>
      </c>
      <c r="W663" s="3330"/>
      <c r="X663" s="3330">
        <v>0.06</v>
      </c>
      <c r="Y663" s="3304"/>
      <c r="Z663" s="3442"/>
      <c r="AA663" s="3442"/>
      <c r="AB663" s="3443"/>
      <c r="AC663" s="3331">
        <v>0.06</v>
      </c>
      <c r="AD663" s="3134"/>
      <c r="AE663" s="3134"/>
      <c r="AF663" s="3237"/>
      <c r="AG663" s="3443"/>
      <c r="AH663" s="3304"/>
      <c r="AI663" s="3444"/>
      <c r="AJ663" s="3445"/>
      <c r="AK663" s="2574"/>
    </row>
    <row r="664" spans="2:37" s="2454" customFormat="1" ht="15" customHeight="1" thickBot="1" x14ac:dyDescent="0.25">
      <c r="B664" s="5285" t="s">
        <v>6197</v>
      </c>
      <c r="C664" s="5286"/>
      <c r="D664" s="3346">
        <v>560</v>
      </c>
      <c r="E664" s="3315"/>
      <c r="F664" s="3315"/>
      <c r="G664" s="3315"/>
      <c r="H664" s="3315"/>
      <c r="I664" s="3315"/>
      <c r="J664" s="3315"/>
      <c r="K664" s="3315"/>
      <c r="L664" s="3056"/>
      <c r="M664" s="3315"/>
      <c r="N664" s="3315"/>
      <c r="O664" s="3315"/>
      <c r="P664" s="3315"/>
      <c r="Q664" s="3315"/>
      <c r="R664" s="3315"/>
      <c r="S664" s="3056">
        <v>7.69</v>
      </c>
      <c r="T664" s="3315"/>
      <c r="U664" s="3315"/>
      <c r="V664" s="3143">
        <v>400</v>
      </c>
      <c r="W664" s="3056"/>
      <c r="X664" s="3056">
        <v>0.06</v>
      </c>
      <c r="Y664" s="3315"/>
      <c r="Z664" s="3414"/>
      <c r="AA664" s="3414"/>
      <c r="AB664" s="3408"/>
      <c r="AC664" s="3058">
        <v>0.06</v>
      </c>
      <c r="AD664" s="3143"/>
      <c r="AE664" s="3143"/>
      <c r="AF664" s="3155"/>
      <c r="AG664" s="3408"/>
      <c r="AH664" s="3315"/>
      <c r="AI664" s="3409"/>
      <c r="AJ664" s="3446"/>
      <c r="AK664" s="2574"/>
    </row>
    <row r="665" spans="2:37" s="2454" customFormat="1" ht="15" customHeight="1" x14ac:dyDescent="0.2">
      <c r="B665" s="2575"/>
      <c r="C665" s="2568"/>
      <c r="D665" s="2568"/>
      <c r="E665" s="2568"/>
      <c r="F665" s="2568"/>
      <c r="G665" s="2568"/>
      <c r="H665" s="2568"/>
      <c r="I665" s="2569"/>
      <c r="J665" s="2569"/>
      <c r="K665" s="2569"/>
      <c r="L665" s="2569"/>
      <c r="M665" s="2568"/>
      <c r="N665" s="2569"/>
      <c r="O665" s="2569"/>
      <c r="P665" s="2569"/>
      <c r="Q665" s="2569"/>
      <c r="R665" s="2569"/>
      <c r="S665" s="2568"/>
      <c r="T665" s="2567"/>
      <c r="U665" s="2567"/>
      <c r="V665" s="2567"/>
      <c r="W665" s="2567"/>
      <c r="X665" s="2567"/>
      <c r="Y665" s="2567"/>
      <c r="Z665" s="2567"/>
      <c r="AA665" s="2567"/>
      <c r="AB665" s="2567"/>
      <c r="AC665" s="2567"/>
      <c r="AD665" s="2567"/>
      <c r="AE665" s="2567"/>
      <c r="AF665" s="2567"/>
      <c r="AG665" s="2567"/>
      <c r="AH665" s="2567"/>
      <c r="AI665" s="2567"/>
      <c r="AJ665" s="2570"/>
      <c r="AK665" s="2574"/>
    </row>
    <row r="666" spans="2:37" s="2454" customFormat="1" ht="15" customHeight="1" x14ac:dyDescent="0.2">
      <c r="B666" s="3834" t="s">
        <v>4996</v>
      </c>
      <c r="C666" s="3835"/>
      <c r="D666" s="4765" t="s">
        <v>4149</v>
      </c>
      <c r="E666" s="4765"/>
      <c r="F666" s="4765"/>
      <c r="G666" s="4765"/>
      <c r="H666" s="4765"/>
      <c r="I666" s="2571"/>
      <c r="J666" s="2571"/>
      <c r="K666" s="2571"/>
      <c r="L666" s="2571"/>
      <c r="M666" s="2571"/>
      <c r="N666" s="2571"/>
      <c r="O666" s="2571"/>
      <c r="P666" s="2571"/>
      <c r="Q666" s="2571"/>
      <c r="R666" s="2571"/>
      <c r="S666" s="2571"/>
      <c r="T666" s="2567"/>
      <c r="U666" s="2567"/>
      <c r="V666" s="2567"/>
      <c r="W666" s="2567"/>
      <c r="X666" s="2567"/>
      <c r="Y666" s="2567"/>
      <c r="Z666" s="2567"/>
      <c r="AA666" s="2567"/>
      <c r="AB666" s="2567"/>
      <c r="AC666" s="2567"/>
      <c r="AD666" s="2567"/>
      <c r="AE666" s="2567"/>
      <c r="AF666" s="2567"/>
      <c r="AG666" s="2567"/>
      <c r="AH666" s="2567"/>
      <c r="AI666" s="2567"/>
      <c r="AJ666" s="2570"/>
      <c r="AK666" s="2574"/>
    </row>
    <row r="667" spans="2:37" s="2454" customFormat="1" ht="15" customHeight="1" x14ac:dyDescent="0.2">
      <c r="B667" s="3834" t="s">
        <v>4997</v>
      </c>
      <c r="C667" s="3835"/>
      <c r="D667" s="4765" t="s">
        <v>6198</v>
      </c>
      <c r="E667" s="4765"/>
      <c r="F667" s="4765"/>
      <c r="G667" s="4765"/>
      <c r="H667" s="2571"/>
      <c r="I667" s="2571"/>
      <c r="J667" s="2571"/>
      <c r="K667" s="2571"/>
      <c r="L667" s="2571"/>
      <c r="M667" s="2571"/>
      <c r="N667" s="2571"/>
      <c r="O667" s="2571"/>
      <c r="P667" s="2571"/>
      <c r="Q667" s="2571"/>
      <c r="R667" s="2571"/>
      <c r="S667" s="2571"/>
      <c r="T667" s="2567"/>
      <c r="U667" s="2567"/>
      <c r="V667" s="2567"/>
      <c r="W667" s="2567"/>
      <c r="X667" s="2567"/>
      <c r="Y667" s="2567"/>
      <c r="Z667" s="2567"/>
      <c r="AA667" s="2567"/>
      <c r="AB667" s="2567"/>
      <c r="AC667" s="2567"/>
      <c r="AD667" s="2567"/>
      <c r="AE667" s="2567"/>
      <c r="AF667" s="2567"/>
      <c r="AG667" s="2567"/>
      <c r="AH667" s="2567"/>
      <c r="AI667" s="2567"/>
      <c r="AJ667" s="2570"/>
      <c r="AK667" s="2574"/>
    </row>
    <row r="668" spans="2:37" s="2454" customFormat="1" ht="15" customHeight="1" thickBot="1" x14ac:dyDescent="0.25">
      <c r="B668" s="3938"/>
      <c r="C668" s="3939"/>
      <c r="D668" s="3940"/>
      <c r="E668" s="3940"/>
      <c r="F668" s="3940"/>
      <c r="G668" s="3940"/>
      <c r="H668" s="2576"/>
      <c r="I668" s="2576"/>
      <c r="J668" s="2576"/>
      <c r="K668" s="2576"/>
      <c r="L668" s="2576"/>
      <c r="M668" s="2576"/>
      <c r="N668" s="2576"/>
      <c r="O668" s="2576"/>
      <c r="P668" s="2576"/>
      <c r="Q668" s="2576"/>
      <c r="R668" s="2576"/>
      <c r="S668" s="2576"/>
      <c r="T668" s="2577"/>
      <c r="U668" s="2577"/>
      <c r="V668" s="2577"/>
      <c r="W668" s="2577"/>
      <c r="X668" s="2577"/>
      <c r="Y668" s="2577"/>
      <c r="Z668" s="2577"/>
      <c r="AA668" s="2577"/>
      <c r="AB668" s="2577"/>
      <c r="AC668" s="2577"/>
      <c r="AD668" s="2577"/>
      <c r="AE668" s="2577"/>
      <c r="AF668" s="2577"/>
      <c r="AG668" s="2577"/>
      <c r="AH668" s="2577"/>
      <c r="AI668" s="2577"/>
      <c r="AJ668" s="2578"/>
      <c r="AK668" s="2579"/>
    </row>
    <row r="669" spans="2:37" s="2454" customFormat="1" ht="15" customHeight="1" x14ac:dyDescent="0.3">
      <c r="B669" s="2910"/>
      <c r="C669" s="3233"/>
      <c r="D669" s="3233"/>
      <c r="E669" s="3234"/>
      <c r="F669" s="3234"/>
      <c r="G669" s="3234"/>
      <c r="H669" s="3234"/>
      <c r="I669" s="2877"/>
      <c r="J669" s="2877"/>
      <c r="K669" s="2877"/>
      <c r="L669" s="2877"/>
      <c r="M669" s="2877"/>
      <c r="N669" s="2877"/>
      <c r="O669" s="2877"/>
      <c r="P669" s="2877"/>
    </row>
    <row r="670" spans="2:37" s="2454" customFormat="1" ht="15" customHeight="1" thickBot="1" x14ac:dyDescent="0.35">
      <c r="C670" s="3233"/>
      <c r="D670" s="3233"/>
      <c r="E670" s="3234"/>
      <c r="F670" s="3234"/>
      <c r="G670" s="3234"/>
      <c r="H670" s="3234"/>
      <c r="I670" s="2877"/>
      <c r="J670" s="2877"/>
      <c r="K670" s="2877"/>
      <c r="L670" s="2877"/>
      <c r="M670" s="2877"/>
      <c r="N670" s="2877"/>
      <c r="O670" s="2877"/>
      <c r="P670" s="2877"/>
    </row>
    <row r="671" spans="2:37" s="2454" customFormat="1" ht="15" customHeight="1" x14ac:dyDescent="0.2">
      <c r="B671" s="3839" t="s">
        <v>5005</v>
      </c>
      <c r="C671" s="3840"/>
      <c r="D671" s="3840"/>
      <c r="E671" s="3840"/>
      <c r="F671" s="3840"/>
      <c r="G671" s="3840"/>
      <c r="H671" s="3840"/>
      <c r="I671" s="3840"/>
      <c r="J671" s="3840"/>
      <c r="K671" s="3840"/>
      <c r="L671" s="3840"/>
      <c r="M671" s="3840"/>
      <c r="N671" s="3840"/>
      <c r="O671" s="3840"/>
      <c r="P671" s="3840"/>
      <c r="Q671" s="3840"/>
      <c r="R671" s="3840"/>
      <c r="S671" s="3840"/>
      <c r="T671" s="3840"/>
      <c r="U671" s="3840"/>
      <c r="V671" s="3840"/>
      <c r="W671" s="3840"/>
      <c r="X671" s="3840"/>
      <c r="Y671" s="3840"/>
      <c r="Z671" s="3840"/>
      <c r="AA671" s="3840"/>
      <c r="AB671" s="3840"/>
      <c r="AC671" s="3840"/>
      <c r="AD671" s="3840"/>
      <c r="AE671" s="3840"/>
      <c r="AF671" s="3840"/>
      <c r="AG671" s="3840"/>
      <c r="AH671" s="3840"/>
      <c r="AI671" s="3840"/>
      <c r="AJ671" s="3840"/>
      <c r="AK671" s="3841"/>
    </row>
    <row r="672" spans="2:37" s="2454" customFormat="1" ht="15" customHeight="1" x14ac:dyDescent="0.2">
      <c r="B672" s="2572"/>
      <c r="C672" s="3381"/>
      <c r="D672" s="3381"/>
      <c r="E672" s="3381"/>
      <c r="F672" s="3381"/>
      <c r="G672" s="2573"/>
      <c r="H672" s="2573"/>
      <c r="I672" s="2573"/>
      <c r="J672" s="2573"/>
      <c r="K672" s="2573"/>
      <c r="L672" s="2573"/>
      <c r="M672" s="2573"/>
      <c r="N672" s="2573"/>
      <c r="O672" s="2573"/>
      <c r="P672" s="2573"/>
      <c r="Q672" s="2573"/>
      <c r="R672" s="2573"/>
      <c r="S672" s="2573"/>
      <c r="T672" s="2573"/>
      <c r="U672" s="2573"/>
      <c r="V672" s="2573"/>
      <c r="W672" s="2573"/>
      <c r="X672" s="2573"/>
      <c r="Y672" s="2573"/>
      <c r="Z672" s="2573"/>
      <c r="AA672" s="2573"/>
      <c r="AB672" s="2573"/>
      <c r="AC672" s="2573"/>
      <c r="AD672" s="2573"/>
      <c r="AE672" s="2573"/>
      <c r="AF672" s="2573"/>
      <c r="AG672" s="2573"/>
      <c r="AH672" s="2573"/>
      <c r="AI672" s="2573"/>
      <c r="AJ672" s="2573"/>
      <c r="AK672" s="2574"/>
    </row>
    <row r="673" spans="2:37" s="2454" customFormat="1" ht="34.5" customHeight="1" x14ac:dyDescent="0.2">
      <c r="B673" s="2572" t="s">
        <v>4992</v>
      </c>
      <c r="C673" s="3381"/>
      <c r="D673" s="3842" t="s">
        <v>6110</v>
      </c>
      <c r="E673" s="3842"/>
      <c r="F673" s="3842"/>
      <c r="G673" s="2573"/>
      <c r="H673" s="2573"/>
      <c r="I673" s="2573"/>
      <c r="J673" s="2573"/>
      <c r="K673" s="2573"/>
      <c r="L673" s="2573"/>
      <c r="M673" s="2573"/>
      <c r="N673" s="2573"/>
      <c r="O673" s="2573"/>
      <c r="P673" s="2573"/>
      <c r="Q673" s="2573"/>
      <c r="R673" s="2573"/>
      <c r="S673" s="2573"/>
      <c r="T673" s="2573"/>
      <c r="U673" s="2573"/>
      <c r="V673" s="2573"/>
      <c r="W673" s="2573"/>
      <c r="X673" s="2573"/>
      <c r="Y673" s="2573"/>
      <c r="Z673" s="2573"/>
      <c r="AA673" s="2573"/>
      <c r="AB673" s="2573"/>
      <c r="AC673" s="2573"/>
      <c r="AD673" s="2573"/>
      <c r="AE673" s="2573"/>
      <c r="AF673" s="2573"/>
      <c r="AG673" s="2573"/>
      <c r="AH673" s="2573"/>
      <c r="AI673" s="2573"/>
      <c r="AJ673" s="2573"/>
      <c r="AK673" s="2574"/>
    </row>
    <row r="674" spans="2:37" s="2454" customFormat="1" ht="15" customHeight="1" thickBot="1" x14ac:dyDescent="0.25">
      <c r="B674" s="3863" t="s">
        <v>5006</v>
      </c>
      <c r="C674" s="3864"/>
      <c r="D674" s="3843">
        <v>41586</v>
      </c>
      <c r="E674" s="3843"/>
      <c r="F674" s="3385"/>
      <c r="G674" s="2573"/>
      <c r="H674" s="2573"/>
      <c r="I674" s="2573"/>
      <c r="J674" s="2573"/>
      <c r="K674" s="2573"/>
      <c r="L674" s="2573"/>
      <c r="M674" s="2573"/>
      <c r="N674" s="2573"/>
      <c r="O674" s="2573"/>
      <c r="P674" s="2573"/>
      <c r="Q674" s="2573"/>
      <c r="R674" s="2573"/>
      <c r="S674" s="2573"/>
      <c r="T674" s="2573"/>
      <c r="U674" s="2573"/>
      <c r="V674" s="2573"/>
      <c r="W674" s="2573"/>
      <c r="X674" s="2573"/>
      <c r="Y674" s="2573"/>
      <c r="Z674" s="2573"/>
      <c r="AA674" s="2573"/>
      <c r="AB674" s="2573"/>
      <c r="AC674" s="2573"/>
      <c r="AD674" s="2573"/>
      <c r="AE674" s="2573"/>
      <c r="AF674" s="2573"/>
      <c r="AG674" s="2573"/>
      <c r="AH674" s="2573"/>
      <c r="AI674" s="2573"/>
      <c r="AJ674" s="2573"/>
      <c r="AK674" s="2574"/>
    </row>
    <row r="675" spans="2:37" s="2454" customFormat="1" ht="191.25" customHeight="1" thickBot="1" x14ac:dyDescent="0.25">
      <c r="B675" s="3844" t="s">
        <v>5007</v>
      </c>
      <c r="C675" s="3871"/>
      <c r="D675" s="4793" t="s">
        <v>6111</v>
      </c>
      <c r="E675" s="4794"/>
      <c r="F675" s="4794"/>
      <c r="G675" s="4794"/>
      <c r="H675" s="4794"/>
      <c r="I675" s="4794"/>
      <c r="J675" s="4794"/>
      <c r="K675" s="4794"/>
      <c r="L675" s="4794"/>
      <c r="M675" s="4794"/>
      <c r="N675" s="4794"/>
      <c r="O675" s="4794"/>
      <c r="P675" s="4794"/>
      <c r="Q675" s="4795"/>
      <c r="R675" s="2573"/>
      <c r="S675" s="2573"/>
      <c r="T675" s="2573"/>
      <c r="U675" s="2573"/>
      <c r="V675" s="2573"/>
      <c r="W675" s="2573"/>
      <c r="X675" s="2573"/>
      <c r="Y675" s="2573"/>
      <c r="Z675" s="2573"/>
      <c r="AA675" s="2573"/>
      <c r="AB675" s="2573"/>
      <c r="AC675" s="2573"/>
      <c r="AD675" s="2573"/>
      <c r="AE675" s="2573"/>
      <c r="AF675" s="2573"/>
      <c r="AG675" s="2573"/>
      <c r="AH675" s="2573"/>
      <c r="AI675" s="2573"/>
      <c r="AJ675" s="2573"/>
      <c r="AK675" s="2574"/>
    </row>
    <row r="676" spans="2:37" s="2454" customFormat="1" ht="15" customHeight="1" thickBot="1" x14ac:dyDescent="0.25">
      <c r="B676" s="3865"/>
      <c r="C676" s="3849"/>
      <c r="D676" s="3849"/>
      <c r="E676" s="3849"/>
      <c r="F676" s="3849"/>
      <c r="G676" s="3849"/>
      <c r="H676" s="3849"/>
      <c r="I676" s="3849"/>
      <c r="J676" s="3849"/>
      <c r="K676" s="3849"/>
      <c r="L676" s="3849"/>
      <c r="M676" s="3849"/>
      <c r="N676" s="3849"/>
      <c r="O676" s="3849"/>
      <c r="P676" s="3849"/>
      <c r="Q676" s="3849"/>
      <c r="R676" s="2573"/>
      <c r="S676" s="2573"/>
      <c r="T676" s="2573"/>
      <c r="U676" s="2573"/>
      <c r="V676" s="2573"/>
      <c r="W676" s="2573"/>
      <c r="X676" s="2573"/>
      <c r="Y676" s="2573"/>
      <c r="Z676" s="2573"/>
      <c r="AA676" s="2573"/>
      <c r="AB676" s="2573"/>
      <c r="AC676" s="2573"/>
      <c r="AD676" s="2573"/>
      <c r="AE676" s="2573"/>
      <c r="AF676" s="2573"/>
      <c r="AG676" s="2573"/>
      <c r="AH676" s="2573"/>
      <c r="AI676" s="2573"/>
      <c r="AJ676" s="2573"/>
      <c r="AK676" s="2574"/>
    </row>
    <row r="677" spans="2:37" s="2454" customFormat="1" ht="15" customHeight="1" thickBot="1" x14ac:dyDescent="0.25">
      <c r="B677" s="3380"/>
      <c r="C677" s="3381"/>
      <c r="D677" s="3381"/>
      <c r="E677" s="3381"/>
      <c r="F677" s="3384"/>
      <c r="G677" s="3384"/>
      <c r="H677" s="3384"/>
      <c r="I677" s="3384"/>
      <c r="J677" s="3384"/>
      <c r="K677" s="3384"/>
      <c r="L677" s="3384"/>
      <c r="M677" s="3384"/>
      <c r="N677" s="3384"/>
      <c r="O677" s="3384"/>
      <c r="P677" s="3384"/>
      <c r="Q677" s="3384"/>
      <c r="R677" s="2573"/>
      <c r="S677" s="2573"/>
      <c r="T677" s="2573"/>
      <c r="U677" s="2573"/>
      <c r="V677" s="2573"/>
      <c r="W677" s="2573"/>
      <c r="X677" s="2573"/>
      <c r="Y677" s="2573"/>
      <c r="Z677" s="2573"/>
      <c r="AA677" s="2573"/>
      <c r="AB677" s="2573"/>
      <c r="AC677" s="2573"/>
      <c r="AD677" s="2573"/>
      <c r="AE677" s="2573"/>
      <c r="AF677" s="2573"/>
      <c r="AG677" s="2573"/>
      <c r="AH677" s="2573"/>
      <c r="AI677" s="2573"/>
      <c r="AJ677" s="2573"/>
      <c r="AK677" s="2574"/>
    </row>
    <row r="678" spans="2:37" s="2454" customFormat="1" ht="15" customHeight="1" thickBot="1" x14ac:dyDescent="0.25">
      <c r="B678" s="3827" t="s">
        <v>5008</v>
      </c>
      <c r="C678" s="3827"/>
      <c r="D678" s="3827" t="s">
        <v>4998</v>
      </c>
      <c r="E678" s="3827" t="s">
        <v>5009</v>
      </c>
      <c r="F678" s="3850" t="s">
        <v>224</v>
      </c>
      <c r="G678" s="3850"/>
      <c r="H678" s="3850"/>
      <c r="I678" s="3850"/>
      <c r="J678" s="3850"/>
      <c r="K678" s="3850"/>
      <c r="L678" s="3850"/>
      <c r="M678" s="3850"/>
      <c r="N678" s="3850"/>
      <c r="O678" s="3850"/>
      <c r="P678" s="3850"/>
      <c r="Q678" s="3850"/>
      <c r="R678" s="3850"/>
      <c r="S678" s="3850" t="s">
        <v>340</v>
      </c>
      <c r="T678" s="3850"/>
      <c r="U678" s="3850"/>
      <c r="V678" s="3850"/>
      <c r="W678" s="3850"/>
      <c r="X678" s="3850"/>
      <c r="Y678" s="3850"/>
      <c r="Z678" s="3850"/>
      <c r="AA678" s="3850"/>
      <c r="AB678" s="3850"/>
      <c r="AC678" s="3850"/>
      <c r="AD678" s="3850" t="s">
        <v>225</v>
      </c>
      <c r="AE678" s="3850"/>
      <c r="AF678" s="3850"/>
      <c r="AG678" s="3850"/>
      <c r="AH678" s="3851" t="s">
        <v>4993</v>
      </c>
      <c r="AI678" s="3851"/>
      <c r="AJ678" s="3851"/>
      <c r="AK678" s="2574"/>
    </row>
    <row r="679" spans="2:37" s="2454" customFormat="1" ht="15" customHeight="1" thickBot="1" x14ac:dyDescent="0.25">
      <c r="B679" s="3828"/>
      <c r="C679" s="3828"/>
      <c r="D679" s="3828"/>
      <c r="E679" s="3828"/>
      <c r="F679" s="3828" t="s">
        <v>5010</v>
      </c>
      <c r="G679" s="3828" t="s">
        <v>5011</v>
      </c>
      <c r="H679" s="3827" t="s">
        <v>5012</v>
      </c>
      <c r="I679" s="3830" t="s">
        <v>5013</v>
      </c>
      <c r="J679" s="3830" t="s">
        <v>5014</v>
      </c>
      <c r="K679" s="3829" t="s">
        <v>5015</v>
      </c>
      <c r="L679" s="3829" t="s">
        <v>5016</v>
      </c>
      <c r="M679" s="3830" t="s">
        <v>5017</v>
      </c>
      <c r="N679" s="3830"/>
      <c r="O679" s="3829" t="s">
        <v>5018</v>
      </c>
      <c r="P679" s="3829" t="s">
        <v>5019</v>
      </c>
      <c r="Q679" s="3829" t="s">
        <v>5020</v>
      </c>
      <c r="R679" s="3829" t="s">
        <v>5021</v>
      </c>
      <c r="S679" s="3827" t="s">
        <v>5022</v>
      </c>
      <c r="T679" s="3827" t="s">
        <v>5023</v>
      </c>
      <c r="U679" s="3827" t="s">
        <v>5024</v>
      </c>
      <c r="V679" s="3827" t="s">
        <v>5025</v>
      </c>
      <c r="W679" s="3827" t="s">
        <v>5026</v>
      </c>
      <c r="X679" s="3827" t="s">
        <v>5027</v>
      </c>
      <c r="Y679" s="3827" t="s">
        <v>5028</v>
      </c>
      <c r="Z679" s="3827" t="s">
        <v>5029</v>
      </c>
      <c r="AA679" s="3827" t="s">
        <v>5030</v>
      </c>
      <c r="AB679" s="3830" t="s">
        <v>5031</v>
      </c>
      <c r="AC679" s="3830" t="s">
        <v>5032</v>
      </c>
      <c r="AD679" s="3827" t="s">
        <v>5033</v>
      </c>
      <c r="AE679" s="3827" t="s">
        <v>5034</v>
      </c>
      <c r="AF679" s="3827" t="s">
        <v>5035</v>
      </c>
      <c r="AG679" s="3827" t="s">
        <v>5036</v>
      </c>
      <c r="AH679" s="3827" t="s">
        <v>1154</v>
      </c>
      <c r="AI679" s="3827" t="s">
        <v>4994</v>
      </c>
      <c r="AJ679" s="3827" t="s">
        <v>4995</v>
      </c>
      <c r="AK679" s="2574"/>
    </row>
    <row r="680" spans="2:37" s="2454" customFormat="1" ht="15" customHeight="1" thickBot="1" x14ac:dyDescent="0.25">
      <c r="B680" s="3828"/>
      <c r="C680" s="3828"/>
      <c r="D680" s="3828"/>
      <c r="E680" s="3828"/>
      <c r="F680" s="3828"/>
      <c r="G680" s="3828"/>
      <c r="H680" s="3828"/>
      <c r="I680" s="3829"/>
      <c r="J680" s="3829"/>
      <c r="K680" s="3829"/>
      <c r="L680" s="3829"/>
      <c r="M680" s="3382" t="s">
        <v>5037</v>
      </c>
      <c r="N680" s="3383" t="s">
        <v>2798</v>
      </c>
      <c r="O680" s="3829"/>
      <c r="P680" s="3829"/>
      <c r="Q680" s="3829"/>
      <c r="R680" s="3829"/>
      <c r="S680" s="3828"/>
      <c r="T680" s="3828"/>
      <c r="U680" s="3828"/>
      <c r="V680" s="3828"/>
      <c r="W680" s="3828"/>
      <c r="X680" s="3828"/>
      <c r="Y680" s="3828"/>
      <c r="Z680" s="3828"/>
      <c r="AA680" s="3828"/>
      <c r="AB680" s="3829"/>
      <c r="AC680" s="3829"/>
      <c r="AD680" s="3828"/>
      <c r="AE680" s="3828"/>
      <c r="AF680" s="3828"/>
      <c r="AG680" s="3828"/>
      <c r="AH680" s="3828"/>
      <c r="AI680" s="3828"/>
      <c r="AJ680" s="3828"/>
      <c r="AK680" s="2574"/>
    </row>
    <row r="681" spans="2:37" s="2454" customFormat="1" ht="15" customHeight="1" x14ac:dyDescent="0.2">
      <c r="B681" s="5281" t="s">
        <v>6112</v>
      </c>
      <c r="C681" s="5282"/>
      <c r="D681" s="3182" t="s">
        <v>6113</v>
      </c>
      <c r="E681" s="3159"/>
      <c r="F681" s="3159"/>
      <c r="G681" s="3159"/>
      <c r="H681" s="3159"/>
      <c r="I681" s="3159"/>
      <c r="J681" s="3159"/>
      <c r="K681" s="3159"/>
      <c r="L681" s="3321"/>
      <c r="M681" s="3159"/>
      <c r="N681" s="3159"/>
      <c r="O681" s="3159"/>
      <c r="P681" s="3159"/>
      <c r="Q681" s="3159"/>
      <c r="R681" s="3159"/>
      <c r="S681" s="3159"/>
      <c r="T681" s="3159"/>
      <c r="U681" s="3159"/>
      <c r="V681" s="3413"/>
      <c r="W681" s="3159"/>
      <c r="X681" s="3159"/>
      <c r="Y681" s="3159"/>
      <c r="Z681" s="3413"/>
      <c r="AA681" s="3413"/>
      <c r="AB681" s="3406"/>
      <c r="AC681" s="3321"/>
      <c r="AD681" s="3139"/>
      <c r="AE681" s="3139"/>
      <c r="AF681" s="3154"/>
      <c r="AG681" s="3406"/>
      <c r="AH681" s="3159"/>
      <c r="AI681" s="3407"/>
      <c r="AJ681" s="3166"/>
      <c r="AK681" s="2574"/>
    </row>
    <row r="682" spans="2:37" s="2454" customFormat="1" ht="15" customHeight="1" thickBot="1" x14ac:dyDescent="0.25">
      <c r="B682" s="5285" t="s">
        <v>6114</v>
      </c>
      <c r="C682" s="5286"/>
      <c r="D682" s="3346" t="s">
        <v>6115</v>
      </c>
      <c r="E682" s="3314"/>
      <c r="F682" s="3314"/>
      <c r="G682" s="3314"/>
      <c r="H682" s="3314"/>
      <c r="I682" s="3314"/>
      <c r="J682" s="3314"/>
      <c r="K682" s="3314"/>
      <c r="L682" s="3056"/>
      <c r="M682" s="3314"/>
      <c r="N682" s="3314"/>
      <c r="O682" s="3314"/>
      <c r="P682" s="3314"/>
      <c r="Q682" s="3314"/>
      <c r="R682" s="3314"/>
      <c r="S682" s="3314"/>
      <c r="T682" s="3314"/>
      <c r="U682" s="3314"/>
      <c r="V682" s="3414"/>
      <c r="W682" s="3314"/>
      <c r="X682" s="3314"/>
      <c r="Y682" s="3314"/>
      <c r="Z682" s="3414"/>
      <c r="AA682" s="3414"/>
      <c r="AB682" s="3408"/>
      <c r="AC682" s="3056"/>
      <c r="AD682" s="3143"/>
      <c r="AE682" s="3143"/>
      <c r="AF682" s="3155"/>
      <c r="AG682" s="3408"/>
      <c r="AH682" s="3314"/>
      <c r="AI682" s="3409"/>
      <c r="AJ682" s="3181"/>
      <c r="AK682" s="2574"/>
    </row>
    <row r="683" spans="2:37" s="2454" customFormat="1" ht="15" customHeight="1" x14ac:dyDescent="0.2">
      <c r="B683" s="2575"/>
      <c r="C683" s="2568"/>
      <c r="D683" s="2568"/>
      <c r="E683" s="2568"/>
      <c r="F683" s="2568"/>
      <c r="G683" s="2568"/>
      <c r="H683" s="2568"/>
      <c r="I683" s="2569"/>
      <c r="J683" s="2569"/>
      <c r="K683" s="2569"/>
      <c r="L683" s="2569"/>
      <c r="M683" s="2568"/>
      <c r="N683" s="2569"/>
      <c r="O683" s="2569"/>
      <c r="P683" s="2569"/>
      <c r="Q683" s="2569"/>
      <c r="R683" s="2569"/>
      <c r="S683" s="2568"/>
      <c r="T683" s="2567"/>
      <c r="U683" s="2567"/>
      <c r="V683" s="2567"/>
      <c r="W683" s="2567"/>
      <c r="X683" s="2567"/>
      <c r="Y683" s="2567"/>
      <c r="Z683" s="2567"/>
      <c r="AA683" s="2567"/>
      <c r="AB683" s="2567"/>
      <c r="AC683" s="2567"/>
      <c r="AD683" s="2567"/>
      <c r="AE683" s="2567"/>
      <c r="AF683" s="2567"/>
      <c r="AG683" s="2567"/>
      <c r="AH683" s="2567"/>
      <c r="AI683" s="2567"/>
      <c r="AJ683" s="2570"/>
      <c r="AK683" s="2574"/>
    </row>
    <row r="684" spans="2:37" s="2454" customFormat="1" ht="15" customHeight="1" x14ac:dyDescent="0.2">
      <c r="B684" s="3834" t="s">
        <v>4996</v>
      </c>
      <c r="C684" s="3835"/>
      <c r="D684" s="4765" t="s">
        <v>1871</v>
      </c>
      <c r="E684" s="4765"/>
      <c r="F684" s="4765"/>
      <c r="G684" s="4765"/>
      <c r="H684" s="4765"/>
      <c r="I684" s="2571"/>
      <c r="J684" s="2571"/>
      <c r="K684" s="2571"/>
      <c r="L684" s="2571"/>
      <c r="M684" s="2571"/>
      <c r="N684" s="2571"/>
      <c r="O684" s="2571"/>
      <c r="P684" s="2571"/>
      <c r="Q684" s="2571"/>
      <c r="R684" s="2571"/>
      <c r="S684" s="2571"/>
      <c r="T684" s="2567"/>
      <c r="U684" s="2567"/>
      <c r="V684" s="2567"/>
      <c r="W684" s="2567"/>
      <c r="X684" s="2567"/>
      <c r="Y684" s="2567"/>
      <c r="Z684" s="2567"/>
      <c r="AA684" s="2567"/>
      <c r="AB684" s="2567"/>
      <c r="AC684" s="2567"/>
      <c r="AD684" s="2567"/>
      <c r="AE684" s="2567"/>
      <c r="AF684" s="2567"/>
      <c r="AG684" s="2567"/>
      <c r="AH684" s="2567"/>
      <c r="AI684" s="2567"/>
      <c r="AJ684" s="2570"/>
      <c r="AK684" s="2574"/>
    </row>
    <row r="685" spans="2:37" s="2454" customFormat="1" ht="15" customHeight="1" x14ac:dyDescent="0.2">
      <c r="B685" s="3834" t="s">
        <v>4997</v>
      </c>
      <c r="C685" s="3835"/>
      <c r="D685" s="4765" t="s">
        <v>10</v>
      </c>
      <c r="E685" s="4765"/>
      <c r="F685" s="4765"/>
      <c r="G685" s="4765"/>
      <c r="H685" s="2571"/>
      <c r="I685" s="2571"/>
      <c r="J685" s="2571"/>
      <c r="K685" s="2571"/>
      <c r="L685" s="2571"/>
      <c r="M685" s="2571"/>
      <c r="N685" s="2571"/>
      <c r="O685" s="2571"/>
      <c r="P685" s="2571"/>
      <c r="Q685" s="2571"/>
      <c r="R685" s="2571"/>
      <c r="S685" s="2571"/>
      <c r="T685" s="2567"/>
      <c r="U685" s="2567"/>
      <c r="V685" s="2567"/>
      <c r="W685" s="2567"/>
      <c r="X685" s="2567"/>
      <c r="Y685" s="2567"/>
      <c r="Z685" s="2567"/>
      <c r="AA685" s="2567"/>
      <c r="AB685" s="2567"/>
      <c r="AC685" s="2567"/>
      <c r="AD685" s="2567"/>
      <c r="AE685" s="2567"/>
      <c r="AF685" s="2567"/>
      <c r="AG685" s="2567"/>
      <c r="AH685" s="2567"/>
      <c r="AI685" s="2567"/>
      <c r="AJ685" s="2570"/>
      <c r="AK685" s="2574"/>
    </row>
    <row r="686" spans="2:37" s="2454" customFormat="1" ht="15" customHeight="1" thickBot="1" x14ac:dyDescent="0.25">
      <c r="B686" s="3938"/>
      <c r="C686" s="3939"/>
      <c r="D686" s="3940"/>
      <c r="E686" s="3940"/>
      <c r="F686" s="3940"/>
      <c r="G686" s="3940"/>
      <c r="H686" s="2576"/>
      <c r="I686" s="2576"/>
      <c r="J686" s="2576"/>
      <c r="K686" s="2576"/>
      <c r="L686" s="2576"/>
      <c r="M686" s="2576"/>
      <c r="N686" s="2576"/>
      <c r="O686" s="2576"/>
      <c r="P686" s="2576"/>
      <c r="Q686" s="2576"/>
      <c r="R686" s="2576"/>
      <c r="S686" s="2576"/>
      <c r="T686" s="2577"/>
      <c r="U686" s="2577"/>
      <c r="V686" s="2577"/>
      <c r="W686" s="2577"/>
      <c r="X686" s="2577"/>
      <c r="Y686" s="2577"/>
      <c r="Z686" s="2577"/>
      <c r="AA686" s="2577"/>
      <c r="AB686" s="2577"/>
      <c r="AC686" s="2577"/>
      <c r="AD686" s="2577"/>
      <c r="AE686" s="2577"/>
      <c r="AF686" s="2577"/>
      <c r="AG686" s="2577"/>
      <c r="AH686" s="2577"/>
      <c r="AI686" s="2577"/>
      <c r="AJ686" s="2578"/>
      <c r="AK686" s="2579"/>
    </row>
    <row r="687" spans="2:37" s="2454" customFormat="1" ht="15" customHeight="1" x14ac:dyDescent="0.3">
      <c r="B687" s="4784"/>
      <c r="C687" s="4784"/>
      <c r="D687" s="3233"/>
      <c r="E687" s="3234"/>
      <c r="F687" s="3234"/>
      <c r="G687" s="3234"/>
      <c r="H687" s="3234"/>
      <c r="I687" s="2877"/>
      <c r="J687" s="2877"/>
      <c r="K687" s="2877"/>
      <c r="L687" s="2877"/>
      <c r="M687" s="2877"/>
      <c r="N687" s="2877"/>
      <c r="O687" s="2877"/>
      <c r="P687" s="2877"/>
    </row>
    <row r="688" spans="2:37" s="2454" customFormat="1" ht="15" customHeight="1" thickBot="1" x14ac:dyDescent="0.35">
      <c r="C688" s="3233"/>
      <c r="D688" s="3233"/>
      <c r="E688" s="3234"/>
      <c r="F688" s="3234"/>
      <c r="G688" s="3234"/>
      <c r="H688" s="3234"/>
      <c r="I688" s="2877"/>
      <c r="J688" s="2877"/>
      <c r="K688" s="2877"/>
      <c r="L688" s="2877"/>
      <c r="M688" s="2877"/>
      <c r="N688" s="2877"/>
      <c r="O688" s="2877"/>
      <c r="P688" s="2877"/>
    </row>
    <row r="689" spans="2:37" s="2454" customFormat="1" ht="15" customHeight="1" x14ac:dyDescent="0.2">
      <c r="B689" s="3839" t="s">
        <v>5005</v>
      </c>
      <c r="C689" s="3840"/>
      <c r="D689" s="3840"/>
      <c r="E689" s="3840"/>
      <c r="F689" s="3840"/>
      <c r="G689" s="3840"/>
      <c r="H689" s="3840"/>
      <c r="I689" s="3840"/>
      <c r="J689" s="3840"/>
      <c r="K689" s="3840"/>
      <c r="L689" s="3840"/>
      <c r="M689" s="3840"/>
      <c r="N689" s="3840"/>
      <c r="O689" s="3840"/>
      <c r="P689" s="3840"/>
      <c r="Q689" s="3840"/>
      <c r="R689" s="3840"/>
      <c r="S689" s="3840"/>
      <c r="T689" s="3840"/>
      <c r="U689" s="3840"/>
      <c r="V689" s="3840"/>
      <c r="W689" s="3840"/>
      <c r="X689" s="3840"/>
      <c r="Y689" s="3840"/>
      <c r="Z689" s="3840"/>
      <c r="AA689" s="3840"/>
      <c r="AB689" s="3840"/>
      <c r="AC689" s="3840"/>
      <c r="AD689" s="3840"/>
      <c r="AE689" s="3840"/>
      <c r="AF689" s="3840"/>
      <c r="AG689" s="3840"/>
      <c r="AH689" s="3840"/>
      <c r="AI689" s="3840"/>
      <c r="AJ689" s="3840"/>
      <c r="AK689" s="3841"/>
    </row>
    <row r="690" spans="2:37" s="2454" customFormat="1" ht="15" customHeight="1" x14ac:dyDescent="0.2">
      <c r="B690" s="2572"/>
      <c r="C690" s="3381"/>
      <c r="D690" s="3381"/>
      <c r="E690" s="3381"/>
      <c r="F690" s="3381"/>
      <c r="G690" s="2573"/>
      <c r="H690" s="2573"/>
      <c r="I690" s="2573"/>
      <c r="J690" s="2573"/>
      <c r="K690" s="2573"/>
      <c r="L690" s="2573"/>
      <c r="M690" s="2573"/>
      <c r="N690" s="2573"/>
      <c r="O690" s="2573"/>
      <c r="P690" s="2573"/>
      <c r="Q690" s="2573"/>
      <c r="R690" s="2573"/>
      <c r="S690" s="2573"/>
      <c r="T690" s="2573"/>
      <c r="U690" s="2573"/>
      <c r="V690" s="2573"/>
      <c r="W690" s="2573"/>
      <c r="X690" s="2573"/>
      <c r="Y690" s="2573"/>
      <c r="Z690" s="2573"/>
      <c r="AA690" s="2573"/>
      <c r="AB690" s="2573"/>
      <c r="AC690" s="2573"/>
      <c r="AD690" s="2573"/>
      <c r="AE690" s="2573"/>
      <c r="AF690" s="2573"/>
      <c r="AG690" s="2573"/>
      <c r="AH690" s="2573"/>
      <c r="AI690" s="2573"/>
      <c r="AJ690" s="2573"/>
      <c r="AK690" s="2574"/>
    </row>
    <row r="691" spans="2:37" s="2454" customFormat="1" ht="15" customHeight="1" x14ac:dyDescent="0.2">
      <c r="B691" s="2572" t="s">
        <v>4992</v>
      </c>
      <c r="C691" s="3381"/>
      <c r="D691" s="3842" t="s">
        <v>6108</v>
      </c>
      <c r="E691" s="3842"/>
      <c r="F691" s="3842"/>
      <c r="G691" s="2573"/>
      <c r="H691" s="2573"/>
      <c r="I691" s="2573"/>
      <c r="J691" s="2573"/>
      <c r="K691" s="2573"/>
      <c r="L691" s="2573"/>
      <c r="M691" s="2573"/>
      <c r="N691" s="2573"/>
      <c r="O691" s="2573"/>
      <c r="P691" s="2573"/>
      <c r="Q691" s="2573"/>
      <c r="R691" s="2573"/>
      <c r="S691" s="2573"/>
      <c r="T691" s="2573"/>
      <c r="U691" s="2573"/>
      <c r="V691" s="2573"/>
      <c r="W691" s="2573"/>
      <c r="X691" s="2573"/>
      <c r="Y691" s="2573"/>
      <c r="Z691" s="2573"/>
      <c r="AA691" s="2573"/>
      <c r="AB691" s="2573"/>
      <c r="AC691" s="2573"/>
      <c r="AD691" s="2573"/>
      <c r="AE691" s="2573"/>
      <c r="AF691" s="2573"/>
      <c r="AG691" s="2573"/>
      <c r="AH691" s="2573"/>
      <c r="AI691" s="2573"/>
      <c r="AJ691" s="2573"/>
      <c r="AK691" s="2574"/>
    </row>
    <row r="692" spans="2:37" s="2454" customFormat="1" ht="15" customHeight="1" thickBot="1" x14ac:dyDescent="0.25">
      <c r="B692" s="3863" t="s">
        <v>5006</v>
      </c>
      <c r="C692" s="3864"/>
      <c r="D692" s="3843">
        <v>41593</v>
      </c>
      <c r="E692" s="3843"/>
      <c r="F692" s="3385"/>
      <c r="G692" s="2573"/>
      <c r="H692" s="2573"/>
      <c r="I692" s="2573"/>
      <c r="J692" s="2573"/>
      <c r="K692" s="2573"/>
      <c r="L692" s="2573"/>
      <c r="M692" s="2573"/>
      <c r="N692" s="2573"/>
      <c r="O692" s="2573"/>
      <c r="P692" s="2573"/>
      <c r="Q692" s="2573"/>
      <c r="R692" s="2573"/>
      <c r="S692" s="2573"/>
      <c r="T692" s="2573"/>
      <c r="U692" s="2573"/>
      <c r="V692" s="2573"/>
      <c r="W692" s="2573"/>
      <c r="X692" s="2573"/>
      <c r="Y692" s="2573"/>
      <c r="Z692" s="2573"/>
      <c r="AA692" s="2573"/>
      <c r="AB692" s="2573"/>
      <c r="AC692" s="2573"/>
      <c r="AD692" s="2573"/>
      <c r="AE692" s="2573"/>
      <c r="AF692" s="2573"/>
      <c r="AG692" s="2573"/>
      <c r="AH692" s="2573"/>
      <c r="AI692" s="2573"/>
      <c r="AJ692" s="2573"/>
      <c r="AK692" s="2574"/>
    </row>
    <row r="693" spans="2:37" s="2454" customFormat="1" ht="112.5" customHeight="1" thickBot="1" x14ac:dyDescent="0.25">
      <c r="B693" s="3844" t="s">
        <v>5007</v>
      </c>
      <c r="C693" s="3871"/>
      <c r="D693" s="4793" t="s">
        <v>6109</v>
      </c>
      <c r="E693" s="4794"/>
      <c r="F693" s="4794"/>
      <c r="G693" s="4794"/>
      <c r="H693" s="4794"/>
      <c r="I693" s="4794"/>
      <c r="J693" s="4794"/>
      <c r="K693" s="4794"/>
      <c r="L693" s="4794"/>
      <c r="M693" s="4794"/>
      <c r="N693" s="4794"/>
      <c r="O693" s="4794"/>
      <c r="P693" s="4794"/>
      <c r="Q693" s="4795"/>
      <c r="R693" s="2573"/>
      <c r="S693" s="2573"/>
      <c r="T693" s="2573"/>
      <c r="U693" s="2573"/>
      <c r="V693" s="2573"/>
      <c r="W693" s="2573"/>
      <c r="X693" s="2573"/>
      <c r="Y693" s="2573"/>
      <c r="Z693" s="2573"/>
      <c r="AA693" s="2573"/>
      <c r="AB693" s="2573"/>
      <c r="AC693" s="2573"/>
      <c r="AD693" s="2573"/>
      <c r="AE693" s="2573"/>
      <c r="AF693" s="2573"/>
      <c r="AG693" s="2573"/>
      <c r="AH693" s="2573"/>
      <c r="AI693" s="2573"/>
      <c r="AJ693" s="2573"/>
      <c r="AK693" s="2574"/>
    </row>
    <row r="694" spans="2:37" s="2454" customFormat="1" ht="15" customHeight="1" thickBot="1" x14ac:dyDescent="0.25">
      <c r="B694" s="3865"/>
      <c r="C694" s="3849"/>
      <c r="D694" s="3849"/>
      <c r="E694" s="3849"/>
      <c r="F694" s="3849"/>
      <c r="G694" s="3849"/>
      <c r="H694" s="3849"/>
      <c r="I694" s="3849"/>
      <c r="J694" s="3849"/>
      <c r="K694" s="3849"/>
      <c r="L694" s="3849"/>
      <c r="M694" s="3849"/>
      <c r="N694" s="3849"/>
      <c r="O694" s="3849"/>
      <c r="P694" s="3849"/>
      <c r="Q694" s="3849"/>
      <c r="R694" s="2573"/>
      <c r="S694" s="2573"/>
      <c r="T694" s="2573"/>
      <c r="U694" s="2573"/>
      <c r="V694" s="2573"/>
      <c r="W694" s="2573"/>
      <c r="X694" s="2573"/>
      <c r="Y694" s="2573"/>
      <c r="Z694" s="2573"/>
      <c r="AA694" s="2573"/>
      <c r="AB694" s="2573"/>
      <c r="AC694" s="2573"/>
      <c r="AD694" s="2573"/>
      <c r="AE694" s="2573"/>
      <c r="AF694" s="2573"/>
      <c r="AG694" s="2573"/>
      <c r="AH694" s="2573"/>
      <c r="AI694" s="2573"/>
      <c r="AJ694" s="2573"/>
      <c r="AK694" s="2574"/>
    </row>
    <row r="695" spans="2:37" s="2454" customFormat="1" ht="15" customHeight="1" thickBot="1" x14ac:dyDescent="0.25">
      <c r="B695" s="3380"/>
      <c r="C695" s="3381"/>
      <c r="D695" s="3381"/>
      <c r="E695" s="3381"/>
      <c r="F695" s="3384"/>
      <c r="G695" s="3384"/>
      <c r="H695" s="3384"/>
      <c r="I695" s="3384"/>
      <c r="J695" s="3384"/>
      <c r="K695" s="3384"/>
      <c r="L695" s="3384"/>
      <c r="M695" s="3384"/>
      <c r="N695" s="3384"/>
      <c r="O695" s="3384"/>
      <c r="P695" s="3384"/>
      <c r="Q695" s="3384"/>
      <c r="R695" s="2573"/>
      <c r="S695" s="2573"/>
      <c r="T695" s="2573"/>
      <c r="U695" s="2573"/>
      <c r="V695" s="2573"/>
      <c r="W695" s="2573"/>
      <c r="X695" s="2573"/>
      <c r="Y695" s="2573"/>
      <c r="Z695" s="2573"/>
      <c r="AA695" s="2573"/>
      <c r="AB695" s="2573"/>
      <c r="AC695" s="2573"/>
      <c r="AD695" s="2573"/>
      <c r="AE695" s="2573"/>
      <c r="AF695" s="2573"/>
      <c r="AG695" s="2573"/>
      <c r="AH695" s="2573"/>
      <c r="AI695" s="2573"/>
      <c r="AJ695" s="2573"/>
      <c r="AK695" s="2574"/>
    </row>
    <row r="696" spans="2:37" s="2454" customFormat="1" ht="15" customHeight="1" thickBot="1" x14ac:dyDescent="0.25">
      <c r="B696" s="3827" t="s">
        <v>5008</v>
      </c>
      <c r="C696" s="3827"/>
      <c r="D696" s="3827" t="s">
        <v>4998</v>
      </c>
      <c r="E696" s="3827" t="s">
        <v>5009</v>
      </c>
      <c r="F696" s="3850" t="s">
        <v>224</v>
      </c>
      <c r="G696" s="3850"/>
      <c r="H696" s="3850"/>
      <c r="I696" s="3850"/>
      <c r="J696" s="3850"/>
      <c r="K696" s="3850"/>
      <c r="L696" s="3850"/>
      <c r="M696" s="3850"/>
      <c r="N696" s="3850"/>
      <c r="O696" s="3850"/>
      <c r="P696" s="3850"/>
      <c r="Q696" s="3850"/>
      <c r="R696" s="3850"/>
      <c r="S696" s="3850" t="s">
        <v>340</v>
      </c>
      <c r="T696" s="3850"/>
      <c r="U696" s="3850"/>
      <c r="V696" s="3850"/>
      <c r="W696" s="3850"/>
      <c r="X696" s="3850"/>
      <c r="Y696" s="3850"/>
      <c r="Z696" s="3850"/>
      <c r="AA696" s="3850"/>
      <c r="AB696" s="3850"/>
      <c r="AC696" s="3850"/>
      <c r="AD696" s="3850" t="s">
        <v>225</v>
      </c>
      <c r="AE696" s="3850"/>
      <c r="AF696" s="3850"/>
      <c r="AG696" s="3850"/>
      <c r="AH696" s="3851" t="s">
        <v>4993</v>
      </c>
      <c r="AI696" s="3851"/>
      <c r="AJ696" s="3851"/>
      <c r="AK696" s="2574"/>
    </row>
    <row r="697" spans="2:37" s="2454" customFormat="1" ht="15" customHeight="1" thickBot="1" x14ac:dyDescent="0.25">
      <c r="B697" s="3828"/>
      <c r="C697" s="3828"/>
      <c r="D697" s="3828"/>
      <c r="E697" s="3828"/>
      <c r="F697" s="3828" t="s">
        <v>5010</v>
      </c>
      <c r="G697" s="3828" t="s">
        <v>5011</v>
      </c>
      <c r="H697" s="3827" t="s">
        <v>5012</v>
      </c>
      <c r="I697" s="3830" t="s">
        <v>5013</v>
      </c>
      <c r="J697" s="3830" t="s">
        <v>5014</v>
      </c>
      <c r="K697" s="3829" t="s">
        <v>5015</v>
      </c>
      <c r="L697" s="3829" t="s">
        <v>5016</v>
      </c>
      <c r="M697" s="3830" t="s">
        <v>5017</v>
      </c>
      <c r="N697" s="3830"/>
      <c r="O697" s="3829" t="s">
        <v>5018</v>
      </c>
      <c r="P697" s="3829" t="s">
        <v>5019</v>
      </c>
      <c r="Q697" s="3829" t="s">
        <v>5020</v>
      </c>
      <c r="R697" s="3829" t="s">
        <v>5021</v>
      </c>
      <c r="S697" s="3827" t="s">
        <v>5022</v>
      </c>
      <c r="T697" s="3827" t="s">
        <v>5023</v>
      </c>
      <c r="U697" s="3827" t="s">
        <v>5024</v>
      </c>
      <c r="V697" s="3827" t="s">
        <v>5025</v>
      </c>
      <c r="W697" s="3827" t="s">
        <v>5026</v>
      </c>
      <c r="X697" s="3827" t="s">
        <v>5027</v>
      </c>
      <c r="Y697" s="3827" t="s">
        <v>5028</v>
      </c>
      <c r="Z697" s="3827" t="s">
        <v>5029</v>
      </c>
      <c r="AA697" s="3827" t="s">
        <v>5030</v>
      </c>
      <c r="AB697" s="3830" t="s">
        <v>5031</v>
      </c>
      <c r="AC697" s="3830" t="s">
        <v>5032</v>
      </c>
      <c r="AD697" s="3827" t="s">
        <v>5033</v>
      </c>
      <c r="AE697" s="3827" t="s">
        <v>5034</v>
      </c>
      <c r="AF697" s="3827" t="s">
        <v>5035</v>
      </c>
      <c r="AG697" s="3827" t="s">
        <v>5036</v>
      </c>
      <c r="AH697" s="3827" t="s">
        <v>1154</v>
      </c>
      <c r="AI697" s="3827" t="s">
        <v>4994</v>
      </c>
      <c r="AJ697" s="3827" t="s">
        <v>4995</v>
      </c>
      <c r="AK697" s="2574"/>
    </row>
    <row r="698" spans="2:37" s="2454" customFormat="1" ht="15" customHeight="1" thickBot="1" x14ac:dyDescent="0.25">
      <c r="B698" s="3828"/>
      <c r="C698" s="3828"/>
      <c r="D698" s="3828"/>
      <c r="E698" s="3828"/>
      <c r="F698" s="3828"/>
      <c r="G698" s="3828"/>
      <c r="H698" s="3828"/>
      <c r="I698" s="3829"/>
      <c r="J698" s="3829"/>
      <c r="K698" s="3829"/>
      <c r="L698" s="3829"/>
      <c r="M698" s="3382" t="s">
        <v>5037</v>
      </c>
      <c r="N698" s="3383" t="s">
        <v>2798</v>
      </c>
      <c r="O698" s="3829"/>
      <c r="P698" s="3829"/>
      <c r="Q698" s="3829"/>
      <c r="R698" s="3829"/>
      <c r="S698" s="3828"/>
      <c r="T698" s="3828"/>
      <c r="U698" s="3828"/>
      <c r="V698" s="3828"/>
      <c r="W698" s="3828"/>
      <c r="X698" s="3828"/>
      <c r="Y698" s="3828"/>
      <c r="Z698" s="3828"/>
      <c r="AA698" s="3828"/>
      <c r="AB698" s="3829"/>
      <c r="AC698" s="3829"/>
      <c r="AD698" s="3828"/>
      <c r="AE698" s="3828"/>
      <c r="AF698" s="3828"/>
      <c r="AG698" s="3828"/>
      <c r="AH698" s="3828"/>
      <c r="AI698" s="3828"/>
      <c r="AJ698" s="3828"/>
      <c r="AK698" s="2574"/>
    </row>
    <row r="699" spans="2:37" s="2454" customFormat="1" ht="15" customHeight="1" x14ac:dyDescent="0.2">
      <c r="B699" s="4782"/>
      <c r="C699" s="4783"/>
      <c r="D699" s="3320"/>
      <c r="E699" s="3321"/>
      <c r="F699" s="3321"/>
      <c r="G699" s="3322"/>
      <c r="H699" s="3323"/>
      <c r="I699" s="3323"/>
      <c r="J699" s="3323"/>
      <c r="K699" s="3322"/>
      <c r="L699" s="3322"/>
      <c r="M699" s="3320"/>
      <c r="N699" s="3324"/>
      <c r="O699" s="3322"/>
      <c r="P699" s="3322"/>
      <c r="Q699" s="3322"/>
      <c r="R699" s="3322"/>
      <c r="S699" s="3301"/>
      <c r="T699" s="3322"/>
      <c r="U699" s="3325"/>
      <c r="V699" s="3325"/>
      <c r="W699" s="3322"/>
      <c r="X699" s="3322"/>
      <c r="Y699" s="3325"/>
      <c r="Z699" s="3325"/>
      <c r="AA699" s="3325"/>
      <c r="AB699" s="3322"/>
      <c r="AC699" s="3322"/>
      <c r="AD699" s="3321"/>
      <c r="AE699" s="3326"/>
      <c r="AF699" s="3327"/>
      <c r="AG699" s="3322"/>
      <c r="AH699" s="3328"/>
      <c r="AI699" s="3328"/>
      <c r="AJ699" s="3302"/>
      <c r="AK699" s="2574"/>
    </row>
    <row r="700" spans="2:37" s="2454" customFormat="1" ht="15" customHeight="1" x14ac:dyDescent="0.2">
      <c r="B700" s="4779"/>
      <c r="C700" s="4780"/>
      <c r="D700" s="3329"/>
      <c r="E700" s="3330"/>
      <c r="F700" s="3330"/>
      <c r="G700" s="3331"/>
      <c r="H700" s="3332"/>
      <c r="I700" s="3332"/>
      <c r="J700" s="3332"/>
      <c r="K700" s="3331"/>
      <c r="L700" s="3331"/>
      <c r="M700" s="3329"/>
      <c r="N700" s="3333"/>
      <c r="O700" s="3331"/>
      <c r="P700" s="3331"/>
      <c r="Q700" s="3331"/>
      <c r="R700" s="3331"/>
      <c r="S700" s="3308"/>
      <c r="T700" s="3331"/>
      <c r="U700" s="3334"/>
      <c r="V700" s="3334"/>
      <c r="W700" s="3331"/>
      <c r="X700" s="3331"/>
      <c r="Y700" s="3334"/>
      <c r="Z700" s="3334"/>
      <c r="AA700" s="3334"/>
      <c r="AB700" s="3331"/>
      <c r="AC700" s="3331"/>
      <c r="AD700" s="3330"/>
      <c r="AE700" s="3335"/>
      <c r="AF700" s="3336"/>
      <c r="AG700" s="3331"/>
      <c r="AH700" s="3337"/>
      <c r="AI700" s="3337"/>
      <c r="AJ700" s="3313"/>
      <c r="AK700" s="2574"/>
    </row>
    <row r="701" spans="2:37" s="2454" customFormat="1" ht="15" customHeight="1" x14ac:dyDescent="0.2">
      <c r="B701" s="4779"/>
      <c r="C701" s="4780"/>
      <c r="D701" s="3329"/>
      <c r="E701" s="3330"/>
      <c r="F701" s="3330"/>
      <c r="G701" s="3331"/>
      <c r="H701" s="3332"/>
      <c r="I701" s="3332"/>
      <c r="J701" s="3332"/>
      <c r="K701" s="3331"/>
      <c r="L701" s="3331"/>
      <c r="M701" s="3329"/>
      <c r="N701" s="3333"/>
      <c r="O701" s="3331"/>
      <c r="P701" s="3331"/>
      <c r="Q701" s="3331"/>
      <c r="R701" s="3331"/>
      <c r="S701" s="3308"/>
      <c r="T701" s="3331"/>
      <c r="U701" s="3334"/>
      <c r="V701" s="3334"/>
      <c r="W701" s="3331"/>
      <c r="X701" s="3331"/>
      <c r="Y701" s="3334"/>
      <c r="Z701" s="3334"/>
      <c r="AA701" s="3334"/>
      <c r="AB701" s="3331"/>
      <c r="AC701" s="3331"/>
      <c r="AD701" s="3330"/>
      <c r="AE701" s="3335"/>
      <c r="AF701" s="3336"/>
      <c r="AG701" s="3331"/>
      <c r="AH701" s="3337"/>
      <c r="AI701" s="3337"/>
      <c r="AJ701" s="3313"/>
      <c r="AK701" s="2574"/>
    </row>
    <row r="702" spans="2:37" s="2454" customFormat="1" ht="15" customHeight="1" thickBot="1" x14ac:dyDescent="0.25">
      <c r="B702" s="4791"/>
      <c r="C702" s="4792"/>
      <c r="D702" s="3055"/>
      <c r="E702" s="3056"/>
      <c r="F702" s="3056"/>
      <c r="G702" s="3316"/>
      <c r="H702" s="3317"/>
      <c r="I702" s="3317"/>
      <c r="J702" s="3288"/>
      <c r="K702" s="3316"/>
      <c r="L702" s="3316"/>
      <c r="M702" s="3314"/>
      <c r="N702" s="3318"/>
      <c r="O702" s="3316"/>
      <c r="P702" s="3316"/>
      <c r="Q702" s="3316"/>
      <c r="R702" s="3316"/>
      <c r="S702" s="3300"/>
      <c r="T702" s="3316"/>
      <c r="U702" s="3319"/>
      <c r="V702" s="3319"/>
      <c r="W702" s="3316"/>
      <c r="X702" s="3316"/>
      <c r="Y702" s="3319"/>
      <c r="Z702" s="3319"/>
      <c r="AA702" s="3319"/>
      <c r="AB702" s="3316"/>
      <c r="AC702" s="3316"/>
      <c r="AD702" s="3315"/>
      <c r="AE702" s="3296"/>
      <c r="AF702" s="3297"/>
      <c r="AG702" s="3297"/>
      <c r="AH702" s="3298"/>
      <c r="AI702" s="3298"/>
      <c r="AJ702" s="3299"/>
      <c r="AK702" s="2574"/>
    </row>
    <row r="703" spans="2:37" s="2454" customFormat="1" ht="15" customHeight="1" x14ac:dyDescent="0.2">
      <c r="B703" s="2575"/>
      <c r="C703" s="2568"/>
      <c r="D703" s="2568"/>
      <c r="E703" s="2568"/>
      <c r="F703" s="2568"/>
      <c r="G703" s="2568"/>
      <c r="H703" s="2568"/>
      <c r="I703" s="2569"/>
      <c r="J703" s="2569"/>
      <c r="K703" s="2569"/>
      <c r="L703" s="2569"/>
      <c r="M703" s="2568"/>
      <c r="N703" s="2569"/>
      <c r="O703" s="2569"/>
      <c r="P703" s="2569"/>
      <c r="Q703" s="2569"/>
      <c r="R703" s="2569"/>
      <c r="S703" s="2568"/>
      <c r="T703" s="2567"/>
      <c r="U703" s="2567"/>
      <c r="V703" s="2567"/>
      <c r="W703" s="2567"/>
      <c r="X703" s="2567"/>
      <c r="Y703" s="2567"/>
      <c r="Z703" s="2567"/>
      <c r="AA703" s="2567"/>
      <c r="AB703" s="2567"/>
      <c r="AC703" s="2567"/>
      <c r="AD703" s="2567"/>
      <c r="AE703" s="2567"/>
      <c r="AF703" s="2567"/>
      <c r="AG703" s="2567"/>
      <c r="AH703" s="2567"/>
      <c r="AI703" s="2567"/>
      <c r="AJ703" s="2570"/>
      <c r="AK703" s="2574"/>
    </row>
    <row r="704" spans="2:37" s="2454" customFormat="1" ht="15" customHeight="1" x14ac:dyDescent="0.2">
      <c r="B704" s="3834" t="s">
        <v>4996</v>
      </c>
      <c r="C704" s="3835"/>
      <c r="D704" s="4765" t="s">
        <v>1871</v>
      </c>
      <c r="E704" s="4765"/>
      <c r="F704" s="4765"/>
      <c r="G704" s="4765"/>
      <c r="H704" s="4765"/>
      <c r="I704" s="2571"/>
      <c r="J704" s="2571"/>
      <c r="K704" s="2571"/>
      <c r="L704" s="2571"/>
      <c r="M704" s="2571"/>
      <c r="N704" s="2571"/>
      <c r="O704" s="2571"/>
      <c r="P704" s="2571"/>
      <c r="Q704" s="2571"/>
      <c r="R704" s="2571"/>
      <c r="S704" s="2571"/>
      <c r="T704" s="2567"/>
      <c r="U704" s="2567"/>
      <c r="V704" s="2567"/>
      <c r="W704" s="2567"/>
      <c r="X704" s="2567"/>
      <c r="Y704" s="2567"/>
      <c r="Z704" s="2567"/>
      <c r="AA704" s="2567"/>
      <c r="AB704" s="2567"/>
      <c r="AC704" s="2567"/>
      <c r="AD704" s="2567"/>
      <c r="AE704" s="2567"/>
      <c r="AF704" s="2567"/>
      <c r="AG704" s="2567"/>
      <c r="AH704" s="2567"/>
      <c r="AI704" s="2567"/>
      <c r="AJ704" s="2570"/>
      <c r="AK704" s="2574"/>
    </row>
    <row r="705" spans="2:37" s="2454" customFormat="1" ht="15" customHeight="1" x14ac:dyDescent="0.2">
      <c r="B705" s="3834" t="s">
        <v>4997</v>
      </c>
      <c r="C705" s="3835"/>
      <c r="D705" s="4765" t="s">
        <v>1871</v>
      </c>
      <c r="E705" s="4765"/>
      <c r="F705" s="4765"/>
      <c r="G705" s="4765"/>
      <c r="H705" s="2571"/>
      <c r="I705" s="2571"/>
      <c r="J705" s="2571"/>
      <c r="K705" s="2571"/>
      <c r="L705" s="2571"/>
      <c r="M705" s="2571"/>
      <c r="N705" s="2571"/>
      <c r="O705" s="2571"/>
      <c r="P705" s="2571"/>
      <c r="Q705" s="2571"/>
      <c r="R705" s="2571"/>
      <c r="S705" s="2571"/>
      <c r="T705" s="2567"/>
      <c r="U705" s="2567"/>
      <c r="V705" s="2567"/>
      <c r="W705" s="2567"/>
      <c r="X705" s="2567"/>
      <c r="Y705" s="2567"/>
      <c r="Z705" s="2567"/>
      <c r="AA705" s="2567"/>
      <c r="AB705" s="2567"/>
      <c r="AC705" s="2567"/>
      <c r="AD705" s="2567"/>
      <c r="AE705" s="2567"/>
      <c r="AF705" s="2567"/>
      <c r="AG705" s="2567"/>
      <c r="AH705" s="2567"/>
      <c r="AI705" s="2567"/>
      <c r="AJ705" s="2570"/>
      <c r="AK705" s="2574"/>
    </row>
    <row r="706" spans="2:37" s="2454" customFormat="1" ht="15" customHeight="1" thickBot="1" x14ac:dyDescent="0.25">
      <c r="B706" s="3938"/>
      <c r="C706" s="3939"/>
      <c r="D706" s="3940"/>
      <c r="E706" s="3940"/>
      <c r="F706" s="3940"/>
      <c r="G706" s="3940"/>
      <c r="H706" s="2576"/>
      <c r="I706" s="2576"/>
      <c r="J706" s="2576"/>
      <c r="K706" s="2576"/>
      <c r="L706" s="2576"/>
      <c r="M706" s="2576"/>
      <c r="N706" s="2576"/>
      <c r="O706" s="2576"/>
      <c r="P706" s="2576"/>
      <c r="Q706" s="2576"/>
      <c r="R706" s="2576"/>
      <c r="S706" s="2576"/>
      <c r="T706" s="2577"/>
      <c r="U706" s="2577"/>
      <c r="V706" s="2577"/>
      <c r="W706" s="2577"/>
      <c r="X706" s="2577"/>
      <c r="Y706" s="2577"/>
      <c r="Z706" s="2577"/>
      <c r="AA706" s="2577"/>
      <c r="AB706" s="2577"/>
      <c r="AC706" s="2577"/>
      <c r="AD706" s="2577"/>
      <c r="AE706" s="2577"/>
      <c r="AF706" s="2577"/>
      <c r="AG706" s="2577"/>
      <c r="AH706" s="2577"/>
      <c r="AI706" s="2577"/>
      <c r="AJ706" s="2578"/>
      <c r="AK706" s="2579"/>
    </row>
    <row r="707" spans="2:37" s="2454" customFormat="1" ht="15" customHeight="1" x14ac:dyDescent="0.3">
      <c r="B707" s="4784"/>
      <c r="C707" s="4784"/>
      <c r="D707" s="3233"/>
      <c r="E707" s="3234"/>
      <c r="F707" s="3234"/>
      <c r="G707" s="3234"/>
      <c r="H707" s="3234"/>
      <c r="I707" s="2877"/>
      <c r="J707" s="2877"/>
      <c r="K707" s="2877"/>
      <c r="L707" s="2877"/>
      <c r="M707" s="2877"/>
      <c r="N707" s="2877"/>
      <c r="O707" s="2877"/>
      <c r="P707" s="2877"/>
    </row>
    <row r="708" spans="2:37" s="2454" customFormat="1" ht="15" customHeight="1" thickBot="1" x14ac:dyDescent="0.35">
      <c r="C708" s="3233"/>
      <c r="D708" s="3233"/>
      <c r="E708" s="3234"/>
      <c r="F708" s="3234"/>
      <c r="G708" s="3234"/>
      <c r="H708" s="3234"/>
      <c r="I708" s="2877"/>
      <c r="J708" s="2877"/>
      <c r="K708" s="2877"/>
      <c r="L708" s="2877"/>
      <c r="M708" s="2877"/>
      <c r="N708" s="2877"/>
      <c r="O708" s="2877"/>
      <c r="P708" s="2877"/>
    </row>
    <row r="709" spans="2:37" s="2454" customFormat="1" ht="15" customHeight="1" x14ac:dyDescent="0.2">
      <c r="B709" s="3839" t="s">
        <v>5005</v>
      </c>
      <c r="C709" s="3840"/>
      <c r="D709" s="3840"/>
      <c r="E709" s="3840"/>
      <c r="F709" s="3840"/>
      <c r="G709" s="3840"/>
      <c r="H709" s="3840"/>
      <c r="I709" s="3840"/>
      <c r="J709" s="3840"/>
      <c r="K709" s="3840"/>
      <c r="L709" s="3840"/>
      <c r="M709" s="3840"/>
      <c r="N709" s="3840"/>
      <c r="O709" s="3840"/>
      <c r="P709" s="3840"/>
      <c r="Q709" s="3840"/>
      <c r="R709" s="3840"/>
      <c r="S709" s="3840"/>
      <c r="T709" s="3840"/>
      <c r="U709" s="3840"/>
      <c r="V709" s="3840"/>
      <c r="W709" s="3840"/>
      <c r="X709" s="3840"/>
      <c r="Y709" s="3840"/>
      <c r="Z709" s="3840"/>
      <c r="AA709" s="3840"/>
      <c r="AB709" s="3840"/>
      <c r="AC709" s="3840"/>
      <c r="AD709" s="3840"/>
      <c r="AE709" s="3840"/>
      <c r="AF709" s="3840"/>
      <c r="AG709" s="3840"/>
      <c r="AH709" s="3840"/>
      <c r="AI709" s="3840"/>
      <c r="AJ709" s="3840"/>
      <c r="AK709" s="3841"/>
    </row>
    <row r="710" spans="2:37" s="2454" customFormat="1" ht="15" customHeight="1" x14ac:dyDescent="0.2">
      <c r="B710" s="2572"/>
      <c r="C710" s="3381"/>
      <c r="D710" s="3381"/>
      <c r="E710" s="3381"/>
      <c r="F710" s="3381"/>
      <c r="G710" s="2573"/>
      <c r="H710" s="2573"/>
      <c r="I710" s="2573"/>
      <c r="J710" s="2573"/>
      <c r="K710" s="2573"/>
      <c r="L710" s="2573"/>
      <c r="M710" s="2573"/>
      <c r="N710" s="2573"/>
      <c r="O710" s="2573"/>
      <c r="P710" s="2573"/>
      <c r="Q710" s="2573"/>
      <c r="R710" s="2573"/>
      <c r="S710" s="2573"/>
      <c r="T710" s="2573"/>
      <c r="U710" s="2573"/>
      <c r="V710" s="2573"/>
      <c r="W710" s="2573"/>
      <c r="X710" s="2573"/>
      <c r="Y710" s="2573"/>
      <c r="Z710" s="2573"/>
      <c r="AA710" s="2573"/>
      <c r="AB710" s="2573"/>
      <c r="AC710" s="2573"/>
      <c r="AD710" s="2573"/>
      <c r="AE710" s="2573"/>
      <c r="AF710" s="2573"/>
      <c r="AG710" s="2573"/>
      <c r="AH710" s="2573"/>
      <c r="AI710" s="2573"/>
      <c r="AJ710" s="2573"/>
      <c r="AK710" s="2574"/>
    </row>
    <row r="711" spans="2:37" s="2454" customFormat="1" ht="15" customHeight="1" x14ac:dyDescent="0.2">
      <c r="B711" s="2572" t="s">
        <v>4992</v>
      </c>
      <c r="C711" s="3381"/>
      <c r="D711" s="3842" t="s">
        <v>6105</v>
      </c>
      <c r="E711" s="3842"/>
      <c r="F711" s="3842"/>
      <c r="G711" s="2573"/>
      <c r="H711" s="2573"/>
      <c r="I711" s="2573"/>
      <c r="J711" s="2573"/>
      <c r="K711" s="2573"/>
      <c r="L711" s="2573"/>
      <c r="M711" s="2573"/>
      <c r="N711" s="2573"/>
      <c r="O711" s="2573"/>
      <c r="P711" s="2573"/>
      <c r="Q711" s="2573"/>
      <c r="R711" s="2573"/>
      <c r="S711" s="2573"/>
      <c r="T711" s="2573"/>
      <c r="U711" s="2573"/>
      <c r="V711" s="2573"/>
      <c r="W711" s="2573"/>
      <c r="X711" s="2573"/>
      <c r="Y711" s="2573"/>
      <c r="Z711" s="2573"/>
      <c r="AA711" s="2573"/>
      <c r="AB711" s="2573"/>
      <c r="AC711" s="2573"/>
      <c r="AD711" s="2573"/>
      <c r="AE711" s="2573"/>
      <c r="AF711" s="2573"/>
      <c r="AG711" s="2573"/>
      <c r="AH711" s="2573"/>
      <c r="AI711" s="2573"/>
      <c r="AJ711" s="2573"/>
      <c r="AK711" s="2574"/>
    </row>
    <row r="712" spans="2:37" s="2454" customFormat="1" ht="15" customHeight="1" thickBot="1" x14ac:dyDescent="0.25">
      <c r="B712" s="3863" t="s">
        <v>5006</v>
      </c>
      <c r="C712" s="3864"/>
      <c r="D712" s="3843">
        <v>41586</v>
      </c>
      <c r="E712" s="3843"/>
      <c r="F712" s="3385"/>
      <c r="G712" s="2573"/>
      <c r="H712" s="2573"/>
      <c r="I712" s="2573"/>
      <c r="J712" s="2573"/>
      <c r="K712" s="2573"/>
      <c r="L712" s="2573"/>
      <c r="M712" s="2573"/>
      <c r="N712" s="2573"/>
      <c r="O712" s="2573"/>
      <c r="P712" s="2573"/>
      <c r="Q712" s="2573"/>
      <c r="R712" s="2573"/>
      <c r="S712" s="2573"/>
      <c r="T712" s="2573"/>
      <c r="U712" s="2573"/>
      <c r="V712" s="2573"/>
      <c r="W712" s="2573"/>
      <c r="X712" s="2573"/>
      <c r="Y712" s="2573"/>
      <c r="Z712" s="2573"/>
      <c r="AA712" s="2573"/>
      <c r="AB712" s="2573"/>
      <c r="AC712" s="2573"/>
      <c r="AD712" s="2573"/>
      <c r="AE712" s="2573"/>
      <c r="AF712" s="2573"/>
      <c r="AG712" s="2573"/>
      <c r="AH712" s="2573"/>
      <c r="AI712" s="2573"/>
      <c r="AJ712" s="2573"/>
      <c r="AK712" s="2574"/>
    </row>
    <row r="713" spans="2:37" s="2454" customFormat="1" ht="112.5" customHeight="1" thickBot="1" x14ac:dyDescent="0.25">
      <c r="B713" s="3844" t="s">
        <v>5007</v>
      </c>
      <c r="C713" s="3871"/>
      <c r="D713" s="4768" t="s">
        <v>6106</v>
      </c>
      <c r="E713" s="4769"/>
      <c r="F713" s="4769"/>
      <c r="G713" s="4769"/>
      <c r="H713" s="4769"/>
      <c r="I713" s="4769"/>
      <c r="J713" s="4769"/>
      <c r="K713" s="4769"/>
      <c r="L713" s="4769"/>
      <c r="M713" s="4769"/>
      <c r="N713" s="4769"/>
      <c r="O713" s="4769"/>
      <c r="P713" s="4769"/>
      <c r="Q713" s="4770"/>
      <c r="R713" s="2573"/>
      <c r="S713" s="2573"/>
      <c r="T713" s="2573"/>
      <c r="U713" s="2573"/>
      <c r="V713" s="2573"/>
      <c r="W713" s="2573"/>
      <c r="X713" s="2573"/>
      <c r="Y713" s="2573"/>
      <c r="Z713" s="2573"/>
      <c r="AA713" s="2573"/>
      <c r="AB713" s="2573"/>
      <c r="AC713" s="2573"/>
      <c r="AD713" s="2573"/>
      <c r="AE713" s="2573"/>
      <c r="AF713" s="2573"/>
      <c r="AG713" s="2573"/>
      <c r="AH713" s="2573"/>
      <c r="AI713" s="2573"/>
      <c r="AJ713" s="2573"/>
      <c r="AK713" s="2574"/>
    </row>
    <row r="714" spans="2:37" s="2454" customFormat="1" ht="15" customHeight="1" thickBot="1" x14ac:dyDescent="0.25">
      <c r="B714" s="3865"/>
      <c r="C714" s="3849"/>
      <c r="D714" s="3849"/>
      <c r="E714" s="3849"/>
      <c r="F714" s="3849"/>
      <c r="G714" s="3849"/>
      <c r="H714" s="3849"/>
      <c r="I714" s="3849"/>
      <c r="J714" s="3849"/>
      <c r="K714" s="3849"/>
      <c r="L714" s="3849"/>
      <c r="M714" s="3849"/>
      <c r="N714" s="3849"/>
      <c r="O714" s="3849"/>
      <c r="P714" s="3849"/>
      <c r="Q714" s="3849"/>
      <c r="R714" s="2573"/>
      <c r="S714" s="2573"/>
      <c r="T714" s="2573"/>
      <c r="U714" s="2573"/>
      <c r="V714" s="2573"/>
      <c r="W714" s="2573"/>
      <c r="X714" s="2573"/>
      <c r="Y714" s="2573"/>
      <c r="Z714" s="2573"/>
      <c r="AA714" s="2573"/>
      <c r="AB714" s="2573"/>
      <c r="AC714" s="2573"/>
      <c r="AD714" s="2573"/>
      <c r="AE714" s="2573"/>
      <c r="AF714" s="2573"/>
      <c r="AG714" s="2573"/>
      <c r="AH714" s="2573"/>
      <c r="AI714" s="2573"/>
      <c r="AJ714" s="2573"/>
      <c r="AK714" s="2574"/>
    </row>
    <row r="715" spans="2:37" s="2454" customFormat="1" ht="15" customHeight="1" thickBot="1" x14ac:dyDescent="0.25">
      <c r="B715" s="3380"/>
      <c r="C715" s="3381"/>
      <c r="D715" s="3381"/>
      <c r="E715" s="3381"/>
      <c r="F715" s="3384"/>
      <c r="G715" s="3384"/>
      <c r="H715" s="3384"/>
      <c r="I715" s="3384"/>
      <c r="J715" s="3384"/>
      <c r="K715" s="3384"/>
      <c r="L715" s="3384"/>
      <c r="M715" s="3384"/>
      <c r="N715" s="3384"/>
      <c r="O715" s="3384"/>
      <c r="P715" s="3384"/>
      <c r="Q715" s="3384"/>
      <c r="R715" s="2573"/>
      <c r="S715" s="2573"/>
      <c r="T715" s="2573"/>
      <c r="U715" s="2573"/>
      <c r="V715" s="2573"/>
      <c r="W715" s="2573"/>
      <c r="X715" s="2573"/>
      <c r="Y715" s="2573"/>
      <c r="Z715" s="2573"/>
      <c r="AA715" s="2573"/>
      <c r="AB715" s="2573"/>
      <c r="AC715" s="2573"/>
      <c r="AD715" s="2573"/>
      <c r="AE715" s="2573"/>
      <c r="AF715" s="2573"/>
      <c r="AG715" s="2573"/>
      <c r="AH715" s="2573"/>
      <c r="AI715" s="2573"/>
      <c r="AJ715" s="2573"/>
      <c r="AK715" s="2574"/>
    </row>
    <row r="716" spans="2:37" s="2454" customFormat="1" ht="15" customHeight="1" thickBot="1" x14ac:dyDescent="0.25">
      <c r="B716" s="3827" t="s">
        <v>5008</v>
      </c>
      <c r="C716" s="3827"/>
      <c r="D716" s="3827" t="s">
        <v>4998</v>
      </c>
      <c r="E716" s="3827" t="s">
        <v>5009</v>
      </c>
      <c r="F716" s="3850" t="s">
        <v>224</v>
      </c>
      <c r="G716" s="3850"/>
      <c r="H716" s="3850"/>
      <c r="I716" s="3850"/>
      <c r="J716" s="3850"/>
      <c r="K716" s="3850"/>
      <c r="L716" s="3850"/>
      <c r="M716" s="3850"/>
      <c r="N716" s="3850"/>
      <c r="O716" s="3850"/>
      <c r="P716" s="3850"/>
      <c r="Q716" s="3850"/>
      <c r="R716" s="3850"/>
      <c r="S716" s="3850" t="s">
        <v>340</v>
      </c>
      <c r="T716" s="3850"/>
      <c r="U716" s="3850"/>
      <c r="V716" s="3850"/>
      <c r="W716" s="3850"/>
      <c r="X716" s="3850"/>
      <c r="Y716" s="3850"/>
      <c r="Z716" s="3850"/>
      <c r="AA716" s="3850"/>
      <c r="AB716" s="3850"/>
      <c r="AC716" s="3850"/>
      <c r="AD716" s="3850" t="s">
        <v>225</v>
      </c>
      <c r="AE716" s="3850"/>
      <c r="AF716" s="3850"/>
      <c r="AG716" s="3850"/>
      <c r="AH716" s="3851" t="s">
        <v>4993</v>
      </c>
      <c r="AI716" s="3851"/>
      <c r="AJ716" s="3851"/>
      <c r="AK716" s="2574"/>
    </row>
    <row r="717" spans="2:37" s="2454" customFormat="1" ht="15" customHeight="1" thickBot="1" x14ac:dyDescent="0.25">
      <c r="B717" s="3828"/>
      <c r="C717" s="3828"/>
      <c r="D717" s="3828"/>
      <c r="E717" s="3828"/>
      <c r="F717" s="3828" t="s">
        <v>5010</v>
      </c>
      <c r="G717" s="3828" t="s">
        <v>5011</v>
      </c>
      <c r="H717" s="3827" t="s">
        <v>5012</v>
      </c>
      <c r="I717" s="3830" t="s">
        <v>5013</v>
      </c>
      <c r="J717" s="3830" t="s">
        <v>5014</v>
      </c>
      <c r="K717" s="3829" t="s">
        <v>5015</v>
      </c>
      <c r="L717" s="3829" t="s">
        <v>5016</v>
      </c>
      <c r="M717" s="3830" t="s">
        <v>5017</v>
      </c>
      <c r="N717" s="3830"/>
      <c r="O717" s="3829" t="s">
        <v>5018</v>
      </c>
      <c r="P717" s="3829" t="s">
        <v>5019</v>
      </c>
      <c r="Q717" s="3829" t="s">
        <v>5020</v>
      </c>
      <c r="R717" s="3829" t="s">
        <v>5021</v>
      </c>
      <c r="S717" s="3827" t="s">
        <v>5022</v>
      </c>
      <c r="T717" s="3827" t="s">
        <v>5023</v>
      </c>
      <c r="U717" s="3827" t="s">
        <v>5024</v>
      </c>
      <c r="V717" s="3827" t="s">
        <v>5025</v>
      </c>
      <c r="W717" s="3827" t="s">
        <v>5026</v>
      </c>
      <c r="X717" s="3827" t="s">
        <v>5027</v>
      </c>
      <c r="Y717" s="3827" t="s">
        <v>5028</v>
      </c>
      <c r="Z717" s="3827" t="s">
        <v>5029</v>
      </c>
      <c r="AA717" s="3827" t="s">
        <v>5030</v>
      </c>
      <c r="AB717" s="3830" t="s">
        <v>5031</v>
      </c>
      <c r="AC717" s="3830" t="s">
        <v>5032</v>
      </c>
      <c r="AD717" s="3827" t="s">
        <v>5033</v>
      </c>
      <c r="AE717" s="3827" t="s">
        <v>5034</v>
      </c>
      <c r="AF717" s="3827" t="s">
        <v>5035</v>
      </c>
      <c r="AG717" s="3827" t="s">
        <v>5036</v>
      </c>
      <c r="AH717" s="3827" t="s">
        <v>1154</v>
      </c>
      <c r="AI717" s="3827" t="s">
        <v>4994</v>
      </c>
      <c r="AJ717" s="3827" t="s">
        <v>4995</v>
      </c>
      <c r="AK717" s="2574"/>
    </row>
    <row r="718" spans="2:37" s="2454" customFormat="1" ht="15" customHeight="1" thickBot="1" x14ac:dyDescent="0.25">
      <c r="B718" s="3828"/>
      <c r="C718" s="3828"/>
      <c r="D718" s="3828"/>
      <c r="E718" s="3828"/>
      <c r="F718" s="3828"/>
      <c r="G718" s="3828"/>
      <c r="H718" s="3828"/>
      <c r="I718" s="3829"/>
      <c r="J718" s="3829"/>
      <c r="K718" s="3829"/>
      <c r="L718" s="3829"/>
      <c r="M718" s="3382" t="s">
        <v>5037</v>
      </c>
      <c r="N718" s="3383" t="s">
        <v>2798</v>
      </c>
      <c r="O718" s="3829"/>
      <c r="P718" s="3829"/>
      <c r="Q718" s="3829"/>
      <c r="R718" s="3829"/>
      <c r="S718" s="3828"/>
      <c r="T718" s="3828"/>
      <c r="U718" s="3828"/>
      <c r="V718" s="3828"/>
      <c r="W718" s="3828"/>
      <c r="X718" s="3828"/>
      <c r="Y718" s="3828"/>
      <c r="Z718" s="3828"/>
      <c r="AA718" s="3828"/>
      <c r="AB718" s="3829"/>
      <c r="AC718" s="3829"/>
      <c r="AD718" s="3828"/>
      <c r="AE718" s="3828"/>
      <c r="AF718" s="3828"/>
      <c r="AG718" s="3828"/>
      <c r="AH718" s="3828"/>
      <c r="AI718" s="3828"/>
      <c r="AJ718" s="3828"/>
      <c r="AK718" s="2574"/>
    </row>
    <row r="719" spans="2:37" s="2454" customFormat="1" ht="15" customHeight="1" x14ac:dyDescent="0.2">
      <c r="B719" s="4785" t="s">
        <v>6105</v>
      </c>
      <c r="C719" s="4786"/>
      <c r="D719" s="3320" t="s">
        <v>6107</v>
      </c>
      <c r="E719" s="3321">
        <v>18</v>
      </c>
      <c r="F719" s="3321">
        <v>10</v>
      </c>
      <c r="G719" s="3322"/>
      <c r="H719" s="3323"/>
      <c r="I719" s="3323"/>
      <c r="J719" s="3323"/>
      <c r="K719" s="3322">
        <v>0.1</v>
      </c>
      <c r="L719" s="3322">
        <v>0.1</v>
      </c>
      <c r="M719" s="3320"/>
      <c r="N719" s="2699"/>
      <c r="O719" s="3322">
        <v>0.1</v>
      </c>
      <c r="P719" s="3322">
        <v>0.1</v>
      </c>
      <c r="Q719" s="3322">
        <v>0.1</v>
      </c>
      <c r="R719" s="3322">
        <v>0.1</v>
      </c>
      <c r="S719" s="2700"/>
      <c r="T719" s="3322"/>
      <c r="U719" s="3325"/>
      <c r="V719" s="3325"/>
      <c r="W719" s="3322"/>
      <c r="X719" s="3331">
        <v>0.06</v>
      </c>
      <c r="Y719" s="3325"/>
      <c r="Z719" s="3325">
        <v>200</v>
      </c>
      <c r="AA719" s="3325"/>
      <c r="AB719" s="3322"/>
      <c r="AC719" s="3331">
        <v>0.06</v>
      </c>
      <c r="AD719" s="3321"/>
      <c r="AE719" s="2595">
        <v>200</v>
      </c>
      <c r="AF719" s="2596"/>
      <c r="AG719" s="3322">
        <v>0.1</v>
      </c>
      <c r="AH719" s="2701"/>
      <c r="AI719" s="2701"/>
      <c r="AJ719" s="3402"/>
      <c r="AK719" s="2574"/>
    </row>
    <row r="720" spans="2:37" s="2454" customFormat="1" ht="15" customHeight="1" x14ac:dyDescent="0.2">
      <c r="B720" s="2575"/>
      <c r="C720" s="2568"/>
      <c r="D720" s="2568"/>
      <c r="E720" s="2568"/>
      <c r="F720" s="2568"/>
      <c r="G720" s="2568"/>
      <c r="H720" s="2568"/>
      <c r="I720" s="2569"/>
      <c r="J720" s="2569"/>
      <c r="K720" s="2569"/>
      <c r="L720" s="2569"/>
      <c r="M720" s="2568"/>
      <c r="N720" s="2569"/>
      <c r="O720" s="2569"/>
      <c r="P720" s="2569"/>
      <c r="Q720" s="2569"/>
      <c r="R720" s="2569"/>
      <c r="S720" s="2568"/>
      <c r="T720" s="2567"/>
      <c r="U720" s="2567"/>
      <c r="V720" s="2567"/>
      <c r="W720" s="2567"/>
      <c r="X720" s="2567"/>
      <c r="Y720" s="2567"/>
      <c r="Z720" s="2567"/>
      <c r="AA720" s="2567"/>
      <c r="AB720" s="2567"/>
      <c r="AC720" s="2567"/>
      <c r="AD720" s="2567"/>
      <c r="AE720" s="2567"/>
      <c r="AF720" s="2567"/>
      <c r="AG720" s="2567"/>
      <c r="AH720" s="2567"/>
      <c r="AI720" s="2567"/>
      <c r="AJ720" s="2570"/>
      <c r="AK720" s="2574"/>
    </row>
    <row r="721" spans="2:37" s="2454" customFormat="1" ht="15" customHeight="1" x14ac:dyDescent="0.2">
      <c r="B721" s="3834" t="s">
        <v>4996</v>
      </c>
      <c r="C721" s="3835"/>
      <c r="D721" s="4765" t="s">
        <v>5137</v>
      </c>
      <c r="E721" s="4765"/>
      <c r="F721" s="4765"/>
      <c r="G721" s="4765"/>
      <c r="H721" s="4765"/>
      <c r="I721" s="2571"/>
      <c r="J721" s="2571"/>
      <c r="K721" s="2571"/>
      <c r="L721" s="2571"/>
      <c r="M721" s="2571"/>
      <c r="N721" s="2571"/>
      <c r="O721" s="2571"/>
      <c r="P721" s="2571"/>
      <c r="Q721" s="2571"/>
      <c r="R721" s="2571"/>
      <c r="S721" s="2571"/>
      <c r="T721" s="2567"/>
      <c r="U721" s="2567"/>
      <c r="V721" s="2567"/>
      <c r="W721" s="2567"/>
      <c r="X721" s="2567"/>
      <c r="Y721" s="2567"/>
      <c r="Z721" s="2567"/>
      <c r="AA721" s="2567"/>
      <c r="AB721" s="2567"/>
      <c r="AC721" s="2567"/>
      <c r="AD721" s="2567"/>
      <c r="AE721" s="2567"/>
      <c r="AF721" s="2567"/>
      <c r="AG721" s="2567"/>
      <c r="AH721" s="2567"/>
      <c r="AI721" s="2567"/>
      <c r="AJ721" s="2570"/>
      <c r="AK721" s="2574"/>
    </row>
    <row r="722" spans="2:37" s="2454" customFormat="1" ht="15" customHeight="1" x14ac:dyDescent="0.2">
      <c r="B722" s="3834" t="s">
        <v>4997</v>
      </c>
      <c r="C722" s="3835"/>
      <c r="D722" s="4765" t="s">
        <v>6</v>
      </c>
      <c r="E722" s="4765"/>
      <c r="F722" s="4765"/>
      <c r="G722" s="4765"/>
      <c r="H722" s="2571"/>
      <c r="I722" s="2571"/>
      <c r="J722" s="2571"/>
      <c r="K722" s="2571"/>
      <c r="L722" s="2571"/>
      <c r="M722" s="2571"/>
      <c r="N722" s="2571"/>
      <c r="O722" s="2571"/>
      <c r="P722" s="2571"/>
      <c r="Q722" s="2571"/>
      <c r="R722" s="2571"/>
      <c r="S722" s="2571"/>
      <c r="T722" s="2567"/>
      <c r="U722" s="2567"/>
      <c r="V722" s="2567"/>
      <c r="W722" s="2567"/>
      <c r="X722" s="2567"/>
      <c r="Y722" s="2567"/>
      <c r="Z722" s="2567"/>
      <c r="AA722" s="2567"/>
      <c r="AB722" s="2567"/>
      <c r="AC722" s="2567"/>
      <c r="AD722" s="2567"/>
      <c r="AE722" s="2567"/>
      <c r="AF722" s="2567"/>
      <c r="AG722" s="2567"/>
      <c r="AH722" s="2567"/>
      <c r="AI722" s="2567"/>
      <c r="AJ722" s="2570"/>
      <c r="AK722" s="2574"/>
    </row>
    <row r="723" spans="2:37" s="2454" customFormat="1" ht="15" customHeight="1" thickBot="1" x14ac:dyDescent="0.25">
      <c r="B723" s="3938"/>
      <c r="C723" s="3939"/>
      <c r="D723" s="3940"/>
      <c r="E723" s="3940"/>
      <c r="F723" s="3940"/>
      <c r="G723" s="3940"/>
      <c r="H723" s="2576"/>
      <c r="I723" s="2576"/>
      <c r="J723" s="2576"/>
      <c r="K723" s="2576"/>
      <c r="L723" s="2576"/>
      <c r="M723" s="2576"/>
      <c r="N723" s="2576"/>
      <c r="O723" s="2576"/>
      <c r="P723" s="2576"/>
      <c r="Q723" s="2576"/>
      <c r="R723" s="2576"/>
      <c r="S723" s="2576"/>
      <c r="T723" s="2577"/>
      <c r="U723" s="2577"/>
      <c r="V723" s="2577"/>
      <c r="W723" s="2577"/>
      <c r="X723" s="2577"/>
      <c r="Y723" s="2577"/>
      <c r="Z723" s="2577"/>
      <c r="AA723" s="2577"/>
      <c r="AB723" s="2577"/>
      <c r="AC723" s="2577"/>
      <c r="AD723" s="2577"/>
      <c r="AE723" s="2577"/>
      <c r="AF723" s="2577"/>
      <c r="AG723" s="2577"/>
      <c r="AH723" s="2577"/>
      <c r="AI723" s="2577"/>
      <c r="AJ723" s="2578"/>
      <c r="AK723" s="2579"/>
    </row>
    <row r="724" spans="2:37" s="2454" customFormat="1" ht="15" customHeight="1" x14ac:dyDescent="0.3">
      <c r="B724" s="4784"/>
      <c r="C724" s="4784"/>
      <c r="D724" s="3233"/>
      <c r="E724" s="3234"/>
      <c r="F724" s="3234"/>
      <c r="G724" s="3234"/>
      <c r="H724" s="3234"/>
      <c r="I724" s="2877"/>
      <c r="J724" s="2877"/>
      <c r="K724" s="2877"/>
      <c r="L724" s="2877"/>
      <c r="M724" s="2877"/>
      <c r="N724" s="2877"/>
      <c r="O724" s="2877"/>
      <c r="P724" s="2877"/>
    </row>
    <row r="725" spans="2:37" s="2454" customFormat="1" ht="15" customHeight="1" thickBot="1" x14ac:dyDescent="0.35">
      <c r="C725" s="3233"/>
      <c r="D725" s="3233"/>
      <c r="E725" s="3234"/>
      <c r="F725" s="3234"/>
      <c r="G725" s="3234"/>
      <c r="H725" s="3234"/>
      <c r="I725" s="2877"/>
      <c r="J725" s="2877"/>
      <c r="K725" s="2877"/>
      <c r="L725" s="2877"/>
      <c r="M725" s="2877"/>
      <c r="N725" s="2877"/>
      <c r="O725" s="2877"/>
      <c r="P725" s="2877"/>
    </row>
    <row r="726" spans="2:37" s="2454" customFormat="1" ht="15" customHeight="1" x14ac:dyDescent="0.2">
      <c r="B726" s="3839" t="s">
        <v>5005</v>
      </c>
      <c r="C726" s="3840"/>
      <c r="D726" s="3840"/>
      <c r="E726" s="3840"/>
      <c r="F726" s="3840"/>
      <c r="G726" s="3840"/>
      <c r="H726" s="3840"/>
      <c r="I726" s="3840"/>
      <c r="J726" s="3840"/>
      <c r="K726" s="3840"/>
      <c r="L726" s="3840"/>
      <c r="M726" s="3840"/>
      <c r="N726" s="3840"/>
      <c r="O726" s="3840"/>
      <c r="P726" s="3840"/>
      <c r="Q726" s="3840"/>
      <c r="R726" s="3840"/>
      <c r="S726" s="3840"/>
      <c r="T726" s="3840"/>
      <c r="U726" s="3840"/>
      <c r="V726" s="3840"/>
      <c r="W726" s="3840"/>
      <c r="X726" s="3840"/>
      <c r="Y726" s="3840"/>
      <c r="Z726" s="3840"/>
      <c r="AA726" s="3840"/>
      <c r="AB726" s="3840"/>
      <c r="AC726" s="3840"/>
      <c r="AD726" s="3840"/>
      <c r="AE726" s="3840"/>
      <c r="AF726" s="3840"/>
      <c r="AG726" s="3840"/>
      <c r="AH726" s="3840"/>
      <c r="AI726" s="3840"/>
      <c r="AJ726" s="3840"/>
      <c r="AK726" s="3841"/>
    </row>
    <row r="727" spans="2:37" s="2454" customFormat="1" ht="15" customHeight="1" x14ac:dyDescent="0.2">
      <c r="B727" s="2572"/>
      <c r="C727" s="3242"/>
      <c r="D727" s="3242"/>
      <c r="E727" s="3242"/>
      <c r="F727" s="3242"/>
      <c r="G727" s="2573"/>
      <c r="H727" s="2573"/>
      <c r="I727" s="2573"/>
      <c r="J727" s="2573"/>
      <c r="K727" s="2573"/>
      <c r="L727" s="2573"/>
      <c r="M727" s="2573"/>
      <c r="N727" s="2573"/>
      <c r="O727" s="2573"/>
      <c r="P727" s="2573"/>
      <c r="Q727" s="2573"/>
      <c r="R727" s="2573"/>
      <c r="S727" s="2573"/>
      <c r="T727" s="2573"/>
      <c r="U727" s="2573"/>
      <c r="V727" s="2573"/>
      <c r="W727" s="2573"/>
      <c r="X727" s="2573"/>
      <c r="Y727" s="2573"/>
      <c r="Z727" s="2573"/>
      <c r="AA727" s="2573"/>
      <c r="AB727" s="2573"/>
      <c r="AC727" s="2573"/>
      <c r="AD727" s="2573"/>
      <c r="AE727" s="2573"/>
      <c r="AF727" s="2573"/>
      <c r="AG727" s="2573"/>
      <c r="AH727" s="2573"/>
      <c r="AI727" s="2573"/>
      <c r="AJ727" s="2573"/>
      <c r="AK727" s="2574"/>
    </row>
    <row r="728" spans="2:37" s="2454" customFormat="1" ht="15" customHeight="1" x14ac:dyDescent="0.2">
      <c r="B728" s="2572" t="s">
        <v>4992</v>
      </c>
      <c r="C728" s="3242"/>
      <c r="D728" s="3842" t="s">
        <v>5938</v>
      </c>
      <c r="E728" s="3842"/>
      <c r="F728" s="3842"/>
      <c r="G728" s="2573"/>
      <c r="H728" s="2573"/>
      <c r="I728" s="2573"/>
      <c r="J728" s="2573"/>
      <c r="K728" s="2573"/>
      <c r="L728" s="2573"/>
      <c r="M728" s="2573"/>
      <c r="N728" s="2573"/>
      <c r="O728" s="2573"/>
      <c r="P728" s="2573"/>
      <c r="Q728" s="2573"/>
      <c r="R728" s="2573"/>
      <c r="S728" s="2573"/>
      <c r="T728" s="2573"/>
      <c r="U728" s="2573"/>
      <c r="V728" s="2573"/>
      <c r="W728" s="2573"/>
      <c r="X728" s="2573"/>
      <c r="Y728" s="2573"/>
      <c r="Z728" s="2573"/>
      <c r="AA728" s="2573"/>
      <c r="AB728" s="2573"/>
      <c r="AC728" s="2573"/>
      <c r="AD728" s="2573"/>
      <c r="AE728" s="2573"/>
      <c r="AF728" s="2573"/>
      <c r="AG728" s="2573"/>
      <c r="AH728" s="2573"/>
      <c r="AI728" s="2573"/>
      <c r="AJ728" s="2573"/>
      <c r="AK728" s="2574"/>
    </row>
    <row r="729" spans="2:37" s="2454" customFormat="1" ht="23.25" customHeight="1" thickBot="1" x14ac:dyDescent="0.25">
      <c r="B729" s="3863" t="s">
        <v>5006</v>
      </c>
      <c r="C729" s="3864"/>
      <c r="D729" s="4790">
        <v>41550</v>
      </c>
      <c r="E729" s="4790"/>
      <c r="F729" s="3244"/>
      <c r="G729" s="2573"/>
      <c r="H729" s="2573"/>
      <c r="I729" s="2573"/>
      <c r="J729" s="2573"/>
      <c r="K729" s="2573"/>
      <c r="L729" s="2573"/>
      <c r="M729" s="2573"/>
      <c r="N729" s="2573"/>
      <c r="O729" s="2573"/>
      <c r="P729" s="2573"/>
      <c r="Q729" s="2573"/>
      <c r="R729" s="2573"/>
      <c r="S729" s="2573"/>
      <c r="T729" s="2573"/>
      <c r="U729" s="2573"/>
      <c r="V729" s="2573"/>
      <c r="W729" s="2573"/>
      <c r="X729" s="2573"/>
      <c r="Y729" s="2573"/>
      <c r="Z729" s="2573"/>
      <c r="AA729" s="2573"/>
      <c r="AB729" s="2573"/>
      <c r="AC729" s="2573"/>
      <c r="AD729" s="2573"/>
      <c r="AE729" s="2573"/>
      <c r="AF729" s="2573"/>
      <c r="AG729" s="2573"/>
      <c r="AH729" s="2573"/>
      <c r="AI729" s="2573"/>
      <c r="AJ729" s="2573"/>
      <c r="AK729" s="2574"/>
    </row>
    <row r="730" spans="2:37" s="2454" customFormat="1" ht="129" customHeight="1" thickBot="1" x14ac:dyDescent="0.25">
      <c r="B730" s="3844" t="s">
        <v>5007</v>
      </c>
      <c r="C730" s="3871"/>
      <c r="D730" s="4793" t="s">
        <v>5961</v>
      </c>
      <c r="E730" s="4794"/>
      <c r="F730" s="4794"/>
      <c r="G730" s="4794"/>
      <c r="H730" s="4794"/>
      <c r="I730" s="4794"/>
      <c r="J730" s="4794"/>
      <c r="K730" s="4794"/>
      <c r="L730" s="4794"/>
      <c r="M730" s="4794"/>
      <c r="N730" s="4794"/>
      <c r="O730" s="4794"/>
      <c r="P730" s="4794"/>
      <c r="Q730" s="4795"/>
      <c r="R730" s="2573"/>
      <c r="S730" s="2573"/>
      <c r="T730" s="2573"/>
      <c r="U730" s="2573"/>
      <c r="V730" s="2573"/>
      <c r="W730" s="2573"/>
      <c r="X730" s="2573"/>
      <c r="Y730" s="2573"/>
      <c r="Z730" s="2573"/>
      <c r="AA730" s="2573"/>
      <c r="AB730" s="2573"/>
      <c r="AC730" s="2573"/>
      <c r="AD730" s="2573"/>
      <c r="AE730" s="2573"/>
      <c r="AF730" s="2573"/>
      <c r="AG730" s="2573"/>
      <c r="AH730" s="2573"/>
      <c r="AI730" s="2573"/>
      <c r="AJ730" s="2573"/>
      <c r="AK730" s="2574"/>
    </row>
    <row r="731" spans="2:37" s="2454" customFormat="1" ht="15" customHeight="1" thickBot="1" x14ac:dyDescent="0.25">
      <c r="B731" s="3865"/>
      <c r="C731" s="3849"/>
      <c r="D731" s="3849"/>
      <c r="E731" s="3849"/>
      <c r="F731" s="3849"/>
      <c r="G731" s="3849"/>
      <c r="H731" s="3849"/>
      <c r="I731" s="3849"/>
      <c r="J731" s="3849"/>
      <c r="K731" s="3849"/>
      <c r="L731" s="3849"/>
      <c r="M731" s="3849"/>
      <c r="N731" s="3849"/>
      <c r="O731" s="3849"/>
      <c r="P731" s="3849"/>
      <c r="Q731" s="3849"/>
      <c r="R731" s="2573"/>
      <c r="S731" s="2573"/>
      <c r="T731" s="2573"/>
      <c r="U731" s="2573"/>
      <c r="V731" s="2573"/>
      <c r="W731" s="2573"/>
      <c r="X731" s="2573"/>
      <c r="Y731" s="2573"/>
      <c r="Z731" s="2573"/>
      <c r="AA731" s="2573"/>
      <c r="AB731" s="2573"/>
      <c r="AC731" s="2573"/>
      <c r="AD731" s="2573"/>
      <c r="AE731" s="2573"/>
      <c r="AF731" s="2573"/>
      <c r="AG731" s="2573"/>
      <c r="AH731" s="2573"/>
      <c r="AI731" s="2573"/>
      <c r="AJ731" s="2573"/>
      <c r="AK731" s="2574"/>
    </row>
    <row r="732" spans="2:37" s="2454" customFormat="1" ht="15" customHeight="1" thickBot="1" x14ac:dyDescent="0.25">
      <c r="B732" s="3241"/>
      <c r="C732" s="3242"/>
      <c r="D732" s="3242"/>
      <c r="E732" s="3242"/>
      <c r="F732" s="3243"/>
      <c r="G732" s="3243"/>
      <c r="H732" s="3243"/>
      <c r="I732" s="3243"/>
      <c r="J732" s="3243"/>
      <c r="K732" s="3243"/>
      <c r="L732" s="3243"/>
      <c r="M732" s="3243"/>
      <c r="N732" s="3243"/>
      <c r="O732" s="3243"/>
      <c r="P732" s="3243"/>
      <c r="Q732" s="3243"/>
      <c r="R732" s="2573"/>
      <c r="S732" s="2573"/>
      <c r="T732" s="2573"/>
      <c r="U732" s="2573"/>
      <c r="V732" s="2573"/>
      <c r="W732" s="2573"/>
      <c r="X732" s="2573"/>
      <c r="Y732" s="2573"/>
      <c r="Z732" s="2573"/>
      <c r="AA732" s="2573"/>
      <c r="AB732" s="2573"/>
      <c r="AC732" s="2573"/>
      <c r="AD732" s="2573"/>
      <c r="AE732" s="2573"/>
      <c r="AF732" s="2573"/>
      <c r="AG732" s="2573"/>
      <c r="AH732" s="2573"/>
      <c r="AI732" s="2573"/>
      <c r="AJ732" s="2573"/>
      <c r="AK732" s="2574"/>
    </row>
    <row r="733" spans="2:37" s="2454" customFormat="1" ht="15" customHeight="1" thickBot="1" x14ac:dyDescent="0.25">
      <c r="B733" s="3827" t="s">
        <v>5008</v>
      </c>
      <c r="C733" s="3827"/>
      <c r="D733" s="3827" t="s">
        <v>4998</v>
      </c>
      <c r="E733" s="3827" t="s">
        <v>5009</v>
      </c>
      <c r="F733" s="3850" t="s">
        <v>224</v>
      </c>
      <c r="G733" s="3850"/>
      <c r="H733" s="3850"/>
      <c r="I733" s="3850"/>
      <c r="J733" s="3850"/>
      <c r="K733" s="3850"/>
      <c r="L733" s="3850"/>
      <c r="M733" s="3850"/>
      <c r="N733" s="3850"/>
      <c r="O733" s="3850"/>
      <c r="P733" s="3850"/>
      <c r="Q733" s="3850"/>
      <c r="R733" s="3850"/>
      <c r="S733" s="3850" t="s">
        <v>340</v>
      </c>
      <c r="T733" s="3850"/>
      <c r="U733" s="3850"/>
      <c r="V733" s="3850"/>
      <c r="W733" s="3850"/>
      <c r="X733" s="3850"/>
      <c r="Y733" s="3850"/>
      <c r="Z733" s="3850"/>
      <c r="AA733" s="3850"/>
      <c r="AB733" s="3850"/>
      <c r="AC733" s="3850"/>
      <c r="AD733" s="3850" t="s">
        <v>225</v>
      </c>
      <c r="AE733" s="3850"/>
      <c r="AF733" s="3850"/>
      <c r="AG733" s="3850"/>
      <c r="AH733" s="3851" t="s">
        <v>4993</v>
      </c>
      <c r="AI733" s="3851"/>
      <c r="AJ733" s="3851"/>
      <c r="AK733" s="2574"/>
    </row>
    <row r="734" spans="2:37" s="2454" customFormat="1" ht="15" customHeight="1" thickBot="1" x14ac:dyDescent="0.25">
      <c r="B734" s="3828"/>
      <c r="C734" s="3828"/>
      <c r="D734" s="3828"/>
      <c r="E734" s="3828"/>
      <c r="F734" s="3828" t="s">
        <v>5010</v>
      </c>
      <c r="G734" s="3828" t="s">
        <v>5011</v>
      </c>
      <c r="H734" s="3827" t="s">
        <v>5012</v>
      </c>
      <c r="I734" s="3830" t="s">
        <v>5013</v>
      </c>
      <c r="J734" s="3830" t="s">
        <v>5014</v>
      </c>
      <c r="K734" s="3829" t="s">
        <v>5015</v>
      </c>
      <c r="L734" s="3829" t="s">
        <v>5016</v>
      </c>
      <c r="M734" s="3830" t="s">
        <v>5017</v>
      </c>
      <c r="N734" s="3830"/>
      <c r="O734" s="3829" t="s">
        <v>5018</v>
      </c>
      <c r="P734" s="3829" t="s">
        <v>5019</v>
      </c>
      <c r="Q734" s="3829" t="s">
        <v>5020</v>
      </c>
      <c r="R734" s="3829" t="s">
        <v>5021</v>
      </c>
      <c r="S734" s="3827" t="s">
        <v>5022</v>
      </c>
      <c r="T734" s="3827" t="s">
        <v>5023</v>
      </c>
      <c r="U734" s="3827" t="s">
        <v>5024</v>
      </c>
      <c r="V734" s="3827" t="s">
        <v>5025</v>
      </c>
      <c r="W734" s="3827" t="s">
        <v>5026</v>
      </c>
      <c r="X734" s="3827" t="s">
        <v>5027</v>
      </c>
      <c r="Y734" s="3827" t="s">
        <v>5028</v>
      </c>
      <c r="Z734" s="3827" t="s">
        <v>5029</v>
      </c>
      <c r="AA734" s="3827" t="s">
        <v>5030</v>
      </c>
      <c r="AB734" s="3830" t="s">
        <v>5031</v>
      </c>
      <c r="AC734" s="3830" t="s">
        <v>5032</v>
      </c>
      <c r="AD734" s="3827" t="s">
        <v>5033</v>
      </c>
      <c r="AE734" s="3827" t="s">
        <v>5034</v>
      </c>
      <c r="AF734" s="3827" t="s">
        <v>5035</v>
      </c>
      <c r="AG734" s="3827" t="s">
        <v>5036</v>
      </c>
      <c r="AH734" s="3827" t="s">
        <v>1154</v>
      </c>
      <c r="AI734" s="3827" t="s">
        <v>4994</v>
      </c>
      <c r="AJ734" s="3827" t="s">
        <v>4995</v>
      </c>
      <c r="AK734" s="2574"/>
    </row>
    <row r="735" spans="2:37" s="2454" customFormat="1" ht="15" customHeight="1" thickBot="1" x14ac:dyDescent="0.25">
      <c r="B735" s="3828"/>
      <c r="C735" s="3828"/>
      <c r="D735" s="3828"/>
      <c r="E735" s="3828"/>
      <c r="F735" s="3828"/>
      <c r="G735" s="3828"/>
      <c r="H735" s="3828"/>
      <c r="I735" s="3829"/>
      <c r="J735" s="3829"/>
      <c r="K735" s="3829"/>
      <c r="L735" s="3829"/>
      <c r="M735" s="3239" t="s">
        <v>5037</v>
      </c>
      <c r="N735" s="3240" t="s">
        <v>2798</v>
      </c>
      <c r="O735" s="3829"/>
      <c r="P735" s="3829"/>
      <c r="Q735" s="3829"/>
      <c r="R735" s="3829"/>
      <c r="S735" s="3828"/>
      <c r="T735" s="3828"/>
      <c r="U735" s="3828"/>
      <c r="V735" s="3828"/>
      <c r="W735" s="3828"/>
      <c r="X735" s="3828"/>
      <c r="Y735" s="3828"/>
      <c r="Z735" s="3828"/>
      <c r="AA735" s="3828"/>
      <c r="AB735" s="3829"/>
      <c r="AC735" s="3829"/>
      <c r="AD735" s="3828"/>
      <c r="AE735" s="3828"/>
      <c r="AF735" s="3828"/>
      <c r="AG735" s="3828"/>
      <c r="AH735" s="3828"/>
      <c r="AI735" s="3828"/>
      <c r="AJ735" s="3828"/>
      <c r="AK735" s="2574"/>
    </row>
    <row r="736" spans="2:37" s="2454" customFormat="1" ht="15" customHeight="1" x14ac:dyDescent="0.2">
      <c r="B736" s="4782" t="s">
        <v>5939</v>
      </c>
      <c r="C736" s="4783"/>
      <c r="D736" s="3320" t="s">
        <v>5940</v>
      </c>
      <c r="E736" s="3321">
        <v>0.89</v>
      </c>
      <c r="F736" s="3321"/>
      <c r="G736" s="3322"/>
      <c r="H736" s="3323"/>
      <c r="I736" s="3323"/>
      <c r="J736" s="3323">
        <v>10</v>
      </c>
      <c r="K736" s="3322"/>
      <c r="L736" s="3322"/>
      <c r="M736" s="3320"/>
      <c r="N736" s="3324"/>
      <c r="O736" s="3322"/>
      <c r="P736" s="3322"/>
      <c r="Q736" s="3322"/>
      <c r="R736" s="3322"/>
      <c r="S736" s="3301"/>
      <c r="T736" s="3322"/>
      <c r="U736" s="3325"/>
      <c r="V736" s="3325"/>
      <c r="W736" s="3322"/>
      <c r="X736" s="3322"/>
      <c r="Y736" s="3325"/>
      <c r="Z736" s="3325"/>
      <c r="AA736" s="3325"/>
      <c r="AB736" s="3322"/>
      <c r="AC736" s="3322"/>
      <c r="AD736" s="3321"/>
      <c r="AE736" s="3326"/>
      <c r="AF736" s="3327"/>
      <c r="AG736" s="3322"/>
      <c r="AH736" s="3328"/>
      <c r="AI736" s="3328"/>
      <c r="AJ736" s="3302"/>
      <c r="AK736" s="2574"/>
    </row>
    <row r="737" spans="2:37" s="2454" customFormat="1" ht="15" customHeight="1" x14ac:dyDescent="0.2">
      <c r="B737" s="4779" t="s">
        <v>5941</v>
      </c>
      <c r="C737" s="4780"/>
      <c r="D737" s="3329" t="s">
        <v>5942</v>
      </c>
      <c r="E737" s="3330">
        <v>2.68</v>
      </c>
      <c r="F737" s="3330"/>
      <c r="G737" s="3331"/>
      <c r="H737" s="3332"/>
      <c r="I737" s="3332"/>
      <c r="J737" s="3332">
        <v>30</v>
      </c>
      <c r="K737" s="3331"/>
      <c r="L737" s="3331"/>
      <c r="M737" s="3329"/>
      <c r="N737" s="3333"/>
      <c r="O737" s="3331"/>
      <c r="P737" s="3331"/>
      <c r="Q737" s="3331"/>
      <c r="R737" s="3331"/>
      <c r="S737" s="3308"/>
      <c r="T737" s="3331"/>
      <c r="U737" s="3334"/>
      <c r="V737" s="3334"/>
      <c r="W737" s="3331"/>
      <c r="X737" s="3331"/>
      <c r="Y737" s="3334"/>
      <c r="Z737" s="3334"/>
      <c r="AA737" s="3334"/>
      <c r="AB737" s="3331"/>
      <c r="AC737" s="3331"/>
      <c r="AD737" s="3330"/>
      <c r="AE737" s="3335"/>
      <c r="AF737" s="3336"/>
      <c r="AG737" s="3331"/>
      <c r="AH737" s="3337"/>
      <c r="AI737" s="3337"/>
      <c r="AJ737" s="3313"/>
      <c r="AK737" s="2574"/>
    </row>
    <row r="738" spans="2:37" s="2454" customFormat="1" ht="15" customHeight="1" x14ac:dyDescent="0.2">
      <c r="B738" s="4779" t="s">
        <v>5943</v>
      </c>
      <c r="C738" s="4780"/>
      <c r="D738" s="3329" t="s">
        <v>5944</v>
      </c>
      <c r="E738" s="3330">
        <v>4.46</v>
      </c>
      <c r="F738" s="3330"/>
      <c r="G738" s="3331"/>
      <c r="H738" s="3332"/>
      <c r="I738" s="3332"/>
      <c r="J738" s="3332">
        <v>60</v>
      </c>
      <c r="K738" s="3331"/>
      <c r="L738" s="3331"/>
      <c r="M738" s="3329"/>
      <c r="N738" s="3333"/>
      <c r="O738" s="3331"/>
      <c r="P738" s="3331"/>
      <c r="Q738" s="3331"/>
      <c r="R738" s="3331"/>
      <c r="S738" s="3308"/>
      <c r="T738" s="3331"/>
      <c r="U738" s="3334"/>
      <c r="V738" s="3334"/>
      <c r="W738" s="3331"/>
      <c r="X738" s="3331"/>
      <c r="Y738" s="3334"/>
      <c r="Z738" s="3334"/>
      <c r="AA738" s="3334"/>
      <c r="AB738" s="3331"/>
      <c r="AC738" s="3331"/>
      <c r="AD738" s="3330"/>
      <c r="AE738" s="3335"/>
      <c r="AF738" s="3336"/>
      <c r="AG738" s="3331"/>
      <c r="AH738" s="3337"/>
      <c r="AI738" s="3337"/>
      <c r="AJ738" s="3313"/>
      <c r="AK738" s="2574"/>
    </row>
    <row r="739" spans="2:37" s="2454" customFormat="1" ht="15" customHeight="1" x14ac:dyDescent="0.2">
      <c r="B739" s="4779" t="s">
        <v>5945</v>
      </c>
      <c r="C739" s="4780"/>
      <c r="D739" s="3329" t="s">
        <v>5946</v>
      </c>
      <c r="E739" s="3330">
        <v>3.57</v>
      </c>
      <c r="F739" s="3330"/>
      <c r="G739" s="3331"/>
      <c r="H739" s="3332"/>
      <c r="I739" s="3332"/>
      <c r="J739" s="3332">
        <v>30</v>
      </c>
      <c r="K739" s="3331"/>
      <c r="L739" s="3331"/>
      <c r="M739" s="3329"/>
      <c r="N739" s="3333"/>
      <c r="O739" s="3331"/>
      <c r="P739" s="3331"/>
      <c r="Q739" s="3331"/>
      <c r="R739" s="3331"/>
      <c r="S739" s="3308"/>
      <c r="T739" s="3331"/>
      <c r="U739" s="3334"/>
      <c r="V739" s="3334"/>
      <c r="W739" s="3331"/>
      <c r="X739" s="3331"/>
      <c r="Y739" s="3334"/>
      <c r="Z739" s="3334"/>
      <c r="AA739" s="3334"/>
      <c r="AB739" s="3331"/>
      <c r="AC739" s="3331"/>
      <c r="AD739" s="3330"/>
      <c r="AE739" s="3335"/>
      <c r="AF739" s="3336"/>
      <c r="AG739" s="3331"/>
      <c r="AH739" s="3337"/>
      <c r="AI739" s="3337"/>
      <c r="AJ739" s="3313"/>
      <c r="AK739" s="2574"/>
    </row>
    <row r="740" spans="2:37" s="2454" customFormat="1" ht="15" customHeight="1" x14ac:dyDescent="0.2">
      <c r="B740" s="4787" t="s">
        <v>5947</v>
      </c>
      <c r="C740" s="4788"/>
      <c r="D740" s="3329" t="s">
        <v>5948</v>
      </c>
      <c r="E740" s="3330">
        <v>5.36</v>
      </c>
      <c r="F740" s="3330"/>
      <c r="G740" s="3331"/>
      <c r="H740" s="3332"/>
      <c r="I740" s="3332"/>
      <c r="J740" s="3332">
        <v>60</v>
      </c>
      <c r="K740" s="3331"/>
      <c r="L740" s="3331"/>
      <c r="M740" s="3329"/>
      <c r="N740" s="3333"/>
      <c r="O740" s="3331"/>
      <c r="P740" s="3331"/>
      <c r="Q740" s="3331"/>
      <c r="R740" s="3331"/>
      <c r="S740" s="3308"/>
      <c r="T740" s="3331"/>
      <c r="U740" s="3334"/>
      <c r="V740" s="3334"/>
      <c r="W740" s="3331"/>
      <c r="X740" s="3331"/>
      <c r="Y740" s="3334"/>
      <c r="Z740" s="3334"/>
      <c r="AA740" s="3334"/>
      <c r="AB740" s="3331"/>
      <c r="AC740" s="3331"/>
      <c r="AD740" s="3330"/>
      <c r="AE740" s="3335"/>
      <c r="AF740" s="3336"/>
      <c r="AG740" s="3331"/>
      <c r="AH740" s="3337"/>
      <c r="AI740" s="3337"/>
      <c r="AJ740" s="3313"/>
      <c r="AK740" s="2574"/>
    </row>
    <row r="741" spans="2:37" s="2454" customFormat="1" ht="15" customHeight="1" x14ac:dyDescent="0.2">
      <c r="B741" s="4787" t="s">
        <v>5949</v>
      </c>
      <c r="C741" s="4788"/>
      <c r="D741" s="3329" t="s">
        <v>5950</v>
      </c>
      <c r="E741" s="3330">
        <v>2.68</v>
      </c>
      <c r="F741" s="3330"/>
      <c r="G741" s="3331"/>
      <c r="H741" s="3332"/>
      <c r="I741" s="3332"/>
      <c r="J741" s="3332">
        <v>30</v>
      </c>
      <c r="K741" s="3331"/>
      <c r="L741" s="3331"/>
      <c r="M741" s="3329"/>
      <c r="N741" s="3333"/>
      <c r="O741" s="3331"/>
      <c r="P741" s="3331"/>
      <c r="Q741" s="3331"/>
      <c r="R741" s="3331"/>
      <c r="S741" s="3308"/>
      <c r="T741" s="3331"/>
      <c r="U741" s="3334"/>
      <c r="V741" s="3334"/>
      <c r="W741" s="3331"/>
      <c r="X741" s="3331"/>
      <c r="Y741" s="3334"/>
      <c r="Z741" s="3334"/>
      <c r="AA741" s="3334"/>
      <c r="AB741" s="3331"/>
      <c r="AC741" s="3331"/>
      <c r="AD741" s="3330"/>
      <c r="AE741" s="3335"/>
      <c r="AF741" s="3336"/>
      <c r="AG741" s="3331"/>
      <c r="AH741" s="3337"/>
      <c r="AI741" s="3337"/>
      <c r="AJ741" s="3313"/>
      <c r="AK741" s="2574"/>
    </row>
    <row r="742" spans="2:37" s="2454" customFormat="1" ht="15" customHeight="1" x14ac:dyDescent="0.2">
      <c r="B742" s="4779" t="s">
        <v>5951</v>
      </c>
      <c r="C742" s="4780"/>
      <c r="D742" s="3329" t="s">
        <v>5952</v>
      </c>
      <c r="E742" s="3330">
        <v>4.46</v>
      </c>
      <c r="F742" s="3330"/>
      <c r="G742" s="3305"/>
      <c r="H742" s="3306"/>
      <c r="I742" s="3306"/>
      <c r="J742" s="3332">
        <v>60</v>
      </c>
      <c r="K742" s="3305"/>
      <c r="L742" s="3305"/>
      <c r="M742" s="3303"/>
      <c r="N742" s="3307"/>
      <c r="O742" s="3305"/>
      <c r="P742" s="3305"/>
      <c r="Q742" s="3305"/>
      <c r="R742" s="3305"/>
      <c r="S742" s="3308"/>
      <c r="T742" s="3305"/>
      <c r="U742" s="3309"/>
      <c r="V742" s="3309"/>
      <c r="W742" s="3305"/>
      <c r="X742" s="3305"/>
      <c r="Y742" s="3309"/>
      <c r="Z742" s="3309"/>
      <c r="AA742" s="3309"/>
      <c r="AB742" s="3305"/>
      <c r="AC742" s="3305"/>
      <c r="AD742" s="3304"/>
      <c r="AE742" s="3310"/>
      <c r="AF742" s="3311"/>
      <c r="AG742" s="3311"/>
      <c r="AH742" s="3312"/>
      <c r="AI742" s="3312"/>
      <c r="AJ742" s="3313"/>
      <c r="AK742" s="2574"/>
    </row>
    <row r="743" spans="2:37" s="2454" customFormat="1" ht="15" customHeight="1" x14ac:dyDescent="0.2">
      <c r="B743" s="4779" t="s">
        <v>5953</v>
      </c>
      <c r="C743" s="4780"/>
      <c r="D743" s="3329" t="s">
        <v>5954</v>
      </c>
      <c r="E743" s="3330">
        <v>3.57</v>
      </c>
      <c r="F743" s="3330"/>
      <c r="G743" s="3305"/>
      <c r="H743" s="3306"/>
      <c r="I743" s="3306"/>
      <c r="J743" s="3332">
        <v>30</v>
      </c>
      <c r="K743" s="3305"/>
      <c r="L743" s="3305"/>
      <c r="M743" s="3303"/>
      <c r="N743" s="3307"/>
      <c r="O743" s="3305"/>
      <c r="P743" s="3305"/>
      <c r="Q743" s="3305"/>
      <c r="R743" s="3305"/>
      <c r="S743" s="3308"/>
      <c r="T743" s="3305"/>
      <c r="U743" s="3309"/>
      <c r="V743" s="3309"/>
      <c r="W743" s="3305"/>
      <c r="X743" s="3305"/>
      <c r="Y743" s="3309"/>
      <c r="Z743" s="3309"/>
      <c r="AA743" s="3309"/>
      <c r="AB743" s="3305"/>
      <c r="AC743" s="3305"/>
      <c r="AD743" s="3304"/>
      <c r="AE743" s="3310"/>
      <c r="AF743" s="3311"/>
      <c r="AG743" s="3311"/>
      <c r="AH743" s="3312"/>
      <c r="AI743" s="3312"/>
      <c r="AJ743" s="3313"/>
      <c r="AK743" s="2574"/>
    </row>
    <row r="744" spans="2:37" s="2454" customFormat="1" ht="15" customHeight="1" x14ac:dyDescent="0.2">
      <c r="B744" s="4779" t="s">
        <v>5955</v>
      </c>
      <c r="C744" s="4780"/>
      <c r="D744" s="3329" t="s">
        <v>5956</v>
      </c>
      <c r="E744" s="3330">
        <v>5.36</v>
      </c>
      <c r="F744" s="3330"/>
      <c r="G744" s="3305"/>
      <c r="H744" s="3306"/>
      <c r="I744" s="3306"/>
      <c r="J744" s="3332">
        <v>60</v>
      </c>
      <c r="K744" s="3305"/>
      <c r="L744" s="3305"/>
      <c r="M744" s="3303"/>
      <c r="N744" s="3307"/>
      <c r="O744" s="3305"/>
      <c r="P744" s="3305"/>
      <c r="Q744" s="3305"/>
      <c r="R744" s="3305"/>
      <c r="S744" s="3308"/>
      <c r="T744" s="3305"/>
      <c r="U744" s="3309"/>
      <c r="V744" s="3309"/>
      <c r="W744" s="3305"/>
      <c r="X744" s="3305"/>
      <c r="Y744" s="3309"/>
      <c r="Z744" s="3309"/>
      <c r="AA744" s="3309"/>
      <c r="AB744" s="3305"/>
      <c r="AC744" s="3305"/>
      <c r="AD744" s="3304"/>
      <c r="AE744" s="3310"/>
      <c r="AF744" s="3311"/>
      <c r="AG744" s="3311"/>
      <c r="AH744" s="3312"/>
      <c r="AI744" s="3312"/>
      <c r="AJ744" s="3313"/>
      <c r="AK744" s="2574"/>
    </row>
    <row r="745" spans="2:37" s="2454" customFormat="1" ht="15" customHeight="1" x14ac:dyDescent="0.2">
      <c r="B745" s="4779" t="s">
        <v>5957</v>
      </c>
      <c r="C745" s="4780"/>
      <c r="D745" s="3329" t="s">
        <v>5958</v>
      </c>
      <c r="E745" s="3330">
        <v>2.68</v>
      </c>
      <c r="F745" s="3330"/>
      <c r="G745" s="3305"/>
      <c r="H745" s="3306"/>
      <c r="I745" s="3306"/>
      <c r="J745" s="3332">
        <v>30</v>
      </c>
      <c r="K745" s="3305"/>
      <c r="L745" s="3305"/>
      <c r="M745" s="3303"/>
      <c r="N745" s="3307"/>
      <c r="O745" s="3305"/>
      <c r="P745" s="3305"/>
      <c r="Q745" s="3305"/>
      <c r="R745" s="3305"/>
      <c r="S745" s="3308"/>
      <c r="T745" s="3305"/>
      <c r="U745" s="3309"/>
      <c r="V745" s="3309"/>
      <c r="W745" s="3305"/>
      <c r="X745" s="3305"/>
      <c r="Y745" s="3309"/>
      <c r="Z745" s="3309"/>
      <c r="AA745" s="3309"/>
      <c r="AB745" s="3305"/>
      <c r="AC745" s="3305"/>
      <c r="AD745" s="3304"/>
      <c r="AE745" s="3310"/>
      <c r="AF745" s="3311"/>
      <c r="AG745" s="3311"/>
      <c r="AH745" s="3312"/>
      <c r="AI745" s="3312"/>
      <c r="AJ745" s="3313"/>
      <c r="AK745" s="2574"/>
    </row>
    <row r="746" spans="2:37" s="2454" customFormat="1" ht="15" customHeight="1" thickBot="1" x14ac:dyDescent="0.25">
      <c r="B746" s="4791" t="s">
        <v>5959</v>
      </c>
      <c r="C746" s="4792"/>
      <c r="D746" s="3055" t="s">
        <v>5960</v>
      </c>
      <c r="E746" s="3056">
        <v>2.68</v>
      </c>
      <c r="F746" s="3056"/>
      <c r="G746" s="3316"/>
      <c r="H746" s="3317"/>
      <c r="I746" s="3317"/>
      <c r="J746" s="3288">
        <v>30</v>
      </c>
      <c r="K746" s="3316"/>
      <c r="L746" s="3316"/>
      <c r="M746" s="3314"/>
      <c r="N746" s="3318"/>
      <c r="O746" s="3316"/>
      <c r="P746" s="3316"/>
      <c r="Q746" s="3316"/>
      <c r="R746" s="3316"/>
      <c r="S746" s="3300"/>
      <c r="T746" s="3316"/>
      <c r="U746" s="3319"/>
      <c r="V746" s="3319"/>
      <c r="W746" s="3316"/>
      <c r="X746" s="3316"/>
      <c r="Y746" s="3319"/>
      <c r="Z746" s="3319"/>
      <c r="AA746" s="3319"/>
      <c r="AB746" s="3316"/>
      <c r="AC746" s="3316"/>
      <c r="AD746" s="3315"/>
      <c r="AE746" s="3296"/>
      <c r="AF746" s="3297"/>
      <c r="AG746" s="3297"/>
      <c r="AH746" s="3298"/>
      <c r="AI746" s="3298"/>
      <c r="AJ746" s="3299"/>
      <c r="AK746" s="2574"/>
    </row>
    <row r="747" spans="2:37" s="2454" customFormat="1" ht="15" customHeight="1" x14ac:dyDescent="0.2">
      <c r="B747" s="2575"/>
      <c r="C747" s="2568"/>
      <c r="D747" s="2568"/>
      <c r="E747" s="2568"/>
      <c r="F747" s="2568"/>
      <c r="G747" s="2568"/>
      <c r="H747" s="2568"/>
      <c r="I747" s="2569"/>
      <c r="J747" s="2569"/>
      <c r="K747" s="2569"/>
      <c r="L747" s="2569"/>
      <c r="M747" s="2568"/>
      <c r="N747" s="2569"/>
      <c r="O747" s="2569"/>
      <c r="P747" s="2569"/>
      <c r="Q747" s="2569"/>
      <c r="R747" s="2569"/>
      <c r="S747" s="2568"/>
      <c r="T747" s="2567"/>
      <c r="U747" s="2567"/>
      <c r="V747" s="2567"/>
      <c r="W747" s="2567"/>
      <c r="X747" s="2567"/>
      <c r="Y747" s="2567"/>
      <c r="Z747" s="2567"/>
      <c r="AA747" s="2567"/>
      <c r="AB747" s="2567"/>
      <c r="AC747" s="2567"/>
      <c r="AD747" s="2567"/>
      <c r="AE747" s="2567"/>
      <c r="AF747" s="2567"/>
      <c r="AG747" s="2567"/>
      <c r="AH747" s="2567"/>
      <c r="AI747" s="2567"/>
      <c r="AJ747" s="2570"/>
      <c r="AK747" s="2574"/>
    </row>
    <row r="748" spans="2:37" s="2454" customFormat="1" ht="15" customHeight="1" x14ac:dyDescent="0.2">
      <c r="B748" s="3834" t="s">
        <v>4996</v>
      </c>
      <c r="C748" s="3835"/>
      <c r="D748" s="4789" t="s">
        <v>5937</v>
      </c>
      <c r="E748" s="4789"/>
      <c r="F748" s="4789"/>
      <c r="G748" s="4789"/>
      <c r="H748" s="4789"/>
      <c r="I748" s="2571"/>
      <c r="J748" s="2571"/>
      <c r="K748" s="2571"/>
      <c r="L748" s="2571"/>
      <c r="M748" s="2571"/>
      <c r="N748" s="2571"/>
      <c r="O748" s="2571"/>
      <c r="P748" s="2571"/>
      <c r="Q748" s="2571"/>
      <c r="R748" s="2571"/>
      <c r="S748" s="2571"/>
      <c r="T748" s="2567"/>
      <c r="U748" s="2567"/>
      <c r="V748" s="2567"/>
      <c r="W748" s="2567"/>
      <c r="X748" s="2567"/>
      <c r="Y748" s="2567"/>
      <c r="Z748" s="2567"/>
      <c r="AA748" s="2567"/>
      <c r="AB748" s="2567"/>
      <c r="AC748" s="2567"/>
      <c r="AD748" s="2567"/>
      <c r="AE748" s="2567"/>
      <c r="AF748" s="2567"/>
      <c r="AG748" s="2567"/>
      <c r="AH748" s="2567"/>
      <c r="AI748" s="2567"/>
      <c r="AJ748" s="2570"/>
      <c r="AK748" s="2574"/>
    </row>
    <row r="749" spans="2:37" s="2454" customFormat="1" ht="15" customHeight="1" x14ac:dyDescent="0.2">
      <c r="B749" s="3834" t="s">
        <v>4997</v>
      </c>
      <c r="C749" s="3835"/>
      <c r="D749" s="4765" t="s">
        <v>5138</v>
      </c>
      <c r="E749" s="4765"/>
      <c r="F749" s="4765"/>
      <c r="G749" s="4765"/>
      <c r="H749" s="2571"/>
      <c r="I749" s="2571"/>
      <c r="J749" s="2571"/>
      <c r="K749" s="2571"/>
      <c r="L749" s="2571"/>
      <c r="M749" s="2571"/>
      <c r="N749" s="2571"/>
      <c r="O749" s="2571"/>
      <c r="P749" s="2571"/>
      <c r="Q749" s="2571"/>
      <c r="R749" s="2571"/>
      <c r="S749" s="2571"/>
      <c r="T749" s="2567"/>
      <c r="U749" s="2567"/>
      <c r="V749" s="2567"/>
      <c r="W749" s="2567"/>
      <c r="X749" s="2567"/>
      <c r="Y749" s="2567"/>
      <c r="Z749" s="2567"/>
      <c r="AA749" s="2567"/>
      <c r="AB749" s="2567"/>
      <c r="AC749" s="2567"/>
      <c r="AD749" s="2567"/>
      <c r="AE749" s="2567"/>
      <c r="AF749" s="2567"/>
      <c r="AG749" s="2567"/>
      <c r="AH749" s="2567"/>
      <c r="AI749" s="2567"/>
      <c r="AJ749" s="2570"/>
      <c r="AK749" s="2574"/>
    </row>
    <row r="750" spans="2:37" s="2454" customFormat="1" ht="15" customHeight="1" thickBot="1" x14ac:dyDescent="0.25">
      <c r="B750" s="3938"/>
      <c r="C750" s="3939"/>
      <c r="D750" s="3940"/>
      <c r="E750" s="3940"/>
      <c r="F750" s="3940"/>
      <c r="G750" s="3940"/>
      <c r="H750" s="2576"/>
      <c r="I750" s="2576"/>
      <c r="J750" s="2576"/>
      <c r="K750" s="2576"/>
      <c r="L750" s="2576"/>
      <c r="M750" s="2576"/>
      <c r="N750" s="2576"/>
      <c r="O750" s="2576"/>
      <c r="P750" s="2576"/>
      <c r="Q750" s="2576"/>
      <c r="R750" s="2576"/>
      <c r="S750" s="2576"/>
      <c r="T750" s="2577"/>
      <c r="U750" s="2577"/>
      <c r="V750" s="2577"/>
      <c r="W750" s="2577"/>
      <c r="X750" s="2577"/>
      <c r="Y750" s="2577"/>
      <c r="Z750" s="2577"/>
      <c r="AA750" s="2577"/>
      <c r="AB750" s="2577"/>
      <c r="AC750" s="2577"/>
      <c r="AD750" s="2577"/>
      <c r="AE750" s="2577"/>
      <c r="AF750" s="2577"/>
      <c r="AG750" s="2577"/>
      <c r="AH750" s="2577"/>
      <c r="AI750" s="2577"/>
      <c r="AJ750" s="2578"/>
      <c r="AK750" s="2579"/>
    </row>
    <row r="751" spans="2:37" s="2454" customFormat="1" ht="15" customHeight="1" x14ac:dyDescent="0.3">
      <c r="B751" s="4784"/>
      <c r="C751" s="4784"/>
      <c r="D751" s="3233"/>
      <c r="E751" s="3234"/>
      <c r="F751" s="3234"/>
      <c r="G751" s="3234"/>
      <c r="H751" s="3234"/>
      <c r="I751" s="2877"/>
      <c r="J751" s="2877"/>
      <c r="K751" s="2877"/>
      <c r="L751" s="2877"/>
      <c r="M751" s="2877"/>
      <c r="N751" s="2877"/>
      <c r="O751" s="2877"/>
      <c r="P751" s="2877"/>
    </row>
    <row r="752" spans="2:37" s="2454" customFormat="1" ht="15" customHeight="1" thickBot="1" x14ac:dyDescent="0.35">
      <c r="C752" s="3233"/>
      <c r="D752" s="3233"/>
      <c r="E752" s="3234"/>
      <c r="F752" s="3234"/>
      <c r="G752" s="3234"/>
      <c r="H752" s="3234"/>
      <c r="I752" s="2877"/>
      <c r="J752" s="2877"/>
      <c r="K752" s="2877"/>
      <c r="L752" s="2877"/>
      <c r="M752" s="2877"/>
      <c r="N752" s="2877"/>
      <c r="O752" s="2877"/>
      <c r="P752" s="2877"/>
    </row>
    <row r="753" spans="2:37" s="2454" customFormat="1" ht="15" customHeight="1" x14ac:dyDescent="0.2">
      <c r="B753" s="3839" t="s">
        <v>5005</v>
      </c>
      <c r="C753" s="3840"/>
      <c r="D753" s="3840"/>
      <c r="E753" s="3840"/>
      <c r="F753" s="3840"/>
      <c r="G753" s="3840"/>
      <c r="H753" s="3840"/>
      <c r="I753" s="3840"/>
      <c r="J753" s="3840"/>
      <c r="K753" s="3840"/>
      <c r="L753" s="3840"/>
      <c r="M753" s="3840"/>
      <c r="N753" s="3840"/>
      <c r="O753" s="3840"/>
      <c r="P753" s="3840"/>
      <c r="Q753" s="3840"/>
      <c r="R753" s="3840"/>
      <c r="S753" s="3840"/>
      <c r="T753" s="3840"/>
      <c r="U753" s="3840"/>
      <c r="V753" s="3840"/>
      <c r="W753" s="3840"/>
      <c r="X753" s="3840"/>
      <c r="Y753" s="3840"/>
      <c r="Z753" s="3840"/>
      <c r="AA753" s="3840"/>
      <c r="AB753" s="3840"/>
      <c r="AC753" s="3840"/>
      <c r="AD753" s="3840"/>
      <c r="AE753" s="3840"/>
      <c r="AF753" s="3840"/>
      <c r="AG753" s="3840"/>
      <c r="AH753" s="3840"/>
      <c r="AI753" s="3840"/>
      <c r="AJ753" s="3840"/>
      <c r="AK753" s="3841"/>
    </row>
    <row r="754" spans="2:37" s="2454" customFormat="1" ht="15" customHeight="1" x14ac:dyDescent="0.2">
      <c r="B754" s="2572"/>
      <c r="C754" s="3242"/>
      <c r="D754" s="3242"/>
      <c r="E754" s="3242"/>
      <c r="F754" s="3242"/>
      <c r="G754" s="2573"/>
      <c r="H754" s="2573"/>
      <c r="I754" s="2573"/>
      <c r="J754" s="2573"/>
      <c r="K754" s="2573"/>
      <c r="L754" s="2573"/>
      <c r="M754" s="2573"/>
      <c r="N754" s="2573"/>
      <c r="O754" s="2573"/>
      <c r="P754" s="2573"/>
      <c r="Q754" s="2573"/>
      <c r="R754" s="2573"/>
      <c r="S754" s="2573"/>
      <c r="T754" s="2573"/>
      <c r="U754" s="2573"/>
      <c r="V754" s="2573"/>
      <c r="W754" s="2573"/>
      <c r="X754" s="2573"/>
      <c r="Y754" s="2573"/>
      <c r="Z754" s="2573"/>
      <c r="AA754" s="2573"/>
      <c r="AB754" s="2573"/>
      <c r="AC754" s="2573"/>
      <c r="AD754" s="2573"/>
      <c r="AE754" s="2573"/>
      <c r="AF754" s="2573"/>
      <c r="AG754" s="2573"/>
      <c r="AH754" s="2573"/>
      <c r="AI754" s="2573"/>
      <c r="AJ754" s="2573"/>
      <c r="AK754" s="2574"/>
    </row>
    <row r="755" spans="2:37" s="2454" customFormat="1" ht="15" customHeight="1" x14ac:dyDescent="0.2">
      <c r="B755" s="2572" t="s">
        <v>4992</v>
      </c>
      <c r="C755" s="3242"/>
      <c r="D755" s="3842" t="s">
        <v>5895</v>
      </c>
      <c r="E755" s="3842"/>
      <c r="F755" s="3842"/>
      <c r="G755" s="2573"/>
      <c r="H755" s="2573"/>
      <c r="I755" s="2573"/>
      <c r="J755" s="2573"/>
      <c r="K755" s="2573"/>
      <c r="L755" s="2573"/>
      <c r="M755" s="2573"/>
      <c r="N755" s="2573"/>
      <c r="O755" s="2573"/>
      <c r="P755" s="2573"/>
      <c r="Q755" s="2573"/>
      <c r="R755" s="2573"/>
      <c r="S755" s="2573"/>
      <c r="T755" s="2573"/>
      <c r="U755" s="2573"/>
      <c r="V755" s="2573"/>
      <c r="W755" s="2573"/>
      <c r="X755" s="2573"/>
      <c r="Y755" s="2573"/>
      <c r="Z755" s="2573"/>
      <c r="AA755" s="2573"/>
      <c r="AB755" s="2573"/>
      <c r="AC755" s="2573"/>
      <c r="AD755" s="2573"/>
      <c r="AE755" s="2573"/>
      <c r="AF755" s="2573"/>
      <c r="AG755" s="2573"/>
      <c r="AH755" s="2573"/>
      <c r="AI755" s="2573"/>
      <c r="AJ755" s="2573"/>
      <c r="AK755" s="2574"/>
    </row>
    <row r="756" spans="2:37" s="2454" customFormat="1" ht="15" customHeight="1" thickBot="1" x14ac:dyDescent="0.25">
      <c r="B756" s="3863" t="s">
        <v>5006</v>
      </c>
      <c r="C756" s="3864"/>
      <c r="D756" s="4781">
        <v>41550</v>
      </c>
      <c r="E756" s="4781"/>
      <c r="F756" s="3244"/>
      <c r="G756" s="2573"/>
      <c r="H756" s="2573"/>
      <c r="I756" s="2573"/>
      <c r="J756" s="2573"/>
      <c r="K756" s="2573"/>
      <c r="L756" s="2573"/>
      <c r="M756" s="2573"/>
      <c r="N756" s="2573"/>
      <c r="O756" s="2573"/>
      <c r="P756" s="2573"/>
      <c r="Q756" s="2573"/>
      <c r="R756" s="2573"/>
      <c r="S756" s="2573"/>
      <c r="T756" s="2573"/>
      <c r="U756" s="2573"/>
      <c r="V756" s="2573"/>
      <c r="W756" s="2573"/>
      <c r="X756" s="2573"/>
      <c r="Y756" s="2573"/>
      <c r="Z756" s="2573"/>
      <c r="AA756" s="2573"/>
      <c r="AB756" s="2573"/>
      <c r="AC756" s="2573"/>
      <c r="AD756" s="2573"/>
      <c r="AE756" s="2573"/>
      <c r="AF756" s="2573"/>
      <c r="AG756" s="2573"/>
      <c r="AH756" s="2573"/>
      <c r="AI756" s="2573"/>
      <c r="AJ756" s="2573"/>
      <c r="AK756" s="2574"/>
    </row>
    <row r="757" spans="2:37" s="2454" customFormat="1" ht="81.75" customHeight="1" thickBot="1" x14ac:dyDescent="0.25">
      <c r="B757" s="3844" t="s">
        <v>5007</v>
      </c>
      <c r="C757" s="3871"/>
      <c r="D757" s="4793" t="s">
        <v>5896</v>
      </c>
      <c r="E757" s="4794"/>
      <c r="F757" s="4794"/>
      <c r="G757" s="4794"/>
      <c r="H757" s="4794"/>
      <c r="I757" s="4794"/>
      <c r="J757" s="4794"/>
      <c r="K757" s="4794"/>
      <c r="L757" s="4794"/>
      <c r="M757" s="4794"/>
      <c r="N757" s="4794"/>
      <c r="O757" s="4794"/>
      <c r="P757" s="4794"/>
      <c r="Q757" s="4795"/>
      <c r="R757" s="2573"/>
      <c r="S757" s="2573"/>
      <c r="T757" s="2573"/>
      <c r="U757" s="2573"/>
      <c r="V757" s="2573"/>
      <c r="W757" s="2573"/>
      <c r="X757" s="2573"/>
      <c r="Y757" s="2573"/>
      <c r="Z757" s="2573"/>
      <c r="AA757" s="2573"/>
      <c r="AB757" s="2573"/>
      <c r="AC757" s="2573"/>
      <c r="AD757" s="2573"/>
      <c r="AE757" s="2573"/>
      <c r="AF757" s="2573"/>
      <c r="AG757" s="2573"/>
      <c r="AH757" s="2573"/>
      <c r="AI757" s="2573"/>
      <c r="AJ757" s="2573"/>
      <c r="AK757" s="2574"/>
    </row>
    <row r="758" spans="2:37" s="2454" customFormat="1" ht="15" customHeight="1" thickBot="1" x14ac:dyDescent="0.25">
      <c r="B758" s="3865"/>
      <c r="C758" s="3849"/>
      <c r="D758" s="3849"/>
      <c r="E758" s="3849"/>
      <c r="F758" s="3849"/>
      <c r="G758" s="3849"/>
      <c r="H758" s="3849"/>
      <c r="I758" s="3849"/>
      <c r="J758" s="3849"/>
      <c r="K758" s="3849"/>
      <c r="L758" s="3849"/>
      <c r="M758" s="3849"/>
      <c r="N758" s="3849"/>
      <c r="O758" s="3849"/>
      <c r="P758" s="3849"/>
      <c r="Q758" s="3849"/>
      <c r="R758" s="2573"/>
      <c r="S758" s="2573"/>
      <c r="T758" s="2573"/>
      <c r="U758" s="2573"/>
      <c r="V758" s="2573"/>
      <c r="W758" s="2573"/>
      <c r="X758" s="2573"/>
      <c r="Y758" s="2573"/>
      <c r="Z758" s="2573"/>
      <c r="AA758" s="2573"/>
      <c r="AB758" s="2573"/>
      <c r="AC758" s="2573"/>
      <c r="AD758" s="2573"/>
      <c r="AE758" s="2573"/>
      <c r="AF758" s="2573"/>
      <c r="AG758" s="2573"/>
      <c r="AH758" s="2573"/>
      <c r="AI758" s="2573"/>
      <c r="AJ758" s="2573"/>
      <c r="AK758" s="2574"/>
    </row>
    <row r="759" spans="2:37" s="2454" customFormat="1" ht="15" customHeight="1" thickBot="1" x14ac:dyDescent="0.25">
      <c r="B759" s="3241"/>
      <c r="C759" s="3242"/>
      <c r="D759" s="3242"/>
      <c r="E759" s="3242"/>
      <c r="F759" s="3243"/>
      <c r="G759" s="3243"/>
      <c r="H759" s="3243"/>
      <c r="I759" s="3243"/>
      <c r="J759" s="3243"/>
      <c r="K759" s="3243"/>
      <c r="L759" s="3243"/>
      <c r="M759" s="3243"/>
      <c r="N759" s="3243"/>
      <c r="O759" s="3243"/>
      <c r="P759" s="3243"/>
      <c r="Q759" s="3243"/>
      <c r="R759" s="2573"/>
      <c r="S759" s="2573"/>
      <c r="T759" s="2573"/>
      <c r="U759" s="2573"/>
      <c r="V759" s="2573"/>
      <c r="W759" s="2573"/>
      <c r="X759" s="2573"/>
      <c r="Y759" s="2573"/>
      <c r="Z759" s="2573"/>
      <c r="AA759" s="2573"/>
      <c r="AB759" s="2573"/>
      <c r="AC759" s="2573"/>
      <c r="AD759" s="2573"/>
      <c r="AE759" s="2573"/>
      <c r="AF759" s="2573"/>
      <c r="AG759" s="2573"/>
      <c r="AH759" s="2573"/>
      <c r="AI759" s="2573"/>
      <c r="AJ759" s="2573"/>
      <c r="AK759" s="2574"/>
    </row>
    <row r="760" spans="2:37" s="2454" customFormat="1" ht="15" customHeight="1" thickBot="1" x14ac:dyDescent="0.25">
      <c r="B760" s="3827" t="s">
        <v>5008</v>
      </c>
      <c r="C760" s="3827"/>
      <c r="D760" s="3827" t="s">
        <v>4998</v>
      </c>
      <c r="E760" s="3827" t="s">
        <v>5009</v>
      </c>
      <c r="F760" s="3850" t="s">
        <v>224</v>
      </c>
      <c r="G760" s="3850"/>
      <c r="H760" s="3850"/>
      <c r="I760" s="3850"/>
      <c r="J760" s="3850"/>
      <c r="K760" s="3850"/>
      <c r="L760" s="3850"/>
      <c r="M760" s="3850"/>
      <c r="N760" s="3850"/>
      <c r="O760" s="3850"/>
      <c r="P760" s="3850"/>
      <c r="Q760" s="3850"/>
      <c r="R760" s="3850"/>
      <c r="S760" s="3850" t="s">
        <v>340</v>
      </c>
      <c r="T760" s="3850"/>
      <c r="U760" s="3850"/>
      <c r="V760" s="3850"/>
      <c r="W760" s="3850"/>
      <c r="X760" s="3850"/>
      <c r="Y760" s="3850"/>
      <c r="Z760" s="3850"/>
      <c r="AA760" s="3850"/>
      <c r="AB760" s="3850"/>
      <c r="AC760" s="3850"/>
      <c r="AD760" s="3850" t="s">
        <v>225</v>
      </c>
      <c r="AE760" s="3850"/>
      <c r="AF760" s="3850"/>
      <c r="AG760" s="3850"/>
      <c r="AH760" s="3851" t="s">
        <v>4993</v>
      </c>
      <c r="AI760" s="3851"/>
      <c r="AJ760" s="3851"/>
      <c r="AK760" s="2574"/>
    </row>
    <row r="761" spans="2:37" s="2454" customFormat="1" ht="24.75" customHeight="1" thickBot="1" x14ac:dyDescent="0.25">
      <c r="B761" s="3828"/>
      <c r="C761" s="3828"/>
      <c r="D761" s="3828"/>
      <c r="E761" s="3828"/>
      <c r="F761" s="3828" t="s">
        <v>5010</v>
      </c>
      <c r="G761" s="3828" t="s">
        <v>5011</v>
      </c>
      <c r="H761" s="3827" t="s">
        <v>5012</v>
      </c>
      <c r="I761" s="3830" t="s">
        <v>5013</v>
      </c>
      <c r="J761" s="3830" t="s">
        <v>5014</v>
      </c>
      <c r="K761" s="3829" t="s">
        <v>5015</v>
      </c>
      <c r="L761" s="3829" t="s">
        <v>5016</v>
      </c>
      <c r="M761" s="3830" t="s">
        <v>5017</v>
      </c>
      <c r="N761" s="3830"/>
      <c r="O761" s="3829" t="s">
        <v>5018</v>
      </c>
      <c r="P761" s="3829" t="s">
        <v>5019</v>
      </c>
      <c r="Q761" s="3829" t="s">
        <v>5020</v>
      </c>
      <c r="R761" s="3829" t="s">
        <v>5021</v>
      </c>
      <c r="S761" s="3827" t="s">
        <v>5022</v>
      </c>
      <c r="T761" s="3827" t="s">
        <v>5023</v>
      </c>
      <c r="U761" s="3827" t="s">
        <v>5024</v>
      </c>
      <c r="V761" s="3827" t="s">
        <v>5025</v>
      </c>
      <c r="W761" s="3827" t="s">
        <v>5026</v>
      </c>
      <c r="X761" s="3827" t="s">
        <v>5027</v>
      </c>
      <c r="Y761" s="3827" t="s">
        <v>5028</v>
      </c>
      <c r="Z761" s="3827" t="s">
        <v>5029</v>
      </c>
      <c r="AA761" s="3827" t="s">
        <v>5030</v>
      </c>
      <c r="AB761" s="3830" t="s">
        <v>5031</v>
      </c>
      <c r="AC761" s="3830" t="s">
        <v>5032</v>
      </c>
      <c r="AD761" s="3827" t="s">
        <v>5033</v>
      </c>
      <c r="AE761" s="3827" t="s">
        <v>5034</v>
      </c>
      <c r="AF761" s="3827" t="s">
        <v>5035</v>
      </c>
      <c r="AG761" s="3827" t="s">
        <v>5036</v>
      </c>
      <c r="AH761" s="3827" t="s">
        <v>1154</v>
      </c>
      <c r="AI761" s="3827" t="s">
        <v>4994</v>
      </c>
      <c r="AJ761" s="3827" t="s">
        <v>4995</v>
      </c>
      <c r="AK761" s="2574"/>
    </row>
    <row r="762" spans="2:37" s="2454" customFormat="1" ht="24.75" customHeight="1" thickBot="1" x14ac:dyDescent="0.25">
      <c r="B762" s="3828"/>
      <c r="C762" s="3828"/>
      <c r="D762" s="3828"/>
      <c r="E762" s="3828"/>
      <c r="F762" s="3828"/>
      <c r="G762" s="3828"/>
      <c r="H762" s="3828"/>
      <c r="I762" s="3829"/>
      <c r="J762" s="3829"/>
      <c r="K762" s="3829"/>
      <c r="L762" s="3829"/>
      <c r="M762" s="3239" t="s">
        <v>5037</v>
      </c>
      <c r="N762" s="3240" t="s">
        <v>2798</v>
      </c>
      <c r="O762" s="3829"/>
      <c r="P762" s="3829"/>
      <c r="Q762" s="3829"/>
      <c r="R762" s="3829"/>
      <c r="S762" s="3828"/>
      <c r="T762" s="3828"/>
      <c r="U762" s="3828"/>
      <c r="V762" s="3828"/>
      <c r="W762" s="3828"/>
      <c r="X762" s="3828"/>
      <c r="Y762" s="3828"/>
      <c r="Z762" s="3828"/>
      <c r="AA762" s="3828"/>
      <c r="AB762" s="3829"/>
      <c r="AC762" s="3829"/>
      <c r="AD762" s="3828"/>
      <c r="AE762" s="3828"/>
      <c r="AF762" s="3828"/>
      <c r="AG762" s="3828"/>
      <c r="AH762" s="3828"/>
      <c r="AI762" s="3828"/>
      <c r="AJ762" s="3828"/>
      <c r="AK762" s="2574"/>
    </row>
    <row r="763" spans="2:37" s="2454" customFormat="1" ht="15" customHeight="1" x14ac:dyDescent="0.2">
      <c r="B763" s="4782" t="s">
        <v>5897</v>
      </c>
      <c r="C763" s="4783"/>
      <c r="D763" s="3270" t="s">
        <v>5898</v>
      </c>
      <c r="E763" s="3271">
        <v>22.32</v>
      </c>
      <c r="F763" s="3271">
        <v>22.32</v>
      </c>
      <c r="G763" s="3272"/>
      <c r="H763" s="3273"/>
      <c r="I763" s="3273"/>
      <c r="J763" s="3273">
        <v>250</v>
      </c>
      <c r="K763" s="3272"/>
      <c r="L763" s="3272"/>
      <c r="M763" s="3270"/>
      <c r="N763" s="3274"/>
      <c r="O763" s="3272"/>
      <c r="P763" s="3272"/>
      <c r="Q763" s="3272"/>
      <c r="R763" s="3272"/>
      <c r="S763" s="3257"/>
      <c r="T763" s="3272"/>
      <c r="U763" s="3275"/>
      <c r="V763" s="3275"/>
      <c r="W763" s="3272"/>
      <c r="X763" s="3272"/>
      <c r="Y763" s="3275"/>
      <c r="Z763" s="3275"/>
      <c r="AA763" s="3275"/>
      <c r="AB763" s="3272"/>
      <c r="AC763" s="3272"/>
      <c r="AD763" s="3271"/>
      <c r="AE763" s="3276"/>
      <c r="AF763" s="3277"/>
      <c r="AG763" s="3272"/>
      <c r="AH763" s="3278"/>
      <c r="AI763" s="3278"/>
      <c r="AJ763" s="3258"/>
      <c r="AK763" s="2574"/>
    </row>
    <row r="764" spans="2:37" s="2454" customFormat="1" ht="15" customHeight="1" x14ac:dyDescent="0.2">
      <c r="B764" s="4779" t="s">
        <v>5899</v>
      </c>
      <c r="C764" s="4780"/>
      <c r="D764" s="3279" t="s">
        <v>5900</v>
      </c>
      <c r="E764" s="3280">
        <v>22.32</v>
      </c>
      <c r="F764" s="3280">
        <v>22.32</v>
      </c>
      <c r="G764" s="3281"/>
      <c r="H764" s="3282"/>
      <c r="I764" s="3282"/>
      <c r="J764" s="3282">
        <v>250</v>
      </c>
      <c r="K764" s="3281"/>
      <c r="L764" s="3281"/>
      <c r="M764" s="3279"/>
      <c r="N764" s="3283"/>
      <c r="O764" s="3281"/>
      <c r="P764" s="3281"/>
      <c r="Q764" s="3281"/>
      <c r="R764" s="3281"/>
      <c r="S764" s="3264"/>
      <c r="T764" s="3281"/>
      <c r="U764" s="3284"/>
      <c r="V764" s="3284"/>
      <c r="W764" s="3281"/>
      <c r="X764" s="3281"/>
      <c r="Y764" s="3284"/>
      <c r="Z764" s="3284"/>
      <c r="AA764" s="3284"/>
      <c r="AB764" s="3281"/>
      <c r="AC764" s="3281"/>
      <c r="AD764" s="3280"/>
      <c r="AE764" s="3285"/>
      <c r="AF764" s="3286"/>
      <c r="AG764" s="3281"/>
      <c r="AH764" s="3287"/>
      <c r="AI764" s="3287"/>
      <c r="AJ764" s="3269"/>
      <c r="AK764" s="2574"/>
    </row>
    <row r="765" spans="2:37" s="2454" customFormat="1" ht="15" customHeight="1" x14ac:dyDescent="0.2">
      <c r="B765" s="4779" t="s">
        <v>5901</v>
      </c>
      <c r="C765" s="4780"/>
      <c r="D765" s="3279" t="s">
        <v>5902</v>
      </c>
      <c r="E765" s="3280">
        <v>22.32</v>
      </c>
      <c r="F765" s="3280">
        <v>22.32</v>
      </c>
      <c r="G765" s="3281"/>
      <c r="H765" s="3282"/>
      <c r="I765" s="3282"/>
      <c r="J765" s="3282">
        <v>250</v>
      </c>
      <c r="K765" s="3281"/>
      <c r="L765" s="3281"/>
      <c r="M765" s="3279"/>
      <c r="N765" s="3283"/>
      <c r="O765" s="3281"/>
      <c r="P765" s="3281"/>
      <c r="Q765" s="3281"/>
      <c r="R765" s="3281"/>
      <c r="S765" s="3264"/>
      <c r="T765" s="3281"/>
      <c r="U765" s="3284"/>
      <c r="V765" s="3284"/>
      <c r="W765" s="3281"/>
      <c r="X765" s="3281"/>
      <c r="Y765" s="3284"/>
      <c r="Z765" s="3284"/>
      <c r="AA765" s="3284"/>
      <c r="AB765" s="3281"/>
      <c r="AC765" s="3281"/>
      <c r="AD765" s="3280"/>
      <c r="AE765" s="3285"/>
      <c r="AF765" s="3286"/>
      <c r="AG765" s="3281"/>
      <c r="AH765" s="3287"/>
      <c r="AI765" s="3287"/>
      <c r="AJ765" s="3269"/>
      <c r="AK765" s="2574"/>
    </row>
    <row r="766" spans="2:37" s="2454" customFormat="1" ht="15" customHeight="1" x14ac:dyDescent="0.2">
      <c r="B766" s="4779" t="s">
        <v>5903</v>
      </c>
      <c r="C766" s="4780"/>
      <c r="D766" s="3279" t="s">
        <v>5904</v>
      </c>
      <c r="E766" s="3280">
        <v>22.32</v>
      </c>
      <c r="F766" s="3280">
        <v>22.32</v>
      </c>
      <c r="G766" s="3281"/>
      <c r="H766" s="3282"/>
      <c r="I766" s="3282"/>
      <c r="J766" s="3282">
        <v>250</v>
      </c>
      <c r="K766" s="3281"/>
      <c r="L766" s="3281"/>
      <c r="M766" s="3279"/>
      <c r="N766" s="3283"/>
      <c r="O766" s="3281"/>
      <c r="P766" s="3281"/>
      <c r="Q766" s="3281"/>
      <c r="R766" s="3281"/>
      <c r="S766" s="3264"/>
      <c r="T766" s="3281"/>
      <c r="U766" s="3284"/>
      <c r="V766" s="3284"/>
      <c r="W766" s="3281"/>
      <c r="X766" s="3281"/>
      <c r="Y766" s="3284"/>
      <c r="Z766" s="3284"/>
      <c r="AA766" s="3284"/>
      <c r="AB766" s="3281"/>
      <c r="AC766" s="3281"/>
      <c r="AD766" s="3280"/>
      <c r="AE766" s="3285"/>
      <c r="AF766" s="3286"/>
      <c r="AG766" s="3281"/>
      <c r="AH766" s="3287"/>
      <c r="AI766" s="3287"/>
      <c r="AJ766" s="3269"/>
      <c r="AK766" s="2574"/>
    </row>
    <row r="767" spans="2:37" s="2454" customFormat="1" ht="15" customHeight="1" x14ac:dyDescent="0.2">
      <c r="B767" s="4787" t="s">
        <v>5905</v>
      </c>
      <c r="C767" s="4788"/>
      <c r="D767" s="3279" t="s">
        <v>5906</v>
      </c>
      <c r="E767" s="3280">
        <v>22.32</v>
      </c>
      <c r="F767" s="3280">
        <v>22.32</v>
      </c>
      <c r="G767" s="3281"/>
      <c r="H767" s="3282"/>
      <c r="I767" s="3282"/>
      <c r="J767" s="3282">
        <v>150</v>
      </c>
      <c r="K767" s="3281"/>
      <c r="L767" s="3281"/>
      <c r="M767" s="3279"/>
      <c r="N767" s="3283"/>
      <c r="O767" s="3281"/>
      <c r="P767" s="3281"/>
      <c r="Q767" s="3281"/>
      <c r="R767" s="3281"/>
      <c r="S767" s="3264"/>
      <c r="T767" s="3281"/>
      <c r="U767" s="3284"/>
      <c r="V767" s="3284"/>
      <c r="W767" s="3281"/>
      <c r="X767" s="3281"/>
      <c r="Y767" s="3284"/>
      <c r="Z767" s="3284"/>
      <c r="AA767" s="3284"/>
      <c r="AB767" s="3281"/>
      <c r="AC767" s="3281"/>
      <c r="AD767" s="3280"/>
      <c r="AE767" s="3285"/>
      <c r="AF767" s="3286"/>
      <c r="AG767" s="3281"/>
      <c r="AH767" s="3287"/>
      <c r="AI767" s="3287"/>
      <c r="AJ767" s="3269"/>
      <c r="AK767" s="2574"/>
    </row>
    <row r="768" spans="2:37" s="2454" customFormat="1" ht="15" customHeight="1" x14ac:dyDescent="0.2">
      <c r="B768" s="4787" t="s">
        <v>5907</v>
      </c>
      <c r="C768" s="4788"/>
      <c r="D768" s="3279" t="s">
        <v>5908</v>
      </c>
      <c r="E768" s="3280">
        <v>26.79</v>
      </c>
      <c r="F768" s="3280">
        <v>26.79</v>
      </c>
      <c r="G768" s="3281"/>
      <c r="H768" s="3282"/>
      <c r="I768" s="3282"/>
      <c r="J768" s="3282">
        <v>250</v>
      </c>
      <c r="K768" s="3281"/>
      <c r="L768" s="3281"/>
      <c r="M768" s="3279"/>
      <c r="N768" s="3283"/>
      <c r="O768" s="3281"/>
      <c r="P768" s="3281"/>
      <c r="Q768" s="3281"/>
      <c r="R768" s="3281"/>
      <c r="S768" s="3264"/>
      <c r="T768" s="3281"/>
      <c r="U768" s="3284"/>
      <c r="V768" s="3284"/>
      <c r="W768" s="3281"/>
      <c r="X768" s="3281"/>
      <c r="Y768" s="3284"/>
      <c r="Z768" s="3284"/>
      <c r="AA768" s="3284"/>
      <c r="AB768" s="3281"/>
      <c r="AC768" s="3281"/>
      <c r="AD768" s="3280"/>
      <c r="AE768" s="3285"/>
      <c r="AF768" s="3286"/>
      <c r="AG768" s="3281"/>
      <c r="AH768" s="3287"/>
      <c r="AI768" s="3287"/>
      <c r="AJ768" s="3269"/>
      <c r="AK768" s="2574"/>
    </row>
    <row r="769" spans="2:37" s="2454" customFormat="1" ht="15" customHeight="1" x14ac:dyDescent="0.2">
      <c r="B769" s="4779" t="s">
        <v>5909</v>
      </c>
      <c r="C769" s="4780"/>
      <c r="D769" s="3279" t="s">
        <v>5910</v>
      </c>
      <c r="E769" s="3280">
        <v>26.79</v>
      </c>
      <c r="F769" s="3280">
        <v>26.79</v>
      </c>
      <c r="G769" s="3261"/>
      <c r="H769" s="3262"/>
      <c r="I769" s="3262"/>
      <c r="J769" s="3282">
        <v>250</v>
      </c>
      <c r="K769" s="3261"/>
      <c r="L769" s="3261"/>
      <c r="M769" s="3259"/>
      <c r="N769" s="3263"/>
      <c r="O769" s="3261"/>
      <c r="P769" s="3261"/>
      <c r="Q769" s="3261"/>
      <c r="R769" s="3261"/>
      <c r="S769" s="3264"/>
      <c r="T769" s="3261"/>
      <c r="U769" s="3265"/>
      <c r="V769" s="3265"/>
      <c r="W769" s="3261"/>
      <c r="X769" s="3261"/>
      <c r="Y769" s="3265"/>
      <c r="Z769" s="3265"/>
      <c r="AA769" s="3265"/>
      <c r="AB769" s="3261"/>
      <c r="AC769" s="3261"/>
      <c r="AD769" s="3260"/>
      <c r="AE769" s="3266"/>
      <c r="AF769" s="3267"/>
      <c r="AG769" s="3267"/>
      <c r="AH769" s="3268"/>
      <c r="AI769" s="3268"/>
      <c r="AJ769" s="3269"/>
      <c r="AK769" s="2574"/>
    </row>
    <row r="770" spans="2:37" s="2454" customFormat="1" ht="15" customHeight="1" x14ac:dyDescent="0.2">
      <c r="B770" s="4779" t="s">
        <v>5911</v>
      </c>
      <c r="C770" s="4780"/>
      <c r="D770" s="3279" t="s">
        <v>5912</v>
      </c>
      <c r="E770" s="3280">
        <v>26.79</v>
      </c>
      <c r="F770" s="3280">
        <v>26.79</v>
      </c>
      <c r="G770" s="3261"/>
      <c r="H770" s="3262"/>
      <c r="I770" s="3262"/>
      <c r="J770" s="3282">
        <v>250</v>
      </c>
      <c r="K770" s="3261"/>
      <c r="L770" s="3261"/>
      <c r="M770" s="3259"/>
      <c r="N770" s="3263"/>
      <c r="O770" s="3261"/>
      <c r="P770" s="3261"/>
      <c r="Q770" s="3261"/>
      <c r="R770" s="3261"/>
      <c r="S770" s="3264"/>
      <c r="T770" s="3261"/>
      <c r="U770" s="3265"/>
      <c r="V770" s="3265"/>
      <c r="W770" s="3261"/>
      <c r="X770" s="3261"/>
      <c r="Y770" s="3265"/>
      <c r="Z770" s="3265"/>
      <c r="AA770" s="3265"/>
      <c r="AB770" s="3261"/>
      <c r="AC770" s="3261"/>
      <c r="AD770" s="3260"/>
      <c r="AE770" s="3266"/>
      <c r="AF770" s="3267"/>
      <c r="AG770" s="3267"/>
      <c r="AH770" s="3268"/>
      <c r="AI770" s="3268"/>
      <c r="AJ770" s="3269"/>
      <c r="AK770" s="2574"/>
    </row>
    <row r="771" spans="2:37" s="2454" customFormat="1" ht="15" customHeight="1" x14ac:dyDescent="0.2">
      <c r="B771" s="4779" t="s">
        <v>5913</v>
      </c>
      <c r="C771" s="4780"/>
      <c r="D771" s="3279" t="s">
        <v>5914</v>
      </c>
      <c r="E771" s="3280">
        <v>26.79</v>
      </c>
      <c r="F771" s="3280">
        <v>26.79</v>
      </c>
      <c r="G771" s="3261"/>
      <c r="H771" s="3262"/>
      <c r="I771" s="3262"/>
      <c r="J771" s="3282">
        <v>250</v>
      </c>
      <c r="K771" s="3261"/>
      <c r="L771" s="3261"/>
      <c r="M771" s="3259"/>
      <c r="N771" s="3263"/>
      <c r="O771" s="3261"/>
      <c r="P771" s="3261"/>
      <c r="Q771" s="3261"/>
      <c r="R771" s="3261"/>
      <c r="S771" s="3264"/>
      <c r="T771" s="3261"/>
      <c r="U771" s="3265"/>
      <c r="V771" s="3265"/>
      <c r="W771" s="3261"/>
      <c r="X771" s="3261"/>
      <c r="Y771" s="3265"/>
      <c r="Z771" s="3265"/>
      <c r="AA771" s="3265"/>
      <c r="AB771" s="3261"/>
      <c r="AC771" s="3261"/>
      <c r="AD771" s="3260"/>
      <c r="AE771" s="3266"/>
      <c r="AF771" s="3267"/>
      <c r="AG771" s="3267"/>
      <c r="AH771" s="3268"/>
      <c r="AI771" s="3268"/>
      <c r="AJ771" s="3269"/>
      <c r="AK771" s="2574"/>
    </row>
    <row r="772" spans="2:37" s="2454" customFormat="1" ht="15" customHeight="1" x14ac:dyDescent="0.2">
      <c r="B772" s="4779" t="s">
        <v>5915</v>
      </c>
      <c r="C772" s="4780"/>
      <c r="D772" s="3279" t="s">
        <v>5916</v>
      </c>
      <c r="E772" s="3280">
        <v>26.79</v>
      </c>
      <c r="F772" s="3280">
        <v>26.79</v>
      </c>
      <c r="G772" s="3261"/>
      <c r="H772" s="3262"/>
      <c r="I772" s="3262"/>
      <c r="J772" s="3282">
        <v>150</v>
      </c>
      <c r="K772" s="3261"/>
      <c r="L772" s="3261"/>
      <c r="M772" s="3259"/>
      <c r="N772" s="3263"/>
      <c r="O772" s="3261"/>
      <c r="P772" s="3261"/>
      <c r="Q772" s="3261"/>
      <c r="R772" s="3261"/>
      <c r="S772" s="3264"/>
      <c r="T772" s="3261"/>
      <c r="U772" s="3265"/>
      <c r="V772" s="3265"/>
      <c r="W772" s="3261"/>
      <c r="X772" s="3261"/>
      <c r="Y772" s="3265"/>
      <c r="Z772" s="3265"/>
      <c r="AA772" s="3265"/>
      <c r="AB772" s="3261"/>
      <c r="AC772" s="3261"/>
      <c r="AD772" s="3260"/>
      <c r="AE772" s="3266"/>
      <c r="AF772" s="3267"/>
      <c r="AG772" s="3267"/>
      <c r="AH772" s="3268"/>
      <c r="AI772" s="3268"/>
      <c r="AJ772" s="3269"/>
      <c r="AK772" s="2574"/>
    </row>
    <row r="773" spans="2:37" s="2454" customFormat="1" ht="15" customHeight="1" x14ac:dyDescent="0.2">
      <c r="B773" s="4779" t="s">
        <v>5917</v>
      </c>
      <c r="C773" s="4780"/>
      <c r="D773" s="3279" t="s">
        <v>5918</v>
      </c>
      <c r="E773" s="3280">
        <v>22.32</v>
      </c>
      <c r="F773" s="3280">
        <v>22.32</v>
      </c>
      <c r="G773" s="3261"/>
      <c r="H773" s="3262"/>
      <c r="I773" s="3262"/>
      <c r="J773" s="3282">
        <v>250</v>
      </c>
      <c r="K773" s="3261"/>
      <c r="L773" s="3261"/>
      <c r="M773" s="3259"/>
      <c r="N773" s="3263"/>
      <c r="O773" s="3261"/>
      <c r="P773" s="3261"/>
      <c r="Q773" s="3261"/>
      <c r="R773" s="3261"/>
      <c r="S773" s="3264"/>
      <c r="T773" s="3261"/>
      <c r="U773" s="3265"/>
      <c r="V773" s="3265"/>
      <c r="W773" s="3261"/>
      <c r="X773" s="3261"/>
      <c r="Y773" s="3265"/>
      <c r="Z773" s="3265"/>
      <c r="AA773" s="3265"/>
      <c r="AB773" s="3261"/>
      <c r="AC773" s="3261"/>
      <c r="AD773" s="3260"/>
      <c r="AE773" s="3266"/>
      <c r="AF773" s="3267"/>
      <c r="AG773" s="3267"/>
      <c r="AH773" s="3268"/>
      <c r="AI773" s="3268"/>
      <c r="AJ773" s="3269"/>
      <c r="AK773" s="2574"/>
    </row>
    <row r="774" spans="2:37" s="2454" customFormat="1" ht="15" customHeight="1" x14ac:dyDescent="0.2">
      <c r="B774" s="4779" t="s">
        <v>5919</v>
      </c>
      <c r="C774" s="4780"/>
      <c r="D774" s="3279" t="s">
        <v>5920</v>
      </c>
      <c r="E774" s="3280">
        <v>22.32</v>
      </c>
      <c r="F774" s="3280">
        <v>22.32</v>
      </c>
      <c r="G774" s="3261"/>
      <c r="H774" s="3262"/>
      <c r="I774" s="3262"/>
      <c r="J774" s="3282">
        <v>250</v>
      </c>
      <c r="K774" s="3261"/>
      <c r="L774" s="3261"/>
      <c r="M774" s="3259"/>
      <c r="N774" s="3263"/>
      <c r="O774" s="3261"/>
      <c r="P774" s="3261"/>
      <c r="Q774" s="3261"/>
      <c r="R774" s="3261"/>
      <c r="S774" s="3264"/>
      <c r="T774" s="3261"/>
      <c r="U774" s="3265"/>
      <c r="V774" s="3265"/>
      <c r="W774" s="3261"/>
      <c r="X774" s="3261"/>
      <c r="Y774" s="3265"/>
      <c r="Z774" s="3265"/>
      <c r="AA774" s="3265"/>
      <c r="AB774" s="3261"/>
      <c r="AC774" s="3261"/>
      <c r="AD774" s="3260"/>
      <c r="AE774" s="3266"/>
      <c r="AF774" s="3267"/>
      <c r="AG774" s="3267"/>
      <c r="AH774" s="3268"/>
      <c r="AI774" s="3268"/>
      <c r="AJ774" s="3269"/>
      <c r="AK774" s="2574"/>
    </row>
    <row r="775" spans="2:37" s="2454" customFormat="1" ht="15" customHeight="1" x14ac:dyDescent="0.2">
      <c r="B775" s="4787" t="s">
        <v>5921</v>
      </c>
      <c r="C775" s="4788"/>
      <c r="D775" s="3279" t="s">
        <v>5922</v>
      </c>
      <c r="E775" s="3280">
        <v>22.32</v>
      </c>
      <c r="F775" s="3280">
        <v>22.32</v>
      </c>
      <c r="G775" s="3281"/>
      <c r="H775" s="3282"/>
      <c r="I775" s="3282"/>
      <c r="J775" s="3282">
        <v>250</v>
      </c>
      <c r="K775" s="3281"/>
      <c r="L775" s="3281"/>
      <c r="M775" s="3279"/>
      <c r="N775" s="3283"/>
      <c r="O775" s="3281"/>
      <c r="P775" s="3281"/>
      <c r="Q775" s="3281"/>
      <c r="R775" s="3281"/>
      <c r="S775" s="3264"/>
      <c r="T775" s="3281"/>
      <c r="U775" s="3284"/>
      <c r="V775" s="3284"/>
      <c r="W775" s="3281"/>
      <c r="X775" s="3281"/>
      <c r="Y775" s="3284"/>
      <c r="Z775" s="3284"/>
      <c r="AA775" s="3284"/>
      <c r="AB775" s="3281"/>
      <c r="AC775" s="3281"/>
      <c r="AD775" s="3280"/>
      <c r="AE775" s="3285"/>
      <c r="AF775" s="3286"/>
      <c r="AG775" s="3281"/>
      <c r="AH775" s="3287"/>
      <c r="AI775" s="3287"/>
      <c r="AJ775" s="3269"/>
      <c r="AK775" s="2574"/>
    </row>
    <row r="776" spans="2:37" s="2454" customFormat="1" ht="15" customHeight="1" x14ac:dyDescent="0.2">
      <c r="B776" s="4787" t="s">
        <v>5923</v>
      </c>
      <c r="C776" s="4788"/>
      <c r="D776" s="3279" t="s">
        <v>5924</v>
      </c>
      <c r="E776" s="3280">
        <v>22.32</v>
      </c>
      <c r="F776" s="3280">
        <v>22.32</v>
      </c>
      <c r="G776" s="3281"/>
      <c r="H776" s="3282"/>
      <c r="I776" s="3282"/>
      <c r="J776" s="3282">
        <v>250</v>
      </c>
      <c r="K776" s="3281"/>
      <c r="L776" s="3281"/>
      <c r="M776" s="3279"/>
      <c r="N776" s="3283"/>
      <c r="O776" s="3281"/>
      <c r="P776" s="3281"/>
      <c r="Q776" s="3281"/>
      <c r="R776" s="3281"/>
      <c r="S776" s="3264"/>
      <c r="T776" s="3281"/>
      <c r="U776" s="3284"/>
      <c r="V776" s="3284"/>
      <c r="W776" s="3281"/>
      <c r="X776" s="3281"/>
      <c r="Y776" s="3284"/>
      <c r="Z776" s="3284"/>
      <c r="AA776" s="3284"/>
      <c r="AB776" s="3281"/>
      <c r="AC776" s="3281"/>
      <c r="AD776" s="3280"/>
      <c r="AE776" s="3285"/>
      <c r="AF776" s="3286"/>
      <c r="AG776" s="3281"/>
      <c r="AH776" s="3287"/>
      <c r="AI776" s="3287"/>
      <c r="AJ776" s="3269"/>
      <c r="AK776" s="2574"/>
    </row>
    <row r="777" spans="2:37" s="2454" customFormat="1" ht="15" customHeight="1" x14ac:dyDescent="0.2">
      <c r="B777" s="4779" t="s">
        <v>5925</v>
      </c>
      <c r="C777" s="4780"/>
      <c r="D777" s="3279" t="s">
        <v>5926</v>
      </c>
      <c r="E777" s="3280">
        <v>22.32</v>
      </c>
      <c r="F777" s="3280">
        <v>22.32</v>
      </c>
      <c r="G777" s="3261"/>
      <c r="H777" s="3262"/>
      <c r="I777" s="3262"/>
      <c r="J777" s="3282">
        <v>150</v>
      </c>
      <c r="K777" s="3261"/>
      <c r="L777" s="3261"/>
      <c r="M777" s="3259"/>
      <c r="N777" s="3263"/>
      <c r="O777" s="3261"/>
      <c r="P777" s="3261"/>
      <c r="Q777" s="3261"/>
      <c r="R777" s="3261"/>
      <c r="S777" s="3264"/>
      <c r="T777" s="3261"/>
      <c r="U777" s="3265"/>
      <c r="V777" s="3265"/>
      <c r="W777" s="3261"/>
      <c r="X777" s="3261"/>
      <c r="Y777" s="3265"/>
      <c r="Z777" s="3265"/>
      <c r="AA777" s="3265"/>
      <c r="AB777" s="3261"/>
      <c r="AC777" s="3261"/>
      <c r="AD777" s="3260"/>
      <c r="AE777" s="3266"/>
      <c r="AF777" s="3267"/>
      <c r="AG777" s="3267"/>
      <c r="AH777" s="3268"/>
      <c r="AI777" s="3268"/>
      <c r="AJ777" s="3269"/>
      <c r="AK777" s="2574"/>
    </row>
    <row r="778" spans="2:37" s="2454" customFormat="1" ht="15" customHeight="1" x14ac:dyDescent="0.2">
      <c r="B778" s="4779" t="s">
        <v>5927</v>
      </c>
      <c r="C778" s="4780"/>
      <c r="D778" s="3279" t="s">
        <v>5928</v>
      </c>
      <c r="E778" s="3280">
        <v>26.79</v>
      </c>
      <c r="F778" s="3280">
        <v>26.79</v>
      </c>
      <c r="G778" s="3261"/>
      <c r="H778" s="3262"/>
      <c r="I778" s="3262"/>
      <c r="J778" s="3282">
        <v>250</v>
      </c>
      <c r="K778" s="3261"/>
      <c r="L778" s="3261"/>
      <c r="M778" s="3259"/>
      <c r="N778" s="3263"/>
      <c r="O778" s="3261"/>
      <c r="P778" s="3261"/>
      <c r="Q778" s="3261"/>
      <c r="R778" s="3261"/>
      <c r="S778" s="3264"/>
      <c r="T778" s="3261"/>
      <c r="U778" s="3265"/>
      <c r="V778" s="3265"/>
      <c r="W778" s="3261"/>
      <c r="X778" s="3261"/>
      <c r="Y778" s="3265"/>
      <c r="Z778" s="3265"/>
      <c r="AA778" s="3265"/>
      <c r="AB778" s="3261"/>
      <c r="AC778" s="3261"/>
      <c r="AD778" s="3260"/>
      <c r="AE778" s="3266"/>
      <c r="AF778" s="3267"/>
      <c r="AG778" s="3267"/>
      <c r="AH778" s="3268"/>
      <c r="AI778" s="3268"/>
      <c r="AJ778" s="3269"/>
      <c r="AK778" s="2574"/>
    </row>
    <row r="779" spans="2:37" s="2454" customFormat="1" ht="15" customHeight="1" x14ac:dyDescent="0.2">
      <c r="B779" s="4779" t="s">
        <v>5929</v>
      </c>
      <c r="C779" s="4780"/>
      <c r="D779" s="3279" t="s">
        <v>5930</v>
      </c>
      <c r="E779" s="3280">
        <v>26.79</v>
      </c>
      <c r="F779" s="3280">
        <v>26.79</v>
      </c>
      <c r="G779" s="3261"/>
      <c r="H779" s="3262"/>
      <c r="I779" s="3262"/>
      <c r="J779" s="3282">
        <v>250</v>
      </c>
      <c r="K779" s="3261"/>
      <c r="L779" s="3261"/>
      <c r="M779" s="3259"/>
      <c r="N779" s="3263"/>
      <c r="O779" s="3261"/>
      <c r="P779" s="3261"/>
      <c r="Q779" s="3261"/>
      <c r="R779" s="3261"/>
      <c r="S779" s="3264"/>
      <c r="T779" s="3261"/>
      <c r="U779" s="3265"/>
      <c r="V779" s="3265"/>
      <c r="W779" s="3261"/>
      <c r="X779" s="3261"/>
      <c r="Y779" s="3265"/>
      <c r="Z779" s="3265"/>
      <c r="AA779" s="3265"/>
      <c r="AB779" s="3261"/>
      <c r="AC779" s="3261"/>
      <c r="AD779" s="3260"/>
      <c r="AE779" s="3266"/>
      <c r="AF779" s="3267"/>
      <c r="AG779" s="3267"/>
      <c r="AH779" s="3268"/>
      <c r="AI779" s="3268"/>
      <c r="AJ779" s="3269"/>
      <c r="AK779" s="2574"/>
    </row>
    <row r="780" spans="2:37" s="2454" customFormat="1" ht="15" customHeight="1" x14ac:dyDescent="0.2">
      <c r="B780" s="4779" t="s">
        <v>5931</v>
      </c>
      <c r="C780" s="4780"/>
      <c r="D780" s="3279" t="s">
        <v>5932</v>
      </c>
      <c r="E780" s="3280">
        <v>26.79</v>
      </c>
      <c r="F780" s="3280">
        <v>26.79</v>
      </c>
      <c r="G780" s="3261"/>
      <c r="H780" s="3262"/>
      <c r="I780" s="3262"/>
      <c r="J780" s="3282">
        <v>250</v>
      </c>
      <c r="K780" s="3261"/>
      <c r="L780" s="3261"/>
      <c r="M780" s="3259"/>
      <c r="N780" s="3263"/>
      <c r="O780" s="3261"/>
      <c r="P780" s="3261"/>
      <c r="Q780" s="3261"/>
      <c r="R780" s="3261"/>
      <c r="S780" s="3264"/>
      <c r="T780" s="3261"/>
      <c r="U780" s="3265"/>
      <c r="V780" s="3265"/>
      <c r="W780" s="3261"/>
      <c r="X780" s="3261"/>
      <c r="Y780" s="3265"/>
      <c r="Z780" s="3265"/>
      <c r="AA780" s="3265"/>
      <c r="AB780" s="3261"/>
      <c r="AC780" s="3261"/>
      <c r="AD780" s="3260"/>
      <c r="AE780" s="3266"/>
      <c r="AF780" s="3267"/>
      <c r="AG780" s="3267"/>
      <c r="AH780" s="3268"/>
      <c r="AI780" s="3268"/>
      <c r="AJ780" s="3269"/>
      <c r="AK780" s="2574"/>
    </row>
    <row r="781" spans="2:37" s="2454" customFormat="1" ht="15" customHeight="1" x14ac:dyDescent="0.2">
      <c r="B781" s="4779" t="s">
        <v>5933</v>
      </c>
      <c r="C781" s="4780"/>
      <c r="D781" s="3279" t="s">
        <v>5934</v>
      </c>
      <c r="E781" s="3280">
        <v>26.79</v>
      </c>
      <c r="F781" s="3280">
        <v>26.79</v>
      </c>
      <c r="G781" s="3261"/>
      <c r="H781" s="3262"/>
      <c r="I781" s="3262"/>
      <c r="J781" s="3282">
        <v>250</v>
      </c>
      <c r="K781" s="3261"/>
      <c r="L781" s="3261"/>
      <c r="M781" s="3259"/>
      <c r="N781" s="3263"/>
      <c r="O781" s="3261"/>
      <c r="P781" s="3261"/>
      <c r="Q781" s="3261"/>
      <c r="R781" s="3261"/>
      <c r="S781" s="3264"/>
      <c r="T781" s="3261"/>
      <c r="U781" s="3265"/>
      <c r="V781" s="3265"/>
      <c r="W781" s="3261"/>
      <c r="X781" s="3261"/>
      <c r="Y781" s="3265"/>
      <c r="Z781" s="3265"/>
      <c r="AA781" s="3265"/>
      <c r="AB781" s="3261"/>
      <c r="AC781" s="3261"/>
      <c r="AD781" s="3260"/>
      <c r="AE781" s="3266"/>
      <c r="AF781" s="3267"/>
      <c r="AG781" s="3267"/>
      <c r="AH781" s="3268"/>
      <c r="AI781" s="3268"/>
      <c r="AJ781" s="3269"/>
      <c r="AK781" s="2574"/>
    </row>
    <row r="782" spans="2:37" s="2454" customFormat="1" ht="15" customHeight="1" thickBot="1" x14ac:dyDescent="0.25">
      <c r="B782" s="4791" t="s">
        <v>5935</v>
      </c>
      <c r="C782" s="4792"/>
      <c r="D782" s="3055" t="s">
        <v>5936</v>
      </c>
      <c r="E782" s="3056">
        <v>26.79</v>
      </c>
      <c r="F782" s="3056">
        <v>26.79</v>
      </c>
      <c r="G782" s="3292"/>
      <c r="H782" s="3293"/>
      <c r="I782" s="3293"/>
      <c r="J782" s="3288">
        <v>150</v>
      </c>
      <c r="K782" s="3292"/>
      <c r="L782" s="3292"/>
      <c r="M782" s="3290"/>
      <c r="N782" s="3294"/>
      <c r="O782" s="3292"/>
      <c r="P782" s="3292"/>
      <c r="Q782" s="3292"/>
      <c r="R782" s="3292"/>
      <c r="S782" s="3289"/>
      <c r="T782" s="3292"/>
      <c r="U782" s="3295"/>
      <c r="V782" s="3295"/>
      <c r="W782" s="3292"/>
      <c r="X782" s="3292"/>
      <c r="Y782" s="3295"/>
      <c r="Z782" s="3295"/>
      <c r="AA782" s="3295"/>
      <c r="AB782" s="3292"/>
      <c r="AC782" s="3292"/>
      <c r="AD782" s="3291"/>
      <c r="AE782" s="3296"/>
      <c r="AF782" s="3297"/>
      <c r="AG782" s="3297"/>
      <c r="AH782" s="3298"/>
      <c r="AI782" s="3298"/>
      <c r="AJ782" s="3299"/>
      <c r="AK782" s="2574"/>
    </row>
    <row r="783" spans="2:37" s="2454" customFormat="1" ht="15" customHeight="1" x14ac:dyDescent="0.2">
      <c r="B783" s="2575"/>
      <c r="C783" s="2568"/>
      <c r="D783" s="2568"/>
      <c r="E783" s="2568"/>
      <c r="F783" s="2568"/>
      <c r="G783" s="2568"/>
      <c r="H783" s="2568"/>
      <c r="I783" s="2569"/>
      <c r="J783" s="2569"/>
      <c r="K783" s="2569"/>
      <c r="L783" s="2569"/>
      <c r="M783" s="2568"/>
      <c r="N783" s="2569"/>
      <c r="O783" s="2569"/>
      <c r="P783" s="2569"/>
      <c r="Q783" s="2569"/>
      <c r="R783" s="2569"/>
      <c r="S783" s="2568"/>
      <c r="T783" s="2567"/>
      <c r="U783" s="2567"/>
      <c r="V783" s="2567"/>
      <c r="W783" s="2567"/>
      <c r="X783" s="2567"/>
      <c r="Y783" s="2567"/>
      <c r="Z783" s="2567"/>
      <c r="AA783" s="2567"/>
      <c r="AB783" s="2567"/>
      <c r="AC783" s="2567"/>
      <c r="AD783" s="2567"/>
      <c r="AE783" s="2567"/>
      <c r="AF783" s="2567"/>
      <c r="AG783" s="2567"/>
      <c r="AH783" s="2567"/>
      <c r="AI783" s="2567"/>
      <c r="AJ783" s="2570"/>
      <c r="AK783" s="2574"/>
    </row>
    <row r="784" spans="2:37" s="2454" customFormat="1" ht="21.75" customHeight="1" x14ac:dyDescent="0.2">
      <c r="B784" s="3834" t="s">
        <v>4996</v>
      </c>
      <c r="C784" s="3835"/>
      <c r="D784" s="4765" t="s">
        <v>5937</v>
      </c>
      <c r="E784" s="4765"/>
      <c r="F784" s="4765"/>
      <c r="G784" s="4765"/>
      <c r="H784" s="2571"/>
      <c r="I784" s="2571"/>
      <c r="J784" s="2571"/>
      <c r="K784" s="2571"/>
      <c r="L784" s="2571"/>
      <c r="M784" s="2571"/>
      <c r="N784" s="2571"/>
      <c r="O784" s="2571"/>
      <c r="P784" s="2571"/>
      <c r="Q784" s="2571"/>
      <c r="R784" s="2571"/>
      <c r="S784" s="2571"/>
      <c r="T784" s="2567"/>
      <c r="U784" s="2567"/>
      <c r="V784" s="2567"/>
      <c r="W784" s="2567"/>
      <c r="X784" s="2567"/>
      <c r="Y784" s="2567"/>
      <c r="Z784" s="2567"/>
      <c r="AA784" s="2567"/>
      <c r="AB784" s="2567"/>
      <c r="AC784" s="2567"/>
      <c r="AD784" s="2567"/>
      <c r="AE784" s="2567"/>
      <c r="AF784" s="2567"/>
      <c r="AG784" s="2567"/>
      <c r="AH784" s="2567"/>
      <c r="AI784" s="2567"/>
      <c r="AJ784" s="2570"/>
      <c r="AK784" s="2574"/>
    </row>
    <row r="785" spans="2:37" s="2454" customFormat="1" ht="15" customHeight="1" x14ac:dyDescent="0.2">
      <c r="B785" s="3834" t="s">
        <v>4997</v>
      </c>
      <c r="C785" s="3835"/>
      <c r="D785" s="4765" t="s">
        <v>5138</v>
      </c>
      <c r="E785" s="4765"/>
      <c r="F785" s="4765"/>
      <c r="G785" s="4765"/>
      <c r="H785" s="2571"/>
      <c r="I785" s="2571"/>
      <c r="J785" s="2571"/>
      <c r="K785" s="2571"/>
      <c r="L785" s="2571"/>
      <c r="M785" s="2571"/>
      <c r="N785" s="2571"/>
      <c r="O785" s="2571"/>
      <c r="P785" s="2571"/>
      <c r="Q785" s="2571"/>
      <c r="R785" s="2571"/>
      <c r="S785" s="2571"/>
      <c r="T785" s="2567"/>
      <c r="U785" s="2567"/>
      <c r="V785" s="2567"/>
      <c r="W785" s="2567"/>
      <c r="X785" s="2567"/>
      <c r="Y785" s="2567"/>
      <c r="Z785" s="2567"/>
      <c r="AA785" s="2567"/>
      <c r="AB785" s="2567"/>
      <c r="AC785" s="2567"/>
      <c r="AD785" s="2567"/>
      <c r="AE785" s="2567"/>
      <c r="AF785" s="2567"/>
      <c r="AG785" s="2567"/>
      <c r="AH785" s="2567"/>
      <c r="AI785" s="2567"/>
      <c r="AJ785" s="2570"/>
      <c r="AK785" s="2574"/>
    </row>
    <row r="786" spans="2:37" s="2454" customFormat="1" ht="15" customHeight="1" thickBot="1" x14ac:dyDescent="0.25">
      <c r="B786" s="3938"/>
      <c r="C786" s="3939"/>
      <c r="D786" s="3940"/>
      <c r="E786" s="3940"/>
      <c r="F786" s="3940"/>
      <c r="G786" s="3940"/>
      <c r="H786" s="2576"/>
      <c r="I786" s="2576"/>
      <c r="J786" s="2576"/>
      <c r="K786" s="2576"/>
      <c r="L786" s="2576"/>
      <c r="M786" s="2576"/>
      <c r="N786" s="2576"/>
      <c r="O786" s="2576"/>
      <c r="P786" s="2576"/>
      <c r="Q786" s="2576"/>
      <c r="R786" s="2576"/>
      <c r="S786" s="2576"/>
      <c r="T786" s="2577"/>
      <c r="U786" s="2577"/>
      <c r="V786" s="2577"/>
      <c r="W786" s="2577"/>
      <c r="X786" s="2577"/>
      <c r="Y786" s="2577"/>
      <c r="Z786" s="2577"/>
      <c r="AA786" s="2577"/>
      <c r="AB786" s="2577"/>
      <c r="AC786" s="2577"/>
      <c r="AD786" s="2577"/>
      <c r="AE786" s="2577"/>
      <c r="AF786" s="2577"/>
      <c r="AG786" s="2577"/>
      <c r="AH786" s="2577"/>
      <c r="AI786" s="2577"/>
      <c r="AJ786" s="2578"/>
      <c r="AK786" s="2579"/>
    </row>
    <row r="787" spans="2:37" s="2454" customFormat="1" ht="15" customHeight="1" x14ac:dyDescent="0.3">
      <c r="B787" s="4784"/>
      <c r="C787" s="4784"/>
      <c r="D787" s="3233"/>
      <c r="E787" s="3234"/>
      <c r="F787" s="3234"/>
      <c r="G787" s="3234"/>
      <c r="H787" s="3234"/>
      <c r="I787" s="2877"/>
      <c r="J787" s="2877"/>
      <c r="K787" s="2877"/>
      <c r="L787" s="2877"/>
      <c r="M787" s="2877"/>
      <c r="N787" s="2877"/>
      <c r="O787" s="2877"/>
      <c r="P787" s="2877"/>
    </row>
    <row r="788" spans="2:37" s="2454" customFormat="1" ht="15" customHeight="1" thickBot="1" x14ac:dyDescent="0.35">
      <c r="C788" s="3233"/>
      <c r="D788" s="3233"/>
      <c r="E788" s="3234"/>
      <c r="F788" s="3234"/>
      <c r="G788" s="3234"/>
      <c r="H788" s="3234"/>
      <c r="I788" s="2877"/>
      <c r="J788" s="2877"/>
      <c r="K788" s="2877"/>
      <c r="L788" s="2877"/>
      <c r="M788" s="2877"/>
      <c r="N788" s="2877"/>
      <c r="O788" s="2877"/>
      <c r="P788" s="2877"/>
    </row>
    <row r="789" spans="2:37" s="2454" customFormat="1" ht="15" customHeight="1" x14ac:dyDescent="0.2">
      <c r="B789" s="3839" t="s">
        <v>5005</v>
      </c>
      <c r="C789" s="3840"/>
      <c r="D789" s="3840"/>
      <c r="E789" s="3840"/>
      <c r="F789" s="3840"/>
      <c r="G789" s="3840"/>
      <c r="H789" s="3840"/>
      <c r="I789" s="3840"/>
      <c r="J789" s="3840"/>
      <c r="K789" s="3840"/>
      <c r="L789" s="3840"/>
      <c r="M789" s="3840"/>
      <c r="N789" s="3840"/>
      <c r="O789" s="3840"/>
      <c r="P789" s="3840"/>
      <c r="Q789" s="3840"/>
      <c r="R789" s="3840"/>
      <c r="S789" s="3840"/>
      <c r="T789" s="3840"/>
      <c r="U789" s="3840"/>
      <c r="V789" s="3840"/>
      <c r="W789" s="3840"/>
      <c r="X789" s="3840"/>
      <c r="Y789" s="3840"/>
      <c r="Z789" s="3840"/>
      <c r="AA789" s="3840"/>
      <c r="AB789" s="3840"/>
      <c r="AC789" s="3840"/>
      <c r="AD789" s="3840"/>
      <c r="AE789" s="3840"/>
      <c r="AF789" s="3840"/>
      <c r="AG789" s="3840"/>
      <c r="AH789" s="3840"/>
      <c r="AI789" s="3840"/>
      <c r="AJ789" s="3840"/>
      <c r="AK789" s="3841"/>
    </row>
    <row r="790" spans="2:37" s="2454" customFormat="1" ht="15" customHeight="1" x14ac:dyDescent="0.2">
      <c r="B790" s="2572"/>
      <c r="C790" s="3242"/>
      <c r="D790" s="3242"/>
      <c r="E790" s="3242"/>
      <c r="F790" s="3242"/>
      <c r="G790" s="2573"/>
      <c r="H790" s="2573"/>
      <c r="I790" s="2573"/>
      <c r="J790" s="2573"/>
      <c r="K790" s="2573"/>
      <c r="L790" s="2573"/>
      <c r="M790" s="2573"/>
      <c r="N790" s="2573"/>
      <c r="O790" s="2573"/>
      <c r="P790" s="2573"/>
      <c r="Q790" s="2573"/>
      <c r="R790" s="2573"/>
      <c r="S790" s="2573"/>
      <c r="T790" s="2573"/>
      <c r="U790" s="2573"/>
      <c r="V790" s="2573"/>
      <c r="W790" s="2573"/>
      <c r="X790" s="2573"/>
      <c r="Y790" s="2573"/>
      <c r="Z790" s="2573"/>
      <c r="AA790" s="2573"/>
      <c r="AB790" s="2573"/>
      <c r="AC790" s="2573"/>
      <c r="AD790" s="2573"/>
      <c r="AE790" s="2573"/>
      <c r="AF790" s="2573"/>
      <c r="AG790" s="2573"/>
      <c r="AH790" s="2573"/>
      <c r="AI790" s="2573"/>
      <c r="AJ790" s="2573"/>
      <c r="AK790" s="2574"/>
    </row>
    <row r="791" spans="2:37" s="2454" customFormat="1" ht="15" customHeight="1" x14ac:dyDescent="0.2">
      <c r="B791" s="2572" t="s">
        <v>4992</v>
      </c>
      <c r="C791" s="3242"/>
      <c r="D791" s="3842" t="s">
        <v>5891</v>
      </c>
      <c r="E791" s="3842"/>
      <c r="F791" s="3842"/>
      <c r="G791" s="2573"/>
      <c r="H791" s="2573"/>
      <c r="I791" s="2573"/>
      <c r="J791" s="2573"/>
      <c r="K791" s="2573"/>
      <c r="L791" s="2573"/>
      <c r="M791" s="2573"/>
      <c r="N791" s="2573"/>
      <c r="O791" s="2573"/>
      <c r="P791" s="2573"/>
      <c r="Q791" s="2573"/>
      <c r="R791" s="2573"/>
      <c r="S791" s="2573"/>
      <c r="T791" s="2573"/>
      <c r="U791" s="2573"/>
      <c r="V791" s="2573"/>
      <c r="W791" s="2573"/>
      <c r="X791" s="2573"/>
      <c r="Y791" s="2573"/>
      <c r="Z791" s="2573"/>
      <c r="AA791" s="2573"/>
      <c r="AB791" s="2573"/>
      <c r="AC791" s="2573"/>
      <c r="AD791" s="2573"/>
      <c r="AE791" s="2573"/>
      <c r="AF791" s="2573"/>
      <c r="AG791" s="2573"/>
      <c r="AH791" s="2573"/>
      <c r="AI791" s="2573"/>
      <c r="AJ791" s="2573"/>
      <c r="AK791" s="2574"/>
    </row>
    <row r="792" spans="2:37" s="2454" customFormat="1" ht="15" customHeight="1" thickBot="1" x14ac:dyDescent="0.25">
      <c r="B792" s="3863" t="s">
        <v>5006</v>
      </c>
      <c r="C792" s="3864"/>
      <c r="D792" s="4781">
        <v>41563</v>
      </c>
      <c r="E792" s="4781"/>
      <c r="F792" s="3244"/>
      <c r="G792" s="2573"/>
      <c r="H792" s="2573"/>
      <c r="I792" s="2573"/>
      <c r="J792" s="2573"/>
      <c r="K792" s="2573"/>
      <c r="L792" s="2573"/>
      <c r="M792" s="2573"/>
      <c r="N792" s="2573"/>
      <c r="O792" s="2573"/>
      <c r="P792" s="2573"/>
      <c r="Q792" s="2573"/>
      <c r="R792" s="2573"/>
      <c r="S792" s="2573"/>
      <c r="T792" s="2573"/>
      <c r="U792" s="2573"/>
      <c r="V792" s="2573"/>
      <c r="W792" s="2573"/>
      <c r="X792" s="2573"/>
      <c r="Y792" s="2573"/>
      <c r="Z792" s="2573"/>
      <c r="AA792" s="2573"/>
      <c r="AB792" s="2573"/>
      <c r="AC792" s="2573"/>
      <c r="AD792" s="2573"/>
      <c r="AE792" s="2573"/>
      <c r="AF792" s="2573"/>
      <c r="AG792" s="2573"/>
      <c r="AH792" s="2573"/>
      <c r="AI792" s="2573"/>
      <c r="AJ792" s="2573"/>
      <c r="AK792" s="2574"/>
    </row>
    <row r="793" spans="2:37" s="2454" customFormat="1" ht="24.75" customHeight="1" thickBot="1" x14ac:dyDescent="0.25">
      <c r="B793" s="3844" t="s">
        <v>5007</v>
      </c>
      <c r="C793" s="3871"/>
      <c r="D793" s="4793" t="s">
        <v>5892</v>
      </c>
      <c r="E793" s="4794"/>
      <c r="F793" s="4794"/>
      <c r="G793" s="4794"/>
      <c r="H793" s="4794"/>
      <c r="I793" s="4794"/>
      <c r="J793" s="4794"/>
      <c r="K793" s="4794"/>
      <c r="L793" s="4794"/>
      <c r="M793" s="4794"/>
      <c r="N793" s="4794"/>
      <c r="O793" s="4794"/>
      <c r="P793" s="4794"/>
      <c r="Q793" s="4795"/>
      <c r="R793" s="2573"/>
      <c r="S793" s="2573"/>
      <c r="T793" s="2573"/>
      <c r="U793" s="2573"/>
      <c r="V793" s="2573"/>
      <c r="W793" s="2573"/>
      <c r="X793" s="2573"/>
      <c r="Y793" s="2573"/>
      <c r="Z793" s="2573"/>
      <c r="AA793" s="2573"/>
      <c r="AB793" s="2573"/>
      <c r="AC793" s="2573"/>
      <c r="AD793" s="2573"/>
      <c r="AE793" s="2573"/>
      <c r="AF793" s="2573"/>
      <c r="AG793" s="2573"/>
      <c r="AH793" s="2573"/>
      <c r="AI793" s="2573"/>
      <c r="AJ793" s="2573"/>
      <c r="AK793" s="2574"/>
    </row>
    <row r="794" spans="2:37" s="2454" customFormat="1" ht="15" customHeight="1" thickBot="1" x14ac:dyDescent="0.25">
      <c r="B794" s="3865"/>
      <c r="C794" s="3849"/>
      <c r="D794" s="3849"/>
      <c r="E794" s="3849"/>
      <c r="F794" s="3849"/>
      <c r="G794" s="3849"/>
      <c r="H794" s="3849"/>
      <c r="I794" s="3849"/>
      <c r="J794" s="3849"/>
      <c r="K794" s="3849"/>
      <c r="L794" s="3849"/>
      <c r="M794" s="3849"/>
      <c r="N794" s="3849"/>
      <c r="O794" s="3849"/>
      <c r="P794" s="3849"/>
      <c r="Q794" s="3849"/>
      <c r="R794" s="2573"/>
      <c r="S794" s="2573"/>
      <c r="T794" s="2573"/>
      <c r="U794" s="2573"/>
      <c r="V794" s="2573"/>
      <c r="W794" s="2573"/>
      <c r="X794" s="2573"/>
      <c r="Y794" s="2573"/>
      <c r="Z794" s="2573"/>
      <c r="AA794" s="2573"/>
      <c r="AB794" s="2573"/>
      <c r="AC794" s="2573"/>
      <c r="AD794" s="2573"/>
      <c r="AE794" s="2573"/>
      <c r="AF794" s="2573"/>
      <c r="AG794" s="2573"/>
      <c r="AH794" s="2573"/>
      <c r="AI794" s="2573"/>
      <c r="AJ794" s="2573"/>
      <c r="AK794" s="2574"/>
    </row>
    <row r="795" spans="2:37" s="2454" customFormat="1" ht="15" customHeight="1" thickBot="1" x14ac:dyDescent="0.25">
      <c r="B795" s="3241"/>
      <c r="C795" s="3242"/>
      <c r="D795" s="3242"/>
      <c r="E795" s="3242"/>
      <c r="F795" s="3243"/>
      <c r="G795" s="3243"/>
      <c r="H795" s="3243"/>
      <c r="I795" s="3243"/>
      <c r="J795" s="3243"/>
      <c r="K795" s="3243"/>
      <c r="L795" s="3243"/>
      <c r="M795" s="3243"/>
      <c r="N795" s="3243"/>
      <c r="O795" s="3243"/>
      <c r="P795" s="3243"/>
      <c r="Q795" s="3243"/>
      <c r="R795" s="2573"/>
      <c r="S795" s="2573"/>
      <c r="T795" s="2573"/>
      <c r="U795" s="2573"/>
      <c r="V795" s="2573"/>
      <c r="W795" s="2573"/>
      <c r="X795" s="2573"/>
      <c r="Y795" s="2573"/>
      <c r="Z795" s="2573"/>
      <c r="AA795" s="2573"/>
      <c r="AB795" s="2573"/>
      <c r="AC795" s="2573"/>
      <c r="AD795" s="2573"/>
      <c r="AE795" s="2573"/>
      <c r="AF795" s="2573"/>
      <c r="AG795" s="2573"/>
      <c r="AH795" s="2573"/>
      <c r="AI795" s="2573"/>
      <c r="AJ795" s="2573"/>
      <c r="AK795" s="2574"/>
    </row>
    <row r="796" spans="2:37" s="2454" customFormat="1" ht="15" customHeight="1" thickBot="1" x14ac:dyDescent="0.25">
      <c r="B796" s="3827" t="s">
        <v>5008</v>
      </c>
      <c r="C796" s="3827"/>
      <c r="D796" s="3827" t="s">
        <v>4998</v>
      </c>
      <c r="E796" s="3827" t="s">
        <v>5009</v>
      </c>
      <c r="F796" s="3850" t="s">
        <v>224</v>
      </c>
      <c r="G796" s="3850"/>
      <c r="H796" s="3850"/>
      <c r="I796" s="3850"/>
      <c r="J796" s="3850"/>
      <c r="K796" s="3850"/>
      <c r="L796" s="3850"/>
      <c r="M796" s="3850"/>
      <c r="N796" s="3850"/>
      <c r="O796" s="3850"/>
      <c r="P796" s="3850"/>
      <c r="Q796" s="3850"/>
      <c r="R796" s="3850"/>
      <c r="S796" s="3850" t="s">
        <v>340</v>
      </c>
      <c r="T796" s="3850"/>
      <c r="U796" s="3850"/>
      <c r="V796" s="3850"/>
      <c r="W796" s="3850"/>
      <c r="X796" s="3850"/>
      <c r="Y796" s="3850"/>
      <c r="Z796" s="3850"/>
      <c r="AA796" s="3850"/>
      <c r="AB796" s="3850"/>
      <c r="AC796" s="3850"/>
      <c r="AD796" s="3850" t="s">
        <v>225</v>
      </c>
      <c r="AE796" s="3850"/>
      <c r="AF796" s="3850"/>
      <c r="AG796" s="3850"/>
      <c r="AH796" s="3851" t="s">
        <v>4993</v>
      </c>
      <c r="AI796" s="3851"/>
      <c r="AJ796" s="3851"/>
      <c r="AK796" s="2574"/>
    </row>
    <row r="797" spans="2:37" s="2454" customFormat="1" ht="15" customHeight="1" thickBot="1" x14ac:dyDescent="0.25">
      <c r="B797" s="3828"/>
      <c r="C797" s="3828"/>
      <c r="D797" s="3828"/>
      <c r="E797" s="3828"/>
      <c r="F797" s="3828" t="s">
        <v>5010</v>
      </c>
      <c r="G797" s="3828" t="s">
        <v>5011</v>
      </c>
      <c r="H797" s="3827" t="s">
        <v>5012</v>
      </c>
      <c r="I797" s="3830" t="s">
        <v>5013</v>
      </c>
      <c r="J797" s="3830" t="s">
        <v>5014</v>
      </c>
      <c r="K797" s="3829" t="s">
        <v>5015</v>
      </c>
      <c r="L797" s="3829" t="s">
        <v>5016</v>
      </c>
      <c r="M797" s="3830" t="s">
        <v>5017</v>
      </c>
      <c r="N797" s="3830"/>
      <c r="O797" s="3829" t="s">
        <v>5018</v>
      </c>
      <c r="P797" s="3829" t="s">
        <v>5019</v>
      </c>
      <c r="Q797" s="3829" t="s">
        <v>5020</v>
      </c>
      <c r="R797" s="3829" t="s">
        <v>5021</v>
      </c>
      <c r="S797" s="3827" t="s">
        <v>5022</v>
      </c>
      <c r="T797" s="3827" t="s">
        <v>5023</v>
      </c>
      <c r="U797" s="3827" t="s">
        <v>5024</v>
      </c>
      <c r="V797" s="3827" t="s">
        <v>5025</v>
      </c>
      <c r="W797" s="3827" t="s">
        <v>5026</v>
      </c>
      <c r="X797" s="3827" t="s">
        <v>5027</v>
      </c>
      <c r="Y797" s="3827" t="s">
        <v>5028</v>
      </c>
      <c r="Z797" s="3827" t="s">
        <v>5029</v>
      </c>
      <c r="AA797" s="3827" t="s">
        <v>5030</v>
      </c>
      <c r="AB797" s="3830" t="s">
        <v>5031</v>
      </c>
      <c r="AC797" s="3830" t="s">
        <v>5032</v>
      </c>
      <c r="AD797" s="3827" t="s">
        <v>5033</v>
      </c>
      <c r="AE797" s="3827" t="s">
        <v>5034</v>
      </c>
      <c r="AF797" s="3827" t="s">
        <v>5035</v>
      </c>
      <c r="AG797" s="3827" t="s">
        <v>5036</v>
      </c>
      <c r="AH797" s="3827" t="s">
        <v>1154</v>
      </c>
      <c r="AI797" s="3827" t="s">
        <v>4994</v>
      </c>
      <c r="AJ797" s="3827" t="s">
        <v>4995</v>
      </c>
      <c r="AK797" s="2574"/>
    </row>
    <row r="798" spans="2:37" s="2454" customFormat="1" ht="15" customHeight="1" thickBot="1" x14ac:dyDescent="0.25">
      <c r="B798" s="3828"/>
      <c r="C798" s="3828"/>
      <c r="D798" s="3828"/>
      <c r="E798" s="3828"/>
      <c r="F798" s="3828"/>
      <c r="G798" s="3828"/>
      <c r="H798" s="3828"/>
      <c r="I798" s="3829"/>
      <c r="J798" s="3829"/>
      <c r="K798" s="3829"/>
      <c r="L798" s="3829"/>
      <c r="M798" s="3239" t="s">
        <v>5037</v>
      </c>
      <c r="N798" s="3240" t="s">
        <v>2798</v>
      </c>
      <c r="O798" s="3829"/>
      <c r="P798" s="3829"/>
      <c r="Q798" s="3829"/>
      <c r="R798" s="3829"/>
      <c r="S798" s="3828"/>
      <c r="T798" s="3828"/>
      <c r="U798" s="3828"/>
      <c r="V798" s="3828"/>
      <c r="W798" s="3828"/>
      <c r="X798" s="3828"/>
      <c r="Y798" s="3828"/>
      <c r="Z798" s="3828"/>
      <c r="AA798" s="3828"/>
      <c r="AB798" s="3829"/>
      <c r="AC798" s="3829"/>
      <c r="AD798" s="3828"/>
      <c r="AE798" s="3828"/>
      <c r="AF798" s="3828"/>
      <c r="AG798" s="3828"/>
      <c r="AH798" s="3828"/>
      <c r="AI798" s="3828"/>
      <c r="AJ798" s="3828"/>
      <c r="AK798" s="2574"/>
    </row>
    <row r="799" spans="2:37" s="2454" customFormat="1" ht="15" customHeight="1" thickBot="1" x14ac:dyDescent="0.25">
      <c r="B799" s="3245" t="s">
        <v>5893</v>
      </c>
      <c r="C799" s="3246"/>
      <c r="D799" s="3247"/>
      <c r="E799" s="3248"/>
      <c r="F799" s="3248"/>
      <c r="G799" s="3248"/>
      <c r="H799" s="3248"/>
      <c r="I799" s="3248"/>
      <c r="J799" s="3248"/>
      <c r="K799" s="3248"/>
      <c r="L799" s="3249"/>
      <c r="M799" s="3248"/>
      <c r="N799" s="3248"/>
      <c r="O799" s="3248"/>
      <c r="P799" s="3248"/>
      <c r="Q799" s="3248"/>
      <c r="R799" s="3248"/>
      <c r="S799" s="3248"/>
      <c r="T799" s="3248"/>
      <c r="U799" s="3248"/>
      <c r="V799" s="3250"/>
      <c r="W799" s="3248"/>
      <c r="X799" s="3248"/>
      <c r="Y799" s="3248"/>
      <c r="Z799" s="3250"/>
      <c r="AA799" s="3250"/>
      <c r="AB799" s="3251"/>
      <c r="AC799" s="3249"/>
      <c r="AD799" s="3252"/>
      <c r="AE799" s="3252"/>
      <c r="AF799" s="3253">
        <v>0.5</v>
      </c>
      <c r="AG799" s="3251"/>
      <c r="AH799" s="3248"/>
      <c r="AI799" s="3254"/>
      <c r="AJ799" s="3255"/>
      <c r="AK799" s="2574"/>
    </row>
    <row r="800" spans="2:37" s="2454" customFormat="1" ht="15" customHeight="1" x14ac:dyDescent="0.2">
      <c r="B800" s="2575"/>
      <c r="C800" s="2568"/>
      <c r="D800" s="2568"/>
      <c r="E800" s="2568"/>
      <c r="F800" s="2568"/>
      <c r="G800" s="2568"/>
      <c r="H800" s="2568"/>
      <c r="I800" s="2569"/>
      <c r="J800" s="2569"/>
      <c r="K800" s="2569"/>
      <c r="L800" s="2569"/>
      <c r="M800" s="2568"/>
      <c r="N800" s="2569"/>
      <c r="O800" s="2569"/>
      <c r="P800" s="2569"/>
      <c r="Q800" s="2569"/>
      <c r="R800" s="2569"/>
      <c r="S800" s="2568"/>
      <c r="T800" s="2567"/>
      <c r="U800" s="2567"/>
      <c r="V800" s="2567"/>
      <c r="W800" s="2567"/>
      <c r="X800" s="2567"/>
      <c r="Y800" s="2567"/>
      <c r="Z800" s="2567"/>
      <c r="AA800" s="2567"/>
      <c r="AB800" s="2567"/>
      <c r="AC800" s="2567"/>
      <c r="AD800" s="2567"/>
      <c r="AE800" s="2567"/>
      <c r="AF800" s="2567"/>
      <c r="AG800" s="2567"/>
      <c r="AH800" s="2567"/>
      <c r="AI800" s="2567"/>
      <c r="AJ800" s="2570"/>
      <c r="AK800" s="2574"/>
    </row>
    <row r="801" spans="2:37" s="2454" customFormat="1" ht="15" customHeight="1" x14ac:dyDescent="0.2">
      <c r="B801" s="3834" t="s">
        <v>4996</v>
      </c>
      <c r="C801" s="3835"/>
      <c r="D801" s="4765" t="s">
        <v>1871</v>
      </c>
      <c r="E801" s="4765"/>
      <c r="F801" s="4765"/>
      <c r="G801" s="4765"/>
      <c r="H801" s="2571"/>
      <c r="I801" s="2571"/>
      <c r="J801" s="2571"/>
      <c r="K801" s="2571"/>
      <c r="L801" s="2571"/>
      <c r="M801" s="2571"/>
      <c r="N801" s="2571"/>
      <c r="O801" s="2571"/>
      <c r="P801" s="2571"/>
      <c r="Q801" s="2571"/>
      <c r="R801" s="2571"/>
      <c r="S801" s="2571"/>
      <c r="T801" s="2567"/>
      <c r="U801" s="2567"/>
      <c r="V801" s="2567"/>
      <c r="W801" s="2567"/>
      <c r="X801" s="2567"/>
      <c r="Y801" s="2567"/>
      <c r="Z801" s="2567"/>
      <c r="AA801" s="2567"/>
      <c r="AB801" s="2567"/>
      <c r="AC801" s="2567"/>
      <c r="AD801" s="2567"/>
      <c r="AE801" s="2567"/>
      <c r="AF801" s="2567"/>
      <c r="AG801" s="2567"/>
      <c r="AH801" s="2567"/>
      <c r="AI801" s="2567"/>
      <c r="AJ801" s="2570"/>
      <c r="AK801" s="2574"/>
    </row>
    <row r="802" spans="2:37" s="2454" customFormat="1" ht="15" customHeight="1" x14ac:dyDescent="0.2">
      <c r="B802" s="3834" t="s">
        <v>4997</v>
      </c>
      <c r="C802" s="3835"/>
      <c r="D802" s="4765" t="s">
        <v>5894</v>
      </c>
      <c r="E802" s="4765"/>
      <c r="F802" s="4765"/>
      <c r="G802" s="4765"/>
      <c r="H802" s="2571"/>
      <c r="I802" s="2571"/>
      <c r="J802" s="2571"/>
      <c r="K802" s="2571"/>
      <c r="L802" s="2571"/>
      <c r="M802" s="2571"/>
      <c r="N802" s="2571"/>
      <c r="O802" s="2571"/>
      <c r="P802" s="2571"/>
      <c r="Q802" s="2571"/>
      <c r="R802" s="2571"/>
      <c r="S802" s="2571"/>
      <c r="T802" s="2567"/>
      <c r="U802" s="2567"/>
      <c r="V802" s="2567"/>
      <c r="W802" s="2567"/>
      <c r="X802" s="2567"/>
      <c r="Y802" s="2567"/>
      <c r="Z802" s="2567"/>
      <c r="AA802" s="2567"/>
      <c r="AB802" s="2567"/>
      <c r="AC802" s="2567"/>
      <c r="AD802" s="2567"/>
      <c r="AE802" s="2567"/>
      <c r="AF802" s="2567"/>
      <c r="AG802" s="2567"/>
      <c r="AH802" s="2567"/>
      <c r="AI802" s="2567"/>
      <c r="AJ802" s="2570"/>
      <c r="AK802" s="2574"/>
    </row>
    <row r="803" spans="2:37" s="2454" customFormat="1" ht="15" customHeight="1" thickBot="1" x14ac:dyDescent="0.25">
      <c r="B803" s="3938"/>
      <c r="C803" s="3939"/>
      <c r="D803" s="3940"/>
      <c r="E803" s="3940"/>
      <c r="F803" s="3940"/>
      <c r="G803" s="3940"/>
      <c r="H803" s="2576"/>
      <c r="I803" s="2576"/>
      <c r="J803" s="2576"/>
      <c r="K803" s="2576"/>
      <c r="L803" s="2576"/>
      <c r="M803" s="2576"/>
      <c r="N803" s="2576"/>
      <c r="O803" s="2576"/>
      <c r="P803" s="2576"/>
      <c r="Q803" s="2576"/>
      <c r="R803" s="2576"/>
      <c r="S803" s="2576"/>
      <c r="T803" s="2577"/>
      <c r="U803" s="2577"/>
      <c r="V803" s="2577"/>
      <c r="W803" s="2577"/>
      <c r="X803" s="2577"/>
      <c r="Y803" s="2577"/>
      <c r="Z803" s="2577"/>
      <c r="AA803" s="2577"/>
      <c r="AB803" s="2577"/>
      <c r="AC803" s="2577"/>
      <c r="AD803" s="2577"/>
      <c r="AE803" s="2577"/>
      <c r="AF803" s="2577"/>
      <c r="AG803" s="2577"/>
      <c r="AH803" s="2577"/>
      <c r="AI803" s="2577"/>
      <c r="AJ803" s="2578"/>
      <c r="AK803" s="2579"/>
    </row>
    <row r="804" spans="2:37" s="2454" customFormat="1" ht="15" customHeight="1" x14ac:dyDescent="0.3">
      <c r="B804" s="4784"/>
      <c r="C804" s="4784"/>
      <c r="D804" s="3233"/>
      <c r="E804" s="3234"/>
      <c r="F804" s="3234"/>
      <c r="G804" s="3234"/>
      <c r="H804" s="3234"/>
      <c r="I804" s="2877"/>
      <c r="J804" s="2877"/>
      <c r="K804" s="2877"/>
      <c r="L804" s="2877"/>
      <c r="M804" s="2877"/>
      <c r="N804" s="2877"/>
      <c r="O804" s="2877"/>
      <c r="P804" s="2877"/>
    </row>
    <row r="805" spans="2:37" s="2454" customFormat="1" ht="15" customHeight="1" thickBot="1" x14ac:dyDescent="0.35">
      <c r="C805" s="3233"/>
      <c r="D805" s="3233"/>
      <c r="E805" s="3234"/>
      <c r="F805" s="3234"/>
      <c r="G805" s="3234"/>
      <c r="H805" s="3234"/>
      <c r="I805" s="2877"/>
      <c r="J805" s="2877"/>
      <c r="K805" s="2877"/>
      <c r="L805" s="2877"/>
      <c r="M805" s="2877"/>
      <c r="N805" s="2877"/>
      <c r="O805" s="2877"/>
      <c r="P805" s="2877"/>
    </row>
    <row r="806" spans="2:37" s="2405" customFormat="1" ht="15" customHeight="1" x14ac:dyDescent="0.2">
      <c r="B806" s="3839" t="s">
        <v>5005</v>
      </c>
      <c r="C806" s="3840"/>
      <c r="D806" s="3840"/>
      <c r="E806" s="3840"/>
      <c r="F806" s="3840"/>
      <c r="G806" s="3840"/>
      <c r="H806" s="3840"/>
      <c r="I806" s="3840"/>
      <c r="J806" s="3840"/>
      <c r="K806" s="3840"/>
      <c r="L806" s="3840"/>
      <c r="M806" s="3840"/>
      <c r="N806" s="3840"/>
      <c r="O806" s="3840"/>
      <c r="P806" s="3840"/>
      <c r="Q806" s="3840"/>
      <c r="R806" s="3840"/>
      <c r="S806" s="3840"/>
      <c r="T806" s="3840"/>
      <c r="U806" s="3840"/>
      <c r="V806" s="3840"/>
      <c r="W806" s="3840"/>
      <c r="X806" s="3840"/>
      <c r="Y806" s="3840"/>
      <c r="Z806" s="3840"/>
      <c r="AA806" s="3840"/>
      <c r="AB806" s="3840"/>
      <c r="AC806" s="3840"/>
      <c r="AD806" s="3840"/>
      <c r="AE806" s="3840"/>
      <c r="AF806" s="3840"/>
      <c r="AG806" s="3840"/>
      <c r="AH806" s="3840"/>
      <c r="AI806" s="3840"/>
      <c r="AJ806" s="3840"/>
      <c r="AK806" s="3841"/>
    </row>
    <row r="807" spans="2:37" s="2405" customFormat="1" ht="15" customHeight="1" x14ac:dyDescent="0.2">
      <c r="B807" s="2572"/>
      <c r="C807" s="2997"/>
      <c r="D807" s="2997"/>
      <c r="E807" s="2997"/>
      <c r="F807" s="2997"/>
      <c r="G807" s="2573"/>
      <c r="H807" s="2573"/>
      <c r="I807" s="2573"/>
      <c r="J807" s="2573"/>
      <c r="K807" s="2573"/>
      <c r="L807" s="2573"/>
      <c r="M807" s="2573"/>
      <c r="N807" s="2573"/>
      <c r="O807" s="2573"/>
      <c r="P807" s="2573"/>
      <c r="Q807" s="2573"/>
      <c r="R807" s="2573"/>
      <c r="S807" s="2573"/>
      <c r="T807" s="2573"/>
      <c r="U807" s="2573"/>
      <c r="V807" s="2573"/>
      <c r="W807" s="2573"/>
      <c r="X807" s="2573"/>
      <c r="Y807" s="2573"/>
      <c r="Z807" s="2573"/>
      <c r="AA807" s="2573"/>
      <c r="AB807" s="2573"/>
      <c r="AC807" s="2573"/>
      <c r="AD807" s="2573"/>
      <c r="AE807" s="2573"/>
      <c r="AF807" s="2573"/>
      <c r="AG807" s="2573"/>
      <c r="AH807" s="2573"/>
      <c r="AI807" s="2573"/>
      <c r="AJ807" s="2573"/>
      <c r="AK807" s="2574"/>
    </row>
    <row r="808" spans="2:37" s="2405" customFormat="1" ht="27.75" customHeight="1" x14ac:dyDescent="0.2">
      <c r="B808" s="2572" t="s">
        <v>4992</v>
      </c>
      <c r="C808" s="2997"/>
      <c r="D808" s="3842" t="s">
        <v>5858</v>
      </c>
      <c r="E808" s="3842"/>
      <c r="F808" s="3842"/>
      <c r="G808" s="2573"/>
      <c r="H808" s="2573"/>
      <c r="I808" s="2573"/>
      <c r="J808" s="2573"/>
      <c r="K808" s="2573"/>
      <c r="L808" s="2573"/>
      <c r="M808" s="2573"/>
      <c r="N808" s="2573"/>
      <c r="O808" s="2573"/>
      <c r="P808" s="2573"/>
      <c r="Q808" s="2573"/>
      <c r="R808" s="2573"/>
      <c r="S808" s="2573"/>
      <c r="T808" s="2573"/>
      <c r="U808" s="2573"/>
      <c r="V808" s="2573"/>
      <c r="W808" s="2573"/>
      <c r="X808" s="2573"/>
      <c r="Y808" s="2573"/>
      <c r="Z808" s="2573"/>
      <c r="AA808" s="2573"/>
      <c r="AB808" s="2573"/>
      <c r="AC808" s="2573"/>
      <c r="AD808" s="2573"/>
      <c r="AE808" s="2573"/>
      <c r="AF808" s="2573"/>
      <c r="AG808" s="2573"/>
      <c r="AH808" s="2573"/>
      <c r="AI808" s="2573"/>
      <c r="AJ808" s="2573"/>
      <c r="AK808" s="2574"/>
    </row>
    <row r="809" spans="2:37" s="2405" customFormat="1" ht="15" customHeight="1" thickBot="1" x14ac:dyDescent="0.25">
      <c r="B809" s="3863" t="s">
        <v>5006</v>
      </c>
      <c r="C809" s="3864"/>
      <c r="D809" s="4797">
        <v>41536</v>
      </c>
      <c r="E809" s="4797"/>
      <c r="F809" s="2998"/>
      <c r="G809" s="2573"/>
      <c r="H809" s="2573"/>
      <c r="I809" s="2573"/>
      <c r="J809" s="2573"/>
      <c r="K809" s="2573"/>
      <c r="L809" s="2573"/>
      <c r="M809" s="2573"/>
      <c r="N809" s="2573"/>
      <c r="O809" s="2573"/>
      <c r="P809" s="2573"/>
      <c r="Q809" s="2573"/>
      <c r="R809" s="2573"/>
      <c r="S809" s="2573"/>
      <c r="T809" s="2573"/>
      <c r="U809" s="2573"/>
      <c r="V809" s="2573"/>
      <c r="W809" s="2573"/>
      <c r="X809" s="2573"/>
      <c r="Y809" s="2573"/>
      <c r="Z809" s="2573"/>
      <c r="AA809" s="2573"/>
      <c r="AB809" s="2573"/>
      <c r="AC809" s="2573"/>
      <c r="AD809" s="2573"/>
      <c r="AE809" s="2573"/>
      <c r="AF809" s="2573"/>
      <c r="AG809" s="2573"/>
      <c r="AH809" s="2573"/>
      <c r="AI809" s="2573"/>
      <c r="AJ809" s="2573"/>
      <c r="AK809" s="2574"/>
    </row>
    <row r="810" spans="2:37" s="2405" customFormat="1" ht="92.25" customHeight="1" thickBot="1" x14ac:dyDescent="0.25">
      <c r="B810" s="3844" t="s">
        <v>5007</v>
      </c>
      <c r="C810" s="3871"/>
      <c r="D810" s="4793" t="s">
        <v>5876</v>
      </c>
      <c r="E810" s="4794"/>
      <c r="F810" s="4794"/>
      <c r="G810" s="4794"/>
      <c r="H810" s="4794"/>
      <c r="I810" s="4794"/>
      <c r="J810" s="4794"/>
      <c r="K810" s="4794"/>
      <c r="L810" s="4794"/>
      <c r="M810" s="4794"/>
      <c r="N810" s="4794"/>
      <c r="O810" s="4794"/>
      <c r="P810" s="4794"/>
      <c r="Q810" s="4795"/>
      <c r="R810" s="2573"/>
      <c r="S810" s="2573"/>
      <c r="T810" s="2573"/>
      <c r="U810" s="2573"/>
      <c r="V810" s="2573"/>
      <c r="W810" s="2573"/>
      <c r="X810" s="2573"/>
      <c r="Y810" s="2573"/>
      <c r="Z810" s="2573"/>
      <c r="AA810" s="2573"/>
      <c r="AB810" s="2573"/>
      <c r="AC810" s="2573"/>
      <c r="AD810" s="2573"/>
      <c r="AE810" s="2573"/>
      <c r="AF810" s="2573"/>
      <c r="AG810" s="2573"/>
      <c r="AH810" s="2573"/>
      <c r="AI810" s="2573"/>
      <c r="AJ810" s="2573"/>
      <c r="AK810" s="2574"/>
    </row>
    <row r="811" spans="2:37" s="2405" customFormat="1" ht="15" customHeight="1" thickBot="1" x14ac:dyDescent="0.25">
      <c r="B811" s="3865"/>
      <c r="C811" s="3849"/>
      <c r="D811" s="3849"/>
      <c r="E811" s="3849"/>
      <c r="F811" s="3849"/>
      <c r="G811" s="3849"/>
      <c r="H811" s="3849"/>
      <c r="I811" s="3849"/>
      <c r="J811" s="3849"/>
      <c r="K811" s="3849"/>
      <c r="L811" s="3849"/>
      <c r="M811" s="3849"/>
      <c r="N811" s="3849"/>
      <c r="O811" s="3849"/>
      <c r="P811" s="3849"/>
      <c r="Q811" s="3849"/>
      <c r="R811" s="2573"/>
      <c r="S811" s="2573"/>
      <c r="T811" s="2573"/>
      <c r="U811" s="2573"/>
      <c r="V811" s="2573"/>
      <c r="W811" s="2573"/>
      <c r="X811" s="2573"/>
      <c r="Y811" s="2573"/>
      <c r="Z811" s="2573"/>
      <c r="AA811" s="2573"/>
      <c r="AB811" s="2573"/>
      <c r="AC811" s="2573"/>
      <c r="AD811" s="2573"/>
      <c r="AE811" s="2573"/>
      <c r="AF811" s="2573"/>
      <c r="AG811" s="2573"/>
      <c r="AH811" s="2573"/>
      <c r="AI811" s="2573"/>
      <c r="AJ811" s="2573"/>
      <c r="AK811" s="2574"/>
    </row>
    <row r="812" spans="2:37" s="2405" customFormat="1" ht="15" customHeight="1" thickBot="1" x14ac:dyDescent="0.25">
      <c r="B812" s="2996"/>
      <c r="C812" s="2997"/>
      <c r="D812" s="2997"/>
      <c r="E812" s="2997"/>
      <c r="F812" s="2999"/>
      <c r="G812" s="2999"/>
      <c r="H812" s="2999"/>
      <c r="I812" s="2999"/>
      <c r="J812" s="2999"/>
      <c r="K812" s="2999"/>
      <c r="L812" s="2999"/>
      <c r="M812" s="2999"/>
      <c r="N812" s="2999"/>
      <c r="O812" s="2999"/>
      <c r="P812" s="2999"/>
      <c r="Q812" s="2999"/>
      <c r="R812" s="2573"/>
      <c r="S812" s="2573"/>
      <c r="T812" s="2573"/>
      <c r="U812" s="2573"/>
      <c r="V812" s="2573"/>
      <c r="W812" s="2573"/>
      <c r="X812" s="2573"/>
      <c r="Y812" s="2573"/>
      <c r="Z812" s="2573"/>
      <c r="AA812" s="2573"/>
      <c r="AB812" s="2573"/>
      <c r="AC812" s="2573"/>
      <c r="AD812" s="2573"/>
      <c r="AE812" s="2573"/>
      <c r="AF812" s="2573"/>
      <c r="AG812" s="2573"/>
      <c r="AH812" s="2573"/>
      <c r="AI812" s="2573"/>
      <c r="AJ812" s="2573"/>
      <c r="AK812" s="2574"/>
    </row>
    <row r="813" spans="2:37" s="2405" customFormat="1" ht="15" customHeight="1" thickBot="1" x14ac:dyDescent="0.25">
      <c r="B813" s="3827" t="s">
        <v>5008</v>
      </c>
      <c r="C813" s="3827"/>
      <c r="D813" s="3827" t="s">
        <v>4998</v>
      </c>
      <c r="E813" s="3827" t="s">
        <v>5009</v>
      </c>
      <c r="F813" s="3850" t="s">
        <v>224</v>
      </c>
      <c r="G813" s="3850"/>
      <c r="H813" s="3850"/>
      <c r="I813" s="3850"/>
      <c r="J813" s="3850"/>
      <c r="K813" s="3850"/>
      <c r="L813" s="3850"/>
      <c r="M813" s="3850"/>
      <c r="N813" s="3850"/>
      <c r="O813" s="3850"/>
      <c r="P813" s="3850"/>
      <c r="Q813" s="3850"/>
      <c r="R813" s="3850"/>
      <c r="S813" s="3850" t="s">
        <v>340</v>
      </c>
      <c r="T813" s="3850"/>
      <c r="U813" s="3850"/>
      <c r="V813" s="3850"/>
      <c r="W813" s="3850"/>
      <c r="X813" s="3850"/>
      <c r="Y813" s="3850"/>
      <c r="Z813" s="3850"/>
      <c r="AA813" s="3850"/>
      <c r="AB813" s="3850"/>
      <c r="AC813" s="3850"/>
      <c r="AD813" s="3850" t="s">
        <v>225</v>
      </c>
      <c r="AE813" s="3850"/>
      <c r="AF813" s="3850"/>
      <c r="AG813" s="3850"/>
      <c r="AH813" s="3851" t="s">
        <v>4993</v>
      </c>
      <c r="AI813" s="3851"/>
      <c r="AJ813" s="3851"/>
      <c r="AK813" s="2574"/>
    </row>
    <row r="814" spans="2:37" s="2405" customFormat="1" ht="15" customHeight="1" thickBot="1" x14ac:dyDescent="0.25">
      <c r="B814" s="3828"/>
      <c r="C814" s="3828"/>
      <c r="D814" s="3828"/>
      <c r="E814" s="3828"/>
      <c r="F814" s="3828" t="s">
        <v>5010</v>
      </c>
      <c r="G814" s="3828" t="s">
        <v>5011</v>
      </c>
      <c r="H814" s="3827" t="s">
        <v>5012</v>
      </c>
      <c r="I814" s="3830" t="s">
        <v>5013</v>
      </c>
      <c r="J814" s="3830" t="s">
        <v>5014</v>
      </c>
      <c r="K814" s="3829" t="s">
        <v>5015</v>
      </c>
      <c r="L814" s="3829" t="s">
        <v>5016</v>
      </c>
      <c r="M814" s="3830" t="s">
        <v>5017</v>
      </c>
      <c r="N814" s="3830"/>
      <c r="O814" s="3829" t="s">
        <v>5018</v>
      </c>
      <c r="P814" s="3829" t="s">
        <v>5019</v>
      </c>
      <c r="Q814" s="3829" t="s">
        <v>5020</v>
      </c>
      <c r="R814" s="3829" t="s">
        <v>5021</v>
      </c>
      <c r="S814" s="3827" t="s">
        <v>5022</v>
      </c>
      <c r="T814" s="3827" t="s">
        <v>5023</v>
      </c>
      <c r="U814" s="3827" t="s">
        <v>5024</v>
      </c>
      <c r="V814" s="3827" t="s">
        <v>5025</v>
      </c>
      <c r="W814" s="3827" t="s">
        <v>5026</v>
      </c>
      <c r="X814" s="3827" t="s">
        <v>5027</v>
      </c>
      <c r="Y814" s="3827" t="s">
        <v>5028</v>
      </c>
      <c r="Z814" s="3827" t="s">
        <v>5029</v>
      </c>
      <c r="AA814" s="3827" t="s">
        <v>5030</v>
      </c>
      <c r="AB814" s="3830" t="s">
        <v>5031</v>
      </c>
      <c r="AC814" s="3830" t="s">
        <v>5032</v>
      </c>
      <c r="AD814" s="3827" t="s">
        <v>5033</v>
      </c>
      <c r="AE814" s="3827" t="s">
        <v>5034</v>
      </c>
      <c r="AF814" s="3827" t="s">
        <v>5035</v>
      </c>
      <c r="AG814" s="3827" t="s">
        <v>5036</v>
      </c>
      <c r="AH814" s="3827" t="s">
        <v>1154</v>
      </c>
      <c r="AI814" s="3827" t="s">
        <v>4994</v>
      </c>
      <c r="AJ814" s="3827" t="s">
        <v>4995</v>
      </c>
      <c r="AK814" s="2574"/>
    </row>
    <row r="815" spans="2:37" s="2405" customFormat="1" ht="15" customHeight="1" thickBot="1" x14ac:dyDescent="0.25">
      <c r="B815" s="3828"/>
      <c r="C815" s="3828"/>
      <c r="D815" s="3828"/>
      <c r="E815" s="3828"/>
      <c r="F815" s="3828"/>
      <c r="G815" s="3828"/>
      <c r="H815" s="3828"/>
      <c r="I815" s="3829"/>
      <c r="J815" s="3829"/>
      <c r="K815" s="3829"/>
      <c r="L815" s="3829"/>
      <c r="M815" s="2995" t="s">
        <v>5037</v>
      </c>
      <c r="N815" s="2994" t="s">
        <v>2798</v>
      </c>
      <c r="O815" s="3829"/>
      <c r="P815" s="3829"/>
      <c r="Q815" s="3829"/>
      <c r="R815" s="3829"/>
      <c r="S815" s="3828"/>
      <c r="T815" s="3828"/>
      <c r="U815" s="3828"/>
      <c r="V815" s="3828"/>
      <c r="W815" s="3828"/>
      <c r="X815" s="3828"/>
      <c r="Y815" s="3828"/>
      <c r="Z815" s="3828"/>
      <c r="AA815" s="3828"/>
      <c r="AB815" s="3829"/>
      <c r="AC815" s="3829"/>
      <c r="AD815" s="3828"/>
      <c r="AE815" s="3828"/>
      <c r="AF815" s="3828"/>
      <c r="AG815" s="3828"/>
      <c r="AH815" s="3828"/>
      <c r="AI815" s="3828"/>
      <c r="AJ815" s="3828"/>
      <c r="AK815" s="2574"/>
    </row>
    <row r="816" spans="2:37" s="2405" customFormat="1" ht="15" customHeight="1" x14ac:dyDescent="0.2">
      <c r="B816" s="4800" t="s">
        <v>5859</v>
      </c>
      <c r="C816" s="4801"/>
      <c r="D816" s="3045"/>
      <c r="E816" s="3046"/>
      <c r="F816" s="3046"/>
      <c r="G816" s="3046"/>
      <c r="H816" s="3046"/>
      <c r="I816" s="3046"/>
      <c r="J816" s="3046"/>
      <c r="K816" s="3046"/>
      <c r="L816" s="3046"/>
      <c r="M816" s="3046"/>
      <c r="N816" s="3046"/>
      <c r="O816" s="3046"/>
      <c r="P816" s="3046"/>
      <c r="Q816" s="3046"/>
      <c r="R816" s="3046"/>
      <c r="S816" s="3046"/>
      <c r="T816" s="3046"/>
      <c r="U816" s="3046"/>
      <c r="V816" s="3139"/>
      <c r="W816" s="3046"/>
      <c r="X816" s="3046"/>
      <c r="Y816" s="3046"/>
      <c r="Z816" s="3139"/>
      <c r="AA816" s="3139" t="s">
        <v>4149</v>
      </c>
      <c r="AB816" s="3154"/>
      <c r="AC816" s="3046"/>
      <c r="AD816" s="3139">
        <v>1</v>
      </c>
      <c r="AE816" s="3139">
        <v>15</v>
      </c>
      <c r="AF816" s="3154">
        <v>5.9333333333333335E-2</v>
      </c>
      <c r="AG816" s="3154" t="s">
        <v>1871</v>
      </c>
      <c r="AH816" s="3046"/>
      <c r="AI816" s="3182" t="s">
        <v>5860</v>
      </c>
      <c r="AJ816" s="3183"/>
      <c r="AK816" s="2574"/>
    </row>
    <row r="817" spans="2:37" s="2405" customFormat="1" ht="15" customHeight="1" x14ac:dyDescent="0.2">
      <c r="B817" s="4798" t="s">
        <v>5861</v>
      </c>
      <c r="C817" s="4799"/>
      <c r="D817" s="3041"/>
      <c r="E817" s="3041"/>
      <c r="F817" s="3041"/>
      <c r="G817" s="3041"/>
      <c r="H817" s="3041"/>
      <c r="I817" s="3041"/>
      <c r="J817" s="3041"/>
      <c r="K817" s="3041"/>
      <c r="L817" s="3042"/>
      <c r="M817" s="3041"/>
      <c r="N817" s="3041"/>
      <c r="O817" s="3041"/>
      <c r="P817" s="3041"/>
      <c r="Q817" s="3041"/>
      <c r="R817" s="3041"/>
      <c r="S817" s="3041"/>
      <c r="T817" s="3041"/>
      <c r="U817" s="3041"/>
      <c r="V817" s="3134"/>
      <c r="W817" s="3041"/>
      <c r="X817" s="3041"/>
      <c r="Y817" s="3041"/>
      <c r="Z817" s="3134"/>
      <c r="AA817" s="3134">
        <v>300</v>
      </c>
      <c r="AB817" s="3184"/>
      <c r="AC817" s="3185"/>
      <c r="AD817" s="3186">
        <v>3</v>
      </c>
      <c r="AE817" s="3186">
        <v>50</v>
      </c>
      <c r="AF817" s="3184">
        <v>5.3600000000000002E-2</v>
      </c>
      <c r="AG817" s="3184" t="s">
        <v>1871</v>
      </c>
      <c r="AH817" s="3041"/>
      <c r="AI817" s="3187" t="s">
        <v>5862</v>
      </c>
      <c r="AJ817" s="3188"/>
      <c r="AK817" s="2574"/>
    </row>
    <row r="818" spans="2:37" s="2405" customFormat="1" ht="15" customHeight="1" x14ac:dyDescent="0.2">
      <c r="B818" s="4798" t="s">
        <v>5863</v>
      </c>
      <c r="C818" s="4799"/>
      <c r="D818" s="3041"/>
      <c r="E818" s="3041"/>
      <c r="F818" s="3041"/>
      <c r="G818" s="3041"/>
      <c r="H818" s="3041"/>
      <c r="I818" s="3041"/>
      <c r="J818" s="3041"/>
      <c r="K818" s="3041"/>
      <c r="L818" s="3042"/>
      <c r="M818" s="3041"/>
      <c r="N818" s="3041"/>
      <c r="O818" s="3041"/>
      <c r="P818" s="3041"/>
      <c r="Q818" s="3041"/>
      <c r="R818" s="3041"/>
      <c r="S818" s="3041"/>
      <c r="T818" s="3041"/>
      <c r="U818" s="3041"/>
      <c r="V818" s="3134"/>
      <c r="W818" s="3041"/>
      <c r="X818" s="3041"/>
      <c r="Y818" s="3041"/>
      <c r="Z818" s="3134"/>
      <c r="AA818" s="3134">
        <v>50</v>
      </c>
      <c r="AB818" s="3184"/>
      <c r="AC818" s="3185"/>
      <c r="AD818" s="3186">
        <v>7</v>
      </c>
      <c r="AE818" s="3186">
        <v>100</v>
      </c>
      <c r="AF818" s="3184">
        <v>6.25E-2</v>
      </c>
      <c r="AG818" s="3184" t="s">
        <v>1871</v>
      </c>
      <c r="AH818" s="3041"/>
      <c r="AI818" s="3187" t="s">
        <v>5864</v>
      </c>
      <c r="AJ818" s="3188"/>
      <c r="AK818" s="2574"/>
    </row>
    <row r="819" spans="2:37" s="2405" customFormat="1" ht="15" customHeight="1" x14ac:dyDescent="0.2">
      <c r="B819" s="4798" t="s">
        <v>5865</v>
      </c>
      <c r="C819" s="4799"/>
      <c r="D819" s="3041"/>
      <c r="E819" s="3041"/>
      <c r="F819" s="3041"/>
      <c r="G819" s="3041"/>
      <c r="H819" s="3041"/>
      <c r="I819" s="3041"/>
      <c r="J819" s="3041"/>
      <c r="K819" s="3041"/>
      <c r="L819" s="3042"/>
      <c r="M819" s="3041"/>
      <c r="N819" s="3041"/>
      <c r="O819" s="3041"/>
      <c r="P819" s="3041"/>
      <c r="Q819" s="3041"/>
      <c r="R819" s="3041"/>
      <c r="S819" s="3041"/>
      <c r="T819" s="3041"/>
      <c r="U819" s="3041"/>
      <c r="V819" s="3134"/>
      <c r="W819" s="3041"/>
      <c r="X819" s="3041"/>
      <c r="Y819" s="3041"/>
      <c r="Z819" s="3134"/>
      <c r="AA819" s="3134">
        <v>50</v>
      </c>
      <c r="AB819" s="3184"/>
      <c r="AC819" s="3185"/>
      <c r="AD819" s="3186">
        <v>15</v>
      </c>
      <c r="AE819" s="3186">
        <v>300</v>
      </c>
      <c r="AF819" s="3184">
        <v>4.4633333333333337E-2</v>
      </c>
      <c r="AG819" s="3184" t="s">
        <v>1871</v>
      </c>
      <c r="AH819" s="3041"/>
      <c r="AI819" s="3187" t="s">
        <v>5866</v>
      </c>
      <c r="AJ819" s="3188"/>
      <c r="AK819" s="2574"/>
    </row>
    <row r="820" spans="2:37" s="2405" customFormat="1" ht="15" customHeight="1" x14ac:dyDescent="0.2">
      <c r="B820" s="4798" t="s">
        <v>5867</v>
      </c>
      <c r="C820" s="4799"/>
      <c r="D820" s="3041"/>
      <c r="E820" s="3041"/>
      <c r="F820" s="3041"/>
      <c r="G820" s="3041"/>
      <c r="H820" s="3041"/>
      <c r="I820" s="3041"/>
      <c r="J820" s="3041"/>
      <c r="K820" s="3041"/>
      <c r="L820" s="3042"/>
      <c r="M820" s="3041"/>
      <c r="N820" s="3041"/>
      <c r="O820" s="3041"/>
      <c r="P820" s="3041"/>
      <c r="Q820" s="3041"/>
      <c r="R820" s="3041"/>
      <c r="S820" s="3041"/>
      <c r="T820" s="3041"/>
      <c r="U820" s="3041"/>
      <c r="V820" s="3134"/>
      <c r="W820" s="3041"/>
      <c r="X820" s="3041"/>
      <c r="Y820" s="3041"/>
      <c r="Z820" s="3134"/>
      <c r="AA820" s="3134">
        <v>50</v>
      </c>
      <c r="AB820" s="3184"/>
      <c r="AC820" s="3185"/>
      <c r="AD820" s="3186">
        <v>20</v>
      </c>
      <c r="AE820" s="3186">
        <v>500</v>
      </c>
      <c r="AF820" s="3184">
        <v>3.5720000000000002E-2</v>
      </c>
      <c r="AG820" s="3184" t="s">
        <v>1871</v>
      </c>
      <c r="AH820" s="3041"/>
      <c r="AI820" s="3187" t="s">
        <v>5868</v>
      </c>
      <c r="AJ820" s="3188"/>
      <c r="AK820" s="2574"/>
    </row>
    <row r="821" spans="2:37" s="2405" customFormat="1" ht="15" customHeight="1" x14ac:dyDescent="0.2">
      <c r="B821" s="4798" t="s">
        <v>5869</v>
      </c>
      <c r="C821" s="4799"/>
      <c r="D821" s="3041"/>
      <c r="E821" s="3041"/>
      <c r="F821" s="3041"/>
      <c r="G821" s="3041"/>
      <c r="H821" s="3041"/>
      <c r="I821" s="3041"/>
      <c r="J821" s="3041"/>
      <c r="K821" s="3041"/>
      <c r="L821" s="3042"/>
      <c r="M821" s="3041"/>
      <c r="N821" s="3041"/>
      <c r="O821" s="3041"/>
      <c r="P821" s="3041"/>
      <c r="Q821" s="3041"/>
      <c r="R821" s="3041"/>
      <c r="S821" s="3041"/>
      <c r="T821" s="3041"/>
      <c r="U821" s="3041"/>
      <c r="V821" s="3134"/>
      <c r="W821" s="3041"/>
      <c r="X821" s="3041"/>
      <c r="Y821" s="3041"/>
      <c r="Z821" s="3134"/>
      <c r="AA821" s="3134">
        <v>50</v>
      </c>
      <c r="AB821" s="3184"/>
      <c r="AC821" s="3185"/>
      <c r="AD821" s="3186">
        <v>15</v>
      </c>
      <c r="AE821" s="3186">
        <v>500</v>
      </c>
      <c r="AF821" s="3184">
        <v>2.6780000000000002E-2</v>
      </c>
      <c r="AG821" s="3184" t="s">
        <v>1871</v>
      </c>
      <c r="AH821" s="3041"/>
      <c r="AI821" s="3187" t="s">
        <v>5868</v>
      </c>
      <c r="AJ821" s="3188"/>
      <c r="AK821" s="2574"/>
    </row>
    <row r="822" spans="2:37" s="2405" customFormat="1" ht="15" customHeight="1" x14ac:dyDescent="0.2">
      <c r="B822" s="4798" t="s">
        <v>5870</v>
      </c>
      <c r="C822" s="4799"/>
      <c r="D822" s="3041"/>
      <c r="E822" s="3041"/>
      <c r="F822" s="3041"/>
      <c r="G822" s="3041"/>
      <c r="H822" s="3041"/>
      <c r="I822" s="3041"/>
      <c r="J822" s="3041"/>
      <c r="K822" s="3041"/>
      <c r="L822" s="3042"/>
      <c r="M822" s="3041"/>
      <c r="N822" s="3041"/>
      <c r="O822" s="3041"/>
      <c r="P822" s="3041"/>
      <c r="Q822" s="3041"/>
      <c r="R822" s="3041"/>
      <c r="S822" s="3041"/>
      <c r="T822" s="3041"/>
      <c r="U822" s="3041"/>
      <c r="V822" s="3134"/>
      <c r="W822" s="3041"/>
      <c r="X822" s="3041"/>
      <c r="Y822" s="3041"/>
      <c r="Z822" s="3134"/>
      <c r="AA822" s="3134" t="s">
        <v>4149</v>
      </c>
      <c r="AB822" s="3184"/>
      <c r="AC822" s="3185"/>
      <c r="AD822" s="3186">
        <v>1</v>
      </c>
      <c r="AE822" s="3186">
        <v>15</v>
      </c>
      <c r="AF822" s="3184">
        <v>5.9333333333333335E-2</v>
      </c>
      <c r="AG822" s="3184" t="s">
        <v>1871</v>
      </c>
      <c r="AH822" s="3041"/>
      <c r="AI822" s="3187" t="s">
        <v>5860</v>
      </c>
      <c r="AJ822" s="3188"/>
      <c r="AK822" s="2574"/>
    </row>
    <row r="823" spans="2:37" s="2405" customFormat="1" ht="15" customHeight="1" x14ac:dyDescent="0.2">
      <c r="B823" s="4798" t="s">
        <v>5871</v>
      </c>
      <c r="C823" s="4799"/>
      <c r="D823" s="3041"/>
      <c r="E823" s="3041"/>
      <c r="F823" s="3041"/>
      <c r="G823" s="3041"/>
      <c r="H823" s="3041"/>
      <c r="I823" s="3041"/>
      <c r="J823" s="3041"/>
      <c r="K823" s="3041"/>
      <c r="L823" s="3042"/>
      <c r="M823" s="3041"/>
      <c r="N823" s="3041"/>
      <c r="O823" s="3041"/>
      <c r="P823" s="3041"/>
      <c r="Q823" s="3041"/>
      <c r="R823" s="3041"/>
      <c r="S823" s="3041"/>
      <c r="T823" s="3041"/>
      <c r="U823" s="3041"/>
      <c r="V823" s="3134"/>
      <c r="W823" s="3041"/>
      <c r="X823" s="3041"/>
      <c r="Y823" s="3041"/>
      <c r="Z823" s="3134"/>
      <c r="AA823" s="3134">
        <v>300</v>
      </c>
      <c r="AB823" s="3184"/>
      <c r="AC823" s="3185"/>
      <c r="AD823" s="3186">
        <v>3</v>
      </c>
      <c r="AE823" s="3186">
        <v>50</v>
      </c>
      <c r="AF823" s="3184">
        <v>5.3600000000000002E-2</v>
      </c>
      <c r="AG823" s="3184" t="s">
        <v>1871</v>
      </c>
      <c r="AH823" s="3041"/>
      <c r="AI823" s="3187" t="s">
        <v>5862</v>
      </c>
      <c r="AJ823" s="3188"/>
      <c r="AK823" s="2574"/>
    </row>
    <row r="824" spans="2:37" s="2405" customFormat="1" ht="15" customHeight="1" x14ac:dyDescent="0.2">
      <c r="B824" s="4798" t="s">
        <v>5872</v>
      </c>
      <c r="C824" s="4799"/>
      <c r="D824" s="3041"/>
      <c r="E824" s="3041"/>
      <c r="F824" s="3041"/>
      <c r="G824" s="3041"/>
      <c r="H824" s="3041"/>
      <c r="I824" s="3041"/>
      <c r="J824" s="3041"/>
      <c r="K824" s="3041"/>
      <c r="L824" s="3042"/>
      <c r="M824" s="3041"/>
      <c r="N824" s="3041"/>
      <c r="O824" s="3041"/>
      <c r="P824" s="3041"/>
      <c r="Q824" s="3041"/>
      <c r="R824" s="3041"/>
      <c r="S824" s="3041"/>
      <c r="T824" s="3041"/>
      <c r="U824" s="3041"/>
      <c r="V824" s="3134"/>
      <c r="W824" s="3041"/>
      <c r="X824" s="3041"/>
      <c r="Y824" s="3041"/>
      <c r="Z824" s="3134"/>
      <c r="AA824" s="3134">
        <v>50</v>
      </c>
      <c r="AB824" s="3184"/>
      <c r="AC824" s="3185"/>
      <c r="AD824" s="3186">
        <v>7</v>
      </c>
      <c r="AE824" s="3186">
        <v>100</v>
      </c>
      <c r="AF824" s="3184">
        <v>6.25E-2</v>
      </c>
      <c r="AG824" s="3184" t="s">
        <v>1871</v>
      </c>
      <c r="AH824" s="3041"/>
      <c r="AI824" s="3187" t="s">
        <v>5864</v>
      </c>
      <c r="AJ824" s="3188"/>
      <c r="AK824" s="2574"/>
    </row>
    <row r="825" spans="2:37" s="2405" customFormat="1" ht="15" customHeight="1" x14ac:dyDescent="0.2">
      <c r="B825" s="4798" t="s">
        <v>5873</v>
      </c>
      <c r="C825" s="4799"/>
      <c r="D825" s="3041"/>
      <c r="E825" s="3041"/>
      <c r="F825" s="3041"/>
      <c r="G825" s="3041"/>
      <c r="H825" s="3041"/>
      <c r="I825" s="3041"/>
      <c r="J825" s="3041"/>
      <c r="K825" s="3041"/>
      <c r="L825" s="3042"/>
      <c r="M825" s="3041"/>
      <c r="N825" s="3041"/>
      <c r="O825" s="3041"/>
      <c r="P825" s="3041"/>
      <c r="Q825" s="3041"/>
      <c r="R825" s="3041"/>
      <c r="S825" s="3041"/>
      <c r="T825" s="3041"/>
      <c r="U825" s="3189"/>
      <c r="V825" s="3190"/>
      <c r="W825" s="3189"/>
      <c r="X825" s="3189"/>
      <c r="Y825" s="3189"/>
      <c r="Z825" s="3190"/>
      <c r="AA825" s="3190">
        <v>50</v>
      </c>
      <c r="AB825" s="3184"/>
      <c r="AC825" s="3185"/>
      <c r="AD825" s="3186">
        <v>15</v>
      </c>
      <c r="AE825" s="3186">
        <v>300</v>
      </c>
      <c r="AF825" s="3184">
        <v>4.4633333333333337E-2</v>
      </c>
      <c r="AG825" s="3184" t="s">
        <v>1871</v>
      </c>
      <c r="AH825" s="3041"/>
      <c r="AI825" s="3187" t="s">
        <v>5866</v>
      </c>
      <c r="AJ825" s="3188"/>
      <c r="AK825" s="2574"/>
    </row>
    <row r="826" spans="2:37" s="2405" customFormat="1" ht="15" customHeight="1" x14ac:dyDescent="0.2">
      <c r="B826" s="4798" t="s">
        <v>5874</v>
      </c>
      <c r="C826" s="4799"/>
      <c r="D826" s="3041"/>
      <c r="E826" s="3041"/>
      <c r="F826" s="3041"/>
      <c r="G826" s="3041"/>
      <c r="H826" s="3041"/>
      <c r="I826" s="3041"/>
      <c r="J826" s="3041"/>
      <c r="K826" s="3041"/>
      <c r="L826" s="3041"/>
      <c r="M826" s="3041"/>
      <c r="N826" s="3041"/>
      <c r="O826" s="3041"/>
      <c r="P826" s="3041"/>
      <c r="Q826" s="3041"/>
      <c r="R826" s="3041"/>
      <c r="S826" s="3041"/>
      <c r="T826" s="3041"/>
      <c r="U826" s="3042"/>
      <c r="V826" s="3134"/>
      <c r="W826" s="3042"/>
      <c r="X826" s="3042"/>
      <c r="Y826" s="3042"/>
      <c r="Z826" s="3134"/>
      <c r="AA826" s="3134">
        <v>50</v>
      </c>
      <c r="AB826" s="3184"/>
      <c r="AC826" s="3185"/>
      <c r="AD826" s="3186">
        <v>20</v>
      </c>
      <c r="AE826" s="3186">
        <v>500</v>
      </c>
      <c r="AF826" s="3184">
        <v>3.5720000000000002E-2</v>
      </c>
      <c r="AG826" s="3184" t="s">
        <v>1871</v>
      </c>
      <c r="AH826" s="3041"/>
      <c r="AI826" s="3187" t="s">
        <v>5868</v>
      </c>
      <c r="AJ826" s="3188"/>
      <c r="AK826" s="2574"/>
    </row>
    <row r="827" spans="2:37" s="2405" customFormat="1" ht="15" customHeight="1" x14ac:dyDescent="0.2">
      <c r="B827" s="2575"/>
      <c r="C827" s="2568"/>
      <c r="D827" s="2568"/>
      <c r="E827" s="2568"/>
      <c r="F827" s="2568"/>
      <c r="G827" s="2568"/>
      <c r="H827" s="2568"/>
      <c r="I827" s="2569"/>
      <c r="J827" s="2569"/>
      <c r="K827" s="2569"/>
      <c r="L827" s="2569"/>
      <c r="M827" s="2568"/>
      <c r="N827" s="2569"/>
      <c r="O827" s="2569"/>
      <c r="P827" s="2569"/>
      <c r="Q827" s="2569"/>
      <c r="R827" s="2569"/>
      <c r="S827" s="2568"/>
      <c r="T827" s="2567"/>
      <c r="U827" s="2567"/>
      <c r="V827" s="2567"/>
      <c r="W827" s="2567"/>
      <c r="X827" s="2567"/>
      <c r="Y827" s="2567"/>
      <c r="Z827" s="2567"/>
      <c r="AA827" s="2567"/>
      <c r="AB827" s="2567"/>
      <c r="AC827" s="2567"/>
      <c r="AD827" s="2567"/>
      <c r="AE827" s="2567"/>
      <c r="AF827" s="2567"/>
      <c r="AG827" s="2567"/>
      <c r="AH827" s="2567"/>
      <c r="AI827" s="2567"/>
      <c r="AJ827" s="2570"/>
      <c r="AK827" s="2574"/>
    </row>
    <row r="828" spans="2:37" s="2405" customFormat="1" ht="15" customHeight="1" x14ac:dyDescent="0.2">
      <c r="B828" s="3834" t="s">
        <v>4996</v>
      </c>
      <c r="C828" s="3835"/>
      <c r="D828" s="3836" t="s">
        <v>1871</v>
      </c>
      <c r="E828" s="3836"/>
      <c r="F828" s="3836"/>
      <c r="G828" s="3836"/>
      <c r="H828" s="2571"/>
      <c r="I828" s="2571"/>
      <c r="J828" s="2571"/>
      <c r="K828" s="2571"/>
      <c r="L828" s="2571"/>
      <c r="M828" s="2571"/>
      <c r="N828" s="2571"/>
      <c r="O828" s="2571"/>
      <c r="P828" s="2571"/>
      <c r="Q828" s="2571"/>
      <c r="R828" s="2571"/>
      <c r="S828" s="2571"/>
      <c r="T828" s="2567"/>
      <c r="U828" s="2567"/>
      <c r="V828" s="2567"/>
      <c r="W828" s="2567"/>
      <c r="X828" s="2567"/>
      <c r="Y828" s="2567"/>
      <c r="Z828" s="2567"/>
      <c r="AA828" s="2567"/>
      <c r="AB828" s="2567"/>
      <c r="AC828" s="2567"/>
      <c r="AD828" s="2567"/>
      <c r="AE828" s="2567"/>
      <c r="AF828" s="2567"/>
      <c r="AG828" s="2567"/>
      <c r="AH828" s="2567"/>
      <c r="AI828" s="2567"/>
      <c r="AJ828" s="2570"/>
      <c r="AK828" s="2574"/>
    </row>
    <row r="829" spans="2:37" s="2405" customFormat="1" ht="15" customHeight="1" x14ac:dyDescent="0.2">
      <c r="B829" s="3834" t="s">
        <v>4997</v>
      </c>
      <c r="C829" s="3835"/>
      <c r="D829" s="3836" t="s">
        <v>10</v>
      </c>
      <c r="E829" s="3836"/>
      <c r="F829" s="3836"/>
      <c r="G829" s="3836"/>
      <c r="H829" s="2571"/>
      <c r="I829" s="2571"/>
      <c r="J829" s="2571"/>
      <c r="K829" s="2571"/>
      <c r="L829" s="2571"/>
      <c r="M829" s="2571"/>
      <c r="N829" s="2571"/>
      <c r="O829" s="2571"/>
      <c r="P829" s="2571"/>
      <c r="Q829" s="2571"/>
      <c r="R829" s="2571"/>
      <c r="S829" s="2571"/>
      <c r="T829" s="2567"/>
      <c r="U829" s="2567"/>
      <c r="V829" s="2567"/>
      <c r="W829" s="2567"/>
      <c r="X829" s="2567"/>
      <c r="Y829" s="2567"/>
      <c r="Z829" s="2567"/>
      <c r="AA829" s="2567"/>
      <c r="AB829" s="2567"/>
      <c r="AC829" s="2567"/>
      <c r="AD829" s="2567"/>
      <c r="AE829" s="2567"/>
      <c r="AF829" s="2567"/>
      <c r="AG829" s="2567"/>
      <c r="AH829" s="2567"/>
      <c r="AI829" s="2567"/>
      <c r="AJ829" s="2570"/>
      <c r="AK829" s="2574"/>
    </row>
    <row r="830" spans="2:37" s="2405" customFormat="1" ht="15" customHeight="1" thickBot="1" x14ac:dyDescent="0.25">
      <c r="B830" s="3938"/>
      <c r="C830" s="3939"/>
      <c r="D830" s="3940"/>
      <c r="E830" s="3940"/>
      <c r="F830" s="3940"/>
      <c r="G830" s="3940"/>
      <c r="H830" s="2576"/>
      <c r="I830" s="2576"/>
      <c r="J830" s="2576"/>
      <c r="K830" s="2576"/>
      <c r="L830" s="2576"/>
      <c r="M830" s="2576"/>
      <c r="N830" s="2576"/>
      <c r="O830" s="2576"/>
      <c r="P830" s="2576"/>
      <c r="Q830" s="2576"/>
      <c r="R830" s="2576"/>
      <c r="S830" s="2576"/>
      <c r="T830" s="2577"/>
      <c r="U830" s="2577"/>
      <c r="V830" s="2577"/>
      <c r="W830" s="2577"/>
      <c r="X830" s="2577"/>
      <c r="Y830" s="2577"/>
      <c r="Z830" s="2577"/>
      <c r="AA830" s="2577"/>
      <c r="AB830" s="2577"/>
      <c r="AC830" s="2577"/>
      <c r="AD830" s="2577"/>
      <c r="AE830" s="2577"/>
      <c r="AF830" s="2577"/>
      <c r="AG830" s="2577"/>
      <c r="AH830" s="2577"/>
      <c r="AI830" s="2577"/>
      <c r="AJ830" s="2578"/>
      <c r="AK830" s="2579"/>
    </row>
    <row r="831" spans="2:37" s="2405" customFormat="1" ht="15" customHeight="1" x14ac:dyDescent="0.3">
      <c r="B831" s="4796"/>
      <c r="C831" s="4796"/>
      <c r="D831" s="2687"/>
      <c r="E831" s="534"/>
      <c r="F831" s="534"/>
      <c r="G831" s="534"/>
      <c r="H831" s="534"/>
      <c r="I831" s="3000"/>
      <c r="J831" s="3000"/>
      <c r="K831" s="3000"/>
      <c r="L831" s="3000"/>
      <c r="M831" s="3000"/>
      <c r="N831" s="3000"/>
      <c r="O831" s="3000"/>
      <c r="P831" s="3000"/>
    </row>
    <row r="832" spans="2:37" s="2405" customFormat="1" ht="15" customHeight="1" thickBot="1" x14ac:dyDescent="0.35">
      <c r="C832" s="2687"/>
      <c r="D832" s="2687"/>
      <c r="E832" s="534"/>
      <c r="F832" s="534"/>
      <c r="G832" s="534"/>
      <c r="H832" s="534"/>
      <c r="I832" s="3000"/>
      <c r="J832" s="3000"/>
      <c r="K832" s="3000"/>
      <c r="L832" s="3000"/>
      <c r="M832" s="3000"/>
      <c r="N832" s="3000"/>
      <c r="O832" s="3000"/>
      <c r="P832" s="3000"/>
    </row>
    <row r="833" spans="2:37" s="2405" customFormat="1" ht="15" customHeight="1" x14ac:dyDescent="0.2">
      <c r="B833" s="3839" t="s">
        <v>5005</v>
      </c>
      <c r="C833" s="3840"/>
      <c r="D833" s="3840"/>
      <c r="E833" s="3840"/>
      <c r="F833" s="3840"/>
      <c r="G833" s="3840"/>
      <c r="H833" s="3840"/>
      <c r="I833" s="3840"/>
      <c r="J833" s="3840"/>
      <c r="K833" s="3840"/>
      <c r="L833" s="3840"/>
      <c r="M833" s="3840"/>
      <c r="N833" s="3840"/>
      <c r="O833" s="3840"/>
      <c r="P833" s="3840"/>
      <c r="Q833" s="3840"/>
      <c r="R833" s="3840"/>
      <c r="S833" s="3840"/>
      <c r="T833" s="3840"/>
      <c r="U833" s="3840"/>
      <c r="V833" s="3840"/>
      <c r="W833" s="3840"/>
      <c r="X833" s="3840"/>
      <c r="Y833" s="3840"/>
      <c r="Z833" s="3840"/>
      <c r="AA833" s="3840"/>
      <c r="AB833" s="3840"/>
      <c r="AC833" s="3840"/>
      <c r="AD833" s="3840"/>
      <c r="AE833" s="3840"/>
      <c r="AF833" s="3840"/>
      <c r="AG833" s="3840"/>
      <c r="AH833" s="3840"/>
      <c r="AI833" s="3840"/>
      <c r="AJ833" s="3840"/>
      <c r="AK833" s="3841"/>
    </row>
    <row r="834" spans="2:37" s="2405" customFormat="1" ht="15" customHeight="1" x14ac:dyDescent="0.2">
      <c r="B834" s="2572"/>
      <c r="C834" s="2997"/>
      <c r="D834" s="2997"/>
      <c r="E834" s="2997"/>
      <c r="F834" s="2997"/>
      <c r="G834" s="2573"/>
      <c r="H834" s="2573"/>
      <c r="I834" s="2573"/>
      <c r="J834" s="2573"/>
      <c r="K834" s="2573"/>
      <c r="L834" s="2573"/>
      <c r="M834" s="2573"/>
      <c r="N834" s="2573"/>
      <c r="O834" s="2573"/>
      <c r="P834" s="2573"/>
      <c r="Q834" s="2573"/>
      <c r="R834" s="2573"/>
      <c r="S834" s="2573"/>
      <c r="T834" s="2573"/>
      <c r="U834" s="2573"/>
      <c r="V834" s="2573"/>
      <c r="W834" s="2573"/>
      <c r="X834" s="2573"/>
      <c r="Y834" s="2573"/>
      <c r="Z834" s="2573"/>
      <c r="AA834" s="2573"/>
      <c r="AB834" s="2573"/>
      <c r="AC834" s="2573"/>
      <c r="AD834" s="2573"/>
      <c r="AE834" s="2573"/>
      <c r="AF834" s="2573"/>
      <c r="AG834" s="2573"/>
      <c r="AH834" s="2573"/>
      <c r="AI834" s="2573"/>
      <c r="AJ834" s="2573"/>
      <c r="AK834" s="2574"/>
    </row>
    <row r="835" spans="2:37" s="2405" customFormat="1" ht="28.5" customHeight="1" x14ac:dyDescent="0.2">
      <c r="B835" s="2572" t="s">
        <v>4992</v>
      </c>
      <c r="C835" s="2997"/>
      <c r="D835" s="3842" t="s">
        <v>5846</v>
      </c>
      <c r="E835" s="3842"/>
      <c r="F835" s="3842"/>
      <c r="G835" s="2573"/>
      <c r="H835" s="2573"/>
      <c r="I835" s="2573"/>
      <c r="J835" s="2573"/>
      <c r="K835" s="2573"/>
      <c r="L835" s="2573"/>
      <c r="M835" s="2573"/>
      <c r="N835" s="2573"/>
      <c r="O835" s="2573"/>
      <c r="P835" s="2573"/>
      <c r="Q835" s="2573"/>
      <c r="R835" s="2573"/>
      <c r="S835" s="2573"/>
      <c r="T835" s="2573"/>
      <c r="U835" s="2573"/>
      <c r="V835" s="2573"/>
      <c r="W835" s="2573"/>
      <c r="X835" s="2573"/>
      <c r="Y835" s="2573"/>
      <c r="Z835" s="2573"/>
      <c r="AA835" s="2573"/>
      <c r="AB835" s="2573"/>
      <c r="AC835" s="2573"/>
      <c r="AD835" s="2573"/>
      <c r="AE835" s="2573"/>
      <c r="AF835" s="2573"/>
      <c r="AG835" s="2573"/>
      <c r="AH835" s="2573"/>
      <c r="AI835" s="2573"/>
      <c r="AJ835" s="2573"/>
      <c r="AK835" s="2574"/>
    </row>
    <row r="836" spans="2:37" s="2405" customFormat="1" ht="15" customHeight="1" thickBot="1" x14ac:dyDescent="0.25">
      <c r="B836" s="3863" t="s">
        <v>5006</v>
      </c>
      <c r="C836" s="3864"/>
      <c r="D836" s="4797">
        <v>41519</v>
      </c>
      <c r="E836" s="4797"/>
      <c r="F836" s="2998"/>
      <c r="G836" s="2573"/>
      <c r="H836" s="2573"/>
      <c r="I836" s="2573"/>
      <c r="J836" s="2573"/>
      <c r="K836" s="2573"/>
      <c r="L836" s="2573"/>
      <c r="M836" s="2573"/>
      <c r="N836" s="2573"/>
      <c r="O836" s="2573"/>
      <c r="P836" s="2573"/>
      <c r="Q836" s="2573"/>
      <c r="R836" s="2573"/>
      <c r="S836" s="2573"/>
      <c r="T836" s="2573"/>
      <c r="U836" s="2573"/>
      <c r="V836" s="2573"/>
      <c r="W836" s="2573"/>
      <c r="X836" s="2573"/>
      <c r="Y836" s="2573"/>
      <c r="Z836" s="2573"/>
      <c r="AA836" s="2573"/>
      <c r="AB836" s="2573"/>
      <c r="AC836" s="2573"/>
      <c r="AD836" s="2573"/>
      <c r="AE836" s="2573"/>
      <c r="AF836" s="2573"/>
      <c r="AG836" s="2573"/>
      <c r="AH836" s="2573"/>
      <c r="AI836" s="2573"/>
      <c r="AJ836" s="2573"/>
      <c r="AK836" s="2574"/>
    </row>
    <row r="837" spans="2:37" s="2405" customFormat="1" ht="67.5" customHeight="1" thickBot="1" x14ac:dyDescent="0.25">
      <c r="B837" s="3844" t="s">
        <v>5007</v>
      </c>
      <c r="C837" s="3871"/>
      <c r="D837" s="4793" t="s">
        <v>5875</v>
      </c>
      <c r="E837" s="4794"/>
      <c r="F837" s="4794"/>
      <c r="G837" s="4794"/>
      <c r="H837" s="4794"/>
      <c r="I837" s="4794"/>
      <c r="J837" s="4794"/>
      <c r="K837" s="4794"/>
      <c r="L837" s="4794"/>
      <c r="M837" s="4794"/>
      <c r="N837" s="4794"/>
      <c r="O837" s="4794"/>
      <c r="P837" s="4794"/>
      <c r="Q837" s="4795"/>
      <c r="R837" s="2573"/>
      <c r="S837" s="2573"/>
      <c r="T837" s="2573"/>
      <c r="U837" s="2573"/>
      <c r="V837" s="2573"/>
      <c r="W837" s="2573"/>
      <c r="X837" s="2573"/>
      <c r="Y837" s="2573"/>
      <c r="Z837" s="2573"/>
      <c r="AA837" s="2573"/>
      <c r="AB837" s="2573"/>
      <c r="AC837" s="2573"/>
      <c r="AD837" s="2573"/>
      <c r="AE837" s="2573"/>
      <c r="AF837" s="2573"/>
      <c r="AG837" s="2573"/>
      <c r="AH837" s="2573"/>
      <c r="AI837" s="2573"/>
      <c r="AJ837" s="2573"/>
      <c r="AK837" s="2574"/>
    </row>
    <row r="838" spans="2:37" s="2405" customFormat="1" ht="15" customHeight="1" thickBot="1" x14ac:dyDescent="0.25">
      <c r="B838" s="3865"/>
      <c r="C838" s="3849"/>
      <c r="D838" s="3849"/>
      <c r="E838" s="3849"/>
      <c r="F838" s="3849"/>
      <c r="G838" s="3849"/>
      <c r="H838" s="3849"/>
      <c r="I838" s="3849"/>
      <c r="J838" s="3849"/>
      <c r="K838" s="3849"/>
      <c r="L838" s="3849"/>
      <c r="M838" s="3849"/>
      <c r="N838" s="3849"/>
      <c r="O838" s="3849"/>
      <c r="P838" s="3849"/>
      <c r="Q838" s="3849"/>
      <c r="R838" s="2573"/>
      <c r="S838" s="2573"/>
      <c r="T838" s="2573"/>
      <c r="U838" s="2573"/>
      <c r="V838" s="2573"/>
      <c r="W838" s="2573"/>
      <c r="X838" s="2573"/>
      <c r="Y838" s="2573"/>
      <c r="Z838" s="2573"/>
      <c r="AA838" s="2573"/>
      <c r="AB838" s="2573"/>
      <c r="AC838" s="2573"/>
      <c r="AD838" s="2573"/>
      <c r="AE838" s="2573"/>
      <c r="AF838" s="2573"/>
      <c r="AG838" s="2573"/>
      <c r="AH838" s="2573"/>
      <c r="AI838" s="2573"/>
      <c r="AJ838" s="2573"/>
      <c r="AK838" s="2574"/>
    </row>
    <row r="839" spans="2:37" s="2405" customFormat="1" ht="15" customHeight="1" thickBot="1" x14ac:dyDescent="0.25">
      <c r="B839" s="2996"/>
      <c r="C839" s="2997"/>
      <c r="D839" s="2997"/>
      <c r="E839" s="2997"/>
      <c r="F839" s="2999"/>
      <c r="G839" s="2999"/>
      <c r="H839" s="2999"/>
      <c r="I839" s="2999"/>
      <c r="J839" s="2999"/>
      <c r="K839" s="2999"/>
      <c r="L839" s="2999"/>
      <c r="M839" s="2999"/>
      <c r="N839" s="2999"/>
      <c r="O839" s="2999"/>
      <c r="P839" s="2999"/>
      <c r="Q839" s="2999"/>
      <c r="R839" s="2573"/>
      <c r="S839" s="2573"/>
      <c r="T839" s="2573"/>
      <c r="U839" s="2573"/>
      <c r="V839" s="2573"/>
      <c r="W839" s="2573"/>
      <c r="X839" s="2573"/>
      <c r="Y839" s="2573"/>
      <c r="Z839" s="2573"/>
      <c r="AA839" s="2573"/>
      <c r="AB839" s="2573"/>
      <c r="AC839" s="2573"/>
      <c r="AD839" s="2573"/>
      <c r="AE839" s="2573"/>
      <c r="AF839" s="2573"/>
      <c r="AG839" s="2573"/>
      <c r="AH839" s="2573"/>
      <c r="AI839" s="2573"/>
      <c r="AJ839" s="2573"/>
      <c r="AK839" s="2574"/>
    </row>
    <row r="840" spans="2:37" s="2405" customFormat="1" ht="15" customHeight="1" thickBot="1" x14ac:dyDescent="0.25">
      <c r="B840" s="3827" t="s">
        <v>5008</v>
      </c>
      <c r="C840" s="3827"/>
      <c r="D840" s="3827" t="s">
        <v>4998</v>
      </c>
      <c r="E840" s="3827" t="s">
        <v>5009</v>
      </c>
      <c r="F840" s="3850" t="s">
        <v>224</v>
      </c>
      <c r="G840" s="3850"/>
      <c r="H840" s="3850"/>
      <c r="I840" s="3850"/>
      <c r="J840" s="3850"/>
      <c r="K840" s="3850"/>
      <c r="L840" s="3850"/>
      <c r="M840" s="3850"/>
      <c r="N840" s="3850"/>
      <c r="O840" s="3850"/>
      <c r="P840" s="3850"/>
      <c r="Q840" s="3850"/>
      <c r="R840" s="3850"/>
      <c r="S840" s="3850" t="s">
        <v>340</v>
      </c>
      <c r="T840" s="3850"/>
      <c r="U840" s="3850"/>
      <c r="V840" s="3850"/>
      <c r="W840" s="3850"/>
      <c r="X840" s="3850"/>
      <c r="Y840" s="3850"/>
      <c r="Z840" s="3850"/>
      <c r="AA840" s="3850"/>
      <c r="AB840" s="3850"/>
      <c r="AC840" s="3850"/>
      <c r="AD840" s="3850" t="s">
        <v>225</v>
      </c>
      <c r="AE840" s="3850"/>
      <c r="AF840" s="3850"/>
      <c r="AG840" s="3850"/>
      <c r="AH840" s="3851" t="s">
        <v>4993</v>
      </c>
      <c r="AI840" s="3851"/>
      <c r="AJ840" s="3851"/>
      <c r="AK840" s="2574"/>
    </row>
    <row r="841" spans="2:37" s="2405" customFormat="1" ht="15" customHeight="1" thickBot="1" x14ac:dyDescent="0.25">
      <c r="B841" s="3828"/>
      <c r="C841" s="3828"/>
      <c r="D841" s="3828"/>
      <c r="E841" s="3828"/>
      <c r="F841" s="3828" t="s">
        <v>5010</v>
      </c>
      <c r="G841" s="3828" t="s">
        <v>5011</v>
      </c>
      <c r="H841" s="3827" t="s">
        <v>5012</v>
      </c>
      <c r="I841" s="3830" t="s">
        <v>5013</v>
      </c>
      <c r="J841" s="3830" t="s">
        <v>5014</v>
      </c>
      <c r="K841" s="3829" t="s">
        <v>5015</v>
      </c>
      <c r="L841" s="3829" t="s">
        <v>5016</v>
      </c>
      <c r="M841" s="3830" t="s">
        <v>5017</v>
      </c>
      <c r="N841" s="3830"/>
      <c r="O841" s="3829" t="s">
        <v>5018</v>
      </c>
      <c r="P841" s="3829" t="s">
        <v>5019</v>
      </c>
      <c r="Q841" s="3829" t="s">
        <v>5020</v>
      </c>
      <c r="R841" s="3829" t="s">
        <v>5021</v>
      </c>
      <c r="S841" s="3827" t="s">
        <v>5022</v>
      </c>
      <c r="T841" s="3827" t="s">
        <v>5023</v>
      </c>
      <c r="U841" s="3827" t="s">
        <v>5024</v>
      </c>
      <c r="V841" s="3827" t="s">
        <v>5025</v>
      </c>
      <c r="W841" s="3827" t="s">
        <v>5026</v>
      </c>
      <c r="X841" s="3827" t="s">
        <v>5027</v>
      </c>
      <c r="Y841" s="3827" t="s">
        <v>5028</v>
      </c>
      <c r="Z841" s="3827" t="s">
        <v>5029</v>
      </c>
      <c r="AA841" s="3827" t="s">
        <v>5030</v>
      </c>
      <c r="AB841" s="3830" t="s">
        <v>5031</v>
      </c>
      <c r="AC841" s="3830" t="s">
        <v>5032</v>
      </c>
      <c r="AD841" s="3827" t="s">
        <v>5033</v>
      </c>
      <c r="AE841" s="3827" t="s">
        <v>5034</v>
      </c>
      <c r="AF841" s="3827" t="s">
        <v>5035</v>
      </c>
      <c r="AG841" s="3827" t="s">
        <v>5036</v>
      </c>
      <c r="AH841" s="3827" t="s">
        <v>1154</v>
      </c>
      <c r="AI841" s="3827" t="s">
        <v>4994</v>
      </c>
      <c r="AJ841" s="3827" t="s">
        <v>4995</v>
      </c>
      <c r="AK841" s="2574"/>
    </row>
    <row r="842" spans="2:37" s="2405" customFormat="1" ht="15" customHeight="1" thickBot="1" x14ac:dyDescent="0.25">
      <c r="B842" s="3828"/>
      <c r="C842" s="3828"/>
      <c r="D842" s="3828"/>
      <c r="E842" s="3828"/>
      <c r="F842" s="3828"/>
      <c r="G842" s="3828"/>
      <c r="H842" s="3828"/>
      <c r="I842" s="3829"/>
      <c r="J842" s="3829"/>
      <c r="K842" s="3829"/>
      <c r="L842" s="3829"/>
      <c r="M842" s="2995" t="s">
        <v>5037</v>
      </c>
      <c r="N842" s="2994" t="s">
        <v>2798</v>
      </c>
      <c r="O842" s="3829"/>
      <c r="P842" s="3829"/>
      <c r="Q842" s="3829"/>
      <c r="R842" s="3829"/>
      <c r="S842" s="3828"/>
      <c r="T842" s="3828"/>
      <c r="U842" s="3828"/>
      <c r="V842" s="3828"/>
      <c r="W842" s="3828"/>
      <c r="X842" s="3828"/>
      <c r="Y842" s="3828"/>
      <c r="Z842" s="3828"/>
      <c r="AA842" s="3828"/>
      <c r="AB842" s="3829"/>
      <c r="AC842" s="3829"/>
      <c r="AD842" s="3828"/>
      <c r="AE842" s="3828"/>
      <c r="AF842" s="3828"/>
      <c r="AG842" s="3828"/>
      <c r="AH842" s="3828"/>
      <c r="AI842" s="3828"/>
      <c r="AJ842" s="3828"/>
      <c r="AK842" s="2574"/>
    </row>
    <row r="843" spans="2:37" s="2405" customFormat="1" ht="15" customHeight="1" x14ac:dyDescent="0.2">
      <c r="B843" s="3980" t="s">
        <v>5847</v>
      </c>
      <c r="C843" s="3981"/>
      <c r="D843" s="3045" t="s">
        <v>5848</v>
      </c>
      <c r="E843" s="3045">
        <v>24.99</v>
      </c>
      <c r="F843" s="3159"/>
      <c r="G843" s="3159"/>
      <c r="H843" s="3159"/>
      <c r="I843" s="3160">
        <v>40</v>
      </c>
      <c r="J843" s="3159"/>
      <c r="K843" s="3161"/>
      <c r="L843" s="3161">
        <v>0.15</v>
      </c>
      <c r="M843" s="3159"/>
      <c r="N843" s="3159"/>
      <c r="O843" s="3159"/>
      <c r="P843" s="3159"/>
      <c r="Q843" s="3161">
        <v>0.15</v>
      </c>
      <c r="R843" s="3161">
        <v>0.15</v>
      </c>
      <c r="S843" s="3159"/>
      <c r="T843" s="3159"/>
      <c r="U843" s="3162">
        <v>9999</v>
      </c>
      <c r="V843" s="3159"/>
      <c r="W843" s="3159"/>
      <c r="X843" s="3163">
        <v>0.06</v>
      </c>
      <c r="Y843" s="3159"/>
      <c r="Z843" s="3159"/>
      <c r="AA843" s="3159"/>
      <c r="AB843" s="3163">
        <v>0.06</v>
      </c>
      <c r="AC843" s="3163">
        <v>0.06</v>
      </c>
      <c r="AD843" s="3159"/>
      <c r="AE843" s="3164">
        <v>1000</v>
      </c>
      <c r="AF843" s="3159"/>
      <c r="AG843" s="3165">
        <v>0.1</v>
      </c>
      <c r="AH843" s="3159"/>
      <c r="AI843" s="3046" t="s">
        <v>5849</v>
      </c>
      <c r="AJ843" s="3166"/>
      <c r="AK843" s="2574"/>
    </row>
    <row r="844" spans="2:37" s="2405" customFormat="1" ht="15" customHeight="1" x14ac:dyDescent="0.2">
      <c r="B844" s="3914" t="s">
        <v>5850</v>
      </c>
      <c r="C844" s="3915"/>
      <c r="D844" s="3041" t="s">
        <v>5851</v>
      </c>
      <c r="E844" s="3041">
        <v>29.99</v>
      </c>
      <c r="F844" s="3167"/>
      <c r="G844" s="3167"/>
      <c r="H844" s="3167"/>
      <c r="I844" s="3168">
        <v>40</v>
      </c>
      <c r="J844" s="3167"/>
      <c r="K844" s="3169"/>
      <c r="L844" s="3169">
        <v>0.15</v>
      </c>
      <c r="M844" s="3167"/>
      <c r="N844" s="3167"/>
      <c r="O844" s="3167"/>
      <c r="P844" s="3167"/>
      <c r="Q844" s="3169">
        <v>0.15</v>
      </c>
      <c r="R844" s="3169">
        <v>0.15</v>
      </c>
      <c r="S844" s="3167"/>
      <c r="T844" s="3167"/>
      <c r="U844" s="3170">
        <v>9999</v>
      </c>
      <c r="V844" s="3167"/>
      <c r="W844" s="3167"/>
      <c r="X844" s="3171">
        <v>0.06</v>
      </c>
      <c r="Y844" s="3167"/>
      <c r="Z844" s="3167"/>
      <c r="AA844" s="3167"/>
      <c r="AB844" s="3171">
        <v>0.06</v>
      </c>
      <c r="AC844" s="3171">
        <v>0.06</v>
      </c>
      <c r="AD844" s="3167"/>
      <c r="AE844" s="3172">
        <v>1500</v>
      </c>
      <c r="AF844" s="3167"/>
      <c r="AG844" s="3173">
        <v>0.1</v>
      </c>
      <c r="AH844" s="3167"/>
      <c r="AI844" s="3042" t="s">
        <v>5849</v>
      </c>
      <c r="AJ844" s="3174"/>
      <c r="AK844" s="2574"/>
    </row>
    <row r="845" spans="2:37" s="2405" customFormat="1" ht="15" customHeight="1" x14ac:dyDescent="0.2">
      <c r="B845" s="3914" t="s">
        <v>5852</v>
      </c>
      <c r="C845" s="3915"/>
      <c r="D845" s="3041" t="s">
        <v>5853</v>
      </c>
      <c r="E845" s="3041">
        <v>34.99</v>
      </c>
      <c r="F845" s="3167"/>
      <c r="G845" s="3167"/>
      <c r="H845" s="3167"/>
      <c r="I845" s="3168">
        <v>40</v>
      </c>
      <c r="J845" s="3167"/>
      <c r="K845" s="3169"/>
      <c r="L845" s="3169">
        <v>0.15</v>
      </c>
      <c r="M845" s="3167"/>
      <c r="N845" s="3167"/>
      <c r="O845" s="3167"/>
      <c r="P845" s="3167"/>
      <c r="Q845" s="3169">
        <v>0.15</v>
      </c>
      <c r="R845" s="3169">
        <v>0.15</v>
      </c>
      <c r="S845" s="3167"/>
      <c r="T845" s="3167"/>
      <c r="U845" s="3170">
        <v>9999</v>
      </c>
      <c r="V845" s="3167"/>
      <c r="W845" s="3167"/>
      <c r="X845" s="3171">
        <v>0.06</v>
      </c>
      <c r="Y845" s="3167"/>
      <c r="Z845" s="3167"/>
      <c r="AA845" s="3167"/>
      <c r="AB845" s="3171">
        <v>0.06</v>
      </c>
      <c r="AC845" s="3171">
        <v>0.06</v>
      </c>
      <c r="AD845" s="3167"/>
      <c r="AE845" s="3172">
        <v>1500</v>
      </c>
      <c r="AF845" s="3167"/>
      <c r="AG845" s="3173">
        <v>0.1</v>
      </c>
      <c r="AH845" s="3167"/>
      <c r="AI845" s="3042" t="s">
        <v>5849</v>
      </c>
      <c r="AJ845" s="3174"/>
      <c r="AK845" s="2574"/>
    </row>
    <row r="846" spans="2:37" s="2405" customFormat="1" ht="15" customHeight="1" x14ac:dyDescent="0.2">
      <c r="B846" s="3914" t="s">
        <v>5854</v>
      </c>
      <c r="C846" s="3915"/>
      <c r="D846" s="3041" t="s">
        <v>5855</v>
      </c>
      <c r="E846" s="3041">
        <v>39.99</v>
      </c>
      <c r="F846" s="3167"/>
      <c r="G846" s="3167"/>
      <c r="H846" s="3167"/>
      <c r="I846" s="3168">
        <v>40</v>
      </c>
      <c r="J846" s="3167"/>
      <c r="K846" s="3169"/>
      <c r="L846" s="3169">
        <v>0.15</v>
      </c>
      <c r="M846" s="3167"/>
      <c r="N846" s="3167"/>
      <c r="O846" s="3167"/>
      <c r="P846" s="3167"/>
      <c r="Q846" s="3169">
        <v>0.15</v>
      </c>
      <c r="R846" s="3169">
        <v>0.15</v>
      </c>
      <c r="S846" s="3167"/>
      <c r="T846" s="3167"/>
      <c r="U846" s="3170">
        <v>9999</v>
      </c>
      <c r="V846" s="3167"/>
      <c r="W846" s="3167"/>
      <c r="X846" s="3171">
        <v>0.06</v>
      </c>
      <c r="Y846" s="3167"/>
      <c r="Z846" s="3167"/>
      <c r="AA846" s="3167"/>
      <c r="AB846" s="3171">
        <v>0.06</v>
      </c>
      <c r="AC846" s="3171">
        <v>0.06</v>
      </c>
      <c r="AD846" s="3167"/>
      <c r="AE846" s="3172">
        <v>2000</v>
      </c>
      <c r="AF846" s="3167"/>
      <c r="AG846" s="3173">
        <v>0.1</v>
      </c>
      <c r="AH846" s="3167"/>
      <c r="AI846" s="3042" t="s">
        <v>5849</v>
      </c>
      <c r="AJ846" s="3174"/>
      <c r="AK846" s="2574"/>
    </row>
    <row r="847" spans="2:37" s="2405" customFormat="1" ht="15" customHeight="1" thickBot="1" x14ac:dyDescent="0.25">
      <c r="B847" s="3909" t="s">
        <v>5856</v>
      </c>
      <c r="C847" s="3910"/>
      <c r="D847" s="3055" t="s">
        <v>5857</v>
      </c>
      <c r="E847" s="3055">
        <v>49.99</v>
      </c>
      <c r="F847" s="3053"/>
      <c r="G847" s="3053"/>
      <c r="H847" s="3053"/>
      <c r="I847" s="3175">
        <v>40</v>
      </c>
      <c r="J847" s="3053"/>
      <c r="K847" s="3176"/>
      <c r="L847" s="3176">
        <v>0.15</v>
      </c>
      <c r="M847" s="3053"/>
      <c r="N847" s="3053"/>
      <c r="O847" s="3053"/>
      <c r="P847" s="3053"/>
      <c r="Q847" s="3176">
        <v>0.15</v>
      </c>
      <c r="R847" s="3176">
        <v>0.15</v>
      </c>
      <c r="S847" s="3053"/>
      <c r="T847" s="3053"/>
      <c r="U847" s="3177">
        <v>9999</v>
      </c>
      <c r="V847" s="3053"/>
      <c r="W847" s="3053"/>
      <c r="X847" s="3178">
        <v>0.06</v>
      </c>
      <c r="Y847" s="3053"/>
      <c r="Z847" s="3053"/>
      <c r="AA847" s="3053"/>
      <c r="AB847" s="3178">
        <v>0.06</v>
      </c>
      <c r="AC847" s="3178">
        <v>0.06</v>
      </c>
      <c r="AD847" s="3053"/>
      <c r="AE847" s="3179">
        <v>3000</v>
      </c>
      <c r="AF847" s="3053"/>
      <c r="AG847" s="3180">
        <v>0.1</v>
      </c>
      <c r="AH847" s="3053"/>
      <c r="AI847" s="3056" t="s">
        <v>5849</v>
      </c>
      <c r="AJ847" s="3181"/>
      <c r="AK847" s="2574"/>
    </row>
    <row r="848" spans="2:37" s="2405" customFormat="1" ht="15" customHeight="1" x14ac:dyDescent="0.2">
      <c r="B848" s="2575"/>
      <c r="C848" s="2568"/>
      <c r="D848" s="2568"/>
      <c r="E848" s="2568"/>
      <c r="F848" s="2568"/>
      <c r="G848" s="2568"/>
      <c r="H848" s="2568"/>
      <c r="I848" s="2569"/>
      <c r="J848" s="2569"/>
      <c r="K848" s="2569"/>
      <c r="L848" s="2569"/>
      <c r="M848" s="2568"/>
      <c r="N848" s="2569"/>
      <c r="O848" s="2569"/>
      <c r="P848" s="2569"/>
      <c r="Q848" s="2569"/>
      <c r="R848" s="2569"/>
      <c r="S848" s="2568"/>
      <c r="T848" s="2567"/>
      <c r="U848" s="2567"/>
      <c r="V848" s="2567"/>
      <c r="W848" s="2567"/>
      <c r="X848" s="2567"/>
      <c r="Y848" s="2567"/>
      <c r="Z848" s="2567"/>
      <c r="AA848" s="2567"/>
      <c r="AB848" s="2567"/>
      <c r="AC848" s="2567"/>
      <c r="AD848" s="2567"/>
      <c r="AE848" s="2567"/>
      <c r="AF848" s="2567"/>
      <c r="AG848" s="2567"/>
      <c r="AH848" s="2567"/>
      <c r="AI848" s="2567"/>
      <c r="AJ848" s="2570"/>
      <c r="AK848" s="2574"/>
    </row>
    <row r="849" spans="2:37" s="2405" customFormat="1" ht="15" customHeight="1" x14ac:dyDescent="0.2">
      <c r="B849" s="3834" t="s">
        <v>4996</v>
      </c>
      <c r="C849" s="3835"/>
      <c r="D849" s="3883" t="s">
        <v>5163</v>
      </c>
      <c r="E849" s="3883"/>
      <c r="F849" s="3883"/>
      <c r="G849" s="3883"/>
      <c r="H849" s="3883"/>
      <c r="I849" s="2571"/>
      <c r="J849" s="2571"/>
      <c r="K849" s="2571"/>
      <c r="L849" s="2571"/>
      <c r="M849" s="2571"/>
      <c r="N849" s="2571"/>
      <c r="O849" s="2571"/>
      <c r="P849" s="2571"/>
      <c r="Q849" s="2571"/>
      <c r="R849" s="2571"/>
      <c r="S849" s="2571"/>
      <c r="T849" s="2567"/>
      <c r="U849" s="2567"/>
      <c r="V849" s="2567"/>
      <c r="W849" s="2567"/>
      <c r="X849" s="2567"/>
      <c r="Y849" s="2567"/>
      <c r="Z849" s="2567"/>
      <c r="AA849" s="2567"/>
      <c r="AB849" s="2567"/>
      <c r="AC849" s="2567"/>
      <c r="AD849" s="2567"/>
      <c r="AE849" s="2567"/>
      <c r="AF849" s="2567"/>
      <c r="AG849" s="2567"/>
      <c r="AH849" s="2567"/>
      <c r="AI849" s="2567"/>
      <c r="AJ849" s="2570"/>
      <c r="AK849" s="2574"/>
    </row>
    <row r="850" spans="2:37" s="2405" customFormat="1" ht="15" customHeight="1" x14ac:dyDescent="0.2">
      <c r="B850" s="3834" t="s">
        <v>4997</v>
      </c>
      <c r="C850" s="3835"/>
      <c r="D850" s="3883" t="s">
        <v>1871</v>
      </c>
      <c r="E850" s="3883"/>
      <c r="F850" s="3883"/>
      <c r="G850" s="3883"/>
      <c r="H850" s="3883"/>
      <c r="I850" s="2571"/>
      <c r="J850" s="2571"/>
      <c r="K850" s="2571"/>
      <c r="L850" s="2571"/>
      <c r="M850" s="2571"/>
      <c r="N850" s="2571"/>
      <c r="O850" s="2571"/>
      <c r="P850" s="2571"/>
      <c r="Q850" s="2571"/>
      <c r="R850" s="2571"/>
      <c r="S850" s="2571"/>
      <c r="T850" s="2567"/>
      <c r="U850" s="2567"/>
      <c r="V850" s="2567"/>
      <c r="W850" s="2567"/>
      <c r="X850" s="2567"/>
      <c r="Y850" s="2567"/>
      <c r="Z850" s="2567"/>
      <c r="AA850" s="2567"/>
      <c r="AB850" s="2567"/>
      <c r="AC850" s="2567"/>
      <c r="AD850" s="2567"/>
      <c r="AE850" s="2567"/>
      <c r="AF850" s="2567"/>
      <c r="AG850" s="2567"/>
      <c r="AH850" s="2567"/>
      <c r="AI850" s="2567"/>
      <c r="AJ850" s="2570"/>
      <c r="AK850" s="2574"/>
    </row>
    <row r="851" spans="2:37" s="2405" customFormat="1" ht="15" customHeight="1" thickBot="1" x14ac:dyDescent="0.25">
      <c r="B851" s="3938"/>
      <c r="C851" s="3939"/>
      <c r="D851" s="3940"/>
      <c r="E851" s="3940"/>
      <c r="F851" s="3940"/>
      <c r="G851" s="3940"/>
      <c r="H851" s="2576"/>
      <c r="I851" s="2576"/>
      <c r="J851" s="2576"/>
      <c r="K851" s="2576"/>
      <c r="L851" s="2576"/>
      <c r="M851" s="2576"/>
      <c r="N851" s="2576"/>
      <c r="O851" s="2576"/>
      <c r="P851" s="2576"/>
      <c r="Q851" s="2576"/>
      <c r="R851" s="2576"/>
      <c r="S851" s="2576"/>
      <c r="T851" s="2577"/>
      <c r="U851" s="2577"/>
      <c r="V851" s="2577"/>
      <c r="W851" s="2577"/>
      <c r="X851" s="2577"/>
      <c r="Y851" s="2577"/>
      <c r="Z851" s="2577"/>
      <c r="AA851" s="2577"/>
      <c r="AB851" s="2577"/>
      <c r="AC851" s="2577"/>
      <c r="AD851" s="2577"/>
      <c r="AE851" s="2577"/>
      <c r="AF851" s="2577"/>
      <c r="AG851" s="2577"/>
      <c r="AH851" s="2577"/>
      <c r="AI851" s="2577"/>
      <c r="AJ851" s="2578"/>
      <c r="AK851" s="2579"/>
    </row>
    <row r="852" spans="2:37" s="2405" customFormat="1" ht="15" customHeight="1" x14ac:dyDescent="0.3">
      <c r="B852" s="2686"/>
      <c r="C852" s="2687"/>
      <c r="D852" s="2687"/>
      <c r="E852" s="534"/>
      <c r="F852" s="534"/>
      <c r="G852" s="534"/>
      <c r="H852" s="534"/>
      <c r="I852" s="3000"/>
      <c r="J852" s="3000"/>
      <c r="K852" s="3000"/>
      <c r="L852" s="3000"/>
      <c r="M852" s="3000"/>
      <c r="N852" s="3000"/>
      <c r="O852" s="3000"/>
      <c r="P852" s="3000"/>
    </row>
    <row r="853" spans="2:37" s="2405" customFormat="1" ht="15" customHeight="1" thickBot="1" x14ac:dyDescent="0.35">
      <c r="C853" s="2687"/>
      <c r="D853" s="2687"/>
      <c r="E853" s="534"/>
      <c r="F853" s="534"/>
      <c r="G853" s="534"/>
      <c r="H853" s="534"/>
      <c r="I853" s="3000"/>
      <c r="J853" s="3000"/>
      <c r="K853" s="3000"/>
      <c r="L853" s="3000"/>
      <c r="M853" s="3000"/>
      <c r="N853" s="3000"/>
      <c r="O853" s="3000"/>
      <c r="P853" s="3000"/>
    </row>
    <row r="854" spans="2:37" s="2405" customFormat="1" ht="15" customHeight="1" x14ac:dyDescent="0.2">
      <c r="B854" s="3839" t="s">
        <v>5005</v>
      </c>
      <c r="C854" s="3840"/>
      <c r="D854" s="3840"/>
      <c r="E854" s="3840"/>
      <c r="F854" s="3840"/>
      <c r="G854" s="3840"/>
      <c r="H854" s="3840"/>
      <c r="I854" s="3840"/>
      <c r="J854" s="3840"/>
      <c r="K854" s="3840"/>
      <c r="L854" s="3840"/>
      <c r="M854" s="3840"/>
      <c r="N854" s="3840"/>
      <c r="O854" s="3840"/>
      <c r="P854" s="3840"/>
      <c r="Q854" s="3840"/>
      <c r="R854" s="3840"/>
      <c r="S854" s="3840"/>
      <c r="T854" s="3840"/>
      <c r="U854" s="3840"/>
      <c r="V854" s="3840"/>
      <c r="W854" s="3840"/>
      <c r="X854" s="3840"/>
      <c r="Y854" s="3840"/>
      <c r="Z854" s="3840"/>
      <c r="AA854" s="3840"/>
      <c r="AB854" s="3840"/>
      <c r="AC854" s="3840"/>
      <c r="AD854" s="3840"/>
      <c r="AE854" s="3840"/>
      <c r="AF854" s="3840"/>
      <c r="AG854" s="3840"/>
      <c r="AH854" s="3840"/>
      <c r="AI854" s="3840"/>
      <c r="AJ854" s="3840"/>
      <c r="AK854" s="3841"/>
    </row>
    <row r="855" spans="2:37" s="2405" customFormat="1" ht="15" customHeight="1" x14ac:dyDescent="0.2">
      <c r="B855" s="2572"/>
      <c r="C855" s="2661"/>
      <c r="D855" s="2661"/>
      <c r="E855" s="2661"/>
      <c r="F855" s="2661"/>
      <c r="G855" s="2573"/>
      <c r="H855" s="2573"/>
      <c r="I855" s="2573"/>
      <c r="J855" s="2573"/>
      <c r="K855" s="2573"/>
      <c r="L855" s="2573"/>
      <c r="M855" s="2573"/>
      <c r="N855" s="2573"/>
      <c r="O855" s="2573"/>
      <c r="P855" s="2573"/>
      <c r="Q855" s="2573"/>
      <c r="R855" s="2573"/>
      <c r="S855" s="2573"/>
      <c r="T855" s="2573"/>
      <c r="U855" s="2573"/>
      <c r="V855" s="2573"/>
      <c r="W855" s="2573"/>
      <c r="X855" s="2573"/>
      <c r="Y855" s="2573"/>
      <c r="Z855" s="2573"/>
      <c r="AA855" s="2573"/>
      <c r="AB855" s="2573"/>
      <c r="AC855" s="2573"/>
      <c r="AD855" s="2573"/>
      <c r="AE855" s="2573"/>
      <c r="AF855" s="2573"/>
      <c r="AG855" s="2573"/>
      <c r="AH855" s="2573"/>
      <c r="AI855" s="2573"/>
      <c r="AJ855" s="2573"/>
      <c r="AK855" s="2574"/>
    </row>
    <row r="856" spans="2:37" s="2405" customFormat="1" ht="15" customHeight="1" x14ac:dyDescent="0.2">
      <c r="B856" s="2572" t="s">
        <v>4992</v>
      </c>
      <c r="C856" s="2661"/>
      <c r="D856" s="3962" t="s">
        <v>5160</v>
      </c>
      <c r="E856" s="3962"/>
      <c r="F856" s="3962"/>
      <c r="G856" s="2573"/>
      <c r="H856" s="2573"/>
      <c r="I856" s="2573"/>
      <c r="J856" s="2573"/>
      <c r="K856" s="2573"/>
      <c r="L856" s="2573"/>
      <c r="M856" s="2573"/>
      <c r="N856" s="2573"/>
      <c r="O856" s="2573"/>
      <c r="P856" s="2573"/>
      <c r="Q856" s="2573"/>
      <c r="R856" s="2573"/>
      <c r="S856" s="2573"/>
      <c r="T856" s="2573"/>
      <c r="U856" s="2573"/>
      <c r="V856" s="2573"/>
      <c r="W856" s="2573"/>
      <c r="X856" s="2573"/>
      <c r="Y856" s="2573"/>
      <c r="Z856" s="2573"/>
      <c r="AA856" s="2573"/>
      <c r="AB856" s="2573"/>
      <c r="AC856" s="2573"/>
      <c r="AD856" s="2573"/>
      <c r="AE856" s="2573"/>
      <c r="AF856" s="2573"/>
      <c r="AG856" s="2573"/>
      <c r="AH856" s="2573"/>
      <c r="AI856" s="2573"/>
      <c r="AJ856" s="2573"/>
      <c r="AK856" s="2574"/>
    </row>
    <row r="857" spans="2:37" s="2405" customFormat="1" ht="15" customHeight="1" thickBot="1" x14ac:dyDescent="0.25">
      <c r="B857" s="3863" t="s">
        <v>5006</v>
      </c>
      <c r="C857" s="3864"/>
      <c r="D857" s="2663">
        <v>41428</v>
      </c>
      <c r="E857" s="2664"/>
      <c r="F857" s="2664"/>
      <c r="G857" s="2573"/>
      <c r="H857" s="2573"/>
      <c r="I857" s="2573"/>
      <c r="J857" s="2573"/>
      <c r="K857" s="2573"/>
      <c r="L857" s="2573"/>
      <c r="M857" s="2573"/>
      <c r="N857" s="2573"/>
      <c r="O857" s="2573"/>
      <c r="P857" s="2573"/>
      <c r="Q857" s="2573"/>
      <c r="R857" s="2573"/>
      <c r="S857" s="2573"/>
      <c r="T857" s="2573"/>
      <c r="U857" s="2573"/>
      <c r="V857" s="2573"/>
      <c r="W857" s="2573"/>
      <c r="X857" s="2573"/>
      <c r="Y857" s="2573"/>
      <c r="Z857" s="2573"/>
      <c r="AA857" s="2573"/>
      <c r="AB857" s="2573"/>
      <c r="AC857" s="2573"/>
      <c r="AD857" s="2573"/>
      <c r="AE857" s="2573"/>
      <c r="AF857" s="2573"/>
      <c r="AG857" s="2573"/>
      <c r="AH857" s="2573"/>
      <c r="AI857" s="2573"/>
      <c r="AJ857" s="2573"/>
      <c r="AK857" s="2574"/>
    </row>
    <row r="858" spans="2:37" s="2405" customFormat="1" ht="48.75" customHeight="1" thickBot="1" x14ac:dyDescent="0.25">
      <c r="B858" s="3844" t="s">
        <v>5007</v>
      </c>
      <c r="C858" s="3871"/>
      <c r="D858" s="4793" t="s">
        <v>5161</v>
      </c>
      <c r="E858" s="4794"/>
      <c r="F858" s="4794"/>
      <c r="G858" s="4794"/>
      <c r="H858" s="4794"/>
      <c r="I858" s="4794"/>
      <c r="J858" s="4794"/>
      <c r="K858" s="4794"/>
      <c r="L858" s="4794"/>
      <c r="M858" s="4794"/>
      <c r="N858" s="4794"/>
      <c r="O858" s="4794"/>
      <c r="P858" s="4794"/>
      <c r="Q858" s="4795"/>
      <c r="R858" s="2573"/>
      <c r="S858" s="2573"/>
      <c r="T858" s="2573"/>
      <c r="U858" s="2573"/>
      <c r="V858" s="2573"/>
      <c r="W858" s="2573"/>
      <c r="X858" s="2573"/>
      <c r="Y858" s="2573"/>
      <c r="Z858" s="2573"/>
      <c r="AA858" s="2573"/>
      <c r="AB858" s="2573"/>
      <c r="AC858" s="2573"/>
      <c r="AD858" s="2573"/>
      <c r="AE858" s="2573"/>
      <c r="AF858" s="2573"/>
      <c r="AG858" s="2573"/>
      <c r="AH858" s="2573"/>
      <c r="AI858" s="2573"/>
      <c r="AJ858" s="2573"/>
      <c r="AK858" s="2574"/>
    </row>
    <row r="859" spans="2:37" s="2405" customFormat="1" ht="15" customHeight="1" thickBot="1" x14ac:dyDescent="0.25">
      <c r="B859" s="3865"/>
      <c r="C859" s="3849"/>
      <c r="D859" s="3849"/>
      <c r="E859" s="3849"/>
      <c r="F859" s="3849"/>
      <c r="G859" s="3849"/>
      <c r="H859" s="3849"/>
      <c r="I859" s="3849"/>
      <c r="J859" s="3849"/>
      <c r="K859" s="3849"/>
      <c r="L859" s="3849"/>
      <c r="M859" s="3849"/>
      <c r="N859" s="3849"/>
      <c r="O859" s="3849"/>
      <c r="P859" s="3849"/>
      <c r="Q859" s="3849"/>
      <c r="R859" s="2573"/>
      <c r="S859" s="2573"/>
      <c r="T859" s="2573"/>
      <c r="U859" s="2573"/>
      <c r="V859" s="2573"/>
      <c r="W859" s="2573"/>
      <c r="X859" s="2573"/>
      <c r="Y859" s="2573"/>
      <c r="Z859" s="2573"/>
      <c r="AA859" s="2573"/>
      <c r="AB859" s="2573"/>
      <c r="AC859" s="2573"/>
      <c r="AD859" s="2573"/>
      <c r="AE859" s="2573"/>
      <c r="AF859" s="2573"/>
      <c r="AG859" s="2573"/>
      <c r="AH859" s="2573"/>
      <c r="AI859" s="2573"/>
      <c r="AJ859" s="2573"/>
      <c r="AK859" s="2574"/>
    </row>
    <row r="860" spans="2:37" s="2405" customFormat="1" ht="15" customHeight="1" thickBot="1" x14ac:dyDescent="0.25">
      <c r="B860" s="2660"/>
      <c r="C860" s="2661"/>
      <c r="D860" s="2661"/>
      <c r="E860" s="2661"/>
      <c r="F860" s="2665"/>
      <c r="G860" s="2665"/>
      <c r="H860" s="2665"/>
      <c r="I860" s="2665"/>
      <c r="J860" s="2665"/>
      <c r="K860" s="2665"/>
      <c r="L860" s="2665"/>
      <c r="M860" s="2665"/>
      <c r="N860" s="2665"/>
      <c r="O860" s="2665"/>
      <c r="P860" s="2665"/>
      <c r="Q860" s="2665"/>
      <c r="R860" s="2573"/>
      <c r="S860" s="2573"/>
      <c r="T860" s="2573"/>
      <c r="U860" s="2573"/>
      <c r="V860" s="2573"/>
      <c r="W860" s="2573"/>
      <c r="X860" s="2573"/>
      <c r="Y860" s="2573"/>
      <c r="Z860" s="2573"/>
      <c r="AA860" s="2573"/>
      <c r="AB860" s="2573"/>
      <c r="AC860" s="2573"/>
      <c r="AD860" s="2573"/>
      <c r="AE860" s="2573"/>
      <c r="AF860" s="2573"/>
      <c r="AG860" s="2573"/>
      <c r="AH860" s="2573"/>
      <c r="AI860" s="2573"/>
      <c r="AJ860" s="2573"/>
      <c r="AK860" s="2574"/>
    </row>
    <row r="861" spans="2:37" s="2405" customFormat="1" ht="15" customHeight="1" thickBot="1" x14ac:dyDescent="0.25">
      <c r="B861" s="3827" t="s">
        <v>5008</v>
      </c>
      <c r="C861" s="3827"/>
      <c r="D861" s="3827" t="s">
        <v>4998</v>
      </c>
      <c r="E861" s="3827" t="s">
        <v>5009</v>
      </c>
      <c r="F861" s="3850" t="s">
        <v>224</v>
      </c>
      <c r="G861" s="3850"/>
      <c r="H861" s="3850"/>
      <c r="I861" s="3850"/>
      <c r="J861" s="3850"/>
      <c r="K861" s="3850"/>
      <c r="L861" s="3850"/>
      <c r="M861" s="3850"/>
      <c r="N861" s="3850"/>
      <c r="O861" s="3850"/>
      <c r="P861" s="3850"/>
      <c r="Q861" s="3850"/>
      <c r="R861" s="3850"/>
      <c r="S861" s="3850" t="s">
        <v>340</v>
      </c>
      <c r="T861" s="3850"/>
      <c r="U861" s="3850"/>
      <c r="V861" s="3850"/>
      <c r="W861" s="3850"/>
      <c r="X861" s="3850"/>
      <c r="Y861" s="3850"/>
      <c r="Z861" s="3850"/>
      <c r="AA861" s="3850"/>
      <c r="AB861" s="3850"/>
      <c r="AC861" s="3850"/>
      <c r="AD861" s="3850" t="s">
        <v>225</v>
      </c>
      <c r="AE861" s="3850"/>
      <c r="AF861" s="3850"/>
      <c r="AG861" s="3850"/>
      <c r="AH861" s="3851" t="s">
        <v>4993</v>
      </c>
      <c r="AI861" s="3851"/>
      <c r="AJ861" s="3851"/>
      <c r="AK861" s="2574"/>
    </row>
    <row r="862" spans="2:37" s="2405" customFormat="1" ht="39.75" customHeight="1" thickBot="1" x14ac:dyDescent="0.25">
      <c r="B862" s="3828"/>
      <c r="C862" s="3828"/>
      <c r="D862" s="3828"/>
      <c r="E862" s="3828"/>
      <c r="F862" s="3828" t="s">
        <v>5010</v>
      </c>
      <c r="G862" s="3828" t="s">
        <v>5011</v>
      </c>
      <c r="H862" s="3827" t="s">
        <v>5012</v>
      </c>
      <c r="I862" s="3830" t="s">
        <v>5013</v>
      </c>
      <c r="J862" s="3830" t="s">
        <v>5014</v>
      </c>
      <c r="K862" s="3829" t="s">
        <v>5015</v>
      </c>
      <c r="L862" s="3829" t="s">
        <v>5016</v>
      </c>
      <c r="M862" s="3830" t="s">
        <v>5017</v>
      </c>
      <c r="N862" s="3830"/>
      <c r="O862" s="3829" t="s">
        <v>5018</v>
      </c>
      <c r="P862" s="3829" t="s">
        <v>5019</v>
      </c>
      <c r="Q862" s="3829" t="s">
        <v>5020</v>
      </c>
      <c r="R862" s="3829" t="s">
        <v>5021</v>
      </c>
      <c r="S862" s="3827" t="s">
        <v>5022</v>
      </c>
      <c r="T862" s="3827" t="s">
        <v>5023</v>
      </c>
      <c r="U862" s="3827" t="s">
        <v>5024</v>
      </c>
      <c r="V862" s="3827" t="s">
        <v>5025</v>
      </c>
      <c r="W862" s="3827" t="s">
        <v>5026</v>
      </c>
      <c r="X862" s="3827" t="s">
        <v>5027</v>
      </c>
      <c r="Y862" s="3827" t="s">
        <v>5028</v>
      </c>
      <c r="Z862" s="3827" t="s">
        <v>5029</v>
      </c>
      <c r="AA862" s="3827" t="s">
        <v>5030</v>
      </c>
      <c r="AB862" s="3830" t="s">
        <v>5031</v>
      </c>
      <c r="AC862" s="3830" t="s">
        <v>5032</v>
      </c>
      <c r="AD862" s="3827" t="s">
        <v>5033</v>
      </c>
      <c r="AE862" s="3827" t="s">
        <v>5034</v>
      </c>
      <c r="AF862" s="3827" t="s">
        <v>5035</v>
      </c>
      <c r="AG862" s="3827" t="s">
        <v>5036</v>
      </c>
      <c r="AH862" s="3827" t="s">
        <v>1154</v>
      </c>
      <c r="AI862" s="3827" t="s">
        <v>4994</v>
      </c>
      <c r="AJ862" s="3827" t="s">
        <v>4995</v>
      </c>
      <c r="AK862" s="2574"/>
    </row>
    <row r="863" spans="2:37" s="2405" customFormat="1" ht="33" customHeight="1" thickBot="1" x14ac:dyDescent="0.25">
      <c r="B863" s="3828"/>
      <c r="C863" s="3828"/>
      <c r="D863" s="3828"/>
      <c r="E863" s="3828"/>
      <c r="F863" s="3828"/>
      <c r="G863" s="3828"/>
      <c r="H863" s="3828"/>
      <c r="I863" s="3829"/>
      <c r="J863" s="3829"/>
      <c r="K863" s="3829"/>
      <c r="L863" s="3829"/>
      <c r="M863" s="2658" t="s">
        <v>5037</v>
      </c>
      <c r="N863" s="2657" t="s">
        <v>2798</v>
      </c>
      <c r="O863" s="3829"/>
      <c r="P863" s="3829"/>
      <c r="Q863" s="3829"/>
      <c r="R863" s="3829"/>
      <c r="S863" s="3828"/>
      <c r="T863" s="3828"/>
      <c r="U863" s="3828"/>
      <c r="V863" s="3828"/>
      <c r="W863" s="3828"/>
      <c r="X863" s="3828"/>
      <c r="Y863" s="3828"/>
      <c r="Z863" s="3828"/>
      <c r="AA863" s="3828"/>
      <c r="AB863" s="3829"/>
      <c r="AC863" s="3829"/>
      <c r="AD863" s="3828"/>
      <c r="AE863" s="3828"/>
      <c r="AF863" s="3828"/>
      <c r="AG863" s="3828"/>
      <c r="AH863" s="3828"/>
      <c r="AI863" s="3828"/>
      <c r="AJ863" s="3828"/>
      <c r="AK863" s="2574"/>
    </row>
    <row r="864" spans="2:37" s="2405" customFormat="1" ht="15" customHeight="1" thickBot="1" x14ac:dyDescent="0.25">
      <c r="B864" s="3941" t="s">
        <v>5160</v>
      </c>
      <c r="C864" s="3942"/>
      <c r="D864" s="2601" t="s">
        <v>5162</v>
      </c>
      <c r="E864" s="2599">
        <v>19</v>
      </c>
      <c r="F864" s="2723"/>
      <c r="G864" s="2724"/>
      <c r="H864" s="2725"/>
      <c r="I864" s="2726"/>
      <c r="J864" s="2725"/>
      <c r="K864" s="2724"/>
      <c r="L864" s="2727"/>
      <c r="M864" s="2728"/>
      <c r="N864" s="2729"/>
      <c r="O864" s="2724"/>
      <c r="P864" s="2724"/>
      <c r="Q864" s="2727"/>
      <c r="R864" s="2727"/>
      <c r="S864" s="2730"/>
      <c r="T864" s="2724"/>
      <c r="U864" s="2731"/>
      <c r="V864" s="2732">
        <v>50</v>
      </c>
      <c r="W864" s="2724"/>
      <c r="X864" s="2727">
        <v>0.06</v>
      </c>
      <c r="Y864" s="2731"/>
      <c r="Z864" s="2600"/>
      <c r="AA864" s="2731"/>
      <c r="AB864" s="2724"/>
      <c r="AC864" s="2727">
        <v>0.06</v>
      </c>
      <c r="AD864" s="2599">
        <v>19</v>
      </c>
      <c r="AE864" s="2587">
        <v>1000</v>
      </c>
      <c r="AF864" s="2588"/>
      <c r="AG864" s="2588">
        <v>0.1</v>
      </c>
      <c r="AH864" s="2733"/>
      <c r="AI864" s="2733"/>
      <c r="AJ864" s="2734"/>
      <c r="AK864" s="2574"/>
    </row>
    <row r="865" spans="2:37" s="2405" customFormat="1" ht="15" customHeight="1" x14ac:dyDescent="0.2">
      <c r="B865" s="2575"/>
      <c r="C865" s="2568"/>
      <c r="D865" s="2568"/>
      <c r="E865" s="2568"/>
      <c r="F865" s="2568"/>
      <c r="G865" s="2568"/>
      <c r="H865" s="2568"/>
      <c r="I865" s="2569"/>
      <c r="J865" s="2569"/>
      <c r="K865" s="2569"/>
      <c r="L865" s="2569"/>
      <c r="M865" s="2568"/>
      <c r="N865" s="2569"/>
      <c r="O865" s="2569"/>
      <c r="P865" s="2569"/>
      <c r="Q865" s="2569"/>
      <c r="R865" s="2569"/>
      <c r="S865" s="2568"/>
      <c r="T865" s="2567"/>
      <c r="U865" s="2567"/>
      <c r="V865" s="2567"/>
      <c r="W865" s="2567"/>
      <c r="X865" s="2567"/>
      <c r="Y865" s="2567"/>
      <c r="Z865" s="2567"/>
      <c r="AA865" s="2567"/>
      <c r="AB865" s="2567"/>
      <c r="AC865" s="2567"/>
      <c r="AD865" s="2567"/>
      <c r="AE865" s="2567"/>
      <c r="AF865" s="2567"/>
      <c r="AG865" s="2567"/>
      <c r="AH865" s="2567"/>
      <c r="AI865" s="2567"/>
      <c r="AJ865" s="2570"/>
      <c r="AK865" s="2574"/>
    </row>
    <row r="866" spans="2:37" s="2405" customFormat="1" ht="15" customHeight="1" x14ac:dyDescent="0.2">
      <c r="B866" s="3834" t="s">
        <v>4996</v>
      </c>
      <c r="C866" s="3835"/>
      <c r="D866" s="3836" t="s">
        <v>5163</v>
      </c>
      <c r="E866" s="3836"/>
      <c r="F866" s="3836"/>
      <c r="G866" s="3836"/>
      <c r="H866" s="2571"/>
      <c r="I866" s="2571"/>
      <c r="J866" s="2571"/>
      <c r="K866" s="2571"/>
      <c r="L866" s="2571"/>
      <c r="M866" s="2571"/>
      <c r="N866" s="2571"/>
      <c r="O866" s="2571"/>
      <c r="P866" s="2571"/>
      <c r="Q866" s="2571"/>
      <c r="R866" s="2571"/>
      <c r="S866" s="2571"/>
      <c r="T866" s="2567"/>
      <c r="U866" s="2567"/>
      <c r="V866" s="2567"/>
      <c r="W866" s="2567"/>
      <c r="X866" s="2567"/>
      <c r="Y866" s="2567"/>
      <c r="Z866" s="2567"/>
      <c r="AA866" s="2567"/>
      <c r="AB866" s="2567"/>
      <c r="AC866" s="2567"/>
      <c r="AD866" s="2567"/>
      <c r="AE866" s="2567"/>
      <c r="AF866" s="2567"/>
      <c r="AG866" s="2567"/>
      <c r="AH866" s="2567"/>
      <c r="AI866" s="2567"/>
      <c r="AJ866" s="2570"/>
      <c r="AK866" s="2574"/>
    </row>
    <row r="867" spans="2:37" s="2405" customFormat="1" ht="15" customHeight="1" x14ac:dyDescent="0.2">
      <c r="B867" s="3834" t="s">
        <v>4997</v>
      </c>
      <c r="C867" s="3835"/>
      <c r="D867" s="3836" t="s">
        <v>5164</v>
      </c>
      <c r="E867" s="3836"/>
      <c r="F867" s="3836"/>
      <c r="G867" s="3836"/>
      <c r="H867" s="2571"/>
      <c r="I867" s="2571"/>
      <c r="J867" s="2571"/>
      <c r="K867" s="2571"/>
      <c r="L867" s="2571"/>
      <c r="M867" s="2571"/>
      <c r="N867" s="2571"/>
      <c r="O867" s="2571"/>
      <c r="P867" s="2571"/>
      <c r="Q867" s="2571"/>
      <c r="R867" s="2571"/>
      <c r="S867" s="2571"/>
      <c r="T867" s="2567"/>
      <c r="U867" s="2567"/>
      <c r="V867" s="2567"/>
      <c r="W867" s="2567"/>
      <c r="X867" s="2567"/>
      <c r="Y867" s="2567"/>
      <c r="Z867" s="2567"/>
      <c r="AA867" s="2567"/>
      <c r="AB867" s="2567"/>
      <c r="AC867" s="2567"/>
      <c r="AD867" s="2567"/>
      <c r="AE867" s="2567"/>
      <c r="AF867" s="2567"/>
      <c r="AG867" s="2567"/>
      <c r="AH867" s="2567"/>
      <c r="AI867" s="2567"/>
      <c r="AJ867" s="2570"/>
      <c r="AK867" s="2574"/>
    </row>
    <row r="868" spans="2:37" s="2405" customFormat="1" ht="15" customHeight="1" thickBot="1" x14ac:dyDescent="0.25">
      <c r="B868" s="3938"/>
      <c r="C868" s="3939"/>
      <c r="D868" s="3940"/>
      <c r="E868" s="3940"/>
      <c r="F868" s="3940"/>
      <c r="G868" s="3940"/>
      <c r="H868" s="2576"/>
      <c r="I868" s="2576"/>
      <c r="J868" s="2576"/>
      <c r="K868" s="2576"/>
      <c r="L868" s="2576"/>
      <c r="M868" s="2576"/>
      <c r="N868" s="2576"/>
      <c r="O868" s="2576"/>
      <c r="P868" s="2576"/>
      <c r="Q868" s="2576"/>
      <c r="R868" s="2576"/>
      <c r="S868" s="2576"/>
      <c r="T868" s="2577"/>
      <c r="U868" s="2577"/>
      <c r="V868" s="2577"/>
      <c r="W868" s="2577"/>
      <c r="X868" s="2577"/>
      <c r="Y868" s="2577"/>
      <c r="Z868" s="2577"/>
      <c r="AA868" s="2577"/>
      <c r="AB868" s="2577"/>
      <c r="AC868" s="2577"/>
      <c r="AD868" s="2577"/>
      <c r="AE868" s="2577"/>
      <c r="AF868" s="2577"/>
      <c r="AG868" s="2577"/>
      <c r="AH868" s="2577"/>
      <c r="AI868" s="2577"/>
      <c r="AJ868" s="2578"/>
      <c r="AK868" s="2579"/>
    </row>
    <row r="869" spans="2:37" s="2405" customFormat="1" ht="15" customHeight="1" x14ac:dyDescent="0.3">
      <c r="B869" s="2668"/>
      <c r="C869" s="2669"/>
      <c r="D869" s="2669"/>
      <c r="E869" s="534"/>
      <c r="F869" s="534"/>
      <c r="G869" s="534"/>
      <c r="H869" s="534"/>
      <c r="I869" s="2667"/>
      <c r="J869" s="2667"/>
      <c r="K869" s="2667"/>
      <c r="L869" s="2667"/>
      <c r="M869" s="2667"/>
      <c r="N869" s="2667"/>
      <c r="O869" s="2667"/>
      <c r="P869" s="2667"/>
    </row>
    <row r="870" spans="2:37" s="2405" customFormat="1" ht="15" customHeight="1" thickBot="1" x14ac:dyDescent="0.35">
      <c r="C870" s="2669"/>
      <c r="D870" s="2669"/>
      <c r="E870" s="534"/>
      <c r="F870" s="534"/>
      <c r="G870" s="534"/>
      <c r="H870" s="534"/>
      <c r="I870" s="2667"/>
      <c r="J870" s="2667"/>
      <c r="K870" s="2667"/>
      <c r="L870" s="2667"/>
      <c r="M870" s="2667"/>
      <c r="N870" s="2667"/>
      <c r="O870" s="2667"/>
      <c r="P870" s="2667"/>
    </row>
    <row r="871" spans="2:37" s="2405" customFormat="1" ht="15" customHeight="1" x14ac:dyDescent="0.2">
      <c r="B871" s="3839" t="s">
        <v>5005</v>
      </c>
      <c r="C871" s="3840"/>
      <c r="D871" s="3840"/>
      <c r="E871" s="3840"/>
      <c r="F871" s="3840"/>
      <c r="G871" s="3840"/>
      <c r="H871" s="3840"/>
      <c r="I871" s="3840"/>
      <c r="J871" s="3840"/>
      <c r="K871" s="3840"/>
      <c r="L871" s="3840"/>
      <c r="M871" s="3840"/>
      <c r="N871" s="3840"/>
      <c r="O871" s="3840"/>
      <c r="P871" s="3840"/>
      <c r="Q871" s="3840"/>
      <c r="R871" s="3840"/>
      <c r="S871" s="3840"/>
      <c r="T871" s="3840"/>
      <c r="U871" s="3840"/>
      <c r="V871" s="3840"/>
      <c r="W871" s="3840"/>
      <c r="X871" s="3840"/>
      <c r="Y871" s="3840"/>
      <c r="Z871" s="3840"/>
      <c r="AA871" s="3840"/>
      <c r="AB871" s="3840"/>
      <c r="AC871" s="3840"/>
      <c r="AD871" s="3840"/>
      <c r="AE871" s="3840"/>
      <c r="AF871" s="3840"/>
      <c r="AG871" s="3840"/>
      <c r="AH871" s="3840"/>
      <c r="AI871" s="3840"/>
      <c r="AJ871" s="3840"/>
      <c r="AK871" s="3841"/>
    </row>
    <row r="872" spans="2:37" s="2405" customFormat="1" ht="15" customHeight="1" x14ac:dyDescent="0.2">
      <c r="B872" s="2572"/>
      <c r="C872" s="2661"/>
      <c r="D872" s="2661"/>
      <c r="E872" s="2661"/>
      <c r="F872" s="2661"/>
      <c r="G872" s="2573"/>
      <c r="H872" s="2573"/>
      <c r="I872" s="2573"/>
      <c r="J872" s="2573"/>
      <c r="K872" s="2573"/>
      <c r="L872" s="2573"/>
      <c r="M872" s="2573"/>
      <c r="N872" s="2573"/>
      <c r="O872" s="2573"/>
      <c r="P872" s="2573"/>
      <c r="Q872" s="2573"/>
      <c r="R872" s="2573"/>
      <c r="S872" s="2573"/>
      <c r="T872" s="2573"/>
      <c r="U872" s="2573"/>
      <c r="V872" s="2573"/>
      <c r="W872" s="2573"/>
      <c r="X872" s="2573"/>
      <c r="Y872" s="2573"/>
      <c r="Z872" s="2573"/>
      <c r="AA872" s="2573"/>
      <c r="AB872" s="2573"/>
      <c r="AC872" s="2573"/>
      <c r="AD872" s="2573"/>
      <c r="AE872" s="2573"/>
      <c r="AF872" s="2573"/>
      <c r="AG872" s="2573"/>
      <c r="AH872" s="2573"/>
      <c r="AI872" s="2573"/>
      <c r="AJ872" s="2573"/>
      <c r="AK872" s="2574"/>
    </row>
    <row r="873" spans="2:37" s="2405" customFormat="1" ht="15" customHeight="1" x14ac:dyDescent="0.2">
      <c r="B873" s="2572" t="s">
        <v>4992</v>
      </c>
      <c r="C873" s="2661"/>
      <c r="D873" s="3962" t="s">
        <v>5150</v>
      </c>
      <c r="E873" s="3962"/>
      <c r="F873" s="3962"/>
      <c r="G873" s="2573"/>
      <c r="H873" s="2573"/>
      <c r="I873" s="2573"/>
      <c r="J873" s="2573"/>
      <c r="K873" s="2573"/>
      <c r="L873" s="2573"/>
      <c r="M873" s="2573"/>
      <c r="N873" s="2573"/>
      <c r="O873" s="2573"/>
      <c r="P873" s="2573"/>
      <c r="Q873" s="2573"/>
      <c r="R873" s="2573"/>
      <c r="S873" s="2573"/>
      <c r="T873" s="2573"/>
      <c r="U873" s="2573"/>
      <c r="V873" s="2573"/>
      <c r="W873" s="2573"/>
      <c r="X873" s="2573"/>
      <c r="Y873" s="2573"/>
      <c r="Z873" s="2573"/>
      <c r="AA873" s="2573"/>
      <c r="AB873" s="2573"/>
      <c r="AC873" s="2573"/>
      <c r="AD873" s="2573"/>
      <c r="AE873" s="2573"/>
      <c r="AF873" s="2573"/>
      <c r="AG873" s="2573"/>
      <c r="AH873" s="2573"/>
      <c r="AI873" s="2573"/>
      <c r="AJ873" s="2573"/>
      <c r="AK873" s="2574"/>
    </row>
    <row r="874" spans="2:37" s="2405" customFormat="1" ht="15" customHeight="1" thickBot="1" x14ac:dyDescent="0.25">
      <c r="B874" s="3863" t="s">
        <v>5006</v>
      </c>
      <c r="C874" s="3864"/>
      <c r="D874" s="2663">
        <v>41435</v>
      </c>
      <c r="E874" s="2664"/>
      <c r="F874" s="2664"/>
      <c r="G874" s="2573"/>
      <c r="H874" s="2573"/>
      <c r="I874" s="2573"/>
      <c r="J874" s="2573"/>
      <c r="K874" s="2573"/>
      <c r="L874" s="2573"/>
      <c r="M874" s="2573"/>
      <c r="N874" s="2573"/>
      <c r="O874" s="2573"/>
      <c r="P874" s="2573"/>
      <c r="Q874" s="2573"/>
      <c r="R874" s="2573"/>
      <c r="S874" s="2573"/>
      <c r="T874" s="2573"/>
      <c r="U874" s="2573"/>
      <c r="V874" s="2573"/>
      <c r="W874" s="2573"/>
      <c r="X874" s="2573"/>
      <c r="Y874" s="2573"/>
      <c r="Z874" s="2573"/>
      <c r="AA874" s="2573"/>
      <c r="AB874" s="2573"/>
      <c r="AC874" s="2573"/>
      <c r="AD874" s="2573"/>
      <c r="AE874" s="2573"/>
      <c r="AF874" s="2573"/>
      <c r="AG874" s="2573"/>
      <c r="AH874" s="2573"/>
      <c r="AI874" s="2573"/>
      <c r="AJ874" s="2573"/>
      <c r="AK874" s="2574"/>
    </row>
    <row r="875" spans="2:37" s="2405" customFormat="1" ht="81.75" customHeight="1" thickBot="1" x14ac:dyDescent="0.25">
      <c r="B875" s="3844" t="s">
        <v>5007</v>
      </c>
      <c r="C875" s="3871"/>
      <c r="D875" s="3963" t="s">
        <v>5151</v>
      </c>
      <c r="E875" s="3964"/>
      <c r="F875" s="3964"/>
      <c r="G875" s="3964"/>
      <c r="H875" s="3964"/>
      <c r="I875" s="3964"/>
      <c r="J875" s="3964"/>
      <c r="K875" s="3964"/>
      <c r="L875" s="3964"/>
      <c r="M875" s="3964"/>
      <c r="N875" s="3964"/>
      <c r="O875" s="3964"/>
      <c r="P875" s="3964"/>
      <c r="Q875" s="3965"/>
      <c r="R875" s="2573"/>
      <c r="S875" s="2573"/>
      <c r="T875" s="2573"/>
      <c r="U875" s="2573"/>
      <c r="V875" s="2573"/>
      <c r="W875" s="2573"/>
      <c r="X875" s="2573"/>
      <c r="Y875" s="2573"/>
      <c r="Z875" s="2573"/>
      <c r="AA875" s="2573"/>
      <c r="AB875" s="2573"/>
      <c r="AC875" s="2573"/>
      <c r="AD875" s="2573"/>
      <c r="AE875" s="2573"/>
      <c r="AF875" s="2573"/>
      <c r="AG875" s="2573"/>
      <c r="AH875" s="2573"/>
      <c r="AI875" s="2573"/>
      <c r="AJ875" s="2573"/>
      <c r="AK875" s="2574"/>
    </row>
    <row r="876" spans="2:37" s="2405" customFormat="1" ht="15" customHeight="1" thickBot="1" x14ac:dyDescent="0.25">
      <c r="B876" s="3865"/>
      <c r="C876" s="3849"/>
      <c r="D876" s="3849"/>
      <c r="E876" s="3849"/>
      <c r="F876" s="3849"/>
      <c r="G876" s="3849"/>
      <c r="H876" s="3849"/>
      <c r="I876" s="3849"/>
      <c r="J876" s="3849"/>
      <c r="K876" s="3849"/>
      <c r="L876" s="3849"/>
      <c r="M876" s="3849"/>
      <c r="N876" s="3849"/>
      <c r="O876" s="3849"/>
      <c r="P876" s="3849"/>
      <c r="Q876" s="3849"/>
      <c r="R876" s="2573"/>
      <c r="S876" s="2573"/>
      <c r="T876" s="2573"/>
      <c r="U876" s="2573"/>
      <c r="V876" s="2573"/>
      <c r="W876" s="2573"/>
      <c r="X876" s="2573"/>
      <c r="Y876" s="2573"/>
      <c r="Z876" s="2573"/>
      <c r="AA876" s="2573"/>
      <c r="AB876" s="2573"/>
      <c r="AC876" s="2573"/>
      <c r="AD876" s="2573"/>
      <c r="AE876" s="2573"/>
      <c r="AF876" s="2573"/>
      <c r="AG876" s="2573"/>
      <c r="AH876" s="2573"/>
      <c r="AI876" s="2573"/>
      <c r="AJ876" s="2573"/>
      <c r="AK876" s="2574"/>
    </row>
    <row r="877" spans="2:37" s="2405" customFormat="1" ht="15" customHeight="1" thickBot="1" x14ac:dyDescent="0.25">
      <c r="B877" s="2660"/>
      <c r="C877" s="2661"/>
      <c r="D877" s="2661"/>
      <c r="E877" s="2661"/>
      <c r="F877" s="2665"/>
      <c r="G877" s="2665"/>
      <c r="H877" s="2665"/>
      <c r="I877" s="2665"/>
      <c r="J877" s="2665"/>
      <c r="K877" s="2665"/>
      <c r="L877" s="2665"/>
      <c r="M877" s="2665"/>
      <c r="N877" s="2665"/>
      <c r="O877" s="2665"/>
      <c r="P877" s="2665"/>
      <c r="Q877" s="2665"/>
      <c r="R877" s="2573"/>
      <c r="S877" s="2573"/>
      <c r="T877" s="2573"/>
      <c r="U877" s="2573"/>
      <c r="V877" s="2573"/>
      <c r="W877" s="2573"/>
      <c r="X877" s="2573"/>
      <c r="Y877" s="2573"/>
      <c r="Z877" s="2573"/>
      <c r="AA877" s="2573"/>
      <c r="AB877" s="2573"/>
      <c r="AC877" s="2573"/>
      <c r="AD877" s="2573"/>
      <c r="AE877" s="2573"/>
      <c r="AF877" s="2573"/>
      <c r="AG877" s="2573"/>
      <c r="AH877" s="2573"/>
      <c r="AI877" s="2573"/>
      <c r="AJ877" s="2573"/>
      <c r="AK877" s="2574"/>
    </row>
    <row r="878" spans="2:37" s="2405" customFormat="1" ht="15" customHeight="1" thickBot="1" x14ac:dyDescent="0.25">
      <c r="B878" s="3827" t="s">
        <v>5008</v>
      </c>
      <c r="C878" s="3827"/>
      <c r="D878" s="3827" t="s">
        <v>4998</v>
      </c>
      <c r="E878" s="3827" t="s">
        <v>5009</v>
      </c>
      <c r="F878" s="3850" t="s">
        <v>224</v>
      </c>
      <c r="G878" s="3850"/>
      <c r="H878" s="3850"/>
      <c r="I878" s="3850"/>
      <c r="J878" s="3850"/>
      <c r="K878" s="3850"/>
      <c r="L878" s="3850"/>
      <c r="M878" s="3850"/>
      <c r="N878" s="3850"/>
      <c r="O878" s="3850"/>
      <c r="P878" s="3850"/>
      <c r="Q878" s="3850"/>
      <c r="R878" s="3850"/>
      <c r="S878" s="3850" t="s">
        <v>340</v>
      </c>
      <c r="T878" s="3850"/>
      <c r="U878" s="3850"/>
      <c r="V878" s="3850"/>
      <c r="W878" s="3850"/>
      <c r="X878" s="3850"/>
      <c r="Y878" s="3850"/>
      <c r="Z878" s="3850"/>
      <c r="AA878" s="3850"/>
      <c r="AB878" s="3850"/>
      <c r="AC878" s="3850"/>
      <c r="AD878" s="3850" t="s">
        <v>225</v>
      </c>
      <c r="AE878" s="3850"/>
      <c r="AF878" s="3850"/>
      <c r="AG878" s="3850"/>
      <c r="AH878" s="3851" t="s">
        <v>4993</v>
      </c>
      <c r="AI878" s="3851"/>
      <c r="AJ878" s="3851"/>
      <c r="AK878" s="2574"/>
    </row>
    <row r="879" spans="2:37" s="2405" customFormat="1" ht="15" customHeight="1" thickBot="1" x14ac:dyDescent="0.25">
      <c r="B879" s="3828"/>
      <c r="C879" s="3828"/>
      <c r="D879" s="3828"/>
      <c r="E879" s="3828"/>
      <c r="F879" s="3828" t="s">
        <v>5010</v>
      </c>
      <c r="G879" s="3828" t="s">
        <v>5011</v>
      </c>
      <c r="H879" s="3827" t="s">
        <v>5012</v>
      </c>
      <c r="I879" s="3830" t="s">
        <v>5013</v>
      </c>
      <c r="J879" s="3830" t="s">
        <v>5014</v>
      </c>
      <c r="K879" s="3829" t="s">
        <v>5015</v>
      </c>
      <c r="L879" s="3829" t="s">
        <v>5016</v>
      </c>
      <c r="M879" s="3830" t="s">
        <v>5017</v>
      </c>
      <c r="N879" s="3830"/>
      <c r="O879" s="3829" t="s">
        <v>5018</v>
      </c>
      <c r="P879" s="3829" t="s">
        <v>5019</v>
      </c>
      <c r="Q879" s="3829" t="s">
        <v>5020</v>
      </c>
      <c r="R879" s="3829" t="s">
        <v>5021</v>
      </c>
      <c r="S879" s="3827" t="s">
        <v>5022</v>
      </c>
      <c r="T879" s="3827" t="s">
        <v>5023</v>
      </c>
      <c r="U879" s="3827" t="s">
        <v>5024</v>
      </c>
      <c r="V879" s="3827" t="s">
        <v>5025</v>
      </c>
      <c r="W879" s="3827" t="s">
        <v>5026</v>
      </c>
      <c r="X879" s="3827" t="s">
        <v>5027</v>
      </c>
      <c r="Y879" s="3827" t="s">
        <v>5028</v>
      </c>
      <c r="Z879" s="3827" t="s">
        <v>5029</v>
      </c>
      <c r="AA879" s="3827" t="s">
        <v>5030</v>
      </c>
      <c r="AB879" s="3830" t="s">
        <v>5031</v>
      </c>
      <c r="AC879" s="3830" t="s">
        <v>5032</v>
      </c>
      <c r="AD879" s="3827" t="s">
        <v>5033</v>
      </c>
      <c r="AE879" s="3827" t="s">
        <v>5034</v>
      </c>
      <c r="AF879" s="3827" t="s">
        <v>5035</v>
      </c>
      <c r="AG879" s="3827" t="s">
        <v>5036</v>
      </c>
      <c r="AH879" s="3827" t="s">
        <v>1154</v>
      </c>
      <c r="AI879" s="3827" t="s">
        <v>4994</v>
      </c>
      <c r="AJ879" s="3827" t="s">
        <v>4995</v>
      </c>
      <c r="AK879" s="2574"/>
    </row>
    <row r="880" spans="2:37" s="2405" customFormat="1" ht="15" customHeight="1" thickBot="1" x14ac:dyDescent="0.25">
      <c r="B880" s="3828"/>
      <c r="C880" s="3828"/>
      <c r="D880" s="3828"/>
      <c r="E880" s="3828"/>
      <c r="F880" s="3828"/>
      <c r="G880" s="3828"/>
      <c r="H880" s="3828"/>
      <c r="I880" s="3829"/>
      <c r="J880" s="3829"/>
      <c r="K880" s="3829"/>
      <c r="L880" s="3829"/>
      <c r="M880" s="2658" t="s">
        <v>5037</v>
      </c>
      <c r="N880" s="2657" t="s">
        <v>2798</v>
      </c>
      <c r="O880" s="3829"/>
      <c r="P880" s="3829"/>
      <c r="Q880" s="3829"/>
      <c r="R880" s="3829"/>
      <c r="S880" s="3828"/>
      <c r="T880" s="3828"/>
      <c r="U880" s="3828"/>
      <c r="V880" s="3828"/>
      <c r="W880" s="3828"/>
      <c r="X880" s="3828"/>
      <c r="Y880" s="3828"/>
      <c r="Z880" s="3828"/>
      <c r="AA880" s="3828"/>
      <c r="AB880" s="3829"/>
      <c r="AC880" s="3829"/>
      <c r="AD880" s="3828"/>
      <c r="AE880" s="3828"/>
      <c r="AF880" s="3828"/>
      <c r="AG880" s="3828"/>
      <c r="AH880" s="3828"/>
      <c r="AI880" s="3828"/>
      <c r="AJ880" s="3828"/>
      <c r="AK880" s="2574"/>
    </row>
    <row r="881" spans="2:37" s="2405" customFormat="1" ht="15" customHeight="1" x14ac:dyDescent="0.2">
      <c r="B881" s="4785" t="s">
        <v>5152</v>
      </c>
      <c r="C881" s="4786"/>
      <c r="D881" s="2580" t="s">
        <v>5153</v>
      </c>
      <c r="E881" s="2581">
        <v>12</v>
      </c>
      <c r="F881" s="2581">
        <v>12</v>
      </c>
      <c r="G881" s="2688"/>
      <c r="H881" s="2698"/>
      <c r="I881" s="2698">
        <v>60</v>
      </c>
      <c r="J881" s="2698"/>
      <c r="K881" s="2688">
        <v>0.15</v>
      </c>
      <c r="L881" s="2688">
        <v>0.15</v>
      </c>
      <c r="M881" s="2580"/>
      <c r="N881" s="2699"/>
      <c r="O881" s="2688">
        <v>0.15</v>
      </c>
      <c r="P881" s="2688">
        <v>0.15</v>
      </c>
      <c r="Q881" s="2688">
        <v>0.15</v>
      </c>
      <c r="R881" s="2688">
        <v>0.15</v>
      </c>
      <c r="S881" s="2700"/>
      <c r="T881" s="2688"/>
      <c r="U881" s="2582"/>
      <c r="V881" s="2582"/>
      <c r="W881" s="2688"/>
      <c r="X881" s="2688">
        <v>0.06</v>
      </c>
      <c r="Y881" s="2582"/>
      <c r="Z881" s="2582"/>
      <c r="AA881" s="2582">
        <v>40</v>
      </c>
      <c r="AB881" s="2688"/>
      <c r="AC881" s="2688">
        <v>0.06</v>
      </c>
      <c r="AD881" s="2581"/>
      <c r="AE881" s="2595"/>
      <c r="AF881" s="2596"/>
      <c r="AG881" s="2688">
        <v>0.1</v>
      </c>
      <c r="AH881" s="2716"/>
      <c r="AI881" s="2716"/>
      <c r="AJ881" s="2702"/>
      <c r="AK881" s="2574"/>
    </row>
    <row r="882" spans="2:37" s="2405" customFormat="1" ht="15" customHeight="1" x14ac:dyDescent="0.2">
      <c r="B882" s="4006" t="s">
        <v>5154</v>
      </c>
      <c r="C882" s="4007"/>
      <c r="D882" s="2557" t="s">
        <v>5155</v>
      </c>
      <c r="E882" s="2558">
        <v>15</v>
      </c>
      <c r="F882" s="2558">
        <v>15</v>
      </c>
      <c r="G882" s="2559"/>
      <c r="H882" s="2703"/>
      <c r="I882" s="2703">
        <v>75</v>
      </c>
      <c r="J882" s="2703"/>
      <c r="K882" s="2559">
        <v>0.15</v>
      </c>
      <c r="L882" s="2559">
        <v>0.15</v>
      </c>
      <c r="M882" s="2557"/>
      <c r="N882" s="2704"/>
      <c r="O882" s="2559">
        <v>0.15</v>
      </c>
      <c r="P882" s="2559">
        <v>0.15</v>
      </c>
      <c r="Q882" s="2559">
        <v>0.15</v>
      </c>
      <c r="R882" s="2559">
        <v>0.15</v>
      </c>
      <c r="S882" s="2614"/>
      <c r="T882" s="2559"/>
      <c r="U882" s="2705"/>
      <c r="V882" s="2705"/>
      <c r="W882" s="2559"/>
      <c r="X882" s="2559">
        <v>0.06</v>
      </c>
      <c r="Y882" s="2705"/>
      <c r="Z882" s="2705"/>
      <c r="AA882" s="2705">
        <v>40</v>
      </c>
      <c r="AB882" s="2559"/>
      <c r="AC882" s="2559">
        <v>0.06</v>
      </c>
      <c r="AD882" s="2558"/>
      <c r="AE882" s="2584"/>
      <c r="AF882" s="2585"/>
      <c r="AG882" s="2559">
        <v>0.1</v>
      </c>
      <c r="AH882" s="2717"/>
      <c r="AI882" s="2717"/>
      <c r="AJ882" s="2707"/>
      <c r="AK882" s="2574"/>
    </row>
    <row r="883" spans="2:37" s="2405" customFormat="1" ht="15" customHeight="1" x14ac:dyDescent="0.2">
      <c r="B883" s="4006" t="s">
        <v>5156</v>
      </c>
      <c r="C883" s="4007"/>
      <c r="D883" s="2557" t="s">
        <v>5157</v>
      </c>
      <c r="E883" s="2558">
        <v>20</v>
      </c>
      <c r="F883" s="2558">
        <v>20</v>
      </c>
      <c r="G883" s="2559"/>
      <c r="H883" s="2703"/>
      <c r="I883" s="2703">
        <v>115</v>
      </c>
      <c r="J883" s="2703"/>
      <c r="K883" s="2559">
        <v>0.15</v>
      </c>
      <c r="L883" s="2559">
        <v>0.15</v>
      </c>
      <c r="M883" s="2557"/>
      <c r="N883" s="2704"/>
      <c r="O883" s="2559">
        <v>0.15</v>
      </c>
      <c r="P883" s="2559">
        <v>0.15</v>
      </c>
      <c r="Q883" s="2559">
        <v>0.15</v>
      </c>
      <c r="R883" s="2559">
        <v>0.15</v>
      </c>
      <c r="S883" s="2614"/>
      <c r="T883" s="2559"/>
      <c r="U883" s="2705"/>
      <c r="V883" s="2705"/>
      <c r="W883" s="2559"/>
      <c r="X883" s="2559">
        <v>0.06</v>
      </c>
      <c r="Y883" s="2705"/>
      <c r="Z883" s="2705"/>
      <c r="AA883" s="2705">
        <v>40</v>
      </c>
      <c r="AB883" s="2559"/>
      <c r="AC883" s="2559">
        <v>0.06</v>
      </c>
      <c r="AD883" s="2558"/>
      <c r="AE883" s="2584"/>
      <c r="AF883" s="2585"/>
      <c r="AG883" s="2559">
        <v>0.1</v>
      </c>
      <c r="AH883" s="2717"/>
      <c r="AI883" s="2717"/>
      <c r="AJ883" s="2707"/>
      <c r="AK883" s="2574"/>
    </row>
    <row r="884" spans="2:37" s="2405" customFormat="1" ht="15" customHeight="1" x14ac:dyDescent="0.2">
      <c r="B884" s="4006" t="s">
        <v>5158</v>
      </c>
      <c r="C884" s="4007"/>
      <c r="D884" s="2557" t="s">
        <v>5159</v>
      </c>
      <c r="E884" s="2558">
        <v>22</v>
      </c>
      <c r="F884" s="2558">
        <v>10</v>
      </c>
      <c r="G884" s="2559"/>
      <c r="H884" s="2703"/>
      <c r="I884" s="2703">
        <v>40</v>
      </c>
      <c r="J884" s="2703"/>
      <c r="K884" s="2559">
        <v>0.15</v>
      </c>
      <c r="L884" s="2559">
        <v>0.15</v>
      </c>
      <c r="M884" s="2557"/>
      <c r="N884" s="2704"/>
      <c r="O884" s="2559">
        <v>0.15</v>
      </c>
      <c r="P884" s="2559">
        <v>0.15</v>
      </c>
      <c r="Q884" s="2559">
        <v>0.15</v>
      </c>
      <c r="R884" s="2559">
        <v>0.15</v>
      </c>
      <c r="S884" s="2614">
        <v>2</v>
      </c>
      <c r="T884" s="2559"/>
      <c r="U884" s="2705"/>
      <c r="V884" s="2705"/>
      <c r="W884" s="2559"/>
      <c r="X884" s="2559">
        <v>0.06</v>
      </c>
      <c r="Y884" s="2705"/>
      <c r="Z884" s="2705">
        <v>200</v>
      </c>
      <c r="AA884" s="2705"/>
      <c r="AB884" s="2559"/>
      <c r="AC884" s="2559">
        <v>0.06</v>
      </c>
      <c r="AD884" s="2558">
        <v>9.99</v>
      </c>
      <c r="AE884" s="2584">
        <v>300</v>
      </c>
      <c r="AF884" s="2585"/>
      <c r="AG884" s="2559">
        <v>0.1</v>
      </c>
      <c r="AH884" s="2717"/>
      <c r="AI884" s="2717"/>
      <c r="AJ884" s="2707"/>
      <c r="AK884" s="2574"/>
    </row>
    <row r="885" spans="2:37" s="2405" customFormat="1" ht="15" customHeight="1" x14ac:dyDescent="0.2">
      <c r="B885" s="2575"/>
      <c r="C885" s="2568"/>
      <c r="D885" s="2568"/>
      <c r="E885" s="2568"/>
      <c r="F885" s="2568"/>
      <c r="G885" s="2568"/>
      <c r="H885" s="2568"/>
      <c r="I885" s="2569"/>
      <c r="J885" s="2569"/>
      <c r="K885" s="2569"/>
      <c r="L885" s="2569"/>
      <c r="M885" s="2568"/>
      <c r="N885" s="2569"/>
      <c r="O885" s="2569"/>
      <c r="P885" s="2569"/>
      <c r="Q885" s="2569"/>
      <c r="R885" s="2569"/>
      <c r="S885" s="2568"/>
      <c r="T885" s="2567"/>
      <c r="U885" s="2567"/>
      <c r="V885" s="2567"/>
      <c r="W885" s="2567"/>
      <c r="X885" s="2567"/>
      <c r="Y885" s="2567"/>
      <c r="Z885" s="2567"/>
      <c r="AA885" s="2567"/>
      <c r="AB885" s="2567"/>
      <c r="AC885" s="2567"/>
      <c r="AD885" s="2567"/>
      <c r="AE885" s="2567"/>
      <c r="AF885" s="2567"/>
      <c r="AG885" s="2567"/>
      <c r="AH885" s="2567"/>
      <c r="AI885" s="2567"/>
      <c r="AJ885" s="2570"/>
      <c r="AK885" s="2574"/>
    </row>
    <row r="886" spans="2:37" s="2405" customFormat="1" ht="15" customHeight="1" x14ac:dyDescent="0.2">
      <c r="B886" s="3834" t="s">
        <v>4996</v>
      </c>
      <c r="C886" s="3835"/>
      <c r="D886" s="3836" t="s">
        <v>5137</v>
      </c>
      <c r="E886" s="3836"/>
      <c r="F886" s="3836"/>
      <c r="G886" s="3836"/>
      <c r="H886" s="2571"/>
      <c r="I886" s="2571"/>
      <c r="J886" s="2571"/>
      <c r="K886" s="2571"/>
      <c r="L886" s="2571"/>
      <c r="M886" s="2571"/>
      <c r="N886" s="2571"/>
      <c r="O886" s="2571"/>
      <c r="P886" s="2571"/>
      <c r="Q886" s="2571"/>
      <c r="R886" s="2571"/>
      <c r="S886" s="2571"/>
      <c r="T886" s="2567"/>
      <c r="U886" s="2567"/>
      <c r="V886" s="2567"/>
      <c r="W886" s="2567"/>
      <c r="X886" s="2567"/>
      <c r="Y886" s="2567"/>
      <c r="Z886" s="2567"/>
      <c r="AA886" s="2567"/>
      <c r="AB886" s="2567"/>
      <c r="AC886" s="2567"/>
      <c r="AD886" s="2567"/>
      <c r="AE886" s="2567"/>
      <c r="AF886" s="2567"/>
      <c r="AG886" s="2567"/>
      <c r="AH886" s="2567"/>
      <c r="AI886" s="2567"/>
      <c r="AJ886" s="2570"/>
      <c r="AK886" s="2574"/>
    </row>
    <row r="887" spans="2:37" s="2405" customFormat="1" ht="15" customHeight="1" x14ac:dyDescent="0.2">
      <c r="B887" s="3834" t="s">
        <v>4997</v>
      </c>
      <c r="C887" s="3835"/>
      <c r="D887" s="4014" t="s">
        <v>5092</v>
      </c>
      <c r="E887" s="4014"/>
      <c r="F887" s="4014"/>
      <c r="G887" s="4014"/>
      <c r="H887" s="2571"/>
      <c r="I887" s="2571"/>
      <c r="J887" s="2571"/>
      <c r="K887" s="2571"/>
      <c r="L887" s="2571"/>
      <c r="M887" s="2571"/>
      <c r="N887" s="2571"/>
      <c r="O887" s="2571"/>
      <c r="P887" s="2571"/>
      <c r="Q887" s="2571"/>
      <c r="R887" s="2571"/>
      <c r="S887" s="2571"/>
      <c r="T887" s="2567"/>
      <c r="U887" s="2567"/>
      <c r="V887" s="2567"/>
      <c r="W887" s="2567"/>
      <c r="X887" s="2567"/>
      <c r="Y887" s="2567"/>
      <c r="Z887" s="2567"/>
      <c r="AA887" s="2567"/>
      <c r="AB887" s="2567"/>
      <c r="AC887" s="2567"/>
      <c r="AD887" s="2567"/>
      <c r="AE887" s="2567"/>
      <c r="AF887" s="2567"/>
      <c r="AG887" s="2567"/>
      <c r="AH887" s="2567"/>
      <c r="AI887" s="2567"/>
      <c r="AJ887" s="2570"/>
      <c r="AK887" s="2574"/>
    </row>
    <row r="888" spans="2:37" s="2405" customFormat="1" ht="15" customHeight="1" thickBot="1" x14ac:dyDescent="0.25">
      <c r="B888" s="3938"/>
      <c r="C888" s="3939"/>
      <c r="D888" s="3940"/>
      <c r="E888" s="3940"/>
      <c r="F888" s="3940"/>
      <c r="G888" s="3940"/>
      <c r="H888" s="2576"/>
      <c r="I888" s="2576"/>
      <c r="J888" s="2576"/>
      <c r="K888" s="2576"/>
      <c r="L888" s="2576"/>
      <c r="M888" s="2576"/>
      <c r="N888" s="2576"/>
      <c r="O888" s="2576"/>
      <c r="P888" s="2576"/>
      <c r="Q888" s="2576"/>
      <c r="R888" s="2576"/>
      <c r="S888" s="2576"/>
      <c r="T888" s="2577"/>
      <c r="U888" s="2577"/>
      <c r="V888" s="2577"/>
      <c r="W888" s="2577"/>
      <c r="X888" s="2577"/>
      <c r="Y888" s="2577"/>
      <c r="Z888" s="2577"/>
      <c r="AA888" s="2577"/>
      <c r="AB888" s="2577"/>
      <c r="AC888" s="2577"/>
      <c r="AD888" s="2577"/>
      <c r="AE888" s="2577"/>
      <c r="AF888" s="2577"/>
      <c r="AG888" s="2577"/>
      <c r="AH888" s="2577"/>
      <c r="AI888" s="2577"/>
      <c r="AJ888" s="2578"/>
      <c r="AK888" s="2579"/>
    </row>
    <row r="889" spans="2:37" s="2405" customFormat="1" ht="15" customHeight="1" x14ac:dyDescent="0.3">
      <c r="B889" s="2668"/>
      <c r="C889" s="2669"/>
      <c r="D889" s="2669"/>
      <c r="E889" s="534"/>
      <c r="F889" s="534"/>
      <c r="G889" s="534"/>
      <c r="H889" s="534"/>
      <c r="I889" s="2667"/>
      <c r="J889" s="2667"/>
      <c r="K889" s="2667"/>
      <c r="L889" s="2667"/>
      <c r="M889" s="2667"/>
      <c r="N889" s="2667"/>
      <c r="O889" s="2667"/>
      <c r="P889" s="2667"/>
    </row>
    <row r="890" spans="2:37" s="2405" customFormat="1" ht="15" customHeight="1" thickBot="1" x14ac:dyDescent="0.35">
      <c r="C890" s="2669"/>
      <c r="D890" s="2669"/>
      <c r="E890" s="534"/>
      <c r="F890" s="534"/>
      <c r="G890" s="534"/>
      <c r="H890" s="534"/>
      <c r="I890" s="2667"/>
      <c r="J890" s="2667"/>
      <c r="K890" s="2667"/>
      <c r="L890" s="2667"/>
      <c r="M890" s="2667"/>
      <c r="N890" s="2667"/>
      <c r="O890" s="2667"/>
      <c r="P890" s="2667"/>
    </row>
    <row r="891" spans="2:37" s="2405" customFormat="1" ht="15" customHeight="1" x14ac:dyDescent="0.2">
      <c r="B891" s="3839" t="s">
        <v>5005</v>
      </c>
      <c r="C891" s="3840"/>
      <c r="D891" s="3840"/>
      <c r="E891" s="3840"/>
      <c r="F891" s="3840"/>
      <c r="G891" s="3840"/>
      <c r="H891" s="3840"/>
      <c r="I891" s="3840"/>
      <c r="J891" s="3840"/>
      <c r="K891" s="3840"/>
      <c r="L891" s="3840"/>
      <c r="M891" s="3840"/>
      <c r="N891" s="3840"/>
      <c r="O891" s="3840"/>
      <c r="P891" s="3840"/>
      <c r="Q891" s="3840"/>
      <c r="R891" s="3840"/>
      <c r="S891" s="3840"/>
      <c r="T891" s="3840"/>
      <c r="U891" s="3840"/>
      <c r="V891" s="3840"/>
      <c r="W891" s="3840"/>
      <c r="X891" s="3840"/>
      <c r="Y891" s="3840"/>
      <c r="Z891" s="3840"/>
      <c r="AA891" s="3840"/>
      <c r="AB891" s="3840"/>
      <c r="AC891" s="3840"/>
      <c r="AD891" s="3840"/>
      <c r="AE891" s="3840"/>
      <c r="AF891" s="3840"/>
      <c r="AG891" s="3840"/>
      <c r="AH891" s="3840"/>
      <c r="AI891" s="3840"/>
      <c r="AJ891" s="3840"/>
      <c r="AK891" s="3841"/>
    </row>
    <row r="892" spans="2:37" s="2405" customFormat="1" ht="15" customHeight="1" x14ac:dyDescent="0.2">
      <c r="B892" s="2572"/>
      <c r="C892" s="2661"/>
      <c r="D892" s="2661"/>
      <c r="E892" s="2661"/>
      <c r="F892" s="2661"/>
      <c r="G892" s="2573"/>
      <c r="H892" s="2573"/>
      <c r="I892" s="2573"/>
      <c r="J892" s="2573"/>
      <c r="K892" s="2573"/>
      <c r="L892" s="2573"/>
      <c r="M892" s="2573"/>
      <c r="N892" s="2573"/>
      <c r="O892" s="2573"/>
      <c r="P892" s="2573"/>
      <c r="Q892" s="2573"/>
      <c r="R892" s="2573"/>
      <c r="S892" s="2573"/>
      <c r="T892" s="2573"/>
      <c r="U892" s="2573"/>
      <c r="V892" s="2573"/>
      <c r="W892" s="2573"/>
      <c r="X892" s="2573"/>
      <c r="Y892" s="2573"/>
      <c r="Z892" s="2573"/>
      <c r="AA892" s="2573"/>
      <c r="AB892" s="2573"/>
      <c r="AC892" s="2573"/>
      <c r="AD892" s="2573"/>
      <c r="AE892" s="2573"/>
      <c r="AF892" s="2573"/>
      <c r="AG892" s="2573"/>
      <c r="AH892" s="2573"/>
      <c r="AI892" s="2573"/>
      <c r="AJ892" s="2573"/>
      <c r="AK892" s="2574"/>
    </row>
    <row r="893" spans="2:37" s="2405" customFormat="1" ht="15" customHeight="1" x14ac:dyDescent="0.2">
      <c r="B893" s="2572" t="s">
        <v>4992</v>
      </c>
      <c r="C893" s="2661"/>
      <c r="D893" s="3962" t="s">
        <v>5139</v>
      </c>
      <c r="E893" s="3962"/>
      <c r="F893" s="3962"/>
      <c r="G893" s="2573"/>
      <c r="H893" s="2573"/>
      <c r="I893" s="2573"/>
      <c r="J893" s="2573"/>
      <c r="K893" s="2573"/>
      <c r="L893" s="2573"/>
      <c r="M893" s="2573"/>
      <c r="N893" s="2573"/>
      <c r="O893" s="2573"/>
      <c r="P893" s="2573"/>
      <c r="Q893" s="2573"/>
      <c r="R893" s="2573"/>
      <c r="S893" s="2573"/>
      <c r="T893" s="2573"/>
      <c r="U893" s="2573"/>
      <c r="V893" s="2573"/>
      <c r="W893" s="2573"/>
      <c r="X893" s="2573"/>
      <c r="Y893" s="2573"/>
      <c r="Z893" s="2573"/>
      <c r="AA893" s="2573"/>
      <c r="AB893" s="2573"/>
      <c r="AC893" s="2573"/>
      <c r="AD893" s="2573"/>
      <c r="AE893" s="2573"/>
      <c r="AF893" s="2573"/>
      <c r="AG893" s="2573"/>
      <c r="AH893" s="2573"/>
      <c r="AI893" s="2573"/>
      <c r="AJ893" s="2573"/>
      <c r="AK893" s="2574"/>
    </row>
    <row r="894" spans="2:37" s="2405" customFormat="1" ht="15" customHeight="1" thickBot="1" x14ac:dyDescent="0.25">
      <c r="B894" s="3863" t="s">
        <v>5006</v>
      </c>
      <c r="C894" s="3864"/>
      <c r="D894" s="2663">
        <v>41428</v>
      </c>
      <c r="E894" s="2664"/>
      <c r="F894" s="2664"/>
      <c r="G894" s="2573"/>
      <c r="H894" s="2573"/>
      <c r="I894" s="2573"/>
      <c r="J894" s="2573"/>
      <c r="K894" s="2573"/>
      <c r="L894" s="2573"/>
      <c r="M894" s="2573"/>
      <c r="N894" s="2573"/>
      <c r="O894" s="2573"/>
      <c r="P894" s="2573"/>
      <c r="Q894" s="2573"/>
      <c r="R894" s="2573"/>
      <c r="S894" s="2573"/>
      <c r="T894" s="2573"/>
      <c r="U894" s="2573"/>
      <c r="V894" s="2573"/>
      <c r="W894" s="2573"/>
      <c r="X894" s="2573"/>
      <c r="Y894" s="2573"/>
      <c r="Z894" s="2573"/>
      <c r="AA894" s="2573"/>
      <c r="AB894" s="2573"/>
      <c r="AC894" s="2573"/>
      <c r="AD894" s="2573"/>
      <c r="AE894" s="2573"/>
      <c r="AF894" s="2573"/>
      <c r="AG894" s="2573"/>
      <c r="AH894" s="2573"/>
      <c r="AI894" s="2573"/>
      <c r="AJ894" s="2573"/>
      <c r="AK894" s="2574"/>
    </row>
    <row r="895" spans="2:37" s="2405" customFormat="1" ht="78.75" customHeight="1" thickBot="1" x14ac:dyDescent="0.25">
      <c r="B895" s="3863" t="s">
        <v>5007</v>
      </c>
      <c r="C895" s="3864"/>
      <c r="D895" s="3963" t="s">
        <v>5140</v>
      </c>
      <c r="E895" s="3964"/>
      <c r="F895" s="3964"/>
      <c r="G895" s="3964"/>
      <c r="H895" s="3964"/>
      <c r="I895" s="3964"/>
      <c r="J895" s="3964"/>
      <c r="K895" s="3964"/>
      <c r="L895" s="3964"/>
      <c r="M895" s="3964"/>
      <c r="N895" s="3964"/>
      <c r="O895" s="3964"/>
      <c r="P895" s="3964"/>
      <c r="Q895" s="3965"/>
      <c r="R895" s="2573"/>
      <c r="S895" s="2573"/>
      <c r="T895" s="2573"/>
      <c r="U895" s="2573"/>
      <c r="V895" s="2573"/>
      <c r="W895" s="2573"/>
      <c r="X895" s="2573"/>
      <c r="Y895" s="2573"/>
      <c r="Z895" s="2573"/>
      <c r="AA895" s="2573"/>
      <c r="AB895" s="2573"/>
      <c r="AC895" s="2573"/>
      <c r="AD895" s="2573"/>
      <c r="AE895" s="2573"/>
      <c r="AF895" s="2573"/>
      <c r="AG895" s="2573"/>
      <c r="AH895" s="2573"/>
      <c r="AI895" s="2573"/>
      <c r="AJ895" s="2573"/>
      <c r="AK895" s="2574"/>
    </row>
    <row r="896" spans="2:37" s="2405" customFormat="1" ht="15" customHeight="1" thickBot="1" x14ac:dyDescent="0.25">
      <c r="B896" s="3865"/>
      <c r="C896" s="3849"/>
      <c r="D896" s="3849"/>
      <c r="E896" s="3849"/>
      <c r="F896" s="3849"/>
      <c r="G896" s="3849"/>
      <c r="H896" s="3849"/>
      <c r="I896" s="3849"/>
      <c r="J896" s="3849"/>
      <c r="K896" s="3849"/>
      <c r="L896" s="3849"/>
      <c r="M896" s="3849"/>
      <c r="N896" s="3849"/>
      <c r="O896" s="3849"/>
      <c r="P896" s="3849"/>
      <c r="Q896" s="3849"/>
      <c r="R896" s="2573"/>
      <c r="S896" s="2573"/>
      <c r="T896" s="2573"/>
      <c r="U896" s="2573"/>
      <c r="V896" s="2573"/>
      <c r="W896" s="2573"/>
      <c r="X896" s="2573"/>
      <c r="Y896" s="2573"/>
      <c r="Z896" s="2573"/>
      <c r="AA896" s="2573"/>
      <c r="AB896" s="2573"/>
      <c r="AC896" s="2573"/>
      <c r="AD896" s="2573"/>
      <c r="AE896" s="2573"/>
      <c r="AF896" s="2573"/>
      <c r="AG896" s="2573"/>
      <c r="AH896" s="2573"/>
      <c r="AI896" s="2573"/>
      <c r="AJ896" s="2573"/>
      <c r="AK896" s="2574"/>
    </row>
    <row r="897" spans="2:37" s="2405" customFormat="1" ht="15" customHeight="1" thickBot="1" x14ac:dyDescent="0.25">
      <c r="B897" s="2660"/>
      <c r="C897" s="2661"/>
      <c r="D897" s="2661"/>
      <c r="E897" s="2661"/>
      <c r="F897" s="2665"/>
      <c r="G897" s="2665"/>
      <c r="H897" s="2665"/>
      <c r="I897" s="2665"/>
      <c r="J897" s="2665"/>
      <c r="K897" s="2665"/>
      <c r="L897" s="2665"/>
      <c r="M897" s="2665"/>
      <c r="N897" s="2665"/>
      <c r="O897" s="2665"/>
      <c r="P897" s="2665"/>
      <c r="Q897" s="2665"/>
      <c r="R897" s="2573"/>
      <c r="S897" s="2573"/>
      <c r="T897" s="2573"/>
      <c r="U897" s="2573"/>
      <c r="V897" s="2573"/>
      <c r="W897" s="2573"/>
      <c r="X897" s="2573"/>
      <c r="Y897" s="2573"/>
      <c r="Z897" s="2573"/>
      <c r="AA897" s="2573"/>
      <c r="AB897" s="2573"/>
      <c r="AC897" s="2573"/>
      <c r="AD897" s="2573"/>
      <c r="AE897" s="2573"/>
      <c r="AF897" s="2573"/>
      <c r="AG897" s="2573"/>
      <c r="AH897" s="2573"/>
      <c r="AI897" s="2573"/>
      <c r="AJ897" s="2573"/>
      <c r="AK897" s="2574"/>
    </row>
    <row r="898" spans="2:37" s="2405" customFormat="1" ht="15" customHeight="1" thickBot="1" x14ac:dyDescent="0.25">
      <c r="B898" s="3827" t="s">
        <v>5008</v>
      </c>
      <c r="C898" s="3827"/>
      <c r="D898" s="3827" t="s">
        <v>4998</v>
      </c>
      <c r="E898" s="3827" t="s">
        <v>5009</v>
      </c>
      <c r="F898" s="3850" t="s">
        <v>224</v>
      </c>
      <c r="G898" s="3850"/>
      <c r="H898" s="3850"/>
      <c r="I898" s="3850"/>
      <c r="J898" s="3850"/>
      <c r="K898" s="3850"/>
      <c r="L898" s="3850"/>
      <c r="M898" s="3850"/>
      <c r="N898" s="3850"/>
      <c r="O898" s="3850"/>
      <c r="P898" s="3850"/>
      <c r="Q898" s="3850"/>
      <c r="R898" s="3850"/>
      <c r="S898" s="3850" t="s">
        <v>340</v>
      </c>
      <c r="T898" s="3850"/>
      <c r="U898" s="3850"/>
      <c r="V898" s="3850"/>
      <c r="W898" s="3850"/>
      <c r="X898" s="3850"/>
      <c r="Y898" s="3850"/>
      <c r="Z898" s="3850"/>
      <c r="AA898" s="3850"/>
      <c r="AB898" s="3850"/>
      <c r="AC898" s="3850"/>
      <c r="AD898" s="3850" t="s">
        <v>225</v>
      </c>
      <c r="AE898" s="3850"/>
      <c r="AF898" s="3850"/>
      <c r="AG898" s="3850"/>
      <c r="AH898" s="3851" t="s">
        <v>4993</v>
      </c>
      <c r="AI898" s="3851"/>
      <c r="AJ898" s="3851"/>
      <c r="AK898" s="2574"/>
    </row>
    <row r="899" spans="2:37" s="2405" customFormat="1" ht="25.5" customHeight="1" thickBot="1" x14ac:dyDescent="0.25">
      <c r="B899" s="3828"/>
      <c r="C899" s="3828"/>
      <c r="D899" s="3828"/>
      <c r="E899" s="3828"/>
      <c r="F899" s="3828" t="s">
        <v>5010</v>
      </c>
      <c r="G899" s="3828" t="s">
        <v>5011</v>
      </c>
      <c r="H899" s="3827" t="s">
        <v>5012</v>
      </c>
      <c r="I899" s="3830" t="s">
        <v>5013</v>
      </c>
      <c r="J899" s="3830" t="s">
        <v>5014</v>
      </c>
      <c r="K899" s="3829" t="s">
        <v>5015</v>
      </c>
      <c r="L899" s="3829" t="s">
        <v>5016</v>
      </c>
      <c r="M899" s="3830" t="s">
        <v>5017</v>
      </c>
      <c r="N899" s="3830"/>
      <c r="O899" s="3829" t="s">
        <v>5018</v>
      </c>
      <c r="P899" s="3829" t="s">
        <v>5019</v>
      </c>
      <c r="Q899" s="3829" t="s">
        <v>5020</v>
      </c>
      <c r="R899" s="3829" t="s">
        <v>5021</v>
      </c>
      <c r="S899" s="3827" t="s">
        <v>5022</v>
      </c>
      <c r="T899" s="3827" t="s">
        <v>5023</v>
      </c>
      <c r="U899" s="3827" t="s">
        <v>5024</v>
      </c>
      <c r="V899" s="3827" t="s">
        <v>5025</v>
      </c>
      <c r="W899" s="3827" t="s">
        <v>5026</v>
      </c>
      <c r="X899" s="3827" t="s">
        <v>5027</v>
      </c>
      <c r="Y899" s="3827" t="s">
        <v>5028</v>
      </c>
      <c r="Z899" s="3827" t="s">
        <v>5029</v>
      </c>
      <c r="AA899" s="3827" t="s">
        <v>5030</v>
      </c>
      <c r="AB899" s="3830" t="s">
        <v>5031</v>
      </c>
      <c r="AC899" s="3830" t="s">
        <v>5032</v>
      </c>
      <c r="AD899" s="3827" t="s">
        <v>5033</v>
      </c>
      <c r="AE899" s="3827" t="s">
        <v>5034</v>
      </c>
      <c r="AF899" s="3827" t="s">
        <v>5035</v>
      </c>
      <c r="AG899" s="3827" t="s">
        <v>5036</v>
      </c>
      <c r="AH899" s="3827" t="s">
        <v>1154</v>
      </c>
      <c r="AI899" s="3827" t="s">
        <v>4994</v>
      </c>
      <c r="AJ899" s="3827" t="s">
        <v>4995</v>
      </c>
      <c r="AK899" s="2574"/>
    </row>
    <row r="900" spans="2:37" s="2405" customFormat="1" ht="34.5" customHeight="1" thickBot="1" x14ac:dyDescent="0.25">
      <c r="B900" s="3828"/>
      <c r="C900" s="3828"/>
      <c r="D900" s="3828"/>
      <c r="E900" s="3828"/>
      <c r="F900" s="3828"/>
      <c r="G900" s="3828"/>
      <c r="H900" s="3828"/>
      <c r="I900" s="3829"/>
      <c r="J900" s="3829"/>
      <c r="K900" s="3829"/>
      <c r="L900" s="3829"/>
      <c r="M900" s="2658" t="s">
        <v>5037</v>
      </c>
      <c r="N900" s="2657" t="s">
        <v>2798</v>
      </c>
      <c r="O900" s="3829"/>
      <c r="P900" s="3829"/>
      <c r="Q900" s="3829"/>
      <c r="R900" s="3829"/>
      <c r="S900" s="3828"/>
      <c r="T900" s="3828"/>
      <c r="U900" s="3828"/>
      <c r="V900" s="3828"/>
      <c r="W900" s="3828"/>
      <c r="X900" s="3828"/>
      <c r="Y900" s="3828"/>
      <c r="Z900" s="3828"/>
      <c r="AA900" s="3828"/>
      <c r="AB900" s="3829"/>
      <c r="AC900" s="3829"/>
      <c r="AD900" s="3828"/>
      <c r="AE900" s="3828"/>
      <c r="AF900" s="3828"/>
      <c r="AG900" s="3828"/>
      <c r="AH900" s="3828"/>
      <c r="AI900" s="3828"/>
      <c r="AJ900" s="3828"/>
      <c r="AK900" s="2574"/>
    </row>
    <row r="901" spans="2:37" s="2405" customFormat="1" ht="15" customHeight="1" x14ac:dyDescent="0.2">
      <c r="B901" s="4785" t="s">
        <v>5141</v>
      </c>
      <c r="C901" s="4786"/>
      <c r="D901" s="2583" t="s">
        <v>5142</v>
      </c>
      <c r="E901" s="2645">
        <v>25</v>
      </c>
      <c r="F901" s="2645">
        <v>0</v>
      </c>
      <c r="G901" s="2602">
        <v>0</v>
      </c>
      <c r="H901" s="2642"/>
      <c r="I901" s="2642"/>
      <c r="J901" s="2642"/>
      <c r="K901" s="2602">
        <v>7.9000000000000001E-2</v>
      </c>
      <c r="L901" s="2602">
        <v>7.9000000000000001E-2</v>
      </c>
      <c r="M901" s="2583"/>
      <c r="N901" s="2652"/>
      <c r="O901" s="2602">
        <v>7.9000000000000001E-2</v>
      </c>
      <c r="P901" s="2602">
        <v>7.9000000000000001E-2</v>
      </c>
      <c r="Q901" s="2602">
        <v>7.9000000000000001E-2</v>
      </c>
      <c r="R901" s="2602">
        <v>7.9000000000000001E-2</v>
      </c>
      <c r="S901" s="2708"/>
      <c r="T901" s="2602"/>
      <c r="U901" s="2603"/>
      <c r="V901" s="2603"/>
      <c r="W901" s="2602"/>
      <c r="X901" s="2602">
        <v>0.06</v>
      </c>
      <c r="Y901" s="2603"/>
      <c r="Z901" s="2603">
        <v>9999</v>
      </c>
      <c r="AA901" s="2603"/>
      <c r="AB901" s="2602"/>
      <c r="AC901" s="2602">
        <v>0.06</v>
      </c>
      <c r="AD901" s="2645"/>
      <c r="AE901" s="2651">
        <v>0</v>
      </c>
      <c r="AF901" s="2709"/>
      <c r="AG901" s="2602">
        <v>0.1</v>
      </c>
      <c r="AH901" s="2646"/>
      <c r="AI901" s="2646"/>
      <c r="AJ901" s="2710"/>
      <c r="AK901" s="2574"/>
    </row>
    <row r="902" spans="2:37" s="2405" customFormat="1" ht="15" customHeight="1" x14ac:dyDescent="0.2">
      <c r="B902" s="4006" t="s">
        <v>5143</v>
      </c>
      <c r="C902" s="4007"/>
      <c r="D902" s="2647" t="s">
        <v>5144</v>
      </c>
      <c r="E902" s="2616">
        <v>45</v>
      </c>
      <c r="F902" s="2616">
        <v>20</v>
      </c>
      <c r="G902" s="2561">
        <v>0</v>
      </c>
      <c r="H902" s="2640"/>
      <c r="I902" s="2640"/>
      <c r="J902" s="2640"/>
      <c r="K902" s="2561">
        <v>0</v>
      </c>
      <c r="L902" s="2561">
        <v>0</v>
      </c>
      <c r="M902" s="2711"/>
      <c r="N902" s="2712"/>
      <c r="O902" s="2561">
        <v>7.9000000000000001E-2</v>
      </c>
      <c r="P902" s="2561">
        <v>7.9000000000000001E-2</v>
      </c>
      <c r="Q902" s="2561">
        <v>7.9000000000000001E-2</v>
      </c>
      <c r="R902" s="2561">
        <v>7.9000000000000001E-2</v>
      </c>
      <c r="S902" s="2713"/>
      <c r="T902" s="2561"/>
      <c r="U902" s="2562"/>
      <c r="V902" s="2562"/>
      <c r="W902" s="2561"/>
      <c r="X902" s="2561">
        <v>0.06</v>
      </c>
      <c r="Y902" s="2562"/>
      <c r="Z902" s="2562">
        <v>9999</v>
      </c>
      <c r="AA902" s="2562"/>
      <c r="AB902" s="2561"/>
      <c r="AC902" s="2561">
        <v>0.06</v>
      </c>
      <c r="AD902" s="2616"/>
      <c r="AE902" s="2641">
        <v>0</v>
      </c>
      <c r="AF902" s="2714"/>
      <c r="AG902" s="2561">
        <v>0.1</v>
      </c>
      <c r="AH902" s="2615"/>
      <c r="AI902" s="2615"/>
      <c r="AJ902" s="2715"/>
      <c r="AK902" s="2574"/>
    </row>
    <row r="903" spans="2:37" s="2405" customFormat="1" ht="15" customHeight="1" x14ac:dyDescent="0.2">
      <c r="B903" s="4006" t="s">
        <v>5145</v>
      </c>
      <c r="C903" s="4007"/>
      <c r="D903" s="2647" t="s">
        <v>5146</v>
      </c>
      <c r="E903" s="2616">
        <v>35</v>
      </c>
      <c r="F903" s="2616">
        <v>0</v>
      </c>
      <c r="G903" s="2561">
        <v>0</v>
      </c>
      <c r="H903" s="2640"/>
      <c r="I903" s="2640"/>
      <c r="J903" s="2640"/>
      <c r="K903" s="2561">
        <v>7.9000000000000001E-2</v>
      </c>
      <c r="L903" s="2561">
        <v>7.9000000000000001E-2</v>
      </c>
      <c r="M903" s="2647"/>
      <c r="N903" s="2613"/>
      <c r="O903" s="2561">
        <v>7.9000000000000001E-2</v>
      </c>
      <c r="P903" s="2561">
        <v>7.9000000000000001E-2</v>
      </c>
      <c r="Q903" s="2561">
        <v>7.9000000000000001E-2</v>
      </c>
      <c r="R903" s="2561">
        <v>7.9000000000000001E-2</v>
      </c>
      <c r="S903" s="2713"/>
      <c r="T903" s="2561"/>
      <c r="U903" s="2562"/>
      <c r="V903" s="2562"/>
      <c r="W903" s="2561"/>
      <c r="X903" s="2561">
        <v>0.06</v>
      </c>
      <c r="Y903" s="2562"/>
      <c r="Z903" s="2562">
        <v>9999</v>
      </c>
      <c r="AA903" s="2562"/>
      <c r="AB903" s="2561"/>
      <c r="AC903" s="2561">
        <v>0.06</v>
      </c>
      <c r="AD903" s="2616"/>
      <c r="AE903" s="2641">
        <v>300</v>
      </c>
      <c r="AF903" s="2714"/>
      <c r="AG903" s="2561">
        <v>0.1</v>
      </c>
      <c r="AH903" s="2615"/>
      <c r="AI903" s="2615"/>
      <c r="AJ903" s="2715"/>
      <c r="AK903" s="2574"/>
    </row>
    <row r="904" spans="2:37" s="2405" customFormat="1" ht="15" customHeight="1" x14ac:dyDescent="0.2">
      <c r="B904" s="4006" t="s">
        <v>5147</v>
      </c>
      <c r="C904" s="4007"/>
      <c r="D904" s="2647" t="s">
        <v>5148</v>
      </c>
      <c r="E904" s="2616">
        <v>60</v>
      </c>
      <c r="F904" s="2616">
        <v>15</v>
      </c>
      <c r="G904" s="2561">
        <v>0</v>
      </c>
      <c r="H904" s="2640"/>
      <c r="I904" s="2640"/>
      <c r="J904" s="2640"/>
      <c r="K904" s="2561">
        <v>7.9000000000000001E-2</v>
      </c>
      <c r="L904" s="2561">
        <v>7.9000000000000001E-2</v>
      </c>
      <c r="M904" s="2711"/>
      <c r="N904" s="2712"/>
      <c r="O904" s="2561">
        <v>7.9000000000000001E-2</v>
      </c>
      <c r="P904" s="2561">
        <v>7.9000000000000001E-2</v>
      </c>
      <c r="Q904" s="2561">
        <v>7.9000000000000001E-2</v>
      </c>
      <c r="R904" s="2561">
        <v>7.9000000000000001E-2</v>
      </c>
      <c r="S904" s="2713"/>
      <c r="T904" s="2561"/>
      <c r="U904" s="2562"/>
      <c r="V904" s="2562"/>
      <c r="W904" s="2561"/>
      <c r="X904" s="2561">
        <v>0.06</v>
      </c>
      <c r="Y904" s="2562"/>
      <c r="Z904" s="2562">
        <v>9999</v>
      </c>
      <c r="AA904" s="2562"/>
      <c r="AB904" s="2561"/>
      <c r="AC904" s="2561">
        <v>0.06</v>
      </c>
      <c r="AD904" s="2616"/>
      <c r="AE904" s="2641">
        <v>1000</v>
      </c>
      <c r="AF904" s="2714"/>
      <c r="AG904" s="2561">
        <v>0.1</v>
      </c>
      <c r="AH904" s="2615"/>
      <c r="AI904" s="2615"/>
      <c r="AJ904" s="2715"/>
      <c r="AK904" s="2574"/>
    </row>
    <row r="905" spans="2:37" s="2405" customFormat="1" ht="15" customHeight="1" x14ac:dyDescent="0.2">
      <c r="B905" s="2575"/>
      <c r="C905" s="2568"/>
      <c r="D905" s="2568"/>
      <c r="E905" s="2568"/>
      <c r="F905" s="2568"/>
      <c r="G905" s="2568"/>
      <c r="H905" s="2568"/>
      <c r="I905" s="2569"/>
      <c r="J905" s="2569"/>
      <c r="K905" s="2569"/>
      <c r="L905" s="2569"/>
      <c r="M905" s="2568"/>
      <c r="N905" s="2569"/>
      <c r="O905" s="2569"/>
      <c r="P905" s="2569"/>
      <c r="Q905" s="2569"/>
      <c r="R905" s="2569"/>
      <c r="S905" s="2568"/>
      <c r="T905" s="2567"/>
      <c r="U905" s="2567"/>
      <c r="V905" s="2567"/>
      <c r="W905" s="2567"/>
      <c r="X905" s="2567"/>
      <c r="Y905" s="2567"/>
      <c r="Z905" s="2567"/>
      <c r="AA905" s="2567"/>
      <c r="AB905" s="2567"/>
      <c r="AC905" s="2567"/>
      <c r="AD905" s="2567"/>
      <c r="AE905" s="2567"/>
      <c r="AF905" s="2567"/>
      <c r="AG905" s="2567"/>
      <c r="AH905" s="2567"/>
      <c r="AI905" s="2567"/>
      <c r="AJ905" s="2570"/>
      <c r="AK905" s="2574"/>
    </row>
    <row r="906" spans="2:37" s="2405" customFormat="1" ht="15" customHeight="1" x14ac:dyDescent="0.2">
      <c r="B906" s="3834" t="s">
        <v>4996</v>
      </c>
      <c r="C906" s="3835"/>
      <c r="D906" s="3836" t="s">
        <v>5149</v>
      </c>
      <c r="E906" s="3836"/>
      <c r="F906" s="3836"/>
      <c r="G906" s="3836"/>
      <c r="H906" s="2571"/>
      <c r="I906" s="2571"/>
      <c r="J906" s="2571"/>
      <c r="K906" s="2571"/>
      <c r="L906" s="2571"/>
      <c r="M906" s="2571"/>
      <c r="N906" s="2571"/>
      <c r="O906" s="2571"/>
      <c r="P906" s="2571"/>
      <c r="Q906" s="2571"/>
      <c r="R906" s="2571"/>
      <c r="S906" s="2571"/>
      <c r="T906" s="2567"/>
      <c r="U906" s="2567"/>
      <c r="V906" s="2567"/>
      <c r="W906" s="2567"/>
      <c r="X906" s="2567"/>
      <c r="Y906" s="2567"/>
      <c r="Z906" s="2567"/>
      <c r="AA906" s="2567"/>
      <c r="AB906" s="2567"/>
      <c r="AC906" s="2567"/>
      <c r="AD906" s="2567"/>
      <c r="AE906" s="2567"/>
      <c r="AF906" s="2567"/>
      <c r="AG906" s="2567"/>
      <c r="AH906" s="2567"/>
      <c r="AI906" s="2567"/>
      <c r="AJ906" s="2570"/>
      <c r="AK906" s="2574"/>
    </row>
    <row r="907" spans="2:37" s="2405" customFormat="1" ht="15" customHeight="1" x14ac:dyDescent="0.2">
      <c r="B907" s="3834" t="s">
        <v>4997</v>
      </c>
      <c r="C907" s="3835"/>
      <c r="D907" s="4014" t="s">
        <v>5092</v>
      </c>
      <c r="E907" s="4014"/>
      <c r="F907" s="4014"/>
      <c r="G907" s="4014"/>
      <c r="H907" s="2571"/>
      <c r="I907" s="2571"/>
      <c r="J907" s="2571"/>
      <c r="K907" s="2571"/>
      <c r="L907" s="2571"/>
      <c r="M907" s="2571"/>
      <c r="N907" s="2571"/>
      <c r="O907" s="2571"/>
      <c r="P907" s="2571"/>
      <c r="Q907" s="2571"/>
      <c r="R907" s="2571"/>
      <c r="S907" s="2571"/>
      <c r="T907" s="2567"/>
      <c r="U907" s="2567"/>
      <c r="V907" s="2567"/>
      <c r="W907" s="2567"/>
      <c r="X907" s="2567"/>
      <c r="Y907" s="2567"/>
      <c r="Z907" s="2567"/>
      <c r="AA907" s="2567"/>
      <c r="AB907" s="2567"/>
      <c r="AC907" s="2567"/>
      <c r="AD907" s="2567"/>
      <c r="AE907" s="2567"/>
      <c r="AF907" s="2567"/>
      <c r="AG907" s="2567"/>
      <c r="AH907" s="2567"/>
      <c r="AI907" s="2567"/>
      <c r="AJ907" s="2570"/>
      <c r="AK907" s="2574"/>
    </row>
    <row r="908" spans="2:37" s="2405" customFormat="1" ht="15" customHeight="1" thickBot="1" x14ac:dyDescent="0.25">
      <c r="B908" s="3938"/>
      <c r="C908" s="3939"/>
      <c r="D908" s="3940"/>
      <c r="E908" s="3940"/>
      <c r="F908" s="3940"/>
      <c r="G908" s="3940"/>
      <c r="H908" s="2576"/>
      <c r="I908" s="2576"/>
      <c r="J908" s="2576"/>
      <c r="K908" s="2576"/>
      <c r="L908" s="2576"/>
      <c r="M908" s="2576"/>
      <c r="N908" s="2576"/>
      <c r="O908" s="2576"/>
      <c r="P908" s="2576"/>
      <c r="Q908" s="2576"/>
      <c r="R908" s="2576"/>
      <c r="S908" s="2576"/>
      <c r="T908" s="2577"/>
      <c r="U908" s="2577"/>
      <c r="V908" s="2577"/>
      <c r="W908" s="2577"/>
      <c r="X908" s="2577"/>
      <c r="Y908" s="2577"/>
      <c r="Z908" s="2577"/>
      <c r="AA908" s="2577"/>
      <c r="AB908" s="2577"/>
      <c r="AC908" s="2577"/>
      <c r="AD908" s="2577"/>
      <c r="AE908" s="2577"/>
      <c r="AF908" s="2577"/>
      <c r="AG908" s="2577"/>
      <c r="AH908" s="2577"/>
      <c r="AI908" s="2577"/>
      <c r="AJ908" s="2578"/>
      <c r="AK908" s="2579"/>
    </row>
    <row r="909" spans="2:37" s="2405" customFormat="1" ht="15" customHeight="1" x14ac:dyDescent="0.3">
      <c r="B909" s="2668"/>
      <c r="C909" s="2669"/>
      <c r="D909" s="2669"/>
      <c r="E909" s="534"/>
      <c r="F909" s="534"/>
      <c r="G909" s="534"/>
      <c r="H909" s="534"/>
      <c r="I909" s="2667"/>
      <c r="J909" s="2667"/>
      <c r="K909" s="2667"/>
      <c r="L909" s="2667"/>
      <c r="M909" s="2667"/>
      <c r="N909" s="2667"/>
      <c r="O909" s="2667"/>
      <c r="P909" s="2667"/>
    </row>
    <row r="910" spans="2:37" s="2405" customFormat="1" ht="15" customHeight="1" thickBot="1" x14ac:dyDescent="0.35">
      <c r="C910" s="2669"/>
      <c r="D910" s="2669"/>
      <c r="E910" s="534"/>
      <c r="F910" s="534"/>
      <c r="G910" s="534"/>
      <c r="H910" s="534"/>
      <c r="I910" s="2667"/>
      <c r="J910" s="2667"/>
      <c r="K910" s="2667"/>
      <c r="L910" s="2667"/>
      <c r="M910" s="2667"/>
      <c r="N910" s="2667"/>
      <c r="O910" s="2667"/>
      <c r="P910" s="2667"/>
    </row>
    <row r="911" spans="2:37" s="2405" customFormat="1" ht="15" customHeight="1" x14ac:dyDescent="0.2">
      <c r="B911" s="3839" t="s">
        <v>5005</v>
      </c>
      <c r="C911" s="3840"/>
      <c r="D911" s="3840"/>
      <c r="E911" s="3840"/>
      <c r="F911" s="3840"/>
      <c r="G911" s="3840"/>
      <c r="H911" s="3840"/>
      <c r="I911" s="3840"/>
      <c r="J911" s="3840"/>
      <c r="K911" s="3840"/>
      <c r="L911" s="3840"/>
      <c r="M911" s="3840"/>
      <c r="N911" s="3840"/>
      <c r="O911" s="3840"/>
      <c r="P911" s="3840"/>
      <c r="Q911" s="3840"/>
      <c r="R911" s="3840"/>
      <c r="S911" s="3840"/>
      <c r="T911" s="3840"/>
      <c r="U911" s="3840"/>
      <c r="V911" s="3840"/>
      <c r="W911" s="3840"/>
      <c r="X911" s="3840"/>
      <c r="Y911" s="3840"/>
      <c r="Z911" s="3840"/>
      <c r="AA911" s="3840"/>
      <c r="AB911" s="3840"/>
      <c r="AC911" s="3840"/>
      <c r="AD911" s="3840"/>
      <c r="AE911" s="3840"/>
      <c r="AF911" s="3840"/>
      <c r="AG911" s="3840"/>
      <c r="AH911" s="3840"/>
      <c r="AI911" s="3840"/>
      <c r="AJ911" s="3840"/>
      <c r="AK911" s="3841"/>
    </row>
    <row r="912" spans="2:37" s="2405" customFormat="1" ht="15" customHeight="1" x14ac:dyDescent="0.2">
      <c r="B912" s="2572"/>
      <c r="C912" s="2661"/>
      <c r="D912" s="2661"/>
      <c r="E912" s="2661"/>
      <c r="F912" s="2661"/>
      <c r="G912" s="2573"/>
      <c r="H912" s="2573"/>
      <c r="I912" s="2573"/>
      <c r="J912" s="2573"/>
      <c r="K912" s="2573"/>
      <c r="L912" s="2573"/>
      <c r="M912" s="2573"/>
      <c r="N912" s="2573"/>
      <c r="O912" s="2573"/>
      <c r="P912" s="2573"/>
      <c r="Q912" s="2573"/>
      <c r="R912" s="2573"/>
      <c r="S912" s="2573"/>
      <c r="T912" s="2573"/>
      <c r="U912" s="2573"/>
      <c r="V912" s="2573"/>
      <c r="W912" s="2573"/>
      <c r="X912" s="2573"/>
      <c r="Y912" s="2573"/>
      <c r="Z912" s="2573"/>
      <c r="AA912" s="2573"/>
      <c r="AB912" s="2573"/>
      <c r="AC912" s="2573"/>
      <c r="AD912" s="2573"/>
      <c r="AE912" s="2573"/>
      <c r="AF912" s="2573"/>
      <c r="AG912" s="2573"/>
      <c r="AH912" s="2573"/>
      <c r="AI912" s="2573"/>
      <c r="AJ912" s="2573"/>
      <c r="AK912" s="2574"/>
    </row>
    <row r="913" spans="1:37" s="2405" customFormat="1" ht="15" customHeight="1" x14ac:dyDescent="0.2">
      <c r="B913" s="2572" t="s">
        <v>4992</v>
      </c>
      <c r="C913" s="2661"/>
      <c r="D913" s="3962" t="s">
        <v>5123</v>
      </c>
      <c r="E913" s="3962"/>
      <c r="F913" s="3962"/>
      <c r="G913" s="2573"/>
      <c r="H913" s="2573"/>
      <c r="I913" s="2573"/>
      <c r="J913" s="2573"/>
      <c r="K913" s="2573"/>
      <c r="L913" s="2573"/>
      <c r="M913" s="2573"/>
      <c r="N913" s="2573"/>
      <c r="O913" s="2573"/>
      <c r="P913" s="2573"/>
      <c r="Q913" s="2573"/>
      <c r="R913" s="2573"/>
      <c r="S913" s="2573"/>
      <c r="T913" s="2573"/>
      <c r="U913" s="2573"/>
      <c r="V913" s="2573"/>
      <c r="W913" s="2573"/>
      <c r="X913" s="2573"/>
      <c r="Y913" s="2573"/>
      <c r="Z913" s="2573"/>
      <c r="AA913" s="2573"/>
      <c r="AB913" s="2573"/>
      <c r="AC913" s="2573"/>
      <c r="AD913" s="2573"/>
      <c r="AE913" s="2573"/>
      <c r="AF913" s="2573"/>
      <c r="AG913" s="2573"/>
      <c r="AH913" s="2573"/>
      <c r="AI913" s="2573"/>
      <c r="AJ913" s="2573"/>
      <c r="AK913" s="2574"/>
    </row>
    <row r="914" spans="1:37" s="2405" customFormat="1" ht="15" customHeight="1" thickBot="1" x14ac:dyDescent="0.25">
      <c r="B914" s="3863" t="s">
        <v>5006</v>
      </c>
      <c r="C914" s="3864"/>
      <c r="D914" s="2663">
        <v>41445</v>
      </c>
      <c r="E914" s="2664"/>
      <c r="F914" s="2664"/>
      <c r="G914" s="2573"/>
      <c r="H914" s="2573"/>
      <c r="I914" s="2573"/>
      <c r="J914" s="2573"/>
      <c r="K914" s="2573"/>
      <c r="L914" s="2573"/>
      <c r="M914" s="2573"/>
      <c r="N914" s="2573"/>
      <c r="O914" s="2573"/>
      <c r="P914" s="2573"/>
      <c r="Q914" s="2573"/>
      <c r="R914" s="2573"/>
      <c r="S914" s="2573"/>
      <c r="T914" s="2573"/>
      <c r="U914" s="2573"/>
      <c r="V914" s="2573"/>
      <c r="W914" s="2573"/>
      <c r="X914" s="2573"/>
      <c r="Y914" s="2573"/>
      <c r="Z914" s="2573"/>
      <c r="AA914" s="2573"/>
      <c r="AB914" s="2573"/>
      <c r="AC914" s="2573"/>
      <c r="AD914" s="2573"/>
      <c r="AE914" s="2573"/>
      <c r="AF914" s="2573"/>
      <c r="AG914" s="2573"/>
      <c r="AH914" s="2573"/>
      <c r="AI914" s="2573"/>
      <c r="AJ914" s="2573"/>
      <c r="AK914" s="2574"/>
    </row>
    <row r="915" spans="1:37" s="2405" customFormat="1" ht="131.25" customHeight="1" thickBot="1" x14ac:dyDescent="0.25">
      <c r="B915" s="3844" t="s">
        <v>5007</v>
      </c>
      <c r="C915" s="3871"/>
      <c r="D915" s="4793" t="s">
        <v>5124</v>
      </c>
      <c r="E915" s="4794"/>
      <c r="F915" s="4794"/>
      <c r="G915" s="4794"/>
      <c r="H915" s="4794"/>
      <c r="I915" s="4794"/>
      <c r="J915" s="4794"/>
      <c r="K915" s="4794"/>
      <c r="L915" s="4794"/>
      <c r="M915" s="4794"/>
      <c r="N915" s="4794"/>
      <c r="O915" s="4794"/>
      <c r="P915" s="4794"/>
      <c r="Q915" s="4795"/>
      <c r="R915" s="2573"/>
      <c r="S915" s="2573"/>
      <c r="T915" s="2573"/>
      <c r="U915" s="2573"/>
      <c r="V915" s="2573"/>
      <c r="W915" s="2573"/>
      <c r="X915" s="2573"/>
      <c r="Y915" s="2573"/>
      <c r="Z915" s="2573"/>
      <c r="AA915" s="2573"/>
      <c r="AB915" s="2573"/>
      <c r="AC915" s="2573"/>
      <c r="AD915" s="2573"/>
      <c r="AE915" s="2573"/>
      <c r="AF915" s="2573"/>
      <c r="AG915" s="2573"/>
      <c r="AH915" s="2573"/>
      <c r="AI915" s="2573"/>
      <c r="AJ915" s="2573"/>
      <c r="AK915" s="2574"/>
    </row>
    <row r="916" spans="1:37" s="2405" customFormat="1" ht="15" customHeight="1" thickBot="1" x14ac:dyDescent="0.25">
      <c r="B916" s="3865"/>
      <c r="C916" s="3849"/>
      <c r="D916" s="3849"/>
      <c r="E916" s="3849"/>
      <c r="F916" s="3849"/>
      <c r="G916" s="3849"/>
      <c r="H916" s="3849"/>
      <c r="I916" s="3849"/>
      <c r="J916" s="3849"/>
      <c r="K916" s="3849"/>
      <c r="L916" s="3849"/>
      <c r="M916" s="3849"/>
      <c r="N916" s="3849"/>
      <c r="O916" s="3849"/>
      <c r="P916" s="3849"/>
      <c r="Q916" s="3849"/>
      <c r="R916" s="2573"/>
      <c r="S916" s="2573"/>
      <c r="T916" s="2573"/>
      <c r="U916" s="2573"/>
      <c r="V916" s="2573"/>
      <c r="W916" s="2573"/>
      <c r="X916" s="2573"/>
      <c r="Y916" s="2573"/>
      <c r="Z916" s="2573"/>
      <c r="AA916" s="2573"/>
      <c r="AB916" s="2573"/>
      <c r="AC916" s="2573"/>
      <c r="AD916" s="2573"/>
      <c r="AE916" s="2573"/>
      <c r="AF916" s="2573"/>
      <c r="AG916" s="2573"/>
      <c r="AH916" s="2573"/>
      <c r="AI916" s="2573"/>
      <c r="AJ916" s="2573"/>
      <c r="AK916" s="2574"/>
    </row>
    <row r="917" spans="1:37" s="2405" customFormat="1" ht="15" customHeight="1" thickBot="1" x14ac:dyDescent="0.25">
      <c r="B917" s="2660"/>
      <c r="C917" s="2661"/>
      <c r="D917" s="2661"/>
      <c r="E917" s="2661"/>
      <c r="F917" s="2665"/>
      <c r="G917" s="2665"/>
      <c r="H917" s="2665"/>
      <c r="I917" s="2665"/>
      <c r="J917" s="2665"/>
      <c r="K917" s="2665"/>
      <c r="L917" s="2665"/>
      <c r="M917" s="2665"/>
      <c r="N917" s="2665"/>
      <c r="O917" s="2665"/>
      <c r="P917" s="2665"/>
      <c r="Q917" s="2665"/>
      <c r="R917" s="2573"/>
      <c r="S917" s="2573"/>
      <c r="T917" s="2573"/>
      <c r="U917" s="2573"/>
      <c r="V917" s="2573"/>
      <c r="W917" s="2573"/>
      <c r="X917" s="2573"/>
      <c r="Y917" s="2573"/>
      <c r="Z917" s="2573"/>
      <c r="AA917" s="2573"/>
      <c r="AB917" s="2573"/>
      <c r="AC917" s="2573"/>
      <c r="AD917" s="2573"/>
      <c r="AE917" s="2573"/>
      <c r="AF917" s="2573"/>
      <c r="AG917" s="2573"/>
      <c r="AH917" s="2573"/>
      <c r="AI917" s="2573"/>
      <c r="AJ917" s="2573"/>
      <c r="AK917" s="2574"/>
    </row>
    <row r="918" spans="1:37" s="2405" customFormat="1" ht="15" customHeight="1" thickBot="1" x14ac:dyDescent="0.25">
      <c r="B918" s="3827" t="s">
        <v>5008</v>
      </c>
      <c r="C918" s="3827"/>
      <c r="D918" s="3827" t="s">
        <v>4998</v>
      </c>
      <c r="E918" s="3827" t="s">
        <v>5009</v>
      </c>
      <c r="F918" s="3850" t="s">
        <v>224</v>
      </c>
      <c r="G918" s="3850"/>
      <c r="H918" s="3850"/>
      <c r="I918" s="3850"/>
      <c r="J918" s="3850"/>
      <c r="K918" s="3850"/>
      <c r="L918" s="3850"/>
      <c r="M918" s="3850"/>
      <c r="N918" s="3850"/>
      <c r="O918" s="3850"/>
      <c r="P918" s="3850"/>
      <c r="Q918" s="3850"/>
      <c r="R918" s="3850"/>
      <c r="S918" s="3850" t="s">
        <v>340</v>
      </c>
      <c r="T918" s="3850"/>
      <c r="U918" s="3850"/>
      <c r="V918" s="3850"/>
      <c r="W918" s="3850"/>
      <c r="X918" s="3850"/>
      <c r="Y918" s="3850"/>
      <c r="Z918" s="3850"/>
      <c r="AA918" s="3850"/>
      <c r="AB918" s="3850"/>
      <c r="AC918" s="3850"/>
      <c r="AD918" s="3850" t="s">
        <v>225</v>
      </c>
      <c r="AE918" s="3850"/>
      <c r="AF918" s="3850"/>
      <c r="AG918" s="3850"/>
      <c r="AH918" s="3851" t="s">
        <v>4993</v>
      </c>
      <c r="AI918" s="3851"/>
      <c r="AJ918" s="3851"/>
      <c r="AK918" s="2574"/>
    </row>
    <row r="919" spans="1:37" s="2405" customFormat="1" ht="35.25" customHeight="1" thickBot="1" x14ac:dyDescent="0.25">
      <c r="B919" s="3828"/>
      <c r="C919" s="3828"/>
      <c r="D919" s="3828"/>
      <c r="E919" s="3828"/>
      <c r="F919" s="3828" t="s">
        <v>5010</v>
      </c>
      <c r="G919" s="3828" t="s">
        <v>5011</v>
      </c>
      <c r="H919" s="3827" t="s">
        <v>5012</v>
      </c>
      <c r="I919" s="3830" t="s">
        <v>5013</v>
      </c>
      <c r="J919" s="3830" t="s">
        <v>5014</v>
      </c>
      <c r="K919" s="3829" t="s">
        <v>5015</v>
      </c>
      <c r="L919" s="3829" t="s">
        <v>5016</v>
      </c>
      <c r="M919" s="3830" t="s">
        <v>5017</v>
      </c>
      <c r="N919" s="3830"/>
      <c r="O919" s="3829" t="s">
        <v>5018</v>
      </c>
      <c r="P919" s="3829" t="s">
        <v>5019</v>
      </c>
      <c r="Q919" s="3829" t="s">
        <v>5020</v>
      </c>
      <c r="R919" s="3829" t="s">
        <v>5021</v>
      </c>
      <c r="S919" s="3827" t="s">
        <v>5022</v>
      </c>
      <c r="T919" s="3827" t="s">
        <v>5023</v>
      </c>
      <c r="U919" s="3827" t="s">
        <v>5024</v>
      </c>
      <c r="V919" s="3827" t="s">
        <v>5025</v>
      </c>
      <c r="W919" s="3827" t="s">
        <v>5026</v>
      </c>
      <c r="X919" s="3827" t="s">
        <v>5027</v>
      </c>
      <c r="Y919" s="3827" t="s">
        <v>5028</v>
      </c>
      <c r="Z919" s="3827" t="s">
        <v>5029</v>
      </c>
      <c r="AA919" s="3827" t="s">
        <v>5030</v>
      </c>
      <c r="AB919" s="3830" t="s">
        <v>5031</v>
      </c>
      <c r="AC919" s="3830" t="s">
        <v>5032</v>
      </c>
      <c r="AD919" s="3827" t="s">
        <v>5033</v>
      </c>
      <c r="AE919" s="3827" t="s">
        <v>5034</v>
      </c>
      <c r="AF919" s="3827" t="s">
        <v>5035</v>
      </c>
      <c r="AG919" s="3827" t="s">
        <v>5036</v>
      </c>
      <c r="AH919" s="3827" t="s">
        <v>1154</v>
      </c>
      <c r="AI919" s="3827" t="s">
        <v>4994</v>
      </c>
      <c r="AJ919" s="3827" t="s">
        <v>4995</v>
      </c>
      <c r="AK919" s="2574"/>
    </row>
    <row r="920" spans="1:37" s="2405" customFormat="1" ht="15" customHeight="1" thickBot="1" x14ac:dyDescent="0.25">
      <c r="B920" s="3828"/>
      <c r="C920" s="3828"/>
      <c r="D920" s="3828"/>
      <c r="E920" s="3828"/>
      <c r="F920" s="3828"/>
      <c r="G920" s="3828"/>
      <c r="H920" s="3828"/>
      <c r="I920" s="3829"/>
      <c r="J920" s="3829"/>
      <c r="K920" s="3829"/>
      <c r="L920" s="3829"/>
      <c r="M920" s="2658" t="s">
        <v>5037</v>
      </c>
      <c r="N920" s="2657" t="s">
        <v>2798</v>
      </c>
      <c r="O920" s="3829"/>
      <c r="P920" s="3829"/>
      <c r="Q920" s="3829"/>
      <c r="R920" s="3829"/>
      <c r="S920" s="3828"/>
      <c r="T920" s="3828"/>
      <c r="U920" s="3828"/>
      <c r="V920" s="3828"/>
      <c r="W920" s="3828"/>
      <c r="X920" s="3828"/>
      <c r="Y920" s="3828"/>
      <c r="Z920" s="3828"/>
      <c r="AA920" s="3828"/>
      <c r="AB920" s="3829"/>
      <c r="AC920" s="3829"/>
      <c r="AD920" s="3828"/>
      <c r="AE920" s="3828"/>
      <c r="AF920" s="3828"/>
      <c r="AG920" s="3828"/>
      <c r="AH920" s="3828"/>
      <c r="AI920" s="3828"/>
      <c r="AJ920" s="3828"/>
      <c r="AK920" s="2574"/>
    </row>
    <row r="921" spans="1:37" s="2405" customFormat="1" ht="15" customHeight="1" x14ac:dyDescent="0.2">
      <c r="B921" s="4785" t="s">
        <v>5125</v>
      </c>
      <c r="C921" s="4786"/>
      <c r="D921" s="2580" t="s">
        <v>5126</v>
      </c>
      <c r="E921" s="2581">
        <v>15</v>
      </c>
      <c r="F921" s="2581">
        <v>13</v>
      </c>
      <c r="G921" s="2688"/>
      <c r="H921" s="2698"/>
      <c r="I921" s="2698"/>
      <c r="J921" s="2698"/>
      <c r="K921" s="2688">
        <v>0.1</v>
      </c>
      <c r="L921" s="2688">
        <v>0.1</v>
      </c>
      <c r="M921" s="2580"/>
      <c r="N921" s="2699"/>
      <c r="O921" s="2688">
        <v>0.1</v>
      </c>
      <c r="P921" s="2688">
        <v>0.1</v>
      </c>
      <c r="Q921" s="2688">
        <v>0.1</v>
      </c>
      <c r="R921" s="2688">
        <v>0.1</v>
      </c>
      <c r="S921" s="2700"/>
      <c r="T921" s="2688"/>
      <c r="U921" s="2582"/>
      <c r="V921" s="2582"/>
      <c r="W921" s="2688"/>
      <c r="X921" s="2688">
        <v>0.06</v>
      </c>
      <c r="Y921" s="2582"/>
      <c r="Z921" s="2582">
        <v>9999</v>
      </c>
      <c r="AA921" s="2582"/>
      <c r="AB921" s="2688"/>
      <c r="AC921" s="2688">
        <v>0.06</v>
      </c>
      <c r="AD921" s="2581"/>
      <c r="AE921" s="2595">
        <v>0</v>
      </c>
      <c r="AF921" s="2596"/>
      <c r="AG921" s="2688"/>
      <c r="AH921" s="2701"/>
      <c r="AI921" s="2701"/>
      <c r="AJ921" s="2702"/>
      <c r="AK921" s="2574"/>
    </row>
    <row r="922" spans="1:37" s="2405" customFormat="1" ht="15" customHeight="1" x14ac:dyDescent="0.2">
      <c r="B922" s="4006" t="s">
        <v>5127</v>
      </c>
      <c r="C922" s="4007"/>
      <c r="D922" s="2557" t="s">
        <v>5128</v>
      </c>
      <c r="E922" s="2558">
        <v>20</v>
      </c>
      <c r="F922" s="2558">
        <v>18</v>
      </c>
      <c r="G922" s="2559"/>
      <c r="H922" s="2703"/>
      <c r="I922" s="2703"/>
      <c r="J922" s="2703"/>
      <c r="K922" s="2559">
        <v>0.1</v>
      </c>
      <c r="L922" s="2559">
        <v>0.1</v>
      </c>
      <c r="M922" s="2557"/>
      <c r="N922" s="2704"/>
      <c r="O922" s="2559">
        <v>0.1</v>
      </c>
      <c r="P922" s="2559">
        <v>0.1</v>
      </c>
      <c r="Q922" s="2559">
        <v>0.1</v>
      </c>
      <c r="R922" s="2559">
        <v>0.1</v>
      </c>
      <c r="S922" s="2614"/>
      <c r="T922" s="2559"/>
      <c r="U922" s="2705"/>
      <c r="V922" s="2705"/>
      <c r="W922" s="2559"/>
      <c r="X922" s="2559">
        <v>0.06</v>
      </c>
      <c r="Y922" s="2705"/>
      <c r="Z922" s="2705">
        <v>9999</v>
      </c>
      <c r="AA922" s="2705"/>
      <c r="AB922" s="2559"/>
      <c r="AC922" s="2559">
        <v>0.06</v>
      </c>
      <c r="AD922" s="2558"/>
      <c r="AE922" s="2584">
        <v>0</v>
      </c>
      <c r="AF922" s="2585"/>
      <c r="AG922" s="2559"/>
      <c r="AH922" s="2706"/>
      <c r="AI922" s="2706"/>
      <c r="AJ922" s="2707"/>
      <c r="AK922" s="2574"/>
    </row>
    <row r="923" spans="1:37" s="2405" customFormat="1" ht="15" customHeight="1" x14ac:dyDescent="0.2">
      <c r="B923" s="4006" t="s">
        <v>5129</v>
      </c>
      <c r="C923" s="4007"/>
      <c r="D923" s="2557" t="s">
        <v>5130</v>
      </c>
      <c r="E923" s="2558">
        <v>25</v>
      </c>
      <c r="F923" s="2558">
        <v>23</v>
      </c>
      <c r="G923" s="2559"/>
      <c r="H923" s="2703"/>
      <c r="I923" s="2703"/>
      <c r="J923" s="2703"/>
      <c r="K923" s="2559">
        <v>0.1</v>
      </c>
      <c r="L923" s="2559">
        <v>0.1</v>
      </c>
      <c r="M923" s="2557"/>
      <c r="N923" s="2704"/>
      <c r="O923" s="2559">
        <v>0.1</v>
      </c>
      <c r="P923" s="2559">
        <v>0.1</v>
      </c>
      <c r="Q923" s="2559">
        <v>0.1</v>
      </c>
      <c r="R923" s="2559">
        <v>0.1</v>
      </c>
      <c r="S923" s="2614"/>
      <c r="T923" s="2559"/>
      <c r="U923" s="2705"/>
      <c r="V923" s="2705"/>
      <c r="W923" s="2559"/>
      <c r="X923" s="2559">
        <v>0.06</v>
      </c>
      <c r="Y923" s="2705"/>
      <c r="Z923" s="2705">
        <v>9999</v>
      </c>
      <c r="AA923" s="2705"/>
      <c r="AB923" s="2559"/>
      <c r="AC923" s="2559">
        <v>0.06</v>
      </c>
      <c r="AD923" s="2558"/>
      <c r="AE923" s="2584">
        <v>0</v>
      </c>
      <c r="AF923" s="2585"/>
      <c r="AG923" s="2559"/>
      <c r="AH923" s="2706"/>
      <c r="AI923" s="2706"/>
      <c r="AJ923" s="2707"/>
      <c r="AK923" s="2574"/>
    </row>
    <row r="924" spans="1:37" s="2405" customFormat="1" ht="15" customHeight="1" x14ac:dyDescent="0.2">
      <c r="B924" s="4006" t="s">
        <v>5131</v>
      </c>
      <c r="C924" s="4007"/>
      <c r="D924" s="2557" t="s">
        <v>5132</v>
      </c>
      <c r="E924" s="2558">
        <v>30</v>
      </c>
      <c r="F924" s="2558">
        <v>13</v>
      </c>
      <c r="G924" s="2559"/>
      <c r="H924" s="2703"/>
      <c r="I924" s="2703"/>
      <c r="J924" s="2703"/>
      <c r="K924" s="2559">
        <v>0.1</v>
      </c>
      <c r="L924" s="2559">
        <v>0.1</v>
      </c>
      <c r="M924" s="2557"/>
      <c r="N924" s="2704"/>
      <c r="O924" s="2559">
        <v>0.1</v>
      </c>
      <c r="P924" s="2559">
        <v>0.1</v>
      </c>
      <c r="Q924" s="2559">
        <v>0.1</v>
      </c>
      <c r="R924" s="2559">
        <v>0.1</v>
      </c>
      <c r="S924" s="2614"/>
      <c r="T924" s="2559"/>
      <c r="U924" s="2705"/>
      <c r="V924" s="2705"/>
      <c r="W924" s="2559"/>
      <c r="X924" s="2559">
        <v>0.06</v>
      </c>
      <c r="Y924" s="2705"/>
      <c r="Z924" s="2705">
        <v>9999</v>
      </c>
      <c r="AA924" s="2705"/>
      <c r="AB924" s="2559"/>
      <c r="AC924" s="2559">
        <v>0.06</v>
      </c>
      <c r="AD924" s="2558"/>
      <c r="AE924" s="2584">
        <v>500</v>
      </c>
      <c r="AF924" s="2585"/>
      <c r="AG924" s="2559">
        <v>0.1</v>
      </c>
      <c r="AH924" s="2706"/>
      <c r="AI924" s="2706"/>
      <c r="AJ924" s="2707"/>
      <c r="AK924" s="2574"/>
    </row>
    <row r="925" spans="1:37" s="2405" customFormat="1" ht="15" customHeight="1" x14ac:dyDescent="0.2">
      <c r="B925" s="3914" t="s">
        <v>5133</v>
      </c>
      <c r="C925" s="3915"/>
      <c r="D925" s="2557" t="s">
        <v>5134</v>
      </c>
      <c r="E925" s="2558">
        <v>35</v>
      </c>
      <c r="F925" s="2558">
        <v>13</v>
      </c>
      <c r="G925" s="2559"/>
      <c r="H925" s="2703"/>
      <c r="I925" s="2703"/>
      <c r="J925" s="2703"/>
      <c r="K925" s="2559">
        <v>0.1</v>
      </c>
      <c r="L925" s="2559">
        <v>0.1</v>
      </c>
      <c r="M925" s="2557"/>
      <c r="N925" s="2704"/>
      <c r="O925" s="2559">
        <v>0.1</v>
      </c>
      <c r="P925" s="2559">
        <v>0.1</v>
      </c>
      <c r="Q925" s="2559">
        <v>0.1</v>
      </c>
      <c r="R925" s="2559">
        <v>0.1</v>
      </c>
      <c r="S925" s="2614"/>
      <c r="T925" s="2559"/>
      <c r="U925" s="2705"/>
      <c r="V925" s="2705"/>
      <c r="W925" s="2559"/>
      <c r="X925" s="2559">
        <v>0.06</v>
      </c>
      <c r="Y925" s="2705"/>
      <c r="Z925" s="2705">
        <v>9999</v>
      </c>
      <c r="AA925" s="2705"/>
      <c r="AB925" s="2559"/>
      <c r="AC925" s="2559">
        <v>0.06</v>
      </c>
      <c r="AD925" s="2558"/>
      <c r="AE925" s="2584">
        <v>1000</v>
      </c>
      <c r="AF925" s="2585"/>
      <c r="AG925" s="2559">
        <v>0.1</v>
      </c>
      <c r="AH925" s="2706"/>
      <c r="AI925" s="2706"/>
      <c r="AJ925" s="2707"/>
      <c r="AK925" s="2574"/>
    </row>
    <row r="926" spans="1:37" s="2405" customFormat="1" ht="15" customHeight="1" x14ac:dyDescent="0.2">
      <c r="B926" s="3914" t="s">
        <v>5135</v>
      </c>
      <c r="C926" s="3915"/>
      <c r="D926" s="2557" t="s">
        <v>5136</v>
      </c>
      <c r="E926" s="2558">
        <v>40</v>
      </c>
      <c r="F926" s="2558">
        <v>18</v>
      </c>
      <c r="G926" s="2559"/>
      <c r="H926" s="2703"/>
      <c r="I926" s="2703"/>
      <c r="J926" s="2703"/>
      <c r="K926" s="2559">
        <v>0.1</v>
      </c>
      <c r="L926" s="2559">
        <v>0.1</v>
      </c>
      <c r="M926" s="2557"/>
      <c r="N926" s="2704"/>
      <c r="O926" s="2559">
        <v>0.1</v>
      </c>
      <c r="P926" s="2559">
        <v>0.1</v>
      </c>
      <c r="Q926" s="2559">
        <v>0.1</v>
      </c>
      <c r="R926" s="2559">
        <v>0.1</v>
      </c>
      <c r="S926" s="2614"/>
      <c r="T926" s="2559"/>
      <c r="U926" s="2705"/>
      <c r="V926" s="2705"/>
      <c r="W926" s="2559"/>
      <c r="X926" s="2559">
        <v>0.06</v>
      </c>
      <c r="Y926" s="2705"/>
      <c r="Z926" s="2705">
        <v>9999</v>
      </c>
      <c r="AA926" s="2705"/>
      <c r="AB926" s="2559"/>
      <c r="AC926" s="2559">
        <v>0.06</v>
      </c>
      <c r="AD926" s="2558"/>
      <c r="AE926" s="2584">
        <v>1000</v>
      </c>
      <c r="AF926" s="2585"/>
      <c r="AG926" s="2559">
        <v>0.1</v>
      </c>
      <c r="AH926" s="2706"/>
      <c r="AI926" s="2706"/>
      <c r="AJ926" s="2707"/>
      <c r="AK926" s="2574"/>
    </row>
    <row r="927" spans="1:37" s="2405" customFormat="1" ht="15" customHeight="1" thickBot="1" x14ac:dyDescent="0.25">
      <c r="B927" s="3909"/>
      <c r="C927" s="3910"/>
      <c r="D927" s="2604"/>
      <c r="E927" s="2605"/>
      <c r="F927" s="2605"/>
      <c r="G927" s="2606"/>
      <c r="H927" s="2606"/>
      <c r="I927" s="2606"/>
      <c r="J927" s="2607"/>
      <c r="K927" s="2606"/>
      <c r="L927" s="2606"/>
      <c r="M927" s="2607"/>
      <c r="N927" s="2607"/>
      <c r="O927" s="2606"/>
      <c r="P927" s="2606"/>
      <c r="Q927" s="2606"/>
      <c r="R927" s="2606"/>
      <c r="S927" s="2608"/>
      <c r="T927" s="2608"/>
      <c r="U927" s="2608"/>
      <c r="V927" s="2608"/>
      <c r="W927" s="2608"/>
      <c r="X927" s="2606"/>
      <c r="Y927" s="2609"/>
      <c r="Z927" s="2609"/>
      <c r="AA927" s="2609"/>
      <c r="AB927" s="2609"/>
      <c r="AC927" s="2606"/>
      <c r="AD927" s="2609"/>
      <c r="AE927" s="2609"/>
      <c r="AF927" s="2609"/>
      <c r="AG927" s="2610"/>
      <c r="AH927" s="2609"/>
      <c r="AI927" s="2609"/>
      <c r="AJ927" s="2611"/>
      <c r="AK927" s="2574"/>
    </row>
    <row r="928" spans="1:37" s="2405" customFormat="1" ht="15" customHeight="1" x14ac:dyDescent="0.2">
      <c r="A928" s="712"/>
      <c r="B928" s="2575"/>
      <c r="C928" s="2568"/>
      <c r="D928" s="2568"/>
      <c r="E928" s="2568"/>
      <c r="F928" s="2568"/>
      <c r="G928" s="2568"/>
      <c r="H928" s="2568"/>
      <c r="I928" s="2569"/>
      <c r="J928" s="2569"/>
      <c r="K928" s="2569"/>
      <c r="L928" s="2569"/>
      <c r="M928" s="2568"/>
      <c r="N928" s="2569"/>
      <c r="O928" s="2569"/>
      <c r="P928" s="2569"/>
      <c r="Q928" s="2569"/>
      <c r="R928" s="2569"/>
      <c r="S928" s="2568"/>
      <c r="T928" s="2567"/>
      <c r="U928" s="2567"/>
      <c r="V928" s="2567"/>
      <c r="W928" s="2567"/>
      <c r="X928" s="2567"/>
      <c r="Y928" s="2567"/>
      <c r="Z928" s="2567"/>
      <c r="AA928" s="2567"/>
      <c r="AB928" s="2567"/>
      <c r="AC928" s="2567"/>
      <c r="AD928" s="2567"/>
      <c r="AE928" s="2567"/>
      <c r="AF928" s="2567"/>
      <c r="AG928" s="2567"/>
      <c r="AH928" s="2567"/>
      <c r="AI928" s="2567"/>
      <c r="AJ928" s="2570"/>
      <c r="AK928" s="2574"/>
    </row>
    <row r="929" spans="1:37" s="2405" customFormat="1" ht="15" customHeight="1" x14ac:dyDescent="0.2">
      <c r="A929" s="712"/>
      <c r="B929" s="3834" t="s">
        <v>4996</v>
      </c>
      <c r="C929" s="3835"/>
      <c r="D929" s="3836" t="s">
        <v>5137</v>
      </c>
      <c r="E929" s="3836"/>
      <c r="F929" s="3836"/>
      <c r="G929" s="3836"/>
      <c r="H929" s="2571"/>
      <c r="I929" s="2571"/>
      <c r="J929" s="2571"/>
      <c r="K929" s="2571"/>
      <c r="L929" s="2571"/>
      <c r="M929" s="2571"/>
      <c r="N929" s="2571"/>
      <c r="O929" s="2571"/>
      <c r="P929" s="2571"/>
      <c r="Q929" s="2571"/>
      <c r="R929" s="2571"/>
      <c r="S929" s="2571"/>
      <c r="T929" s="2567"/>
      <c r="U929" s="2567"/>
      <c r="V929" s="2567"/>
      <c r="W929" s="2567"/>
      <c r="X929" s="2567"/>
      <c r="Y929" s="2567"/>
      <c r="Z929" s="2567"/>
      <c r="AA929" s="2567"/>
      <c r="AB929" s="2567"/>
      <c r="AC929" s="2567"/>
      <c r="AD929" s="2567"/>
      <c r="AE929" s="2567"/>
      <c r="AF929" s="2567"/>
      <c r="AG929" s="2567"/>
      <c r="AH929" s="2567"/>
      <c r="AI929" s="2567"/>
      <c r="AJ929" s="2570"/>
      <c r="AK929" s="2574"/>
    </row>
    <row r="930" spans="1:37" s="2405" customFormat="1" ht="15" customHeight="1" x14ac:dyDescent="0.2">
      <c r="A930" s="712"/>
      <c r="B930" s="3834" t="s">
        <v>4997</v>
      </c>
      <c r="C930" s="3835"/>
      <c r="D930" s="3836" t="s">
        <v>5138</v>
      </c>
      <c r="E930" s="3836"/>
      <c r="F930" s="3836"/>
      <c r="G930" s="3836"/>
      <c r="H930" s="2571"/>
      <c r="I930" s="2571"/>
      <c r="J930" s="2571"/>
      <c r="K930" s="2571"/>
      <c r="L930" s="2571"/>
      <c r="M930" s="2571"/>
      <c r="N930" s="2571"/>
      <c r="O930" s="2571"/>
      <c r="P930" s="2571"/>
      <c r="Q930" s="2571"/>
      <c r="R930" s="2571"/>
      <c r="S930" s="2571"/>
      <c r="T930" s="2567"/>
      <c r="U930" s="2567"/>
      <c r="V930" s="2567"/>
      <c r="W930" s="2567"/>
      <c r="X930" s="2567"/>
      <c r="Y930" s="2567"/>
      <c r="Z930" s="2567"/>
      <c r="AA930" s="2567"/>
      <c r="AB930" s="2567"/>
      <c r="AC930" s="2567"/>
      <c r="AD930" s="2567"/>
      <c r="AE930" s="2567"/>
      <c r="AF930" s="2567"/>
      <c r="AG930" s="2567"/>
      <c r="AH930" s="2567"/>
      <c r="AI930" s="2567"/>
      <c r="AJ930" s="2570"/>
      <c r="AK930" s="2574"/>
    </row>
    <row r="931" spans="1:37" s="2405" customFormat="1" ht="15" customHeight="1" thickBot="1" x14ac:dyDescent="0.25">
      <c r="B931" s="3938"/>
      <c r="C931" s="3939"/>
      <c r="D931" s="3940"/>
      <c r="E931" s="3940"/>
      <c r="F931" s="3940"/>
      <c r="G931" s="3940"/>
      <c r="H931" s="2576"/>
      <c r="I931" s="2576"/>
      <c r="J931" s="2576"/>
      <c r="K931" s="2576"/>
      <c r="L931" s="2576"/>
      <c r="M931" s="2576"/>
      <c r="N931" s="2576"/>
      <c r="O931" s="2576"/>
      <c r="P931" s="2576"/>
      <c r="Q931" s="2576"/>
      <c r="R931" s="2576"/>
      <c r="S931" s="2576"/>
      <c r="T931" s="2577"/>
      <c r="U931" s="2577"/>
      <c r="V931" s="2577"/>
      <c r="W931" s="2577"/>
      <c r="X931" s="2577"/>
      <c r="Y931" s="2577"/>
      <c r="Z931" s="2577"/>
      <c r="AA931" s="2577"/>
      <c r="AB931" s="2577"/>
      <c r="AC931" s="2577"/>
      <c r="AD931" s="2577"/>
      <c r="AE931" s="2577"/>
      <c r="AF931" s="2577"/>
      <c r="AG931" s="2577"/>
      <c r="AH931" s="2577"/>
      <c r="AI931" s="2577"/>
      <c r="AJ931" s="2578"/>
      <c r="AK931" s="2579"/>
    </row>
    <row r="932" spans="1:37" s="2405" customFormat="1" ht="15" customHeight="1" x14ac:dyDescent="0.3">
      <c r="B932" s="2668"/>
      <c r="C932" s="2669"/>
      <c r="D932" s="2669"/>
      <c r="E932" s="534"/>
      <c r="F932" s="534"/>
      <c r="G932" s="534"/>
      <c r="H932" s="534"/>
      <c r="I932" s="2667"/>
      <c r="J932" s="2667"/>
      <c r="K932" s="2667"/>
      <c r="L932" s="2667"/>
      <c r="M932" s="2667"/>
      <c r="N932" s="2667"/>
      <c r="O932" s="2667"/>
      <c r="P932" s="2667"/>
    </row>
    <row r="933" spans="1:37" s="2405" customFormat="1" ht="15" customHeight="1" thickBot="1" x14ac:dyDescent="0.35">
      <c r="C933" s="2669"/>
      <c r="D933" s="2669"/>
      <c r="E933" s="534"/>
      <c r="F933" s="534"/>
      <c r="G933" s="534"/>
      <c r="H933" s="534"/>
      <c r="I933" s="2667"/>
      <c r="J933" s="2667"/>
      <c r="K933" s="2667"/>
      <c r="L933" s="2667"/>
      <c r="M933" s="2667"/>
      <c r="N933" s="2667"/>
      <c r="O933" s="2667"/>
      <c r="P933" s="2667"/>
    </row>
    <row r="934" spans="1:37" s="2405" customFormat="1" ht="15" customHeight="1" x14ac:dyDescent="0.2">
      <c r="B934" s="3839" t="s">
        <v>5005</v>
      </c>
      <c r="C934" s="3840"/>
      <c r="D934" s="3840"/>
      <c r="E934" s="3840"/>
      <c r="F934" s="3840"/>
      <c r="G934" s="3840"/>
      <c r="H934" s="3840"/>
      <c r="I934" s="3840"/>
      <c r="J934" s="3840"/>
      <c r="K934" s="3840"/>
      <c r="L934" s="3840"/>
      <c r="M934" s="3840"/>
      <c r="N934" s="3840"/>
      <c r="O934" s="3840"/>
      <c r="P934" s="3840"/>
      <c r="Q934" s="3840"/>
      <c r="R934" s="3840"/>
      <c r="S934" s="3840"/>
      <c r="T934" s="3840"/>
      <c r="U934" s="3840"/>
      <c r="V934" s="3840"/>
      <c r="W934" s="3840"/>
      <c r="X934" s="3840"/>
      <c r="Y934" s="3840"/>
      <c r="Z934" s="3840"/>
      <c r="AA934" s="3840"/>
      <c r="AB934" s="3840"/>
      <c r="AC934" s="3840"/>
      <c r="AD934" s="3840"/>
      <c r="AE934" s="3840"/>
      <c r="AF934" s="3840"/>
      <c r="AG934" s="3840"/>
      <c r="AH934" s="3840"/>
      <c r="AI934" s="3840"/>
      <c r="AJ934" s="3840"/>
      <c r="AK934" s="3841"/>
    </row>
    <row r="935" spans="1:37" s="2405" customFormat="1" ht="15" customHeight="1" x14ac:dyDescent="0.2">
      <c r="B935" s="2572"/>
      <c r="C935" s="2661"/>
      <c r="D935" s="2661"/>
      <c r="E935" s="2661"/>
      <c r="F935" s="2661"/>
      <c r="G935" s="2573"/>
      <c r="H935" s="2573"/>
      <c r="I935" s="2573"/>
      <c r="J935" s="2573"/>
      <c r="K935" s="2573"/>
      <c r="L935" s="2573"/>
      <c r="M935" s="2573"/>
      <c r="N935" s="2573"/>
      <c r="O935" s="2573"/>
      <c r="P935" s="2573"/>
      <c r="Q935" s="2573"/>
      <c r="R935" s="2573"/>
      <c r="S935" s="2573"/>
      <c r="T935" s="2573"/>
      <c r="U935" s="2573"/>
      <c r="V935" s="2573"/>
      <c r="W935" s="2573"/>
      <c r="X935" s="2573"/>
      <c r="Y935" s="2573"/>
      <c r="Z935" s="2573"/>
      <c r="AA935" s="2573"/>
      <c r="AB935" s="2573"/>
      <c r="AC935" s="2573"/>
      <c r="AD935" s="2573"/>
      <c r="AE935" s="2573"/>
      <c r="AF935" s="2573"/>
      <c r="AG935" s="2573"/>
      <c r="AH935" s="2573"/>
      <c r="AI935" s="2573"/>
      <c r="AJ935" s="2573"/>
      <c r="AK935" s="2574"/>
    </row>
    <row r="936" spans="1:37" s="2405" customFormat="1" ht="15" customHeight="1" x14ac:dyDescent="0.2">
      <c r="B936" s="2572" t="s">
        <v>4992</v>
      </c>
      <c r="C936" s="2661"/>
      <c r="D936" s="3962" t="s">
        <v>5119</v>
      </c>
      <c r="E936" s="3962"/>
      <c r="F936" s="3962"/>
      <c r="G936" s="2573"/>
      <c r="H936" s="2573"/>
      <c r="I936" s="2573"/>
      <c r="J936" s="2573"/>
      <c r="K936" s="2573"/>
      <c r="L936" s="2573"/>
      <c r="M936" s="2573"/>
      <c r="N936" s="2573"/>
      <c r="O936" s="2573"/>
      <c r="P936" s="2573"/>
      <c r="Q936" s="2573"/>
      <c r="R936" s="2573"/>
      <c r="S936" s="2573"/>
      <c r="T936" s="2573"/>
      <c r="U936" s="2573"/>
      <c r="V936" s="2573"/>
      <c r="W936" s="2573"/>
      <c r="X936" s="2573"/>
      <c r="Y936" s="2573"/>
      <c r="Z936" s="2573"/>
      <c r="AA936" s="2573"/>
      <c r="AB936" s="2573"/>
      <c r="AC936" s="2573"/>
      <c r="AD936" s="2573"/>
      <c r="AE936" s="2573"/>
      <c r="AF936" s="2573"/>
      <c r="AG936" s="2573"/>
      <c r="AH936" s="2573"/>
      <c r="AI936" s="2573"/>
      <c r="AJ936" s="2573"/>
      <c r="AK936" s="2574"/>
    </row>
    <row r="937" spans="1:37" s="2405" customFormat="1" ht="15" customHeight="1" x14ac:dyDescent="0.2">
      <c r="B937" s="3863" t="s">
        <v>5006</v>
      </c>
      <c r="C937" s="3864"/>
      <c r="D937" s="3972">
        <v>41454</v>
      </c>
      <c r="E937" s="3973"/>
      <c r="F937" s="2661"/>
      <c r="G937" s="2573"/>
      <c r="H937" s="2573"/>
      <c r="I937" s="2573"/>
      <c r="J937" s="2573"/>
      <c r="K937" s="2573"/>
      <c r="L937" s="2573"/>
      <c r="M937" s="2573"/>
      <c r="N937" s="2573"/>
      <c r="O937" s="2573"/>
      <c r="P937" s="2573"/>
      <c r="Q937" s="2573"/>
      <c r="R937" s="2573"/>
      <c r="S937" s="2573"/>
      <c r="T937" s="2573"/>
      <c r="U937" s="2573"/>
      <c r="V937" s="2573"/>
      <c r="W937" s="2573"/>
      <c r="X937" s="2573"/>
      <c r="Y937" s="2573"/>
      <c r="Z937" s="2573"/>
      <c r="AA937" s="2573"/>
      <c r="AB937" s="2573"/>
      <c r="AC937" s="2573"/>
      <c r="AD937" s="2573"/>
      <c r="AE937" s="2573"/>
      <c r="AF937" s="2573"/>
      <c r="AG937" s="2573"/>
      <c r="AH937" s="2573"/>
      <c r="AI937" s="2573"/>
      <c r="AJ937" s="2573"/>
      <c r="AK937" s="2574"/>
    </row>
    <row r="938" spans="1:37" s="2405" customFormat="1" ht="15" customHeight="1" thickBot="1" x14ac:dyDescent="0.25">
      <c r="B938" s="2660"/>
      <c r="C938" s="2661"/>
      <c r="D938" s="2663"/>
      <c r="E938" s="2664"/>
      <c r="F938" s="2661"/>
      <c r="G938" s="2573"/>
      <c r="H938" s="2573"/>
      <c r="I938" s="2573"/>
      <c r="J938" s="2573"/>
      <c r="K938" s="2573"/>
      <c r="L938" s="2573"/>
      <c r="M938" s="2573"/>
      <c r="N938" s="2573"/>
      <c r="O938" s="2573"/>
      <c r="P938" s="2573"/>
      <c r="Q938" s="2573"/>
      <c r="R938" s="2573"/>
      <c r="S938" s="2573"/>
      <c r="T938" s="2573"/>
      <c r="U938" s="2573"/>
      <c r="V938" s="2573"/>
      <c r="W938" s="2573"/>
      <c r="X938" s="2573"/>
      <c r="Y938" s="2573"/>
      <c r="Z938" s="2573"/>
      <c r="AA938" s="2573"/>
      <c r="AB938" s="2573"/>
      <c r="AC938" s="2573"/>
      <c r="AD938" s="2573"/>
      <c r="AE938" s="2573"/>
      <c r="AF938" s="2573"/>
      <c r="AG938" s="2573"/>
      <c r="AH938" s="2573"/>
      <c r="AI938" s="2573"/>
      <c r="AJ938" s="2573"/>
      <c r="AK938" s="2574"/>
    </row>
    <row r="939" spans="1:37" s="2405" customFormat="1" ht="87" customHeight="1" thickBot="1" x14ac:dyDescent="0.25">
      <c r="B939" s="4017" t="s">
        <v>5007</v>
      </c>
      <c r="C939" s="4018"/>
      <c r="D939" s="3963" t="s">
        <v>5120</v>
      </c>
      <c r="E939" s="3964"/>
      <c r="F939" s="3964"/>
      <c r="G939" s="3964"/>
      <c r="H939" s="3964"/>
      <c r="I939" s="3964"/>
      <c r="J939" s="3964"/>
      <c r="K939" s="3964"/>
      <c r="L939" s="3964"/>
      <c r="M939" s="3964"/>
      <c r="N939" s="3964"/>
      <c r="O939" s="3964"/>
      <c r="P939" s="3964"/>
      <c r="Q939" s="3965"/>
      <c r="R939" s="2573"/>
      <c r="S939" s="2573"/>
      <c r="T939" s="2573"/>
      <c r="U939" s="2573"/>
      <c r="V939" s="2573"/>
      <c r="W939" s="2573"/>
      <c r="X939" s="2573"/>
      <c r="Y939" s="2573"/>
      <c r="Z939" s="2573"/>
      <c r="AA939" s="2573"/>
      <c r="AB939" s="2573"/>
      <c r="AC939" s="2573"/>
      <c r="AD939" s="2573"/>
      <c r="AE939" s="2573"/>
      <c r="AF939" s="2573"/>
      <c r="AG939" s="2573"/>
      <c r="AH939" s="2573"/>
      <c r="AI939" s="2573"/>
      <c r="AJ939" s="2573"/>
      <c r="AK939" s="2574"/>
    </row>
    <row r="940" spans="1:37" s="2405" customFormat="1" ht="15" customHeight="1" thickBot="1" x14ac:dyDescent="0.25">
      <c r="B940" s="3827" t="s">
        <v>5008</v>
      </c>
      <c r="C940" s="3827"/>
      <c r="D940" s="3827" t="s">
        <v>4998</v>
      </c>
      <c r="E940" s="3827" t="s">
        <v>5009</v>
      </c>
      <c r="F940" s="3850" t="s">
        <v>224</v>
      </c>
      <c r="G940" s="3850"/>
      <c r="H940" s="3850"/>
      <c r="I940" s="3850"/>
      <c r="J940" s="3850"/>
      <c r="K940" s="3850"/>
      <c r="L940" s="3850"/>
      <c r="M940" s="3850"/>
      <c r="N940" s="3850"/>
      <c r="O940" s="3850"/>
      <c r="P940" s="3850"/>
      <c r="Q940" s="3850"/>
      <c r="R940" s="3850"/>
      <c r="S940" s="3850" t="s">
        <v>340</v>
      </c>
      <c r="T940" s="3850"/>
      <c r="U940" s="3850"/>
      <c r="V940" s="3850"/>
      <c r="W940" s="3850"/>
      <c r="X940" s="3850"/>
      <c r="Y940" s="3850"/>
      <c r="Z940" s="3850"/>
      <c r="AA940" s="3850"/>
      <c r="AB940" s="3850"/>
      <c r="AC940" s="3850"/>
      <c r="AD940" s="3850" t="s">
        <v>225</v>
      </c>
      <c r="AE940" s="3850"/>
      <c r="AF940" s="3850"/>
      <c r="AG940" s="3850"/>
      <c r="AH940" s="3851" t="s">
        <v>4993</v>
      </c>
      <c r="AI940" s="3851"/>
      <c r="AJ940" s="3851"/>
      <c r="AK940" s="2574"/>
    </row>
    <row r="941" spans="1:37" s="2405" customFormat="1" ht="35.25" customHeight="1" thickBot="1" x14ac:dyDescent="0.25">
      <c r="B941" s="3828"/>
      <c r="C941" s="3828"/>
      <c r="D941" s="3828"/>
      <c r="E941" s="3828"/>
      <c r="F941" s="3828" t="s">
        <v>5010</v>
      </c>
      <c r="G941" s="3828" t="s">
        <v>5011</v>
      </c>
      <c r="H941" s="3827" t="s">
        <v>5012</v>
      </c>
      <c r="I941" s="3830" t="s">
        <v>5013</v>
      </c>
      <c r="J941" s="3830" t="s">
        <v>5014</v>
      </c>
      <c r="K941" s="3829" t="s">
        <v>5015</v>
      </c>
      <c r="L941" s="3829" t="s">
        <v>5016</v>
      </c>
      <c r="M941" s="3830" t="s">
        <v>5017</v>
      </c>
      <c r="N941" s="3830"/>
      <c r="O941" s="3829" t="s">
        <v>5018</v>
      </c>
      <c r="P941" s="3829" t="s">
        <v>5019</v>
      </c>
      <c r="Q941" s="3829" t="s">
        <v>5020</v>
      </c>
      <c r="R941" s="3829" t="s">
        <v>5021</v>
      </c>
      <c r="S941" s="3827" t="s">
        <v>5022</v>
      </c>
      <c r="T941" s="3827" t="s">
        <v>5023</v>
      </c>
      <c r="U941" s="3827" t="s">
        <v>5024</v>
      </c>
      <c r="V941" s="3827" t="s">
        <v>5025</v>
      </c>
      <c r="W941" s="3827" t="s">
        <v>5026</v>
      </c>
      <c r="X941" s="3827" t="s">
        <v>5027</v>
      </c>
      <c r="Y941" s="3827" t="s">
        <v>5028</v>
      </c>
      <c r="Z941" s="3827" t="s">
        <v>5029</v>
      </c>
      <c r="AA941" s="3827" t="s">
        <v>5030</v>
      </c>
      <c r="AB941" s="3830" t="s">
        <v>5031</v>
      </c>
      <c r="AC941" s="3830" t="s">
        <v>5032</v>
      </c>
      <c r="AD941" s="3827" t="s">
        <v>5033</v>
      </c>
      <c r="AE941" s="3827" t="s">
        <v>5034</v>
      </c>
      <c r="AF941" s="3827" t="s">
        <v>5035</v>
      </c>
      <c r="AG941" s="3827" t="s">
        <v>5036</v>
      </c>
      <c r="AH941" s="3827" t="s">
        <v>1154</v>
      </c>
      <c r="AI941" s="3827" t="s">
        <v>4994</v>
      </c>
      <c r="AJ941" s="3827" t="s">
        <v>4995</v>
      </c>
      <c r="AK941" s="2574"/>
    </row>
    <row r="942" spans="1:37" s="2405" customFormat="1" ht="32.25" customHeight="1" x14ac:dyDescent="0.2">
      <c r="B942" s="3828"/>
      <c r="C942" s="3828"/>
      <c r="D942" s="3828"/>
      <c r="E942" s="3828"/>
      <c r="F942" s="3828"/>
      <c r="G942" s="3828"/>
      <c r="H942" s="3828"/>
      <c r="I942" s="3829"/>
      <c r="J942" s="3829"/>
      <c r="K942" s="3829"/>
      <c r="L942" s="3829"/>
      <c r="M942" s="2658" t="s">
        <v>5037</v>
      </c>
      <c r="N942" s="2657" t="s">
        <v>2798</v>
      </c>
      <c r="O942" s="3829"/>
      <c r="P942" s="3829"/>
      <c r="Q942" s="3829"/>
      <c r="R942" s="3829"/>
      <c r="S942" s="3828"/>
      <c r="T942" s="3828"/>
      <c r="U942" s="3828"/>
      <c r="V942" s="3828"/>
      <c r="W942" s="3828"/>
      <c r="X942" s="3828"/>
      <c r="Y942" s="3828"/>
      <c r="Z942" s="3828"/>
      <c r="AA942" s="3828"/>
      <c r="AB942" s="3829"/>
      <c r="AC942" s="3829"/>
      <c r="AD942" s="3828"/>
      <c r="AE942" s="3828"/>
      <c r="AF942" s="3828"/>
      <c r="AG942" s="3828"/>
      <c r="AH942" s="3828"/>
      <c r="AI942" s="3828"/>
      <c r="AJ942" s="3828"/>
      <c r="AK942" s="2574"/>
    </row>
    <row r="943" spans="1:37" s="2405" customFormat="1" ht="15" customHeight="1" thickBot="1" x14ac:dyDescent="0.25">
      <c r="B943" s="4010" t="s">
        <v>5121</v>
      </c>
      <c r="C943" s="4011"/>
      <c r="D943" s="2693"/>
      <c r="E943" s="2694"/>
      <c r="F943" s="2694"/>
      <c r="G943" s="2694"/>
      <c r="H943" s="2694"/>
      <c r="I943" s="2694"/>
      <c r="J943" s="2694"/>
      <c r="K943" s="2694"/>
      <c r="L943" s="2605"/>
      <c r="M943" s="2694"/>
      <c r="N943" s="2694"/>
      <c r="O943" s="2694"/>
      <c r="P943" s="2694"/>
      <c r="Q943" s="2694"/>
      <c r="R943" s="2694"/>
      <c r="S943" s="2694"/>
      <c r="T943" s="2694"/>
      <c r="U943" s="2694"/>
      <c r="V943" s="2694"/>
      <c r="W943" s="2694"/>
      <c r="X943" s="2694"/>
      <c r="Y943" s="2694"/>
      <c r="Z943" s="2694"/>
      <c r="AA943" s="2694"/>
      <c r="AB943" s="2694"/>
      <c r="AC943" s="2694"/>
      <c r="AD943" s="2694"/>
      <c r="AE943" s="2694"/>
      <c r="AF943" s="2694"/>
      <c r="AG943" s="2694"/>
      <c r="AH943" s="2694"/>
      <c r="AI943" s="2694"/>
      <c r="AJ943" s="2694"/>
      <c r="AK943" s="2574"/>
    </row>
    <row r="944" spans="1:37" s="2405" customFormat="1" ht="15" customHeight="1" x14ac:dyDescent="0.2">
      <c r="B944" s="2575"/>
      <c r="C944" s="2568"/>
      <c r="D944" s="2568"/>
      <c r="E944" s="2568"/>
      <c r="F944" s="2568"/>
      <c r="G944" s="2568"/>
      <c r="H944" s="2568"/>
      <c r="I944" s="2569"/>
      <c r="J944" s="2569"/>
      <c r="K944" s="2569"/>
      <c r="L944" s="2569"/>
      <c r="M944" s="2568"/>
      <c r="N944" s="2569"/>
      <c r="O944" s="2569"/>
      <c r="P944" s="2569"/>
      <c r="Q944" s="2569"/>
      <c r="R944" s="2569"/>
      <c r="S944" s="2568"/>
      <c r="T944" s="2567"/>
      <c r="U944" s="2567"/>
      <c r="V944" s="2567"/>
      <c r="W944" s="2567"/>
      <c r="X944" s="2567"/>
      <c r="Y944" s="2567"/>
      <c r="Z944" s="2567"/>
      <c r="AA944" s="2567"/>
      <c r="AB944" s="2567"/>
      <c r="AC944" s="2567"/>
      <c r="AD944" s="2567"/>
      <c r="AE944" s="2567"/>
      <c r="AF944" s="2567"/>
      <c r="AG944" s="2567"/>
      <c r="AH944" s="2567"/>
      <c r="AI944" s="2567"/>
      <c r="AJ944" s="2570"/>
      <c r="AK944" s="2574"/>
    </row>
    <row r="945" spans="2:37" s="2405" customFormat="1" ht="15" customHeight="1" x14ac:dyDescent="0.2">
      <c r="B945" s="3834" t="s">
        <v>4996</v>
      </c>
      <c r="C945" s="3835"/>
      <c r="D945" s="3836" t="s">
        <v>1871</v>
      </c>
      <c r="E945" s="3836"/>
      <c r="F945" s="3836"/>
      <c r="G945" s="3836"/>
      <c r="H945" s="2571"/>
      <c r="I945" s="2571"/>
      <c r="J945" s="2571"/>
      <c r="K945" s="2571"/>
      <c r="L945" s="2571"/>
      <c r="M945" s="2571"/>
      <c r="N945" s="2571"/>
      <c r="O945" s="2571"/>
      <c r="P945" s="2571"/>
      <c r="Q945" s="2571"/>
      <c r="R945" s="2571"/>
      <c r="S945" s="2571"/>
      <c r="T945" s="2567"/>
      <c r="U945" s="2567"/>
      <c r="V945" s="2567"/>
      <c r="W945" s="2567"/>
      <c r="X945" s="2567"/>
      <c r="Y945" s="2567"/>
      <c r="Z945" s="2567"/>
      <c r="AA945" s="2567"/>
      <c r="AB945" s="2567"/>
      <c r="AC945" s="2567"/>
      <c r="AD945" s="2567"/>
      <c r="AE945" s="2567"/>
      <c r="AF945" s="2567"/>
      <c r="AG945" s="2567"/>
      <c r="AH945" s="2567"/>
      <c r="AI945" s="2567"/>
      <c r="AJ945" s="2570"/>
      <c r="AK945" s="2574"/>
    </row>
    <row r="946" spans="2:37" s="2405" customFormat="1" ht="15" customHeight="1" thickBot="1" x14ac:dyDescent="0.25">
      <c r="B946" s="3938" t="s">
        <v>4997</v>
      </c>
      <c r="C946" s="3939"/>
      <c r="D946" s="4015" t="s">
        <v>5122</v>
      </c>
      <c r="E946" s="4015"/>
      <c r="F946" s="4015"/>
      <c r="G946" s="4015"/>
      <c r="H946" s="2576"/>
      <c r="I946" s="2576"/>
      <c r="J946" s="2576"/>
      <c r="K946" s="2576"/>
      <c r="L946" s="2576"/>
      <c r="M946" s="2576"/>
      <c r="N946" s="2576"/>
      <c r="O946" s="2576"/>
      <c r="P946" s="2576"/>
      <c r="Q946" s="2576"/>
      <c r="R946" s="2576"/>
      <c r="S946" s="2576"/>
      <c r="T946" s="2577"/>
      <c r="U946" s="2577"/>
      <c r="V946" s="2577"/>
      <c r="W946" s="2577"/>
      <c r="X946" s="2577"/>
      <c r="Y946" s="2577"/>
      <c r="Z946" s="2577"/>
      <c r="AA946" s="2577"/>
      <c r="AB946" s="2577"/>
      <c r="AC946" s="2577"/>
      <c r="AD946" s="2577"/>
      <c r="AE946" s="2577"/>
      <c r="AF946" s="2577"/>
      <c r="AG946" s="2577"/>
      <c r="AH946" s="2577"/>
      <c r="AI946" s="2577"/>
      <c r="AJ946" s="2578"/>
      <c r="AK946" s="2579"/>
    </row>
    <row r="947" spans="2:37" s="2405" customFormat="1" ht="15" customHeight="1" x14ac:dyDescent="0.3">
      <c r="B947" s="2668"/>
      <c r="C947" s="2669"/>
      <c r="D947" s="2669"/>
      <c r="E947" s="534"/>
      <c r="F947" s="534"/>
      <c r="G947" s="534"/>
      <c r="H947" s="534"/>
      <c r="I947" s="2667"/>
      <c r="J947" s="2667"/>
      <c r="K947" s="2667"/>
      <c r="L947" s="2667"/>
      <c r="M947" s="2667"/>
      <c r="N947" s="2667"/>
      <c r="O947" s="2667"/>
      <c r="P947" s="2667"/>
    </row>
    <row r="948" spans="2:37" s="2405" customFormat="1" ht="15" customHeight="1" thickBot="1" x14ac:dyDescent="0.35">
      <c r="C948" s="2414"/>
      <c r="D948" s="2414"/>
      <c r="E948" s="534"/>
      <c r="F948" s="534"/>
      <c r="G948" s="534"/>
      <c r="H948" s="534"/>
      <c r="I948" s="2413"/>
      <c r="J948" s="2413"/>
      <c r="K948" s="2413"/>
      <c r="L948" s="2413"/>
      <c r="M948" s="2413"/>
      <c r="N948" s="2413"/>
      <c r="O948" s="2413"/>
      <c r="P948" s="2413"/>
    </row>
    <row r="949" spans="2:37" s="2405" customFormat="1" ht="15" customHeight="1" x14ac:dyDescent="0.2">
      <c r="B949" s="3839" t="s">
        <v>5005</v>
      </c>
      <c r="C949" s="3840"/>
      <c r="D949" s="3840"/>
      <c r="E949" s="3840"/>
      <c r="F949" s="3840"/>
      <c r="G949" s="3840"/>
      <c r="H949" s="3840"/>
      <c r="I949" s="3840"/>
      <c r="J949" s="3840"/>
      <c r="K949" s="3840"/>
      <c r="L949" s="3840"/>
      <c r="M949" s="3840"/>
      <c r="N949" s="3840"/>
      <c r="O949" s="3840"/>
      <c r="P949" s="3840"/>
      <c r="Q949" s="3840"/>
      <c r="R949" s="3840"/>
      <c r="S949" s="3840"/>
      <c r="T949" s="3840"/>
      <c r="U949" s="3840"/>
      <c r="V949" s="3840"/>
      <c r="W949" s="3840"/>
      <c r="X949" s="3840"/>
      <c r="Y949" s="3840"/>
      <c r="Z949" s="3840"/>
      <c r="AA949" s="3840"/>
      <c r="AB949" s="3840"/>
      <c r="AC949" s="3840"/>
      <c r="AD949" s="3840"/>
      <c r="AE949" s="3840"/>
      <c r="AF949" s="3840"/>
      <c r="AG949" s="3840"/>
      <c r="AH949" s="3840"/>
      <c r="AI949" s="3840"/>
      <c r="AJ949" s="3840"/>
      <c r="AK949" s="3841"/>
    </row>
    <row r="950" spans="2:37" s="2405" customFormat="1" ht="15" customHeight="1" x14ac:dyDescent="0.2">
      <c r="B950" s="2572"/>
      <c r="C950" s="2681"/>
      <c r="D950" s="2681"/>
      <c r="E950" s="2681"/>
      <c r="F950" s="2681"/>
      <c r="G950" s="2573"/>
      <c r="H950" s="2573"/>
      <c r="I950" s="2573"/>
      <c r="J950" s="2573"/>
      <c r="K950" s="2573"/>
      <c r="L950" s="2573"/>
      <c r="M950" s="2573"/>
      <c r="N950" s="2573"/>
      <c r="O950" s="2573"/>
      <c r="P950" s="2573"/>
      <c r="Q950" s="2573"/>
      <c r="R950" s="2573"/>
      <c r="S950" s="2573"/>
      <c r="T950" s="2573"/>
      <c r="U950" s="2573"/>
      <c r="V950" s="2573"/>
      <c r="W950" s="2573"/>
      <c r="X950" s="2573"/>
      <c r="Y950" s="2573"/>
      <c r="Z950" s="2573"/>
      <c r="AA950" s="2573"/>
      <c r="AB950" s="2573"/>
      <c r="AC950" s="2573"/>
      <c r="AD950" s="2573"/>
      <c r="AE950" s="2573"/>
      <c r="AF950" s="2573"/>
      <c r="AG950" s="2573"/>
      <c r="AH950" s="2573"/>
      <c r="AI950" s="2573"/>
      <c r="AJ950" s="2573"/>
      <c r="AK950" s="2574"/>
    </row>
    <row r="951" spans="2:37" s="2405" customFormat="1" ht="15" customHeight="1" x14ac:dyDescent="0.2">
      <c r="B951" s="2572" t="s">
        <v>4992</v>
      </c>
      <c r="C951" s="2681"/>
      <c r="D951" s="3962" t="s">
        <v>5369</v>
      </c>
      <c r="E951" s="3962"/>
      <c r="F951" s="3962"/>
      <c r="G951" s="2573"/>
      <c r="H951" s="2573"/>
      <c r="I951" s="2573"/>
      <c r="J951" s="2573"/>
      <c r="K951" s="2573"/>
      <c r="L951" s="2573"/>
      <c r="M951" s="2573"/>
      <c r="N951" s="2573"/>
      <c r="O951" s="2573"/>
      <c r="P951" s="2573"/>
      <c r="Q951" s="2573"/>
      <c r="R951" s="2573"/>
      <c r="S951" s="2573"/>
      <c r="T951" s="2573"/>
      <c r="U951" s="2573"/>
      <c r="V951" s="2573"/>
      <c r="W951" s="2573"/>
      <c r="X951" s="2573"/>
      <c r="Y951" s="2573"/>
      <c r="Z951" s="2573"/>
      <c r="AA951" s="2573"/>
      <c r="AB951" s="2573"/>
      <c r="AC951" s="2573"/>
      <c r="AD951" s="2573"/>
      <c r="AE951" s="2573"/>
      <c r="AF951" s="2573"/>
      <c r="AG951" s="2573"/>
      <c r="AH951" s="2573"/>
      <c r="AI951" s="2573"/>
      <c r="AJ951" s="2573"/>
      <c r="AK951" s="2574"/>
    </row>
    <row r="952" spans="2:37" s="2405" customFormat="1" ht="15" customHeight="1" thickBot="1" x14ac:dyDescent="0.25">
      <c r="B952" s="3863" t="s">
        <v>5006</v>
      </c>
      <c r="C952" s="3864"/>
      <c r="D952" s="3972">
        <v>41395</v>
      </c>
      <c r="E952" s="3973"/>
      <c r="F952" s="2681"/>
      <c r="G952" s="2573"/>
      <c r="H952" s="2573"/>
      <c r="I952" s="2573"/>
      <c r="J952" s="2573"/>
      <c r="K952" s="2573"/>
      <c r="L952" s="2573"/>
      <c r="M952" s="2573"/>
      <c r="N952" s="2573"/>
      <c r="O952" s="2573"/>
      <c r="P952" s="2573"/>
      <c r="Q952" s="2573"/>
      <c r="R952" s="2573"/>
      <c r="S952" s="2573"/>
      <c r="T952" s="2573"/>
      <c r="U952" s="2573"/>
      <c r="V952" s="2573"/>
      <c r="W952" s="2573"/>
      <c r="X952" s="2573"/>
      <c r="Y952" s="2573"/>
      <c r="Z952" s="2573"/>
      <c r="AA952" s="2573"/>
      <c r="AB952" s="2573"/>
      <c r="AC952" s="2573"/>
      <c r="AD952" s="2573"/>
      <c r="AE952" s="2573"/>
      <c r="AF952" s="2573"/>
      <c r="AG952" s="2573"/>
      <c r="AH952" s="2573"/>
      <c r="AI952" s="2573"/>
      <c r="AJ952" s="2573"/>
      <c r="AK952" s="2574"/>
    </row>
    <row r="953" spans="2:37" s="2405" customFormat="1" ht="15" customHeight="1" thickBot="1" x14ac:dyDescent="0.25">
      <c r="B953" s="3844" t="s">
        <v>5007</v>
      </c>
      <c r="C953" s="3871"/>
      <c r="D953" s="3963" t="s">
        <v>5370</v>
      </c>
      <c r="E953" s="3964"/>
      <c r="F953" s="3964"/>
      <c r="G953" s="3964"/>
      <c r="H953" s="3964"/>
      <c r="I953" s="3964"/>
      <c r="J953" s="3964"/>
      <c r="K953" s="3964"/>
      <c r="L953" s="3964"/>
      <c r="M953" s="3964"/>
      <c r="N953" s="3964"/>
      <c r="O953" s="3964"/>
      <c r="P953" s="3964"/>
      <c r="Q953" s="3965"/>
      <c r="R953" s="2573"/>
      <c r="S953" s="2573"/>
      <c r="T953" s="2573"/>
      <c r="U953" s="2573"/>
      <c r="V953" s="2573"/>
      <c r="W953" s="2573"/>
      <c r="X953" s="2573"/>
      <c r="Y953" s="2573"/>
      <c r="Z953" s="2573"/>
      <c r="AA953" s="2573"/>
      <c r="AB953" s="2573"/>
      <c r="AC953" s="2573"/>
      <c r="AD953" s="2573"/>
      <c r="AE953" s="2573"/>
      <c r="AF953" s="2573"/>
      <c r="AG953" s="2573"/>
      <c r="AH953" s="2573"/>
      <c r="AI953" s="2573"/>
      <c r="AJ953" s="2573"/>
      <c r="AK953" s="2574"/>
    </row>
    <row r="954" spans="2:37" s="2405" customFormat="1" ht="15" customHeight="1" thickBot="1" x14ac:dyDescent="0.25">
      <c r="B954" s="3865"/>
      <c r="C954" s="3849"/>
      <c r="D954" s="3849"/>
      <c r="E954" s="3849"/>
      <c r="F954" s="3849"/>
      <c r="G954" s="3849"/>
      <c r="H954" s="3849"/>
      <c r="I954" s="3849"/>
      <c r="J954" s="3849"/>
      <c r="K954" s="3849"/>
      <c r="L954" s="3849"/>
      <c r="M954" s="3849"/>
      <c r="N954" s="3849"/>
      <c r="O954" s="3849"/>
      <c r="P954" s="3849"/>
      <c r="Q954" s="3849"/>
      <c r="R954" s="2573"/>
      <c r="S954" s="2573"/>
      <c r="T954" s="2573"/>
      <c r="U954" s="2573"/>
      <c r="V954" s="2573"/>
      <c r="W954" s="2573"/>
      <c r="X954" s="2573"/>
      <c r="Y954" s="2573"/>
      <c r="Z954" s="2573"/>
      <c r="AA954" s="2573"/>
      <c r="AB954" s="2573"/>
      <c r="AC954" s="2573"/>
      <c r="AD954" s="2573"/>
      <c r="AE954" s="2573"/>
      <c r="AF954" s="2573"/>
      <c r="AG954" s="2573"/>
      <c r="AH954" s="2573"/>
      <c r="AI954" s="2573"/>
      <c r="AJ954" s="2573"/>
      <c r="AK954" s="2574"/>
    </row>
    <row r="955" spans="2:37" s="2405" customFormat="1" ht="15" customHeight="1" thickBot="1" x14ac:dyDescent="0.25">
      <c r="B955" s="3827" t="s">
        <v>5008</v>
      </c>
      <c r="C955" s="3827"/>
      <c r="D955" s="3827" t="s">
        <v>4998</v>
      </c>
      <c r="E955" s="3827" t="s">
        <v>5009</v>
      </c>
      <c r="F955" s="3850" t="s">
        <v>224</v>
      </c>
      <c r="G955" s="3850"/>
      <c r="H955" s="3850"/>
      <c r="I955" s="3850"/>
      <c r="J955" s="3850"/>
      <c r="K955" s="3850"/>
      <c r="L955" s="3850"/>
      <c r="M955" s="3850"/>
      <c r="N955" s="3850"/>
      <c r="O955" s="3850"/>
      <c r="P955" s="3850"/>
      <c r="Q955" s="3850"/>
      <c r="R955" s="3850"/>
      <c r="S955" s="3850" t="s">
        <v>340</v>
      </c>
      <c r="T955" s="3850"/>
      <c r="U955" s="3850"/>
      <c r="V955" s="3850"/>
      <c r="W955" s="3850"/>
      <c r="X955" s="3850"/>
      <c r="Y955" s="3850"/>
      <c r="Z955" s="3850"/>
      <c r="AA955" s="3850"/>
      <c r="AB955" s="3850"/>
      <c r="AC955" s="3850"/>
      <c r="AD955" s="3850" t="s">
        <v>225</v>
      </c>
      <c r="AE955" s="3850"/>
      <c r="AF955" s="3850"/>
      <c r="AG955" s="3850"/>
      <c r="AH955" s="3851" t="s">
        <v>4993</v>
      </c>
      <c r="AI955" s="3851"/>
      <c r="AJ955" s="3851"/>
      <c r="AK955" s="2574"/>
    </row>
    <row r="956" spans="2:37" s="2405" customFormat="1" ht="35.25" customHeight="1" thickBot="1" x14ac:dyDescent="0.25">
      <c r="B956" s="3828"/>
      <c r="C956" s="3828"/>
      <c r="D956" s="3828"/>
      <c r="E956" s="3828"/>
      <c r="F956" s="3828" t="s">
        <v>5010</v>
      </c>
      <c r="G956" s="3828" t="s">
        <v>5011</v>
      </c>
      <c r="H956" s="3827" t="s">
        <v>5012</v>
      </c>
      <c r="I956" s="3830" t="s">
        <v>5013</v>
      </c>
      <c r="J956" s="3830" t="s">
        <v>5014</v>
      </c>
      <c r="K956" s="3829" t="s">
        <v>5015</v>
      </c>
      <c r="L956" s="3829" t="s">
        <v>5016</v>
      </c>
      <c r="M956" s="3830" t="s">
        <v>5017</v>
      </c>
      <c r="N956" s="3830"/>
      <c r="O956" s="3829" t="s">
        <v>5018</v>
      </c>
      <c r="P956" s="3829" t="s">
        <v>5019</v>
      </c>
      <c r="Q956" s="3829" t="s">
        <v>5020</v>
      </c>
      <c r="R956" s="3829" t="s">
        <v>5021</v>
      </c>
      <c r="S956" s="3827" t="s">
        <v>5022</v>
      </c>
      <c r="T956" s="3827" t="s">
        <v>5023</v>
      </c>
      <c r="U956" s="3827" t="s">
        <v>5024</v>
      </c>
      <c r="V956" s="3827" t="s">
        <v>5025</v>
      </c>
      <c r="W956" s="3827" t="s">
        <v>5026</v>
      </c>
      <c r="X956" s="3827" t="s">
        <v>5027</v>
      </c>
      <c r="Y956" s="3827" t="s">
        <v>5028</v>
      </c>
      <c r="Z956" s="3827" t="s">
        <v>5029</v>
      </c>
      <c r="AA956" s="3827" t="s">
        <v>5030</v>
      </c>
      <c r="AB956" s="3830" t="s">
        <v>5031</v>
      </c>
      <c r="AC956" s="3830" t="s">
        <v>5032</v>
      </c>
      <c r="AD956" s="3827" t="s">
        <v>5033</v>
      </c>
      <c r="AE956" s="3827" t="s">
        <v>5034</v>
      </c>
      <c r="AF956" s="3827" t="s">
        <v>5035</v>
      </c>
      <c r="AG956" s="3827" t="s">
        <v>5036</v>
      </c>
      <c r="AH956" s="3827" t="s">
        <v>1154</v>
      </c>
      <c r="AI956" s="3827" t="s">
        <v>4994</v>
      </c>
      <c r="AJ956" s="3827" t="s">
        <v>4995</v>
      </c>
      <c r="AK956" s="2574"/>
    </row>
    <row r="957" spans="2:37" s="2405" customFormat="1" ht="15" customHeight="1" thickBot="1" x14ac:dyDescent="0.25">
      <c r="B957" s="3828"/>
      <c r="C957" s="3828"/>
      <c r="D957" s="3828"/>
      <c r="E957" s="3828"/>
      <c r="F957" s="3828"/>
      <c r="G957" s="3828"/>
      <c r="H957" s="3828"/>
      <c r="I957" s="3829"/>
      <c r="J957" s="3829"/>
      <c r="K957" s="3829"/>
      <c r="L957" s="3829"/>
      <c r="M957" s="2680" t="s">
        <v>5037</v>
      </c>
      <c r="N957" s="2679" t="s">
        <v>2798</v>
      </c>
      <c r="O957" s="3829"/>
      <c r="P957" s="3829"/>
      <c r="Q957" s="3829"/>
      <c r="R957" s="3829"/>
      <c r="S957" s="3828"/>
      <c r="T957" s="3828"/>
      <c r="U957" s="3828"/>
      <c r="V957" s="3828"/>
      <c r="W957" s="3828"/>
      <c r="X957" s="3828"/>
      <c r="Y957" s="3828"/>
      <c r="Z957" s="3828"/>
      <c r="AA957" s="3828"/>
      <c r="AB957" s="3829"/>
      <c r="AC957" s="3829"/>
      <c r="AD957" s="3828"/>
      <c r="AE957" s="3828"/>
      <c r="AF957" s="3828"/>
      <c r="AG957" s="3828"/>
      <c r="AH957" s="3828"/>
      <c r="AI957" s="3828"/>
      <c r="AJ957" s="3828"/>
      <c r="AK957" s="2574"/>
    </row>
    <row r="958" spans="2:37" s="2405" customFormat="1" ht="15" customHeight="1" x14ac:dyDescent="0.2">
      <c r="B958" s="3980" t="s">
        <v>5371</v>
      </c>
      <c r="C958" s="4822"/>
      <c r="D958" s="2799" t="s">
        <v>5372</v>
      </c>
      <c r="E958" s="2581">
        <v>30</v>
      </c>
      <c r="F958" s="2581">
        <v>12</v>
      </c>
      <c r="G958" s="2688"/>
      <c r="H958" s="2698"/>
      <c r="I958" s="2698"/>
      <c r="J958" s="2698">
        <v>150</v>
      </c>
      <c r="K958" s="2688">
        <v>0.08</v>
      </c>
      <c r="L958" s="2688">
        <v>0.15</v>
      </c>
      <c r="M958" s="2580"/>
      <c r="N958" s="2699"/>
      <c r="O958" s="2688">
        <v>0.15</v>
      </c>
      <c r="P958" s="2688">
        <v>0.15</v>
      </c>
      <c r="Q958" s="2688">
        <v>0.15</v>
      </c>
      <c r="R958" s="2688">
        <v>0.15</v>
      </c>
      <c r="S958" s="2700">
        <v>3</v>
      </c>
      <c r="T958" s="2688"/>
      <c r="U958" s="2582"/>
      <c r="V958" s="2582">
        <v>100</v>
      </c>
      <c r="W958" s="2688">
        <v>0.03</v>
      </c>
      <c r="X958" s="2688">
        <v>0.06</v>
      </c>
      <c r="Y958" s="2582"/>
      <c r="Z958" s="2582"/>
      <c r="AA958" s="2582"/>
      <c r="AB958" s="2688">
        <v>0.06</v>
      </c>
      <c r="AC958" s="2688">
        <v>0.06</v>
      </c>
      <c r="AD958" s="2581">
        <v>15</v>
      </c>
      <c r="AE958" s="2595">
        <v>250</v>
      </c>
      <c r="AF958" s="2596">
        <v>0.06</v>
      </c>
      <c r="AG958" s="2596">
        <v>0.5</v>
      </c>
      <c r="AH958" s="2701"/>
      <c r="AI958" s="2701"/>
      <c r="AJ958" s="2765"/>
      <c r="AK958" s="2574"/>
    </row>
    <row r="959" spans="2:37" s="2405" customFormat="1" ht="15" customHeight="1" x14ac:dyDescent="0.2">
      <c r="B959" s="3914" t="s">
        <v>5373</v>
      </c>
      <c r="C959" s="4823"/>
      <c r="D959" s="2857" t="s">
        <v>5374</v>
      </c>
      <c r="E959" s="2558">
        <v>65</v>
      </c>
      <c r="F959" s="2558">
        <v>36</v>
      </c>
      <c r="G959" s="2559"/>
      <c r="H959" s="2703"/>
      <c r="I959" s="2703"/>
      <c r="J959" s="2703">
        <v>450</v>
      </c>
      <c r="K959" s="2559">
        <v>0.08</v>
      </c>
      <c r="L959" s="2559">
        <v>0.15</v>
      </c>
      <c r="M959" s="2557"/>
      <c r="N959" s="2704"/>
      <c r="O959" s="2559">
        <v>0.15</v>
      </c>
      <c r="P959" s="2559">
        <v>0.15</v>
      </c>
      <c r="Q959" s="2559">
        <v>0.15</v>
      </c>
      <c r="R959" s="2559">
        <v>0.15</v>
      </c>
      <c r="S959" s="2614">
        <v>6</v>
      </c>
      <c r="T959" s="2559"/>
      <c r="U959" s="2705"/>
      <c r="V959" s="2705">
        <v>200</v>
      </c>
      <c r="W959" s="2559">
        <v>0.03</v>
      </c>
      <c r="X959" s="2559">
        <v>0.06</v>
      </c>
      <c r="Y959" s="2705"/>
      <c r="Z959" s="2705"/>
      <c r="AA959" s="2705"/>
      <c r="AB959" s="2559">
        <v>0.06</v>
      </c>
      <c r="AC959" s="2559">
        <v>0.06</v>
      </c>
      <c r="AD959" s="2558">
        <v>23</v>
      </c>
      <c r="AE959" s="2584">
        <v>500</v>
      </c>
      <c r="AF959" s="2585">
        <v>0.05</v>
      </c>
      <c r="AG959" s="2585">
        <v>0.5</v>
      </c>
      <c r="AH959" s="2706"/>
      <c r="AI959" s="2706"/>
      <c r="AJ959" s="2858"/>
      <c r="AK959" s="2574"/>
    </row>
    <row r="960" spans="2:37" s="2405" customFormat="1" ht="15" customHeight="1" thickBot="1" x14ac:dyDescent="0.25">
      <c r="B960" s="3909"/>
      <c r="C960" s="3910"/>
      <c r="D960" s="2604"/>
      <c r="E960" s="2605"/>
      <c r="F960" s="2605"/>
      <c r="G960" s="2606"/>
      <c r="H960" s="2606"/>
      <c r="I960" s="2606"/>
      <c r="J960" s="2607"/>
      <c r="K960" s="2606"/>
      <c r="L960" s="2606"/>
      <c r="M960" s="2607"/>
      <c r="N960" s="2607"/>
      <c r="O960" s="2606"/>
      <c r="P960" s="2606"/>
      <c r="Q960" s="2606"/>
      <c r="R960" s="2606"/>
      <c r="S960" s="2608"/>
      <c r="T960" s="2608"/>
      <c r="U960" s="2608"/>
      <c r="V960" s="2608"/>
      <c r="W960" s="2608"/>
      <c r="X960" s="2606"/>
      <c r="Y960" s="2609"/>
      <c r="Z960" s="2609"/>
      <c r="AA960" s="2609"/>
      <c r="AB960" s="2609"/>
      <c r="AC960" s="2606"/>
      <c r="AD960" s="2609"/>
      <c r="AE960" s="2609"/>
      <c r="AF960" s="2609"/>
      <c r="AG960" s="2610"/>
      <c r="AH960" s="2609"/>
      <c r="AI960" s="2609"/>
      <c r="AJ960" s="2611"/>
      <c r="AK960" s="2574"/>
    </row>
    <row r="961" spans="2:37" s="2405" customFormat="1" ht="15" customHeight="1" x14ac:dyDescent="0.2">
      <c r="B961" s="2575"/>
      <c r="C961" s="2568"/>
      <c r="D961" s="2568"/>
      <c r="E961" s="2568"/>
      <c r="F961" s="2568"/>
      <c r="G961" s="2568"/>
      <c r="H961" s="2568"/>
      <c r="I961" s="2569"/>
      <c r="J961" s="2569"/>
      <c r="K961" s="2569"/>
      <c r="L961" s="2569"/>
      <c r="M961" s="2568"/>
      <c r="N961" s="2569"/>
      <c r="O961" s="2569"/>
      <c r="P961" s="2569"/>
      <c r="Q961" s="2569"/>
      <c r="R961" s="2569"/>
      <c r="S961" s="2568"/>
      <c r="T961" s="2567"/>
      <c r="U961" s="2567"/>
      <c r="V961" s="2567"/>
      <c r="W961" s="2567"/>
      <c r="X961" s="2567"/>
      <c r="Y961" s="2567"/>
      <c r="Z961" s="2567"/>
      <c r="AA961" s="2567"/>
      <c r="AB961" s="2567"/>
      <c r="AC961" s="2567"/>
      <c r="AD961" s="2567"/>
      <c r="AE961" s="2567"/>
      <c r="AF961" s="2567"/>
      <c r="AG961" s="2567"/>
      <c r="AH961" s="2567"/>
      <c r="AI961" s="2567"/>
      <c r="AJ961" s="2567"/>
      <c r="AK961" s="2574"/>
    </row>
    <row r="962" spans="2:37" s="2405" customFormat="1" ht="15" customHeight="1" x14ac:dyDescent="0.2">
      <c r="B962" s="3834" t="s">
        <v>4996</v>
      </c>
      <c r="C962" s="3835"/>
      <c r="D962" s="3836" t="s">
        <v>5163</v>
      </c>
      <c r="E962" s="3836"/>
      <c r="F962" s="3836"/>
      <c r="G962" s="3836"/>
      <c r="H962" s="2571"/>
      <c r="I962" s="2571"/>
      <c r="J962" s="2571"/>
      <c r="K962" s="2571"/>
      <c r="L962" s="2571"/>
      <c r="M962" s="2571"/>
      <c r="N962" s="2571"/>
      <c r="O962" s="2571"/>
      <c r="P962" s="2571"/>
      <c r="Q962" s="2571"/>
      <c r="R962" s="2571"/>
      <c r="S962" s="2571"/>
      <c r="T962" s="2567"/>
      <c r="U962" s="2567"/>
      <c r="V962" s="2567"/>
      <c r="W962" s="2567"/>
      <c r="X962" s="2567"/>
      <c r="Y962" s="2567"/>
      <c r="Z962" s="2567"/>
      <c r="AA962" s="2567"/>
      <c r="AB962" s="2567"/>
      <c r="AC962" s="2567"/>
      <c r="AD962" s="2567"/>
      <c r="AE962" s="2567"/>
      <c r="AF962" s="2567"/>
      <c r="AG962" s="2567"/>
      <c r="AH962" s="2567"/>
      <c r="AI962" s="2567"/>
      <c r="AJ962" s="2567"/>
      <c r="AK962" s="2574"/>
    </row>
    <row r="963" spans="2:37" s="2405" customFormat="1" ht="15" customHeight="1" x14ac:dyDescent="0.2">
      <c r="B963" s="3834" t="s">
        <v>4997</v>
      </c>
      <c r="C963" s="3835"/>
      <c r="D963" s="3836" t="s">
        <v>1517</v>
      </c>
      <c r="E963" s="3836"/>
      <c r="F963" s="3836"/>
      <c r="G963" s="3836"/>
      <c r="H963" s="2571"/>
      <c r="I963" s="2571"/>
      <c r="J963" s="2571"/>
      <c r="K963" s="2571"/>
      <c r="L963" s="2571"/>
      <c r="M963" s="2571"/>
      <c r="N963" s="2571"/>
      <c r="O963" s="2571"/>
      <c r="P963" s="2571"/>
      <c r="Q963" s="2571"/>
      <c r="R963" s="2571"/>
      <c r="S963" s="2571"/>
      <c r="T963" s="2567"/>
      <c r="U963" s="2567"/>
      <c r="V963" s="2567"/>
      <c r="W963" s="2567"/>
      <c r="X963" s="2567"/>
      <c r="Y963" s="2567"/>
      <c r="Z963" s="2567"/>
      <c r="AA963" s="2567"/>
      <c r="AB963" s="2567"/>
      <c r="AC963" s="2567"/>
      <c r="AD963" s="2567"/>
      <c r="AE963" s="2567"/>
      <c r="AF963" s="2567"/>
      <c r="AG963" s="2567"/>
      <c r="AH963" s="2567"/>
      <c r="AI963" s="2567"/>
      <c r="AJ963" s="2567"/>
      <c r="AK963" s="2574"/>
    </row>
    <row r="964" spans="2:37" s="2405" customFormat="1" ht="15" customHeight="1" thickBot="1" x14ac:dyDescent="0.25">
      <c r="B964" s="3938"/>
      <c r="C964" s="3939"/>
      <c r="D964" s="3940"/>
      <c r="E964" s="3940"/>
      <c r="F964" s="3940"/>
      <c r="G964" s="3940"/>
      <c r="H964" s="2576"/>
      <c r="I964" s="2576"/>
      <c r="J964" s="2576"/>
      <c r="K964" s="2576"/>
      <c r="L964" s="2576"/>
      <c r="M964" s="2576"/>
      <c r="N964" s="2576"/>
      <c r="O964" s="2576"/>
      <c r="P964" s="2576"/>
      <c r="Q964" s="2576"/>
      <c r="R964" s="2576"/>
      <c r="S964" s="2576"/>
      <c r="T964" s="2577"/>
      <c r="U964" s="2577"/>
      <c r="V964" s="2577"/>
      <c r="W964" s="2577"/>
      <c r="X964" s="2577"/>
      <c r="Y964" s="2577"/>
      <c r="Z964" s="2577"/>
      <c r="AA964" s="2577"/>
      <c r="AB964" s="2577"/>
      <c r="AC964" s="2577"/>
      <c r="AD964" s="2577"/>
      <c r="AE964" s="2577"/>
      <c r="AF964" s="2577"/>
      <c r="AG964" s="2577"/>
      <c r="AH964" s="2577"/>
      <c r="AI964" s="2577"/>
      <c r="AJ964" s="2577"/>
      <c r="AK964" s="2579"/>
    </row>
    <row r="965" spans="2:37" s="2405" customFormat="1" ht="15" customHeight="1" x14ac:dyDescent="0.2">
      <c r="B965" s="2686"/>
    </row>
    <row r="966" spans="2:37" s="2405" customFormat="1" ht="15" customHeight="1" thickBot="1" x14ac:dyDescent="0.25"/>
    <row r="967" spans="2:37" s="2405" customFormat="1" ht="15" customHeight="1" x14ac:dyDescent="0.2">
      <c r="B967" s="3839" t="s">
        <v>5005</v>
      </c>
      <c r="C967" s="3840"/>
      <c r="D967" s="3840"/>
      <c r="E967" s="3840"/>
      <c r="F967" s="3840"/>
      <c r="G967" s="3840"/>
      <c r="H967" s="3840"/>
      <c r="I967" s="3840"/>
      <c r="J967" s="3840"/>
      <c r="K967" s="3840"/>
      <c r="L967" s="3840"/>
      <c r="M967" s="3840"/>
      <c r="N967" s="3840"/>
      <c r="O967" s="3840"/>
      <c r="P967" s="3840"/>
      <c r="Q967" s="3840"/>
      <c r="R967" s="3840"/>
      <c r="S967" s="3840"/>
      <c r="T967" s="3840"/>
      <c r="U967" s="3840"/>
      <c r="V967" s="3840"/>
      <c r="W967" s="3840"/>
      <c r="X967" s="3840"/>
      <c r="Y967" s="3840"/>
      <c r="Z967" s="3840"/>
      <c r="AA967" s="3840"/>
      <c r="AB967" s="3840"/>
      <c r="AC967" s="3840"/>
      <c r="AD967" s="3840"/>
      <c r="AE967" s="3840"/>
      <c r="AF967" s="3840"/>
      <c r="AG967" s="3840"/>
      <c r="AH967" s="3840"/>
      <c r="AI967" s="3840"/>
      <c r="AJ967" s="3840"/>
      <c r="AK967" s="3841"/>
    </row>
    <row r="968" spans="2:37" s="2405" customFormat="1" ht="15" customHeight="1" x14ac:dyDescent="0.2">
      <c r="B968" s="2572"/>
      <c r="C968" s="2681"/>
      <c r="D968" s="2681"/>
      <c r="E968" s="2681"/>
      <c r="F968" s="2681"/>
      <c r="G968" s="2573"/>
      <c r="H968" s="2573"/>
      <c r="I968" s="2573"/>
      <c r="J968" s="2573"/>
      <c r="K968" s="2573"/>
      <c r="L968" s="2573"/>
      <c r="M968" s="2573"/>
      <c r="N968" s="2573"/>
      <c r="O968" s="2573"/>
      <c r="P968" s="2573"/>
      <c r="Q968" s="2573"/>
      <c r="R968" s="2573"/>
      <c r="S968" s="2573"/>
      <c r="T968" s="2573"/>
      <c r="U968" s="2573"/>
      <c r="V968" s="2573"/>
      <c r="W968" s="2573"/>
      <c r="X968" s="2573"/>
      <c r="Y968" s="2573"/>
      <c r="Z968" s="2573"/>
      <c r="AA968" s="2573"/>
      <c r="AB968" s="2573"/>
      <c r="AC968" s="2573"/>
      <c r="AD968" s="2573"/>
      <c r="AE968" s="2573"/>
      <c r="AF968" s="2573"/>
      <c r="AG968" s="2573"/>
      <c r="AH968" s="2573"/>
      <c r="AI968" s="2573"/>
      <c r="AJ968" s="2573"/>
      <c r="AK968" s="2574"/>
    </row>
    <row r="969" spans="2:37" s="2405" customFormat="1" ht="15" customHeight="1" x14ac:dyDescent="0.2">
      <c r="B969" s="2572" t="s">
        <v>4992</v>
      </c>
      <c r="C969" s="2681"/>
      <c r="D969" s="3962" t="s">
        <v>5375</v>
      </c>
      <c r="E969" s="3962"/>
      <c r="F969" s="3962"/>
      <c r="G969" s="2573"/>
      <c r="H969" s="2573"/>
      <c r="I969" s="2573"/>
      <c r="J969" s="2573"/>
      <c r="K969" s="2573"/>
      <c r="L969" s="2573"/>
      <c r="M969" s="2573"/>
      <c r="N969" s="2573"/>
      <c r="O969" s="2573"/>
      <c r="P969" s="2573"/>
      <c r="Q969" s="2573"/>
      <c r="R969" s="2573"/>
      <c r="S969" s="2573"/>
      <c r="T969" s="2573"/>
      <c r="U969" s="2573"/>
      <c r="V969" s="2573"/>
      <c r="W969" s="2573"/>
      <c r="X969" s="2573"/>
      <c r="Y969" s="2573"/>
      <c r="Z969" s="2573"/>
      <c r="AA969" s="2573"/>
      <c r="AB969" s="2573"/>
      <c r="AC969" s="2573"/>
      <c r="AD969" s="2573"/>
      <c r="AE969" s="2573"/>
      <c r="AF969" s="2573"/>
      <c r="AG969" s="2573"/>
      <c r="AH969" s="2573"/>
      <c r="AI969" s="2573"/>
      <c r="AJ969" s="2573"/>
      <c r="AK969" s="2574"/>
    </row>
    <row r="970" spans="2:37" s="2405" customFormat="1" ht="15" customHeight="1" thickBot="1" x14ac:dyDescent="0.25">
      <c r="B970" s="3863" t="s">
        <v>5006</v>
      </c>
      <c r="C970" s="3864"/>
      <c r="D970" s="3972">
        <v>41379</v>
      </c>
      <c r="E970" s="3973"/>
      <c r="F970" s="2944"/>
      <c r="G970" s="2573"/>
      <c r="H970" s="2573"/>
      <c r="I970" s="2573"/>
      <c r="J970" s="2573"/>
      <c r="K970" s="2573"/>
      <c r="L970" s="2573"/>
      <c r="M970" s="2573"/>
      <c r="N970" s="2573"/>
      <c r="O970" s="2573"/>
      <c r="P970" s="2573"/>
      <c r="Q970" s="2573"/>
      <c r="R970" s="2573"/>
      <c r="S970" s="2573"/>
      <c r="T970" s="2573"/>
      <c r="U970" s="2573"/>
      <c r="V970" s="2573"/>
      <c r="W970" s="2573"/>
      <c r="X970" s="2573"/>
      <c r="Y970" s="2573"/>
      <c r="Z970" s="2573"/>
      <c r="AA970" s="2573"/>
      <c r="AB970" s="2573"/>
      <c r="AC970" s="2573"/>
      <c r="AD970" s="2573"/>
      <c r="AE970" s="2573"/>
      <c r="AF970" s="2573"/>
      <c r="AG970" s="2573"/>
      <c r="AH970" s="2573"/>
      <c r="AI970" s="2573"/>
      <c r="AJ970" s="2573"/>
      <c r="AK970" s="2574"/>
    </row>
    <row r="971" spans="2:37" s="2405" customFormat="1" ht="191.25" customHeight="1" thickBot="1" x14ac:dyDescent="0.25">
      <c r="B971" s="3844" t="s">
        <v>5007</v>
      </c>
      <c r="C971" s="3871"/>
      <c r="D971" s="3963" t="s">
        <v>5376</v>
      </c>
      <c r="E971" s="3964"/>
      <c r="F971" s="3964"/>
      <c r="G971" s="3964"/>
      <c r="H971" s="3964"/>
      <c r="I971" s="3964"/>
      <c r="J971" s="3964"/>
      <c r="K971" s="3964"/>
      <c r="L971" s="3964"/>
      <c r="M971" s="3964"/>
      <c r="N971" s="3964"/>
      <c r="O971" s="3964"/>
      <c r="P971" s="3964"/>
      <c r="Q971" s="3965"/>
      <c r="R971" s="2573"/>
      <c r="S971" s="2573"/>
      <c r="T971" s="2573"/>
      <c r="U971" s="2573"/>
      <c r="V971" s="2573"/>
      <c r="W971" s="2573"/>
      <c r="X971" s="2573"/>
      <c r="Y971" s="2573"/>
      <c r="Z971" s="2573"/>
      <c r="AA971" s="2573"/>
      <c r="AB971" s="2573"/>
      <c r="AC971" s="2573"/>
      <c r="AD971" s="2573"/>
      <c r="AE971" s="2573"/>
      <c r="AF971" s="2573"/>
      <c r="AG971" s="2573"/>
      <c r="AH971" s="2573"/>
      <c r="AI971" s="2573"/>
      <c r="AJ971" s="2573"/>
      <c r="AK971" s="2574"/>
    </row>
    <row r="972" spans="2:37" s="2405" customFormat="1" ht="15" customHeight="1" thickBot="1" x14ac:dyDescent="0.25">
      <c r="B972" s="3865"/>
      <c r="C972" s="3849"/>
      <c r="D972" s="3849"/>
      <c r="E972" s="3849"/>
      <c r="F972" s="3849"/>
      <c r="G972" s="3849"/>
      <c r="H972" s="3849"/>
      <c r="I972" s="3849"/>
      <c r="J972" s="3849"/>
      <c r="K972" s="3849"/>
      <c r="L972" s="3849"/>
      <c r="M972" s="3849"/>
      <c r="N972" s="3849"/>
      <c r="O972" s="3849"/>
      <c r="P972" s="3849"/>
      <c r="Q972" s="3849"/>
      <c r="R972" s="2573"/>
      <c r="S972" s="2573"/>
      <c r="T972" s="2573"/>
      <c r="U972" s="2573"/>
      <c r="V972" s="2573"/>
      <c r="W972" s="2573"/>
      <c r="X972" s="2573"/>
      <c r="Y972" s="2573"/>
      <c r="Z972" s="2573"/>
      <c r="AA972" s="2573"/>
      <c r="AB972" s="2573"/>
      <c r="AC972" s="2573"/>
      <c r="AD972" s="2573"/>
      <c r="AE972" s="2573"/>
      <c r="AF972" s="2573"/>
      <c r="AG972" s="2573"/>
      <c r="AH972" s="2573"/>
      <c r="AI972" s="2573"/>
      <c r="AJ972" s="2573"/>
      <c r="AK972" s="2574"/>
    </row>
    <row r="973" spans="2:37" s="2405" customFormat="1" ht="15" customHeight="1" thickBot="1" x14ac:dyDescent="0.25">
      <c r="B973" s="3827" t="s">
        <v>5008</v>
      </c>
      <c r="C973" s="3827"/>
      <c r="D973" s="3827" t="s">
        <v>4998</v>
      </c>
      <c r="E973" s="3827" t="s">
        <v>5009</v>
      </c>
      <c r="F973" s="3850" t="s">
        <v>224</v>
      </c>
      <c r="G973" s="3850"/>
      <c r="H973" s="3850"/>
      <c r="I973" s="3850"/>
      <c r="J973" s="3850"/>
      <c r="K973" s="3850"/>
      <c r="L973" s="3850"/>
      <c r="M973" s="3850"/>
      <c r="N973" s="3850"/>
      <c r="O973" s="3850"/>
      <c r="P973" s="3850"/>
      <c r="Q973" s="3850"/>
      <c r="R973" s="3850"/>
      <c r="S973" s="3850" t="s">
        <v>340</v>
      </c>
      <c r="T973" s="3850"/>
      <c r="U973" s="3850"/>
      <c r="V973" s="3850"/>
      <c r="W973" s="3850"/>
      <c r="X973" s="3850"/>
      <c r="Y973" s="3850"/>
      <c r="Z973" s="3850"/>
      <c r="AA973" s="3850"/>
      <c r="AB973" s="3850"/>
      <c r="AC973" s="3850"/>
      <c r="AD973" s="3850" t="s">
        <v>225</v>
      </c>
      <c r="AE973" s="3850"/>
      <c r="AF973" s="3850"/>
      <c r="AG973" s="3850"/>
      <c r="AH973" s="3851" t="s">
        <v>4993</v>
      </c>
      <c r="AI973" s="3851"/>
      <c r="AJ973" s="3851"/>
      <c r="AK973" s="2574"/>
    </row>
    <row r="974" spans="2:37" s="2405" customFormat="1" ht="15" customHeight="1" thickBot="1" x14ac:dyDescent="0.25">
      <c r="B974" s="3828"/>
      <c r="C974" s="3828"/>
      <c r="D974" s="3828"/>
      <c r="E974" s="3828"/>
      <c r="F974" s="3828" t="s">
        <v>5010</v>
      </c>
      <c r="G974" s="3828" t="s">
        <v>5011</v>
      </c>
      <c r="H974" s="3827" t="s">
        <v>5012</v>
      </c>
      <c r="I974" s="3830" t="s">
        <v>5013</v>
      </c>
      <c r="J974" s="3830" t="s">
        <v>5014</v>
      </c>
      <c r="K974" s="3829" t="s">
        <v>5015</v>
      </c>
      <c r="L974" s="3829" t="s">
        <v>5016</v>
      </c>
      <c r="M974" s="3830" t="s">
        <v>5017</v>
      </c>
      <c r="N974" s="3830"/>
      <c r="O974" s="3829" t="s">
        <v>5018</v>
      </c>
      <c r="P974" s="3829" t="s">
        <v>5019</v>
      </c>
      <c r="Q974" s="3829" t="s">
        <v>5020</v>
      </c>
      <c r="R974" s="3829" t="s">
        <v>5021</v>
      </c>
      <c r="S974" s="3827" t="s">
        <v>5022</v>
      </c>
      <c r="T974" s="3827" t="s">
        <v>5023</v>
      </c>
      <c r="U974" s="3827" t="s">
        <v>5024</v>
      </c>
      <c r="V974" s="3827" t="s">
        <v>5025</v>
      </c>
      <c r="W974" s="3827" t="s">
        <v>5026</v>
      </c>
      <c r="X974" s="3827" t="s">
        <v>5027</v>
      </c>
      <c r="Y974" s="3827" t="s">
        <v>5028</v>
      </c>
      <c r="Z974" s="3827" t="s">
        <v>5029</v>
      </c>
      <c r="AA974" s="3827" t="s">
        <v>5030</v>
      </c>
      <c r="AB974" s="3830" t="s">
        <v>5031</v>
      </c>
      <c r="AC974" s="3830" t="s">
        <v>5032</v>
      </c>
      <c r="AD974" s="3827" t="s">
        <v>5033</v>
      </c>
      <c r="AE974" s="3827" t="s">
        <v>5034</v>
      </c>
      <c r="AF974" s="3827" t="s">
        <v>5035</v>
      </c>
      <c r="AG974" s="3827" t="s">
        <v>5036</v>
      </c>
      <c r="AH974" s="3827" t="s">
        <v>1154</v>
      </c>
      <c r="AI974" s="3827" t="s">
        <v>4994</v>
      </c>
      <c r="AJ974" s="3827" t="s">
        <v>4995</v>
      </c>
      <c r="AK974" s="2574"/>
    </row>
    <row r="975" spans="2:37" s="2405" customFormat="1" ht="15" customHeight="1" thickBot="1" x14ac:dyDescent="0.25">
      <c r="B975" s="3828"/>
      <c r="C975" s="3828"/>
      <c r="D975" s="3828"/>
      <c r="E975" s="3828"/>
      <c r="F975" s="3828"/>
      <c r="G975" s="3828"/>
      <c r="H975" s="3828"/>
      <c r="I975" s="3829"/>
      <c r="J975" s="3829"/>
      <c r="K975" s="3829"/>
      <c r="L975" s="3829"/>
      <c r="M975" s="2680" t="s">
        <v>5037</v>
      </c>
      <c r="N975" s="2679" t="s">
        <v>2798</v>
      </c>
      <c r="O975" s="3829"/>
      <c r="P975" s="3829"/>
      <c r="Q975" s="3829"/>
      <c r="R975" s="3829"/>
      <c r="S975" s="3828"/>
      <c r="T975" s="3828"/>
      <c r="U975" s="3828"/>
      <c r="V975" s="3828"/>
      <c r="W975" s="3828"/>
      <c r="X975" s="3828"/>
      <c r="Y975" s="3828"/>
      <c r="Z975" s="3828"/>
      <c r="AA975" s="3828"/>
      <c r="AB975" s="3829"/>
      <c r="AC975" s="3829"/>
      <c r="AD975" s="3828"/>
      <c r="AE975" s="3828"/>
      <c r="AF975" s="3828"/>
      <c r="AG975" s="3828"/>
      <c r="AH975" s="3828"/>
      <c r="AI975" s="3828"/>
      <c r="AJ975" s="3828"/>
      <c r="AK975" s="2574"/>
    </row>
    <row r="976" spans="2:37" s="2405" customFormat="1" ht="15" customHeight="1" x14ac:dyDescent="0.2">
      <c r="B976" s="3980" t="s">
        <v>5377</v>
      </c>
      <c r="C976" s="3981"/>
      <c r="D976" s="2580" t="s">
        <v>5378</v>
      </c>
      <c r="E976" s="2581">
        <v>59</v>
      </c>
      <c r="F976" s="2718"/>
      <c r="G976" s="2672"/>
      <c r="H976" s="2719"/>
      <c r="I976" s="2698" t="s">
        <v>1417</v>
      </c>
      <c r="J976" s="2719"/>
      <c r="K976" s="2672"/>
      <c r="L976" s="2688" t="s">
        <v>1417</v>
      </c>
      <c r="M976" s="2720"/>
      <c r="N976" s="2721"/>
      <c r="O976" s="2672"/>
      <c r="P976" s="2672"/>
      <c r="Q976" s="2688" t="s">
        <v>1417</v>
      </c>
      <c r="R976" s="2688" t="s">
        <v>1417</v>
      </c>
      <c r="S976" s="2700"/>
      <c r="T976" s="2672"/>
      <c r="U976" s="2722"/>
      <c r="V976" s="2582">
        <v>50</v>
      </c>
      <c r="W976" s="2672"/>
      <c r="X976" s="2688">
        <v>0.06</v>
      </c>
      <c r="Y976" s="2722"/>
      <c r="Z976" s="2582" t="s">
        <v>1417</v>
      </c>
      <c r="AA976" s="2722"/>
      <c r="AB976" s="2672"/>
      <c r="AC976" s="2688">
        <v>0.06</v>
      </c>
      <c r="AD976" s="2581">
        <v>59</v>
      </c>
      <c r="AE976" s="2595" t="s">
        <v>5379</v>
      </c>
      <c r="AF976" s="2596"/>
      <c r="AG976" s="2596" t="s">
        <v>1417</v>
      </c>
      <c r="AH976" s="2716"/>
      <c r="AI976" s="2716"/>
      <c r="AJ976" s="2702"/>
      <c r="AK976" s="2574"/>
    </row>
    <row r="977" spans="2:37" s="2405" customFormat="1" ht="15" customHeight="1" x14ac:dyDescent="0.2">
      <c r="B977" s="3914" t="s">
        <v>5380</v>
      </c>
      <c r="C977" s="3915"/>
      <c r="D977" s="2557" t="s">
        <v>5381</v>
      </c>
      <c r="E977" s="2558">
        <v>29.99</v>
      </c>
      <c r="F977" s="2692"/>
      <c r="G977" s="2671"/>
      <c r="H977" s="2781"/>
      <c r="I977" s="2703">
        <v>40</v>
      </c>
      <c r="J977" s="2781"/>
      <c r="K977" s="2671"/>
      <c r="L977" s="2559">
        <v>0.15</v>
      </c>
      <c r="M977" s="2691"/>
      <c r="N977" s="2782"/>
      <c r="O977" s="2671"/>
      <c r="P977" s="2671"/>
      <c r="Q977" s="2559">
        <v>0.15</v>
      </c>
      <c r="R977" s="2559">
        <v>0.15</v>
      </c>
      <c r="S977" s="2614"/>
      <c r="T977" s="2671"/>
      <c r="U977" s="2783"/>
      <c r="V977" s="2705" t="s">
        <v>1417</v>
      </c>
      <c r="W977" s="2671"/>
      <c r="X977" s="2559">
        <v>0.06</v>
      </c>
      <c r="Y977" s="2783"/>
      <c r="Z977" s="2705">
        <v>40</v>
      </c>
      <c r="AA977" s="2783"/>
      <c r="AB977" s="2671"/>
      <c r="AC977" s="2559">
        <v>0.06</v>
      </c>
      <c r="AD977" s="2558">
        <v>29.99</v>
      </c>
      <c r="AE977" s="2584">
        <v>1500</v>
      </c>
      <c r="AF977" s="2585"/>
      <c r="AG977" s="2585">
        <f>0.1</f>
        <v>0.1</v>
      </c>
      <c r="AH977" s="2717"/>
      <c r="AI977" s="2717"/>
      <c r="AJ977" s="2707"/>
      <c r="AK977" s="2574"/>
    </row>
    <row r="978" spans="2:37" s="2405" customFormat="1" ht="15" customHeight="1" x14ac:dyDescent="0.2">
      <c r="B978" s="3914" t="s">
        <v>5382</v>
      </c>
      <c r="C978" s="3915"/>
      <c r="D978" s="2557" t="s">
        <v>10</v>
      </c>
      <c r="E978" s="2558">
        <v>39.99</v>
      </c>
      <c r="F978" s="2692"/>
      <c r="G978" s="2671"/>
      <c r="H978" s="2781"/>
      <c r="I978" s="2703">
        <v>40</v>
      </c>
      <c r="J978" s="2781"/>
      <c r="K978" s="2671"/>
      <c r="L978" s="2559">
        <v>0.15</v>
      </c>
      <c r="M978" s="2691"/>
      <c r="N978" s="2782"/>
      <c r="O978" s="2671"/>
      <c r="P978" s="2671"/>
      <c r="Q978" s="2559">
        <v>0.15</v>
      </c>
      <c r="R978" s="2559">
        <v>0.15</v>
      </c>
      <c r="S978" s="2614"/>
      <c r="T978" s="2671"/>
      <c r="U978" s="2783"/>
      <c r="V978" s="2705" t="s">
        <v>1417</v>
      </c>
      <c r="W978" s="2671"/>
      <c r="X978" s="2559">
        <v>0.06</v>
      </c>
      <c r="Y978" s="2783"/>
      <c r="Z978" s="2705">
        <v>40</v>
      </c>
      <c r="AA978" s="2783"/>
      <c r="AB978" s="2671"/>
      <c r="AC978" s="2559">
        <v>0.06</v>
      </c>
      <c r="AD978" s="2558">
        <v>39.99</v>
      </c>
      <c r="AE978" s="2584">
        <v>2500</v>
      </c>
      <c r="AF978" s="2585"/>
      <c r="AG978" s="2585">
        <f t="shared" ref="AG978:AG979" si="0">0.1</f>
        <v>0.1</v>
      </c>
      <c r="AH978" s="2717"/>
      <c r="AI978" s="2717"/>
      <c r="AJ978" s="2707"/>
      <c r="AK978" s="2574"/>
    </row>
    <row r="979" spans="2:37" s="2405" customFormat="1" ht="15" customHeight="1" x14ac:dyDescent="0.2">
      <c r="B979" s="3914" t="s">
        <v>5383</v>
      </c>
      <c r="C979" s="3915"/>
      <c r="D979" s="2557" t="s">
        <v>5384</v>
      </c>
      <c r="E979" s="2558">
        <v>49.99</v>
      </c>
      <c r="F979" s="2692"/>
      <c r="G979" s="2671"/>
      <c r="H979" s="2781"/>
      <c r="I979" s="2703">
        <v>40</v>
      </c>
      <c r="J979" s="2781"/>
      <c r="K979" s="2671"/>
      <c r="L979" s="2559">
        <v>0.15</v>
      </c>
      <c r="M979" s="2691"/>
      <c r="N979" s="2782"/>
      <c r="O979" s="2671"/>
      <c r="P979" s="2671"/>
      <c r="Q979" s="2559">
        <v>0.15</v>
      </c>
      <c r="R979" s="2559">
        <v>0.15</v>
      </c>
      <c r="S979" s="2614"/>
      <c r="T979" s="2671"/>
      <c r="U979" s="2783"/>
      <c r="V979" s="2705" t="s">
        <v>1417</v>
      </c>
      <c r="W979" s="2671"/>
      <c r="X979" s="2559">
        <v>0.06</v>
      </c>
      <c r="Y979" s="2783"/>
      <c r="Z979" s="2705">
        <v>40</v>
      </c>
      <c r="AA979" s="2783"/>
      <c r="AB979" s="2671"/>
      <c r="AC979" s="2559">
        <v>0.06</v>
      </c>
      <c r="AD979" s="2558">
        <v>49.99</v>
      </c>
      <c r="AE979" s="2584">
        <v>3500</v>
      </c>
      <c r="AF979" s="2585"/>
      <c r="AG979" s="2585">
        <f t="shared" si="0"/>
        <v>0.1</v>
      </c>
      <c r="AH979" s="2717"/>
      <c r="AI979" s="2717"/>
      <c r="AJ979" s="2707"/>
      <c r="AK979" s="2574"/>
    </row>
    <row r="980" spans="2:37" s="2405" customFormat="1" ht="15" customHeight="1" x14ac:dyDescent="0.2">
      <c r="B980" s="3914" t="s">
        <v>5385</v>
      </c>
      <c r="C980" s="3915"/>
      <c r="D980" s="2557" t="s">
        <v>5386</v>
      </c>
      <c r="E980" s="2558">
        <v>69.989999999999995</v>
      </c>
      <c r="F980" s="2692"/>
      <c r="G980" s="2671"/>
      <c r="H980" s="2781"/>
      <c r="I980" s="2703">
        <v>40</v>
      </c>
      <c r="J980" s="2781"/>
      <c r="K980" s="2671"/>
      <c r="L980" s="2559">
        <v>0.15</v>
      </c>
      <c r="M980" s="2691"/>
      <c r="N980" s="2782"/>
      <c r="O980" s="2671"/>
      <c r="P980" s="2671"/>
      <c r="Q980" s="2559">
        <v>0.15</v>
      </c>
      <c r="R980" s="2559">
        <v>0.15</v>
      </c>
      <c r="S980" s="2614"/>
      <c r="T980" s="2671"/>
      <c r="U980" s="2783"/>
      <c r="V980" s="2705" t="s">
        <v>1417</v>
      </c>
      <c r="W980" s="2671"/>
      <c r="X980" s="2559">
        <v>0.06</v>
      </c>
      <c r="Y980" s="2783"/>
      <c r="Z980" s="2705">
        <v>40</v>
      </c>
      <c r="AA980" s="2783"/>
      <c r="AB980" s="2671"/>
      <c r="AC980" s="2559">
        <v>0.06</v>
      </c>
      <c r="AD980" s="2558">
        <v>69.989999999999995</v>
      </c>
      <c r="AE980" s="2584" t="s">
        <v>5379</v>
      </c>
      <c r="AF980" s="2585"/>
      <c r="AG980" s="2585" t="s">
        <v>1417</v>
      </c>
      <c r="AH980" s="2717"/>
      <c r="AI980" s="2717"/>
      <c r="AJ980" s="2707"/>
      <c r="AK980" s="2574"/>
    </row>
    <row r="981" spans="2:37" s="2405" customFormat="1" ht="15" customHeight="1" x14ac:dyDescent="0.2">
      <c r="B981" s="3914" t="s">
        <v>5387</v>
      </c>
      <c r="C981" s="3915"/>
      <c r="D981" s="2557" t="s">
        <v>5388</v>
      </c>
      <c r="E981" s="2558">
        <v>20</v>
      </c>
      <c r="F981" s="2692"/>
      <c r="G981" s="2671"/>
      <c r="H981" s="2781"/>
      <c r="I981" s="2703">
        <v>40</v>
      </c>
      <c r="J981" s="2781"/>
      <c r="K981" s="2671"/>
      <c r="L981" s="2559">
        <v>0.15</v>
      </c>
      <c r="M981" s="2691"/>
      <c r="N981" s="2782"/>
      <c r="O981" s="2671"/>
      <c r="P981" s="2671"/>
      <c r="Q981" s="2559">
        <v>0.15</v>
      </c>
      <c r="R981" s="2559">
        <v>0.15</v>
      </c>
      <c r="S981" s="2614"/>
      <c r="T981" s="2671"/>
      <c r="U981" s="2783"/>
      <c r="V981" s="2705" t="s">
        <v>1417</v>
      </c>
      <c r="W981" s="2671"/>
      <c r="X981" s="2559">
        <v>0.06</v>
      </c>
      <c r="Y981" s="2783"/>
      <c r="Z981" s="2705">
        <v>40</v>
      </c>
      <c r="AA981" s="2783"/>
      <c r="AB981" s="2671"/>
      <c r="AC981" s="2559">
        <v>0.06</v>
      </c>
      <c r="AD981" s="2558">
        <v>20</v>
      </c>
      <c r="AE981" s="2584">
        <v>1000</v>
      </c>
      <c r="AF981" s="2585"/>
      <c r="AG981" s="2585">
        <f t="shared" ref="AG981:AG983" si="1">0.1</f>
        <v>0.1</v>
      </c>
      <c r="AH981" s="2717"/>
      <c r="AI981" s="2717"/>
      <c r="AJ981" s="2707"/>
      <c r="AK981" s="2574"/>
    </row>
    <row r="982" spans="2:37" s="2405" customFormat="1" ht="15" customHeight="1" x14ac:dyDescent="0.2">
      <c r="B982" s="4006" t="s">
        <v>5389</v>
      </c>
      <c r="C982" s="4007"/>
      <c r="D982" s="2557" t="s">
        <v>5390</v>
      </c>
      <c r="E982" s="2558">
        <v>30</v>
      </c>
      <c r="F982" s="2692"/>
      <c r="G982" s="2671"/>
      <c r="H982" s="2781"/>
      <c r="I982" s="2703">
        <v>40</v>
      </c>
      <c r="J982" s="2781"/>
      <c r="K982" s="2671"/>
      <c r="L982" s="2559">
        <v>0.15</v>
      </c>
      <c r="M982" s="2691"/>
      <c r="N982" s="2782"/>
      <c r="O982" s="2671"/>
      <c r="P982" s="2671"/>
      <c r="Q982" s="2559">
        <v>0.15</v>
      </c>
      <c r="R982" s="2559">
        <v>0.15</v>
      </c>
      <c r="S982" s="2614"/>
      <c r="T982" s="2671"/>
      <c r="U982" s="2783"/>
      <c r="V982" s="2705" t="s">
        <v>1417</v>
      </c>
      <c r="W982" s="2671"/>
      <c r="X982" s="2559">
        <v>0.06</v>
      </c>
      <c r="Y982" s="2783"/>
      <c r="Z982" s="2705">
        <v>40</v>
      </c>
      <c r="AA982" s="2783"/>
      <c r="AB982" s="2671"/>
      <c r="AC982" s="2559">
        <v>0.06</v>
      </c>
      <c r="AD982" s="2558">
        <v>30</v>
      </c>
      <c r="AE982" s="2584">
        <v>2000</v>
      </c>
      <c r="AF982" s="2585"/>
      <c r="AG982" s="2585">
        <f t="shared" si="1"/>
        <v>0.1</v>
      </c>
      <c r="AH982" s="2717"/>
      <c r="AI982" s="2717"/>
      <c r="AJ982" s="2707"/>
      <c r="AK982" s="2574"/>
    </row>
    <row r="983" spans="2:37" s="2405" customFormat="1" ht="15" customHeight="1" x14ac:dyDescent="0.2">
      <c r="B983" s="4006" t="s">
        <v>5391</v>
      </c>
      <c r="C983" s="4007"/>
      <c r="D983" s="2557" t="s">
        <v>5392</v>
      </c>
      <c r="E983" s="2558">
        <v>40</v>
      </c>
      <c r="F983" s="2692"/>
      <c r="G983" s="2671"/>
      <c r="H983" s="2781"/>
      <c r="I983" s="2703">
        <v>40</v>
      </c>
      <c r="J983" s="2781"/>
      <c r="K983" s="2671"/>
      <c r="L983" s="2559">
        <v>0.15</v>
      </c>
      <c r="M983" s="2691"/>
      <c r="N983" s="2782"/>
      <c r="O983" s="2671"/>
      <c r="P983" s="2671"/>
      <c r="Q983" s="2559">
        <v>0.15</v>
      </c>
      <c r="R983" s="2559">
        <v>0.15</v>
      </c>
      <c r="S983" s="2614"/>
      <c r="T983" s="2671"/>
      <c r="U983" s="2783"/>
      <c r="V983" s="2705" t="s">
        <v>1417</v>
      </c>
      <c r="W983" s="2671"/>
      <c r="X983" s="2559">
        <v>0.06</v>
      </c>
      <c r="Y983" s="2783"/>
      <c r="Z983" s="2705">
        <v>40</v>
      </c>
      <c r="AA983" s="2783"/>
      <c r="AB983" s="2671"/>
      <c r="AC983" s="2559">
        <v>0.06</v>
      </c>
      <c r="AD983" s="2558">
        <v>40</v>
      </c>
      <c r="AE983" s="2584">
        <v>3000</v>
      </c>
      <c r="AF983" s="2585"/>
      <c r="AG983" s="2585">
        <f t="shared" si="1"/>
        <v>0.1</v>
      </c>
      <c r="AH983" s="2717"/>
      <c r="AI983" s="2717"/>
      <c r="AJ983" s="2707"/>
      <c r="AK983" s="2574"/>
    </row>
    <row r="984" spans="2:37" s="2405" customFormat="1" ht="15" customHeight="1" x14ac:dyDescent="0.2">
      <c r="B984" s="3914" t="s">
        <v>5393</v>
      </c>
      <c r="C984" s="3915"/>
      <c r="D984" s="2557" t="s">
        <v>5394</v>
      </c>
      <c r="E984" s="2558">
        <v>60</v>
      </c>
      <c r="F984" s="2692"/>
      <c r="G984" s="2671"/>
      <c r="H984" s="2781"/>
      <c r="I984" s="2703">
        <v>40</v>
      </c>
      <c r="J984" s="2781"/>
      <c r="K984" s="2671"/>
      <c r="L984" s="2559">
        <v>0.15</v>
      </c>
      <c r="M984" s="2691"/>
      <c r="N984" s="2782"/>
      <c r="O984" s="2671"/>
      <c r="P984" s="2671"/>
      <c r="Q984" s="2559">
        <v>0.15</v>
      </c>
      <c r="R984" s="2559">
        <v>0.15</v>
      </c>
      <c r="S984" s="2614"/>
      <c r="T984" s="2671"/>
      <c r="U984" s="2783"/>
      <c r="V984" s="2705" t="s">
        <v>1417</v>
      </c>
      <c r="W984" s="2671"/>
      <c r="X984" s="2559">
        <v>0.06</v>
      </c>
      <c r="Y984" s="2783"/>
      <c r="Z984" s="2705">
        <v>40</v>
      </c>
      <c r="AA984" s="2783"/>
      <c r="AB984" s="2671"/>
      <c r="AC984" s="2559">
        <v>0.06</v>
      </c>
      <c r="AD984" s="2558">
        <v>60</v>
      </c>
      <c r="AE984" s="2584" t="s">
        <v>5379</v>
      </c>
      <c r="AF984" s="2585"/>
      <c r="AG984" s="2585" t="s">
        <v>1417</v>
      </c>
      <c r="AH984" s="2717"/>
      <c r="AI984" s="2717"/>
      <c r="AJ984" s="2707"/>
      <c r="AK984" s="2574"/>
    </row>
    <row r="985" spans="2:37" s="2405" customFormat="1" ht="15" customHeight="1" x14ac:dyDescent="0.2">
      <c r="B985" s="2575"/>
      <c r="C985" s="2568"/>
      <c r="D985" s="2568"/>
      <c r="E985" s="2568"/>
      <c r="F985" s="2568"/>
      <c r="G985" s="2568"/>
      <c r="H985" s="2568"/>
      <c r="I985" s="2569"/>
      <c r="J985" s="2569"/>
      <c r="K985" s="2569"/>
      <c r="L985" s="2569"/>
      <c r="M985" s="2568"/>
      <c r="N985" s="2569"/>
      <c r="O985" s="2569"/>
      <c r="P985" s="2569"/>
      <c r="Q985" s="2569"/>
      <c r="R985" s="2569"/>
      <c r="S985" s="2568"/>
      <c r="T985" s="2567"/>
      <c r="U985" s="2567"/>
      <c r="V985" s="2567"/>
      <c r="W985" s="2567"/>
      <c r="X985" s="2567"/>
      <c r="Y985" s="2567"/>
      <c r="Z985" s="2567"/>
      <c r="AA985" s="2567"/>
      <c r="AB985" s="2567"/>
      <c r="AC985" s="2567"/>
      <c r="AD985" s="2567"/>
      <c r="AE985" s="2567"/>
      <c r="AF985" s="2567"/>
      <c r="AG985" s="2567"/>
      <c r="AH985" s="2567"/>
      <c r="AI985" s="2567"/>
      <c r="AJ985" s="2567"/>
      <c r="AK985" s="2574"/>
    </row>
    <row r="986" spans="2:37" s="2405" customFormat="1" ht="15" customHeight="1" x14ac:dyDescent="0.2">
      <c r="B986" s="3834" t="s">
        <v>4996</v>
      </c>
      <c r="C986" s="3835"/>
      <c r="D986" s="3836" t="s">
        <v>5163</v>
      </c>
      <c r="E986" s="3836"/>
      <c r="F986" s="3836"/>
      <c r="G986" s="3836"/>
      <c r="H986" s="2571"/>
      <c r="I986" s="2571"/>
      <c r="J986" s="2571"/>
      <c r="K986" s="2571"/>
      <c r="L986" s="2571"/>
      <c r="M986" s="2571"/>
      <c r="N986" s="2571"/>
      <c r="O986" s="2571"/>
      <c r="P986" s="2571"/>
      <c r="Q986" s="2571"/>
      <c r="R986" s="2571"/>
      <c r="S986" s="2571"/>
      <c r="T986" s="2567"/>
      <c r="U986" s="2567"/>
      <c r="V986" s="2567"/>
      <c r="W986" s="2567"/>
      <c r="X986" s="2567"/>
      <c r="Y986" s="2567"/>
      <c r="Z986" s="2567"/>
      <c r="AA986" s="2567"/>
      <c r="AB986" s="2567"/>
      <c r="AC986" s="2567"/>
      <c r="AD986" s="2567"/>
      <c r="AE986" s="2567"/>
      <c r="AF986" s="2567"/>
      <c r="AG986" s="2567"/>
      <c r="AH986" s="2567"/>
      <c r="AI986" s="2567"/>
      <c r="AJ986" s="2567"/>
      <c r="AK986" s="2574"/>
    </row>
    <row r="987" spans="2:37" s="2405" customFormat="1" ht="15" customHeight="1" x14ac:dyDescent="0.2">
      <c r="B987" s="3834" t="s">
        <v>4997</v>
      </c>
      <c r="C987" s="3835"/>
      <c r="D987" s="3836" t="s">
        <v>5164</v>
      </c>
      <c r="E987" s="3836"/>
      <c r="F987" s="3836"/>
      <c r="G987" s="3836"/>
      <c r="H987" s="2571"/>
      <c r="I987" s="2571"/>
      <c r="J987" s="2571"/>
      <c r="K987" s="2571"/>
      <c r="L987" s="2571"/>
      <c r="M987" s="2571"/>
      <c r="N987" s="2571"/>
      <c r="O987" s="2571"/>
      <c r="P987" s="2571"/>
      <c r="Q987" s="2571"/>
      <c r="R987" s="2571"/>
      <c r="S987" s="2571"/>
      <c r="T987" s="2567"/>
      <c r="U987" s="2567"/>
      <c r="V987" s="2567"/>
      <c r="W987" s="2567"/>
      <c r="X987" s="2567"/>
      <c r="Y987" s="2567"/>
      <c r="Z987" s="2567"/>
      <c r="AA987" s="2567"/>
      <c r="AB987" s="2567"/>
      <c r="AC987" s="2567"/>
      <c r="AD987" s="2567"/>
      <c r="AE987" s="2567"/>
      <c r="AF987" s="2567"/>
      <c r="AG987" s="2567"/>
      <c r="AH987" s="2567"/>
      <c r="AI987" s="2567"/>
      <c r="AJ987" s="2567"/>
      <c r="AK987" s="2574"/>
    </row>
    <row r="988" spans="2:37" s="2405" customFormat="1" ht="15" customHeight="1" thickBot="1" x14ac:dyDescent="0.25">
      <c r="B988" s="3938"/>
      <c r="C988" s="3939"/>
      <c r="D988" s="3940"/>
      <c r="E988" s="3940"/>
      <c r="F988" s="3940"/>
      <c r="G988" s="3940"/>
      <c r="H988" s="2576"/>
      <c r="I988" s="2576"/>
      <c r="J988" s="2576"/>
      <c r="K988" s="2576"/>
      <c r="L988" s="2576"/>
      <c r="M988" s="2576"/>
      <c r="N988" s="2576"/>
      <c r="O988" s="2576"/>
      <c r="P988" s="2576"/>
      <c r="Q988" s="2576"/>
      <c r="R988" s="2576"/>
      <c r="S988" s="2576"/>
      <c r="T988" s="2577"/>
      <c r="U988" s="2577"/>
      <c r="V988" s="2577"/>
      <c r="W988" s="2577"/>
      <c r="X988" s="2577"/>
      <c r="Y988" s="2577"/>
      <c r="Z988" s="2577"/>
      <c r="AA988" s="2577"/>
      <c r="AB988" s="2577"/>
      <c r="AC988" s="2577"/>
      <c r="AD988" s="2577"/>
      <c r="AE988" s="2577"/>
      <c r="AF988" s="2577"/>
      <c r="AG988" s="2577"/>
      <c r="AH988" s="2577"/>
      <c r="AI988" s="2577"/>
      <c r="AJ988" s="2577"/>
      <c r="AK988" s="2579"/>
    </row>
    <row r="989" spans="2:37" s="2405" customFormat="1" ht="15" customHeight="1" x14ac:dyDescent="0.2">
      <c r="B989" s="2686"/>
    </row>
    <row r="990" spans="2:37" s="2405" customFormat="1" ht="15" customHeight="1" thickBot="1" x14ac:dyDescent="0.35">
      <c r="C990" s="2687"/>
      <c r="D990" s="2687"/>
      <c r="E990" s="534"/>
      <c r="F990" s="534"/>
      <c r="G990" s="534"/>
      <c r="H990" s="534"/>
      <c r="I990" s="2683"/>
      <c r="J990" s="2683"/>
      <c r="K990" s="2683"/>
      <c r="L990" s="2683"/>
      <c r="M990" s="2683"/>
      <c r="N990" s="2683"/>
      <c r="O990" s="2683"/>
      <c r="P990" s="2683"/>
    </row>
    <row r="991" spans="2:37" s="2405" customFormat="1" ht="27" customHeight="1" x14ac:dyDescent="0.2">
      <c r="B991" s="3839" t="s">
        <v>5005</v>
      </c>
      <c r="C991" s="3840"/>
      <c r="D991" s="3840"/>
      <c r="E991" s="3840"/>
      <c r="F991" s="3840"/>
      <c r="G991" s="3840"/>
      <c r="H991" s="3840"/>
      <c r="I991" s="3840"/>
      <c r="J991" s="3840"/>
      <c r="K991" s="3840"/>
      <c r="L991" s="3840"/>
      <c r="M991" s="3840"/>
      <c r="N991" s="3840"/>
      <c r="O991" s="3840"/>
      <c r="P991" s="3840"/>
      <c r="Q991" s="3840"/>
      <c r="R991" s="3840"/>
      <c r="S991" s="3840"/>
      <c r="T991" s="3840"/>
      <c r="U991" s="3840"/>
      <c r="V991" s="3840"/>
      <c r="W991" s="3840"/>
      <c r="X991" s="3840"/>
      <c r="Y991" s="3840"/>
      <c r="Z991" s="3840"/>
      <c r="AA991" s="3840"/>
      <c r="AB991" s="3840"/>
      <c r="AC991" s="3840"/>
      <c r="AD991" s="3840"/>
      <c r="AE991" s="3840"/>
      <c r="AF991" s="3840"/>
      <c r="AG991" s="3840"/>
      <c r="AH991" s="3840"/>
      <c r="AI991" s="3840"/>
      <c r="AJ991" s="3840"/>
      <c r="AK991" s="3841"/>
    </row>
    <row r="992" spans="2:37" s="2405" customFormat="1" ht="15" customHeight="1" x14ac:dyDescent="0.2">
      <c r="B992" s="2572"/>
      <c r="C992" s="2681"/>
      <c r="D992" s="2681"/>
      <c r="E992" s="2681"/>
      <c r="F992" s="2681"/>
      <c r="G992" s="2573"/>
      <c r="H992" s="2573"/>
      <c r="I992" s="2573"/>
      <c r="J992" s="2573"/>
      <c r="K992" s="2573"/>
      <c r="L992" s="2573"/>
      <c r="M992" s="2573"/>
      <c r="N992" s="2573"/>
      <c r="O992" s="2573"/>
      <c r="P992" s="2573"/>
      <c r="Q992" s="2573"/>
      <c r="R992" s="2573"/>
      <c r="S992" s="2573"/>
      <c r="T992" s="2573"/>
      <c r="U992" s="2573"/>
      <c r="V992" s="2573"/>
      <c r="W992" s="2573"/>
      <c r="X992" s="2573"/>
      <c r="Y992" s="2573"/>
      <c r="Z992" s="2573"/>
      <c r="AA992" s="2573"/>
      <c r="AB992" s="2573"/>
      <c r="AC992" s="2573"/>
      <c r="AD992" s="2573"/>
      <c r="AE992" s="2573"/>
      <c r="AF992" s="2573"/>
      <c r="AG992" s="2573"/>
      <c r="AH992" s="2573"/>
      <c r="AI992" s="2573"/>
      <c r="AJ992" s="2573"/>
      <c r="AK992" s="2574"/>
    </row>
    <row r="993" spans="2:37" s="2405" customFormat="1" ht="15" customHeight="1" x14ac:dyDescent="0.2">
      <c r="B993" s="2572" t="s">
        <v>4992</v>
      </c>
      <c r="C993" s="2681"/>
      <c r="D993" s="3962" t="s">
        <v>5395</v>
      </c>
      <c r="E993" s="3962"/>
      <c r="F993" s="3962"/>
      <c r="G993" s="2573"/>
      <c r="H993" s="2573"/>
      <c r="I993" s="2573"/>
      <c r="J993" s="2573"/>
      <c r="K993" s="2573"/>
      <c r="L993" s="2573"/>
      <c r="M993" s="2573"/>
      <c r="N993" s="2573"/>
      <c r="O993" s="2573"/>
      <c r="P993" s="2573"/>
      <c r="Q993" s="2573"/>
      <c r="R993" s="2573"/>
      <c r="S993" s="2573"/>
      <c r="T993" s="2573"/>
      <c r="U993" s="2573"/>
      <c r="V993" s="2573"/>
      <c r="W993" s="2573"/>
      <c r="X993" s="2573"/>
      <c r="Y993" s="2573"/>
      <c r="Z993" s="2573"/>
      <c r="AA993" s="2573"/>
      <c r="AB993" s="2573"/>
      <c r="AC993" s="2573"/>
      <c r="AD993" s="2573"/>
      <c r="AE993" s="2573"/>
      <c r="AF993" s="2573"/>
      <c r="AG993" s="2573"/>
      <c r="AH993" s="2573"/>
      <c r="AI993" s="2573"/>
      <c r="AJ993" s="2573"/>
      <c r="AK993" s="2574"/>
    </row>
    <row r="994" spans="2:37" s="2405" customFormat="1" ht="15" customHeight="1" thickBot="1" x14ac:dyDescent="0.25">
      <c r="B994" s="3863" t="s">
        <v>5006</v>
      </c>
      <c r="C994" s="3864"/>
      <c r="D994" s="3972">
        <v>41365</v>
      </c>
      <c r="E994" s="3973"/>
      <c r="F994" s="2681"/>
      <c r="G994" s="2573"/>
      <c r="H994" s="2573"/>
      <c r="I994" s="2573"/>
      <c r="J994" s="2573"/>
      <c r="K994" s="2573"/>
      <c r="L994" s="2573"/>
      <c r="M994" s="2573"/>
      <c r="N994" s="2573"/>
      <c r="O994" s="2573"/>
      <c r="P994" s="2573"/>
      <c r="Q994" s="2573"/>
      <c r="R994" s="2573"/>
      <c r="S994" s="2573"/>
      <c r="T994" s="2573"/>
      <c r="U994" s="2573"/>
      <c r="V994" s="2573"/>
      <c r="W994" s="2573"/>
      <c r="X994" s="2573"/>
      <c r="Y994" s="2573"/>
      <c r="Z994" s="2573"/>
      <c r="AA994" s="2573"/>
      <c r="AB994" s="2573"/>
      <c r="AC994" s="2573"/>
      <c r="AD994" s="2573"/>
      <c r="AE994" s="2573"/>
      <c r="AF994" s="2573"/>
      <c r="AG994" s="2573"/>
      <c r="AH994" s="2573"/>
      <c r="AI994" s="2573"/>
      <c r="AJ994" s="2573"/>
      <c r="AK994" s="2574"/>
    </row>
    <row r="995" spans="2:37" s="2405" customFormat="1" ht="58.5" customHeight="1" thickBot="1" x14ac:dyDescent="0.25">
      <c r="B995" s="3844" t="s">
        <v>5007</v>
      </c>
      <c r="C995" s="3871"/>
      <c r="D995" s="3963" t="s">
        <v>5396</v>
      </c>
      <c r="E995" s="3964"/>
      <c r="F995" s="3964"/>
      <c r="G995" s="3964"/>
      <c r="H995" s="3964"/>
      <c r="I995" s="3964"/>
      <c r="J995" s="3964"/>
      <c r="K995" s="3964"/>
      <c r="L995" s="3964"/>
      <c r="M995" s="3964"/>
      <c r="N995" s="3964"/>
      <c r="O995" s="3964"/>
      <c r="P995" s="3964"/>
      <c r="Q995" s="3965"/>
      <c r="R995" s="2573"/>
      <c r="S995" s="2573"/>
      <c r="T995" s="2573"/>
      <c r="U995" s="2573"/>
      <c r="V995" s="2573"/>
      <c r="W995" s="2573"/>
      <c r="X995" s="2573"/>
      <c r="Y995" s="2573"/>
      <c r="Z995" s="2573"/>
      <c r="AA995" s="2573"/>
      <c r="AB995" s="2573"/>
      <c r="AC995" s="2573"/>
      <c r="AD995" s="2573"/>
      <c r="AE995" s="2573"/>
      <c r="AF995" s="2573"/>
      <c r="AG995" s="2573"/>
      <c r="AH995" s="2573"/>
      <c r="AI995" s="2573"/>
      <c r="AJ995" s="2573"/>
      <c r="AK995" s="2574"/>
    </row>
    <row r="996" spans="2:37" s="2405" customFormat="1" ht="15" customHeight="1" thickBot="1" x14ac:dyDescent="0.25">
      <c r="B996" s="3865"/>
      <c r="C996" s="3849"/>
      <c r="D996" s="3849"/>
      <c r="E996" s="3849"/>
      <c r="F996" s="3849"/>
      <c r="G996" s="3849"/>
      <c r="H996" s="3849"/>
      <c r="I996" s="3849"/>
      <c r="J996" s="3849"/>
      <c r="K996" s="3849"/>
      <c r="L996" s="3849"/>
      <c r="M996" s="3849"/>
      <c r="N996" s="3849"/>
      <c r="O996" s="3849"/>
      <c r="P996" s="3849"/>
      <c r="Q996" s="3849"/>
      <c r="R996" s="2573"/>
      <c r="S996" s="2573"/>
      <c r="T996" s="2573"/>
      <c r="U996" s="2573"/>
      <c r="V996" s="2573"/>
      <c r="W996" s="2573"/>
      <c r="X996" s="2573"/>
      <c r="Y996" s="2573"/>
      <c r="Z996" s="2573"/>
      <c r="AA996" s="2573"/>
      <c r="AB996" s="2573"/>
      <c r="AC996" s="2573"/>
      <c r="AD996" s="2573"/>
      <c r="AE996" s="2573"/>
      <c r="AF996" s="2573"/>
      <c r="AG996" s="2573"/>
      <c r="AH996" s="2573"/>
      <c r="AI996" s="2573"/>
      <c r="AJ996" s="2573"/>
      <c r="AK996" s="2574"/>
    </row>
    <row r="997" spans="2:37" s="2405" customFormat="1" ht="15" customHeight="1" thickBot="1" x14ac:dyDescent="0.25">
      <c r="B997" s="3827" t="s">
        <v>5008</v>
      </c>
      <c r="C997" s="3827"/>
      <c r="D997" s="3827" t="s">
        <v>4998</v>
      </c>
      <c r="E997" s="3827" t="s">
        <v>5009</v>
      </c>
      <c r="F997" s="3850" t="s">
        <v>224</v>
      </c>
      <c r="G997" s="3850"/>
      <c r="H997" s="3850"/>
      <c r="I997" s="3850"/>
      <c r="J997" s="3850"/>
      <c r="K997" s="3850"/>
      <c r="L997" s="3850"/>
      <c r="M997" s="3850"/>
      <c r="N997" s="3850"/>
      <c r="O997" s="3850"/>
      <c r="P997" s="3850"/>
      <c r="Q997" s="3850"/>
      <c r="R997" s="3850"/>
      <c r="S997" s="3850" t="s">
        <v>340</v>
      </c>
      <c r="T997" s="3850"/>
      <c r="U997" s="3850"/>
      <c r="V997" s="3850"/>
      <c r="W997" s="3850"/>
      <c r="X997" s="3850"/>
      <c r="Y997" s="3850"/>
      <c r="Z997" s="3850"/>
      <c r="AA997" s="3850"/>
      <c r="AB997" s="3850"/>
      <c r="AC997" s="3850"/>
      <c r="AD997" s="3850" t="s">
        <v>225</v>
      </c>
      <c r="AE997" s="3850"/>
      <c r="AF997" s="3850"/>
      <c r="AG997" s="3850"/>
      <c r="AH997" s="3851" t="s">
        <v>4993</v>
      </c>
      <c r="AI997" s="3851"/>
      <c r="AJ997" s="3851"/>
      <c r="AK997" s="2574"/>
    </row>
    <row r="998" spans="2:37" s="2405" customFormat="1" ht="15" customHeight="1" thickBot="1" x14ac:dyDescent="0.25">
      <c r="B998" s="3828"/>
      <c r="C998" s="3828"/>
      <c r="D998" s="3828"/>
      <c r="E998" s="3828"/>
      <c r="F998" s="3828" t="s">
        <v>5010</v>
      </c>
      <c r="G998" s="3828" t="s">
        <v>5011</v>
      </c>
      <c r="H998" s="3827" t="s">
        <v>5012</v>
      </c>
      <c r="I998" s="3830" t="s">
        <v>5013</v>
      </c>
      <c r="J998" s="3830" t="s">
        <v>5014</v>
      </c>
      <c r="K998" s="3829" t="s">
        <v>5015</v>
      </c>
      <c r="L998" s="3829" t="s">
        <v>5016</v>
      </c>
      <c r="M998" s="3830" t="s">
        <v>5017</v>
      </c>
      <c r="N998" s="3830"/>
      <c r="O998" s="3829" t="s">
        <v>5018</v>
      </c>
      <c r="P998" s="3829" t="s">
        <v>5019</v>
      </c>
      <c r="Q998" s="3829" t="s">
        <v>5020</v>
      </c>
      <c r="R998" s="3829" t="s">
        <v>5021</v>
      </c>
      <c r="S998" s="3827" t="s">
        <v>5022</v>
      </c>
      <c r="T998" s="3827" t="s">
        <v>5023</v>
      </c>
      <c r="U998" s="3827" t="s">
        <v>5024</v>
      </c>
      <c r="V998" s="3827" t="s">
        <v>5025</v>
      </c>
      <c r="W998" s="3827" t="s">
        <v>5026</v>
      </c>
      <c r="X998" s="3827" t="s">
        <v>5027</v>
      </c>
      <c r="Y998" s="3827" t="s">
        <v>5028</v>
      </c>
      <c r="Z998" s="3827" t="s">
        <v>5029</v>
      </c>
      <c r="AA998" s="3827" t="s">
        <v>5030</v>
      </c>
      <c r="AB998" s="3830" t="s">
        <v>5031</v>
      </c>
      <c r="AC998" s="3830" t="s">
        <v>5032</v>
      </c>
      <c r="AD998" s="3827" t="s">
        <v>5033</v>
      </c>
      <c r="AE998" s="3827" t="s">
        <v>5034</v>
      </c>
      <c r="AF998" s="3827" t="s">
        <v>5035</v>
      </c>
      <c r="AG998" s="3827" t="s">
        <v>5036</v>
      </c>
      <c r="AH998" s="3827" t="s">
        <v>1154</v>
      </c>
      <c r="AI998" s="3827" t="s">
        <v>4994</v>
      </c>
      <c r="AJ998" s="3827" t="s">
        <v>4995</v>
      </c>
      <c r="AK998" s="2574"/>
    </row>
    <row r="999" spans="2:37" s="2405" customFormat="1" ht="15" customHeight="1" thickBot="1" x14ac:dyDescent="0.25">
      <c r="B999" s="3828"/>
      <c r="C999" s="3828"/>
      <c r="D999" s="3828"/>
      <c r="E999" s="3828"/>
      <c r="F999" s="3828"/>
      <c r="G999" s="3828"/>
      <c r="H999" s="3828"/>
      <c r="I999" s="3829"/>
      <c r="J999" s="3829"/>
      <c r="K999" s="3829"/>
      <c r="L999" s="3829"/>
      <c r="M999" s="2680" t="s">
        <v>5037</v>
      </c>
      <c r="N999" s="2679" t="s">
        <v>2798</v>
      </c>
      <c r="O999" s="3829"/>
      <c r="P999" s="3829"/>
      <c r="Q999" s="3829"/>
      <c r="R999" s="3829"/>
      <c r="S999" s="3828"/>
      <c r="T999" s="3828"/>
      <c r="U999" s="3828"/>
      <c r="V999" s="3828"/>
      <c r="W999" s="3828"/>
      <c r="X999" s="3828"/>
      <c r="Y999" s="3828"/>
      <c r="Z999" s="3828"/>
      <c r="AA999" s="3828"/>
      <c r="AB999" s="3829"/>
      <c r="AC999" s="3829"/>
      <c r="AD999" s="3828"/>
      <c r="AE999" s="3828"/>
      <c r="AF999" s="3828"/>
      <c r="AG999" s="3828"/>
      <c r="AH999" s="3828"/>
      <c r="AI999" s="3828"/>
      <c r="AJ999" s="3828"/>
      <c r="AK999" s="2574"/>
    </row>
    <row r="1000" spans="2:37" s="2405" customFormat="1" ht="15" customHeight="1" x14ac:dyDescent="0.2">
      <c r="B1000" s="3980" t="s">
        <v>5397</v>
      </c>
      <c r="C1000" s="3981"/>
      <c r="D1000" s="2583" t="s">
        <v>5398</v>
      </c>
      <c r="E1000" s="2645">
        <v>0.89</v>
      </c>
      <c r="F1000" s="2581"/>
      <c r="G1000" s="2688"/>
      <c r="H1000" s="2698"/>
      <c r="I1000" s="2698"/>
      <c r="J1000" s="2698"/>
      <c r="K1000" s="2688"/>
      <c r="L1000" s="2688"/>
      <c r="M1000" s="2580"/>
      <c r="N1000" s="2699"/>
      <c r="O1000" s="2688"/>
      <c r="P1000" s="2688"/>
      <c r="Q1000" s="2688"/>
      <c r="R1000" s="2688"/>
      <c r="S1000" s="2700"/>
      <c r="T1000" s="2688"/>
      <c r="U1000" s="2582"/>
      <c r="V1000" s="2582"/>
      <c r="W1000" s="2688"/>
      <c r="X1000" s="2688"/>
      <c r="Y1000" s="2582"/>
      <c r="Z1000" s="2582"/>
      <c r="AA1000" s="2582"/>
      <c r="AB1000" s="2688"/>
      <c r="AC1000" s="2688"/>
      <c r="AD1000" s="2581">
        <v>0.89</v>
      </c>
      <c r="AE1000" s="2595">
        <v>20</v>
      </c>
      <c r="AF1000" s="2596"/>
      <c r="AG1000" s="2596">
        <v>2</v>
      </c>
      <c r="AH1000" s="2701"/>
      <c r="AI1000" s="2701"/>
      <c r="AJ1000" s="2765"/>
      <c r="AK1000" s="2574"/>
    </row>
    <row r="1001" spans="2:37" s="2405" customFormat="1" ht="15" customHeight="1" x14ac:dyDescent="0.2">
      <c r="B1001" s="3914" t="s">
        <v>5399</v>
      </c>
      <c r="C1001" s="3915"/>
      <c r="D1001" s="2647" t="s">
        <v>5400</v>
      </c>
      <c r="E1001" s="2616">
        <v>0.89</v>
      </c>
      <c r="F1001" s="2558"/>
      <c r="G1001" s="2559"/>
      <c r="H1001" s="2703"/>
      <c r="I1001" s="2703"/>
      <c r="J1001" s="2703"/>
      <c r="K1001" s="2559"/>
      <c r="L1001" s="2559"/>
      <c r="M1001" s="2557"/>
      <c r="N1001" s="2704"/>
      <c r="O1001" s="2559"/>
      <c r="P1001" s="2559"/>
      <c r="Q1001" s="2559"/>
      <c r="R1001" s="2559"/>
      <c r="S1001" s="2614"/>
      <c r="T1001" s="2559"/>
      <c r="U1001" s="2705"/>
      <c r="V1001" s="2705"/>
      <c r="W1001" s="2559"/>
      <c r="X1001" s="2559"/>
      <c r="Y1001" s="2705"/>
      <c r="Z1001" s="2705"/>
      <c r="AA1001" s="2705"/>
      <c r="AB1001" s="2559"/>
      <c r="AC1001" s="2559"/>
      <c r="AD1001" s="2558">
        <v>0.89</v>
      </c>
      <c r="AE1001" s="2584">
        <v>20</v>
      </c>
      <c r="AF1001" s="2585"/>
      <c r="AG1001" s="2585">
        <v>2</v>
      </c>
      <c r="AH1001" s="2706"/>
      <c r="AI1001" s="2706"/>
      <c r="AJ1001" s="2858"/>
      <c r="AK1001" s="2574"/>
    </row>
    <row r="1002" spans="2:37" s="2405" customFormat="1" ht="15" customHeight="1" x14ac:dyDescent="0.2">
      <c r="B1002" s="3914" t="s">
        <v>5401</v>
      </c>
      <c r="C1002" s="3915"/>
      <c r="D1002" s="2647" t="s">
        <v>5402</v>
      </c>
      <c r="E1002" s="2616">
        <v>0.89</v>
      </c>
      <c r="F1002" s="2558"/>
      <c r="G1002" s="2559"/>
      <c r="H1002" s="2703"/>
      <c r="I1002" s="2703"/>
      <c r="J1002" s="2703"/>
      <c r="K1002" s="2559"/>
      <c r="L1002" s="2559"/>
      <c r="M1002" s="2557"/>
      <c r="N1002" s="2704"/>
      <c r="O1002" s="2559"/>
      <c r="P1002" s="2559"/>
      <c r="Q1002" s="2559"/>
      <c r="R1002" s="2559"/>
      <c r="S1002" s="2614"/>
      <c r="T1002" s="2559"/>
      <c r="U1002" s="2705"/>
      <c r="V1002" s="2705"/>
      <c r="W1002" s="2559"/>
      <c r="X1002" s="2559"/>
      <c r="Y1002" s="2705"/>
      <c r="Z1002" s="2705"/>
      <c r="AA1002" s="2705"/>
      <c r="AB1002" s="2559"/>
      <c r="AC1002" s="2559"/>
      <c r="AD1002" s="2558">
        <v>0.89</v>
      </c>
      <c r="AE1002" s="2584">
        <v>20</v>
      </c>
      <c r="AF1002" s="2585"/>
      <c r="AG1002" s="2585">
        <v>2</v>
      </c>
      <c r="AH1002" s="2706"/>
      <c r="AI1002" s="2706"/>
      <c r="AJ1002" s="2858"/>
      <c r="AK1002" s="2574"/>
    </row>
    <row r="1003" spans="2:37" s="2405" customFormat="1" ht="15" customHeight="1" thickBot="1" x14ac:dyDescent="0.25">
      <c r="B1003" s="3909" t="s">
        <v>5403</v>
      </c>
      <c r="C1003" s="3910"/>
      <c r="D1003" s="2653" t="s">
        <v>5404</v>
      </c>
      <c r="E1003" s="2654">
        <v>0.89</v>
      </c>
      <c r="F1003" s="2605"/>
      <c r="G1003" s="2606"/>
      <c r="H1003" s="3231"/>
      <c r="I1003" s="3231"/>
      <c r="J1003" s="3231"/>
      <c r="K1003" s="2606"/>
      <c r="L1003" s="2606"/>
      <c r="M1003" s="2604"/>
      <c r="N1003" s="3232"/>
      <c r="O1003" s="2606"/>
      <c r="P1003" s="2606"/>
      <c r="Q1003" s="2606"/>
      <c r="R1003" s="2606"/>
      <c r="S1003" s="2801"/>
      <c r="T1003" s="2606"/>
      <c r="U1003" s="3102"/>
      <c r="V1003" s="3102"/>
      <c r="W1003" s="2606"/>
      <c r="X1003" s="2606"/>
      <c r="Y1003" s="3102"/>
      <c r="Z1003" s="3102"/>
      <c r="AA1003" s="3102"/>
      <c r="AB1003" s="2606"/>
      <c r="AC1003" s="2606"/>
      <c r="AD1003" s="2605">
        <v>0.89</v>
      </c>
      <c r="AE1003" s="2626">
        <v>20</v>
      </c>
      <c r="AF1003" s="2627"/>
      <c r="AG1003" s="2627">
        <v>2</v>
      </c>
      <c r="AH1003" s="2628"/>
      <c r="AI1003" s="2628"/>
      <c r="AJ1003" s="3111"/>
      <c r="AK1003" s="2574"/>
    </row>
    <row r="1004" spans="2:37" s="2405" customFormat="1" ht="15" customHeight="1" x14ac:dyDescent="0.2">
      <c r="B1004" s="2575"/>
      <c r="C1004" s="2568"/>
      <c r="D1004" s="2568"/>
      <c r="E1004" s="2568"/>
      <c r="F1004" s="2568"/>
      <c r="G1004" s="2568"/>
      <c r="H1004" s="2568"/>
      <c r="I1004" s="2569"/>
      <c r="J1004" s="2569"/>
      <c r="K1004" s="2569"/>
      <c r="L1004" s="2569"/>
      <c r="M1004" s="2568"/>
      <c r="N1004" s="2569"/>
      <c r="O1004" s="2569"/>
      <c r="P1004" s="2569"/>
      <c r="Q1004" s="2569"/>
      <c r="R1004" s="2569"/>
      <c r="S1004" s="2568"/>
      <c r="T1004" s="2567"/>
      <c r="U1004" s="2567"/>
      <c r="V1004" s="2567"/>
      <c r="W1004" s="2567"/>
      <c r="X1004" s="2567"/>
      <c r="Y1004" s="2567"/>
      <c r="Z1004" s="2567"/>
      <c r="AA1004" s="2567"/>
      <c r="AB1004" s="2567"/>
      <c r="AC1004" s="2567"/>
      <c r="AD1004" s="2567"/>
      <c r="AE1004" s="2567"/>
      <c r="AF1004" s="2567"/>
      <c r="AG1004" s="2567"/>
      <c r="AH1004" s="2567"/>
      <c r="AI1004" s="2567"/>
      <c r="AJ1004" s="2567"/>
      <c r="AK1004" s="2574"/>
    </row>
    <row r="1005" spans="2:37" s="2405" customFormat="1" ht="15" customHeight="1" x14ac:dyDescent="0.2">
      <c r="B1005" s="3834" t="s">
        <v>4996</v>
      </c>
      <c r="C1005" s="3835"/>
      <c r="D1005" s="3836" t="s">
        <v>1871</v>
      </c>
      <c r="E1005" s="3836"/>
      <c r="F1005" s="3836"/>
      <c r="G1005" s="3836"/>
      <c r="H1005" s="2571"/>
      <c r="I1005" s="2571"/>
      <c r="J1005" s="2571"/>
      <c r="K1005" s="2571"/>
      <c r="L1005" s="2571"/>
      <c r="M1005" s="2571"/>
      <c r="N1005" s="2571"/>
      <c r="O1005" s="2571"/>
      <c r="P1005" s="2571"/>
      <c r="Q1005" s="2571"/>
      <c r="R1005" s="2571"/>
      <c r="S1005" s="2571"/>
      <c r="T1005" s="2567"/>
      <c r="U1005" s="2567"/>
      <c r="V1005" s="2567"/>
      <c r="W1005" s="2567"/>
      <c r="X1005" s="2567"/>
      <c r="Y1005" s="2567"/>
      <c r="Z1005" s="2567"/>
      <c r="AA1005" s="2567"/>
      <c r="AB1005" s="2567"/>
      <c r="AC1005" s="2567"/>
      <c r="AD1005" s="2567"/>
      <c r="AE1005" s="2567"/>
      <c r="AF1005" s="2567"/>
      <c r="AG1005" s="2567"/>
      <c r="AH1005" s="2567"/>
      <c r="AI1005" s="2567"/>
      <c r="AJ1005" s="2567"/>
      <c r="AK1005" s="2574"/>
    </row>
    <row r="1006" spans="2:37" s="2405" customFormat="1" ht="15" customHeight="1" x14ac:dyDescent="0.2">
      <c r="B1006" s="3834" t="s">
        <v>4997</v>
      </c>
      <c r="C1006" s="3835"/>
      <c r="D1006" s="3836" t="s">
        <v>5164</v>
      </c>
      <c r="E1006" s="3836"/>
      <c r="F1006" s="3836"/>
      <c r="G1006" s="3836"/>
      <c r="H1006" s="2571"/>
      <c r="I1006" s="2571"/>
      <c r="J1006" s="2571"/>
      <c r="K1006" s="2571"/>
      <c r="L1006" s="2571"/>
      <c r="M1006" s="2571"/>
      <c r="N1006" s="2571"/>
      <c r="O1006" s="2571"/>
      <c r="P1006" s="2571"/>
      <c r="Q1006" s="2571"/>
      <c r="R1006" s="2571"/>
      <c r="S1006" s="2571"/>
      <c r="T1006" s="2567"/>
      <c r="U1006" s="2567"/>
      <c r="V1006" s="2567"/>
      <c r="W1006" s="2567"/>
      <c r="X1006" s="2567"/>
      <c r="Y1006" s="2567"/>
      <c r="Z1006" s="2567"/>
      <c r="AA1006" s="2567"/>
      <c r="AB1006" s="2567"/>
      <c r="AC1006" s="2567"/>
      <c r="AD1006" s="2567"/>
      <c r="AE1006" s="2567"/>
      <c r="AF1006" s="2567"/>
      <c r="AG1006" s="2567"/>
      <c r="AH1006" s="2567"/>
      <c r="AI1006" s="2567"/>
      <c r="AJ1006" s="2567"/>
      <c r="AK1006" s="2574"/>
    </row>
    <row r="1007" spans="2:37" s="2405" customFormat="1" ht="15" customHeight="1" thickBot="1" x14ac:dyDescent="0.25">
      <c r="B1007" s="3938"/>
      <c r="C1007" s="3939"/>
      <c r="D1007" s="3940"/>
      <c r="E1007" s="3940"/>
      <c r="F1007" s="3940"/>
      <c r="G1007" s="3940"/>
      <c r="H1007" s="2576"/>
      <c r="I1007" s="2576"/>
      <c r="J1007" s="2576"/>
      <c r="K1007" s="2576"/>
      <c r="L1007" s="2576"/>
      <c r="M1007" s="2576"/>
      <c r="N1007" s="2576"/>
      <c r="O1007" s="2576"/>
      <c r="P1007" s="2576"/>
      <c r="Q1007" s="2576"/>
      <c r="R1007" s="2576"/>
      <c r="S1007" s="2576"/>
      <c r="T1007" s="2577"/>
      <c r="U1007" s="2577"/>
      <c r="V1007" s="2577"/>
      <c r="W1007" s="2577"/>
      <c r="X1007" s="2577"/>
      <c r="Y1007" s="2577"/>
      <c r="Z1007" s="2577"/>
      <c r="AA1007" s="2577"/>
      <c r="AB1007" s="2577"/>
      <c r="AC1007" s="2577"/>
      <c r="AD1007" s="2577"/>
      <c r="AE1007" s="2577"/>
      <c r="AF1007" s="2577"/>
      <c r="AG1007" s="2577"/>
      <c r="AH1007" s="2577"/>
      <c r="AI1007" s="2577"/>
      <c r="AJ1007" s="2577"/>
      <c r="AK1007" s="2579"/>
    </row>
    <row r="1008" spans="2:37" s="2405" customFormat="1" ht="15" customHeight="1" x14ac:dyDescent="0.3">
      <c r="B1008" s="2686"/>
      <c r="C1008" s="2687"/>
      <c r="D1008" s="2687"/>
      <c r="E1008" s="534"/>
      <c r="F1008" s="534"/>
      <c r="G1008" s="534"/>
      <c r="H1008" s="534"/>
      <c r="I1008" s="2683"/>
      <c r="J1008" s="2683"/>
      <c r="K1008" s="2683"/>
      <c r="L1008" s="2683"/>
      <c r="M1008" s="2683"/>
      <c r="N1008" s="2683"/>
      <c r="O1008" s="2683"/>
      <c r="P1008" s="2683"/>
    </row>
    <row r="1009" spans="2:37" s="2405" customFormat="1" ht="15" customHeight="1" thickBot="1" x14ac:dyDescent="0.35">
      <c r="C1009" s="2687"/>
      <c r="D1009" s="2687"/>
      <c r="E1009" s="534"/>
      <c r="F1009" s="534"/>
      <c r="G1009" s="534"/>
      <c r="H1009" s="534"/>
      <c r="I1009" s="2683"/>
      <c r="J1009" s="2683"/>
      <c r="K1009" s="2683"/>
      <c r="L1009" s="2683"/>
      <c r="M1009" s="2683"/>
      <c r="N1009" s="2683"/>
      <c r="O1009" s="2683"/>
      <c r="P1009" s="2683"/>
    </row>
    <row r="1010" spans="2:37" s="2405" customFormat="1" ht="15" customHeight="1" x14ac:dyDescent="0.2">
      <c r="B1010" s="3839" t="s">
        <v>5005</v>
      </c>
      <c r="C1010" s="3840"/>
      <c r="D1010" s="3840"/>
      <c r="E1010" s="3840"/>
      <c r="F1010" s="3840"/>
      <c r="G1010" s="3840"/>
      <c r="H1010" s="3840"/>
      <c r="I1010" s="3840"/>
      <c r="J1010" s="3840"/>
      <c r="K1010" s="3840"/>
      <c r="L1010" s="3840"/>
      <c r="M1010" s="3840"/>
      <c r="N1010" s="3840"/>
      <c r="O1010" s="3840"/>
      <c r="P1010" s="3840"/>
      <c r="Q1010" s="3840"/>
      <c r="R1010" s="3840"/>
      <c r="S1010" s="3840"/>
      <c r="T1010" s="3840"/>
      <c r="U1010" s="3840"/>
      <c r="V1010" s="3840"/>
      <c r="W1010" s="3840"/>
      <c r="X1010" s="3840"/>
      <c r="Y1010" s="3840"/>
      <c r="Z1010" s="3840"/>
      <c r="AA1010" s="3840"/>
      <c r="AB1010" s="3840"/>
      <c r="AC1010" s="3840"/>
      <c r="AD1010" s="3840"/>
      <c r="AE1010" s="3840"/>
      <c r="AF1010" s="3840"/>
      <c r="AG1010" s="3840"/>
      <c r="AH1010" s="3840"/>
      <c r="AI1010" s="3840"/>
      <c r="AJ1010" s="3840"/>
      <c r="AK1010" s="3841"/>
    </row>
    <row r="1011" spans="2:37" s="2405" customFormat="1" ht="15" customHeight="1" x14ac:dyDescent="0.2">
      <c r="B1011" s="2572"/>
      <c r="C1011" s="2681"/>
      <c r="D1011" s="2681"/>
      <c r="E1011" s="2681"/>
      <c r="F1011" s="2681"/>
      <c r="G1011" s="2573"/>
      <c r="H1011" s="2573"/>
      <c r="I1011" s="2573"/>
      <c r="J1011" s="2573"/>
      <c r="K1011" s="2573"/>
      <c r="L1011" s="2573"/>
      <c r="M1011" s="2573"/>
      <c r="N1011" s="2573"/>
      <c r="O1011" s="2573"/>
      <c r="P1011" s="2573"/>
      <c r="Q1011" s="2573"/>
      <c r="R1011" s="2573"/>
      <c r="S1011" s="2573"/>
      <c r="T1011" s="2573"/>
      <c r="U1011" s="2573"/>
      <c r="V1011" s="2573"/>
      <c r="W1011" s="2573"/>
      <c r="X1011" s="2573"/>
      <c r="Y1011" s="2573"/>
      <c r="Z1011" s="2573"/>
      <c r="AA1011" s="2573"/>
      <c r="AB1011" s="2573"/>
      <c r="AC1011" s="2573"/>
      <c r="AD1011" s="2573"/>
      <c r="AE1011" s="2573"/>
      <c r="AF1011" s="2573"/>
      <c r="AG1011" s="2573"/>
      <c r="AH1011" s="2573"/>
      <c r="AI1011" s="2573"/>
      <c r="AJ1011" s="2573"/>
      <c r="AK1011" s="2574"/>
    </row>
    <row r="1012" spans="2:37" s="2405" customFormat="1" ht="15" customHeight="1" x14ac:dyDescent="0.2">
      <c r="B1012" s="2572" t="s">
        <v>4992</v>
      </c>
      <c r="C1012" s="2681"/>
      <c r="D1012" s="3962" t="s">
        <v>5405</v>
      </c>
      <c r="E1012" s="3962"/>
      <c r="F1012" s="3962"/>
      <c r="G1012" s="2573"/>
      <c r="H1012" s="2573"/>
      <c r="I1012" s="2573"/>
      <c r="J1012" s="2573"/>
      <c r="K1012" s="2573"/>
      <c r="L1012" s="2573"/>
      <c r="M1012" s="2573"/>
      <c r="N1012" s="2573"/>
      <c r="O1012" s="2573"/>
      <c r="P1012" s="2573"/>
      <c r="Q1012" s="2573"/>
      <c r="R1012" s="2573"/>
      <c r="S1012" s="2573"/>
      <c r="T1012" s="2573"/>
      <c r="U1012" s="2573"/>
      <c r="V1012" s="2573"/>
      <c r="W1012" s="2573"/>
      <c r="X1012" s="2573"/>
      <c r="Y1012" s="2573"/>
      <c r="Z1012" s="2573"/>
      <c r="AA1012" s="2573"/>
      <c r="AB1012" s="2573"/>
      <c r="AC1012" s="2573"/>
      <c r="AD1012" s="2573"/>
      <c r="AE1012" s="2573"/>
      <c r="AF1012" s="2573"/>
      <c r="AG1012" s="2573"/>
      <c r="AH1012" s="2573"/>
      <c r="AI1012" s="2573"/>
      <c r="AJ1012" s="2573"/>
      <c r="AK1012" s="2574"/>
    </row>
    <row r="1013" spans="2:37" s="2405" customFormat="1" ht="15" customHeight="1" thickBot="1" x14ac:dyDescent="0.25">
      <c r="B1013" s="3863" t="s">
        <v>5006</v>
      </c>
      <c r="C1013" s="3864"/>
      <c r="D1013" s="3972">
        <v>41379</v>
      </c>
      <c r="E1013" s="3973"/>
      <c r="F1013" s="2681"/>
      <c r="G1013" s="2573"/>
      <c r="H1013" s="2573"/>
      <c r="I1013" s="2573"/>
      <c r="J1013" s="2573"/>
      <c r="K1013" s="2573"/>
      <c r="L1013" s="2573"/>
      <c r="M1013" s="2573"/>
      <c r="N1013" s="2573"/>
      <c r="O1013" s="2573"/>
      <c r="P1013" s="2573"/>
      <c r="Q1013" s="2573"/>
      <c r="R1013" s="2573"/>
      <c r="S1013" s="2573"/>
      <c r="T1013" s="2573"/>
      <c r="U1013" s="2573"/>
      <c r="V1013" s="2573"/>
      <c r="W1013" s="2573"/>
      <c r="X1013" s="2573"/>
      <c r="Y1013" s="2573"/>
      <c r="Z1013" s="2573"/>
      <c r="AA1013" s="2573"/>
      <c r="AB1013" s="2573"/>
      <c r="AC1013" s="2573"/>
      <c r="AD1013" s="2573"/>
      <c r="AE1013" s="2573"/>
      <c r="AF1013" s="2573"/>
      <c r="AG1013" s="2573"/>
      <c r="AH1013" s="2573"/>
      <c r="AI1013" s="2573"/>
      <c r="AJ1013" s="2573"/>
      <c r="AK1013" s="2574"/>
    </row>
    <row r="1014" spans="2:37" s="2405" customFormat="1" ht="81" customHeight="1" thickBot="1" x14ac:dyDescent="0.25">
      <c r="B1014" s="3844" t="s">
        <v>5007</v>
      </c>
      <c r="C1014" s="3871"/>
      <c r="D1014" s="3963" t="s">
        <v>5406</v>
      </c>
      <c r="E1014" s="3964"/>
      <c r="F1014" s="3964"/>
      <c r="G1014" s="3964"/>
      <c r="H1014" s="3964"/>
      <c r="I1014" s="3964"/>
      <c r="J1014" s="3964"/>
      <c r="K1014" s="3964"/>
      <c r="L1014" s="3964"/>
      <c r="M1014" s="3964"/>
      <c r="N1014" s="3964"/>
      <c r="O1014" s="3964"/>
      <c r="P1014" s="3964"/>
      <c r="Q1014" s="3965"/>
      <c r="R1014" s="2573"/>
      <c r="S1014" s="2573"/>
      <c r="T1014" s="2573"/>
      <c r="U1014" s="2573"/>
      <c r="V1014" s="2573"/>
      <c r="W1014" s="2573"/>
      <c r="X1014" s="2573"/>
      <c r="Y1014" s="2573"/>
      <c r="Z1014" s="2573"/>
      <c r="AA1014" s="2573"/>
      <c r="AB1014" s="2573"/>
      <c r="AC1014" s="2573"/>
      <c r="AD1014" s="2573"/>
      <c r="AE1014" s="2573"/>
      <c r="AF1014" s="2573"/>
      <c r="AG1014" s="2573"/>
      <c r="AH1014" s="2573"/>
      <c r="AI1014" s="2573"/>
      <c r="AJ1014" s="2573"/>
      <c r="AK1014" s="2574"/>
    </row>
    <row r="1015" spans="2:37" s="2405" customFormat="1" ht="15" customHeight="1" thickBot="1" x14ac:dyDescent="0.25">
      <c r="B1015" s="3865"/>
      <c r="C1015" s="3849"/>
      <c r="D1015" s="3849"/>
      <c r="E1015" s="3849"/>
      <c r="F1015" s="3849"/>
      <c r="G1015" s="3849"/>
      <c r="H1015" s="3849"/>
      <c r="I1015" s="3849"/>
      <c r="J1015" s="3849"/>
      <c r="K1015" s="3849"/>
      <c r="L1015" s="3849"/>
      <c r="M1015" s="3849"/>
      <c r="N1015" s="3849"/>
      <c r="O1015" s="3849"/>
      <c r="P1015" s="3849"/>
      <c r="Q1015" s="3849"/>
      <c r="R1015" s="2573"/>
      <c r="S1015" s="2573"/>
      <c r="T1015" s="2573"/>
      <c r="U1015" s="2573"/>
      <c r="V1015" s="2573"/>
      <c r="W1015" s="2573"/>
      <c r="X1015" s="2573"/>
      <c r="Y1015" s="2573"/>
      <c r="Z1015" s="2573"/>
      <c r="AA1015" s="2573"/>
      <c r="AB1015" s="2573"/>
      <c r="AC1015" s="2573"/>
      <c r="AD1015" s="2573"/>
      <c r="AE1015" s="2573"/>
      <c r="AF1015" s="2573"/>
      <c r="AG1015" s="2573"/>
      <c r="AH1015" s="2573"/>
      <c r="AI1015" s="2573"/>
      <c r="AJ1015" s="2573"/>
      <c r="AK1015" s="2574"/>
    </row>
    <row r="1016" spans="2:37" s="2405" customFormat="1" ht="15" customHeight="1" thickBot="1" x14ac:dyDescent="0.25">
      <c r="B1016" s="3827" t="s">
        <v>5008</v>
      </c>
      <c r="C1016" s="3827"/>
      <c r="D1016" s="3827" t="s">
        <v>4998</v>
      </c>
      <c r="E1016" s="3827" t="s">
        <v>5009</v>
      </c>
      <c r="F1016" s="3850" t="s">
        <v>224</v>
      </c>
      <c r="G1016" s="3850"/>
      <c r="H1016" s="3850"/>
      <c r="I1016" s="3850"/>
      <c r="J1016" s="3850"/>
      <c r="K1016" s="3850"/>
      <c r="L1016" s="3850"/>
      <c r="M1016" s="3850"/>
      <c r="N1016" s="3850"/>
      <c r="O1016" s="3850"/>
      <c r="P1016" s="3850"/>
      <c r="Q1016" s="3850"/>
      <c r="R1016" s="3850"/>
      <c r="S1016" s="3850" t="s">
        <v>340</v>
      </c>
      <c r="T1016" s="3850"/>
      <c r="U1016" s="3850"/>
      <c r="V1016" s="3850"/>
      <c r="W1016" s="3850"/>
      <c r="X1016" s="3850"/>
      <c r="Y1016" s="3850"/>
      <c r="Z1016" s="3850"/>
      <c r="AA1016" s="3850"/>
      <c r="AB1016" s="3850"/>
      <c r="AC1016" s="3850"/>
      <c r="AD1016" s="3850" t="s">
        <v>225</v>
      </c>
      <c r="AE1016" s="3850"/>
      <c r="AF1016" s="3850"/>
      <c r="AG1016" s="3850"/>
      <c r="AH1016" s="3851" t="s">
        <v>4993</v>
      </c>
      <c r="AI1016" s="3851"/>
      <c r="AJ1016" s="3851"/>
      <c r="AK1016" s="2574"/>
    </row>
    <row r="1017" spans="2:37" s="2405" customFormat="1" ht="15" customHeight="1" thickBot="1" x14ac:dyDescent="0.25">
      <c r="B1017" s="3828"/>
      <c r="C1017" s="3828"/>
      <c r="D1017" s="3828"/>
      <c r="E1017" s="3828"/>
      <c r="F1017" s="3828" t="s">
        <v>5010</v>
      </c>
      <c r="G1017" s="3828" t="s">
        <v>5011</v>
      </c>
      <c r="H1017" s="3827" t="s">
        <v>5012</v>
      </c>
      <c r="I1017" s="3830" t="s">
        <v>5013</v>
      </c>
      <c r="J1017" s="3830" t="s">
        <v>5014</v>
      </c>
      <c r="K1017" s="3829" t="s">
        <v>5015</v>
      </c>
      <c r="L1017" s="3829" t="s">
        <v>5016</v>
      </c>
      <c r="M1017" s="3830" t="s">
        <v>5017</v>
      </c>
      <c r="N1017" s="3830"/>
      <c r="O1017" s="3829" t="s">
        <v>5018</v>
      </c>
      <c r="P1017" s="3829" t="s">
        <v>5019</v>
      </c>
      <c r="Q1017" s="3829" t="s">
        <v>5020</v>
      </c>
      <c r="R1017" s="3829" t="s">
        <v>5021</v>
      </c>
      <c r="S1017" s="3827" t="s">
        <v>5022</v>
      </c>
      <c r="T1017" s="3827" t="s">
        <v>5023</v>
      </c>
      <c r="U1017" s="3827" t="s">
        <v>5024</v>
      </c>
      <c r="V1017" s="3827" t="s">
        <v>5025</v>
      </c>
      <c r="W1017" s="3827" t="s">
        <v>5026</v>
      </c>
      <c r="X1017" s="3827" t="s">
        <v>5027</v>
      </c>
      <c r="Y1017" s="3827" t="s">
        <v>5028</v>
      </c>
      <c r="Z1017" s="3827" t="s">
        <v>5029</v>
      </c>
      <c r="AA1017" s="3827" t="s">
        <v>5030</v>
      </c>
      <c r="AB1017" s="3830" t="s">
        <v>5031</v>
      </c>
      <c r="AC1017" s="3830" t="s">
        <v>5032</v>
      </c>
      <c r="AD1017" s="3827" t="s">
        <v>5033</v>
      </c>
      <c r="AE1017" s="3827" t="s">
        <v>5034</v>
      </c>
      <c r="AF1017" s="3827" t="s">
        <v>5035</v>
      </c>
      <c r="AG1017" s="3827" t="s">
        <v>5036</v>
      </c>
      <c r="AH1017" s="3827" t="s">
        <v>1154</v>
      </c>
      <c r="AI1017" s="3827" t="s">
        <v>4994</v>
      </c>
      <c r="AJ1017" s="3827" t="s">
        <v>4995</v>
      </c>
      <c r="AK1017" s="2574"/>
    </row>
    <row r="1018" spans="2:37" s="2405" customFormat="1" ht="15" customHeight="1" thickBot="1" x14ac:dyDescent="0.25">
      <c r="B1018" s="3828"/>
      <c r="C1018" s="3828"/>
      <c r="D1018" s="3828"/>
      <c r="E1018" s="3828"/>
      <c r="F1018" s="3828"/>
      <c r="G1018" s="3828"/>
      <c r="H1018" s="3828"/>
      <c r="I1018" s="3829"/>
      <c r="J1018" s="3829"/>
      <c r="K1018" s="3829"/>
      <c r="L1018" s="3829"/>
      <c r="M1018" s="2680" t="s">
        <v>5037</v>
      </c>
      <c r="N1018" s="2679" t="s">
        <v>2798</v>
      </c>
      <c r="O1018" s="3829"/>
      <c r="P1018" s="3829"/>
      <c r="Q1018" s="3829"/>
      <c r="R1018" s="3829"/>
      <c r="S1018" s="3828"/>
      <c r="T1018" s="3828"/>
      <c r="U1018" s="3828"/>
      <c r="V1018" s="3828"/>
      <c r="W1018" s="3828"/>
      <c r="X1018" s="3828"/>
      <c r="Y1018" s="3828"/>
      <c r="Z1018" s="3828"/>
      <c r="AA1018" s="3828"/>
      <c r="AB1018" s="3829"/>
      <c r="AC1018" s="3829"/>
      <c r="AD1018" s="3828"/>
      <c r="AE1018" s="3828"/>
      <c r="AF1018" s="3828"/>
      <c r="AG1018" s="3828"/>
      <c r="AH1018" s="3828"/>
      <c r="AI1018" s="3828"/>
      <c r="AJ1018" s="3828"/>
      <c r="AK1018" s="2574"/>
    </row>
    <row r="1019" spans="2:37" s="2405" customFormat="1" ht="15" customHeight="1" x14ac:dyDescent="0.2">
      <c r="B1019" s="3980" t="s">
        <v>5407</v>
      </c>
      <c r="C1019" s="3981"/>
      <c r="D1019" s="2580" t="s">
        <v>5408</v>
      </c>
      <c r="E1019" s="2581">
        <v>2.68</v>
      </c>
      <c r="F1019" s="2581"/>
      <c r="G1019" s="2688"/>
      <c r="H1019" s="2698"/>
      <c r="I1019" s="2698"/>
      <c r="J1019" s="2698"/>
      <c r="K1019" s="2688"/>
      <c r="L1019" s="2688"/>
      <c r="M1019" s="2580"/>
      <c r="N1019" s="2699"/>
      <c r="O1019" s="2688"/>
      <c r="P1019" s="2688"/>
      <c r="Q1019" s="2688"/>
      <c r="R1019" s="2688"/>
      <c r="S1019" s="2700"/>
      <c r="T1019" s="2688"/>
      <c r="U1019" s="2582"/>
      <c r="V1019" s="2582"/>
      <c r="W1019" s="2688"/>
      <c r="X1019" s="2688"/>
      <c r="Y1019" s="2582"/>
      <c r="Z1019" s="2582"/>
      <c r="AA1019" s="2582">
        <v>300</v>
      </c>
      <c r="AB1019" s="2688"/>
      <c r="AC1019" s="2688"/>
      <c r="AD1019" s="2581">
        <v>2.68</v>
      </c>
      <c r="AE1019" s="2595">
        <v>50</v>
      </c>
      <c r="AF1019" s="2596"/>
      <c r="AG1019" s="2859">
        <v>2</v>
      </c>
      <c r="AH1019" s="2701"/>
      <c r="AI1019" s="2701"/>
      <c r="AJ1019" s="2765"/>
      <c r="AK1019" s="2574"/>
    </row>
    <row r="1020" spans="2:37" s="2405" customFormat="1" ht="15" customHeight="1" thickBot="1" x14ac:dyDescent="0.25">
      <c r="B1020" s="3909" t="s">
        <v>5409</v>
      </c>
      <c r="C1020" s="3910"/>
      <c r="D1020" s="2604" t="s">
        <v>5410</v>
      </c>
      <c r="E1020" s="2605">
        <v>2.68</v>
      </c>
      <c r="F1020" s="2605"/>
      <c r="G1020" s="2606"/>
      <c r="H1020" s="3231"/>
      <c r="I1020" s="3231"/>
      <c r="J1020" s="3231"/>
      <c r="K1020" s="2606"/>
      <c r="L1020" s="2606"/>
      <c r="M1020" s="2604"/>
      <c r="N1020" s="3232"/>
      <c r="O1020" s="2606"/>
      <c r="P1020" s="2606"/>
      <c r="Q1020" s="2606"/>
      <c r="R1020" s="2606"/>
      <c r="S1020" s="2801"/>
      <c r="T1020" s="2606"/>
      <c r="U1020" s="3102"/>
      <c r="V1020" s="3102"/>
      <c r="W1020" s="2606"/>
      <c r="X1020" s="2606"/>
      <c r="Y1020" s="3102"/>
      <c r="Z1020" s="3102"/>
      <c r="AA1020" s="3102">
        <v>300</v>
      </c>
      <c r="AB1020" s="2606"/>
      <c r="AC1020" s="2606"/>
      <c r="AD1020" s="2605">
        <v>2.68</v>
      </c>
      <c r="AE1020" s="2626">
        <v>50</v>
      </c>
      <c r="AF1020" s="2627"/>
      <c r="AG1020" s="3230">
        <v>2</v>
      </c>
      <c r="AH1020" s="2628"/>
      <c r="AI1020" s="2628"/>
      <c r="AJ1020" s="3111"/>
      <c r="AK1020" s="2574"/>
    </row>
    <row r="1021" spans="2:37" s="2405" customFormat="1" ht="15" customHeight="1" x14ac:dyDescent="0.2">
      <c r="B1021" s="2575"/>
      <c r="C1021" s="2568"/>
      <c r="D1021" s="2568"/>
      <c r="E1021" s="2568"/>
      <c r="F1021" s="2568"/>
      <c r="G1021" s="2568"/>
      <c r="H1021" s="2568"/>
      <c r="I1021" s="2569"/>
      <c r="J1021" s="2569"/>
      <c r="K1021" s="2569"/>
      <c r="L1021" s="2569"/>
      <c r="M1021" s="2568"/>
      <c r="N1021" s="2569"/>
      <c r="O1021" s="2569"/>
      <c r="P1021" s="2569"/>
      <c r="Q1021" s="2569"/>
      <c r="R1021" s="2569"/>
      <c r="S1021" s="2568"/>
      <c r="T1021" s="2567"/>
      <c r="U1021" s="2567"/>
      <c r="V1021" s="2567"/>
      <c r="W1021" s="2567"/>
      <c r="X1021" s="2567"/>
      <c r="Y1021" s="2567"/>
      <c r="Z1021" s="2567"/>
      <c r="AA1021" s="2567"/>
      <c r="AB1021" s="2567"/>
      <c r="AC1021" s="2567"/>
      <c r="AD1021" s="2567"/>
      <c r="AE1021" s="2567"/>
      <c r="AF1021" s="2567"/>
      <c r="AG1021" s="2567"/>
      <c r="AH1021" s="2567"/>
      <c r="AI1021" s="2567"/>
      <c r="AJ1021" s="2567"/>
      <c r="AK1021" s="2574"/>
    </row>
    <row r="1022" spans="2:37" s="2405" customFormat="1" ht="15" customHeight="1" x14ac:dyDescent="0.2">
      <c r="B1022" s="3834" t="s">
        <v>4996</v>
      </c>
      <c r="C1022" s="3835"/>
      <c r="D1022" s="3836" t="s">
        <v>1871</v>
      </c>
      <c r="E1022" s="3836"/>
      <c r="F1022" s="3836"/>
      <c r="G1022" s="3836"/>
      <c r="H1022" s="2571"/>
      <c r="I1022" s="2571"/>
      <c r="J1022" s="2571"/>
      <c r="K1022" s="2571"/>
      <c r="L1022" s="2571"/>
      <c r="M1022" s="2571"/>
      <c r="N1022" s="2571"/>
      <c r="O1022" s="2571"/>
      <c r="P1022" s="2571"/>
      <c r="Q1022" s="2571"/>
      <c r="R1022" s="2571"/>
      <c r="S1022" s="2571"/>
      <c r="T1022" s="2567"/>
      <c r="U1022" s="2567"/>
      <c r="V1022" s="2567"/>
      <c r="W1022" s="2567"/>
      <c r="X1022" s="2567"/>
      <c r="Y1022" s="2567"/>
      <c r="Z1022" s="2567"/>
      <c r="AA1022" s="2567"/>
      <c r="AB1022" s="2567"/>
      <c r="AC1022" s="2567"/>
      <c r="AD1022" s="2567"/>
      <c r="AE1022" s="2567"/>
      <c r="AF1022" s="2567"/>
      <c r="AG1022" s="2567"/>
      <c r="AH1022" s="2567"/>
      <c r="AI1022" s="2567"/>
      <c r="AJ1022" s="2567"/>
      <c r="AK1022" s="2574"/>
    </row>
    <row r="1023" spans="2:37" s="2405" customFormat="1" ht="15" customHeight="1" x14ac:dyDescent="0.2">
      <c r="B1023" s="3834" t="s">
        <v>4997</v>
      </c>
      <c r="C1023" s="3835"/>
      <c r="D1023" s="4014" t="s">
        <v>5164</v>
      </c>
      <c r="E1023" s="4014"/>
      <c r="F1023" s="4014"/>
      <c r="G1023" s="4014"/>
      <c r="H1023" s="2571"/>
      <c r="I1023" s="2571"/>
      <c r="J1023" s="2571"/>
      <c r="K1023" s="2571"/>
      <c r="L1023" s="2571"/>
      <c r="M1023" s="2571"/>
      <c r="N1023" s="2571"/>
      <c r="O1023" s="2571"/>
      <c r="P1023" s="2571"/>
      <c r="Q1023" s="2571"/>
      <c r="R1023" s="2571"/>
      <c r="S1023" s="2571"/>
      <c r="T1023" s="2567"/>
      <c r="U1023" s="2567"/>
      <c r="V1023" s="2567"/>
      <c r="W1023" s="2567"/>
      <c r="X1023" s="2567"/>
      <c r="Y1023" s="2567"/>
      <c r="Z1023" s="2567"/>
      <c r="AA1023" s="2567"/>
      <c r="AB1023" s="2567"/>
      <c r="AC1023" s="2567"/>
      <c r="AD1023" s="2567"/>
      <c r="AE1023" s="2567"/>
      <c r="AF1023" s="2567"/>
      <c r="AG1023" s="2567"/>
      <c r="AH1023" s="2567"/>
      <c r="AI1023" s="2567"/>
      <c r="AJ1023" s="2567"/>
      <c r="AK1023" s="2574"/>
    </row>
    <row r="1024" spans="2:37" s="2405" customFormat="1" ht="15" customHeight="1" thickBot="1" x14ac:dyDescent="0.25">
      <c r="B1024" s="3938"/>
      <c r="C1024" s="3939"/>
      <c r="D1024" s="3940"/>
      <c r="E1024" s="3940"/>
      <c r="F1024" s="3940"/>
      <c r="G1024" s="3940"/>
      <c r="H1024" s="2576"/>
      <c r="I1024" s="2576"/>
      <c r="J1024" s="2576"/>
      <c r="K1024" s="2576"/>
      <c r="L1024" s="2576"/>
      <c r="M1024" s="2576"/>
      <c r="N1024" s="2576"/>
      <c r="O1024" s="2576"/>
      <c r="P1024" s="2576"/>
      <c r="Q1024" s="2576"/>
      <c r="R1024" s="2576"/>
      <c r="S1024" s="2576"/>
      <c r="T1024" s="2577"/>
      <c r="U1024" s="2577"/>
      <c r="V1024" s="2577"/>
      <c r="W1024" s="2577"/>
      <c r="X1024" s="2577"/>
      <c r="Y1024" s="2577"/>
      <c r="Z1024" s="2577"/>
      <c r="AA1024" s="2577"/>
      <c r="AB1024" s="2577"/>
      <c r="AC1024" s="2577"/>
      <c r="AD1024" s="2577"/>
      <c r="AE1024" s="2577"/>
      <c r="AF1024" s="2577"/>
      <c r="AG1024" s="2577"/>
      <c r="AH1024" s="2577"/>
      <c r="AI1024" s="2577"/>
      <c r="AJ1024" s="2577"/>
      <c r="AK1024" s="2579"/>
    </row>
    <row r="1025" spans="2:37" s="2405" customFormat="1" ht="15" customHeight="1" x14ac:dyDescent="0.3">
      <c r="B1025" s="2686"/>
      <c r="C1025" s="2687"/>
      <c r="D1025" s="2687"/>
      <c r="E1025" s="534"/>
      <c r="F1025" s="534"/>
      <c r="G1025" s="534"/>
      <c r="H1025" s="534"/>
      <c r="I1025" s="2683"/>
      <c r="J1025" s="2683"/>
      <c r="K1025" s="2683"/>
      <c r="L1025" s="2683"/>
      <c r="M1025" s="2683"/>
      <c r="N1025" s="2683"/>
      <c r="O1025" s="2683"/>
      <c r="P1025" s="2683"/>
    </row>
    <row r="1026" spans="2:37" s="2405" customFormat="1" ht="15" customHeight="1" thickBot="1" x14ac:dyDescent="0.35">
      <c r="C1026" s="2687"/>
      <c r="D1026" s="2687"/>
      <c r="E1026" s="534"/>
      <c r="F1026" s="534"/>
      <c r="G1026" s="534"/>
      <c r="H1026" s="534"/>
      <c r="I1026" s="2683"/>
      <c r="J1026" s="2683"/>
      <c r="K1026" s="2683"/>
      <c r="L1026" s="2683"/>
      <c r="M1026" s="2683"/>
      <c r="N1026" s="2683"/>
      <c r="O1026" s="2683"/>
      <c r="P1026" s="2683"/>
    </row>
    <row r="1027" spans="2:37" s="2405" customFormat="1" ht="15" customHeight="1" x14ac:dyDescent="0.2">
      <c r="B1027" s="3839" t="s">
        <v>5005</v>
      </c>
      <c r="C1027" s="3840"/>
      <c r="D1027" s="3840"/>
      <c r="E1027" s="3840"/>
      <c r="F1027" s="3840"/>
      <c r="G1027" s="3840"/>
      <c r="H1027" s="3840"/>
      <c r="I1027" s="3840"/>
      <c r="J1027" s="3840"/>
      <c r="K1027" s="3840"/>
      <c r="L1027" s="3840"/>
      <c r="M1027" s="3840"/>
      <c r="N1027" s="3840"/>
      <c r="O1027" s="3840"/>
      <c r="P1027" s="3840"/>
      <c r="Q1027" s="3840"/>
      <c r="R1027" s="3840"/>
      <c r="S1027" s="3840"/>
      <c r="T1027" s="3840"/>
      <c r="U1027" s="3840"/>
      <c r="V1027" s="3840"/>
      <c r="W1027" s="3840"/>
      <c r="X1027" s="3840"/>
      <c r="Y1027" s="3840"/>
      <c r="Z1027" s="3840"/>
      <c r="AA1027" s="3840"/>
      <c r="AB1027" s="3840"/>
      <c r="AC1027" s="3840"/>
      <c r="AD1027" s="3840"/>
      <c r="AE1027" s="3840"/>
      <c r="AF1027" s="3840"/>
      <c r="AG1027" s="3840"/>
      <c r="AH1027" s="3840"/>
      <c r="AI1027" s="3840"/>
      <c r="AJ1027" s="3840"/>
      <c r="AK1027" s="3841"/>
    </row>
    <row r="1028" spans="2:37" s="2405" customFormat="1" ht="15" customHeight="1" x14ac:dyDescent="0.2">
      <c r="B1028" s="2572"/>
      <c r="C1028" s="2681"/>
      <c r="D1028" s="2681"/>
      <c r="E1028" s="2681"/>
      <c r="F1028" s="2681"/>
      <c r="G1028" s="2573"/>
      <c r="H1028" s="2573"/>
      <c r="I1028" s="2573"/>
      <c r="J1028" s="2573"/>
      <c r="K1028" s="2573"/>
      <c r="L1028" s="2573"/>
      <c r="M1028" s="2573"/>
      <c r="N1028" s="2573"/>
      <c r="O1028" s="2573"/>
      <c r="P1028" s="2573"/>
      <c r="Q1028" s="2573"/>
      <c r="R1028" s="2573"/>
      <c r="S1028" s="2573"/>
      <c r="T1028" s="2573"/>
      <c r="U1028" s="2573"/>
      <c r="V1028" s="2573"/>
      <c r="W1028" s="2573"/>
      <c r="X1028" s="2573"/>
      <c r="Y1028" s="2573"/>
      <c r="Z1028" s="2573"/>
      <c r="AA1028" s="2573"/>
      <c r="AB1028" s="2573"/>
      <c r="AC1028" s="2573"/>
      <c r="AD1028" s="2573"/>
      <c r="AE1028" s="2573"/>
      <c r="AF1028" s="2573"/>
      <c r="AG1028" s="2573"/>
      <c r="AH1028" s="2573"/>
      <c r="AI1028" s="2573"/>
      <c r="AJ1028" s="2573"/>
      <c r="AK1028" s="2574"/>
    </row>
    <row r="1029" spans="2:37" s="2405" customFormat="1" ht="15" customHeight="1" x14ac:dyDescent="0.2">
      <c r="B1029" s="2572" t="s">
        <v>4992</v>
      </c>
      <c r="C1029" s="2681"/>
      <c r="D1029" s="3962" t="s">
        <v>5411</v>
      </c>
      <c r="E1029" s="3962"/>
      <c r="F1029" s="3962"/>
      <c r="G1029" s="2573"/>
      <c r="H1029" s="2573"/>
      <c r="I1029" s="2573"/>
      <c r="J1029" s="2573"/>
      <c r="K1029" s="2573"/>
      <c r="L1029" s="2573"/>
      <c r="M1029" s="2573"/>
      <c r="N1029" s="2573"/>
      <c r="O1029" s="2573"/>
      <c r="P1029" s="2573"/>
      <c r="Q1029" s="2573"/>
      <c r="R1029" s="2573"/>
      <c r="S1029" s="2573"/>
      <c r="T1029" s="2573"/>
      <c r="U1029" s="2573"/>
      <c r="V1029" s="2573"/>
      <c r="W1029" s="2573"/>
      <c r="X1029" s="2573"/>
      <c r="Y1029" s="2573"/>
      <c r="Z1029" s="2573"/>
      <c r="AA1029" s="2573"/>
      <c r="AB1029" s="2573"/>
      <c r="AC1029" s="2573"/>
      <c r="AD1029" s="2573"/>
      <c r="AE1029" s="2573"/>
      <c r="AF1029" s="2573"/>
      <c r="AG1029" s="2573"/>
      <c r="AH1029" s="2573"/>
      <c r="AI1029" s="2573"/>
      <c r="AJ1029" s="2573"/>
      <c r="AK1029" s="2574"/>
    </row>
    <row r="1030" spans="2:37" s="2405" customFormat="1" ht="15" customHeight="1" thickBot="1" x14ac:dyDescent="0.25">
      <c r="B1030" s="3863" t="s">
        <v>5006</v>
      </c>
      <c r="C1030" s="3864"/>
      <c r="D1030" s="3972">
        <v>41379</v>
      </c>
      <c r="E1030" s="3973"/>
      <c r="F1030" s="2681"/>
      <c r="G1030" s="2573"/>
      <c r="H1030" s="2573"/>
      <c r="I1030" s="2573"/>
      <c r="J1030" s="2573"/>
      <c r="K1030" s="2573"/>
      <c r="L1030" s="2573"/>
      <c r="M1030" s="2573"/>
      <c r="N1030" s="2573"/>
      <c r="O1030" s="2573"/>
      <c r="P1030" s="2573"/>
      <c r="Q1030" s="2573"/>
      <c r="R1030" s="2573"/>
      <c r="S1030" s="2573"/>
      <c r="T1030" s="2573"/>
      <c r="U1030" s="2573"/>
      <c r="V1030" s="2573"/>
      <c r="W1030" s="2573"/>
      <c r="X1030" s="2573"/>
      <c r="Y1030" s="2573"/>
      <c r="Z1030" s="2573"/>
      <c r="AA1030" s="2573"/>
      <c r="AB1030" s="2573"/>
      <c r="AC1030" s="2573"/>
      <c r="AD1030" s="2573"/>
      <c r="AE1030" s="2573"/>
      <c r="AF1030" s="2573"/>
      <c r="AG1030" s="2573"/>
      <c r="AH1030" s="2573"/>
      <c r="AI1030" s="2573"/>
      <c r="AJ1030" s="2573"/>
      <c r="AK1030" s="2574"/>
    </row>
    <row r="1031" spans="2:37" s="2405" customFormat="1" ht="69.75" customHeight="1" thickBot="1" x14ac:dyDescent="0.25">
      <c r="B1031" s="3844" t="s">
        <v>5007</v>
      </c>
      <c r="C1031" s="3871"/>
      <c r="D1031" s="3963" t="s">
        <v>5412</v>
      </c>
      <c r="E1031" s="3964"/>
      <c r="F1031" s="3964"/>
      <c r="G1031" s="3964"/>
      <c r="H1031" s="3964"/>
      <c r="I1031" s="3964"/>
      <c r="J1031" s="3964"/>
      <c r="K1031" s="3964"/>
      <c r="L1031" s="3964"/>
      <c r="M1031" s="3964"/>
      <c r="N1031" s="3964"/>
      <c r="O1031" s="3964"/>
      <c r="P1031" s="3964"/>
      <c r="Q1031" s="3965"/>
      <c r="R1031" s="2573"/>
      <c r="S1031" s="2573"/>
      <c r="T1031" s="2573"/>
      <c r="U1031" s="2573"/>
      <c r="V1031" s="2573"/>
      <c r="W1031" s="2573"/>
      <c r="X1031" s="2573"/>
      <c r="Y1031" s="2573"/>
      <c r="Z1031" s="2573"/>
      <c r="AA1031" s="2573"/>
      <c r="AB1031" s="2573"/>
      <c r="AC1031" s="2573"/>
      <c r="AD1031" s="2573"/>
      <c r="AE1031" s="2573"/>
      <c r="AF1031" s="2573"/>
      <c r="AG1031" s="2573"/>
      <c r="AH1031" s="2573"/>
      <c r="AI1031" s="2573"/>
      <c r="AJ1031" s="2573"/>
      <c r="AK1031" s="2574"/>
    </row>
    <row r="1032" spans="2:37" s="2405" customFormat="1" ht="15" customHeight="1" thickBot="1" x14ac:dyDescent="0.25">
      <c r="B1032" s="3865"/>
      <c r="C1032" s="3849"/>
      <c r="D1032" s="3849"/>
      <c r="E1032" s="3849"/>
      <c r="F1032" s="3849"/>
      <c r="G1032" s="3849"/>
      <c r="H1032" s="3849"/>
      <c r="I1032" s="3849"/>
      <c r="J1032" s="3849"/>
      <c r="K1032" s="3849"/>
      <c r="L1032" s="3849"/>
      <c r="M1032" s="3849"/>
      <c r="N1032" s="3849"/>
      <c r="O1032" s="3849"/>
      <c r="P1032" s="3849"/>
      <c r="Q1032" s="3849"/>
      <c r="R1032" s="2573"/>
      <c r="S1032" s="2573"/>
      <c r="T1032" s="2573"/>
      <c r="U1032" s="2573"/>
      <c r="V1032" s="2573"/>
      <c r="W1032" s="2573"/>
      <c r="X1032" s="2573"/>
      <c r="Y1032" s="2573"/>
      <c r="Z1032" s="2573"/>
      <c r="AA1032" s="2573"/>
      <c r="AB1032" s="2573"/>
      <c r="AC1032" s="2573"/>
      <c r="AD1032" s="2573"/>
      <c r="AE1032" s="2573"/>
      <c r="AF1032" s="2573"/>
      <c r="AG1032" s="2573"/>
      <c r="AH1032" s="2573"/>
      <c r="AI1032" s="2573"/>
      <c r="AJ1032" s="2573"/>
      <c r="AK1032" s="2574"/>
    </row>
    <row r="1033" spans="2:37" s="2405" customFormat="1" ht="15" customHeight="1" thickBot="1" x14ac:dyDescent="0.25">
      <c r="B1033" s="3827" t="s">
        <v>5008</v>
      </c>
      <c r="C1033" s="3827"/>
      <c r="D1033" s="3827" t="s">
        <v>4998</v>
      </c>
      <c r="E1033" s="3827" t="s">
        <v>5009</v>
      </c>
      <c r="F1033" s="3850" t="s">
        <v>224</v>
      </c>
      <c r="G1033" s="3850"/>
      <c r="H1033" s="3850"/>
      <c r="I1033" s="3850"/>
      <c r="J1033" s="3850"/>
      <c r="K1033" s="3850"/>
      <c r="L1033" s="3850"/>
      <c r="M1033" s="3850"/>
      <c r="N1033" s="3850"/>
      <c r="O1033" s="3850"/>
      <c r="P1033" s="3850"/>
      <c r="Q1033" s="3850"/>
      <c r="R1033" s="3850"/>
      <c r="S1033" s="3850" t="s">
        <v>340</v>
      </c>
      <c r="T1033" s="3850"/>
      <c r="U1033" s="3850"/>
      <c r="V1033" s="3850"/>
      <c r="W1033" s="3850"/>
      <c r="X1033" s="3850"/>
      <c r="Y1033" s="3850"/>
      <c r="Z1033" s="3850"/>
      <c r="AA1033" s="3850"/>
      <c r="AB1033" s="3850"/>
      <c r="AC1033" s="3850"/>
      <c r="AD1033" s="3850" t="s">
        <v>225</v>
      </c>
      <c r="AE1033" s="3850"/>
      <c r="AF1033" s="3850"/>
      <c r="AG1033" s="3850"/>
      <c r="AH1033" s="3851" t="s">
        <v>4993</v>
      </c>
      <c r="AI1033" s="3851"/>
      <c r="AJ1033" s="3851"/>
      <c r="AK1033" s="2574"/>
    </row>
    <row r="1034" spans="2:37" s="2405" customFormat="1" ht="15" customHeight="1" thickBot="1" x14ac:dyDescent="0.25">
      <c r="B1034" s="3828"/>
      <c r="C1034" s="3828"/>
      <c r="D1034" s="3828"/>
      <c r="E1034" s="3828"/>
      <c r="F1034" s="3828" t="s">
        <v>5010</v>
      </c>
      <c r="G1034" s="3828" t="s">
        <v>5011</v>
      </c>
      <c r="H1034" s="3827" t="s">
        <v>5012</v>
      </c>
      <c r="I1034" s="3830" t="s">
        <v>5013</v>
      </c>
      <c r="J1034" s="3830" t="s">
        <v>5014</v>
      </c>
      <c r="K1034" s="3829" t="s">
        <v>5015</v>
      </c>
      <c r="L1034" s="3829" t="s">
        <v>5016</v>
      </c>
      <c r="M1034" s="3830" t="s">
        <v>5017</v>
      </c>
      <c r="N1034" s="3830"/>
      <c r="O1034" s="3829" t="s">
        <v>5018</v>
      </c>
      <c r="P1034" s="3829" t="s">
        <v>5019</v>
      </c>
      <c r="Q1034" s="3829" t="s">
        <v>5020</v>
      </c>
      <c r="R1034" s="3829" t="s">
        <v>5021</v>
      </c>
      <c r="S1034" s="3827" t="s">
        <v>5022</v>
      </c>
      <c r="T1034" s="3827" t="s">
        <v>5023</v>
      </c>
      <c r="U1034" s="3827" t="s">
        <v>5024</v>
      </c>
      <c r="V1034" s="3827" t="s">
        <v>5025</v>
      </c>
      <c r="W1034" s="3827" t="s">
        <v>5026</v>
      </c>
      <c r="X1034" s="3827" t="s">
        <v>5027</v>
      </c>
      <c r="Y1034" s="3827" t="s">
        <v>5028</v>
      </c>
      <c r="Z1034" s="3827" t="s">
        <v>5029</v>
      </c>
      <c r="AA1034" s="3827" t="s">
        <v>5030</v>
      </c>
      <c r="AB1034" s="3830" t="s">
        <v>5031</v>
      </c>
      <c r="AC1034" s="3830" t="s">
        <v>5032</v>
      </c>
      <c r="AD1034" s="3827" t="s">
        <v>5033</v>
      </c>
      <c r="AE1034" s="3827" t="s">
        <v>5034</v>
      </c>
      <c r="AF1034" s="3827" t="s">
        <v>5035</v>
      </c>
      <c r="AG1034" s="3827" t="s">
        <v>5036</v>
      </c>
      <c r="AH1034" s="3827" t="s">
        <v>1154</v>
      </c>
      <c r="AI1034" s="3827" t="s">
        <v>4994</v>
      </c>
      <c r="AJ1034" s="3827" t="s">
        <v>4995</v>
      </c>
      <c r="AK1034" s="2574"/>
    </row>
    <row r="1035" spans="2:37" s="2405" customFormat="1" ht="15" customHeight="1" thickBot="1" x14ac:dyDescent="0.25">
      <c r="B1035" s="3828"/>
      <c r="C1035" s="3828"/>
      <c r="D1035" s="3828"/>
      <c r="E1035" s="3828"/>
      <c r="F1035" s="3828"/>
      <c r="G1035" s="3828"/>
      <c r="H1035" s="3828"/>
      <c r="I1035" s="3829"/>
      <c r="J1035" s="3829"/>
      <c r="K1035" s="3829"/>
      <c r="L1035" s="3829"/>
      <c r="M1035" s="2680" t="s">
        <v>5037</v>
      </c>
      <c r="N1035" s="2679" t="s">
        <v>2798</v>
      </c>
      <c r="O1035" s="3829"/>
      <c r="P1035" s="3829"/>
      <c r="Q1035" s="3829"/>
      <c r="R1035" s="3829"/>
      <c r="S1035" s="3828"/>
      <c r="T1035" s="3828"/>
      <c r="U1035" s="3828"/>
      <c r="V1035" s="3828"/>
      <c r="W1035" s="3828"/>
      <c r="X1035" s="3828"/>
      <c r="Y1035" s="3828"/>
      <c r="Z1035" s="3828"/>
      <c r="AA1035" s="3828"/>
      <c r="AB1035" s="3829"/>
      <c r="AC1035" s="3829"/>
      <c r="AD1035" s="3828"/>
      <c r="AE1035" s="3828"/>
      <c r="AF1035" s="3828"/>
      <c r="AG1035" s="3828"/>
      <c r="AH1035" s="3828"/>
      <c r="AI1035" s="3828"/>
      <c r="AJ1035" s="3828"/>
      <c r="AK1035" s="2574"/>
    </row>
    <row r="1036" spans="2:37" s="2405" customFormat="1" ht="15" customHeight="1" x14ac:dyDescent="0.2">
      <c r="B1036" s="3980" t="s">
        <v>5413</v>
      </c>
      <c r="C1036" s="3981"/>
      <c r="D1036" s="2580" t="s">
        <v>5414</v>
      </c>
      <c r="E1036" s="2581">
        <v>0.89</v>
      </c>
      <c r="F1036" s="2718"/>
      <c r="G1036" s="2672"/>
      <c r="H1036" s="2719"/>
      <c r="I1036" s="2719"/>
      <c r="J1036" s="2719"/>
      <c r="K1036" s="2672"/>
      <c r="L1036" s="2672"/>
      <c r="M1036" s="2720"/>
      <c r="N1036" s="2721"/>
      <c r="O1036" s="2672"/>
      <c r="P1036" s="2672"/>
      <c r="Q1036" s="2672"/>
      <c r="R1036" s="2672"/>
      <c r="S1036" s="2700"/>
      <c r="T1036" s="2672"/>
      <c r="U1036" s="2722"/>
      <c r="V1036" s="2722"/>
      <c r="W1036" s="2672"/>
      <c r="X1036" s="2672"/>
      <c r="Y1036" s="2722"/>
      <c r="Z1036" s="2722"/>
      <c r="AA1036" s="2722"/>
      <c r="AB1036" s="2672"/>
      <c r="AC1036" s="2672"/>
      <c r="AD1036" s="2581">
        <v>0.89</v>
      </c>
      <c r="AE1036" s="2595">
        <v>15</v>
      </c>
      <c r="AF1036" s="2596"/>
      <c r="AG1036" s="2859">
        <v>2</v>
      </c>
      <c r="AH1036" s="2716"/>
      <c r="AI1036" s="2716"/>
      <c r="AJ1036" s="2702"/>
      <c r="AK1036" s="2574"/>
    </row>
    <row r="1037" spans="2:37" s="2405" customFormat="1" ht="15" customHeight="1" thickBot="1" x14ac:dyDescent="0.25">
      <c r="B1037" s="3909" t="s">
        <v>5415</v>
      </c>
      <c r="C1037" s="3910"/>
      <c r="D1037" s="2604" t="s">
        <v>5416</v>
      </c>
      <c r="E1037" s="2605">
        <v>0.89</v>
      </c>
      <c r="F1037" s="2694"/>
      <c r="G1037" s="3084"/>
      <c r="H1037" s="3085"/>
      <c r="I1037" s="3085"/>
      <c r="J1037" s="3085"/>
      <c r="K1037" s="3084"/>
      <c r="L1037" s="3084"/>
      <c r="M1037" s="2693"/>
      <c r="N1037" s="3086"/>
      <c r="O1037" s="3084"/>
      <c r="P1037" s="3084"/>
      <c r="Q1037" s="3084"/>
      <c r="R1037" s="3084"/>
      <c r="S1037" s="2801"/>
      <c r="T1037" s="3084"/>
      <c r="U1037" s="3087"/>
      <c r="V1037" s="3087"/>
      <c r="W1037" s="3084"/>
      <c r="X1037" s="3084"/>
      <c r="Y1037" s="3087"/>
      <c r="Z1037" s="3087"/>
      <c r="AA1037" s="3087"/>
      <c r="AB1037" s="3084"/>
      <c r="AC1037" s="3084"/>
      <c r="AD1037" s="2605">
        <v>0.89</v>
      </c>
      <c r="AE1037" s="2626">
        <v>15</v>
      </c>
      <c r="AF1037" s="2627"/>
      <c r="AG1037" s="3230">
        <v>2</v>
      </c>
      <c r="AH1037" s="3090"/>
      <c r="AI1037" s="3090"/>
      <c r="AJ1037" s="3104"/>
      <c r="AK1037" s="2574"/>
    </row>
    <row r="1038" spans="2:37" s="2405" customFormat="1" ht="15" customHeight="1" x14ac:dyDescent="0.2">
      <c r="B1038" s="2575"/>
      <c r="C1038" s="2568"/>
      <c r="D1038" s="2568"/>
      <c r="E1038" s="2568"/>
      <c r="F1038" s="2568"/>
      <c r="G1038" s="2568"/>
      <c r="H1038" s="2568"/>
      <c r="I1038" s="2569"/>
      <c r="J1038" s="2569"/>
      <c r="K1038" s="2569"/>
      <c r="L1038" s="2569"/>
      <c r="M1038" s="2568"/>
      <c r="N1038" s="2569"/>
      <c r="O1038" s="2569"/>
      <c r="P1038" s="2569"/>
      <c r="Q1038" s="2569"/>
      <c r="R1038" s="2569"/>
      <c r="S1038" s="2568"/>
      <c r="T1038" s="2567"/>
      <c r="U1038" s="2567"/>
      <c r="V1038" s="2567"/>
      <c r="W1038" s="2567"/>
      <c r="X1038" s="2567"/>
      <c r="Y1038" s="2567"/>
      <c r="Z1038" s="2567"/>
      <c r="AA1038" s="2567"/>
      <c r="AB1038" s="2567"/>
      <c r="AC1038" s="2567"/>
      <c r="AD1038" s="2567"/>
      <c r="AE1038" s="2567"/>
      <c r="AF1038" s="2567"/>
      <c r="AG1038" s="2567"/>
      <c r="AH1038" s="2567"/>
      <c r="AI1038" s="2567"/>
      <c r="AJ1038" s="2567"/>
      <c r="AK1038" s="2574"/>
    </row>
    <row r="1039" spans="2:37" s="2405" customFormat="1" ht="15" customHeight="1" x14ac:dyDescent="0.2">
      <c r="B1039" s="3834" t="s">
        <v>4996</v>
      </c>
      <c r="C1039" s="3835"/>
      <c r="D1039" s="3836" t="s">
        <v>1871</v>
      </c>
      <c r="E1039" s="3836"/>
      <c r="F1039" s="3836"/>
      <c r="G1039" s="3836"/>
      <c r="H1039" s="2571"/>
      <c r="I1039" s="2571"/>
      <c r="J1039" s="2571"/>
      <c r="K1039" s="2571"/>
      <c r="L1039" s="2571"/>
      <c r="M1039" s="2571"/>
      <c r="N1039" s="2571"/>
      <c r="O1039" s="2571"/>
      <c r="P1039" s="2571"/>
      <c r="Q1039" s="2571"/>
      <c r="R1039" s="2571"/>
      <c r="S1039" s="2571"/>
      <c r="T1039" s="2567"/>
      <c r="U1039" s="2567"/>
      <c r="V1039" s="2567"/>
      <c r="W1039" s="2567"/>
      <c r="X1039" s="2567"/>
      <c r="Y1039" s="2567"/>
      <c r="Z1039" s="2567"/>
      <c r="AA1039" s="2567"/>
      <c r="AB1039" s="2567"/>
      <c r="AC1039" s="2567"/>
      <c r="AD1039" s="2567"/>
      <c r="AE1039" s="2567"/>
      <c r="AF1039" s="2567"/>
      <c r="AG1039" s="2567"/>
      <c r="AH1039" s="2567"/>
      <c r="AI1039" s="2567"/>
      <c r="AJ1039" s="2567"/>
      <c r="AK1039" s="2574"/>
    </row>
    <row r="1040" spans="2:37" s="2405" customFormat="1" ht="15" customHeight="1" x14ac:dyDescent="0.2">
      <c r="B1040" s="3834" t="s">
        <v>4997</v>
      </c>
      <c r="C1040" s="3835"/>
      <c r="D1040" s="4014" t="s">
        <v>5164</v>
      </c>
      <c r="E1040" s="4014"/>
      <c r="F1040" s="4014"/>
      <c r="G1040" s="4014"/>
      <c r="H1040" s="2571"/>
      <c r="I1040" s="2571"/>
      <c r="J1040" s="2571"/>
      <c r="K1040" s="2571"/>
      <c r="L1040" s="2571"/>
      <c r="M1040" s="2571"/>
      <c r="N1040" s="2571"/>
      <c r="O1040" s="2571"/>
      <c r="P1040" s="2571"/>
      <c r="Q1040" s="2571"/>
      <c r="R1040" s="2571"/>
      <c r="S1040" s="2571"/>
      <c r="T1040" s="2567"/>
      <c r="U1040" s="2567"/>
      <c r="V1040" s="2567"/>
      <c r="W1040" s="2567"/>
      <c r="X1040" s="2567"/>
      <c r="Y1040" s="2567"/>
      <c r="Z1040" s="2567"/>
      <c r="AA1040" s="2567"/>
      <c r="AB1040" s="2567"/>
      <c r="AC1040" s="2567"/>
      <c r="AD1040" s="2567"/>
      <c r="AE1040" s="2567"/>
      <c r="AF1040" s="2567"/>
      <c r="AG1040" s="2567"/>
      <c r="AH1040" s="2567"/>
      <c r="AI1040" s="2567"/>
      <c r="AJ1040" s="2567"/>
      <c r="AK1040" s="2574"/>
    </row>
    <row r="1041" spans="2:37" s="2405" customFormat="1" ht="15" customHeight="1" thickBot="1" x14ac:dyDescent="0.25">
      <c r="B1041" s="3938"/>
      <c r="C1041" s="3939"/>
      <c r="D1041" s="3940"/>
      <c r="E1041" s="3940"/>
      <c r="F1041" s="3940"/>
      <c r="G1041" s="3940"/>
      <c r="H1041" s="2576"/>
      <c r="I1041" s="2576"/>
      <c r="J1041" s="2576"/>
      <c r="K1041" s="2576"/>
      <c r="L1041" s="2576"/>
      <c r="M1041" s="2576"/>
      <c r="N1041" s="2576"/>
      <c r="O1041" s="2576"/>
      <c r="P1041" s="2576"/>
      <c r="Q1041" s="2576"/>
      <c r="R1041" s="2576"/>
      <c r="S1041" s="2576"/>
      <c r="T1041" s="2577"/>
      <c r="U1041" s="2577"/>
      <c r="V1041" s="2577"/>
      <c r="W1041" s="2577"/>
      <c r="X1041" s="2577"/>
      <c r="Y1041" s="2577"/>
      <c r="Z1041" s="2577"/>
      <c r="AA1041" s="2577"/>
      <c r="AB1041" s="2577"/>
      <c r="AC1041" s="2577"/>
      <c r="AD1041" s="2577"/>
      <c r="AE1041" s="2577"/>
      <c r="AF1041" s="2577"/>
      <c r="AG1041" s="2577"/>
      <c r="AH1041" s="2577"/>
      <c r="AI1041" s="2577"/>
      <c r="AJ1041" s="2577"/>
      <c r="AK1041" s="2579"/>
    </row>
    <row r="1042" spans="2:37" s="2405" customFormat="1" ht="15" customHeight="1" x14ac:dyDescent="0.3">
      <c r="B1042" s="2686"/>
      <c r="C1042" s="2687"/>
      <c r="D1042" s="2687"/>
      <c r="E1042" s="534"/>
      <c r="F1042" s="534"/>
      <c r="G1042" s="534"/>
      <c r="H1042" s="534"/>
      <c r="I1042" s="2683"/>
      <c r="J1042" s="2683"/>
      <c r="K1042" s="2683"/>
      <c r="L1042" s="2683"/>
      <c r="M1042" s="2683"/>
      <c r="N1042" s="2683"/>
      <c r="O1042" s="2683"/>
      <c r="P1042" s="2683"/>
    </row>
    <row r="1043" spans="2:37" s="2405" customFormat="1" ht="15" customHeight="1" thickBot="1" x14ac:dyDescent="0.35">
      <c r="C1043" s="2687"/>
      <c r="D1043" s="2687"/>
      <c r="E1043" s="534"/>
      <c r="F1043" s="534"/>
      <c r="G1043" s="534"/>
      <c r="H1043" s="534"/>
      <c r="I1043" s="2683"/>
      <c r="J1043" s="2683"/>
      <c r="K1043" s="2683"/>
      <c r="L1043" s="2683"/>
      <c r="M1043" s="2683"/>
      <c r="N1043" s="2683"/>
      <c r="O1043" s="2683"/>
      <c r="P1043" s="2683"/>
    </row>
    <row r="1044" spans="2:37" s="2405" customFormat="1" ht="15" customHeight="1" x14ac:dyDescent="0.2">
      <c r="B1044" s="3839" t="s">
        <v>5005</v>
      </c>
      <c r="C1044" s="3840"/>
      <c r="D1044" s="3840"/>
      <c r="E1044" s="3840"/>
      <c r="F1044" s="3840"/>
      <c r="G1044" s="3840"/>
      <c r="H1044" s="3840"/>
      <c r="I1044" s="3840"/>
      <c r="J1044" s="3840"/>
      <c r="K1044" s="3840"/>
      <c r="L1044" s="3840"/>
      <c r="M1044" s="3840"/>
      <c r="N1044" s="3840"/>
      <c r="O1044" s="3840"/>
      <c r="P1044" s="3840"/>
      <c r="Q1044" s="3840"/>
      <c r="R1044" s="3840"/>
      <c r="S1044" s="3840"/>
      <c r="T1044" s="3840"/>
      <c r="U1044" s="3840"/>
      <c r="V1044" s="3840"/>
      <c r="W1044" s="3840"/>
      <c r="X1044" s="3840"/>
      <c r="Y1044" s="3840"/>
      <c r="Z1044" s="3840"/>
      <c r="AA1044" s="3840"/>
      <c r="AB1044" s="3840"/>
      <c r="AC1044" s="3840"/>
      <c r="AD1044" s="3840"/>
      <c r="AE1044" s="3840"/>
      <c r="AF1044" s="3840"/>
      <c r="AG1044" s="3840"/>
      <c r="AH1044" s="3840"/>
      <c r="AI1044" s="3840"/>
      <c r="AJ1044" s="3840"/>
      <c r="AK1044" s="3841"/>
    </row>
    <row r="1045" spans="2:37" s="2405" customFormat="1" ht="15" customHeight="1" x14ac:dyDescent="0.2">
      <c r="B1045" s="2572"/>
      <c r="C1045" s="2681"/>
      <c r="D1045" s="2681"/>
      <c r="E1045" s="2681"/>
      <c r="F1045" s="2681"/>
      <c r="G1045" s="2573"/>
      <c r="H1045" s="2573"/>
      <c r="I1045" s="2573"/>
      <c r="J1045" s="2573"/>
      <c r="K1045" s="2573"/>
      <c r="L1045" s="2573"/>
      <c r="M1045" s="2573"/>
      <c r="N1045" s="2573"/>
      <c r="O1045" s="2573"/>
      <c r="P1045" s="2573"/>
      <c r="Q1045" s="2573"/>
      <c r="R1045" s="2573"/>
      <c r="S1045" s="2573"/>
      <c r="T1045" s="2573"/>
      <c r="U1045" s="2573"/>
      <c r="V1045" s="2573"/>
      <c r="W1045" s="2573"/>
      <c r="X1045" s="2573"/>
      <c r="Y1045" s="2573"/>
      <c r="Z1045" s="2573"/>
      <c r="AA1045" s="2573"/>
      <c r="AB1045" s="2573"/>
      <c r="AC1045" s="2573"/>
      <c r="AD1045" s="2573"/>
      <c r="AE1045" s="2573"/>
      <c r="AF1045" s="2573"/>
      <c r="AG1045" s="2573"/>
      <c r="AH1045" s="2573"/>
      <c r="AI1045" s="2573"/>
      <c r="AJ1045" s="2573"/>
      <c r="AK1045" s="2574"/>
    </row>
    <row r="1046" spans="2:37" s="2405" customFormat="1" ht="15" customHeight="1" x14ac:dyDescent="0.2">
      <c r="B1046" s="2572" t="s">
        <v>4992</v>
      </c>
      <c r="C1046" s="2681"/>
      <c r="D1046" s="3962" t="s">
        <v>5890</v>
      </c>
      <c r="E1046" s="3962"/>
      <c r="F1046" s="3962"/>
      <c r="G1046" s="2573"/>
      <c r="H1046" s="2573"/>
      <c r="I1046" s="2573"/>
      <c r="J1046" s="2573"/>
      <c r="K1046" s="2573"/>
      <c r="L1046" s="2573"/>
      <c r="M1046" s="2573"/>
      <c r="N1046" s="2573"/>
      <c r="O1046" s="2573"/>
      <c r="P1046" s="2573"/>
      <c r="Q1046" s="2573"/>
      <c r="R1046" s="2573"/>
      <c r="S1046" s="2573"/>
      <c r="T1046" s="2573"/>
      <c r="U1046" s="2573"/>
      <c r="V1046" s="2573"/>
      <c r="W1046" s="2573"/>
      <c r="X1046" s="2573"/>
      <c r="Y1046" s="2573"/>
      <c r="Z1046" s="2573"/>
      <c r="AA1046" s="2573"/>
      <c r="AB1046" s="2573"/>
      <c r="AC1046" s="2573"/>
      <c r="AD1046" s="2573"/>
      <c r="AE1046" s="2573"/>
      <c r="AF1046" s="2573"/>
      <c r="AG1046" s="2573"/>
      <c r="AH1046" s="2573"/>
      <c r="AI1046" s="2573"/>
      <c r="AJ1046" s="2573"/>
      <c r="AK1046" s="2574"/>
    </row>
    <row r="1047" spans="2:37" s="2405" customFormat="1" ht="15" customHeight="1" thickBot="1" x14ac:dyDescent="0.25">
      <c r="B1047" s="3863" t="s">
        <v>5006</v>
      </c>
      <c r="C1047" s="3864"/>
      <c r="D1047" s="3972">
        <v>41306</v>
      </c>
      <c r="E1047" s="3973"/>
      <c r="F1047" s="2681"/>
      <c r="G1047" s="2573"/>
      <c r="H1047" s="2573"/>
      <c r="I1047" s="2573"/>
      <c r="J1047" s="2573"/>
      <c r="K1047" s="2573"/>
      <c r="L1047" s="2573"/>
      <c r="M1047" s="2573"/>
      <c r="N1047" s="2573"/>
      <c r="O1047" s="2573"/>
      <c r="P1047" s="2573"/>
      <c r="Q1047" s="2573"/>
      <c r="R1047" s="2573"/>
      <c r="S1047" s="2573"/>
      <c r="T1047" s="2573"/>
      <c r="U1047" s="2573"/>
      <c r="V1047" s="2573"/>
      <c r="W1047" s="2573"/>
      <c r="X1047" s="2573"/>
      <c r="Y1047" s="2573"/>
      <c r="Z1047" s="2573"/>
      <c r="AA1047" s="2573"/>
      <c r="AB1047" s="2573"/>
      <c r="AC1047" s="2573"/>
      <c r="AD1047" s="2573"/>
      <c r="AE1047" s="2573"/>
      <c r="AF1047" s="2573"/>
      <c r="AG1047" s="2573"/>
      <c r="AH1047" s="2573"/>
      <c r="AI1047" s="2573"/>
      <c r="AJ1047" s="2573"/>
      <c r="AK1047" s="2574"/>
    </row>
    <row r="1048" spans="2:37" s="2405" customFormat="1" ht="34.5" customHeight="1" thickBot="1" x14ac:dyDescent="0.25">
      <c r="B1048" s="3844" t="s">
        <v>5007</v>
      </c>
      <c r="C1048" s="3871"/>
      <c r="D1048" s="3963" t="s">
        <v>5417</v>
      </c>
      <c r="E1048" s="3964"/>
      <c r="F1048" s="3964"/>
      <c r="G1048" s="3964"/>
      <c r="H1048" s="3964"/>
      <c r="I1048" s="3964"/>
      <c r="J1048" s="3964"/>
      <c r="K1048" s="3964"/>
      <c r="L1048" s="3964"/>
      <c r="M1048" s="3964"/>
      <c r="N1048" s="3964"/>
      <c r="O1048" s="3964"/>
      <c r="P1048" s="3964"/>
      <c r="Q1048" s="3965"/>
      <c r="R1048" s="2573"/>
      <c r="S1048" s="2573"/>
      <c r="T1048" s="2573"/>
      <c r="U1048" s="2573"/>
      <c r="V1048" s="2573"/>
      <c r="W1048" s="2573"/>
      <c r="X1048" s="2573"/>
      <c r="Y1048" s="2573"/>
      <c r="Z1048" s="2573"/>
      <c r="AA1048" s="2573"/>
      <c r="AB1048" s="2573"/>
      <c r="AC1048" s="2573"/>
      <c r="AD1048" s="2573"/>
      <c r="AE1048" s="2573"/>
      <c r="AF1048" s="2573"/>
      <c r="AG1048" s="2573"/>
      <c r="AH1048" s="2573"/>
      <c r="AI1048" s="2573"/>
      <c r="AJ1048" s="2573"/>
      <c r="AK1048" s="2574"/>
    </row>
    <row r="1049" spans="2:37" s="2405" customFormat="1" ht="15" customHeight="1" thickBot="1" x14ac:dyDescent="0.25">
      <c r="B1049" s="3865"/>
      <c r="C1049" s="3849"/>
      <c r="D1049" s="3849"/>
      <c r="E1049" s="3849"/>
      <c r="F1049" s="3849"/>
      <c r="G1049" s="3849"/>
      <c r="H1049" s="3849"/>
      <c r="I1049" s="3849"/>
      <c r="J1049" s="3849"/>
      <c r="K1049" s="3849"/>
      <c r="L1049" s="3849"/>
      <c r="M1049" s="3849"/>
      <c r="N1049" s="3849"/>
      <c r="O1049" s="3849"/>
      <c r="P1049" s="3849"/>
      <c r="Q1049" s="3849"/>
      <c r="R1049" s="2573"/>
      <c r="S1049" s="2573"/>
      <c r="T1049" s="2573"/>
      <c r="U1049" s="2573"/>
      <c r="V1049" s="2573"/>
      <c r="W1049" s="2573"/>
      <c r="X1049" s="2573"/>
      <c r="Y1049" s="2573"/>
      <c r="Z1049" s="2573"/>
      <c r="AA1049" s="2573"/>
      <c r="AB1049" s="2573"/>
      <c r="AC1049" s="2573"/>
      <c r="AD1049" s="2573"/>
      <c r="AE1049" s="2573"/>
      <c r="AF1049" s="2573"/>
      <c r="AG1049" s="2573"/>
      <c r="AH1049" s="2573"/>
      <c r="AI1049" s="2573"/>
      <c r="AJ1049" s="2573"/>
      <c r="AK1049" s="2574"/>
    </row>
    <row r="1050" spans="2:37" s="2405" customFormat="1" ht="15" customHeight="1" thickBot="1" x14ac:dyDescent="0.25">
      <c r="B1050" s="3827" t="s">
        <v>5008</v>
      </c>
      <c r="C1050" s="3827"/>
      <c r="D1050" s="3827" t="s">
        <v>4998</v>
      </c>
      <c r="E1050" s="3827" t="s">
        <v>5009</v>
      </c>
      <c r="F1050" s="3850" t="s">
        <v>224</v>
      </c>
      <c r="G1050" s="3850"/>
      <c r="H1050" s="3850"/>
      <c r="I1050" s="3850"/>
      <c r="J1050" s="3850"/>
      <c r="K1050" s="3850"/>
      <c r="L1050" s="3850"/>
      <c r="M1050" s="3850"/>
      <c r="N1050" s="3850"/>
      <c r="O1050" s="3850"/>
      <c r="P1050" s="3850"/>
      <c r="Q1050" s="3850"/>
      <c r="R1050" s="3850"/>
      <c r="S1050" s="3850" t="s">
        <v>340</v>
      </c>
      <c r="T1050" s="3850"/>
      <c r="U1050" s="3850"/>
      <c r="V1050" s="3850"/>
      <c r="W1050" s="3850"/>
      <c r="X1050" s="3850"/>
      <c r="Y1050" s="3850"/>
      <c r="Z1050" s="3850"/>
      <c r="AA1050" s="3850"/>
      <c r="AB1050" s="3850"/>
      <c r="AC1050" s="3850"/>
      <c r="AD1050" s="3850" t="s">
        <v>225</v>
      </c>
      <c r="AE1050" s="3850"/>
      <c r="AF1050" s="3850"/>
      <c r="AG1050" s="3850"/>
      <c r="AH1050" s="3851" t="s">
        <v>4993</v>
      </c>
      <c r="AI1050" s="3851"/>
      <c r="AJ1050" s="3851"/>
      <c r="AK1050" s="2574"/>
    </row>
    <row r="1051" spans="2:37" s="2405" customFormat="1" ht="51" customHeight="1" thickBot="1" x14ac:dyDescent="0.25">
      <c r="B1051" s="3828"/>
      <c r="C1051" s="3828"/>
      <c r="D1051" s="3828"/>
      <c r="E1051" s="3828"/>
      <c r="F1051" s="3828" t="s">
        <v>5010</v>
      </c>
      <c r="G1051" s="3828" t="s">
        <v>5011</v>
      </c>
      <c r="H1051" s="3827" t="s">
        <v>5012</v>
      </c>
      <c r="I1051" s="3830" t="s">
        <v>5013</v>
      </c>
      <c r="J1051" s="3830" t="s">
        <v>5014</v>
      </c>
      <c r="K1051" s="3829" t="s">
        <v>5015</v>
      </c>
      <c r="L1051" s="3829" t="s">
        <v>5016</v>
      </c>
      <c r="M1051" s="3830" t="s">
        <v>5017</v>
      </c>
      <c r="N1051" s="3830"/>
      <c r="O1051" s="3829" t="s">
        <v>5018</v>
      </c>
      <c r="P1051" s="3829" t="s">
        <v>5019</v>
      </c>
      <c r="Q1051" s="3829" t="s">
        <v>5020</v>
      </c>
      <c r="R1051" s="3829" t="s">
        <v>5021</v>
      </c>
      <c r="S1051" s="3827" t="s">
        <v>5022</v>
      </c>
      <c r="T1051" s="3827" t="s">
        <v>5023</v>
      </c>
      <c r="U1051" s="3827" t="s">
        <v>5024</v>
      </c>
      <c r="V1051" s="3827" t="s">
        <v>5025</v>
      </c>
      <c r="W1051" s="3827" t="s">
        <v>5026</v>
      </c>
      <c r="X1051" s="3827" t="s">
        <v>5027</v>
      </c>
      <c r="Y1051" s="3827" t="s">
        <v>5028</v>
      </c>
      <c r="Z1051" s="3827" t="s">
        <v>5029</v>
      </c>
      <c r="AA1051" s="3827" t="s">
        <v>5030</v>
      </c>
      <c r="AB1051" s="3830" t="s">
        <v>5031</v>
      </c>
      <c r="AC1051" s="3830" t="s">
        <v>5032</v>
      </c>
      <c r="AD1051" s="3827" t="s">
        <v>5033</v>
      </c>
      <c r="AE1051" s="3827" t="s">
        <v>5034</v>
      </c>
      <c r="AF1051" s="3827" t="s">
        <v>5035</v>
      </c>
      <c r="AG1051" s="3827" t="s">
        <v>5036</v>
      </c>
      <c r="AH1051" s="3827" t="s">
        <v>1154</v>
      </c>
      <c r="AI1051" s="3827" t="s">
        <v>4994</v>
      </c>
      <c r="AJ1051" s="3827" t="s">
        <v>4995</v>
      </c>
      <c r="AK1051" s="2574"/>
    </row>
    <row r="1052" spans="2:37" s="2405" customFormat="1" ht="92.25" customHeight="1" thickBot="1" x14ac:dyDescent="0.25">
      <c r="B1052" s="3828"/>
      <c r="C1052" s="3828"/>
      <c r="D1052" s="3828"/>
      <c r="E1052" s="3828"/>
      <c r="F1052" s="3828"/>
      <c r="G1052" s="3828"/>
      <c r="H1052" s="3828"/>
      <c r="I1052" s="3829"/>
      <c r="J1052" s="3829"/>
      <c r="K1052" s="3829"/>
      <c r="L1052" s="3829"/>
      <c r="M1052" s="2680" t="s">
        <v>5037</v>
      </c>
      <c r="N1052" s="2679" t="s">
        <v>2798</v>
      </c>
      <c r="O1052" s="3829"/>
      <c r="P1052" s="3829"/>
      <c r="Q1052" s="3829"/>
      <c r="R1052" s="3829"/>
      <c r="S1052" s="3828"/>
      <c r="T1052" s="3828"/>
      <c r="U1052" s="3828"/>
      <c r="V1052" s="3828"/>
      <c r="W1052" s="3828"/>
      <c r="X1052" s="3828"/>
      <c r="Y1052" s="3828"/>
      <c r="Z1052" s="3828"/>
      <c r="AA1052" s="3828"/>
      <c r="AB1052" s="3829"/>
      <c r="AC1052" s="3829"/>
      <c r="AD1052" s="3828"/>
      <c r="AE1052" s="3828"/>
      <c r="AF1052" s="3828"/>
      <c r="AG1052" s="3828"/>
      <c r="AH1052" s="3828"/>
      <c r="AI1052" s="3828"/>
      <c r="AJ1052" s="3828"/>
      <c r="AK1052" s="2574"/>
    </row>
    <row r="1053" spans="2:37" s="2405" customFormat="1" ht="15" customHeight="1" thickBot="1" x14ac:dyDescent="0.25">
      <c r="B1053" s="4815" t="s">
        <v>5418</v>
      </c>
      <c r="C1053" s="4816"/>
      <c r="D1053" s="2736" t="s">
        <v>5419</v>
      </c>
      <c r="E1053" s="2768">
        <v>22</v>
      </c>
      <c r="F1053" s="2768">
        <v>11</v>
      </c>
      <c r="G1053" s="2688"/>
      <c r="H1053" s="2854">
        <v>0</v>
      </c>
      <c r="I1053" s="2688"/>
      <c r="J1053" s="2689"/>
      <c r="K1053" s="2855">
        <v>7.9000000000000001E-2</v>
      </c>
      <c r="L1053" s="2855">
        <v>7.9000000000000001E-2</v>
      </c>
      <c r="M1053" s="2860">
        <f>+F1053/K1053</f>
        <v>139.24050632911391</v>
      </c>
      <c r="N1053" s="2689">
        <f>+F1053/L1053</f>
        <v>139.24050632911391</v>
      </c>
      <c r="O1053" s="2746">
        <v>7.9000000000000001E-2</v>
      </c>
      <c r="P1053" s="2746">
        <v>7.9000000000000001E-2</v>
      </c>
      <c r="Q1053" s="2746">
        <v>7.9000000000000001E-2</v>
      </c>
      <c r="R1053" s="2746">
        <v>7.9000000000000001E-2</v>
      </c>
      <c r="S1053" s="2769">
        <v>1.01</v>
      </c>
      <c r="T1053" s="2770">
        <v>0.1</v>
      </c>
      <c r="U1053" s="2771"/>
      <c r="V1053" s="2772">
        <v>100</v>
      </c>
      <c r="W1053" s="2747">
        <f>+S1053/V1053</f>
        <v>1.01E-2</v>
      </c>
      <c r="X1053" s="2678">
        <v>0.06</v>
      </c>
      <c r="Y1053" s="2772">
        <f>+V1053</f>
        <v>100</v>
      </c>
      <c r="Z1053" s="2772"/>
      <c r="AA1053" s="2678">
        <f>+S1053/Y1053</f>
        <v>1.01E-2</v>
      </c>
      <c r="AB1053" s="2678">
        <f>+X1053</f>
        <v>0.06</v>
      </c>
      <c r="AC1053" s="2688"/>
      <c r="AD1053" s="2773">
        <v>9.99</v>
      </c>
      <c r="AE1053" s="2772">
        <v>300</v>
      </c>
      <c r="AF1053" s="2678">
        <f>+AD1053/AE1053</f>
        <v>3.3300000000000003E-2</v>
      </c>
      <c r="AG1053" s="2678">
        <v>0.1</v>
      </c>
      <c r="AH1053" s="2766"/>
      <c r="AI1053" s="2774"/>
      <c r="AJ1053" s="2678"/>
      <c r="AK1053" s="2574"/>
    </row>
    <row r="1054" spans="2:37" s="2405" customFormat="1" ht="15" customHeight="1" thickBot="1" x14ac:dyDescent="0.25">
      <c r="B1054" s="4817" t="s">
        <v>5420</v>
      </c>
      <c r="C1054" s="4818"/>
      <c r="D1054" s="2650" t="s">
        <v>5421</v>
      </c>
      <c r="E1054" s="2862">
        <v>30</v>
      </c>
      <c r="F1054" s="2862">
        <v>18</v>
      </c>
      <c r="G1054" s="2591"/>
      <c r="H1054" s="2864">
        <v>22</v>
      </c>
      <c r="I1054" s="2591"/>
      <c r="J1054" s="2592"/>
      <c r="K1054" s="2865">
        <v>7.9000000000000001E-2</v>
      </c>
      <c r="L1054" s="2865">
        <v>7.9000000000000001E-2</v>
      </c>
      <c r="M1054" s="2860">
        <f t="shared" ref="M1054:M1068" si="2">+F1054/K1054</f>
        <v>227.84810126582278</v>
      </c>
      <c r="N1054" s="2689">
        <f t="shared" ref="N1054:N1068" si="3">+F1054/L1054</f>
        <v>227.84810126582278</v>
      </c>
      <c r="O1054" s="2866">
        <v>7.9000000000000001E-2</v>
      </c>
      <c r="P1054" s="2866">
        <v>7.9000000000000001E-2</v>
      </c>
      <c r="Q1054" s="2866">
        <v>7.9000000000000001E-2</v>
      </c>
      <c r="R1054" s="2866">
        <v>7.9000000000000001E-2</v>
      </c>
      <c r="S1054" s="2867">
        <v>2.0099999999999998</v>
      </c>
      <c r="T1054" s="2868">
        <v>0.1</v>
      </c>
      <c r="U1054" s="2869"/>
      <c r="V1054" s="2870">
        <v>300</v>
      </c>
      <c r="W1054" s="2863">
        <f t="shared" ref="W1054:W1068" si="4">+S1054/V1054</f>
        <v>6.6999999999999994E-3</v>
      </c>
      <c r="X1054" s="2856">
        <v>0.06</v>
      </c>
      <c r="Y1054" s="2870">
        <f t="shared" ref="Y1054:Y1068" si="5">+V1054</f>
        <v>300</v>
      </c>
      <c r="Z1054" s="2870"/>
      <c r="AA1054" s="2856">
        <f t="shared" ref="AA1054:AA1068" si="6">+S1054/Y1054</f>
        <v>6.6999999999999994E-3</v>
      </c>
      <c r="AB1054" s="2856">
        <f t="shared" ref="AB1054:AB1068" si="7">+X1054</f>
        <v>0.06</v>
      </c>
      <c r="AC1054" s="2591"/>
      <c r="AD1054" s="2871">
        <v>9.99</v>
      </c>
      <c r="AE1054" s="2870">
        <v>300</v>
      </c>
      <c r="AF1054" s="2856">
        <f t="shared" ref="AF1054:AF1068" si="8">+AD1054/AE1054</f>
        <v>3.3300000000000003E-2</v>
      </c>
      <c r="AG1054" s="2856">
        <v>0.1</v>
      </c>
      <c r="AH1054" s="2861"/>
      <c r="AI1054" s="2872"/>
      <c r="AJ1054" s="2856"/>
      <c r="AK1054" s="2574"/>
    </row>
    <row r="1055" spans="2:37" s="2405" customFormat="1" ht="15" customHeight="1" thickBot="1" x14ac:dyDescent="0.25">
      <c r="B1055" s="4817" t="s">
        <v>5422</v>
      </c>
      <c r="C1055" s="4818"/>
      <c r="D1055" s="2650" t="s">
        <v>5423</v>
      </c>
      <c r="E1055" s="2862">
        <v>35</v>
      </c>
      <c r="F1055" s="2862">
        <v>18</v>
      </c>
      <c r="G1055" s="2591"/>
      <c r="H1055" s="2864">
        <v>22</v>
      </c>
      <c r="I1055" s="2591"/>
      <c r="J1055" s="2592"/>
      <c r="K1055" s="2865">
        <v>7.9000000000000001E-2</v>
      </c>
      <c r="L1055" s="2865">
        <v>7.9000000000000001E-2</v>
      </c>
      <c r="M1055" s="2860">
        <f t="shared" si="2"/>
        <v>227.84810126582278</v>
      </c>
      <c r="N1055" s="2689">
        <f t="shared" si="3"/>
        <v>227.84810126582278</v>
      </c>
      <c r="O1055" s="2866">
        <v>7.9000000000000001E-2</v>
      </c>
      <c r="P1055" s="2866">
        <v>7.9000000000000001E-2</v>
      </c>
      <c r="Q1055" s="2866">
        <v>7.9000000000000001E-2</v>
      </c>
      <c r="R1055" s="2866">
        <v>7.9000000000000001E-2</v>
      </c>
      <c r="S1055" s="2867">
        <v>2.0099999999999998</v>
      </c>
      <c r="T1055" s="2868">
        <v>0.1</v>
      </c>
      <c r="U1055" s="2869"/>
      <c r="V1055" s="2870">
        <v>300</v>
      </c>
      <c r="W1055" s="2863">
        <f t="shared" si="4"/>
        <v>6.6999999999999994E-3</v>
      </c>
      <c r="X1055" s="2856">
        <v>0.06</v>
      </c>
      <c r="Y1055" s="2870">
        <f t="shared" si="5"/>
        <v>300</v>
      </c>
      <c r="Z1055" s="2870"/>
      <c r="AA1055" s="2856">
        <f t="shared" si="6"/>
        <v>6.6999999999999994E-3</v>
      </c>
      <c r="AB1055" s="2856">
        <f t="shared" si="7"/>
        <v>0.06</v>
      </c>
      <c r="AC1055" s="2591"/>
      <c r="AD1055" s="2871">
        <v>14.99</v>
      </c>
      <c r="AE1055" s="2870">
        <v>500</v>
      </c>
      <c r="AF1055" s="2856">
        <f t="shared" si="8"/>
        <v>2.998E-2</v>
      </c>
      <c r="AG1055" s="2856">
        <v>0.1</v>
      </c>
      <c r="AH1055" s="2861"/>
      <c r="AI1055" s="2872"/>
      <c r="AJ1055" s="2856"/>
      <c r="AK1055" s="2574"/>
    </row>
    <row r="1056" spans="2:37" s="2405" customFormat="1" ht="15" customHeight="1" thickBot="1" x14ac:dyDescent="0.25">
      <c r="B1056" s="4817" t="s">
        <v>5424</v>
      </c>
      <c r="C1056" s="4818"/>
      <c r="D1056" s="2650" t="s">
        <v>5425</v>
      </c>
      <c r="E1056" s="2862">
        <v>40</v>
      </c>
      <c r="F1056" s="2862">
        <v>18</v>
      </c>
      <c r="G1056" s="2591"/>
      <c r="H1056" s="2864">
        <v>22</v>
      </c>
      <c r="I1056" s="2591"/>
      <c r="J1056" s="2592"/>
      <c r="K1056" s="2865">
        <v>7.9000000000000001E-2</v>
      </c>
      <c r="L1056" s="2865">
        <v>7.9000000000000001E-2</v>
      </c>
      <c r="M1056" s="2860">
        <f t="shared" si="2"/>
        <v>227.84810126582278</v>
      </c>
      <c r="N1056" s="2689">
        <f t="shared" si="3"/>
        <v>227.84810126582278</v>
      </c>
      <c r="O1056" s="2866">
        <v>7.9000000000000001E-2</v>
      </c>
      <c r="P1056" s="2866">
        <v>7.9000000000000001E-2</v>
      </c>
      <c r="Q1056" s="2866">
        <v>7.9000000000000001E-2</v>
      </c>
      <c r="R1056" s="2866">
        <v>7.9000000000000001E-2</v>
      </c>
      <c r="S1056" s="2867">
        <v>2.0099999999999998</v>
      </c>
      <c r="T1056" s="2868">
        <v>0.1</v>
      </c>
      <c r="U1056" s="2869"/>
      <c r="V1056" s="2870">
        <v>300</v>
      </c>
      <c r="W1056" s="2863">
        <f t="shared" si="4"/>
        <v>6.6999999999999994E-3</v>
      </c>
      <c r="X1056" s="2856">
        <v>0.06</v>
      </c>
      <c r="Y1056" s="2870">
        <f t="shared" si="5"/>
        <v>300</v>
      </c>
      <c r="Z1056" s="2870"/>
      <c r="AA1056" s="2856">
        <f t="shared" si="6"/>
        <v>6.6999999999999994E-3</v>
      </c>
      <c r="AB1056" s="2856">
        <f t="shared" si="7"/>
        <v>0.06</v>
      </c>
      <c r="AC1056" s="2591"/>
      <c r="AD1056" s="2871">
        <v>19.989999999999998</v>
      </c>
      <c r="AE1056" s="2870">
        <v>1000</v>
      </c>
      <c r="AF1056" s="2856">
        <f t="shared" si="8"/>
        <v>1.9989999999999997E-2</v>
      </c>
      <c r="AG1056" s="2856">
        <v>0.1</v>
      </c>
      <c r="AH1056" s="2861"/>
      <c r="AI1056" s="2872"/>
      <c r="AJ1056" s="2856"/>
      <c r="AK1056" s="2574"/>
    </row>
    <row r="1057" spans="2:37" s="2405" customFormat="1" ht="15" customHeight="1" thickBot="1" x14ac:dyDescent="0.25">
      <c r="B1057" s="4817" t="s">
        <v>5426</v>
      </c>
      <c r="C1057" s="4818"/>
      <c r="D1057" s="2650" t="s">
        <v>5427</v>
      </c>
      <c r="E1057" s="2862">
        <v>47</v>
      </c>
      <c r="F1057" s="2862">
        <v>25</v>
      </c>
      <c r="G1057" s="2591"/>
      <c r="H1057" s="2864">
        <v>34</v>
      </c>
      <c r="I1057" s="2591"/>
      <c r="J1057" s="2592"/>
      <c r="K1057" s="2865">
        <v>7.9000000000000001E-2</v>
      </c>
      <c r="L1057" s="2865">
        <v>7.9000000000000001E-2</v>
      </c>
      <c r="M1057" s="2860">
        <f t="shared" si="2"/>
        <v>316.45569620253167</v>
      </c>
      <c r="N1057" s="2689">
        <f t="shared" si="3"/>
        <v>316.45569620253167</v>
      </c>
      <c r="O1057" s="2866">
        <v>7.9000000000000001E-2</v>
      </c>
      <c r="P1057" s="2866">
        <v>7.9000000000000001E-2</v>
      </c>
      <c r="Q1057" s="2866">
        <v>7.9000000000000001E-2</v>
      </c>
      <c r="R1057" s="2866">
        <v>7.9000000000000001E-2</v>
      </c>
      <c r="S1057" s="2867">
        <v>2.0099999999999998</v>
      </c>
      <c r="T1057" s="2868">
        <v>0.1</v>
      </c>
      <c r="U1057" s="2869"/>
      <c r="V1057" s="2870">
        <v>300</v>
      </c>
      <c r="W1057" s="2863">
        <f t="shared" si="4"/>
        <v>6.6999999999999994E-3</v>
      </c>
      <c r="X1057" s="2856">
        <v>0.06</v>
      </c>
      <c r="Y1057" s="2870">
        <f t="shared" si="5"/>
        <v>300</v>
      </c>
      <c r="Z1057" s="2870"/>
      <c r="AA1057" s="2856">
        <f t="shared" si="6"/>
        <v>6.6999999999999994E-3</v>
      </c>
      <c r="AB1057" s="2856">
        <f t="shared" si="7"/>
        <v>0.06</v>
      </c>
      <c r="AC1057" s="2591"/>
      <c r="AD1057" s="2871">
        <v>19.989999999999998</v>
      </c>
      <c r="AE1057" s="2870">
        <v>1000</v>
      </c>
      <c r="AF1057" s="2856">
        <f t="shared" si="8"/>
        <v>1.9989999999999997E-2</v>
      </c>
      <c r="AG1057" s="2856">
        <v>0.1</v>
      </c>
      <c r="AH1057" s="2861"/>
      <c r="AI1057" s="2872"/>
      <c r="AJ1057" s="2856"/>
      <c r="AK1057" s="2574"/>
    </row>
    <row r="1058" spans="2:37" s="2405" customFormat="1" ht="15" customHeight="1" thickBot="1" x14ac:dyDescent="0.25">
      <c r="B1058" s="4817" t="s">
        <v>5428</v>
      </c>
      <c r="C1058" s="4818"/>
      <c r="D1058" s="2650" t="s">
        <v>5429</v>
      </c>
      <c r="E1058" s="2862">
        <v>60</v>
      </c>
      <c r="F1058" s="2862">
        <v>25</v>
      </c>
      <c r="G1058" s="2591"/>
      <c r="H1058" s="2864">
        <v>34</v>
      </c>
      <c r="I1058" s="2591"/>
      <c r="J1058" s="2592"/>
      <c r="K1058" s="2865">
        <v>7.9000000000000001E-2</v>
      </c>
      <c r="L1058" s="2865">
        <v>7.9000000000000001E-2</v>
      </c>
      <c r="M1058" s="2860">
        <f t="shared" si="2"/>
        <v>316.45569620253167</v>
      </c>
      <c r="N1058" s="2689">
        <f t="shared" si="3"/>
        <v>316.45569620253167</v>
      </c>
      <c r="O1058" s="2866">
        <v>7.9000000000000001E-2</v>
      </c>
      <c r="P1058" s="2866">
        <v>7.9000000000000001E-2</v>
      </c>
      <c r="Q1058" s="2866">
        <v>7.9000000000000001E-2</v>
      </c>
      <c r="R1058" s="2866">
        <v>7.9000000000000001E-2</v>
      </c>
      <c r="S1058" s="2867">
        <v>5</v>
      </c>
      <c r="T1058" s="2868">
        <v>0.1</v>
      </c>
      <c r="U1058" s="2869"/>
      <c r="V1058" s="2870">
        <v>1500</v>
      </c>
      <c r="W1058" s="2863">
        <f t="shared" si="4"/>
        <v>3.3333333333333335E-3</v>
      </c>
      <c r="X1058" s="2856">
        <v>0.06</v>
      </c>
      <c r="Y1058" s="2870">
        <f t="shared" si="5"/>
        <v>1500</v>
      </c>
      <c r="Z1058" s="2870"/>
      <c r="AA1058" s="2856">
        <f t="shared" si="6"/>
        <v>3.3333333333333335E-3</v>
      </c>
      <c r="AB1058" s="2856">
        <f t="shared" si="7"/>
        <v>0.06</v>
      </c>
      <c r="AC1058" s="2591"/>
      <c r="AD1058" s="2871">
        <v>30</v>
      </c>
      <c r="AE1058" s="2870">
        <v>2000</v>
      </c>
      <c r="AF1058" s="2856">
        <f t="shared" si="8"/>
        <v>1.4999999999999999E-2</v>
      </c>
      <c r="AG1058" s="2856">
        <v>0.1</v>
      </c>
      <c r="AH1058" s="2861"/>
      <c r="AI1058" s="2872"/>
      <c r="AJ1058" s="2856"/>
      <c r="AK1058" s="2574"/>
    </row>
    <row r="1059" spans="2:37" s="2405" customFormat="1" ht="15" customHeight="1" thickBot="1" x14ac:dyDescent="0.25">
      <c r="B1059" s="4817" t="s">
        <v>5430</v>
      </c>
      <c r="C1059" s="4818"/>
      <c r="D1059" s="2650" t="s">
        <v>5431</v>
      </c>
      <c r="E1059" s="2862">
        <v>73</v>
      </c>
      <c r="F1059" s="2862">
        <v>38</v>
      </c>
      <c r="G1059" s="2591"/>
      <c r="H1059" s="2864">
        <v>69</v>
      </c>
      <c r="I1059" s="2591"/>
      <c r="J1059" s="2592"/>
      <c r="K1059" s="2865">
        <v>7.9000000000000001E-2</v>
      </c>
      <c r="L1059" s="2865">
        <v>7.9000000000000001E-2</v>
      </c>
      <c r="M1059" s="2860">
        <f t="shared" si="2"/>
        <v>481.01265822784808</v>
      </c>
      <c r="N1059" s="2689">
        <f t="shared" si="3"/>
        <v>481.01265822784808</v>
      </c>
      <c r="O1059" s="2866">
        <v>7.9000000000000001E-2</v>
      </c>
      <c r="P1059" s="2866">
        <v>7.9000000000000001E-2</v>
      </c>
      <c r="Q1059" s="2866">
        <v>7.9000000000000001E-2</v>
      </c>
      <c r="R1059" s="2866">
        <v>7.9000000000000001E-2</v>
      </c>
      <c r="S1059" s="2867">
        <v>5</v>
      </c>
      <c r="T1059" s="2868">
        <v>0.1</v>
      </c>
      <c r="U1059" s="2869"/>
      <c r="V1059" s="2870">
        <v>1500</v>
      </c>
      <c r="W1059" s="2863">
        <f t="shared" si="4"/>
        <v>3.3333333333333335E-3</v>
      </c>
      <c r="X1059" s="2856">
        <v>0.06</v>
      </c>
      <c r="Y1059" s="2870">
        <f t="shared" si="5"/>
        <v>1500</v>
      </c>
      <c r="Z1059" s="2870"/>
      <c r="AA1059" s="2856">
        <f t="shared" si="6"/>
        <v>3.3333333333333335E-3</v>
      </c>
      <c r="AB1059" s="2856">
        <f t="shared" si="7"/>
        <v>0.06</v>
      </c>
      <c r="AC1059" s="2591"/>
      <c r="AD1059" s="2871">
        <v>30</v>
      </c>
      <c r="AE1059" s="2870">
        <v>2000</v>
      </c>
      <c r="AF1059" s="2856">
        <f t="shared" si="8"/>
        <v>1.4999999999999999E-2</v>
      </c>
      <c r="AG1059" s="2856">
        <v>0.1</v>
      </c>
      <c r="AH1059" s="2861"/>
      <c r="AI1059" s="2872"/>
      <c r="AJ1059" s="2856"/>
      <c r="AK1059" s="2574"/>
    </row>
    <row r="1060" spans="2:37" s="2405" customFormat="1" ht="15" customHeight="1" thickBot="1" x14ac:dyDescent="0.25">
      <c r="B1060" s="4817" t="s">
        <v>5432</v>
      </c>
      <c r="C1060" s="4818"/>
      <c r="D1060" s="2650" t="s">
        <v>5433</v>
      </c>
      <c r="E1060" s="2862">
        <v>83</v>
      </c>
      <c r="F1060" s="2862">
        <v>38</v>
      </c>
      <c r="G1060" s="2591"/>
      <c r="H1060" s="2864">
        <v>69</v>
      </c>
      <c r="I1060" s="2591"/>
      <c r="J1060" s="2592"/>
      <c r="K1060" s="2865">
        <v>7.9000000000000001E-2</v>
      </c>
      <c r="L1060" s="2865">
        <v>7.9000000000000001E-2</v>
      </c>
      <c r="M1060" s="2860">
        <f t="shared" si="2"/>
        <v>481.01265822784808</v>
      </c>
      <c r="N1060" s="2689">
        <f t="shared" si="3"/>
        <v>481.01265822784808</v>
      </c>
      <c r="O1060" s="2866">
        <v>7.9000000000000001E-2</v>
      </c>
      <c r="P1060" s="2866">
        <v>7.9000000000000001E-2</v>
      </c>
      <c r="Q1060" s="2866">
        <v>7.9000000000000001E-2</v>
      </c>
      <c r="R1060" s="2866">
        <v>7.9000000000000001E-2</v>
      </c>
      <c r="S1060" s="2867">
        <v>5</v>
      </c>
      <c r="T1060" s="2868">
        <v>0.1</v>
      </c>
      <c r="U1060" s="2869"/>
      <c r="V1060" s="2870">
        <v>1500</v>
      </c>
      <c r="W1060" s="2863">
        <f t="shared" si="4"/>
        <v>3.3333333333333335E-3</v>
      </c>
      <c r="X1060" s="2856">
        <v>0.06</v>
      </c>
      <c r="Y1060" s="2870">
        <f t="shared" si="5"/>
        <v>1500</v>
      </c>
      <c r="Z1060" s="2870"/>
      <c r="AA1060" s="2856">
        <f t="shared" si="6"/>
        <v>3.3333333333333335E-3</v>
      </c>
      <c r="AB1060" s="2856">
        <f t="shared" si="7"/>
        <v>0.06</v>
      </c>
      <c r="AC1060" s="2591"/>
      <c r="AD1060" s="2871">
        <v>40</v>
      </c>
      <c r="AE1060" s="2870">
        <v>3000</v>
      </c>
      <c r="AF1060" s="2856">
        <f t="shared" si="8"/>
        <v>1.3333333333333334E-2</v>
      </c>
      <c r="AG1060" s="2856">
        <v>0.1</v>
      </c>
      <c r="AH1060" s="2861"/>
      <c r="AI1060" s="2872"/>
      <c r="AJ1060" s="2856"/>
      <c r="AK1060" s="2574"/>
    </row>
    <row r="1061" spans="2:37" s="2405" customFormat="1" ht="15" customHeight="1" thickBot="1" x14ac:dyDescent="0.25">
      <c r="B1061" s="4817" t="s">
        <v>5434</v>
      </c>
      <c r="C1061" s="4818"/>
      <c r="D1061" s="2650" t="s">
        <v>5435</v>
      </c>
      <c r="E1061" s="2862">
        <v>105</v>
      </c>
      <c r="F1061" s="2862">
        <v>60</v>
      </c>
      <c r="G1061" s="2591"/>
      <c r="H1061" s="2864">
        <v>141</v>
      </c>
      <c r="I1061" s="2591"/>
      <c r="J1061" s="2592"/>
      <c r="K1061" s="2865">
        <v>7.9000000000000001E-2</v>
      </c>
      <c r="L1061" s="2865">
        <v>7.9000000000000001E-2</v>
      </c>
      <c r="M1061" s="2860">
        <f t="shared" si="2"/>
        <v>759.49367088607596</v>
      </c>
      <c r="N1061" s="2689">
        <f t="shared" si="3"/>
        <v>759.49367088607596</v>
      </c>
      <c r="O1061" s="2866">
        <v>7.9000000000000001E-2</v>
      </c>
      <c r="P1061" s="2866">
        <v>7.9000000000000001E-2</v>
      </c>
      <c r="Q1061" s="2866">
        <v>7.9000000000000001E-2</v>
      </c>
      <c r="R1061" s="2866">
        <v>7.9000000000000001E-2</v>
      </c>
      <c r="S1061" s="2867">
        <v>5</v>
      </c>
      <c r="T1061" s="2868">
        <v>0.1</v>
      </c>
      <c r="U1061" s="2869"/>
      <c r="V1061" s="2870">
        <v>1500</v>
      </c>
      <c r="W1061" s="2863">
        <f t="shared" si="4"/>
        <v>3.3333333333333335E-3</v>
      </c>
      <c r="X1061" s="2856">
        <v>0.06</v>
      </c>
      <c r="Y1061" s="2870">
        <f t="shared" si="5"/>
        <v>1500</v>
      </c>
      <c r="Z1061" s="2870"/>
      <c r="AA1061" s="2856">
        <f t="shared" si="6"/>
        <v>3.3333333333333335E-3</v>
      </c>
      <c r="AB1061" s="2856">
        <f t="shared" si="7"/>
        <v>0.06</v>
      </c>
      <c r="AC1061" s="2591"/>
      <c r="AD1061" s="2871">
        <v>40</v>
      </c>
      <c r="AE1061" s="2870">
        <v>3000</v>
      </c>
      <c r="AF1061" s="2856">
        <f t="shared" si="8"/>
        <v>1.3333333333333334E-2</v>
      </c>
      <c r="AG1061" s="2856">
        <v>0.1</v>
      </c>
      <c r="AH1061" s="2861"/>
      <c r="AI1061" s="2872"/>
      <c r="AJ1061" s="2856"/>
      <c r="AK1061" s="2574"/>
    </row>
    <row r="1062" spans="2:37" s="2405" customFormat="1" ht="15" customHeight="1" thickBot="1" x14ac:dyDescent="0.25">
      <c r="B1062" s="4817" t="s">
        <v>5436</v>
      </c>
      <c r="C1062" s="4818"/>
      <c r="D1062" s="2650" t="s">
        <v>5437</v>
      </c>
      <c r="E1062" s="2862">
        <v>145</v>
      </c>
      <c r="F1062" s="2862">
        <v>90</v>
      </c>
      <c r="G1062" s="2591"/>
      <c r="H1062" s="2864">
        <v>361</v>
      </c>
      <c r="I1062" s="2591"/>
      <c r="J1062" s="2592"/>
      <c r="K1062" s="2865">
        <v>7.9000000000000001E-2</v>
      </c>
      <c r="L1062" s="2865">
        <v>7.9000000000000001E-2</v>
      </c>
      <c r="M1062" s="2860">
        <f t="shared" si="2"/>
        <v>1139.2405063291139</v>
      </c>
      <c r="N1062" s="2689">
        <f t="shared" si="3"/>
        <v>1139.2405063291139</v>
      </c>
      <c r="O1062" s="2866">
        <v>7.9000000000000001E-2</v>
      </c>
      <c r="P1062" s="2866">
        <v>7.9000000000000001E-2</v>
      </c>
      <c r="Q1062" s="2866">
        <v>7.9000000000000001E-2</v>
      </c>
      <c r="R1062" s="2866">
        <v>7.9000000000000001E-2</v>
      </c>
      <c r="S1062" s="2867">
        <v>5</v>
      </c>
      <c r="T1062" s="2868">
        <v>0.1</v>
      </c>
      <c r="U1062" s="2869"/>
      <c r="V1062" s="2870">
        <v>1500</v>
      </c>
      <c r="W1062" s="2863">
        <f t="shared" si="4"/>
        <v>3.3333333333333335E-3</v>
      </c>
      <c r="X1062" s="2856">
        <v>0.06</v>
      </c>
      <c r="Y1062" s="2870">
        <f t="shared" si="5"/>
        <v>1500</v>
      </c>
      <c r="Z1062" s="2870"/>
      <c r="AA1062" s="2856">
        <f t="shared" si="6"/>
        <v>3.3333333333333335E-3</v>
      </c>
      <c r="AB1062" s="2856">
        <f t="shared" si="7"/>
        <v>0.06</v>
      </c>
      <c r="AC1062" s="2591"/>
      <c r="AD1062" s="2871">
        <v>50</v>
      </c>
      <c r="AE1062" s="2870">
        <v>5000</v>
      </c>
      <c r="AF1062" s="2856">
        <f t="shared" si="8"/>
        <v>0.01</v>
      </c>
      <c r="AG1062" s="2856">
        <v>0.1</v>
      </c>
      <c r="AH1062" s="2861"/>
      <c r="AI1062" s="2872"/>
      <c r="AJ1062" s="2856"/>
      <c r="AK1062" s="2574"/>
    </row>
    <row r="1063" spans="2:37" s="2405" customFormat="1" ht="15" customHeight="1" thickBot="1" x14ac:dyDescent="0.25">
      <c r="B1063" s="4817" t="s">
        <v>5438</v>
      </c>
      <c r="C1063" s="4818"/>
      <c r="D1063" s="2650" t="s">
        <v>5439</v>
      </c>
      <c r="E1063" s="2862">
        <v>202</v>
      </c>
      <c r="F1063" s="2862">
        <v>147</v>
      </c>
      <c r="G1063" s="2591"/>
      <c r="H1063" s="2864">
        <v>639</v>
      </c>
      <c r="I1063" s="2591"/>
      <c r="J1063" s="2592"/>
      <c r="K1063" s="2865">
        <v>7.9000000000000001E-2</v>
      </c>
      <c r="L1063" s="2865">
        <v>7.9000000000000001E-2</v>
      </c>
      <c r="M1063" s="2860">
        <f t="shared" si="2"/>
        <v>1860.7594936708861</v>
      </c>
      <c r="N1063" s="2689">
        <f t="shared" si="3"/>
        <v>1860.7594936708861</v>
      </c>
      <c r="O1063" s="2866">
        <v>7.9000000000000001E-2</v>
      </c>
      <c r="P1063" s="2866">
        <v>7.9000000000000001E-2</v>
      </c>
      <c r="Q1063" s="2866">
        <v>7.9000000000000001E-2</v>
      </c>
      <c r="R1063" s="2866">
        <v>7.9000000000000001E-2</v>
      </c>
      <c r="S1063" s="2867">
        <v>5</v>
      </c>
      <c r="T1063" s="2868">
        <v>0.1</v>
      </c>
      <c r="U1063" s="2869"/>
      <c r="V1063" s="2870">
        <v>1500</v>
      </c>
      <c r="W1063" s="2863">
        <f t="shared" si="4"/>
        <v>3.3333333333333335E-3</v>
      </c>
      <c r="X1063" s="2856">
        <v>0.06</v>
      </c>
      <c r="Y1063" s="2870">
        <f t="shared" si="5"/>
        <v>1500</v>
      </c>
      <c r="Z1063" s="2870"/>
      <c r="AA1063" s="2856">
        <f t="shared" si="6"/>
        <v>3.3333333333333335E-3</v>
      </c>
      <c r="AB1063" s="2856">
        <f t="shared" si="7"/>
        <v>0.06</v>
      </c>
      <c r="AC1063" s="2591"/>
      <c r="AD1063" s="2871">
        <v>50</v>
      </c>
      <c r="AE1063" s="2870">
        <v>5000</v>
      </c>
      <c r="AF1063" s="2856">
        <f t="shared" si="8"/>
        <v>0.01</v>
      </c>
      <c r="AG1063" s="2856">
        <v>0.1</v>
      </c>
      <c r="AH1063" s="2861"/>
      <c r="AI1063" s="2872"/>
      <c r="AJ1063" s="2856"/>
      <c r="AK1063" s="2574"/>
    </row>
    <row r="1064" spans="2:37" s="2405" customFormat="1" ht="15" customHeight="1" thickBot="1" x14ac:dyDescent="0.25">
      <c r="B1064" s="4817" t="s">
        <v>5440</v>
      </c>
      <c r="C1064" s="4818"/>
      <c r="D1064" s="2650" t="s">
        <v>5441</v>
      </c>
      <c r="E1064" s="2862">
        <v>25</v>
      </c>
      <c r="F1064" s="2862">
        <v>0</v>
      </c>
      <c r="G1064" s="2591"/>
      <c r="H1064" s="2864">
        <v>100</v>
      </c>
      <c r="I1064" s="2591"/>
      <c r="J1064" s="2592"/>
      <c r="K1064" s="2865">
        <v>7.9000000000000001E-2</v>
      </c>
      <c r="L1064" s="2865">
        <v>7.9000000000000001E-2</v>
      </c>
      <c r="M1064" s="2860">
        <f t="shared" si="2"/>
        <v>0</v>
      </c>
      <c r="N1064" s="2689">
        <f t="shared" si="3"/>
        <v>0</v>
      </c>
      <c r="O1064" s="2866">
        <v>7.9000000000000001E-2</v>
      </c>
      <c r="P1064" s="2866">
        <v>7.9000000000000001E-2</v>
      </c>
      <c r="Q1064" s="2866">
        <v>7.9000000000000001E-2</v>
      </c>
      <c r="R1064" s="2866">
        <v>7.9000000000000001E-2</v>
      </c>
      <c r="S1064" s="2867">
        <v>2</v>
      </c>
      <c r="T1064" s="2868">
        <v>0.1</v>
      </c>
      <c r="U1064" s="2869"/>
      <c r="V1064" s="2870">
        <v>300</v>
      </c>
      <c r="W1064" s="2863">
        <f t="shared" si="4"/>
        <v>6.6666666666666671E-3</v>
      </c>
      <c r="X1064" s="2856">
        <v>0.06</v>
      </c>
      <c r="Y1064" s="2870">
        <f t="shared" si="5"/>
        <v>300</v>
      </c>
      <c r="Z1064" s="2870"/>
      <c r="AA1064" s="2856">
        <f t="shared" si="6"/>
        <v>6.6666666666666671E-3</v>
      </c>
      <c r="AB1064" s="2856">
        <f t="shared" si="7"/>
        <v>0.06</v>
      </c>
      <c r="AC1064" s="2591"/>
      <c r="AD1064" s="2871"/>
      <c r="AE1064" s="2870"/>
      <c r="AF1064" s="2856"/>
      <c r="AG1064" s="2856"/>
      <c r="AH1064" s="2861" t="s">
        <v>5442</v>
      </c>
      <c r="AI1064" s="2872" t="s">
        <v>5443</v>
      </c>
      <c r="AJ1064" s="2856">
        <v>23</v>
      </c>
      <c r="AK1064" s="2574"/>
    </row>
    <row r="1065" spans="2:37" s="2405" customFormat="1" ht="15" customHeight="1" thickBot="1" x14ac:dyDescent="0.25">
      <c r="B1065" s="4817" t="s">
        <v>5444</v>
      </c>
      <c r="C1065" s="4818"/>
      <c r="D1065" s="2650" t="s">
        <v>5445</v>
      </c>
      <c r="E1065" s="2862">
        <v>37</v>
      </c>
      <c r="F1065" s="2862">
        <v>0</v>
      </c>
      <c r="G1065" s="2591"/>
      <c r="H1065" s="2864">
        <v>100</v>
      </c>
      <c r="I1065" s="2591"/>
      <c r="J1065" s="2592"/>
      <c r="K1065" s="2865">
        <v>7.9000000000000001E-2</v>
      </c>
      <c r="L1065" s="2865">
        <v>7.9000000000000001E-2</v>
      </c>
      <c r="M1065" s="2860">
        <f t="shared" si="2"/>
        <v>0</v>
      </c>
      <c r="N1065" s="2689">
        <f t="shared" si="3"/>
        <v>0</v>
      </c>
      <c r="O1065" s="2866">
        <v>7.9000000000000001E-2</v>
      </c>
      <c r="P1065" s="2866">
        <v>7.9000000000000001E-2</v>
      </c>
      <c r="Q1065" s="2866">
        <v>7.9000000000000001E-2</v>
      </c>
      <c r="R1065" s="2866">
        <v>7.9000000000000001E-2</v>
      </c>
      <c r="S1065" s="2867">
        <v>2.0099999999999998</v>
      </c>
      <c r="T1065" s="2868">
        <v>0.1</v>
      </c>
      <c r="U1065" s="2869"/>
      <c r="V1065" s="2870">
        <v>300</v>
      </c>
      <c r="W1065" s="2863">
        <f t="shared" si="4"/>
        <v>6.6999999999999994E-3</v>
      </c>
      <c r="X1065" s="2856">
        <v>0.06</v>
      </c>
      <c r="Y1065" s="2870">
        <f t="shared" si="5"/>
        <v>300</v>
      </c>
      <c r="Z1065" s="2870"/>
      <c r="AA1065" s="2856">
        <f t="shared" si="6"/>
        <v>6.6999999999999994E-3</v>
      </c>
      <c r="AB1065" s="2856">
        <f t="shared" si="7"/>
        <v>0.06</v>
      </c>
      <c r="AC1065" s="2591"/>
      <c r="AD1065" s="2871">
        <v>19.989999999999998</v>
      </c>
      <c r="AE1065" s="2870">
        <v>1000</v>
      </c>
      <c r="AF1065" s="2856">
        <f t="shared" si="8"/>
        <v>1.9989999999999997E-2</v>
      </c>
      <c r="AG1065" s="2856">
        <v>0.1</v>
      </c>
      <c r="AH1065" s="2861" t="s">
        <v>5442</v>
      </c>
      <c r="AI1065" s="2872" t="s">
        <v>5443</v>
      </c>
      <c r="AJ1065" s="2856">
        <v>15</v>
      </c>
      <c r="AK1065" s="2574"/>
    </row>
    <row r="1066" spans="2:37" s="2405" customFormat="1" ht="15" customHeight="1" thickBot="1" x14ac:dyDescent="0.25">
      <c r="B1066" s="4817" t="s">
        <v>5446</v>
      </c>
      <c r="C1066" s="4818"/>
      <c r="D1066" s="2650" t="s">
        <v>5447</v>
      </c>
      <c r="E1066" s="2862">
        <v>49</v>
      </c>
      <c r="F1066" s="2862">
        <v>12</v>
      </c>
      <c r="G1066" s="2591"/>
      <c r="H1066" s="2864">
        <v>100</v>
      </c>
      <c r="I1066" s="2591"/>
      <c r="J1066" s="2592"/>
      <c r="K1066" s="2865">
        <v>7.9000000000000001E-2</v>
      </c>
      <c r="L1066" s="2865">
        <v>7.9000000000000001E-2</v>
      </c>
      <c r="M1066" s="2860">
        <f t="shared" si="2"/>
        <v>151.89873417721518</v>
      </c>
      <c r="N1066" s="2689">
        <f t="shared" si="3"/>
        <v>151.89873417721518</v>
      </c>
      <c r="O1066" s="2866">
        <v>7.9000000000000001E-2</v>
      </c>
      <c r="P1066" s="2866">
        <v>7.9000000000000001E-2</v>
      </c>
      <c r="Q1066" s="2866">
        <v>7.9000000000000001E-2</v>
      </c>
      <c r="R1066" s="2866">
        <v>7.9000000000000001E-2</v>
      </c>
      <c r="S1066" s="2867">
        <v>2.0099999999999998</v>
      </c>
      <c r="T1066" s="2868">
        <v>0.1</v>
      </c>
      <c r="U1066" s="2869"/>
      <c r="V1066" s="2870">
        <v>300</v>
      </c>
      <c r="W1066" s="2863">
        <f t="shared" si="4"/>
        <v>6.6999999999999994E-3</v>
      </c>
      <c r="X1066" s="2856">
        <v>0.06</v>
      </c>
      <c r="Y1066" s="2870">
        <f t="shared" si="5"/>
        <v>300</v>
      </c>
      <c r="Z1066" s="2870"/>
      <c r="AA1066" s="2856">
        <f t="shared" si="6"/>
        <v>6.6999999999999994E-3</v>
      </c>
      <c r="AB1066" s="2856">
        <f t="shared" si="7"/>
        <v>0.06</v>
      </c>
      <c r="AC1066" s="2591"/>
      <c r="AD1066" s="2871">
        <v>19.989999999999998</v>
      </c>
      <c r="AE1066" s="2870">
        <v>1000</v>
      </c>
      <c r="AF1066" s="2856">
        <f t="shared" si="8"/>
        <v>1.9989999999999997E-2</v>
      </c>
      <c r="AG1066" s="2856">
        <v>0.1</v>
      </c>
      <c r="AH1066" s="2861" t="s">
        <v>5442</v>
      </c>
      <c r="AI1066" s="2872" t="s">
        <v>5443</v>
      </c>
      <c r="AJ1066" s="2856">
        <v>15</v>
      </c>
      <c r="AK1066" s="2574"/>
    </row>
    <row r="1067" spans="2:37" s="2405" customFormat="1" ht="15" customHeight="1" thickBot="1" x14ac:dyDescent="0.25">
      <c r="B1067" s="4817" t="s">
        <v>5448</v>
      </c>
      <c r="C1067" s="4818"/>
      <c r="D1067" s="2650" t="s">
        <v>5449</v>
      </c>
      <c r="E1067" s="2862">
        <v>55</v>
      </c>
      <c r="F1067" s="2862">
        <v>18</v>
      </c>
      <c r="G1067" s="2591"/>
      <c r="H1067" s="2864">
        <v>100</v>
      </c>
      <c r="I1067" s="2591"/>
      <c r="J1067" s="2592"/>
      <c r="K1067" s="2865">
        <v>7.9000000000000001E-2</v>
      </c>
      <c r="L1067" s="2865">
        <v>7.9000000000000001E-2</v>
      </c>
      <c r="M1067" s="2860">
        <f t="shared" si="2"/>
        <v>227.84810126582278</v>
      </c>
      <c r="N1067" s="2689">
        <f t="shared" si="3"/>
        <v>227.84810126582278</v>
      </c>
      <c r="O1067" s="2866">
        <v>7.9000000000000001E-2</v>
      </c>
      <c r="P1067" s="2866">
        <v>7.9000000000000001E-2</v>
      </c>
      <c r="Q1067" s="2866">
        <v>7.9000000000000001E-2</v>
      </c>
      <c r="R1067" s="2866">
        <v>7.9000000000000001E-2</v>
      </c>
      <c r="S1067" s="2867">
        <v>2.0099999999999998</v>
      </c>
      <c r="T1067" s="2868">
        <v>0.1</v>
      </c>
      <c r="U1067" s="2869"/>
      <c r="V1067" s="2870">
        <v>300</v>
      </c>
      <c r="W1067" s="2863">
        <f t="shared" si="4"/>
        <v>6.6999999999999994E-3</v>
      </c>
      <c r="X1067" s="2856">
        <v>0.06</v>
      </c>
      <c r="Y1067" s="2870">
        <f t="shared" si="5"/>
        <v>300</v>
      </c>
      <c r="Z1067" s="2870"/>
      <c r="AA1067" s="2856">
        <f t="shared" si="6"/>
        <v>6.6999999999999994E-3</v>
      </c>
      <c r="AB1067" s="2856">
        <f t="shared" si="7"/>
        <v>0.06</v>
      </c>
      <c r="AC1067" s="2591"/>
      <c r="AD1067" s="2871">
        <v>19.989999999999998</v>
      </c>
      <c r="AE1067" s="2870">
        <v>1000</v>
      </c>
      <c r="AF1067" s="2856">
        <f t="shared" si="8"/>
        <v>1.9989999999999997E-2</v>
      </c>
      <c r="AG1067" s="2856">
        <v>0.1</v>
      </c>
      <c r="AH1067" s="2861" t="s">
        <v>5442</v>
      </c>
      <c r="AI1067" s="2872" t="s">
        <v>5443</v>
      </c>
      <c r="AJ1067" s="2856">
        <v>15</v>
      </c>
      <c r="AK1067" s="2574"/>
    </row>
    <row r="1068" spans="2:37" s="2405" customFormat="1" ht="15" customHeight="1" x14ac:dyDescent="0.2">
      <c r="B1068" s="4817" t="s">
        <v>5450</v>
      </c>
      <c r="C1068" s="4818"/>
      <c r="D1068" s="2650" t="s">
        <v>5451</v>
      </c>
      <c r="E1068" s="2862">
        <v>62</v>
      </c>
      <c r="F1068" s="2862">
        <v>25</v>
      </c>
      <c r="G1068" s="2591"/>
      <c r="H1068" s="2864">
        <v>100</v>
      </c>
      <c r="I1068" s="2591"/>
      <c r="J1068" s="2592"/>
      <c r="K1068" s="2865">
        <v>7.9000000000000001E-2</v>
      </c>
      <c r="L1068" s="2865">
        <v>7.9000000000000001E-2</v>
      </c>
      <c r="M1068" s="2860">
        <f t="shared" si="2"/>
        <v>316.45569620253167</v>
      </c>
      <c r="N1068" s="2689">
        <f t="shared" si="3"/>
        <v>316.45569620253167</v>
      </c>
      <c r="O1068" s="2866">
        <v>7.9000000000000001E-2</v>
      </c>
      <c r="P1068" s="2866">
        <v>7.9000000000000001E-2</v>
      </c>
      <c r="Q1068" s="2866">
        <v>7.9000000000000001E-2</v>
      </c>
      <c r="R1068" s="2866">
        <v>7.9000000000000001E-2</v>
      </c>
      <c r="S1068" s="2867">
        <v>2.0099999999999998</v>
      </c>
      <c r="T1068" s="2868">
        <v>0.1</v>
      </c>
      <c r="U1068" s="2869"/>
      <c r="V1068" s="2870">
        <v>300</v>
      </c>
      <c r="W1068" s="2863">
        <f t="shared" si="4"/>
        <v>6.6999999999999994E-3</v>
      </c>
      <c r="X1068" s="2856">
        <v>0.06</v>
      </c>
      <c r="Y1068" s="2870">
        <f t="shared" si="5"/>
        <v>300</v>
      </c>
      <c r="Z1068" s="2870"/>
      <c r="AA1068" s="2856">
        <f t="shared" si="6"/>
        <v>6.6999999999999994E-3</v>
      </c>
      <c r="AB1068" s="2856">
        <f t="shared" si="7"/>
        <v>0.06</v>
      </c>
      <c r="AC1068" s="2591"/>
      <c r="AD1068" s="2871">
        <v>19.989999999999998</v>
      </c>
      <c r="AE1068" s="2870">
        <v>1000</v>
      </c>
      <c r="AF1068" s="2856">
        <f t="shared" si="8"/>
        <v>1.9989999999999997E-2</v>
      </c>
      <c r="AG1068" s="2856">
        <v>0.1</v>
      </c>
      <c r="AH1068" s="2861" t="s">
        <v>5442</v>
      </c>
      <c r="AI1068" s="2872" t="s">
        <v>5443</v>
      </c>
      <c r="AJ1068" s="2856">
        <v>15</v>
      </c>
      <c r="AK1068" s="2574"/>
    </row>
    <row r="1069" spans="2:37" s="2405" customFormat="1" ht="15" customHeight="1" x14ac:dyDescent="0.2">
      <c r="B1069" s="2575"/>
      <c r="C1069" s="2568"/>
      <c r="D1069" s="2568"/>
      <c r="E1069" s="2568"/>
      <c r="F1069" s="2568"/>
      <c r="G1069" s="2568"/>
      <c r="H1069" s="2568"/>
      <c r="I1069" s="2569"/>
      <c r="J1069" s="2569"/>
      <c r="K1069" s="2569"/>
      <c r="L1069" s="2569"/>
      <c r="M1069" s="2568"/>
      <c r="N1069" s="2569"/>
      <c r="O1069" s="2569"/>
      <c r="P1069" s="2569"/>
      <c r="Q1069" s="2569"/>
      <c r="R1069" s="2569"/>
      <c r="S1069" s="2568"/>
      <c r="T1069" s="2567"/>
      <c r="U1069" s="2567"/>
      <c r="V1069" s="2567"/>
      <c r="W1069" s="2567"/>
      <c r="X1069" s="2567"/>
      <c r="Y1069" s="2567"/>
      <c r="Z1069" s="2567"/>
      <c r="AA1069" s="2567"/>
      <c r="AB1069" s="2567"/>
      <c r="AC1069" s="2567"/>
      <c r="AD1069" s="2567"/>
      <c r="AE1069" s="2567"/>
      <c r="AF1069" s="2567"/>
      <c r="AG1069" s="2567"/>
      <c r="AH1069" s="2567"/>
      <c r="AI1069" s="2567"/>
      <c r="AJ1069" s="2567"/>
      <c r="AK1069" s="2574"/>
    </row>
    <row r="1070" spans="2:37" s="2405" customFormat="1" ht="15" customHeight="1" x14ac:dyDescent="0.2">
      <c r="B1070" s="3834" t="s">
        <v>4996</v>
      </c>
      <c r="C1070" s="3835"/>
      <c r="D1070" s="3883" t="s">
        <v>5452</v>
      </c>
      <c r="E1070" s="3883"/>
      <c r="F1070" s="3883"/>
      <c r="G1070" s="3883"/>
      <c r="H1070" s="3883"/>
      <c r="I1070" s="3883"/>
      <c r="J1070" s="3883"/>
      <c r="K1070" s="3883"/>
      <c r="L1070" s="3883"/>
      <c r="M1070" s="3883"/>
      <c r="N1070" s="3883"/>
      <c r="O1070" s="3883"/>
      <c r="P1070" s="3883"/>
      <c r="Q1070" s="3883"/>
      <c r="R1070" s="3883"/>
      <c r="S1070" s="3883"/>
      <c r="T1070" s="3883"/>
      <c r="U1070" s="3883"/>
      <c r="V1070" s="3883"/>
      <c r="W1070" s="3883"/>
      <c r="X1070" s="3883"/>
      <c r="Y1070" s="3883"/>
      <c r="Z1070" s="3883"/>
      <c r="AA1070" s="3883"/>
      <c r="AB1070" s="3883"/>
      <c r="AC1070" s="3883"/>
      <c r="AD1070" s="3883"/>
      <c r="AE1070" s="3883"/>
      <c r="AF1070" s="3883"/>
      <c r="AG1070" s="3883"/>
      <c r="AH1070" s="3883"/>
      <c r="AI1070" s="3883"/>
      <c r="AJ1070" s="3883"/>
      <c r="AK1070" s="3883"/>
    </row>
    <row r="1071" spans="2:37" s="2405" customFormat="1" ht="15" customHeight="1" x14ac:dyDescent="0.2">
      <c r="B1071" s="3834" t="s">
        <v>4997</v>
      </c>
      <c r="C1071" s="3835"/>
      <c r="D1071" s="3883" t="s">
        <v>5093</v>
      </c>
      <c r="E1071" s="3883"/>
      <c r="F1071" s="3883"/>
      <c r="G1071" s="3883"/>
      <c r="H1071" s="3883"/>
      <c r="I1071" s="3883"/>
      <c r="J1071" s="3883"/>
      <c r="K1071" s="3883"/>
      <c r="L1071" s="3883"/>
      <c r="M1071" s="3883"/>
      <c r="N1071" s="3883"/>
      <c r="O1071" s="3883"/>
      <c r="P1071" s="3883"/>
      <c r="Q1071" s="3883"/>
      <c r="R1071" s="3883"/>
      <c r="S1071" s="3883"/>
      <c r="T1071" s="3883"/>
      <c r="U1071" s="3883"/>
      <c r="V1071" s="3883"/>
      <c r="W1071" s="3883"/>
      <c r="X1071" s="3883"/>
      <c r="Y1071" s="3883"/>
      <c r="Z1071" s="3883"/>
      <c r="AA1071" s="3883"/>
      <c r="AB1071" s="3883"/>
      <c r="AC1071" s="3883"/>
      <c r="AD1071" s="3883"/>
      <c r="AE1071" s="3883"/>
      <c r="AF1071" s="3883"/>
      <c r="AG1071" s="3883"/>
      <c r="AH1071" s="3883"/>
      <c r="AI1071" s="3883"/>
      <c r="AJ1071" s="3883"/>
      <c r="AK1071" s="3883"/>
    </row>
    <row r="1072" spans="2:37" s="2405" customFormat="1" ht="15" customHeight="1" thickBot="1" x14ac:dyDescent="0.25">
      <c r="B1072" s="3938"/>
      <c r="C1072" s="3939"/>
      <c r="D1072" s="3940"/>
      <c r="E1072" s="3940"/>
      <c r="F1072" s="3940"/>
      <c r="G1072" s="3940"/>
      <c r="H1072" s="2576"/>
      <c r="I1072" s="2576"/>
      <c r="J1072" s="2576"/>
      <c r="K1072" s="2576"/>
      <c r="L1072" s="2576"/>
      <c r="M1072" s="2576"/>
      <c r="N1072" s="2576"/>
      <c r="O1072" s="2576"/>
      <c r="P1072" s="2576"/>
      <c r="Q1072" s="2576"/>
      <c r="R1072" s="2576"/>
      <c r="S1072" s="2576"/>
      <c r="T1072" s="2577"/>
      <c r="U1072" s="2577"/>
      <c r="V1072" s="2577"/>
      <c r="W1072" s="2577"/>
      <c r="X1072" s="2577"/>
      <c r="Y1072" s="2577"/>
      <c r="Z1072" s="2577"/>
      <c r="AA1072" s="2577"/>
      <c r="AB1072" s="2577"/>
      <c r="AC1072" s="2577"/>
      <c r="AD1072" s="2577"/>
      <c r="AE1072" s="2577"/>
      <c r="AF1072" s="2577"/>
      <c r="AG1072" s="2577"/>
      <c r="AH1072" s="2577"/>
      <c r="AI1072" s="2577"/>
      <c r="AJ1072" s="2577"/>
      <c r="AK1072" s="2579"/>
    </row>
    <row r="1073" spans="2:37" s="2405" customFormat="1" ht="15" customHeight="1" x14ac:dyDescent="0.2">
      <c r="B1073" s="2686"/>
    </row>
    <row r="1074" spans="2:37" s="2405" customFormat="1" ht="15" customHeight="1" thickBot="1" x14ac:dyDescent="0.25"/>
    <row r="1075" spans="2:37" s="2405" customFormat="1" ht="15" customHeight="1" x14ac:dyDescent="0.2">
      <c r="B1075" s="3839" t="s">
        <v>5005</v>
      </c>
      <c r="C1075" s="3840"/>
      <c r="D1075" s="3840"/>
      <c r="E1075" s="3840"/>
      <c r="F1075" s="3840"/>
      <c r="G1075" s="3840"/>
      <c r="H1075" s="3840"/>
      <c r="I1075" s="3840"/>
      <c r="J1075" s="3840"/>
      <c r="K1075" s="3840"/>
      <c r="L1075" s="3840"/>
      <c r="M1075" s="3840"/>
      <c r="N1075" s="3840"/>
      <c r="O1075" s="3840"/>
      <c r="P1075" s="3840"/>
      <c r="Q1075" s="3840"/>
      <c r="R1075" s="3840"/>
      <c r="S1075" s="3840"/>
      <c r="T1075" s="3840"/>
      <c r="U1075" s="3840"/>
      <c r="V1075" s="3840"/>
      <c r="W1075" s="3840"/>
      <c r="X1075" s="3840"/>
      <c r="Y1075" s="3840"/>
      <c r="Z1075" s="3840"/>
      <c r="AA1075" s="3840"/>
      <c r="AB1075" s="3840"/>
      <c r="AC1075" s="3840"/>
      <c r="AD1075" s="3840"/>
      <c r="AE1075" s="3840"/>
      <c r="AF1075" s="3840"/>
      <c r="AG1075" s="3840"/>
      <c r="AH1075" s="3840"/>
      <c r="AI1075" s="3840"/>
      <c r="AJ1075" s="3840"/>
      <c r="AK1075" s="3841"/>
    </row>
    <row r="1076" spans="2:37" s="2405" customFormat="1" ht="15" customHeight="1" x14ac:dyDescent="0.2">
      <c r="B1076" s="2572"/>
      <c r="C1076" s="2681"/>
      <c r="D1076" s="2681"/>
      <c r="E1076" s="2681"/>
      <c r="F1076" s="2681"/>
      <c r="G1076" s="2573"/>
      <c r="H1076" s="2573"/>
      <c r="I1076" s="2573"/>
      <c r="J1076" s="2573"/>
      <c r="K1076" s="2573"/>
      <c r="L1076" s="2573"/>
      <c r="M1076" s="2573"/>
      <c r="N1076" s="2573"/>
      <c r="O1076" s="2573"/>
      <c r="P1076" s="2573"/>
      <c r="Q1076" s="2573"/>
      <c r="R1076" s="2573"/>
      <c r="S1076" s="2573"/>
      <c r="T1076" s="2573"/>
      <c r="U1076" s="2573"/>
      <c r="V1076" s="2573"/>
      <c r="W1076" s="2573"/>
      <c r="X1076" s="2573"/>
      <c r="Y1076" s="2573"/>
      <c r="Z1076" s="2573"/>
      <c r="AA1076" s="2573"/>
      <c r="AB1076" s="2573"/>
      <c r="AC1076" s="2573"/>
      <c r="AD1076" s="2573"/>
      <c r="AE1076" s="2573"/>
      <c r="AF1076" s="2573"/>
      <c r="AG1076" s="2573"/>
      <c r="AH1076" s="2573"/>
      <c r="AI1076" s="2573"/>
      <c r="AJ1076" s="2573"/>
      <c r="AK1076" s="2574"/>
    </row>
    <row r="1077" spans="2:37" s="2405" customFormat="1" ht="15" customHeight="1" x14ac:dyDescent="0.2">
      <c r="B1077" s="2572" t="s">
        <v>4992</v>
      </c>
      <c r="C1077" s="2681"/>
      <c r="D1077" s="3962" t="s">
        <v>5453</v>
      </c>
      <c r="E1077" s="3962"/>
      <c r="F1077" s="3962"/>
      <c r="G1077" s="2573"/>
      <c r="H1077" s="2573"/>
      <c r="I1077" s="2573"/>
      <c r="J1077" s="2573"/>
      <c r="K1077" s="2573"/>
      <c r="L1077" s="2573"/>
      <c r="M1077" s="2573"/>
      <c r="N1077" s="2573"/>
      <c r="O1077" s="2573"/>
      <c r="P1077" s="2573"/>
      <c r="Q1077" s="2573"/>
      <c r="R1077" s="2573"/>
      <c r="S1077" s="2573"/>
      <c r="T1077" s="2573"/>
      <c r="U1077" s="2573"/>
      <c r="V1077" s="2573"/>
      <c r="W1077" s="2573"/>
      <c r="X1077" s="2573"/>
      <c r="Y1077" s="2573"/>
      <c r="Z1077" s="2573"/>
      <c r="AA1077" s="2573"/>
      <c r="AB1077" s="2573"/>
      <c r="AC1077" s="2573"/>
      <c r="AD1077" s="2573"/>
      <c r="AE1077" s="2573"/>
      <c r="AF1077" s="2573"/>
      <c r="AG1077" s="2573"/>
      <c r="AH1077" s="2573"/>
      <c r="AI1077" s="2573"/>
      <c r="AJ1077" s="2573"/>
      <c r="AK1077" s="2574"/>
    </row>
    <row r="1078" spans="2:37" s="2405" customFormat="1" ht="15" customHeight="1" thickBot="1" x14ac:dyDescent="0.25">
      <c r="B1078" s="3863" t="s">
        <v>5006</v>
      </c>
      <c r="C1078" s="3864"/>
      <c r="D1078" s="3972">
        <v>41306</v>
      </c>
      <c r="E1078" s="3973"/>
      <c r="F1078" s="2681"/>
      <c r="G1078" s="2573"/>
      <c r="H1078" s="2573"/>
      <c r="I1078" s="2573"/>
      <c r="J1078" s="2573"/>
      <c r="K1078" s="2573"/>
      <c r="L1078" s="2573"/>
      <c r="M1078" s="2573"/>
      <c r="N1078" s="2573"/>
      <c r="O1078" s="2573"/>
      <c r="P1078" s="2573"/>
      <c r="Q1078" s="2573"/>
      <c r="R1078" s="2573"/>
      <c r="S1078" s="2573"/>
      <c r="T1078" s="2573"/>
      <c r="U1078" s="2573"/>
      <c r="V1078" s="2573"/>
      <c r="W1078" s="2573"/>
      <c r="X1078" s="2573"/>
      <c r="Y1078" s="2573"/>
      <c r="Z1078" s="2573"/>
      <c r="AA1078" s="2573"/>
      <c r="AB1078" s="2573"/>
      <c r="AC1078" s="2573"/>
      <c r="AD1078" s="2573"/>
      <c r="AE1078" s="2573"/>
      <c r="AF1078" s="2573"/>
      <c r="AG1078" s="2573"/>
      <c r="AH1078" s="2573"/>
      <c r="AI1078" s="2573"/>
      <c r="AJ1078" s="2573"/>
      <c r="AK1078" s="2574"/>
    </row>
    <row r="1079" spans="2:37" s="2405" customFormat="1" ht="42" customHeight="1" thickBot="1" x14ac:dyDescent="0.25">
      <c r="B1079" s="3844" t="s">
        <v>5007</v>
      </c>
      <c r="C1079" s="3871"/>
      <c r="D1079" s="3963" t="s">
        <v>5454</v>
      </c>
      <c r="E1079" s="3964"/>
      <c r="F1079" s="3964"/>
      <c r="G1079" s="3964"/>
      <c r="H1079" s="3964"/>
      <c r="I1079" s="3964"/>
      <c r="J1079" s="3964"/>
      <c r="K1079" s="3964"/>
      <c r="L1079" s="3964"/>
      <c r="M1079" s="3964"/>
      <c r="N1079" s="3964"/>
      <c r="O1079" s="3964"/>
      <c r="P1079" s="3965"/>
      <c r="Q1079" s="2573"/>
      <c r="R1079" s="2573"/>
      <c r="S1079" s="2573"/>
      <c r="T1079" s="2573"/>
      <c r="U1079" s="2573"/>
      <c r="V1079" s="2573"/>
      <c r="W1079" s="2573"/>
      <c r="X1079" s="2573"/>
      <c r="Y1079" s="2573"/>
      <c r="Z1079" s="2573"/>
      <c r="AA1079" s="2573"/>
      <c r="AB1079" s="2573"/>
      <c r="AC1079" s="2573"/>
      <c r="AD1079" s="2573"/>
      <c r="AE1079" s="2573"/>
      <c r="AF1079" s="2573"/>
      <c r="AG1079" s="2573"/>
      <c r="AH1079" s="2573"/>
      <c r="AI1079" s="2573"/>
      <c r="AJ1079" s="2573"/>
      <c r="AK1079" s="2574"/>
    </row>
    <row r="1080" spans="2:37" s="2405" customFormat="1" ht="15" customHeight="1" thickBot="1" x14ac:dyDescent="0.25">
      <c r="B1080" s="3865"/>
      <c r="C1080" s="3849"/>
      <c r="D1080" s="3849"/>
      <c r="E1080" s="3849"/>
      <c r="F1080" s="3849"/>
      <c r="G1080" s="3849"/>
      <c r="H1080" s="3849"/>
      <c r="I1080" s="3849"/>
      <c r="J1080" s="3849"/>
      <c r="K1080" s="3849"/>
      <c r="L1080" s="3849"/>
      <c r="M1080" s="3849"/>
      <c r="N1080" s="3849"/>
      <c r="O1080" s="3849"/>
      <c r="P1080" s="3849"/>
      <c r="Q1080" s="3849"/>
      <c r="R1080" s="2573"/>
      <c r="S1080" s="2573"/>
      <c r="T1080" s="2573"/>
      <c r="U1080" s="2573"/>
      <c r="V1080" s="2573"/>
      <c r="W1080" s="2573"/>
      <c r="X1080" s="2573"/>
      <c r="Y1080" s="2573"/>
      <c r="Z1080" s="2573"/>
      <c r="AA1080" s="2573"/>
      <c r="AB1080" s="2573"/>
      <c r="AC1080" s="2573"/>
      <c r="AD1080" s="2573"/>
      <c r="AE1080" s="2573"/>
      <c r="AF1080" s="2573"/>
      <c r="AG1080" s="2573"/>
      <c r="AH1080" s="2573"/>
      <c r="AI1080" s="2573"/>
      <c r="AJ1080" s="2573"/>
      <c r="AK1080" s="2574"/>
    </row>
    <row r="1081" spans="2:37" s="2405" customFormat="1" ht="15" customHeight="1" thickBot="1" x14ac:dyDescent="0.25">
      <c r="B1081" s="3827" t="s">
        <v>5008</v>
      </c>
      <c r="C1081" s="3827"/>
      <c r="D1081" s="3827" t="s">
        <v>4998</v>
      </c>
      <c r="E1081" s="3827" t="s">
        <v>5009</v>
      </c>
      <c r="F1081" s="3850" t="s">
        <v>224</v>
      </c>
      <c r="G1081" s="3850"/>
      <c r="H1081" s="3850"/>
      <c r="I1081" s="3850"/>
      <c r="J1081" s="3850"/>
      <c r="K1081" s="3850"/>
      <c r="L1081" s="3850"/>
      <c r="M1081" s="3850"/>
      <c r="N1081" s="3850"/>
      <c r="O1081" s="3850"/>
      <c r="P1081" s="3850"/>
      <c r="Q1081" s="3850"/>
      <c r="R1081" s="3850"/>
      <c r="S1081" s="3850" t="s">
        <v>340</v>
      </c>
      <c r="T1081" s="3850"/>
      <c r="U1081" s="3850"/>
      <c r="V1081" s="3850"/>
      <c r="W1081" s="3850"/>
      <c r="X1081" s="3850"/>
      <c r="Y1081" s="3850"/>
      <c r="Z1081" s="3850"/>
      <c r="AA1081" s="3850"/>
      <c r="AB1081" s="3850"/>
      <c r="AC1081" s="3850"/>
      <c r="AD1081" s="3850" t="s">
        <v>225</v>
      </c>
      <c r="AE1081" s="3850"/>
      <c r="AF1081" s="3850"/>
      <c r="AG1081" s="3850"/>
      <c r="AH1081" s="3851" t="s">
        <v>4993</v>
      </c>
      <c r="AI1081" s="3851"/>
      <c r="AJ1081" s="3851"/>
      <c r="AK1081" s="2574"/>
    </row>
    <row r="1082" spans="2:37" s="2405" customFormat="1" ht="42" customHeight="1" thickBot="1" x14ac:dyDescent="0.25">
      <c r="B1082" s="3828"/>
      <c r="C1082" s="3828"/>
      <c r="D1082" s="3828"/>
      <c r="E1082" s="3828"/>
      <c r="F1082" s="3828" t="s">
        <v>5010</v>
      </c>
      <c r="G1082" s="3828" t="s">
        <v>5011</v>
      </c>
      <c r="H1082" s="3827" t="s">
        <v>5012</v>
      </c>
      <c r="I1082" s="3830" t="s">
        <v>5013</v>
      </c>
      <c r="J1082" s="3830" t="s">
        <v>5014</v>
      </c>
      <c r="K1082" s="3829" t="s">
        <v>5015</v>
      </c>
      <c r="L1082" s="3829" t="s">
        <v>5016</v>
      </c>
      <c r="M1082" s="3830" t="s">
        <v>5017</v>
      </c>
      <c r="N1082" s="3830"/>
      <c r="O1082" s="3829" t="s">
        <v>5018</v>
      </c>
      <c r="P1082" s="3829" t="s">
        <v>5019</v>
      </c>
      <c r="Q1082" s="3829" t="s">
        <v>5020</v>
      </c>
      <c r="R1082" s="3829" t="s">
        <v>5021</v>
      </c>
      <c r="S1082" s="3827" t="s">
        <v>5022</v>
      </c>
      <c r="T1082" s="3827" t="s">
        <v>5023</v>
      </c>
      <c r="U1082" s="3827" t="s">
        <v>5024</v>
      </c>
      <c r="V1082" s="3827" t="s">
        <v>5025</v>
      </c>
      <c r="W1082" s="3827" t="s">
        <v>5026</v>
      </c>
      <c r="X1082" s="3827" t="s">
        <v>5027</v>
      </c>
      <c r="Y1082" s="3827" t="s">
        <v>5028</v>
      </c>
      <c r="Z1082" s="3827" t="s">
        <v>5029</v>
      </c>
      <c r="AA1082" s="3827" t="s">
        <v>5030</v>
      </c>
      <c r="AB1082" s="3830" t="s">
        <v>5031</v>
      </c>
      <c r="AC1082" s="3830" t="s">
        <v>5032</v>
      </c>
      <c r="AD1082" s="3827" t="s">
        <v>5033</v>
      </c>
      <c r="AE1082" s="3827" t="s">
        <v>5034</v>
      </c>
      <c r="AF1082" s="3827" t="s">
        <v>5035</v>
      </c>
      <c r="AG1082" s="3827" t="s">
        <v>5036</v>
      </c>
      <c r="AH1082" s="3827" t="s">
        <v>1154</v>
      </c>
      <c r="AI1082" s="3827" t="s">
        <v>4994</v>
      </c>
      <c r="AJ1082" s="3827" t="s">
        <v>4995</v>
      </c>
      <c r="AK1082" s="2574"/>
    </row>
    <row r="1083" spans="2:37" s="2405" customFormat="1" ht="32.25" customHeight="1" thickBot="1" x14ac:dyDescent="0.25">
      <c r="B1083" s="3828"/>
      <c r="C1083" s="3828"/>
      <c r="D1083" s="3828"/>
      <c r="E1083" s="3828"/>
      <c r="F1083" s="3828"/>
      <c r="G1083" s="3828"/>
      <c r="H1083" s="3828"/>
      <c r="I1083" s="3829"/>
      <c r="J1083" s="3829"/>
      <c r="K1083" s="3829"/>
      <c r="L1083" s="3829"/>
      <c r="M1083" s="2680" t="s">
        <v>5037</v>
      </c>
      <c r="N1083" s="2679" t="s">
        <v>2798</v>
      </c>
      <c r="O1083" s="3829"/>
      <c r="P1083" s="3829"/>
      <c r="Q1083" s="3829"/>
      <c r="R1083" s="3829"/>
      <c r="S1083" s="3828"/>
      <c r="T1083" s="3828"/>
      <c r="U1083" s="3828"/>
      <c r="V1083" s="3828"/>
      <c r="W1083" s="3828"/>
      <c r="X1083" s="3828"/>
      <c r="Y1083" s="3828"/>
      <c r="Z1083" s="3828"/>
      <c r="AA1083" s="3828"/>
      <c r="AB1083" s="3829"/>
      <c r="AC1083" s="3829"/>
      <c r="AD1083" s="3828"/>
      <c r="AE1083" s="3828"/>
      <c r="AF1083" s="3828"/>
      <c r="AG1083" s="3828"/>
      <c r="AH1083" s="3828"/>
      <c r="AI1083" s="3828"/>
      <c r="AJ1083" s="3828"/>
      <c r="AK1083" s="2574"/>
    </row>
    <row r="1084" spans="2:37" s="2405" customFormat="1" ht="15" customHeight="1" x14ac:dyDescent="0.2">
      <c r="B1084" s="3914" t="s">
        <v>5455</v>
      </c>
      <c r="C1084" s="3915"/>
      <c r="D1084" s="2736" t="s">
        <v>5456</v>
      </c>
      <c r="E1084" s="2873">
        <v>0.89</v>
      </c>
      <c r="F1084" s="2718"/>
      <c r="G1084" s="2672"/>
      <c r="H1084" s="2719"/>
      <c r="I1084" s="2719"/>
      <c r="J1084" s="2719"/>
      <c r="K1084" s="2672"/>
      <c r="L1084" s="2672"/>
      <c r="M1084" s="2720"/>
      <c r="N1084" s="2721"/>
      <c r="O1084" s="2672"/>
      <c r="P1084" s="2672"/>
      <c r="Q1084" s="2672"/>
      <c r="R1084" s="2672"/>
      <c r="S1084" s="2873">
        <v>0.89</v>
      </c>
      <c r="T1084" s="2672"/>
      <c r="U1084" s="2722"/>
      <c r="V1084" s="2772">
        <v>30</v>
      </c>
      <c r="W1084" s="2688"/>
      <c r="X1084" s="2678">
        <v>0.06</v>
      </c>
      <c r="Y1084" s="2722"/>
      <c r="Z1084" s="2688">
        <f>+S1084/V1084</f>
        <v>2.9666666666666668E-2</v>
      </c>
      <c r="AA1084" s="2722"/>
      <c r="AB1084" s="2672"/>
      <c r="AC1084" s="2678">
        <v>0.06</v>
      </c>
      <c r="AD1084" s="2718"/>
      <c r="AE1084" s="2741"/>
      <c r="AF1084" s="2775"/>
      <c r="AG1084" s="2775"/>
      <c r="AH1084" s="2716"/>
      <c r="AI1084" s="2716"/>
      <c r="AJ1084" s="2702"/>
      <c r="AK1084" s="2574"/>
    </row>
    <row r="1085" spans="2:37" s="2405" customFormat="1" ht="15" customHeight="1" x14ac:dyDescent="0.2">
      <c r="B1085" s="3914" t="s">
        <v>5457</v>
      </c>
      <c r="C1085" s="3915"/>
      <c r="D1085" s="2650" t="s">
        <v>5458</v>
      </c>
      <c r="E1085" s="2874">
        <v>1.79</v>
      </c>
      <c r="F1085" s="2692"/>
      <c r="G1085" s="2671"/>
      <c r="H1085" s="2781"/>
      <c r="I1085" s="2781"/>
      <c r="J1085" s="2781"/>
      <c r="K1085" s="2671"/>
      <c r="L1085" s="2671"/>
      <c r="M1085" s="2691"/>
      <c r="N1085" s="2782"/>
      <c r="O1085" s="2671"/>
      <c r="P1085" s="2671"/>
      <c r="Q1085" s="2671"/>
      <c r="R1085" s="2671"/>
      <c r="S1085" s="2874">
        <v>1.79</v>
      </c>
      <c r="T1085" s="2671"/>
      <c r="U1085" s="2783"/>
      <c r="V1085" s="2870">
        <v>60</v>
      </c>
      <c r="W1085" s="2559"/>
      <c r="X1085" s="2856">
        <v>0.06</v>
      </c>
      <c r="Y1085" s="2783"/>
      <c r="Z1085" s="2559">
        <f>+S1085/V1085</f>
        <v>2.9833333333333333E-2</v>
      </c>
      <c r="AA1085" s="2783"/>
      <c r="AB1085" s="2671"/>
      <c r="AC1085" s="2856">
        <v>0.06</v>
      </c>
      <c r="AD1085" s="2692"/>
      <c r="AE1085" s="2742"/>
      <c r="AF1085" s="2776"/>
      <c r="AG1085" s="2776"/>
      <c r="AH1085" s="2717"/>
      <c r="AI1085" s="2717"/>
      <c r="AJ1085" s="2707"/>
      <c r="AK1085" s="2574"/>
    </row>
    <row r="1086" spans="2:37" s="2405" customFormat="1" ht="15" customHeight="1" x14ac:dyDescent="0.2">
      <c r="B1086" s="3914" t="s">
        <v>5459</v>
      </c>
      <c r="C1086" s="3915"/>
      <c r="D1086" s="2650" t="s">
        <v>5460</v>
      </c>
      <c r="E1086" s="2874">
        <v>2.23</v>
      </c>
      <c r="F1086" s="2692"/>
      <c r="G1086" s="2671"/>
      <c r="H1086" s="2781"/>
      <c r="I1086" s="2781"/>
      <c r="J1086" s="2781"/>
      <c r="K1086" s="2671"/>
      <c r="L1086" s="2671"/>
      <c r="M1086" s="2691"/>
      <c r="N1086" s="2782"/>
      <c r="O1086" s="2671"/>
      <c r="P1086" s="2671"/>
      <c r="Q1086" s="2671"/>
      <c r="R1086" s="2671"/>
      <c r="S1086" s="2874">
        <v>2.23</v>
      </c>
      <c r="T1086" s="2671"/>
      <c r="U1086" s="2783"/>
      <c r="V1086" s="2870">
        <v>90</v>
      </c>
      <c r="W1086" s="2559"/>
      <c r="X1086" s="2856">
        <v>0.06</v>
      </c>
      <c r="Y1086" s="2783"/>
      <c r="Z1086" s="2559">
        <f t="shared" ref="Z1086:Z1088" si="9">+S1086/V1086</f>
        <v>2.4777777777777777E-2</v>
      </c>
      <c r="AA1086" s="2783"/>
      <c r="AB1086" s="2671"/>
      <c r="AC1086" s="2856">
        <v>0.06</v>
      </c>
      <c r="AD1086" s="2692"/>
      <c r="AE1086" s="2742"/>
      <c r="AF1086" s="2776"/>
      <c r="AG1086" s="2776"/>
      <c r="AH1086" s="2717"/>
      <c r="AI1086" s="2717"/>
      <c r="AJ1086" s="2707"/>
      <c r="AK1086" s="2574"/>
    </row>
    <row r="1087" spans="2:37" s="2405" customFormat="1" ht="15" customHeight="1" x14ac:dyDescent="0.2">
      <c r="B1087" s="3914" t="s">
        <v>5461</v>
      </c>
      <c r="C1087" s="3915"/>
      <c r="D1087" s="2650" t="s">
        <v>5462</v>
      </c>
      <c r="E1087" s="2874">
        <v>4.46</v>
      </c>
      <c r="F1087" s="2692"/>
      <c r="G1087" s="2671"/>
      <c r="H1087" s="2781"/>
      <c r="I1087" s="2781"/>
      <c r="J1087" s="2781"/>
      <c r="K1087" s="2671"/>
      <c r="L1087" s="2671"/>
      <c r="M1087" s="2691"/>
      <c r="N1087" s="2782"/>
      <c r="O1087" s="2671"/>
      <c r="P1087" s="2671"/>
      <c r="Q1087" s="2671"/>
      <c r="R1087" s="2671"/>
      <c r="S1087" s="2874">
        <v>4.46</v>
      </c>
      <c r="T1087" s="2671"/>
      <c r="U1087" s="2783"/>
      <c r="V1087" s="2870">
        <v>300</v>
      </c>
      <c r="W1087" s="2559"/>
      <c r="X1087" s="2856">
        <v>0.06</v>
      </c>
      <c r="Y1087" s="2783"/>
      <c r="Z1087" s="2559">
        <f t="shared" si="9"/>
        <v>1.4866666666666667E-2</v>
      </c>
      <c r="AA1087" s="2783"/>
      <c r="AB1087" s="2671"/>
      <c r="AC1087" s="2856">
        <v>0.06</v>
      </c>
      <c r="AD1087" s="2692"/>
      <c r="AE1087" s="2742"/>
      <c r="AF1087" s="2776"/>
      <c r="AG1087" s="2776"/>
      <c r="AH1087" s="2717"/>
      <c r="AI1087" s="2717"/>
      <c r="AJ1087" s="2707"/>
      <c r="AK1087" s="2574"/>
    </row>
    <row r="1088" spans="2:37" s="2405" customFormat="1" ht="15" customHeight="1" x14ac:dyDescent="0.2">
      <c r="B1088" s="3914" t="s">
        <v>5463</v>
      </c>
      <c r="C1088" s="3915"/>
      <c r="D1088" s="2650" t="s">
        <v>5464</v>
      </c>
      <c r="E1088" s="2874">
        <v>8.93</v>
      </c>
      <c r="F1088" s="2692"/>
      <c r="G1088" s="2671"/>
      <c r="H1088" s="2781"/>
      <c r="I1088" s="2781"/>
      <c r="J1088" s="2781"/>
      <c r="K1088" s="2671"/>
      <c r="L1088" s="2671"/>
      <c r="M1088" s="2691"/>
      <c r="N1088" s="2782"/>
      <c r="O1088" s="2671"/>
      <c r="P1088" s="2671"/>
      <c r="Q1088" s="2671"/>
      <c r="R1088" s="2671"/>
      <c r="S1088" s="2874">
        <v>8.93</v>
      </c>
      <c r="T1088" s="2671"/>
      <c r="U1088" s="2783"/>
      <c r="V1088" s="2870">
        <v>1000</v>
      </c>
      <c r="W1088" s="2559"/>
      <c r="X1088" s="2856">
        <v>0.06</v>
      </c>
      <c r="Y1088" s="2783"/>
      <c r="Z1088" s="2559">
        <f t="shared" si="9"/>
        <v>8.9300000000000004E-3</v>
      </c>
      <c r="AA1088" s="2783"/>
      <c r="AB1088" s="2671"/>
      <c r="AC1088" s="2856">
        <v>0.06</v>
      </c>
      <c r="AD1088" s="2692"/>
      <c r="AE1088" s="2742"/>
      <c r="AF1088" s="2776"/>
      <c r="AG1088" s="2776"/>
      <c r="AH1088" s="2717"/>
      <c r="AI1088" s="2717"/>
      <c r="AJ1088" s="2707"/>
      <c r="AK1088" s="2574"/>
    </row>
    <row r="1089" spans="2:37" s="2405" customFormat="1" ht="15" customHeight="1" x14ac:dyDescent="0.2">
      <c r="B1089" s="2575"/>
      <c r="C1089" s="2568"/>
      <c r="D1089" s="2568"/>
      <c r="E1089" s="2568"/>
      <c r="F1089" s="2568"/>
      <c r="G1089" s="2568"/>
      <c r="H1089" s="2568"/>
      <c r="I1089" s="2569"/>
      <c r="J1089" s="2569"/>
      <c r="K1089" s="2569"/>
      <c r="L1089" s="2569"/>
      <c r="M1089" s="2568"/>
      <c r="N1089" s="2569"/>
      <c r="O1089" s="2569"/>
      <c r="P1089" s="2569"/>
      <c r="Q1089" s="2569"/>
      <c r="R1089" s="2569"/>
      <c r="S1089" s="2568"/>
      <c r="T1089" s="2567"/>
      <c r="U1089" s="2567"/>
      <c r="V1089" s="2567"/>
      <c r="W1089" s="2567"/>
      <c r="X1089" s="2567"/>
      <c r="Y1089" s="2567"/>
      <c r="Z1089" s="2567"/>
      <c r="AA1089" s="2567"/>
      <c r="AB1089" s="2567"/>
      <c r="AC1089" s="2567"/>
      <c r="AD1089" s="2567"/>
      <c r="AE1089" s="2567"/>
      <c r="AF1089" s="2567"/>
      <c r="AG1089" s="2567"/>
      <c r="AH1089" s="2567"/>
      <c r="AI1089" s="2567"/>
      <c r="AJ1089" s="2567"/>
      <c r="AK1089" s="2574"/>
    </row>
    <row r="1090" spans="2:37" s="2405" customFormat="1" ht="15" customHeight="1" x14ac:dyDescent="0.2">
      <c r="B1090" s="3834" t="s">
        <v>4996</v>
      </c>
      <c r="C1090" s="3835"/>
      <c r="D1090" s="3836" t="s">
        <v>5465</v>
      </c>
      <c r="E1090" s="3836"/>
      <c r="F1090" s="3836"/>
      <c r="G1090" s="3836"/>
      <c r="H1090" s="2571"/>
      <c r="I1090" s="2571"/>
      <c r="J1090" s="2571"/>
      <c r="K1090" s="2571"/>
      <c r="L1090" s="2571"/>
      <c r="M1090" s="2571"/>
      <c r="N1090" s="2571"/>
      <c r="O1090" s="2571"/>
      <c r="P1090" s="2571"/>
      <c r="Q1090" s="2571"/>
      <c r="R1090" s="2571"/>
      <c r="S1090" s="2571"/>
      <c r="T1090" s="2567"/>
      <c r="U1090" s="2567"/>
      <c r="V1090" s="2567"/>
      <c r="W1090" s="2567"/>
      <c r="X1090" s="2567"/>
      <c r="Y1090" s="2567"/>
      <c r="Z1090" s="2567"/>
      <c r="AA1090" s="2567"/>
      <c r="AB1090" s="2567"/>
      <c r="AC1090" s="2567"/>
      <c r="AD1090" s="2567"/>
      <c r="AE1090" s="2567"/>
      <c r="AF1090" s="2567"/>
      <c r="AG1090" s="2567"/>
      <c r="AH1090" s="2567"/>
      <c r="AI1090" s="2567"/>
      <c r="AJ1090" s="2567"/>
      <c r="AK1090" s="2574"/>
    </row>
    <row r="1091" spans="2:37" s="2405" customFormat="1" ht="15" customHeight="1" x14ac:dyDescent="0.2">
      <c r="B1091" s="3834" t="s">
        <v>4997</v>
      </c>
      <c r="C1091" s="3835"/>
      <c r="D1091" s="4014" t="s">
        <v>5164</v>
      </c>
      <c r="E1091" s="4014"/>
      <c r="F1091" s="4014"/>
      <c r="G1091" s="4014"/>
      <c r="H1091" s="2571"/>
      <c r="I1091" s="2571"/>
      <c r="J1091" s="2571"/>
      <c r="K1091" s="2571"/>
      <c r="L1091" s="2571"/>
      <c r="M1091" s="2571"/>
      <c r="N1091" s="2571"/>
      <c r="O1091" s="2571"/>
      <c r="P1091" s="2571"/>
      <c r="Q1091" s="2571"/>
      <c r="R1091" s="2571"/>
      <c r="S1091" s="2571"/>
      <c r="T1091" s="2567"/>
      <c r="U1091" s="2567"/>
      <c r="V1091" s="2567"/>
      <c r="W1091" s="2567"/>
      <c r="X1091" s="2567"/>
      <c r="Y1091" s="2567"/>
      <c r="Z1091" s="2567"/>
      <c r="AA1091" s="2567"/>
      <c r="AB1091" s="2567"/>
      <c r="AC1091" s="2567"/>
      <c r="AD1091" s="2567"/>
      <c r="AE1091" s="2567"/>
      <c r="AF1091" s="2567"/>
      <c r="AG1091" s="2567"/>
      <c r="AH1091" s="2567"/>
      <c r="AI1091" s="2567"/>
      <c r="AJ1091" s="2567"/>
      <c r="AK1091" s="2574"/>
    </row>
    <row r="1092" spans="2:37" s="2405" customFormat="1" ht="15" customHeight="1" thickBot="1" x14ac:dyDescent="0.25">
      <c r="B1092" s="3938"/>
      <c r="C1092" s="3939"/>
      <c r="D1092" s="3940"/>
      <c r="E1092" s="3940"/>
      <c r="F1092" s="3940"/>
      <c r="G1092" s="3940"/>
      <c r="H1092" s="2576"/>
      <c r="I1092" s="2576"/>
      <c r="J1092" s="2576"/>
      <c r="K1092" s="2576"/>
      <c r="L1092" s="2576"/>
      <c r="M1092" s="2576"/>
      <c r="N1092" s="2576"/>
      <c r="O1092" s="2576"/>
      <c r="P1092" s="2576"/>
      <c r="Q1092" s="2576"/>
      <c r="R1092" s="2576"/>
      <c r="S1092" s="2576"/>
      <c r="T1092" s="2577"/>
      <c r="U1092" s="2577"/>
      <c r="V1092" s="2577"/>
      <c r="W1092" s="2577"/>
      <c r="X1092" s="2577"/>
      <c r="Y1092" s="2577"/>
      <c r="Z1092" s="2577"/>
      <c r="AA1092" s="2577"/>
      <c r="AB1092" s="2577"/>
      <c r="AC1092" s="2577"/>
      <c r="AD1092" s="2577"/>
      <c r="AE1092" s="2577"/>
      <c r="AF1092" s="2577"/>
      <c r="AG1092" s="2577"/>
      <c r="AH1092" s="2577"/>
      <c r="AI1092" s="2577"/>
      <c r="AJ1092" s="2577"/>
      <c r="AK1092" s="2579"/>
    </row>
    <row r="1093" spans="2:37" s="2405" customFormat="1" ht="15" customHeight="1" x14ac:dyDescent="0.2">
      <c r="B1093" s="2686"/>
    </row>
    <row r="1094" spans="2:37" s="360" customFormat="1" ht="15" customHeight="1" x14ac:dyDescent="0.3">
      <c r="C1094" s="2394"/>
      <c r="D1094" s="2394"/>
      <c r="E1094" s="2394"/>
      <c r="F1094" s="534"/>
      <c r="G1094" s="534"/>
      <c r="H1094" s="534"/>
      <c r="I1094" s="2395"/>
      <c r="J1094" s="2395"/>
      <c r="K1094" s="2395"/>
      <c r="L1094" s="2395"/>
      <c r="M1094" s="2395"/>
      <c r="N1094" s="2395"/>
      <c r="O1094" s="2395"/>
      <c r="P1094" s="2395"/>
    </row>
    <row r="1095" spans="2:37" s="360" customFormat="1" ht="15" customHeight="1" thickBot="1" x14ac:dyDescent="0.35">
      <c r="C1095" s="534"/>
      <c r="D1095" s="534"/>
      <c r="E1095" s="534"/>
      <c r="F1095" s="534"/>
      <c r="G1095" s="534"/>
      <c r="H1095" s="534"/>
      <c r="I1095" s="2328"/>
      <c r="J1095" s="2328"/>
      <c r="K1095" s="2328"/>
      <c r="L1095" s="2328"/>
      <c r="M1095" s="2328"/>
      <c r="N1095" s="2328"/>
      <c r="O1095" s="2328"/>
      <c r="P1095" s="2328"/>
    </row>
    <row r="1096" spans="2:37" s="360" customFormat="1" ht="25.5" customHeight="1" thickTop="1" thickBot="1" x14ac:dyDescent="0.35">
      <c r="C1096" s="4824" t="s">
        <v>4906</v>
      </c>
      <c r="D1096" s="4825"/>
      <c r="E1096" s="4825"/>
      <c r="F1096" s="4825"/>
      <c r="G1096" s="4826"/>
      <c r="H1096" s="534"/>
      <c r="I1096" s="2328"/>
      <c r="J1096" s="2328"/>
      <c r="K1096" s="2328"/>
      <c r="L1096" s="2328"/>
      <c r="M1096" s="2328"/>
      <c r="N1096" s="2328"/>
      <c r="O1096" s="2328"/>
      <c r="P1096" s="2328"/>
    </row>
    <row r="1097" spans="2:37" s="360" customFormat="1" ht="15" customHeight="1" thickBot="1" x14ac:dyDescent="0.35">
      <c r="C1097" s="2347"/>
      <c r="D1097" s="2348" t="s">
        <v>4907</v>
      </c>
      <c r="E1097" s="2348" t="s">
        <v>4908</v>
      </c>
      <c r="F1097" s="2349" t="s">
        <v>4909</v>
      </c>
      <c r="G1097" s="4802"/>
      <c r="H1097" s="534"/>
      <c r="I1097" s="2328"/>
      <c r="J1097" s="2328"/>
      <c r="K1097" s="2328"/>
      <c r="L1097" s="2328"/>
      <c r="M1097" s="2328"/>
      <c r="N1097" s="2328"/>
      <c r="O1097" s="2328"/>
      <c r="P1097" s="2328"/>
    </row>
    <row r="1098" spans="2:37" s="360" customFormat="1" ht="15" customHeight="1" thickBot="1" x14ac:dyDescent="0.35">
      <c r="C1098" s="2350" t="s">
        <v>4910</v>
      </c>
      <c r="D1098" s="4804" t="s">
        <v>1996</v>
      </c>
      <c r="E1098" s="4805"/>
      <c r="F1098" s="4806"/>
      <c r="G1098" s="4803"/>
      <c r="H1098" s="534"/>
      <c r="I1098" s="2328"/>
      <c r="J1098" s="2328"/>
      <c r="K1098" s="2328"/>
      <c r="L1098" s="2328"/>
      <c r="M1098" s="2328"/>
      <c r="N1098" s="2328"/>
      <c r="O1098" s="2328"/>
      <c r="P1098" s="2328"/>
    </row>
    <row r="1099" spans="2:37" s="360" customFormat="1" ht="15" customHeight="1" x14ac:dyDescent="0.3">
      <c r="C1099" s="2351">
        <v>5</v>
      </c>
      <c r="D1099" s="2352">
        <v>10</v>
      </c>
      <c r="E1099" s="2352">
        <v>3</v>
      </c>
      <c r="F1099" s="2353">
        <v>1</v>
      </c>
      <c r="G1099" s="4807" t="s">
        <v>4911</v>
      </c>
      <c r="H1099" s="534"/>
      <c r="I1099" s="2328"/>
      <c r="J1099" s="2328"/>
      <c r="K1099" s="2328"/>
      <c r="L1099" s="2328"/>
      <c r="M1099" s="2328"/>
      <c r="N1099" s="2328"/>
      <c r="O1099" s="2328"/>
      <c r="P1099" s="2328"/>
    </row>
    <row r="1100" spans="2:37" s="360" customFormat="1" ht="15" customHeight="1" x14ac:dyDescent="0.3">
      <c r="C1100" s="2354">
        <v>15</v>
      </c>
      <c r="D1100" s="2301">
        <v>30</v>
      </c>
      <c r="E1100" s="2301">
        <v>10</v>
      </c>
      <c r="F1100" s="2355">
        <v>3</v>
      </c>
      <c r="G1100" s="4808"/>
      <c r="H1100" s="534"/>
      <c r="I1100" s="2328"/>
      <c r="J1100" s="2328"/>
      <c r="K1100" s="2328"/>
      <c r="L1100" s="2328"/>
      <c r="M1100" s="2328"/>
      <c r="N1100" s="2328"/>
      <c r="O1100" s="2328"/>
      <c r="P1100" s="2328"/>
    </row>
    <row r="1101" spans="2:37" s="360" customFormat="1" ht="15" customHeight="1" x14ac:dyDescent="0.3">
      <c r="C1101" s="2354">
        <v>30</v>
      </c>
      <c r="D1101" s="2301">
        <v>100</v>
      </c>
      <c r="E1101" s="2301">
        <v>20</v>
      </c>
      <c r="F1101" s="2355">
        <v>6</v>
      </c>
      <c r="G1101" s="4808"/>
      <c r="H1101" s="534"/>
      <c r="I1101" s="2328"/>
      <c r="J1101" s="2328"/>
      <c r="K1101" s="2328"/>
      <c r="L1101" s="2328"/>
      <c r="M1101" s="2328"/>
      <c r="N1101" s="2328"/>
      <c r="O1101" s="2328"/>
      <c r="P1101" s="2328"/>
    </row>
    <row r="1102" spans="2:37" s="360" customFormat="1" ht="15" customHeight="1" thickBot="1" x14ac:dyDescent="0.35">
      <c r="C1102" s="2356">
        <v>50</v>
      </c>
      <c r="D1102" s="2357">
        <v>200</v>
      </c>
      <c r="E1102" s="2357">
        <v>40</v>
      </c>
      <c r="F1102" s="2358">
        <v>10</v>
      </c>
      <c r="G1102" s="4809"/>
      <c r="H1102" s="534"/>
      <c r="I1102" s="2328"/>
      <c r="J1102" s="2328"/>
      <c r="K1102" s="2328"/>
      <c r="L1102" s="2328"/>
      <c r="M1102" s="2328"/>
      <c r="N1102" s="2328"/>
      <c r="O1102" s="2328"/>
      <c r="P1102" s="2328"/>
    </row>
    <row r="1103" spans="2:37" s="360" customFormat="1" ht="24" customHeight="1" x14ac:dyDescent="0.3">
      <c r="C1103" s="2359">
        <v>100</v>
      </c>
      <c r="D1103" s="2352">
        <v>500</v>
      </c>
      <c r="E1103" s="2352">
        <v>100</v>
      </c>
      <c r="F1103" s="2353">
        <v>20</v>
      </c>
      <c r="G1103" s="4810" t="s">
        <v>4912</v>
      </c>
      <c r="H1103" s="534"/>
      <c r="I1103" s="2328"/>
      <c r="J1103" s="2328"/>
      <c r="K1103" s="2328"/>
      <c r="L1103" s="2328"/>
      <c r="M1103" s="2328"/>
      <c r="N1103" s="2328"/>
      <c r="O1103" s="2328"/>
      <c r="P1103" s="2328"/>
    </row>
    <row r="1104" spans="2:37" s="360" customFormat="1" ht="15" customHeight="1" thickBot="1" x14ac:dyDescent="0.35">
      <c r="C1104" s="2356">
        <v>200</v>
      </c>
      <c r="D1104" s="2357">
        <v>1000</v>
      </c>
      <c r="E1104" s="2357">
        <v>200</v>
      </c>
      <c r="F1104" s="2358">
        <v>40</v>
      </c>
      <c r="G1104" s="4811"/>
      <c r="H1104" s="534"/>
      <c r="I1104" s="2328"/>
      <c r="J1104" s="2328"/>
      <c r="K1104" s="2328"/>
      <c r="L1104" s="2328"/>
      <c r="M1104" s="2328"/>
      <c r="N1104" s="2328"/>
      <c r="O1104" s="2328"/>
      <c r="P1104" s="2328"/>
    </row>
    <row r="1105" spans="3:16" s="360" customFormat="1" ht="15" customHeight="1" thickBot="1" x14ac:dyDescent="0.35">
      <c r="C1105" s="2360" t="s">
        <v>4913</v>
      </c>
      <c r="D1105" s="2361">
        <v>1.5</v>
      </c>
      <c r="E1105" s="2361">
        <v>2</v>
      </c>
      <c r="F1105" s="2362">
        <v>6</v>
      </c>
      <c r="G1105" s="2363"/>
      <c r="H1105" s="534"/>
      <c r="I1105" s="2328"/>
      <c r="J1105" s="2328"/>
      <c r="K1105" s="2328"/>
      <c r="L1105" s="2328"/>
      <c r="M1105" s="2328"/>
      <c r="N1105" s="2328"/>
      <c r="O1105" s="2328"/>
      <c r="P1105" s="2328"/>
    </row>
    <row r="1106" spans="3:16" s="360" customFormat="1" ht="15" customHeight="1" x14ac:dyDescent="0.3">
      <c r="C1106" s="4812" t="s">
        <v>4914</v>
      </c>
      <c r="D1106" s="4813"/>
      <c r="E1106" s="4813"/>
      <c r="F1106" s="4813"/>
      <c r="G1106" s="4814"/>
      <c r="H1106" s="534"/>
      <c r="I1106" s="2328"/>
      <c r="J1106" s="2328"/>
      <c r="K1106" s="2328"/>
      <c r="L1106" s="2328"/>
      <c r="M1106" s="2328"/>
      <c r="N1106" s="2328"/>
      <c r="O1106" s="2328"/>
      <c r="P1106" s="2328"/>
    </row>
    <row r="1107" spans="3:16" s="360" customFormat="1" ht="15" customHeight="1" x14ac:dyDescent="0.3">
      <c r="C1107" s="4819" t="s">
        <v>4915</v>
      </c>
      <c r="D1107" s="4820"/>
      <c r="E1107" s="4820"/>
      <c r="F1107" s="4820"/>
      <c r="G1107" s="4821"/>
      <c r="H1107" s="534"/>
      <c r="I1107" s="2328"/>
      <c r="J1107" s="2328"/>
      <c r="K1107" s="2328"/>
      <c r="L1107" s="2328"/>
      <c r="M1107" s="2328"/>
      <c r="N1107" s="2328"/>
      <c r="O1107" s="2328"/>
      <c r="P1107" s="2328"/>
    </row>
    <row r="1108" spans="3:16" s="360" customFormat="1" ht="15" customHeight="1" x14ac:dyDescent="0.3">
      <c r="C1108" s="4819" t="s">
        <v>4916</v>
      </c>
      <c r="D1108" s="4820"/>
      <c r="E1108" s="4820"/>
      <c r="F1108" s="4820"/>
      <c r="G1108" s="4821"/>
      <c r="H1108" s="534"/>
      <c r="I1108" s="2328"/>
      <c r="J1108" s="2328"/>
      <c r="K1108" s="2328"/>
      <c r="L1108" s="2328"/>
      <c r="M1108" s="2328"/>
      <c r="N1108" s="2328"/>
      <c r="O1108" s="2328"/>
      <c r="P1108" s="2328"/>
    </row>
    <row r="1109" spans="3:16" s="360" customFormat="1" ht="15" customHeight="1" x14ac:dyDescent="0.3">
      <c r="C1109" s="4819" t="s">
        <v>4917</v>
      </c>
      <c r="D1109" s="4820"/>
      <c r="E1109" s="4820"/>
      <c r="F1109" s="4820"/>
      <c r="G1109" s="4821"/>
      <c r="H1109" s="534"/>
      <c r="I1109" s="2328"/>
      <c r="J1109" s="2328"/>
      <c r="K1109" s="2328"/>
      <c r="L1109" s="2328"/>
      <c r="M1109" s="2328"/>
      <c r="N1109" s="2328"/>
      <c r="O1109" s="2328"/>
      <c r="P1109" s="2328"/>
    </row>
    <row r="1110" spans="3:16" s="360" customFormat="1" ht="15" customHeight="1" x14ac:dyDescent="0.3">
      <c r="C1110" s="4819" t="s">
        <v>4918</v>
      </c>
      <c r="D1110" s="4820"/>
      <c r="E1110" s="4820"/>
      <c r="F1110" s="4820"/>
      <c r="G1110" s="4821"/>
      <c r="H1110" s="534"/>
      <c r="I1110" s="2328"/>
      <c r="J1110" s="2328"/>
      <c r="K1110" s="2328"/>
      <c r="L1110" s="2328"/>
      <c r="M1110" s="2328"/>
      <c r="N1110" s="2328"/>
      <c r="O1110" s="2328"/>
      <c r="P1110" s="2328"/>
    </row>
    <row r="1111" spans="3:16" s="360" customFormat="1" ht="15" customHeight="1" x14ac:dyDescent="0.3">
      <c r="C1111" s="4819" t="s">
        <v>4919</v>
      </c>
      <c r="D1111" s="4820"/>
      <c r="E1111" s="4820"/>
      <c r="F1111" s="4820"/>
      <c r="G1111" s="4821"/>
      <c r="H1111" s="534"/>
      <c r="I1111" s="2328"/>
      <c r="J1111" s="2328"/>
      <c r="K1111" s="2328"/>
      <c r="L1111" s="2328"/>
      <c r="M1111" s="2328"/>
      <c r="N1111" s="2328"/>
      <c r="O1111" s="2328"/>
      <c r="P1111" s="2328"/>
    </row>
    <row r="1112" spans="3:16" s="360" customFormat="1" ht="15" customHeight="1" thickBot="1" x14ac:dyDescent="0.35">
      <c r="C1112" s="4827" t="s">
        <v>4920</v>
      </c>
      <c r="D1112" s="4828"/>
      <c r="E1112" s="4828"/>
      <c r="F1112" s="4828"/>
      <c r="G1112" s="4829"/>
      <c r="H1112" s="534"/>
      <c r="I1112" s="2328"/>
      <c r="J1112" s="2328"/>
      <c r="K1112" s="2328"/>
      <c r="L1112" s="2328"/>
      <c r="M1112" s="2328"/>
      <c r="N1112" s="2328"/>
      <c r="O1112" s="2328"/>
      <c r="P1112" s="2328"/>
    </row>
    <row r="1113" spans="3:16" s="360" customFormat="1" ht="15" customHeight="1" thickTop="1" x14ac:dyDescent="0.3">
      <c r="C1113" s="4830"/>
      <c r="D1113" s="4830"/>
      <c r="E1113" s="534"/>
      <c r="F1113" s="534"/>
      <c r="G1113" s="534"/>
      <c r="H1113" s="534"/>
      <c r="I1113" s="2328"/>
      <c r="J1113" s="2328"/>
      <c r="K1113" s="2328"/>
      <c r="L1113" s="2328"/>
      <c r="M1113" s="2328"/>
      <c r="N1113" s="2328"/>
      <c r="O1113" s="2328"/>
      <c r="P1113" s="2328"/>
    </row>
    <row r="1114" spans="3:16" s="360" customFormat="1" ht="15" customHeight="1" thickBot="1" x14ac:dyDescent="0.35">
      <c r="C1114" s="2240"/>
      <c r="D1114" s="2240"/>
      <c r="E1114" s="534"/>
      <c r="F1114" s="534"/>
      <c r="G1114" s="534"/>
      <c r="H1114" s="534"/>
      <c r="I1114" s="2243"/>
      <c r="J1114" s="2243"/>
      <c r="K1114" s="2243"/>
      <c r="L1114" s="2243"/>
      <c r="M1114" s="2243"/>
      <c r="N1114" s="2243"/>
      <c r="O1114" s="2243"/>
      <c r="P1114" s="2243"/>
    </row>
    <row r="1115" spans="3:16" s="360" customFormat="1" ht="15" customHeight="1" thickTop="1" x14ac:dyDescent="0.2">
      <c r="C1115" s="4849" t="s">
        <v>4800</v>
      </c>
      <c r="D1115" s="4850"/>
      <c r="E1115" s="4850"/>
      <c r="F1115" s="4850"/>
      <c r="G1115" s="4850"/>
      <c r="H1115" s="4850"/>
      <c r="I1115" s="4850"/>
      <c r="J1115" s="4851"/>
      <c r="K1115" s="2243"/>
      <c r="L1115" s="2243"/>
      <c r="M1115" s="2243"/>
      <c r="N1115" s="2243"/>
      <c r="O1115" s="2243"/>
      <c r="P1115" s="2243"/>
    </row>
    <row r="1116" spans="3:16" s="360" customFormat="1" ht="15" customHeight="1" x14ac:dyDescent="0.2">
      <c r="C1116" s="4852" t="s">
        <v>1218</v>
      </c>
      <c r="D1116" s="4853" t="s">
        <v>448</v>
      </c>
      <c r="E1116" s="4854" t="s">
        <v>4801</v>
      </c>
      <c r="F1116" s="4854"/>
      <c r="G1116" s="4854"/>
      <c r="H1116" s="4854" t="s">
        <v>4802</v>
      </c>
      <c r="I1116" s="4854"/>
      <c r="J1116" s="4855"/>
      <c r="K1116" s="2243"/>
      <c r="L1116" s="2243"/>
      <c r="M1116" s="2243"/>
      <c r="N1116" s="2243"/>
      <c r="O1116" s="2243"/>
      <c r="P1116" s="2243"/>
    </row>
    <row r="1117" spans="3:16" s="360" customFormat="1" ht="24.75" customHeight="1" x14ac:dyDescent="0.2">
      <c r="C1117" s="4852"/>
      <c r="D1117" s="4853"/>
      <c r="E1117" s="2302" t="s">
        <v>4803</v>
      </c>
      <c r="F1117" s="2302" t="s">
        <v>4804</v>
      </c>
      <c r="G1117" s="2302" t="s">
        <v>4805</v>
      </c>
      <c r="H1117" s="2302" t="s">
        <v>4803</v>
      </c>
      <c r="I1117" s="2302" t="s">
        <v>4804</v>
      </c>
      <c r="J1117" s="2303" t="s">
        <v>4805</v>
      </c>
      <c r="K1117" s="2243"/>
      <c r="L1117" s="2243"/>
      <c r="M1117" s="2243"/>
      <c r="N1117" s="2243"/>
      <c r="O1117" s="2243"/>
      <c r="P1117" s="2243"/>
    </row>
    <row r="1118" spans="3:16" s="360" customFormat="1" ht="30" customHeight="1" x14ac:dyDescent="0.2">
      <c r="C1118" s="2304" t="s">
        <v>165</v>
      </c>
      <c r="D1118" s="2305" t="s">
        <v>4806</v>
      </c>
      <c r="E1118" s="2306">
        <v>0.1</v>
      </c>
      <c r="F1118" s="2306">
        <v>0.1</v>
      </c>
      <c r="G1118" s="2306">
        <v>0.1</v>
      </c>
      <c r="H1118" s="2307">
        <v>0.15</v>
      </c>
      <c r="I1118" s="2307">
        <v>0.15</v>
      </c>
      <c r="J1118" s="2308">
        <v>0.15</v>
      </c>
      <c r="K1118" s="2243"/>
      <c r="L1118" s="2243"/>
      <c r="M1118" s="2243"/>
      <c r="N1118" s="2243"/>
      <c r="O1118" s="2243"/>
      <c r="P1118" s="2243"/>
    </row>
    <row r="1119" spans="3:16" s="360" customFormat="1" ht="15" customHeight="1" x14ac:dyDescent="0.2">
      <c r="C1119" s="4856" t="s">
        <v>2919</v>
      </c>
      <c r="D1119" s="4857"/>
      <c r="E1119" s="4857"/>
      <c r="F1119" s="4857"/>
      <c r="G1119" s="4857"/>
      <c r="H1119" s="4857"/>
      <c r="I1119" s="4857"/>
      <c r="J1119" s="4858"/>
      <c r="K1119" s="2243"/>
      <c r="L1119" s="2243"/>
      <c r="M1119" s="2243"/>
      <c r="N1119" s="2243"/>
      <c r="O1119" s="2243"/>
      <c r="P1119" s="2243"/>
    </row>
    <row r="1120" spans="3:16" s="360" customFormat="1" ht="15" customHeight="1" x14ac:dyDescent="0.2">
      <c r="C1120" s="4859" t="s">
        <v>4807</v>
      </c>
      <c r="D1120" s="4860"/>
      <c r="E1120" s="4860"/>
      <c r="F1120" s="4860"/>
      <c r="G1120" s="4860"/>
      <c r="H1120" s="4860"/>
      <c r="I1120" s="4860"/>
      <c r="J1120" s="4861"/>
      <c r="K1120" s="2243"/>
      <c r="L1120" s="2243"/>
      <c r="M1120" s="2243"/>
      <c r="N1120" s="2243"/>
      <c r="O1120" s="2243"/>
      <c r="P1120" s="2243"/>
    </row>
    <row r="1121" spans="3:16" s="360" customFormat="1" ht="15" customHeight="1" x14ac:dyDescent="0.2">
      <c r="C1121" s="4831" t="s">
        <v>4808</v>
      </c>
      <c r="D1121" s="4832"/>
      <c r="E1121" s="4832"/>
      <c r="F1121" s="4832"/>
      <c r="G1121" s="4832"/>
      <c r="H1121" s="4832"/>
      <c r="I1121" s="4832"/>
      <c r="J1121" s="4833"/>
      <c r="K1121" s="2243"/>
      <c r="L1121" s="2243"/>
      <c r="M1121" s="2243"/>
      <c r="N1121" s="2243"/>
      <c r="O1121" s="2243"/>
      <c r="P1121" s="2243"/>
    </row>
    <row r="1122" spans="3:16" s="360" customFormat="1" ht="15" customHeight="1" x14ac:dyDescent="0.2">
      <c r="C1122" s="4831" t="s">
        <v>4809</v>
      </c>
      <c r="D1122" s="4832"/>
      <c r="E1122" s="4832"/>
      <c r="F1122" s="4832"/>
      <c r="G1122" s="4832"/>
      <c r="H1122" s="4832"/>
      <c r="I1122" s="4832"/>
      <c r="J1122" s="4833"/>
      <c r="K1122" s="2243"/>
      <c r="L1122" s="2243"/>
      <c r="M1122" s="2243"/>
      <c r="N1122" s="2243"/>
      <c r="O1122" s="2243"/>
      <c r="P1122" s="2243"/>
    </row>
    <row r="1123" spans="3:16" s="360" customFormat="1" ht="15" customHeight="1" x14ac:dyDescent="0.2">
      <c r="C1123" s="4834" t="s">
        <v>3018</v>
      </c>
      <c r="D1123" s="4835"/>
      <c r="E1123" s="4835"/>
      <c r="F1123" s="4835"/>
      <c r="G1123" s="4835"/>
      <c r="H1123" s="4835"/>
      <c r="I1123" s="4835"/>
      <c r="J1123" s="4836"/>
      <c r="K1123" s="2243"/>
      <c r="L1123" s="2243"/>
      <c r="M1123" s="2243"/>
      <c r="N1123" s="2243"/>
      <c r="O1123" s="2243"/>
      <c r="P1123" s="2243"/>
    </row>
    <row r="1124" spans="3:16" s="360" customFormat="1" ht="15" customHeight="1" x14ac:dyDescent="0.2">
      <c r="C1124" s="4831" t="s">
        <v>4810</v>
      </c>
      <c r="D1124" s="4832"/>
      <c r="E1124" s="4832"/>
      <c r="F1124" s="4832"/>
      <c r="G1124" s="4832"/>
      <c r="H1124" s="4832"/>
      <c r="I1124" s="4832"/>
      <c r="J1124" s="4833"/>
      <c r="K1124" s="2243"/>
      <c r="L1124" s="2243"/>
      <c r="M1124" s="2243"/>
      <c r="N1124" s="2243"/>
      <c r="O1124" s="2243"/>
      <c r="P1124" s="2243"/>
    </row>
    <row r="1125" spans="3:16" s="360" customFormat="1" ht="15" customHeight="1" x14ac:dyDescent="0.2">
      <c r="C1125" s="4831" t="s">
        <v>4811</v>
      </c>
      <c r="D1125" s="4832"/>
      <c r="E1125" s="4832"/>
      <c r="F1125" s="4832"/>
      <c r="G1125" s="4832"/>
      <c r="H1125" s="4832"/>
      <c r="I1125" s="4832"/>
      <c r="J1125" s="4833"/>
      <c r="K1125" s="2243"/>
      <c r="L1125" s="2243"/>
      <c r="M1125" s="2243"/>
      <c r="N1125" s="2243"/>
      <c r="O1125" s="2243"/>
      <c r="P1125" s="2243"/>
    </row>
    <row r="1126" spans="3:16" s="360" customFormat="1" ht="15" customHeight="1" x14ac:dyDescent="0.2">
      <c r="C1126" s="4837" t="s">
        <v>4812</v>
      </c>
      <c r="D1126" s="4838"/>
      <c r="E1126" s="4838"/>
      <c r="F1126" s="4838"/>
      <c r="G1126" s="4838"/>
      <c r="H1126" s="4838"/>
      <c r="I1126" s="4838"/>
      <c r="J1126" s="4839"/>
      <c r="K1126" s="2243"/>
      <c r="L1126" s="2243"/>
      <c r="M1126" s="2243"/>
      <c r="N1126" s="2243"/>
      <c r="O1126" s="2243"/>
      <c r="P1126" s="2243"/>
    </row>
    <row r="1127" spans="3:16" s="360" customFormat="1" ht="15" customHeight="1" x14ac:dyDescent="0.2">
      <c r="C1127" s="4840" t="s">
        <v>4813</v>
      </c>
      <c r="D1127" s="4841"/>
      <c r="E1127" s="4841"/>
      <c r="F1127" s="4841"/>
      <c r="G1127" s="4841"/>
      <c r="H1127" s="4841"/>
      <c r="I1127" s="4841"/>
      <c r="J1127" s="4842"/>
      <c r="K1127" s="2243"/>
      <c r="L1127" s="2243"/>
      <c r="M1127" s="2243"/>
      <c r="N1127" s="2243"/>
      <c r="O1127" s="2243"/>
      <c r="P1127" s="2243"/>
    </row>
    <row r="1128" spans="3:16" s="360" customFormat="1" ht="15" customHeight="1" x14ac:dyDescent="0.2">
      <c r="C1128" s="4843" t="s">
        <v>4814</v>
      </c>
      <c r="D1128" s="4844"/>
      <c r="E1128" s="4844"/>
      <c r="F1128" s="4844"/>
      <c r="G1128" s="4844"/>
      <c r="H1128" s="4844"/>
      <c r="I1128" s="4844"/>
      <c r="J1128" s="4845"/>
      <c r="K1128" s="2243"/>
      <c r="L1128" s="2243"/>
      <c r="M1128" s="2243"/>
      <c r="N1128" s="2243"/>
      <c r="O1128" s="2243"/>
      <c r="P1128" s="2243"/>
    </row>
    <row r="1129" spans="3:16" s="360" customFormat="1" ht="15" customHeight="1" x14ac:dyDescent="0.2">
      <c r="C1129" s="4843" t="s">
        <v>4815</v>
      </c>
      <c r="D1129" s="4844"/>
      <c r="E1129" s="4844"/>
      <c r="F1129" s="4844"/>
      <c r="G1129" s="4844"/>
      <c r="H1129" s="4844"/>
      <c r="I1129" s="4844"/>
      <c r="J1129" s="4845"/>
      <c r="K1129" s="2243"/>
      <c r="L1129" s="2243"/>
      <c r="M1129" s="2243"/>
      <c r="N1129" s="2243"/>
      <c r="O1129" s="2243"/>
      <c r="P1129" s="2243"/>
    </row>
    <row r="1130" spans="3:16" s="360" customFormat="1" ht="15" customHeight="1" thickBot="1" x14ac:dyDescent="0.25">
      <c r="C1130" s="4846" t="s">
        <v>4816</v>
      </c>
      <c r="D1130" s="4847"/>
      <c r="E1130" s="4847"/>
      <c r="F1130" s="4847"/>
      <c r="G1130" s="4847"/>
      <c r="H1130" s="4847"/>
      <c r="I1130" s="4847"/>
      <c r="J1130" s="4848"/>
      <c r="K1130" s="2243"/>
      <c r="L1130" s="2243"/>
      <c r="M1130" s="2243"/>
      <c r="N1130" s="2243"/>
      <c r="O1130" s="2243"/>
      <c r="P1130" s="2243"/>
    </row>
    <row r="1131" spans="3:16" s="360" customFormat="1" ht="15" customHeight="1" thickTop="1" x14ac:dyDescent="0.3">
      <c r="C1131" s="4862"/>
      <c r="D1131" s="4862"/>
      <c r="E1131" s="534"/>
      <c r="F1131" s="534"/>
      <c r="G1131" s="534"/>
      <c r="H1131" s="534"/>
      <c r="I1131" s="2243"/>
      <c r="J1131" s="2243"/>
      <c r="K1131" s="2243"/>
      <c r="L1131" s="2243"/>
      <c r="M1131" s="2243"/>
      <c r="N1131" s="2243"/>
      <c r="O1131" s="2243"/>
      <c r="P1131" s="2243"/>
    </row>
    <row r="1132" spans="3:16" s="360" customFormat="1" ht="15" customHeight="1" thickBot="1" x14ac:dyDescent="0.35">
      <c r="C1132" s="1517"/>
      <c r="D1132" s="1517"/>
      <c r="E1132" s="534"/>
      <c r="F1132" s="534"/>
      <c r="G1132" s="534"/>
      <c r="H1132" s="534"/>
      <c r="I1132" s="506"/>
      <c r="J1132" s="506"/>
      <c r="K1132" s="506"/>
      <c r="L1132" s="506"/>
      <c r="M1132" s="506"/>
      <c r="N1132" s="506"/>
      <c r="O1132" s="506"/>
      <c r="P1132" s="506"/>
    </row>
    <row r="1133" spans="3:16" s="360" customFormat="1" ht="15" customHeight="1" thickTop="1" x14ac:dyDescent="0.2">
      <c r="C1133" s="4863" t="s">
        <v>4009</v>
      </c>
      <c r="D1133" s="4864"/>
      <c r="E1133" s="4864"/>
      <c r="F1133" s="4864"/>
      <c r="G1133" s="4864"/>
      <c r="H1133" s="4864"/>
      <c r="I1133" s="4864"/>
      <c r="J1133" s="4864"/>
      <c r="K1133" s="4864"/>
      <c r="L1133" s="4864"/>
      <c r="M1133" s="4864"/>
      <c r="N1133" s="4864"/>
      <c r="O1133" s="4864"/>
      <c r="P1133" s="4865"/>
    </row>
    <row r="1134" spans="3:16" s="360" customFormat="1" ht="15" customHeight="1" thickBot="1" x14ac:dyDescent="0.25">
      <c r="C1134" s="831"/>
      <c r="D1134" s="712"/>
      <c r="E1134" s="712"/>
      <c r="F1134" s="712"/>
      <c r="G1134" s="712"/>
      <c r="H1134" s="712"/>
      <c r="I1134" s="712"/>
      <c r="J1134" s="712"/>
      <c r="K1134" s="712"/>
      <c r="L1134" s="712"/>
      <c r="M1134" s="712"/>
      <c r="N1134" s="712"/>
      <c r="O1134" s="712"/>
      <c r="P1134" s="832"/>
    </row>
    <row r="1135" spans="3:16" s="360" customFormat="1" ht="15" customHeight="1" thickBot="1" x14ac:dyDescent="0.25">
      <c r="C1135" s="4866" t="s">
        <v>344</v>
      </c>
      <c r="D1135" s="4867"/>
      <c r="E1135" s="4868" t="s">
        <v>345</v>
      </c>
      <c r="F1135" s="4869"/>
      <c r="G1135" s="4869"/>
      <c r="H1135" s="4869"/>
      <c r="I1135" s="4869"/>
      <c r="J1135" s="4869"/>
      <c r="K1135" s="4869"/>
      <c r="L1135" s="4869"/>
      <c r="M1135" s="4869"/>
      <c r="N1135" s="4869"/>
      <c r="O1135" s="4869"/>
      <c r="P1135" s="4870"/>
    </row>
    <row r="1136" spans="3:16" s="360" customFormat="1" ht="15" customHeight="1" x14ac:dyDescent="0.2">
      <c r="C1136" s="4871" t="s">
        <v>2768</v>
      </c>
      <c r="D1136" s="4873" t="s">
        <v>347</v>
      </c>
      <c r="E1136" s="4875" t="s">
        <v>2534</v>
      </c>
      <c r="F1136" s="4876"/>
      <c r="G1136" s="4876"/>
      <c r="H1136" s="4876"/>
      <c r="I1136" s="4876"/>
      <c r="J1136" s="4876"/>
      <c r="K1136" s="4876"/>
      <c r="L1136" s="4877"/>
      <c r="M1136" s="4876" t="s">
        <v>340</v>
      </c>
      <c r="N1136" s="4876"/>
      <c r="O1136" s="4875" t="s">
        <v>623</v>
      </c>
      <c r="P1136" s="4882"/>
    </row>
    <row r="1137" spans="3:16" s="360" customFormat="1" ht="15" customHeight="1" thickBot="1" x14ac:dyDescent="0.25">
      <c r="C1137" s="4871"/>
      <c r="D1137" s="4873"/>
      <c r="E1137" s="4878"/>
      <c r="F1137" s="4879"/>
      <c r="G1137" s="4879"/>
      <c r="H1137" s="4879"/>
      <c r="I1137" s="4879"/>
      <c r="J1137" s="4879"/>
      <c r="K1137" s="4879"/>
      <c r="L1137" s="4880"/>
      <c r="M1137" s="4881"/>
      <c r="N1137" s="4881"/>
      <c r="O1137" s="4883" t="s">
        <v>2773</v>
      </c>
      <c r="P1137" s="2055" t="s">
        <v>1996</v>
      </c>
    </row>
    <row r="1138" spans="3:16" s="360" customFormat="1" ht="15" customHeight="1" thickBot="1" x14ac:dyDescent="0.25">
      <c r="C1138" s="4872"/>
      <c r="D1138" s="4874"/>
      <c r="E1138" s="1018" t="s">
        <v>2770</v>
      </c>
      <c r="F1138" s="819" t="s">
        <v>3949</v>
      </c>
      <c r="G1138" s="819" t="s">
        <v>4010</v>
      </c>
      <c r="H1138" s="819" t="s">
        <v>4011</v>
      </c>
      <c r="I1138" s="819" t="s">
        <v>3692</v>
      </c>
      <c r="J1138" s="819" t="s">
        <v>1413</v>
      </c>
      <c r="K1138" s="1343" t="s">
        <v>4012</v>
      </c>
      <c r="L1138" s="1343" t="s">
        <v>4013</v>
      </c>
      <c r="M1138" s="1236" t="s">
        <v>3694</v>
      </c>
      <c r="N1138" s="1297" t="s">
        <v>3952</v>
      </c>
      <c r="O1138" s="4884"/>
      <c r="P1138" s="2058" t="s">
        <v>3953</v>
      </c>
    </row>
    <row r="1139" spans="3:16" s="360" customFormat="1" ht="27" customHeight="1" x14ac:dyDescent="0.2">
      <c r="C1139" s="982" t="s">
        <v>4014</v>
      </c>
      <c r="D1139" s="836">
        <f t="shared" ref="D1139:D1147" si="10">+E1139+M1139+O1139</f>
        <v>21.990000000000002</v>
      </c>
      <c r="E1139" s="713">
        <v>10</v>
      </c>
      <c r="F1139" s="2059">
        <v>67</v>
      </c>
      <c r="G1139" s="2235">
        <v>100</v>
      </c>
      <c r="H1139" s="2235">
        <v>250</v>
      </c>
      <c r="I1139" s="2061">
        <v>0.15</v>
      </c>
      <c r="J1139" s="2061">
        <v>0.15</v>
      </c>
      <c r="K1139" s="2061">
        <v>0.15</v>
      </c>
      <c r="L1139" s="2061">
        <v>0.04</v>
      </c>
      <c r="M1139" s="836">
        <v>2</v>
      </c>
      <c r="N1139" s="98">
        <v>200</v>
      </c>
      <c r="O1139" s="838">
        <v>9.99</v>
      </c>
      <c r="P1139" s="1933" t="s">
        <v>49</v>
      </c>
    </row>
    <row r="1140" spans="3:16" s="360" customFormat="1" ht="27" customHeight="1" x14ac:dyDescent="0.2">
      <c r="C1140" s="982" t="s">
        <v>4015</v>
      </c>
      <c r="D1140" s="836">
        <f t="shared" si="10"/>
        <v>26.990000000000002</v>
      </c>
      <c r="E1140" s="836">
        <v>10</v>
      </c>
      <c r="F1140" s="1473">
        <v>67</v>
      </c>
      <c r="G1140" s="2235">
        <v>100</v>
      </c>
      <c r="H1140" s="2235">
        <v>250</v>
      </c>
      <c r="I1140" s="2061">
        <v>0.15</v>
      </c>
      <c r="J1140" s="2061">
        <v>0.15</v>
      </c>
      <c r="K1140" s="2061">
        <v>0.15</v>
      </c>
      <c r="L1140" s="2061">
        <v>0.04</v>
      </c>
      <c r="M1140" s="836">
        <v>2</v>
      </c>
      <c r="N1140" s="98">
        <v>200</v>
      </c>
      <c r="O1140" s="838">
        <v>14.99</v>
      </c>
      <c r="P1140" s="1933" t="s">
        <v>406</v>
      </c>
    </row>
    <row r="1141" spans="3:16" s="360" customFormat="1" ht="27" customHeight="1" x14ac:dyDescent="0.2">
      <c r="C1141" s="982" t="s">
        <v>4016</v>
      </c>
      <c r="D1141" s="836">
        <f t="shared" si="10"/>
        <v>31.99</v>
      </c>
      <c r="E1141" s="836">
        <v>10</v>
      </c>
      <c r="F1141" s="1473">
        <v>67</v>
      </c>
      <c r="G1141" s="2235">
        <v>100</v>
      </c>
      <c r="H1141" s="2235">
        <v>250</v>
      </c>
      <c r="I1141" s="2061">
        <v>0.15</v>
      </c>
      <c r="J1141" s="2061">
        <v>0.15</v>
      </c>
      <c r="K1141" s="2061">
        <v>0.15</v>
      </c>
      <c r="L1141" s="2061">
        <v>0.04</v>
      </c>
      <c r="M1141" s="836">
        <v>2</v>
      </c>
      <c r="N1141" s="98">
        <v>200</v>
      </c>
      <c r="O1141" s="838">
        <v>19.989999999999998</v>
      </c>
      <c r="P1141" s="1933" t="s">
        <v>58</v>
      </c>
    </row>
    <row r="1142" spans="3:16" s="360" customFormat="1" ht="27" customHeight="1" x14ac:dyDescent="0.2">
      <c r="C1142" s="982" t="s">
        <v>4017</v>
      </c>
      <c r="D1142" s="836">
        <f t="shared" si="10"/>
        <v>41.989999999999995</v>
      </c>
      <c r="E1142" s="836">
        <v>20</v>
      </c>
      <c r="F1142" s="1473">
        <v>133</v>
      </c>
      <c r="G1142" s="2235">
        <v>200</v>
      </c>
      <c r="H1142" s="2235">
        <v>500</v>
      </c>
      <c r="I1142" s="2061">
        <v>0.15</v>
      </c>
      <c r="J1142" s="2061">
        <v>0.15</v>
      </c>
      <c r="K1142" s="2061">
        <v>0.15</v>
      </c>
      <c r="L1142" s="2061">
        <v>0.04</v>
      </c>
      <c r="M1142" s="836">
        <v>2</v>
      </c>
      <c r="N1142" s="98">
        <v>200</v>
      </c>
      <c r="O1142" s="838">
        <v>19.989999999999998</v>
      </c>
      <c r="P1142" s="2063" t="s">
        <v>58</v>
      </c>
    </row>
    <row r="1143" spans="3:16" s="360" customFormat="1" ht="27" customHeight="1" x14ac:dyDescent="0.2">
      <c r="C1143" s="982" t="s">
        <v>4018</v>
      </c>
      <c r="D1143" s="836">
        <f t="shared" si="10"/>
        <v>51.989999999999995</v>
      </c>
      <c r="E1143" s="836">
        <v>30</v>
      </c>
      <c r="F1143" s="1473">
        <v>200</v>
      </c>
      <c r="G1143" s="2235">
        <v>200</v>
      </c>
      <c r="H1143" s="2235">
        <v>750</v>
      </c>
      <c r="I1143" s="2061">
        <v>0.15</v>
      </c>
      <c r="J1143" s="2061">
        <v>0.15</v>
      </c>
      <c r="K1143" s="2061">
        <v>0.15</v>
      </c>
      <c r="L1143" s="2061">
        <v>0.04</v>
      </c>
      <c r="M1143" s="836">
        <v>2</v>
      </c>
      <c r="N1143" s="98">
        <v>200</v>
      </c>
      <c r="O1143" s="838">
        <v>19.989999999999998</v>
      </c>
      <c r="P1143" s="2063" t="s">
        <v>58</v>
      </c>
    </row>
    <row r="1144" spans="3:16" s="360" customFormat="1" ht="27" customHeight="1" x14ac:dyDescent="0.2">
      <c r="C1144" s="982" t="s">
        <v>4019</v>
      </c>
      <c r="D1144" s="836">
        <f t="shared" si="10"/>
        <v>65</v>
      </c>
      <c r="E1144" s="836">
        <v>30</v>
      </c>
      <c r="F1144" s="1473">
        <v>200</v>
      </c>
      <c r="G1144" s="2235">
        <v>200</v>
      </c>
      <c r="H1144" s="2235">
        <v>750</v>
      </c>
      <c r="I1144" s="2061">
        <v>0.15</v>
      </c>
      <c r="J1144" s="2061">
        <v>0.15</v>
      </c>
      <c r="K1144" s="2061">
        <v>0.15</v>
      </c>
      <c r="L1144" s="2061">
        <v>0.04</v>
      </c>
      <c r="M1144" s="836">
        <v>5</v>
      </c>
      <c r="N1144" s="98">
        <v>1000</v>
      </c>
      <c r="O1144" s="838">
        <v>30</v>
      </c>
      <c r="P1144" s="1933" t="s">
        <v>60</v>
      </c>
    </row>
    <row r="1145" spans="3:16" s="360" customFormat="1" ht="27" customHeight="1" x14ac:dyDescent="0.2">
      <c r="C1145" s="982" t="s">
        <v>4020</v>
      </c>
      <c r="D1145" s="836">
        <f t="shared" si="10"/>
        <v>75</v>
      </c>
      <c r="E1145" s="836">
        <v>40</v>
      </c>
      <c r="F1145" s="1473">
        <v>267</v>
      </c>
      <c r="G1145" s="2235">
        <v>300</v>
      </c>
      <c r="H1145" s="2235">
        <v>1000</v>
      </c>
      <c r="I1145" s="2061">
        <v>0.15</v>
      </c>
      <c r="J1145" s="2061">
        <v>0.15</v>
      </c>
      <c r="K1145" s="2061">
        <v>0.15</v>
      </c>
      <c r="L1145" s="2061">
        <v>0.04</v>
      </c>
      <c r="M1145" s="836">
        <v>5</v>
      </c>
      <c r="N1145" s="98">
        <v>1000</v>
      </c>
      <c r="O1145" s="838">
        <v>30</v>
      </c>
      <c r="P1145" s="1933" t="s">
        <v>60</v>
      </c>
    </row>
    <row r="1146" spans="3:16" s="360" customFormat="1" ht="27" customHeight="1" x14ac:dyDescent="0.2">
      <c r="C1146" s="982" t="s">
        <v>4021</v>
      </c>
      <c r="D1146" s="836">
        <f t="shared" si="10"/>
        <v>85</v>
      </c>
      <c r="E1146" s="836">
        <v>40</v>
      </c>
      <c r="F1146" s="1473">
        <v>267</v>
      </c>
      <c r="G1146" s="2235">
        <v>300</v>
      </c>
      <c r="H1146" s="2235">
        <v>1000</v>
      </c>
      <c r="I1146" s="2061">
        <v>0.15</v>
      </c>
      <c r="J1146" s="2061">
        <v>0.15</v>
      </c>
      <c r="K1146" s="2061">
        <v>0.15</v>
      </c>
      <c r="L1146" s="2061">
        <v>0.04</v>
      </c>
      <c r="M1146" s="836">
        <v>5</v>
      </c>
      <c r="N1146" s="98">
        <v>1000</v>
      </c>
      <c r="O1146" s="838">
        <v>40</v>
      </c>
      <c r="P1146" s="1933" t="s">
        <v>62</v>
      </c>
    </row>
    <row r="1147" spans="3:16" s="360" customFormat="1" ht="27" customHeight="1" x14ac:dyDescent="0.2">
      <c r="C1147" s="982" t="s">
        <v>4022</v>
      </c>
      <c r="D1147" s="836">
        <f t="shared" si="10"/>
        <v>105</v>
      </c>
      <c r="E1147" s="836">
        <v>50</v>
      </c>
      <c r="F1147" s="1473">
        <v>333</v>
      </c>
      <c r="G1147" s="2235">
        <v>300</v>
      </c>
      <c r="H1147" s="2235">
        <v>1250</v>
      </c>
      <c r="I1147" s="2061">
        <v>0.15</v>
      </c>
      <c r="J1147" s="2061">
        <v>0.15</v>
      </c>
      <c r="K1147" s="2061">
        <v>0.15</v>
      </c>
      <c r="L1147" s="2061">
        <v>0.04</v>
      </c>
      <c r="M1147" s="836">
        <v>5</v>
      </c>
      <c r="N1147" s="98">
        <v>1000</v>
      </c>
      <c r="O1147" s="838">
        <v>50</v>
      </c>
      <c r="P1147" s="1933" t="s">
        <v>1174</v>
      </c>
    </row>
    <row r="1148" spans="3:16" s="360" customFormat="1" ht="15" customHeight="1" x14ac:dyDescent="0.2">
      <c r="C1148" s="1234" t="s">
        <v>1474</v>
      </c>
      <c r="D1148" s="1300"/>
      <c r="E1148" s="1300"/>
      <c r="F1148" s="1300"/>
      <c r="G1148" s="1300"/>
      <c r="H1148" s="1300"/>
      <c r="I1148" s="1300"/>
      <c r="J1148" s="1300"/>
      <c r="K1148" s="1300"/>
      <c r="L1148" s="1300"/>
      <c r="M1148" s="1300"/>
      <c r="N1148" s="1301"/>
      <c r="O1148" s="1301"/>
      <c r="P1148" s="1448"/>
    </row>
    <row r="1149" spans="3:16" s="360" customFormat="1" ht="15" customHeight="1" x14ac:dyDescent="0.2">
      <c r="C1149" s="4885" t="s">
        <v>3964</v>
      </c>
      <c r="D1149" s="4886"/>
      <c r="E1149" s="4886"/>
      <c r="F1149" s="4886"/>
      <c r="G1149" s="4886"/>
      <c r="H1149" s="4886"/>
      <c r="I1149" s="4886"/>
      <c r="J1149" s="4886"/>
      <c r="K1149" s="4886"/>
      <c r="L1149" s="4886"/>
      <c r="M1149" s="4886"/>
      <c r="N1149" s="4886"/>
      <c r="O1149" s="4886"/>
      <c r="P1149" s="4887"/>
    </row>
    <row r="1150" spans="3:16" s="360" customFormat="1" ht="15" customHeight="1" x14ac:dyDescent="0.2">
      <c r="C1150" s="4885" t="s">
        <v>1623</v>
      </c>
      <c r="D1150" s="4888"/>
      <c r="E1150" s="4888"/>
      <c r="F1150" s="4888"/>
      <c r="G1150" s="4888"/>
      <c r="H1150" s="4888"/>
      <c r="I1150" s="4888"/>
      <c r="J1150" s="4888"/>
      <c r="K1150" s="4888"/>
      <c r="L1150" s="4888"/>
      <c r="M1150" s="4888"/>
      <c r="N1150" s="4888"/>
      <c r="O1150" s="4888"/>
      <c r="P1150" s="4889"/>
    </row>
    <row r="1151" spans="3:16" s="360" customFormat="1" ht="39" customHeight="1" x14ac:dyDescent="0.2">
      <c r="C1151" s="4891" t="s">
        <v>4416</v>
      </c>
      <c r="D1151" s="4892"/>
      <c r="E1151" s="4892"/>
      <c r="F1151" s="4892"/>
      <c r="G1151" s="4892"/>
      <c r="H1151" s="4892"/>
      <c r="I1151" s="4892"/>
      <c r="J1151" s="4892"/>
      <c r="K1151" s="4892"/>
      <c r="L1151" s="4892"/>
      <c r="M1151" s="4892"/>
      <c r="N1151" s="4892"/>
      <c r="O1151" s="4892"/>
      <c r="P1151" s="4893"/>
    </row>
    <row r="1152" spans="3:16" s="360" customFormat="1" ht="15" customHeight="1" x14ac:dyDescent="0.2">
      <c r="C1152" s="4885" t="s">
        <v>4023</v>
      </c>
      <c r="D1152" s="4888"/>
      <c r="E1152" s="4888"/>
      <c r="F1152" s="4888"/>
      <c r="G1152" s="4888"/>
      <c r="H1152" s="4888"/>
      <c r="I1152" s="4888"/>
      <c r="J1152" s="4888"/>
      <c r="K1152" s="4888"/>
      <c r="L1152" s="4888"/>
      <c r="M1152" s="4888"/>
      <c r="N1152" s="4888"/>
      <c r="O1152" s="4888"/>
      <c r="P1152" s="4889"/>
    </row>
    <row r="1153" spans="3:16" s="360" customFormat="1" ht="15" customHeight="1" x14ac:dyDescent="0.2">
      <c r="C1153" s="4891" t="s">
        <v>4024</v>
      </c>
      <c r="D1153" s="4892"/>
      <c r="E1153" s="4892"/>
      <c r="F1153" s="4892"/>
      <c r="G1153" s="4892"/>
      <c r="H1153" s="4892"/>
      <c r="I1153" s="4892"/>
      <c r="J1153" s="4892"/>
      <c r="K1153" s="4892"/>
      <c r="L1153" s="4892"/>
      <c r="M1153" s="4892"/>
      <c r="N1153" s="4892"/>
      <c r="O1153" s="4892"/>
      <c r="P1153" s="4893"/>
    </row>
    <row r="1154" spans="3:16" s="360" customFormat="1" ht="15" customHeight="1" x14ac:dyDescent="0.2">
      <c r="C1154" s="4885" t="s">
        <v>4025</v>
      </c>
      <c r="D1154" s="4888"/>
      <c r="E1154" s="4888"/>
      <c r="F1154" s="4888"/>
      <c r="G1154" s="4888"/>
      <c r="H1154" s="4888"/>
      <c r="I1154" s="4888"/>
      <c r="J1154" s="4888"/>
      <c r="K1154" s="4888"/>
      <c r="L1154" s="4888"/>
      <c r="M1154" s="4888"/>
      <c r="N1154" s="4888"/>
      <c r="O1154" s="4888"/>
      <c r="P1154" s="4889"/>
    </row>
    <row r="1155" spans="3:16" s="360" customFormat="1" ht="15" customHeight="1" x14ac:dyDescent="0.2">
      <c r="C1155" s="4885" t="s">
        <v>3968</v>
      </c>
      <c r="D1155" s="4888"/>
      <c r="E1155" s="4888"/>
      <c r="F1155" s="4888"/>
      <c r="G1155" s="4888"/>
      <c r="H1155" s="4888"/>
      <c r="I1155" s="4888"/>
      <c r="J1155" s="4888"/>
      <c r="K1155" s="4888"/>
      <c r="L1155" s="4888"/>
      <c r="M1155" s="4888"/>
      <c r="N1155" s="4888"/>
      <c r="O1155" s="4888"/>
      <c r="P1155" s="4889"/>
    </row>
    <row r="1156" spans="3:16" s="360" customFormat="1" ht="15" customHeight="1" x14ac:dyDescent="0.2">
      <c r="C1156" s="4894"/>
      <c r="D1156" s="4036"/>
      <c r="E1156" s="4036"/>
      <c r="F1156" s="4036"/>
      <c r="G1156" s="4036"/>
      <c r="H1156" s="4036"/>
      <c r="I1156" s="4036"/>
      <c r="J1156" s="4036"/>
      <c r="K1156" s="4036"/>
      <c r="L1156" s="4036"/>
      <c r="M1156" s="4036"/>
      <c r="N1156" s="4036"/>
      <c r="O1156" s="4036"/>
      <c r="P1156" s="4895"/>
    </row>
    <row r="1157" spans="3:16" s="360" customFormat="1" ht="15" customHeight="1" thickBot="1" x14ac:dyDescent="0.25">
      <c r="C1157" s="2162" t="s">
        <v>4417</v>
      </c>
      <c r="D1157" s="851"/>
      <c r="E1157" s="851"/>
      <c r="F1157" s="851"/>
      <c r="G1157" s="851"/>
      <c r="H1157" s="851"/>
      <c r="I1157" s="851"/>
      <c r="J1157" s="851"/>
      <c r="K1157" s="851"/>
      <c r="L1157" s="851"/>
      <c r="M1157" s="851"/>
      <c r="N1157" s="851"/>
      <c r="O1157" s="851"/>
      <c r="P1157" s="852"/>
    </row>
    <row r="1158" spans="3:16" s="360" customFormat="1" ht="15" customHeight="1" thickTop="1" x14ac:dyDescent="0.3">
      <c r="C1158" s="4890"/>
      <c r="D1158" s="4890"/>
      <c r="E1158" s="534"/>
      <c r="F1158" s="534"/>
      <c r="G1158" s="534"/>
      <c r="H1158" s="534"/>
      <c r="I1158" s="506"/>
      <c r="J1158" s="506"/>
      <c r="K1158" s="506"/>
      <c r="L1158" s="506"/>
      <c r="M1158" s="506"/>
      <c r="N1158" s="506"/>
      <c r="O1158" s="506"/>
      <c r="P1158" s="506"/>
    </row>
    <row r="1159" spans="3:16" s="360" customFormat="1" ht="15" customHeight="1" thickBot="1" x14ac:dyDescent="0.35">
      <c r="C1159" s="1517"/>
      <c r="D1159" s="1517"/>
      <c r="E1159" s="534"/>
      <c r="F1159" s="534"/>
      <c r="G1159" s="534"/>
      <c r="H1159" s="534"/>
      <c r="I1159" s="506"/>
      <c r="J1159" s="506"/>
      <c r="K1159" s="506"/>
      <c r="L1159" s="506"/>
      <c r="M1159" s="506"/>
      <c r="N1159" s="506"/>
      <c r="O1159" s="506"/>
      <c r="P1159" s="506"/>
    </row>
    <row r="1160" spans="3:16" s="360" customFormat="1" ht="33.75" customHeight="1" thickTop="1" x14ac:dyDescent="0.3">
      <c r="C1160" s="4900" t="s">
        <v>3994</v>
      </c>
      <c r="D1160" s="4864"/>
      <c r="E1160" s="4864"/>
      <c r="F1160" s="4864"/>
      <c r="G1160" s="4865"/>
      <c r="H1160" s="534"/>
      <c r="I1160" s="506"/>
      <c r="J1160" s="506"/>
      <c r="K1160" s="506"/>
      <c r="L1160" s="506"/>
      <c r="M1160" s="506"/>
      <c r="N1160" s="506"/>
      <c r="O1160" s="506"/>
      <c r="P1160" s="506"/>
    </row>
    <row r="1161" spans="3:16" s="360" customFormat="1" ht="15" customHeight="1" thickBot="1" x14ac:dyDescent="0.35">
      <c r="C1161" s="831"/>
      <c r="D1161" s="712"/>
      <c r="E1161" s="712"/>
      <c r="F1161" s="712"/>
      <c r="G1161" s="832"/>
      <c r="H1161" s="534"/>
      <c r="I1161" s="506"/>
      <c r="J1161" s="506"/>
      <c r="K1161" s="506"/>
      <c r="L1161" s="506"/>
      <c r="M1161" s="506"/>
      <c r="N1161" s="506"/>
      <c r="O1161" s="506"/>
      <c r="P1161" s="506"/>
    </row>
    <row r="1162" spans="3:16" s="360" customFormat="1" ht="15" customHeight="1" thickBot="1" x14ac:dyDescent="0.35">
      <c r="C1162" s="4866" t="s">
        <v>560</v>
      </c>
      <c r="D1162" s="4867"/>
      <c r="E1162" s="4869"/>
      <c r="F1162" s="4869"/>
      <c r="G1162" s="4870"/>
      <c r="H1162" s="534"/>
      <c r="I1162" s="506"/>
      <c r="J1162" s="506"/>
      <c r="K1162" s="506"/>
      <c r="L1162" s="506"/>
      <c r="M1162" s="506"/>
      <c r="N1162" s="506"/>
      <c r="O1162" s="506"/>
      <c r="P1162" s="506"/>
    </row>
    <row r="1163" spans="3:16" s="360" customFormat="1" ht="15" customHeight="1" x14ac:dyDescent="0.3">
      <c r="C1163" s="4871" t="s">
        <v>1754</v>
      </c>
      <c r="D1163" s="4873" t="s">
        <v>3995</v>
      </c>
      <c r="E1163" s="4901" t="s">
        <v>3731</v>
      </c>
      <c r="F1163" s="4902"/>
      <c r="G1163" s="4903"/>
      <c r="H1163" s="534"/>
      <c r="I1163" s="506"/>
      <c r="J1163" s="506"/>
      <c r="K1163" s="506"/>
      <c r="L1163" s="506"/>
      <c r="M1163" s="506"/>
      <c r="N1163" s="506"/>
      <c r="O1163" s="506"/>
      <c r="P1163" s="506"/>
    </row>
    <row r="1164" spans="3:16" s="360" customFormat="1" ht="15" customHeight="1" x14ac:dyDescent="0.3">
      <c r="C1164" s="4872"/>
      <c r="D1164" s="4874"/>
      <c r="E1164" s="2233" t="s">
        <v>2773</v>
      </c>
      <c r="F1164" s="1428" t="s">
        <v>1057</v>
      </c>
      <c r="G1164" s="2234" t="s">
        <v>2321</v>
      </c>
      <c r="H1164" s="534"/>
      <c r="I1164" s="506"/>
      <c r="J1164" s="506"/>
      <c r="K1164" s="506"/>
      <c r="L1164" s="506"/>
      <c r="M1164" s="506"/>
      <c r="N1164" s="506"/>
      <c r="O1164" s="506"/>
      <c r="P1164" s="506"/>
    </row>
    <row r="1165" spans="3:16" s="360" customFormat="1" ht="15" customHeight="1" x14ac:dyDescent="0.3">
      <c r="C1165" s="982" t="s">
        <v>4406</v>
      </c>
      <c r="D1165" s="836">
        <f>+E1165</f>
        <v>5.99</v>
      </c>
      <c r="E1165" s="838">
        <v>5.99</v>
      </c>
      <c r="F1165" s="1299">
        <v>200</v>
      </c>
      <c r="G1165" s="2071">
        <v>0.1</v>
      </c>
      <c r="H1165" s="534"/>
      <c r="I1165" s="506"/>
      <c r="J1165" s="506"/>
      <c r="K1165" s="506"/>
      <c r="L1165" s="506"/>
      <c r="M1165" s="506"/>
      <c r="N1165" s="506"/>
      <c r="O1165" s="506"/>
      <c r="P1165" s="506"/>
    </row>
    <row r="1166" spans="3:16" s="360" customFormat="1" ht="15" customHeight="1" x14ac:dyDescent="0.3">
      <c r="C1166" s="982" t="s">
        <v>4407</v>
      </c>
      <c r="D1166" s="836">
        <f t="shared" ref="D1166:D1179" si="11">+E1166</f>
        <v>9.99</v>
      </c>
      <c r="E1166" s="838">
        <v>9.99</v>
      </c>
      <c r="F1166" s="1299">
        <v>300</v>
      </c>
      <c r="G1166" s="2071">
        <v>0.1</v>
      </c>
      <c r="H1166" s="534"/>
      <c r="I1166" s="506"/>
      <c r="J1166" s="506"/>
      <c r="K1166" s="506"/>
      <c r="L1166" s="506"/>
      <c r="M1166" s="506"/>
      <c r="N1166" s="506"/>
      <c r="O1166" s="506"/>
      <c r="P1166" s="506"/>
    </row>
    <row r="1167" spans="3:16" s="360" customFormat="1" ht="15" customHeight="1" x14ac:dyDescent="0.3">
      <c r="C1167" s="982" t="s">
        <v>4408</v>
      </c>
      <c r="D1167" s="836">
        <f t="shared" si="11"/>
        <v>9.99</v>
      </c>
      <c r="E1167" s="838">
        <v>9.99</v>
      </c>
      <c r="F1167" s="1299">
        <v>300</v>
      </c>
      <c r="G1167" s="2071">
        <v>0.1</v>
      </c>
      <c r="H1167" s="534"/>
      <c r="I1167" s="506"/>
      <c r="J1167" s="506"/>
      <c r="K1167" s="506"/>
      <c r="L1167" s="506"/>
      <c r="M1167" s="506"/>
      <c r="N1167" s="506"/>
      <c r="O1167" s="506"/>
      <c r="P1167" s="506"/>
    </row>
    <row r="1168" spans="3:16" s="360" customFormat="1" ht="15" customHeight="1" x14ac:dyDescent="0.3">
      <c r="C1168" s="982" t="s">
        <v>4409</v>
      </c>
      <c r="D1168" s="836">
        <f t="shared" si="11"/>
        <v>14.99</v>
      </c>
      <c r="E1168" s="838">
        <v>14.99</v>
      </c>
      <c r="F1168" s="1299">
        <v>500</v>
      </c>
      <c r="G1168" s="2071">
        <v>0.1</v>
      </c>
      <c r="H1168" s="534"/>
      <c r="I1168" s="506"/>
      <c r="J1168" s="506"/>
      <c r="K1168" s="506"/>
      <c r="L1168" s="506"/>
      <c r="M1168" s="506"/>
      <c r="N1168" s="506"/>
      <c r="O1168" s="506"/>
      <c r="P1168" s="506"/>
    </row>
    <row r="1169" spans="3:16" s="360" customFormat="1" ht="15" customHeight="1" x14ac:dyDescent="0.3">
      <c r="C1169" s="982" t="s">
        <v>4410</v>
      </c>
      <c r="D1169" s="836">
        <f t="shared" si="11"/>
        <v>19.989999999999998</v>
      </c>
      <c r="E1169" s="838">
        <v>19.989999999999998</v>
      </c>
      <c r="F1169" s="1299">
        <v>1000</v>
      </c>
      <c r="G1169" s="2071">
        <v>0.1</v>
      </c>
      <c r="H1169" s="534"/>
      <c r="I1169" s="506"/>
      <c r="J1169" s="506"/>
      <c r="K1169" s="506"/>
      <c r="L1169" s="506"/>
      <c r="M1169" s="506"/>
      <c r="N1169" s="506"/>
      <c r="O1169" s="506"/>
      <c r="P1169" s="506"/>
    </row>
    <row r="1170" spans="3:16" s="360" customFormat="1" ht="15" customHeight="1" x14ac:dyDescent="0.3">
      <c r="C1170" s="982" t="s">
        <v>3996</v>
      </c>
      <c r="D1170" s="836">
        <f t="shared" si="11"/>
        <v>30</v>
      </c>
      <c r="E1170" s="838">
        <v>30</v>
      </c>
      <c r="F1170" s="1299">
        <v>2000</v>
      </c>
      <c r="G1170" s="2071">
        <v>0.1</v>
      </c>
      <c r="H1170" s="534"/>
      <c r="I1170" s="506"/>
      <c r="J1170" s="506"/>
      <c r="K1170" s="506"/>
      <c r="L1170" s="506"/>
      <c r="M1170" s="506"/>
      <c r="N1170" s="506"/>
      <c r="O1170" s="506"/>
      <c r="P1170" s="506"/>
    </row>
    <row r="1171" spans="3:16" s="360" customFormat="1" ht="15" customHeight="1" x14ac:dyDescent="0.3">
      <c r="C1171" s="982" t="s">
        <v>3997</v>
      </c>
      <c r="D1171" s="836">
        <f t="shared" si="11"/>
        <v>40</v>
      </c>
      <c r="E1171" s="838">
        <v>40</v>
      </c>
      <c r="F1171" s="1299">
        <v>3000</v>
      </c>
      <c r="G1171" s="2071">
        <v>0.1</v>
      </c>
      <c r="H1171" s="534"/>
      <c r="I1171" s="506"/>
      <c r="J1171" s="506"/>
      <c r="K1171" s="506"/>
      <c r="L1171" s="506"/>
      <c r="M1171" s="506"/>
      <c r="N1171" s="506"/>
      <c r="O1171" s="506"/>
      <c r="P1171" s="506"/>
    </row>
    <row r="1172" spans="3:16" s="360" customFormat="1" ht="15" customHeight="1" x14ac:dyDescent="0.3">
      <c r="C1172" s="982" t="s">
        <v>3998</v>
      </c>
      <c r="D1172" s="836">
        <f t="shared" si="11"/>
        <v>50</v>
      </c>
      <c r="E1172" s="838">
        <v>50</v>
      </c>
      <c r="F1172" s="1299">
        <v>5000</v>
      </c>
      <c r="G1172" s="2071">
        <v>0.1</v>
      </c>
      <c r="H1172" s="534"/>
      <c r="I1172" s="506"/>
      <c r="J1172" s="506"/>
      <c r="K1172" s="506"/>
      <c r="L1172" s="506"/>
      <c r="M1172" s="506"/>
      <c r="N1172" s="506"/>
      <c r="O1172" s="506"/>
      <c r="P1172" s="506"/>
    </row>
    <row r="1173" spans="3:16" s="360" customFormat="1" ht="15" customHeight="1" x14ac:dyDescent="0.3">
      <c r="C1173" s="982" t="s">
        <v>4411</v>
      </c>
      <c r="D1173" s="836">
        <f t="shared" si="11"/>
        <v>5.99</v>
      </c>
      <c r="E1173" s="836">
        <v>5.99</v>
      </c>
      <c r="F1173" s="1299">
        <v>200</v>
      </c>
      <c r="G1173" s="2071">
        <v>0.1</v>
      </c>
      <c r="H1173" s="534"/>
      <c r="I1173" s="506"/>
      <c r="J1173" s="506"/>
      <c r="K1173" s="506"/>
      <c r="L1173" s="506"/>
      <c r="M1173" s="506"/>
      <c r="N1173" s="506"/>
      <c r="O1173" s="506"/>
      <c r="P1173" s="506"/>
    </row>
    <row r="1174" spans="3:16" s="360" customFormat="1" ht="15" customHeight="1" x14ac:dyDescent="0.3">
      <c r="C1174" s="982" t="s">
        <v>4412</v>
      </c>
      <c r="D1174" s="836">
        <f t="shared" si="11"/>
        <v>9.99</v>
      </c>
      <c r="E1174" s="836">
        <v>9.99</v>
      </c>
      <c r="F1174" s="1299">
        <v>300</v>
      </c>
      <c r="G1174" s="2071">
        <v>0.1</v>
      </c>
      <c r="H1174" s="534"/>
      <c r="I1174" s="506"/>
      <c r="J1174" s="506"/>
      <c r="K1174" s="506"/>
      <c r="L1174" s="506"/>
      <c r="M1174" s="506"/>
      <c r="N1174" s="506"/>
      <c r="O1174" s="506"/>
      <c r="P1174" s="506"/>
    </row>
    <row r="1175" spans="3:16" s="360" customFormat="1" ht="15" customHeight="1" x14ac:dyDescent="0.3">
      <c r="C1175" s="982" t="s">
        <v>4413</v>
      </c>
      <c r="D1175" s="836">
        <f t="shared" si="11"/>
        <v>14.99</v>
      </c>
      <c r="E1175" s="836">
        <v>14.99</v>
      </c>
      <c r="F1175" s="1299">
        <v>500</v>
      </c>
      <c r="G1175" s="2071">
        <v>0.1</v>
      </c>
      <c r="H1175" s="534"/>
      <c r="I1175" s="506"/>
      <c r="J1175" s="506"/>
      <c r="K1175" s="506"/>
      <c r="L1175" s="506"/>
      <c r="M1175" s="506"/>
      <c r="N1175" s="506"/>
      <c r="O1175" s="506"/>
      <c r="P1175" s="506"/>
    </row>
    <row r="1176" spans="3:16" s="360" customFormat="1" ht="15" customHeight="1" x14ac:dyDescent="0.3">
      <c r="C1176" s="982" t="s">
        <v>4414</v>
      </c>
      <c r="D1176" s="836">
        <f t="shared" si="11"/>
        <v>19.989999999999998</v>
      </c>
      <c r="E1176" s="836">
        <v>19.989999999999998</v>
      </c>
      <c r="F1176" s="1299">
        <v>1000</v>
      </c>
      <c r="G1176" s="2071">
        <v>0.1</v>
      </c>
      <c r="H1176" s="534"/>
      <c r="I1176" s="506"/>
      <c r="J1176" s="506"/>
      <c r="K1176" s="506"/>
      <c r="L1176" s="506"/>
      <c r="M1176" s="506"/>
      <c r="N1176" s="506"/>
      <c r="O1176" s="506"/>
      <c r="P1176" s="506"/>
    </row>
    <row r="1177" spans="3:16" s="360" customFormat="1" ht="15" customHeight="1" x14ac:dyDescent="0.3">
      <c r="C1177" s="982" t="s">
        <v>3999</v>
      </c>
      <c r="D1177" s="836">
        <f t="shared" si="11"/>
        <v>30</v>
      </c>
      <c r="E1177" s="836">
        <v>30</v>
      </c>
      <c r="F1177" s="1299">
        <v>2000</v>
      </c>
      <c r="G1177" s="2071">
        <v>0.1</v>
      </c>
      <c r="H1177" s="534"/>
      <c r="I1177" s="506"/>
      <c r="J1177" s="506"/>
      <c r="K1177" s="506"/>
      <c r="L1177" s="506"/>
      <c r="M1177" s="506"/>
      <c r="N1177" s="506"/>
      <c r="O1177" s="506"/>
      <c r="P1177" s="506"/>
    </row>
    <row r="1178" spans="3:16" s="360" customFormat="1" ht="15" customHeight="1" x14ac:dyDescent="0.3">
      <c r="C1178" s="982" t="s">
        <v>4000</v>
      </c>
      <c r="D1178" s="836">
        <f t="shared" si="11"/>
        <v>40</v>
      </c>
      <c r="E1178" s="836">
        <v>40</v>
      </c>
      <c r="F1178" s="1299">
        <v>3000</v>
      </c>
      <c r="G1178" s="2071">
        <v>0.1</v>
      </c>
      <c r="H1178" s="534"/>
      <c r="I1178" s="506"/>
      <c r="J1178" s="506"/>
      <c r="K1178" s="506"/>
      <c r="L1178" s="506"/>
      <c r="M1178" s="506"/>
      <c r="N1178" s="506"/>
      <c r="O1178" s="506"/>
      <c r="P1178" s="506"/>
    </row>
    <row r="1179" spans="3:16" s="360" customFormat="1" ht="15" customHeight="1" x14ac:dyDescent="0.3">
      <c r="C1179" s="982" t="s">
        <v>4001</v>
      </c>
      <c r="D1179" s="836">
        <f t="shared" si="11"/>
        <v>50</v>
      </c>
      <c r="E1179" s="836">
        <v>50</v>
      </c>
      <c r="F1179" s="1299">
        <v>5000</v>
      </c>
      <c r="G1179" s="2071">
        <v>0.1</v>
      </c>
      <c r="H1179" s="534"/>
      <c r="I1179" s="506"/>
      <c r="J1179" s="506"/>
      <c r="K1179" s="506"/>
      <c r="L1179" s="506"/>
      <c r="M1179" s="506"/>
      <c r="N1179" s="506"/>
      <c r="O1179" s="506"/>
      <c r="P1179" s="506"/>
    </row>
    <row r="1180" spans="3:16" s="360" customFormat="1" ht="15" customHeight="1" x14ac:dyDescent="0.3">
      <c r="C1180" s="1234" t="s">
        <v>1474</v>
      </c>
      <c r="D1180" s="1300"/>
      <c r="E1180" s="1301"/>
      <c r="F1180" s="1301"/>
      <c r="G1180" s="2072"/>
      <c r="H1180" s="534"/>
      <c r="I1180" s="506"/>
      <c r="J1180" s="506"/>
      <c r="K1180" s="506"/>
      <c r="L1180" s="506"/>
      <c r="M1180" s="506"/>
      <c r="N1180" s="506"/>
      <c r="O1180" s="506"/>
      <c r="P1180" s="506"/>
    </row>
    <row r="1181" spans="3:16" s="360" customFormat="1" ht="15" customHeight="1" x14ac:dyDescent="0.3">
      <c r="C1181" s="4885" t="s">
        <v>2778</v>
      </c>
      <c r="D1181" s="4886"/>
      <c r="E1181" s="4886"/>
      <c r="F1181" s="4886"/>
      <c r="G1181" s="4887"/>
      <c r="H1181" s="534"/>
      <c r="I1181" s="506"/>
      <c r="J1181" s="506"/>
      <c r="K1181" s="506"/>
      <c r="L1181" s="506"/>
      <c r="M1181" s="506"/>
      <c r="N1181" s="506"/>
      <c r="O1181" s="506"/>
      <c r="P1181" s="506"/>
    </row>
    <row r="1182" spans="3:16" s="360" customFormat="1" ht="15" customHeight="1" x14ac:dyDescent="0.3">
      <c r="C1182" s="4891" t="s">
        <v>4194</v>
      </c>
      <c r="D1182" s="4892"/>
      <c r="E1182" s="4892"/>
      <c r="F1182" s="4892"/>
      <c r="G1182" s="4893"/>
      <c r="H1182" s="534"/>
      <c r="I1182" s="506"/>
      <c r="J1182" s="506"/>
      <c r="K1182" s="506"/>
      <c r="L1182" s="506"/>
      <c r="M1182" s="506"/>
      <c r="N1182" s="506"/>
      <c r="O1182" s="506"/>
      <c r="P1182" s="506"/>
    </row>
    <row r="1183" spans="3:16" s="360" customFormat="1" ht="15" customHeight="1" x14ac:dyDescent="0.3">
      <c r="C1183" s="4885" t="s">
        <v>4002</v>
      </c>
      <c r="D1183" s="4888"/>
      <c r="E1183" s="4888"/>
      <c r="F1183" s="4888"/>
      <c r="G1183" s="4889"/>
      <c r="H1183" s="534"/>
      <c r="I1183" s="506"/>
      <c r="J1183" s="506"/>
      <c r="K1183" s="506"/>
      <c r="L1183" s="506"/>
      <c r="M1183" s="506"/>
      <c r="N1183" s="506"/>
      <c r="O1183" s="506"/>
      <c r="P1183" s="506"/>
    </row>
    <row r="1184" spans="3:16" s="360" customFormat="1" ht="15" customHeight="1" x14ac:dyDescent="0.3">
      <c r="C1184" s="4891" t="s">
        <v>4003</v>
      </c>
      <c r="D1184" s="4892"/>
      <c r="E1184" s="4892"/>
      <c r="F1184" s="4892"/>
      <c r="G1184" s="4893"/>
      <c r="H1184" s="534"/>
      <c r="I1184" s="506"/>
      <c r="J1184" s="506"/>
      <c r="K1184" s="506"/>
      <c r="L1184" s="506"/>
      <c r="M1184" s="506"/>
      <c r="N1184" s="506"/>
      <c r="O1184" s="506"/>
      <c r="P1184" s="506"/>
    </row>
    <row r="1185" spans="3:16" s="360" customFormat="1" ht="15" customHeight="1" x14ac:dyDescent="0.3">
      <c r="C1185" s="4891" t="s">
        <v>4004</v>
      </c>
      <c r="D1185" s="4892"/>
      <c r="E1185" s="4892"/>
      <c r="F1185" s="4892"/>
      <c r="G1185" s="4893"/>
      <c r="H1185" s="534"/>
      <c r="I1185" s="506"/>
      <c r="J1185" s="506"/>
      <c r="K1185" s="506"/>
      <c r="L1185" s="506"/>
      <c r="M1185" s="506"/>
      <c r="N1185" s="506"/>
      <c r="O1185" s="506"/>
      <c r="P1185" s="506"/>
    </row>
    <row r="1186" spans="3:16" s="360" customFormat="1" ht="15" customHeight="1" x14ac:dyDescent="0.3">
      <c r="C1186" s="4891" t="s">
        <v>4005</v>
      </c>
      <c r="D1186" s="4892"/>
      <c r="E1186" s="4892"/>
      <c r="F1186" s="4892"/>
      <c r="G1186" s="4893"/>
      <c r="H1186" s="534"/>
      <c r="I1186" s="506"/>
      <c r="J1186" s="506"/>
      <c r="K1186" s="506"/>
      <c r="L1186" s="506"/>
      <c r="M1186" s="506"/>
      <c r="N1186" s="506"/>
      <c r="O1186" s="506"/>
      <c r="P1186" s="506"/>
    </row>
    <row r="1187" spans="3:16" s="360" customFormat="1" ht="15" customHeight="1" x14ac:dyDescent="0.3">
      <c r="C1187" s="4885" t="s">
        <v>4006</v>
      </c>
      <c r="D1187" s="4888"/>
      <c r="E1187" s="4888"/>
      <c r="F1187" s="4888"/>
      <c r="G1187" s="4889"/>
      <c r="H1187" s="534"/>
      <c r="I1187" s="506"/>
      <c r="J1187" s="506"/>
      <c r="K1187" s="506"/>
      <c r="L1187" s="506"/>
      <c r="M1187" s="506"/>
      <c r="N1187" s="506"/>
      <c r="O1187" s="506"/>
      <c r="P1187" s="506"/>
    </row>
    <row r="1188" spans="3:16" s="360" customFormat="1" ht="15" customHeight="1" x14ac:dyDescent="0.3">
      <c r="C1188" s="4885" t="s">
        <v>4007</v>
      </c>
      <c r="D1188" s="4888"/>
      <c r="E1188" s="4888"/>
      <c r="F1188" s="4888"/>
      <c r="G1188" s="4889"/>
      <c r="H1188" s="534"/>
      <c r="I1188" s="506"/>
      <c r="J1188" s="506"/>
      <c r="K1188" s="506"/>
      <c r="L1188" s="506"/>
      <c r="M1188" s="506"/>
      <c r="N1188" s="506"/>
      <c r="O1188" s="506"/>
      <c r="P1188" s="506"/>
    </row>
    <row r="1189" spans="3:16" s="360" customFormat="1" ht="15" customHeight="1" x14ac:dyDescent="0.3">
      <c r="C1189" s="4885" t="s">
        <v>4008</v>
      </c>
      <c r="D1189" s="4888"/>
      <c r="E1189" s="4888"/>
      <c r="F1189" s="4888"/>
      <c r="G1189" s="4889"/>
      <c r="H1189" s="534"/>
      <c r="I1189" s="506"/>
      <c r="J1189" s="506"/>
      <c r="K1189" s="506"/>
      <c r="L1189" s="506"/>
      <c r="M1189" s="506"/>
      <c r="N1189" s="506"/>
      <c r="O1189" s="506"/>
      <c r="P1189" s="506"/>
    </row>
    <row r="1190" spans="3:16" s="360" customFormat="1" ht="15" customHeight="1" x14ac:dyDescent="0.3">
      <c r="C1190" s="4885"/>
      <c r="D1190" s="4888"/>
      <c r="E1190" s="4888"/>
      <c r="F1190" s="4888"/>
      <c r="G1190" s="4889"/>
      <c r="H1190" s="534"/>
      <c r="I1190" s="506"/>
      <c r="J1190" s="506"/>
      <c r="K1190" s="506"/>
      <c r="L1190" s="506"/>
      <c r="M1190" s="506"/>
      <c r="N1190" s="506"/>
      <c r="O1190" s="506"/>
      <c r="P1190" s="506"/>
    </row>
    <row r="1191" spans="3:16" s="360" customFormat="1" ht="15" customHeight="1" thickBot="1" x14ac:dyDescent="0.35">
      <c r="C1191" s="2162" t="s">
        <v>4415</v>
      </c>
      <c r="D1191" s="851"/>
      <c r="E1191" s="851"/>
      <c r="F1191" s="851"/>
      <c r="G1191" s="852"/>
      <c r="H1191" s="534"/>
      <c r="I1191" s="506"/>
      <c r="J1191" s="506"/>
      <c r="K1191" s="506"/>
      <c r="L1191" s="506"/>
      <c r="M1191" s="506"/>
      <c r="N1191" s="506"/>
      <c r="O1191" s="506"/>
      <c r="P1191" s="506"/>
    </row>
    <row r="1192" spans="3:16" s="360" customFormat="1" ht="15" customHeight="1" thickTop="1" x14ac:dyDescent="0.3">
      <c r="C1192" s="4890"/>
      <c r="D1192" s="4890"/>
      <c r="E1192" s="534"/>
      <c r="F1192" s="534"/>
      <c r="G1192" s="534"/>
      <c r="H1192" s="534"/>
      <c r="I1192" s="506"/>
      <c r="J1192" s="506"/>
      <c r="K1192" s="506"/>
      <c r="L1192" s="506"/>
      <c r="M1192" s="506"/>
      <c r="N1192" s="506"/>
      <c r="O1192" s="506"/>
      <c r="P1192" s="506"/>
    </row>
    <row r="1193" spans="3:16" s="360" customFormat="1" ht="15" customHeight="1" thickBot="1" x14ac:dyDescent="0.35">
      <c r="C1193" s="1517"/>
      <c r="D1193" s="1517"/>
      <c r="E1193" s="534"/>
      <c r="F1193" s="534"/>
      <c r="G1193" s="534"/>
      <c r="H1193" s="534"/>
      <c r="I1193" s="506"/>
      <c r="J1193" s="506"/>
      <c r="K1193" s="506"/>
      <c r="L1193" s="506"/>
      <c r="M1193" s="506"/>
      <c r="N1193" s="506"/>
      <c r="O1193" s="506"/>
      <c r="P1193" s="506"/>
    </row>
    <row r="1194" spans="3:16" s="360" customFormat="1" ht="15" customHeight="1" thickTop="1" thickBot="1" x14ac:dyDescent="0.35">
      <c r="C1194" s="5268" t="s">
        <v>4923</v>
      </c>
      <c r="D1194" s="5269"/>
      <c r="E1194" s="5269"/>
      <c r="F1194" s="5270"/>
      <c r="G1194" s="534"/>
      <c r="H1194" s="534"/>
      <c r="I1194" s="506"/>
      <c r="J1194" s="506"/>
      <c r="K1194" s="506"/>
      <c r="L1194" s="506"/>
      <c r="M1194" s="506"/>
      <c r="N1194" s="506"/>
      <c r="O1194" s="506"/>
      <c r="P1194" s="506"/>
    </row>
    <row r="1195" spans="3:16" s="360" customFormat="1" ht="30" customHeight="1" thickBot="1" x14ac:dyDescent="0.35">
      <c r="C1195" s="5271" t="s">
        <v>4395</v>
      </c>
      <c r="D1195" s="5272"/>
      <c r="E1195" s="4909" t="s">
        <v>4396</v>
      </c>
      <c r="F1195" s="5273"/>
      <c r="G1195" s="534"/>
      <c r="H1195" s="534"/>
      <c r="I1195" s="506"/>
      <c r="J1195" s="506"/>
      <c r="K1195" s="506"/>
      <c r="L1195" s="506"/>
      <c r="M1195" s="506"/>
      <c r="N1195" s="506"/>
      <c r="O1195" s="506"/>
      <c r="P1195" s="506"/>
    </row>
    <row r="1196" spans="3:16" s="360" customFormat="1" ht="15" customHeight="1" thickBot="1" x14ac:dyDescent="0.35">
      <c r="C1196" s="2374"/>
      <c r="D1196" s="5274" t="s">
        <v>347</v>
      </c>
      <c r="E1196" s="4909" t="s">
        <v>4397</v>
      </c>
      <c r="F1196" s="5276"/>
      <c r="G1196" s="534"/>
      <c r="H1196" s="534"/>
      <c r="I1196" s="506"/>
      <c r="J1196" s="506"/>
      <c r="K1196" s="506"/>
      <c r="L1196" s="506"/>
      <c r="M1196" s="506"/>
      <c r="N1196" s="506"/>
      <c r="O1196" s="506"/>
      <c r="P1196" s="506"/>
    </row>
    <row r="1197" spans="3:16" s="360" customFormat="1" ht="38.25" customHeight="1" x14ac:dyDescent="0.3">
      <c r="C1197" s="2375" t="s">
        <v>2768</v>
      </c>
      <c r="D1197" s="5275"/>
      <c r="E1197" s="2376" t="s">
        <v>4398</v>
      </c>
      <c r="F1197" s="2377" t="s">
        <v>4399</v>
      </c>
      <c r="G1197" s="534"/>
      <c r="H1197" s="534"/>
      <c r="I1197" s="506"/>
      <c r="J1197" s="506"/>
      <c r="K1197" s="506"/>
      <c r="L1197" s="506"/>
      <c r="M1197" s="506"/>
      <c r="N1197" s="506"/>
      <c r="O1197" s="506"/>
      <c r="P1197" s="506"/>
    </row>
    <row r="1198" spans="3:16" s="360" customFormat="1" ht="15" customHeight="1" x14ac:dyDescent="0.3">
      <c r="C1198" s="2378" t="s">
        <v>4922</v>
      </c>
      <c r="D1198" s="2379">
        <f>+E1198+F1198</f>
        <v>34.989999999999995</v>
      </c>
      <c r="E1198" s="2379">
        <v>24.99</v>
      </c>
      <c r="F1198" s="2380">
        <v>10</v>
      </c>
      <c r="G1198" s="534"/>
      <c r="H1198" s="534"/>
      <c r="I1198" s="506"/>
      <c r="J1198" s="506"/>
      <c r="K1198" s="506"/>
      <c r="L1198" s="506"/>
      <c r="M1198" s="506"/>
      <c r="N1198" s="506"/>
      <c r="O1198" s="506"/>
      <c r="P1198" s="506"/>
    </row>
    <row r="1199" spans="3:16" s="360" customFormat="1" ht="15" customHeight="1" x14ac:dyDescent="0.3">
      <c r="C1199" s="2381" t="s">
        <v>4924</v>
      </c>
      <c r="D1199" s="2379">
        <f>+E1199+F1199</f>
        <v>33</v>
      </c>
      <c r="E1199" s="2382">
        <v>23</v>
      </c>
      <c r="F1199" s="2383">
        <v>10</v>
      </c>
      <c r="G1199" s="534"/>
      <c r="H1199" s="534"/>
      <c r="I1199" s="506"/>
      <c r="J1199" s="506"/>
      <c r="K1199" s="506"/>
      <c r="L1199" s="506"/>
      <c r="M1199" s="506"/>
      <c r="N1199" s="506"/>
      <c r="O1199" s="506"/>
      <c r="P1199" s="506"/>
    </row>
    <row r="1200" spans="3:16" s="360" customFormat="1" ht="15" customHeight="1" x14ac:dyDescent="0.3">
      <c r="C1200" s="2381" t="s">
        <v>4925</v>
      </c>
      <c r="D1200" s="2382">
        <f>+E1200+F1200</f>
        <v>25</v>
      </c>
      <c r="E1200" s="2382">
        <v>15</v>
      </c>
      <c r="F1200" s="2384">
        <v>10</v>
      </c>
      <c r="G1200" s="534"/>
      <c r="H1200" s="534"/>
      <c r="I1200" s="506"/>
      <c r="J1200" s="506"/>
      <c r="K1200" s="506"/>
      <c r="L1200" s="506"/>
      <c r="M1200" s="506"/>
      <c r="N1200" s="506"/>
      <c r="O1200" s="506"/>
      <c r="P1200" s="506"/>
    </row>
    <row r="1201" spans="3:16" s="360" customFormat="1" ht="15" customHeight="1" x14ac:dyDescent="0.3">
      <c r="C1201" s="2158" t="s">
        <v>1474</v>
      </c>
      <c r="D1201" s="723"/>
      <c r="E1201" s="724"/>
      <c r="F1201" s="726"/>
      <c r="G1201" s="534"/>
      <c r="H1201" s="534"/>
      <c r="I1201" s="506"/>
      <c r="J1201" s="506"/>
      <c r="K1201" s="506"/>
      <c r="L1201" s="506"/>
      <c r="M1201" s="506"/>
      <c r="N1201" s="506"/>
      <c r="O1201" s="506"/>
      <c r="P1201" s="506"/>
    </row>
    <row r="1202" spans="3:16" s="360" customFormat="1" ht="16.5" customHeight="1" x14ac:dyDescent="0.3">
      <c r="C1202" s="5277" t="s">
        <v>4400</v>
      </c>
      <c r="D1202" s="5278"/>
      <c r="E1202" s="5278"/>
      <c r="F1202" s="5279"/>
      <c r="G1202" s="534"/>
      <c r="H1202" s="534"/>
      <c r="I1202" s="506"/>
      <c r="J1202" s="506"/>
      <c r="K1202" s="506"/>
      <c r="L1202" s="506"/>
      <c r="M1202" s="506"/>
      <c r="N1202" s="506"/>
      <c r="O1202" s="506"/>
      <c r="P1202" s="506"/>
    </row>
    <row r="1203" spans="3:16" s="360" customFormat="1" ht="21" customHeight="1" x14ac:dyDescent="0.3">
      <c r="C1203" s="4896" t="s">
        <v>4401</v>
      </c>
      <c r="D1203" s="4897"/>
      <c r="E1203" s="4897"/>
      <c r="F1203" s="4898"/>
      <c r="G1203" s="534"/>
      <c r="H1203" s="534"/>
      <c r="I1203" s="506"/>
      <c r="J1203" s="506"/>
      <c r="K1203" s="506"/>
      <c r="L1203" s="506"/>
      <c r="M1203" s="506"/>
      <c r="N1203" s="506"/>
      <c r="O1203" s="506"/>
      <c r="P1203" s="506"/>
    </row>
    <row r="1204" spans="3:16" s="360" customFormat="1" ht="15" customHeight="1" x14ac:dyDescent="0.3">
      <c r="C1204" s="4896" t="s">
        <v>4402</v>
      </c>
      <c r="D1204" s="4897"/>
      <c r="E1204" s="4897"/>
      <c r="F1204" s="4898"/>
      <c r="G1204" s="534"/>
      <c r="H1204" s="534"/>
      <c r="I1204" s="506"/>
      <c r="J1204" s="506"/>
      <c r="K1204" s="506"/>
      <c r="L1204" s="506"/>
      <c r="M1204" s="506"/>
      <c r="N1204" s="506"/>
      <c r="O1204" s="506"/>
      <c r="P1204" s="506"/>
    </row>
    <row r="1205" spans="3:16" s="360" customFormat="1" ht="27" customHeight="1" x14ac:dyDescent="0.3">
      <c r="C1205" s="4896" t="s">
        <v>4403</v>
      </c>
      <c r="D1205" s="4897"/>
      <c r="E1205" s="4897"/>
      <c r="F1205" s="4898"/>
      <c r="G1205" s="534"/>
      <c r="H1205" s="534"/>
      <c r="I1205" s="506"/>
      <c r="J1205" s="506"/>
      <c r="K1205" s="506"/>
      <c r="L1205" s="506"/>
      <c r="M1205" s="506"/>
      <c r="N1205" s="506"/>
      <c r="O1205" s="506"/>
      <c r="P1205" s="506"/>
    </row>
    <row r="1206" spans="3:16" s="360" customFormat="1" ht="49.5" customHeight="1" x14ac:dyDescent="0.3">
      <c r="C1206" s="4896" t="s">
        <v>4404</v>
      </c>
      <c r="D1206" s="4897"/>
      <c r="E1206" s="4897"/>
      <c r="F1206" s="4898"/>
      <c r="G1206" s="534"/>
      <c r="H1206" s="534"/>
      <c r="I1206" s="506"/>
      <c r="J1206" s="506"/>
      <c r="K1206" s="506"/>
      <c r="L1206" s="506"/>
      <c r="M1206" s="506"/>
      <c r="N1206" s="506"/>
      <c r="O1206" s="506"/>
      <c r="P1206" s="506"/>
    </row>
    <row r="1207" spans="3:16" s="360" customFormat="1" ht="24" customHeight="1" thickBot="1" x14ac:dyDescent="0.35">
      <c r="C1207" s="2371" t="s">
        <v>4405</v>
      </c>
      <c r="D1207" s="2372"/>
      <c r="E1207" s="2372"/>
      <c r="F1207" s="2373"/>
      <c r="G1207" s="534"/>
      <c r="H1207" s="534"/>
      <c r="I1207" s="506"/>
      <c r="J1207" s="506"/>
      <c r="K1207" s="506"/>
      <c r="L1207" s="506"/>
      <c r="M1207" s="506"/>
      <c r="N1207" s="506"/>
      <c r="O1207" s="506"/>
      <c r="P1207" s="506"/>
    </row>
    <row r="1208" spans="3:16" s="360" customFormat="1" ht="15" customHeight="1" thickTop="1" x14ac:dyDescent="0.3">
      <c r="C1208" s="4899"/>
      <c r="D1208" s="4899"/>
      <c r="E1208" s="534"/>
      <c r="F1208" s="534"/>
      <c r="G1208" s="534"/>
      <c r="H1208" s="534"/>
      <c r="I1208" s="506"/>
      <c r="J1208" s="506"/>
      <c r="K1208" s="506"/>
      <c r="L1208" s="506"/>
      <c r="M1208" s="506"/>
      <c r="N1208" s="506"/>
      <c r="O1208" s="506"/>
      <c r="P1208" s="506"/>
    </row>
    <row r="1209" spans="3:16" s="360" customFormat="1" ht="15" customHeight="1" thickBot="1" x14ac:dyDescent="0.35">
      <c r="C1209" s="534"/>
      <c r="D1209" s="534"/>
      <c r="E1209" s="534"/>
      <c r="F1209" s="534"/>
      <c r="G1209" s="534"/>
      <c r="H1209" s="534"/>
      <c r="I1209" s="506"/>
      <c r="J1209" s="506"/>
      <c r="K1209" s="506"/>
      <c r="L1209" s="506"/>
      <c r="M1209" s="506"/>
      <c r="N1209" s="506"/>
      <c r="O1209" s="506"/>
      <c r="P1209" s="506"/>
    </row>
    <row r="1210" spans="3:16" s="360" customFormat="1" ht="15" customHeight="1" thickTop="1" x14ac:dyDescent="0.3">
      <c r="C1210" s="5023" t="s">
        <v>3602</v>
      </c>
      <c r="D1210" s="5024"/>
      <c r="E1210" s="5025"/>
      <c r="F1210" s="534"/>
      <c r="G1210" s="534"/>
      <c r="H1210" s="534"/>
      <c r="I1210" s="506"/>
      <c r="J1210" s="506"/>
      <c r="K1210" s="506"/>
      <c r="L1210" s="506"/>
      <c r="M1210" s="506"/>
      <c r="N1210" s="506"/>
      <c r="O1210" s="506"/>
      <c r="P1210" s="506"/>
    </row>
    <row r="1211" spans="3:16" s="360" customFormat="1" ht="33.75" customHeight="1" x14ac:dyDescent="0.3">
      <c r="C1211" s="2219" t="s">
        <v>4361</v>
      </c>
      <c r="D1211" s="2220" t="s">
        <v>4362</v>
      </c>
      <c r="E1211" s="2221" t="s">
        <v>4363</v>
      </c>
      <c r="F1211" s="534"/>
      <c r="G1211" s="534"/>
      <c r="H1211" s="534"/>
      <c r="I1211" s="506"/>
      <c r="J1211" s="506"/>
      <c r="K1211" s="506"/>
      <c r="L1211" s="506"/>
      <c r="M1211" s="506"/>
      <c r="N1211" s="506"/>
      <c r="O1211" s="506"/>
      <c r="P1211" s="506"/>
    </row>
    <row r="1212" spans="3:16" s="360" customFormat="1" ht="15" customHeight="1" x14ac:dyDescent="0.3">
      <c r="C1212" s="2222" t="s">
        <v>4364</v>
      </c>
      <c r="D1212" s="2223">
        <v>15</v>
      </c>
      <c r="E1212" s="2224" t="s">
        <v>4365</v>
      </c>
      <c r="F1212" s="534"/>
      <c r="G1212" s="534"/>
      <c r="H1212" s="534"/>
      <c r="I1212" s="506"/>
      <c r="J1212" s="506"/>
      <c r="K1212" s="506"/>
      <c r="L1212" s="506"/>
      <c r="M1212" s="506"/>
      <c r="N1212" s="506"/>
      <c r="O1212" s="506"/>
      <c r="P1212" s="506"/>
    </row>
    <row r="1213" spans="3:16" s="360" customFormat="1" ht="15" customHeight="1" x14ac:dyDescent="0.3">
      <c r="C1213" s="2222" t="s">
        <v>3606</v>
      </c>
      <c r="D1213" s="1973">
        <v>30</v>
      </c>
      <c r="E1213" s="2224" t="s">
        <v>3595</v>
      </c>
      <c r="F1213" s="534"/>
      <c r="G1213" s="534"/>
      <c r="H1213" s="534"/>
      <c r="I1213" s="506"/>
      <c r="J1213" s="506"/>
      <c r="K1213" s="506"/>
      <c r="L1213" s="506"/>
      <c r="M1213" s="506"/>
      <c r="N1213" s="506"/>
      <c r="O1213" s="506"/>
      <c r="P1213" s="506"/>
    </row>
    <row r="1214" spans="3:16" s="360" customFormat="1" ht="15" customHeight="1" x14ac:dyDescent="0.3">
      <c r="C1214" s="2222" t="s">
        <v>4359</v>
      </c>
      <c r="D1214" s="1973">
        <v>40</v>
      </c>
      <c r="E1214" s="2224" t="s">
        <v>3003</v>
      </c>
      <c r="F1214" s="534"/>
      <c r="G1214" s="534"/>
      <c r="H1214" s="534"/>
      <c r="I1214" s="506"/>
      <c r="J1214" s="506"/>
      <c r="K1214" s="506"/>
      <c r="L1214" s="506"/>
      <c r="M1214" s="506"/>
      <c r="N1214" s="506"/>
      <c r="O1214" s="506"/>
      <c r="P1214" s="506"/>
    </row>
    <row r="1215" spans="3:16" s="360" customFormat="1" ht="15" customHeight="1" x14ac:dyDescent="0.3">
      <c r="C1215" s="2222" t="s">
        <v>4360</v>
      </c>
      <c r="D1215" s="2123">
        <v>90</v>
      </c>
      <c r="E1215" s="2224" t="s">
        <v>4366</v>
      </c>
      <c r="F1215" s="534"/>
      <c r="G1215" s="534"/>
      <c r="H1215" s="534"/>
      <c r="I1215" s="506"/>
      <c r="J1215" s="506"/>
      <c r="K1215" s="506"/>
      <c r="L1215" s="506"/>
      <c r="M1215" s="506"/>
      <c r="N1215" s="506"/>
      <c r="O1215" s="506"/>
      <c r="P1215" s="506"/>
    </row>
    <row r="1216" spans="3:16" s="360" customFormat="1" ht="15" customHeight="1" thickBot="1" x14ac:dyDescent="0.35">
      <c r="C1216" s="4984" t="s">
        <v>3091</v>
      </c>
      <c r="D1216" s="4334"/>
      <c r="E1216" s="4985"/>
      <c r="F1216" s="534"/>
      <c r="G1216" s="534"/>
      <c r="H1216" s="534"/>
      <c r="I1216" s="506"/>
      <c r="J1216" s="506"/>
      <c r="K1216" s="506"/>
      <c r="L1216" s="506"/>
      <c r="M1216" s="506"/>
      <c r="N1216" s="506"/>
      <c r="O1216" s="506"/>
      <c r="P1216" s="506"/>
    </row>
    <row r="1217" spans="3:16" s="360" customFormat="1" ht="32.25" customHeight="1" x14ac:dyDescent="0.3">
      <c r="C1217" s="4986" t="s">
        <v>4367</v>
      </c>
      <c r="D1217" s="4064"/>
      <c r="E1217" s="4987"/>
      <c r="F1217" s="534"/>
      <c r="G1217" s="534"/>
      <c r="H1217" s="534"/>
      <c r="I1217" s="506"/>
      <c r="J1217" s="506"/>
      <c r="K1217" s="506"/>
      <c r="L1217" s="506"/>
      <c r="M1217" s="506"/>
      <c r="N1217" s="506"/>
      <c r="O1217" s="506"/>
      <c r="P1217" s="506"/>
    </row>
    <row r="1218" spans="3:16" s="360" customFormat="1" ht="33" customHeight="1" x14ac:dyDescent="0.3">
      <c r="C1218" s="4986" t="s">
        <v>4368</v>
      </c>
      <c r="D1218" s="4064"/>
      <c r="E1218" s="4987"/>
      <c r="F1218" s="534"/>
      <c r="G1218" s="534"/>
      <c r="H1218" s="534"/>
      <c r="I1218" s="506"/>
      <c r="J1218" s="506"/>
      <c r="K1218" s="506"/>
      <c r="L1218" s="506"/>
      <c r="M1218" s="506"/>
      <c r="N1218" s="506"/>
      <c r="O1218" s="506"/>
      <c r="P1218" s="506"/>
    </row>
    <row r="1219" spans="3:16" s="360" customFormat="1" ht="28.5" customHeight="1" x14ac:dyDescent="0.3">
      <c r="C1219" s="4986" t="s">
        <v>3609</v>
      </c>
      <c r="D1219" s="4064"/>
      <c r="E1219" s="4987"/>
      <c r="F1219" s="534"/>
      <c r="G1219" s="534"/>
      <c r="H1219" s="534"/>
      <c r="I1219" s="506"/>
      <c r="J1219" s="506"/>
      <c r="K1219" s="506"/>
      <c r="L1219" s="506"/>
      <c r="M1219" s="506"/>
      <c r="N1219" s="506"/>
      <c r="O1219" s="506"/>
      <c r="P1219" s="506"/>
    </row>
    <row r="1220" spans="3:16" s="360" customFormat="1" ht="15" customHeight="1" thickBot="1" x14ac:dyDescent="0.35">
      <c r="C1220" s="5265" t="s">
        <v>4369</v>
      </c>
      <c r="D1220" s="5266"/>
      <c r="E1220" s="5267"/>
      <c r="F1220" s="534"/>
      <c r="G1220" s="534"/>
      <c r="H1220" s="534"/>
      <c r="I1220" s="506"/>
      <c r="J1220" s="506"/>
      <c r="K1220" s="506"/>
      <c r="L1220" s="506"/>
      <c r="M1220" s="506"/>
      <c r="N1220" s="506"/>
      <c r="O1220" s="506"/>
      <c r="P1220" s="506"/>
    </row>
    <row r="1221" spans="3:16" s="360" customFormat="1" ht="15" customHeight="1" thickTop="1" x14ac:dyDescent="0.3">
      <c r="C1221" s="4890"/>
      <c r="D1221" s="4890"/>
      <c r="E1221" s="534"/>
      <c r="F1221" s="534"/>
      <c r="G1221" s="534"/>
      <c r="H1221" s="534"/>
      <c r="I1221" s="506"/>
      <c r="J1221" s="506"/>
      <c r="K1221" s="506"/>
      <c r="L1221" s="506"/>
      <c r="M1221" s="506"/>
      <c r="N1221" s="506"/>
      <c r="O1221" s="506"/>
      <c r="P1221" s="506"/>
    </row>
    <row r="1222" spans="3:16" s="360" customFormat="1" ht="15" customHeight="1" thickBot="1" x14ac:dyDescent="0.35">
      <c r="C1222" s="534"/>
      <c r="D1222" s="534"/>
      <c r="E1222" s="534"/>
      <c r="F1222" s="534"/>
      <c r="G1222" s="534"/>
      <c r="H1222" s="534"/>
      <c r="I1222" s="506"/>
      <c r="J1222" s="506"/>
      <c r="K1222" s="506"/>
      <c r="L1222" s="506"/>
      <c r="M1222" s="506"/>
      <c r="N1222" s="506"/>
      <c r="O1222" s="506"/>
      <c r="P1222" s="506"/>
    </row>
    <row r="1223" spans="3:16" s="360" customFormat="1" ht="15" customHeight="1" thickTop="1" x14ac:dyDescent="0.3">
      <c r="C1223" s="4905" t="s">
        <v>4190</v>
      </c>
      <c r="D1223" s="4906"/>
      <c r="E1223" s="4906"/>
      <c r="F1223" s="4906"/>
      <c r="G1223" s="4907"/>
      <c r="H1223" s="534"/>
      <c r="I1223" s="506"/>
      <c r="J1223" s="506"/>
      <c r="K1223" s="506"/>
      <c r="L1223" s="506"/>
      <c r="M1223" s="506"/>
      <c r="N1223" s="506"/>
      <c r="O1223" s="506"/>
      <c r="P1223" s="506"/>
    </row>
    <row r="1224" spans="3:16" s="360" customFormat="1" ht="15" customHeight="1" thickBot="1" x14ac:dyDescent="0.35">
      <c r="C1224" s="831"/>
      <c r="D1224" s="712"/>
      <c r="E1224" s="712"/>
      <c r="F1224" s="712"/>
      <c r="G1224" s="832"/>
      <c r="H1224" s="534"/>
      <c r="I1224" s="506"/>
      <c r="J1224" s="506"/>
      <c r="K1224" s="506"/>
      <c r="L1224" s="506"/>
      <c r="M1224" s="506"/>
      <c r="N1224" s="506"/>
      <c r="O1224" s="506"/>
      <c r="P1224" s="506"/>
    </row>
    <row r="1225" spans="3:16" s="360" customFormat="1" ht="15" customHeight="1" thickBot="1" x14ac:dyDescent="0.35">
      <c r="C1225" s="4866" t="s">
        <v>560</v>
      </c>
      <c r="D1225" s="4867"/>
      <c r="E1225" s="4869"/>
      <c r="F1225" s="4869"/>
      <c r="G1225" s="4870"/>
      <c r="H1225" s="534"/>
      <c r="I1225" s="506"/>
      <c r="J1225" s="506"/>
      <c r="K1225" s="506"/>
      <c r="L1225" s="506"/>
      <c r="M1225" s="506"/>
      <c r="N1225" s="506"/>
      <c r="O1225" s="506"/>
      <c r="P1225" s="506"/>
    </row>
    <row r="1226" spans="3:16" s="360" customFormat="1" ht="15" customHeight="1" x14ac:dyDescent="0.3">
      <c r="C1226" s="4871" t="s">
        <v>1754</v>
      </c>
      <c r="D1226" s="4873" t="s">
        <v>3995</v>
      </c>
      <c r="E1226" s="4875" t="s">
        <v>3731</v>
      </c>
      <c r="F1226" s="4876"/>
      <c r="G1226" s="4882"/>
      <c r="H1226" s="534"/>
      <c r="I1226" s="506"/>
      <c r="J1226" s="506"/>
      <c r="K1226" s="506"/>
      <c r="L1226" s="506"/>
      <c r="M1226" s="506"/>
      <c r="N1226" s="506"/>
      <c r="O1226" s="506"/>
      <c r="P1226" s="506"/>
    </row>
    <row r="1227" spans="3:16" s="360" customFormat="1" ht="15" customHeight="1" x14ac:dyDescent="0.3">
      <c r="C1227" s="4872"/>
      <c r="D1227" s="4874"/>
      <c r="E1227" s="2070" t="s">
        <v>2773</v>
      </c>
      <c r="F1227" s="1428" t="s">
        <v>1057</v>
      </c>
      <c r="G1227" s="2058" t="s">
        <v>2321</v>
      </c>
      <c r="H1227" s="534"/>
      <c r="I1227" s="506"/>
      <c r="J1227" s="506"/>
      <c r="K1227" s="506"/>
      <c r="L1227" s="506"/>
      <c r="M1227" s="506"/>
      <c r="N1227" s="506"/>
      <c r="O1227" s="506"/>
      <c r="P1227" s="506"/>
    </row>
    <row r="1228" spans="3:16" s="360" customFormat="1" ht="15" customHeight="1" x14ac:dyDescent="0.3">
      <c r="C1228" s="982" t="s">
        <v>4191</v>
      </c>
      <c r="D1228" s="836">
        <v>10</v>
      </c>
      <c r="E1228" s="838">
        <v>10</v>
      </c>
      <c r="F1228" s="1299">
        <v>100</v>
      </c>
      <c r="G1228" s="2071">
        <v>0.1</v>
      </c>
      <c r="H1228" s="534"/>
      <c r="I1228" s="506"/>
      <c r="J1228" s="506"/>
      <c r="K1228" s="506"/>
      <c r="L1228" s="506"/>
      <c r="M1228" s="506"/>
      <c r="N1228" s="506"/>
      <c r="O1228" s="506"/>
      <c r="P1228" s="506"/>
    </row>
    <row r="1229" spans="3:16" s="360" customFormat="1" ht="15" customHeight="1" x14ac:dyDescent="0.3">
      <c r="C1229" s="982" t="s">
        <v>4192</v>
      </c>
      <c r="D1229" s="836">
        <f>+E1229</f>
        <v>10</v>
      </c>
      <c r="E1229" s="838">
        <v>10</v>
      </c>
      <c r="F1229" s="1299">
        <v>100</v>
      </c>
      <c r="G1229" s="2071">
        <v>0.1</v>
      </c>
      <c r="H1229" s="534"/>
      <c r="I1229" s="506"/>
      <c r="J1229" s="506"/>
      <c r="K1229" s="506"/>
      <c r="L1229" s="506"/>
      <c r="M1229" s="506"/>
      <c r="N1229" s="506"/>
      <c r="O1229" s="506"/>
      <c r="P1229" s="506"/>
    </row>
    <row r="1230" spans="3:16" s="360" customFormat="1" ht="15" customHeight="1" x14ac:dyDescent="0.3">
      <c r="C1230" s="982" t="s">
        <v>4193</v>
      </c>
      <c r="D1230" s="836">
        <f>+E1230</f>
        <v>15</v>
      </c>
      <c r="E1230" s="838">
        <v>15</v>
      </c>
      <c r="F1230" s="1299">
        <v>200</v>
      </c>
      <c r="G1230" s="2071">
        <v>0.1</v>
      </c>
      <c r="H1230" s="534"/>
      <c r="I1230" s="506"/>
      <c r="J1230" s="506"/>
      <c r="K1230" s="506"/>
      <c r="L1230" s="506"/>
      <c r="M1230" s="506"/>
      <c r="N1230" s="506"/>
      <c r="O1230" s="506"/>
      <c r="P1230" s="506"/>
    </row>
    <row r="1231" spans="3:16" s="360" customFormat="1" ht="15" customHeight="1" x14ac:dyDescent="0.3">
      <c r="C1231" s="1234" t="s">
        <v>1474</v>
      </c>
      <c r="D1231" s="1300"/>
      <c r="E1231" s="1301"/>
      <c r="F1231" s="1301"/>
      <c r="G1231" s="2072"/>
      <c r="H1231" s="534"/>
      <c r="I1231" s="506"/>
      <c r="J1231" s="506"/>
      <c r="K1231" s="506"/>
      <c r="L1231" s="506"/>
      <c r="M1231" s="506"/>
      <c r="N1231" s="506"/>
      <c r="O1231" s="506"/>
      <c r="P1231" s="506"/>
    </row>
    <row r="1232" spans="3:16" s="360" customFormat="1" ht="15" customHeight="1" x14ac:dyDescent="0.3">
      <c r="C1232" s="4885" t="s">
        <v>2778</v>
      </c>
      <c r="D1232" s="4886"/>
      <c r="E1232" s="4886"/>
      <c r="F1232" s="4886"/>
      <c r="G1232" s="4887"/>
      <c r="H1232" s="534"/>
      <c r="I1232" s="506"/>
      <c r="J1232" s="506"/>
      <c r="K1232" s="506"/>
      <c r="L1232" s="506"/>
      <c r="M1232" s="506"/>
      <c r="N1232" s="506"/>
      <c r="O1232" s="506"/>
      <c r="P1232" s="506"/>
    </row>
    <row r="1233" spans="3:16" s="360" customFormat="1" ht="15" customHeight="1" x14ac:dyDescent="0.3">
      <c r="C1233" s="4891" t="s">
        <v>4194</v>
      </c>
      <c r="D1233" s="4892"/>
      <c r="E1233" s="4892"/>
      <c r="F1233" s="4892"/>
      <c r="G1233" s="4893"/>
      <c r="H1233" s="534"/>
      <c r="I1233" s="506"/>
      <c r="J1233" s="506"/>
      <c r="K1233" s="506"/>
      <c r="L1233" s="506"/>
      <c r="M1233" s="506"/>
      <c r="N1233" s="506"/>
      <c r="O1233" s="506"/>
      <c r="P1233" s="506"/>
    </row>
    <row r="1234" spans="3:16" s="360" customFormat="1" ht="15" customHeight="1" x14ac:dyDescent="0.3">
      <c r="C1234" s="4891" t="s">
        <v>4195</v>
      </c>
      <c r="D1234" s="4892"/>
      <c r="E1234" s="4892"/>
      <c r="F1234" s="4892"/>
      <c r="G1234" s="4893"/>
      <c r="H1234" s="534"/>
      <c r="I1234" s="506"/>
      <c r="J1234" s="506"/>
      <c r="K1234" s="506"/>
      <c r="L1234" s="506"/>
      <c r="M1234" s="506"/>
      <c r="N1234" s="506"/>
      <c r="O1234" s="506"/>
      <c r="P1234" s="506"/>
    </row>
    <row r="1235" spans="3:16" s="360" customFormat="1" ht="15" customHeight="1" x14ac:dyDescent="0.3">
      <c r="C1235" s="4891" t="s">
        <v>4196</v>
      </c>
      <c r="D1235" s="4892"/>
      <c r="E1235" s="4892"/>
      <c r="F1235" s="4892"/>
      <c r="G1235" s="4893"/>
      <c r="H1235" s="534"/>
      <c r="I1235" s="506"/>
      <c r="J1235" s="506"/>
      <c r="K1235" s="506"/>
      <c r="L1235" s="506"/>
      <c r="M1235" s="506"/>
      <c r="N1235" s="506"/>
      <c r="O1235" s="506"/>
      <c r="P1235" s="506"/>
    </row>
    <row r="1236" spans="3:16" s="360" customFormat="1" ht="15" customHeight="1" x14ac:dyDescent="0.3">
      <c r="C1236" s="4891" t="s">
        <v>4197</v>
      </c>
      <c r="D1236" s="4892"/>
      <c r="E1236" s="4892"/>
      <c r="F1236" s="4892"/>
      <c r="G1236" s="4893"/>
      <c r="H1236" s="534"/>
      <c r="I1236" s="506"/>
      <c r="J1236" s="506"/>
      <c r="K1236" s="506"/>
      <c r="L1236" s="506"/>
      <c r="M1236" s="506"/>
      <c r="N1236" s="506"/>
      <c r="O1236" s="506"/>
      <c r="P1236" s="506"/>
    </row>
    <row r="1237" spans="3:16" s="360" customFormat="1" ht="15" customHeight="1" x14ac:dyDescent="0.3">
      <c r="C1237" s="4885" t="s">
        <v>4198</v>
      </c>
      <c r="D1237" s="4888"/>
      <c r="E1237" s="4888"/>
      <c r="F1237" s="4888"/>
      <c r="G1237" s="4889"/>
      <c r="H1237" s="534"/>
      <c r="I1237" s="506"/>
      <c r="J1237" s="506"/>
      <c r="K1237" s="506"/>
      <c r="L1237" s="506"/>
      <c r="M1237" s="506"/>
      <c r="N1237" s="506"/>
      <c r="O1237" s="506"/>
      <c r="P1237" s="506"/>
    </row>
    <row r="1238" spans="3:16" s="360" customFormat="1" ht="15" customHeight="1" x14ac:dyDescent="0.3">
      <c r="C1238" s="4885" t="s">
        <v>4199</v>
      </c>
      <c r="D1238" s="4888"/>
      <c r="E1238" s="4888"/>
      <c r="F1238" s="4888"/>
      <c r="G1238" s="4889"/>
      <c r="H1238" s="534"/>
      <c r="I1238" s="506"/>
      <c r="J1238" s="506"/>
      <c r="K1238" s="506"/>
      <c r="L1238" s="506"/>
      <c r="M1238" s="506"/>
      <c r="N1238" s="506"/>
      <c r="O1238" s="506"/>
      <c r="P1238" s="506"/>
    </row>
    <row r="1239" spans="3:16" s="360" customFormat="1" ht="15" customHeight="1" thickBot="1" x14ac:dyDescent="0.35">
      <c r="C1239" s="2162" t="s">
        <v>4200</v>
      </c>
      <c r="D1239" s="851"/>
      <c r="E1239" s="851"/>
      <c r="F1239" s="851"/>
      <c r="G1239" s="852"/>
      <c r="H1239" s="534"/>
      <c r="I1239" s="506"/>
      <c r="J1239" s="506"/>
      <c r="K1239" s="506"/>
      <c r="L1239" s="506"/>
      <c r="M1239" s="506"/>
      <c r="N1239" s="506"/>
      <c r="O1239" s="506"/>
      <c r="P1239" s="506"/>
    </row>
    <row r="1240" spans="3:16" s="360" customFormat="1" ht="15" customHeight="1" thickTop="1" x14ac:dyDescent="0.3">
      <c r="C1240" s="4890"/>
      <c r="D1240" s="4890"/>
      <c r="E1240" s="534"/>
      <c r="F1240" s="534"/>
      <c r="G1240" s="534"/>
      <c r="H1240" s="534"/>
      <c r="I1240" s="506"/>
      <c r="J1240" s="506"/>
      <c r="K1240" s="506"/>
      <c r="L1240" s="506"/>
      <c r="M1240" s="506"/>
      <c r="N1240" s="506"/>
      <c r="O1240" s="506"/>
      <c r="P1240" s="506"/>
    </row>
    <row r="1241" spans="3:16" s="360" customFormat="1" ht="15" customHeight="1" thickBot="1" x14ac:dyDescent="0.35">
      <c r="C1241" s="534"/>
      <c r="D1241" s="534"/>
      <c r="E1241" s="534"/>
      <c r="F1241" s="534"/>
      <c r="G1241" s="534"/>
      <c r="H1241" s="534"/>
      <c r="I1241" s="506"/>
      <c r="J1241" s="506"/>
      <c r="K1241" s="506"/>
      <c r="L1241" s="506"/>
      <c r="M1241" s="506"/>
      <c r="N1241" s="506"/>
      <c r="O1241" s="506"/>
      <c r="P1241" s="506"/>
    </row>
    <row r="1242" spans="3:16" s="360" customFormat="1" ht="15" customHeight="1" thickTop="1" thickBot="1" x14ac:dyDescent="0.25">
      <c r="C1242" s="5098" t="s">
        <v>4172</v>
      </c>
      <c r="D1242" s="5099"/>
      <c r="E1242" s="5099"/>
      <c r="F1242" s="5099"/>
      <c r="G1242" s="5099"/>
      <c r="H1242" s="5099"/>
      <c r="I1242" s="5099"/>
      <c r="J1242" s="5099"/>
      <c r="K1242" s="5099"/>
      <c r="L1242" s="5100"/>
      <c r="M1242" s="506"/>
      <c r="N1242" s="506"/>
      <c r="O1242" s="506"/>
      <c r="P1242" s="506"/>
    </row>
    <row r="1243" spans="3:16" s="360" customFormat="1" ht="15" customHeight="1" thickBot="1" x14ac:dyDescent="0.25">
      <c r="C1243" s="5253" t="s">
        <v>560</v>
      </c>
      <c r="D1243" s="5090"/>
      <c r="E1243" s="5091" t="s">
        <v>345</v>
      </c>
      <c r="F1243" s="5092"/>
      <c r="G1243" s="5092"/>
      <c r="H1243" s="5092"/>
      <c r="I1243" s="5092"/>
      <c r="J1243" s="5092"/>
      <c r="K1243" s="5092"/>
      <c r="L1243" s="5093"/>
      <c r="M1243" s="506"/>
      <c r="N1243" s="506"/>
      <c r="O1243" s="506"/>
      <c r="P1243" s="506"/>
    </row>
    <row r="1244" spans="3:16" s="360" customFormat="1" ht="15" customHeight="1" thickBot="1" x14ac:dyDescent="0.25">
      <c r="C1244" s="2140"/>
      <c r="D1244" s="5254" t="s">
        <v>347</v>
      </c>
      <c r="E1244" s="5256" t="s">
        <v>4173</v>
      </c>
      <c r="F1244" s="5257"/>
      <c r="G1244" s="5258"/>
      <c r="H1244" s="2142" t="s">
        <v>4174</v>
      </c>
      <c r="I1244" s="5247" t="s">
        <v>340</v>
      </c>
      <c r="J1244" s="5248"/>
      <c r="K1244" s="5247" t="s">
        <v>4175</v>
      </c>
      <c r="L1244" s="5248"/>
      <c r="M1244" s="506"/>
      <c r="N1244" s="506"/>
      <c r="O1244" s="506"/>
      <c r="P1244" s="506"/>
    </row>
    <row r="1245" spans="3:16" s="360" customFormat="1" ht="48" customHeight="1" x14ac:dyDescent="0.2">
      <c r="C1245" s="2143" t="s">
        <v>2768</v>
      </c>
      <c r="D1245" s="5255"/>
      <c r="E1245" s="789" t="s">
        <v>4176</v>
      </c>
      <c r="F1245" s="789" t="s">
        <v>4177</v>
      </c>
      <c r="G1245" s="789" t="s">
        <v>4178</v>
      </c>
      <c r="H1245" s="789" t="s">
        <v>4179</v>
      </c>
      <c r="I1245" s="789" t="s">
        <v>3694</v>
      </c>
      <c r="J1245" s="789" t="s">
        <v>4180</v>
      </c>
      <c r="K1245" s="2141" t="s">
        <v>1995</v>
      </c>
      <c r="L1245" s="790" t="s">
        <v>4181</v>
      </c>
      <c r="M1245" s="506"/>
      <c r="N1245" s="506"/>
      <c r="O1245" s="506"/>
      <c r="P1245" s="506"/>
    </row>
    <row r="1246" spans="3:16" s="360" customFormat="1" ht="15" customHeight="1" x14ac:dyDescent="0.2">
      <c r="C1246" s="2144" t="s">
        <v>4182</v>
      </c>
      <c r="D1246" s="2145">
        <v>25</v>
      </c>
      <c r="E1246" s="2146">
        <v>0</v>
      </c>
      <c r="F1246" s="2147">
        <v>0.15</v>
      </c>
      <c r="G1246" s="2147">
        <v>0.15</v>
      </c>
      <c r="H1246" s="2145">
        <v>23</v>
      </c>
      <c r="I1246" s="2145">
        <v>2</v>
      </c>
      <c r="J1246" s="2148">
        <v>200</v>
      </c>
      <c r="K1246" s="2149">
        <v>0</v>
      </c>
      <c r="L1246" s="2150">
        <v>0</v>
      </c>
      <c r="M1246" s="506"/>
      <c r="N1246" s="506"/>
      <c r="O1246" s="506"/>
      <c r="P1246" s="506"/>
    </row>
    <row r="1247" spans="3:16" s="360" customFormat="1" ht="15" customHeight="1" x14ac:dyDescent="0.2">
      <c r="C1247" s="2151" t="s">
        <v>5887</v>
      </c>
      <c r="D1247" s="2152">
        <v>32</v>
      </c>
      <c r="E1247" s="2153">
        <v>0</v>
      </c>
      <c r="F1247" s="2154">
        <v>0.15</v>
      </c>
      <c r="G1247" s="2154">
        <v>0.15</v>
      </c>
      <c r="H1247" s="2152">
        <v>15</v>
      </c>
      <c r="I1247" s="2152">
        <v>2</v>
      </c>
      <c r="J1247" s="2155">
        <v>200</v>
      </c>
      <c r="K1247" s="2152">
        <v>15</v>
      </c>
      <c r="L1247" s="2156" t="s">
        <v>47</v>
      </c>
      <c r="M1247" s="506"/>
      <c r="N1247" s="506"/>
      <c r="O1247" s="506"/>
      <c r="P1247" s="506"/>
    </row>
    <row r="1248" spans="3:16" s="360" customFormat="1" ht="15" customHeight="1" x14ac:dyDescent="0.2">
      <c r="C1248" s="2151" t="s">
        <v>5888</v>
      </c>
      <c r="D1248" s="2152">
        <v>37</v>
      </c>
      <c r="E1248" s="2153">
        <v>0</v>
      </c>
      <c r="F1248" s="2154">
        <v>0.15</v>
      </c>
      <c r="G1248" s="2154">
        <v>0.15</v>
      </c>
      <c r="H1248" s="2152">
        <v>15</v>
      </c>
      <c r="I1248" s="2152">
        <v>2</v>
      </c>
      <c r="J1248" s="2155">
        <v>200</v>
      </c>
      <c r="K1248" s="2152">
        <v>20</v>
      </c>
      <c r="L1248" s="2157" t="s">
        <v>58</v>
      </c>
      <c r="M1248" s="506"/>
      <c r="N1248" s="506"/>
      <c r="O1248" s="506"/>
      <c r="P1248" s="506"/>
    </row>
    <row r="1249" spans="3:16" s="360" customFormat="1" ht="15" customHeight="1" x14ac:dyDescent="0.2">
      <c r="C1249" s="2158" t="s">
        <v>1474</v>
      </c>
      <c r="D1249" s="723"/>
      <c r="E1249" s="724"/>
      <c r="F1249" s="724"/>
      <c r="G1249" s="724"/>
      <c r="H1249" s="724"/>
      <c r="I1249" s="724"/>
      <c r="J1249" s="724"/>
      <c r="K1249" s="724"/>
      <c r="L1249" s="726"/>
      <c r="M1249" s="506"/>
      <c r="N1249" s="506"/>
      <c r="O1249" s="506"/>
      <c r="P1249" s="506"/>
    </row>
    <row r="1250" spans="3:16" s="360" customFormat="1" ht="15" customHeight="1" x14ac:dyDescent="0.2">
      <c r="C1250" s="5252" t="s">
        <v>4183</v>
      </c>
      <c r="D1250" s="4036"/>
      <c r="E1250" s="4036"/>
      <c r="F1250" s="4036"/>
      <c r="G1250" s="4036"/>
      <c r="H1250" s="4036"/>
      <c r="I1250" s="4036"/>
      <c r="J1250" s="4036"/>
      <c r="K1250" s="4036"/>
      <c r="L1250" s="5228"/>
      <c r="M1250" s="506"/>
      <c r="N1250" s="506"/>
      <c r="O1250" s="506"/>
      <c r="P1250" s="506"/>
    </row>
    <row r="1251" spans="3:16" s="360" customFormat="1" ht="24.75" customHeight="1" x14ac:dyDescent="0.2">
      <c r="C1251" s="5249" t="s">
        <v>4184</v>
      </c>
      <c r="D1251" s="5250"/>
      <c r="E1251" s="5250"/>
      <c r="F1251" s="5250"/>
      <c r="G1251" s="5250"/>
      <c r="H1251" s="5250"/>
      <c r="I1251" s="5250"/>
      <c r="J1251" s="5250"/>
      <c r="K1251" s="5250"/>
      <c r="L1251" s="5251"/>
      <c r="M1251" s="506"/>
      <c r="N1251" s="506"/>
      <c r="O1251" s="506"/>
      <c r="P1251" s="506"/>
    </row>
    <row r="1252" spans="3:16" s="360" customFormat="1" ht="24.75" customHeight="1" x14ac:dyDescent="0.2">
      <c r="C1252" s="5249" t="s">
        <v>4185</v>
      </c>
      <c r="D1252" s="5250"/>
      <c r="E1252" s="5250"/>
      <c r="F1252" s="5250"/>
      <c r="G1252" s="5250"/>
      <c r="H1252" s="5250"/>
      <c r="I1252" s="5250"/>
      <c r="J1252" s="5250"/>
      <c r="K1252" s="5250"/>
      <c r="L1252" s="5251"/>
      <c r="M1252" s="506"/>
      <c r="N1252" s="506"/>
      <c r="O1252" s="506"/>
      <c r="P1252" s="506"/>
    </row>
    <row r="1253" spans="3:16" s="360" customFormat="1" ht="24.75" customHeight="1" x14ac:dyDescent="0.2">
      <c r="C1253" s="5249" t="s">
        <v>4186</v>
      </c>
      <c r="D1253" s="5250"/>
      <c r="E1253" s="5250"/>
      <c r="F1253" s="5250"/>
      <c r="G1253" s="5250"/>
      <c r="H1253" s="5250"/>
      <c r="I1253" s="5250"/>
      <c r="J1253" s="5250"/>
      <c r="K1253" s="5250"/>
      <c r="L1253" s="5251"/>
      <c r="M1253" s="506"/>
      <c r="N1253" s="506"/>
      <c r="O1253" s="506"/>
      <c r="P1253" s="506"/>
    </row>
    <row r="1254" spans="3:16" s="360" customFormat="1" ht="24.75" customHeight="1" x14ac:dyDescent="0.2">
      <c r="C1254" s="5249" t="s">
        <v>4187</v>
      </c>
      <c r="D1254" s="5250"/>
      <c r="E1254" s="5250"/>
      <c r="F1254" s="5250"/>
      <c r="G1254" s="5250"/>
      <c r="H1254" s="5250"/>
      <c r="I1254" s="5250"/>
      <c r="J1254" s="5250"/>
      <c r="K1254" s="2159"/>
      <c r="L1254" s="2160"/>
      <c r="M1254" s="506"/>
      <c r="N1254" s="506"/>
      <c r="O1254" s="506"/>
      <c r="P1254" s="506"/>
    </row>
    <row r="1255" spans="3:16" s="360" customFormat="1" ht="24.75" customHeight="1" x14ac:dyDescent="0.2">
      <c r="C1255" s="5249" t="s">
        <v>4188</v>
      </c>
      <c r="D1255" s="5250"/>
      <c r="E1255" s="5250"/>
      <c r="F1255" s="5250"/>
      <c r="G1255" s="5250"/>
      <c r="H1255" s="5250"/>
      <c r="I1255" s="5250"/>
      <c r="J1255" s="5250"/>
      <c r="K1255" s="5250"/>
      <c r="L1255" s="5251"/>
      <c r="M1255" s="506"/>
      <c r="N1255" s="506"/>
      <c r="O1255" s="506"/>
      <c r="P1255" s="506"/>
    </row>
    <row r="1256" spans="3:16" s="360" customFormat="1" ht="15" customHeight="1" x14ac:dyDescent="0.2">
      <c r="C1256" s="5259" t="s">
        <v>3565</v>
      </c>
      <c r="D1256" s="5260"/>
      <c r="E1256" s="5260"/>
      <c r="F1256" s="5260"/>
      <c r="G1256" s="5260"/>
      <c r="H1256" s="2159"/>
      <c r="I1256" s="2159"/>
      <c r="J1256" s="2159"/>
      <c r="K1256" s="2159"/>
      <c r="L1256" s="2160"/>
      <c r="M1256" s="506"/>
      <c r="N1256" s="506"/>
      <c r="O1256" s="506"/>
      <c r="P1256" s="506"/>
    </row>
    <row r="1257" spans="3:16" s="360" customFormat="1" ht="15" customHeight="1" x14ac:dyDescent="0.2">
      <c r="C1257" s="5261" t="s">
        <v>4189</v>
      </c>
      <c r="D1257" s="5262"/>
      <c r="E1257" s="5262"/>
      <c r="F1257" s="5262"/>
      <c r="G1257" s="5262"/>
      <c r="H1257" s="5262"/>
      <c r="I1257" s="5262"/>
      <c r="J1257" s="5262"/>
      <c r="K1257" s="5262"/>
      <c r="L1257" s="5263"/>
      <c r="M1257" s="506"/>
      <c r="N1257" s="506"/>
      <c r="O1257" s="506"/>
      <c r="P1257" s="506"/>
    </row>
    <row r="1258" spans="3:16" s="360" customFormat="1" ht="15" customHeight="1" thickBot="1" x14ac:dyDescent="0.25">
      <c r="C1258" s="2161"/>
      <c r="D1258" s="2006"/>
      <c r="E1258" s="2006"/>
      <c r="F1258" s="2006"/>
      <c r="G1258" s="2006"/>
      <c r="H1258" s="2006"/>
      <c r="I1258" s="2006"/>
      <c r="J1258" s="2006"/>
      <c r="K1258" s="2006"/>
      <c r="L1258" s="2007"/>
      <c r="M1258" s="506"/>
      <c r="N1258" s="506"/>
      <c r="O1258" s="506"/>
      <c r="P1258" s="506"/>
    </row>
    <row r="1259" spans="3:16" s="360" customFormat="1" ht="15" customHeight="1" thickTop="1" x14ac:dyDescent="0.3">
      <c r="C1259" s="4862"/>
      <c r="D1259" s="4862"/>
      <c r="E1259" s="534"/>
      <c r="F1259" s="534"/>
      <c r="G1259" s="534"/>
      <c r="H1259" s="534"/>
      <c r="I1259" s="506"/>
      <c r="J1259" s="506"/>
      <c r="K1259" s="506"/>
      <c r="L1259" s="506"/>
      <c r="M1259" s="506"/>
      <c r="N1259" s="506"/>
      <c r="O1259" s="506"/>
      <c r="P1259" s="506"/>
    </row>
    <row r="1260" spans="3:16" s="360" customFormat="1" ht="15" customHeight="1" thickBot="1" x14ac:dyDescent="0.35">
      <c r="C1260" s="2163"/>
      <c r="D1260" s="2163"/>
      <c r="E1260" s="534"/>
      <c r="F1260" s="534"/>
      <c r="G1260" s="534"/>
      <c r="H1260" s="534"/>
      <c r="I1260" s="506"/>
      <c r="J1260" s="506"/>
      <c r="K1260" s="506"/>
      <c r="L1260" s="506"/>
      <c r="M1260" s="506"/>
      <c r="N1260" s="506"/>
      <c r="O1260" s="506"/>
      <c r="P1260" s="506"/>
    </row>
    <row r="1261" spans="3:16" s="360" customFormat="1" ht="37.5" customHeight="1" thickTop="1" x14ac:dyDescent="0.2">
      <c r="C1261" s="5280" t="s">
        <v>4201</v>
      </c>
      <c r="D1261" s="5239"/>
      <c r="E1261" s="5240"/>
      <c r="F1261" s="5240"/>
      <c r="G1261" s="5240"/>
      <c r="H1261" s="5240"/>
      <c r="I1261" s="5240"/>
      <c r="J1261" s="5240"/>
      <c r="K1261" s="5241"/>
      <c r="L1261" s="506"/>
      <c r="M1261" s="506"/>
      <c r="N1261" s="506"/>
      <c r="O1261" s="506"/>
      <c r="P1261" s="506"/>
    </row>
    <row r="1262" spans="3:16" s="360" customFormat="1" ht="15" customHeight="1" x14ac:dyDescent="0.2">
      <c r="C1262" s="4996" t="s">
        <v>4202</v>
      </c>
      <c r="D1262" s="4883" t="s">
        <v>4141</v>
      </c>
      <c r="E1262" s="5183" t="s">
        <v>340</v>
      </c>
      <c r="F1262" s="5183"/>
      <c r="G1262" s="5183"/>
      <c r="H1262" s="5183" t="s">
        <v>3731</v>
      </c>
      <c r="I1262" s="5183"/>
      <c r="J1262" s="5183"/>
      <c r="K1262" s="5202"/>
      <c r="L1262" s="506"/>
      <c r="M1262" s="506"/>
      <c r="N1262" s="506"/>
      <c r="O1262" s="506"/>
      <c r="P1262" s="506"/>
    </row>
    <row r="1263" spans="3:16" s="360" customFormat="1" ht="15" customHeight="1" x14ac:dyDescent="0.2">
      <c r="C1263" s="4996"/>
      <c r="D1263" s="5264"/>
      <c r="E1263" s="5237" t="s">
        <v>4203</v>
      </c>
      <c r="F1263" s="4997" t="s">
        <v>230</v>
      </c>
      <c r="G1263" s="4997" t="s">
        <v>4204</v>
      </c>
      <c r="H1263" s="4997" t="s">
        <v>2773</v>
      </c>
      <c r="I1263" s="5183" t="s">
        <v>4144</v>
      </c>
      <c r="J1263" s="5183"/>
      <c r="K1263" s="2139"/>
      <c r="L1263" s="506"/>
      <c r="M1263" s="506"/>
      <c r="N1263" s="506"/>
      <c r="O1263" s="506"/>
      <c r="P1263" s="506"/>
    </row>
    <row r="1264" spans="3:16" s="360" customFormat="1" ht="15" customHeight="1" x14ac:dyDescent="0.2">
      <c r="C1264" s="4996"/>
      <c r="D1264" s="5264"/>
      <c r="E1264" s="5237"/>
      <c r="F1264" s="4997"/>
      <c r="G1264" s="4997"/>
      <c r="H1264" s="4997"/>
      <c r="I1264" s="4997" t="s">
        <v>4205</v>
      </c>
      <c r="J1264" s="4997" t="s">
        <v>4206</v>
      </c>
      <c r="K1264" s="4998" t="s">
        <v>4145</v>
      </c>
      <c r="L1264" s="506"/>
      <c r="M1264" s="506"/>
      <c r="N1264" s="506"/>
      <c r="O1264" s="506"/>
      <c r="P1264" s="506"/>
    </row>
    <row r="1265" spans="3:16" s="360" customFormat="1" ht="15" customHeight="1" x14ac:dyDescent="0.2">
      <c r="C1265" s="4996"/>
      <c r="D1265" s="4884"/>
      <c r="E1265" s="5237"/>
      <c r="F1265" s="4997"/>
      <c r="G1265" s="4997"/>
      <c r="H1265" s="4997"/>
      <c r="I1265" s="4997"/>
      <c r="J1265" s="4997"/>
      <c r="K1265" s="4998"/>
      <c r="L1265" s="506"/>
      <c r="M1265" s="506"/>
      <c r="N1265" s="506"/>
      <c r="O1265" s="506"/>
      <c r="P1265" s="506"/>
    </row>
    <row r="1266" spans="3:16" s="360" customFormat="1" ht="15" customHeight="1" x14ac:dyDescent="0.2">
      <c r="C1266" s="2120" t="s">
        <v>4207</v>
      </c>
      <c r="D1266" s="2121">
        <f>+E1266</f>
        <v>9</v>
      </c>
      <c r="E1266" s="2122">
        <v>9</v>
      </c>
      <c r="F1266" s="1644">
        <v>1000</v>
      </c>
      <c r="G1266" s="1644">
        <v>0.03</v>
      </c>
      <c r="H1266" s="1644" t="s">
        <v>4149</v>
      </c>
      <c r="I1266" s="1644" t="s">
        <v>4149</v>
      </c>
      <c r="J1266" s="1644" t="s">
        <v>4149</v>
      </c>
      <c r="K1266" s="2124" t="s">
        <v>1871</v>
      </c>
      <c r="L1266" s="506"/>
      <c r="M1266" s="506"/>
      <c r="N1266" s="506"/>
      <c r="O1266" s="506"/>
      <c r="P1266" s="506"/>
    </row>
    <row r="1267" spans="3:16" s="360" customFormat="1" ht="15" customHeight="1" x14ac:dyDescent="0.2">
      <c r="C1267" s="2120" t="s">
        <v>4208</v>
      </c>
      <c r="D1267" s="2121">
        <f t="shared" ref="D1267:D1272" si="12">+E1267</f>
        <v>5</v>
      </c>
      <c r="E1267" s="2122">
        <v>5</v>
      </c>
      <c r="F1267" s="1644">
        <v>300</v>
      </c>
      <c r="G1267" s="1644">
        <v>0.03</v>
      </c>
      <c r="H1267" s="1644" t="s">
        <v>4149</v>
      </c>
      <c r="I1267" s="1644" t="s">
        <v>4149</v>
      </c>
      <c r="J1267" s="1644" t="s">
        <v>4149</v>
      </c>
      <c r="K1267" s="2124" t="s">
        <v>4149</v>
      </c>
      <c r="L1267" s="506"/>
      <c r="M1267" s="506"/>
      <c r="N1267" s="506"/>
      <c r="O1267" s="506"/>
      <c r="P1267" s="506"/>
    </row>
    <row r="1268" spans="3:16" s="360" customFormat="1" ht="15" customHeight="1" x14ac:dyDescent="0.2">
      <c r="C1268" s="2120" t="s">
        <v>4209</v>
      </c>
      <c r="D1268" s="2121">
        <f t="shared" si="12"/>
        <v>3</v>
      </c>
      <c r="E1268" s="2122">
        <v>3</v>
      </c>
      <c r="F1268" s="1644">
        <v>150</v>
      </c>
      <c r="G1268" s="1644">
        <v>0.03</v>
      </c>
      <c r="H1268" s="1644" t="s">
        <v>4149</v>
      </c>
      <c r="I1268" s="1644" t="s">
        <v>4149</v>
      </c>
      <c r="J1268" s="1644" t="s">
        <v>4149</v>
      </c>
      <c r="K1268" s="2124" t="s">
        <v>4149</v>
      </c>
      <c r="L1268" s="506"/>
      <c r="M1268" s="506"/>
      <c r="N1268" s="506"/>
      <c r="O1268" s="506"/>
      <c r="P1268" s="506"/>
    </row>
    <row r="1269" spans="3:16" s="360" customFormat="1" ht="15" customHeight="1" x14ac:dyDescent="0.2">
      <c r="C1269" s="2120" t="s">
        <v>4210</v>
      </c>
      <c r="D1269" s="2121">
        <f t="shared" si="12"/>
        <v>1.5</v>
      </c>
      <c r="E1269" s="2122">
        <v>1.5</v>
      </c>
      <c r="F1269" s="1644">
        <v>60</v>
      </c>
      <c r="G1269" s="1644">
        <v>0.03</v>
      </c>
      <c r="H1269" s="1644" t="s">
        <v>4149</v>
      </c>
      <c r="I1269" s="1644" t="s">
        <v>4149</v>
      </c>
      <c r="J1269" s="1644" t="s">
        <v>4149</v>
      </c>
      <c r="K1269" s="2124" t="s">
        <v>4149</v>
      </c>
      <c r="L1269" s="506"/>
      <c r="M1269" s="506"/>
      <c r="N1269" s="506"/>
      <c r="O1269" s="506"/>
      <c r="P1269" s="506"/>
    </row>
    <row r="1270" spans="3:16" s="360" customFormat="1" ht="15" customHeight="1" x14ac:dyDescent="0.2">
      <c r="C1270" s="2120" t="s">
        <v>4211</v>
      </c>
      <c r="D1270" s="2121">
        <f t="shared" si="12"/>
        <v>11.88</v>
      </c>
      <c r="E1270" s="2122">
        <v>11.88</v>
      </c>
      <c r="F1270" s="1644">
        <v>2500</v>
      </c>
      <c r="G1270" s="1644">
        <v>0.03</v>
      </c>
      <c r="H1270" s="1644" t="s">
        <v>4149</v>
      </c>
      <c r="I1270" s="1644" t="s">
        <v>4149</v>
      </c>
      <c r="J1270" s="1644" t="s">
        <v>4149</v>
      </c>
      <c r="K1270" s="2124" t="s">
        <v>4149</v>
      </c>
      <c r="L1270" s="506"/>
      <c r="M1270" s="506"/>
      <c r="N1270" s="506"/>
      <c r="O1270" s="506"/>
      <c r="P1270" s="506"/>
    </row>
    <row r="1271" spans="3:16" s="360" customFormat="1" ht="15" customHeight="1" x14ac:dyDescent="0.2">
      <c r="C1271" s="2120" t="s">
        <v>4212</v>
      </c>
      <c r="D1271" s="2121">
        <f t="shared" si="12"/>
        <v>10.4</v>
      </c>
      <c r="E1271" s="2122">
        <v>10.4</v>
      </c>
      <c r="F1271" s="1644">
        <v>1500</v>
      </c>
      <c r="G1271" s="1644">
        <v>0.03</v>
      </c>
      <c r="H1271" s="1644" t="s">
        <v>4149</v>
      </c>
      <c r="I1271" s="1644" t="s">
        <v>4149</v>
      </c>
      <c r="J1271" s="1644" t="s">
        <v>4149</v>
      </c>
      <c r="K1271" s="2124" t="s">
        <v>4149</v>
      </c>
      <c r="L1271" s="506"/>
      <c r="M1271" s="506"/>
      <c r="N1271" s="506"/>
      <c r="O1271" s="506"/>
      <c r="P1271" s="506"/>
    </row>
    <row r="1272" spans="3:16" s="360" customFormat="1" ht="15" customHeight="1" x14ac:dyDescent="0.2">
      <c r="C1272" s="2120" t="s">
        <v>4213</v>
      </c>
      <c r="D1272" s="2121">
        <f t="shared" si="12"/>
        <v>1.5</v>
      </c>
      <c r="E1272" s="2122">
        <v>1.5</v>
      </c>
      <c r="F1272" s="1644">
        <v>60</v>
      </c>
      <c r="G1272" s="1644">
        <v>3.0000000000000001E-3</v>
      </c>
      <c r="H1272" s="1644" t="s">
        <v>4149</v>
      </c>
      <c r="I1272" s="1644" t="s">
        <v>4149</v>
      </c>
      <c r="J1272" s="1644" t="s">
        <v>4149</v>
      </c>
      <c r="K1272" s="2124" t="s">
        <v>4149</v>
      </c>
      <c r="L1272" s="506"/>
      <c r="M1272" s="506"/>
      <c r="N1272" s="506"/>
      <c r="O1272" s="506"/>
      <c r="P1272" s="506"/>
    </row>
    <row r="1273" spans="3:16" s="360" customFormat="1" ht="15" customHeight="1" x14ac:dyDescent="0.2">
      <c r="C1273" s="2164" t="s">
        <v>4214</v>
      </c>
      <c r="D1273" s="2121">
        <f>+H1273</f>
        <v>20</v>
      </c>
      <c r="E1273" s="2165" t="s">
        <v>4149</v>
      </c>
      <c r="F1273" s="2165" t="s">
        <v>4149</v>
      </c>
      <c r="G1273" s="2165" t="s">
        <v>4149</v>
      </c>
      <c r="H1273" s="2123">
        <v>20</v>
      </c>
      <c r="I1273" s="1644">
        <v>50</v>
      </c>
      <c r="J1273" s="1644">
        <v>0</v>
      </c>
      <c r="K1273" s="2166">
        <v>1.2</v>
      </c>
      <c r="L1273" s="506"/>
      <c r="M1273" s="506"/>
      <c r="N1273" s="506"/>
      <c r="O1273" s="506"/>
      <c r="P1273" s="506"/>
    </row>
    <row r="1274" spans="3:16" s="360" customFormat="1" ht="15" customHeight="1" x14ac:dyDescent="0.2">
      <c r="C1274" s="2164" t="s">
        <v>4215</v>
      </c>
      <c r="D1274" s="2121">
        <f t="shared" ref="D1274:D1282" si="13">+H1274</f>
        <v>20</v>
      </c>
      <c r="E1274" s="2165" t="s">
        <v>4149</v>
      </c>
      <c r="F1274" s="2165" t="s">
        <v>4149</v>
      </c>
      <c r="G1274" s="2165" t="s">
        <v>4149</v>
      </c>
      <c r="H1274" s="2123">
        <v>20</v>
      </c>
      <c r="I1274" s="1644">
        <v>0</v>
      </c>
      <c r="J1274" s="1644">
        <v>50</v>
      </c>
      <c r="K1274" s="2166">
        <v>1.2</v>
      </c>
      <c r="L1274" s="506"/>
      <c r="M1274" s="506"/>
      <c r="N1274" s="506"/>
      <c r="O1274" s="506"/>
      <c r="P1274" s="506"/>
    </row>
    <row r="1275" spans="3:16" s="360" customFormat="1" ht="15" customHeight="1" x14ac:dyDescent="0.2">
      <c r="C1275" s="2164" t="s">
        <v>4216</v>
      </c>
      <c r="D1275" s="2121">
        <f t="shared" si="13"/>
        <v>10</v>
      </c>
      <c r="E1275" s="2165" t="s">
        <v>4149</v>
      </c>
      <c r="F1275" s="2165" t="s">
        <v>4149</v>
      </c>
      <c r="G1275" s="2165" t="s">
        <v>4149</v>
      </c>
      <c r="H1275" s="2123">
        <v>10</v>
      </c>
      <c r="I1275" s="1644">
        <v>10</v>
      </c>
      <c r="J1275" s="1644">
        <v>0</v>
      </c>
      <c r="K1275" s="2166">
        <v>1.5</v>
      </c>
      <c r="L1275" s="506"/>
      <c r="M1275" s="506"/>
      <c r="N1275" s="506"/>
      <c r="O1275" s="506"/>
      <c r="P1275" s="506"/>
    </row>
    <row r="1276" spans="3:16" s="360" customFormat="1" ht="15" customHeight="1" x14ac:dyDescent="0.2">
      <c r="C1276" s="2164" t="s">
        <v>4217</v>
      </c>
      <c r="D1276" s="2121">
        <f t="shared" si="13"/>
        <v>10</v>
      </c>
      <c r="E1276" s="2165" t="s">
        <v>4149</v>
      </c>
      <c r="F1276" s="2165" t="s">
        <v>4149</v>
      </c>
      <c r="G1276" s="2165" t="s">
        <v>4149</v>
      </c>
      <c r="H1276" s="2123">
        <v>10</v>
      </c>
      <c r="I1276" s="1644">
        <v>0</v>
      </c>
      <c r="J1276" s="1644">
        <v>10</v>
      </c>
      <c r="K1276" s="2166">
        <v>1.5</v>
      </c>
      <c r="L1276" s="506"/>
      <c r="M1276" s="506"/>
      <c r="N1276" s="506"/>
      <c r="O1276" s="506"/>
      <c r="P1276" s="506"/>
    </row>
    <row r="1277" spans="3:16" s="360" customFormat="1" ht="15" customHeight="1" x14ac:dyDescent="0.2">
      <c r="C1277" s="2164" t="s">
        <v>4218</v>
      </c>
      <c r="D1277" s="2121">
        <f t="shared" si="13"/>
        <v>8</v>
      </c>
      <c r="E1277" s="2165" t="s">
        <v>4149</v>
      </c>
      <c r="F1277" s="2165" t="s">
        <v>4149</v>
      </c>
      <c r="G1277" s="2165" t="s">
        <v>4149</v>
      </c>
      <c r="H1277" s="2123">
        <v>8</v>
      </c>
      <c r="I1277" s="1644">
        <v>5</v>
      </c>
      <c r="J1277" s="1644">
        <v>0</v>
      </c>
      <c r="K1277" s="2166">
        <v>2</v>
      </c>
      <c r="L1277" s="506"/>
      <c r="M1277" s="506"/>
      <c r="N1277" s="506"/>
      <c r="O1277" s="506"/>
      <c r="P1277" s="506"/>
    </row>
    <row r="1278" spans="3:16" s="360" customFormat="1" ht="15" customHeight="1" x14ac:dyDescent="0.2">
      <c r="C1278" s="2164" t="s">
        <v>4219</v>
      </c>
      <c r="D1278" s="2121">
        <f t="shared" si="13"/>
        <v>8</v>
      </c>
      <c r="E1278" s="2165" t="s">
        <v>4149</v>
      </c>
      <c r="F1278" s="2165" t="s">
        <v>4149</v>
      </c>
      <c r="G1278" s="2165" t="s">
        <v>4149</v>
      </c>
      <c r="H1278" s="2123">
        <v>8</v>
      </c>
      <c r="I1278" s="1644">
        <v>0</v>
      </c>
      <c r="J1278" s="1644">
        <v>5</v>
      </c>
      <c r="K1278" s="2166">
        <v>2</v>
      </c>
      <c r="L1278" s="506"/>
      <c r="M1278" s="506"/>
      <c r="N1278" s="506"/>
      <c r="O1278" s="506"/>
      <c r="P1278" s="506"/>
    </row>
    <row r="1279" spans="3:16" s="360" customFormat="1" ht="15" customHeight="1" x14ac:dyDescent="0.2">
      <c r="C1279" s="2164" t="s">
        <v>4220</v>
      </c>
      <c r="D1279" s="2121">
        <f t="shared" si="13"/>
        <v>6</v>
      </c>
      <c r="E1279" s="2165" t="s">
        <v>4149</v>
      </c>
      <c r="F1279" s="2165" t="s">
        <v>4149</v>
      </c>
      <c r="G1279" s="2165" t="s">
        <v>4149</v>
      </c>
      <c r="H1279" s="2123">
        <v>6</v>
      </c>
      <c r="I1279" s="1644">
        <v>3</v>
      </c>
      <c r="J1279" s="1644">
        <v>0</v>
      </c>
      <c r="K1279" s="2166">
        <v>3</v>
      </c>
      <c r="L1279" s="506"/>
      <c r="M1279" s="506"/>
      <c r="N1279" s="506"/>
      <c r="O1279" s="506"/>
      <c r="P1279" s="506"/>
    </row>
    <row r="1280" spans="3:16" s="360" customFormat="1" ht="15" customHeight="1" x14ac:dyDescent="0.2">
      <c r="C1280" s="2164" t="s">
        <v>4221</v>
      </c>
      <c r="D1280" s="2121">
        <f t="shared" si="13"/>
        <v>6</v>
      </c>
      <c r="E1280" s="2165" t="s">
        <v>4149</v>
      </c>
      <c r="F1280" s="2165" t="s">
        <v>4149</v>
      </c>
      <c r="G1280" s="2165" t="s">
        <v>4149</v>
      </c>
      <c r="H1280" s="2123">
        <v>6</v>
      </c>
      <c r="I1280" s="1644">
        <v>0</v>
      </c>
      <c r="J1280" s="1644">
        <v>3</v>
      </c>
      <c r="K1280" s="2166">
        <v>3</v>
      </c>
      <c r="L1280" s="506"/>
      <c r="M1280" s="506"/>
      <c r="N1280" s="506"/>
      <c r="O1280" s="506"/>
      <c r="P1280" s="506"/>
    </row>
    <row r="1281" spans="3:16" s="360" customFormat="1" ht="15" customHeight="1" x14ac:dyDescent="0.2">
      <c r="C1281" s="2164" t="s">
        <v>4222</v>
      </c>
      <c r="D1281" s="2121">
        <f t="shared" si="13"/>
        <v>4</v>
      </c>
      <c r="E1281" s="2165" t="s">
        <v>4149</v>
      </c>
      <c r="F1281" s="2165" t="s">
        <v>4149</v>
      </c>
      <c r="G1281" s="2165" t="s">
        <v>4149</v>
      </c>
      <c r="H1281" s="2123">
        <v>4</v>
      </c>
      <c r="I1281" s="1644">
        <v>1</v>
      </c>
      <c r="J1281" s="1644">
        <v>0</v>
      </c>
      <c r="K1281" s="2166">
        <v>4.5999999999999996</v>
      </c>
      <c r="L1281" s="506"/>
      <c r="M1281" s="506"/>
      <c r="N1281" s="506"/>
      <c r="O1281" s="506"/>
      <c r="P1281" s="506"/>
    </row>
    <row r="1282" spans="3:16" s="360" customFormat="1" ht="15" customHeight="1" x14ac:dyDescent="0.2">
      <c r="C1282" s="2164" t="s">
        <v>4223</v>
      </c>
      <c r="D1282" s="2121">
        <f t="shared" si="13"/>
        <v>4</v>
      </c>
      <c r="E1282" s="2165" t="s">
        <v>4149</v>
      </c>
      <c r="F1282" s="2165" t="s">
        <v>4149</v>
      </c>
      <c r="G1282" s="2165" t="s">
        <v>4149</v>
      </c>
      <c r="H1282" s="2123">
        <v>4</v>
      </c>
      <c r="I1282" s="1644">
        <v>0</v>
      </c>
      <c r="J1282" s="1644">
        <v>1</v>
      </c>
      <c r="K1282" s="2166">
        <v>4.5999999999999996</v>
      </c>
      <c r="L1282" s="506"/>
      <c r="M1282" s="506"/>
      <c r="N1282" s="506"/>
      <c r="O1282" s="506"/>
      <c r="P1282" s="506"/>
    </row>
    <row r="1283" spans="3:16" s="360" customFormat="1" ht="15" customHeight="1" x14ac:dyDescent="0.2">
      <c r="C1283" s="2120" t="s">
        <v>4224</v>
      </c>
      <c r="D1283" s="2125">
        <v>15</v>
      </c>
      <c r="E1283" s="2165" t="s">
        <v>4149</v>
      </c>
      <c r="F1283" s="2165" t="s">
        <v>4149</v>
      </c>
      <c r="G1283" s="2165" t="s">
        <v>4149</v>
      </c>
      <c r="H1283" s="2165" t="s">
        <v>4149</v>
      </c>
      <c r="I1283" s="2165" t="s">
        <v>4149</v>
      </c>
      <c r="J1283" s="2165" t="s">
        <v>4149</v>
      </c>
      <c r="K1283" s="2167">
        <v>0.9</v>
      </c>
      <c r="L1283" s="506"/>
      <c r="M1283" s="506"/>
      <c r="N1283" s="506"/>
      <c r="O1283" s="506"/>
      <c r="P1283" s="506"/>
    </row>
    <row r="1284" spans="3:16" s="360" customFormat="1" ht="15" customHeight="1" x14ac:dyDescent="0.2">
      <c r="C1284" s="2168" t="s">
        <v>4225</v>
      </c>
      <c r="D1284" s="2125">
        <v>20</v>
      </c>
      <c r="E1284" s="2165" t="s">
        <v>4149</v>
      </c>
      <c r="F1284" s="2165" t="s">
        <v>4149</v>
      </c>
      <c r="G1284" s="2165" t="s">
        <v>4149</v>
      </c>
      <c r="H1284" s="2165" t="s">
        <v>4149</v>
      </c>
      <c r="I1284" s="2165" t="s">
        <v>4149</v>
      </c>
      <c r="J1284" s="2165" t="s">
        <v>4149</v>
      </c>
      <c r="K1284" s="2169">
        <v>0.9</v>
      </c>
      <c r="L1284" s="506"/>
      <c r="M1284" s="506"/>
      <c r="N1284" s="506"/>
      <c r="O1284" s="506"/>
      <c r="P1284" s="506"/>
    </row>
    <row r="1285" spans="3:16" s="360" customFormat="1" ht="15" customHeight="1" x14ac:dyDescent="0.2">
      <c r="C1285" s="2168" t="s">
        <v>4226</v>
      </c>
      <c r="D1285" s="2125">
        <v>30</v>
      </c>
      <c r="E1285" s="2165" t="s">
        <v>4149</v>
      </c>
      <c r="F1285" s="2165" t="s">
        <v>4149</v>
      </c>
      <c r="G1285" s="2165" t="s">
        <v>4149</v>
      </c>
      <c r="H1285" s="2165" t="s">
        <v>4149</v>
      </c>
      <c r="I1285" s="2165" t="s">
        <v>4149</v>
      </c>
      <c r="J1285" s="2165" t="s">
        <v>4149</v>
      </c>
      <c r="K1285" s="2169">
        <v>0.9</v>
      </c>
      <c r="L1285" s="506"/>
      <c r="M1285" s="506"/>
      <c r="N1285" s="506"/>
      <c r="O1285" s="506"/>
      <c r="P1285" s="506"/>
    </row>
    <row r="1286" spans="3:16" s="360" customFormat="1" ht="15" customHeight="1" x14ac:dyDescent="0.2">
      <c r="C1286" s="2120" t="s">
        <v>4227</v>
      </c>
      <c r="D1286" s="2125">
        <v>5</v>
      </c>
      <c r="E1286" s="2165" t="s">
        <v>4149</v>
      </c>
      <c r="F1286" s="2165" t="s">
        <v>4149</v>
      </c>
      <c r="G1286" s="2165" t="s">
        <v>4149</v>
      </c>
      <c r="H1286" s="2165" t="s">
        <v>4149</v>
      </c>
      <c r="I1286" s="2165" t="s">
        <v>4149</v>
      </c>
      <c r="J1286" s="2165" t="s">
        <v>4149</v>
      </c>
      <c r="K1286" s="2169">
        <v>9</v>
      </c>
      <c r="L1286" s="506"/>
      <c r="M1286" s="506"/>
      <c r="N1286" s="506"/>
      <c r="O1286" s="506"/>
      <c r="P1286" s="506"/>
    </row>
    <row r="1287" spans="3:16" s="360" customFormat="1" ht="15" customHeight="1" x14ac:dyDescent="0.2">
      <c r="C1287" s="2120" t="s">
        <v>4228</v>
      </c>
      <c r="D1287" s="2125">
        <v>10</v>
      </c>
      <c r="E1287" s="2165" t="s">
        <v>4149</v>
      </c>
      <c r="F1287" s="2165" t="s">
        <v>4149</v>
      </c>
      <c r="G1287" s="2165" t="s">
        <v>4149</v>
      </c>
      <c r="H1287" s="2165" t="s">
        <v>4149</v>
      </c>
      <c r="I1287" s="2165" t="s">
        <v>4149</v>
      </c>
      <c r="J1287" s="2165" t="s">
        <v>4149</v>
      </c>
      <c r="K1287" s="2169">
        <v>0.9</v>
      </c>
      <c r="L1287" s="506"/>
      <c r="M1287" s="506"/>
      <c r="N1287" s="506"/>
      <c r="O1287" s="506"/>
      <c r="P1287" s="506"/>
    </row>
    <row r="1288" spans="3:16" s="360" customFormat="1" ht="15" customHeight="1" x14ac:dyDescent="0.2">
      <c r="C1288" s="2164" t="s">
        <v>4229</v>
      </c>
      <c r="D1288" s="2121">
        <f t="shared" ref="D1288:D1293" si="14">+H1288</f>
        <v>44</v>
      </c>
      <c r="E1288" s="2165" t="s">
        <v>4149</v>
      </c>
      <c r="F1288" s="2165" t="s">
        <v>4149</v>
      </c>
      <c r="G1288" s="2165" t="s">
        <v>4149</v>
      </c>
      <c r="H1288" s="2170">
        <v>44</v>
      </c>
      <c r="I1288" s="2171">
        <v>0</v>
      </c>
      <c r="J1288" s="2171">
        <v>150</v>
      </c>
      <c r="K1288" s="2169">
        <v>1</v>
      </c>
      <c r="L1288" s="506"/>
      <c r="M1288" s="506"/>
      <c r="N1288" s="506"/>
      <c r="O1288" s="506"/>
      <c r="P1288" s="506"/>
    </row>
    <row r="1289" spans="3:16" s="360" customFormat="1" ht="15" customHeight="1" x14ac:dyDescent="0.2">
      <c r="C1289" s="2164" t="s">
        <v>4230</v>
      </c>
      <c r="D1289" s="2121">
        <f t="shared" si="14"/>
        <v>44</v>
      </c>
      <c r="E1289" s="2165" t="s">
        <v>4149</v>
      </c>
      <c r="F1289" s="2165" t="s">
        <v>4149</v>
      </c>
      <c r="G1289" s="2165" t="s">
        <v>4149</v>
      </c>
      <c r="H1289" s="2170">
        <v>44</v>
      </c>
      <c r="I1289" s="2171">
        <v>150</v>
      </c>
      <c r="J1289" s="2171">
        <v>0</v>
      </c>
      <c r="K1289" s="2169">
        <v>1</v>
      </c>
      <c r="L1289" s="506"/>
      <c r="M1289" s="506"/>
      <c r="N1289" s="506"/>
      <c r="O1289" s="506"/>
      <c r="P1289" s="506"/>
    </row>
    <row r="1290" spans="3:16" s="360" customFormat="1" ht="15" customHeight="1" x14ac:dyDescent="0.2">
      <c r="C1290" s="2172" t="s">
        <v>4231</v>
      </c>
      <c r="D1290" s="2121">
        <f t="shared" si="14"/>
        <v>80</v>
      </c>
      <c r="E1290" s="2165" t="s">
        <v>4149</v>
      </c>
      <c r="F1290" s="2165" t="s">
        <v>4149</v>
      </c>
      <c r="G1290" s="2165" t="s">
        <v>4149</v>
      </c>
      <c r="H1290" s="2170">
        <v>80</v>
      </c>
      <c r="I1290" s="2171">
        <v>0</v>
      </c>
      <c r="J1290" s="2171">
        <v>300</v>
      </c>
      <c r="K1290" s="2169">
        <v>0.9</v>
      </c>
      <c r="L1290" s="506"/>
      <c r="M1290" s="506"/>
      <c r="N1290" s="506"/>
      <c r="O1290" s="506"/>
      <c r="P1290" s="506"/>
    </row>
    <row r="1291" spans="3:16" s="360" customFormat="1" ht="15" customHeight="1" x14ac:dyDescent="0.2">
      <c r="C1291" s="2164" t="s">
        <v>4232</v>
      </c>
      <c r="D1291" s="2121">
        <f t="shared" si="14"/>
        <v>80</v>
      </c>
      <c r="E1291" s="2165" t="s">
        <v>4149</v>
      </c>
      <c r="F1291" s="2165" t="s">
        <v>4149</v>
      </c>
      <c r="G1291" s="2165" t="s">
        <v>4149</v>
      </c>
      <c r="H1291" s="2170">
        <v>80</v>
      </c>
      <c r="I1291" s="2171">
        <v>300</v>
      </c>
      <c r="J1291" s="2171">
        <v>0</v>
      </c>
      <c r="K1291" s="2169">
        <v>0.9</v>
      </c>
      <c r="L1291" s="506"/>
      <c r="M1291" s="506"/>
      <c r="N1291" s="506"/>
      <c r="O1291" s="506"/>
      <c r="P1291" s="506"/>
    </row>
    <row r="1292" spans="3:16" s="360" customFormat="1" ht="15" customHeight="1" x14ac:dyDescent="0.2">
      <c r="C1292" s="2164" t="s">
        <v>4233</v>
      </c>
      <c r="D1292" s="2121">
        <f t="shared" si="14"/>
        <v>200</v>
      </c>
      <c r="E1292" s="2165" t="s">
        <v>4149</v>
      </c>
      <c r="F1292" s="2165" t="s">
        <v>4149</v>
      </c>
      <c r="G1292" s="2165" t="s">
        <v>4149</v>
      </c>
      <c r="H1292" s="2170">
        <v>200</v>
      </c>
      <c r="I1292" s="2171">
        <v>1000</v>
      </c>
      <c r="J1292" s="2171">
        <v>0</v>
      </c>
      <c r="K1292" s="2169">
        <v>0.5</v>
      </c>
      <c r="L1292" s="506"/>
      <c r="M1292" s="506"/>
      <c r="N1292" s="506"/>
      <c r="O1292" s="506"/>
      <c r="P1292" s="506"/>
    </row>
    <row r="1293" spans="3:16" s="360" customFormat="1" ht="15" customHeight="1" thickBot="1" x14ac:dyDescent="0.25">
      <c r="C1293" s="2173" t="s">
        <v>4234</v>
      </c>
      <c r="D1293" s="2174">
        <f t="shared" si="14"/>
        <v>200</v>
      </c>
      <c r="E1293" s="2175" t="s">
        <v>4149</v>
      </c>
      <c r="F1293" s="2175" t="s">
        <v>4149</v>
      </c>
      <c r="G1293" s="2175" t="s">
        <v>4149</v>
      </c>
      <c r="H1293" s="2176">
        <v>200</v>
      </c>
      <c r="I1293" s="2177">
        <v>0</v>
      </c>
      <c r="J1293" s="2177">
        <v>1000</v>
      </c>
      <c r="K1293" s="2178">
        <v>0.5</v>
      </c>
      <c r="L1293" s="506"/>
      <c r="M1293" s="506"/>
      <c r="N1293" s="506"/>
      <c r="O1293" s="506"/>
      <c r="P1293" s="506"/>
    </row>
    <row r="1294" spans="3:16" s="360" customFormat="1" ht="15" customHeight="1" x14ac:dyDescent="0.2">
      <c r="C1294" s="2179" t="s">
        <v>1474</v>
      </c>
      <c r="D1294" s="876"/>
      <c r="E1294" s="848"/>
      <c r="F1294" s="848"/>
      <c r="G1294" s="848"/>
      <c r="H1294" s="848"/>
      <c r="I1294" s="848"/>
      <c r="J1294" s="848"/>
      <c r="K1294" s="2180"/>
      <c r="L1294" s="506"/>
      <c r="M1294" s="506"/>
      <c r="N1294" s="506"/>
      <c r="O1294" s="506"/>
      <c r="P1294" s="506"/>
    </row>
    <row r="1295" spans="3:16" s="360" customFormat="1" ht="15" customHeight="1" x14ac:dyDescent="0.2">
      <c r="C1295" s="2133" t="s">
        <v>4235</v>
      </c>
      <c r="D1295" s="893"/>
      <c r="E1295" s="848"/>
      <c r="F1295" s="848"/>
      <c r="G1295" s="848"/>
      <c r="H1295" s="848"/>
      <c r="I1295" s="848"/>
      <c r="J1295" s="848"/>
      <c r="K1295" s="2180"/>
      <c r="L1295" s="506"/>
      <c r="M1295" s="506"/>
      <c r="N1295" s="506"/>
      <c r="O1295" s="506"/>
      <c r="P1295" s="506"/>
    </row>
    <row r="1296" spans="3:16" s="360" customFormat="1" ht="15" customHeight="1" x14ac:dyDescent="0.2">
      <c r="C1296" s="2133" t="s">
        <v>4236</v>
      </c>
      <c r="D1296" s="893"/>
      <c r="E1296" s="848"/>
      <c r="F1296" s="848"/>
      <c r="G1296" s="848"/>
      <c r="H1296" s="848"/>
      <c r="I1296" s="848"/>
      <c r="J1296" s="848"/>
      <c r="K1296" s="2180"/>
      <c r="L1296" s="506"/>
      <c r="M1296" s="506"/>
      <c r="N1296" s="506"/>
      <c r="O1296" s="506"/>
      <c r="P1296" s="506"/>
    </row>
    <row r="1297" spans="3:16" s="360" customFormat="1" ht="15" customHeight="1" x14ac:dyDescent="0.2">
      <c r="C1297" s="2133" t="s">
        <v>4167</v>
      </c>
      <c r="D1297" s="893"/>
      <c r="E1297" s="848"/>
      <c r="F1297" s="848"/>
      <c r="G1297" s="848"/>
      <c r="H1297" s="848"/>
      <c r="I1297" s="848"/>
      <c r="J1297" s="848"/>
      <c r="K1297" s="2180"/>
      <c r="L1297" s="506"/>
      <c r="M1297" s="506"/>
      <c r="N1297" s="506"/>
      <c r="O1297" s="506"/>
      <c r="P1297" s="506"/>
    </row>
    <row r="1298" spans="3:16" s="360" customFormat="1" ht="15" customHeight="1" x14ac:dyDescent="0.2">
      <c r="C1298" s="2181" t="s">
        <v>4237</v>
      </c>
      <c r="D1298" s="712"/>
      <c r="E1298" s="712"/>
      <c r="F1298" s="712"/>
      <c r="G1298" s="712"/>
      <c r="H1298" s="712"/>
      <c r="I1298" s="712"/>
      <c r="J1298" s="712"/>
      <c r="K1298" s="2182"/>
      <c r="L1298" s="506"/>
      <c r="M1298" s="506"/>
      <c r="N1298" s="506"/>
      <c r="O1298" s="506"/>
      <c r="P1298" s="506"/>
    </row>
    <row r="1299" spans="3:16" s="360" customFormat="1" ht="26.25" customHeight="1" x14ac:dyDescent="0.2">
      <c r="C1299" s="4894" t="s">
        <v>4238</v>
      </c>
      <c r="D1299" s="4036"/>
      <c r="E1299" s="4036"/>
      <c r="F1299" s="4036"/>
      <c r="G1299" s="4036"/>
      <c r="H1299" s="4036"/>
      <c r="I1299" s="4036"/>
      <c r="J1299" s="4036"/>
      <c r="K1299" s="4895"/>
      <c r="L1299" s="506"/>
      <c r="M1299" s="506"/>
      <c r="N1299" s="506"/>
      <c r="O1299" s="506"/>
      <c r="P1299" s="506"/>
    </row>
    <row r="1300" spans="3:16" s="360" customFormat="1" ht="15" customHeight="1" x14ac:dyDescent="0.2">
      <c r="C1300" s="2181" t="s">
        <v>4239</v>
      </c>
      <c r="D1300" s="712"/>
      <c r="E1300" s="712"/>
      <c r="F1300" s="712"/>
      <c r="G1300" s="712"/>
      <c r="H1300" s="712"/>
      <c r="I1300" s="712"/>
      <c r="J1300" s="712"/>
      <c r="K1300" s="2182"/>
      <c r="L1300" s="506"/>
      <c r="M1300" s="506"/>
      <c r="N1300" s="506"/>
      <c r="O1300" s="506"/>
      <c r="P1300" s="506"/>
    </row>
    <row r="1301" spans="3:16" s="360" customFormat="1" ht="15" customHeight="1" thickBot="1" x14ac:dyDescent="0.25">
      <c r="C1301" s="2183" t="s">
        <v>4171</v>
      </c>
      <c r="D1301" s="2184"/>
      <c r="E1301" s="2184"/>
      <c r="F1301" s="2184"/>
      <c r="G1301" s="2184"/>
      <c r="H1301" s="2184"/>
      <c r="I1301" s="2184"/>
      <c r="J1301" s="2184"/>
      <c r="K1301" s="2185"/>
      <c r="L1301" s="506"/>
      <c r="M1301" s="506"/>
      <c r="N1301" s="506"/>
      <c r="O1301" s="506"/>
      <c r="P1301" s="506"/>
    </row>
    <row r="1302" spans="3:16" s="360" customFormat="1" ht="15" customHeight="1" thickTop="1" x14ac:dyDescent="0.3">
      <c r="C1302" s="4890"/>
      <c r="D1302" s="4890"/>
      <c r="E1302" s="534"/>
      <c r="F1302" s="534"/>
      <c r="G1302" s="534"/>
      <c r="H1302" s="534"/>
      <c r="I1302" s="506"/>
      <c r="J1302" s="506"/>
      <c r="K1302" s="506"/>
      <c r="L1302" s="506"/>
      <c r="M1302" s="506"/>
      <c r="N1302" s="506"/>
      <c r="O1302" s="506"/>
      <c r="P1302" s="506"/>
    </row>
    <row r="1303" spans="3:16" s="360" customFormat="1" ht="15" customHeight="1" thickBot="1" x14ac:dyDescent="0.35">
      <c r="C1303" s="534"/>
      <c r="D1303" s="534"/>
      <c r="E1303" s="534"/>
      <c r="F1303" s="534"/>
      <c r="G1303" s="534"/>
      <c r="H1303" s="534"/>
      <c r="I1303" s="506"/>
      <c r="J1303" s="506"/>
      <c r="K1303" s="506"/>
      <c r="L1303" s="506"/>
      <c r="M1303" s="506"/>
      <c r="N1303" s="506"/>
      <c r="O1303" s="506"/>
      <c r="P1303" s="506"/>
    </row>
    <row r="1304" spans="3:16" s="360" customFormat="1" ht="15" customHeight="1" thickTop="1" x14ac:dyDescent="0.2">
      <c r="C1304" s="5238" t="s">
        <v>560</v>
      </c>
      <c r="D1304" s="5239"/>
      <c r="E1304" s="5240"/>
      <c r="F1304" s="5240"/>
      <c r="G1304" s="5240"/>
      <c r="H1304" s="5240"/>
      <c r="I1304" s="5240"/>
      <c r="J1304" s="5240"/>
      <c r="K1304" s="5241"/>
      <c r="L1304" s="506"/>
      <c r="M1304" s="506"/>
      <c r="N1304" s="506"/>
      <c r="O1304" s="506"/>
      <c r="P1304" s="506"/>
    </row>
    <row r="1305" spans="3:16" s="360" customFormat="1" ht="15" customHeight="1" x14ac:dyDescent="0.2">
      <c r="C1305" s="4996" t="s">
        <v>4140</v>
      </c>
      <c r="D1305" s="5242" t="s">
        <v>4141</v>
      </c>
      <c r="E1305" s="5183" t="s">
        <v>224</v>
      </c>
      <c r="F1305" s="5183"/>
      <c r="G1305" s="5183"/>
      <c r="H1305" s="5183"/>
      <c r="I1305" s="5183" t="s">
        <v>3731</v>
      </c>
      <c r="J1305" s="5183"/>
      <c r="K1305" s="5202"/>
      <c r="L1305" s="506"/>
      <c r="M1305" s="506"/>
      <c r="N1305" s="506"/>
      <c r="O1305" s="506"/>
      <c r="P1305" s="506"/>
    </row>
    <row r="1306" spans="3:16" s="360" customFormat="1" ht="15" customHeight="1" x14ac:dyDescent="0.2">
      <c r="C1306" s="4996"/>
      <c r="D1306" s="5243"/>
      <c r="E1306" s="5237" t="s">
        <v>2770</v>
      </c>
      <c r="F1306" s="4997" t="s">
        <v>349</v>
      </c>
      <c r="G1306" s="4997" t="s">
        <v>4142</v>
      </c>
      <c r="H1306" s="4997" t="s">
        <v>4143</v>
      </c>
      <c r="I1306" s="4997" t="s">
        <v>2773</v>
      </c>
      <c r="J1306" s="2119" t="s">
        <v>4144</v>
      </c>
      <c r="K1306" s="5245" t="s">
        <v>4145</v>
      </c>
      <c r="L1306" s="506"/>
      <c r="M1306" s="506"/>
      <c r="N1306" s="506"/>
      <c r="O1306" s="506"/>
      <c r="P1306" s="506"/>
    </row>
    <row r="1307" spans="3:16" s="360" customFormat="1" ht="15" customHeight="1" x14ac:dyDescent="0.2">
      <c r="C1307" s="4996"/>
      <c r="D1307" s="5243"/>
      <c r="E1307" s="5237"/>
      <c r="F1307" s="4997"/>
      <c r="G1307" s="4997"/>
      <c r="H1307" s="4997"/>
      <c r="I1307" s="4997"/>
      <c r="J1307" s="4997" t="s">
        <v>4146</v>
      </c>
      <c r="K1307" s="5246"/>
      <c r="L1307" s="506"/>
      <c r="M1307" s="506"/>
      <c r="N1307" s="506"/>
      <c r="O1307" s="506"/>
      <c r="P1307" s="506"/>
    </row>
    <row r="1308" spans="3:16" s="360" customFormat="1" ht="34.5" customHeight="1" x14ac:dyDescent="0.2">
      <c r="C1308" s="4996"/>
      <c r="D1308" s="5244"/>
      <c r="E1308" s="5237"/>
      <c r="F1308" s="4997"/>
      <c r="G1308" s="4997"/>
      <c r="H1308" s="4997"/>
      <c r="I1308" s="4997"/>
      <c r="J1308" s="4997"/>
      <c r="K1308" s="5006"/>
      <c r="L1308" s="506"/>
      <c r="M1308" s="506"/>
      <c r="N1308" s="506"/>
      <c r="O1308" s="506"/>
      <c r="P1308" s="506"/>
    </row>
    <row r="1309" spans="3:16" s="360" customFormat="1" ht="15" customHeight="1" x14ac:dyDescent="0.2">
      <c r="C1309" s="2120" t="s">
        <v>4147</v>
      </c>
      <c r="D1309" s="2121">
        <f>+E1309+I1309</f>
        <v>0</v>
      </c>
      <c r="E1309" s="2122">
        <v>0</v>
      </c>
      <c r="F1309" s="1644">
        <v>0</v>
      </c>
      <c r="G1309" s="1644">
        <v>0.08</v>
      </c>
      <c r="H1309" s="1644">
        <v>0.19</v>
      </c>
      <c r="I1309" s="2123">
        <v>0</v>
      </c>
      <c r="J1309" s="1644">
        <v>0</v>
      </c>
      <c r="K1309" s="2124">
        <v>0</v>
      </c>
      <c r="L1309" s="506"/>
      <c r="M1309" s="506"/>
      <c r="N1309" s="506"/>
      <c r="O1309" s="506"/>
      <c r="P1309" s="506"/>
    </row>
    <row r="1310" spans="3:16" s="360" customFormat="1" ht="15" customHeight="1" x14ac:dyDescent="0.2">
      <c r="C1310" s="2120" t="s">
        <v>4148</v>
      </c>
      <c r="D1310" s="2121">
        <f t="shared" ref="D1310:D1325" si="15">+I1310</f>
        <v>5</v>
      </c>
      <c r="E1310" s="2122" t="s">
        <v>4149</v>
      </c>
      <c r="F1310" s="2122" t="s">
        <v>4149</v>
      </c>
      <c r="G1310" s="2122" t="s">
        <v>4149</v>
      </c>
      <c r="H1310" s="2122" t="s">
        <v>4149</v>
      </c>
      <c r="I1310" s="2123">
        <v>5</v>
      </c>
      <c r="J1310" s="1644">
        <v>0</v>
      </c>
      <c r="K1310" s="2124">
        <v>1.2</v>
      </c>
      <c r="L1310" s="506"/>
      <c r="M1310" s="506"/>
      <c r="N1310" s="506"/>
      <c r="O1310" s="506"/>
      <c r="P1310" s="506"/>
    </row>
    <row r="1311" spans="3:16" s="360" customFormat="1" ht="15" customHeight="1" x14ac:dyDescent="0.2">
      <c r="C1311" s="2120" t="s">
        <v>4150</v>
      </c>
      <c r="D1311" s="2121">
        <f t="shared" si="15"/>
        <v>5</v>
      </c>
      <c r="E1311" s="2122" t="s">
        <v>4149</v>
      </c>
      <c r="F1311" s="2122" t="s">
        <v>4149</v>
      </c>
      <c r="G1311" s="2122" t="s">
        <v>4149</v>
      </c>
      <c r="H1311" s="2122" t="s">
        <v>4149</v>
      </c>
      <c r="I1311" s="2123">
        <v>5</v>
      </c>
      <c r="J1311" s="1644">
        <v>0</v>
      </c>
      <c r="K1311" s="2124">
        <v>1.2</v>
      </c>
      <c r="L1311" s="506"/>
      <c r="M1311" s="506"/>
      <c r="N1311" s="506"/>
      <c r="O1311" s="506"/>
      <c r="P1311" s="506"/>
    </row>
    <row r="1312" spans="3:16" s="360" customFormat="1" ht="15" customHeight="1" x14ac:dyDescent="0.2">
      <c r="C1312" s="2120" t="s">
        <v>4151</v>
      </c>
      <c r="D1312" s="2121">
        <f t="shared" si="15"/>
        <v>40</v>
      </c>
      <c r="E1312" s="2122" t="s">
        <v>4149</v>
      </c>
      <c r="F1312" s="2122" t="s">
        <v>4149</v>
      </c>
      <c r="G1312" s="2122" t="s">
        <v>4149</v>
      </c>
      <c r="H1312" s="2122" t="s">
        <v>4149</v>
      </c>
      <c r="I1312" s="2123">
        <v>40</v>
      </c>
      <c r="J1312" s="1644">
        <v>100</v>
      </c>
      <c r="K1312" s="2124">
        <v>1.5</v>
      </c>
      <c r="L1312" s="506"/>
      <c r="M1312" s="506"/>
      <c r="N1312" s="506"/>
      <c r="O1312" s="506"/>
      <c r="P1312" s="506"/>
    </row>
    <row r="1313" spans="3:16" s="360" customFormat="1" ht="15" customHeight="1" x14ac:dyDescent="0.2">
      <c r="C1313" s="2120" t="s">
        <v>4152</v>
      </c>
      <c r="D1313" s="2121">
        <f t="shared" si="15"/>
        <v>35</v>
      </c>
      <c r="E1313" s="2122" t="s">
        <v>4149</v>
      </c>
      <c r="F1313" s="2122" t="s">
        <v>4149</v>
      </c>
      <c r="G1313" s="2122" t="s">
        <v>4149</v>
      </c>
      <c r="H1313" s="2122" t="s">
        <v>4149</v>
      </c>
      <c r="I1313" s="2122">
        <v>35</v>
      </c>
      <c r="J1313" s="1644">
        <v>100</v>
      </c>
      <c r="K1313" s="2124">
        <v>1.5</v>
      </c>
      <c r="L1313" s="506"/>
      <c r="M1313" s="506"/>
      <c r="N1313" s="506"/>
      <c r="O1313" s="506"/>
      <c r="P1313" s="506"/>
    </row>
    <row r="1314" spans="3:16" s="360" customFormat="1" ht="15" customHeight="1" x14ac:dyDescent="0.2">
      <c r="C1314" s="2120" t="s">
        <v>4153</v>
      </c>
      <c r="D1314" s="2121">
        <f t="shared" si="15"/>
        <v>50</v>
      </c>
      <c r="E1314" s="2122" t="s">
        <v>4149</v>
      </c>
      <c r="F1314" s="2122" t="s">
        <v>4149</v>
      </c>
      <c r="G1314" s="2122" t="s">
        <v>4149</v>
      </c>
      <c r="H1314" s="2122" t="s">
        <v>4149</v>
      </c>
      <c r="I1314" s="2122">
        <v>50</v>
      </c>
      <c r="J1314" s="1644">
        <v>100</v>
      </c>
      <c r="K1314" s="2124">
        <v>1.5</v>
      </c>
      <c r="L1314" s="506"/>
      <c r="M1314" s="506"/>
      <c r="N1314" s="506"/>
      <c r="O1314" s="506"/>
      <c r="P1314" s="506"/>
    </row>
    <row r="1315" spans="3:16" s="360" customFormat="1" ht="15" customHeight="1" x14ac:dyDescent="0.2">
      <c r="C1315" s="2120" t="s">
        <v>4154</v>
      </c>
      <c r="D1315" s="2121">
        <f t="shared" si="15"/>
        <v>60</v>
      </c>
      <c r="E1315" s="2122" t="s">
        <v>4149</v>
      </c>
      <c r="F1315" s="2122" t="s">
        <v>4149</v>
      </c>
      <c r="G1315" s="2122" t="s">
        <v>4149</v>
      </c>
      <c r="H1315" s="2122" t="s">
        <v>4149</v>
      </c>
      <c r="I1315" s="2122">
        <v>60</v>
      </c>
      <c r="J1315" s="1644">
        <v>100</v>
      </c>
      <c r="K1315" s="2124">
        <v>1.5</v>
      </c>
      <c r="L1315" s="506"/>
      <c r="M1315" s="506"/>
      <c r="N1315" s="506"/>
      <c r="O1315" s="506"/>
      <c r="P1315" s="506"/>
    </row>
    <row r="1316" spans="3:16" s="360" customFormat="1" ht="15" customHeight="1" x14ac:dyDescent="0.2">
      <c r="C1316" s="2120" t="s">
        <v>4155</v>
      </c>
      <c r="D1316" s="2125">
        <f t="shared" si="15"/>
        <v>70</v>
      </c>
      <c r="E1316" s="2122" t="s">
        <v>4149</v>
      </c>
      <c r="F1316" s="2122" t="s">
        <v>4149</v>
      </c>
      <c r="G1316" s="2122" t="s">
        <v>4149</v>
      </c>
      <c r="H1316" s="2122" t="s">
        <v>4149</v>
      </c>
      <c r="I1316" s="2122">
        <v>70</v>
      </c>
      <c r="J1316" s="1644">
        <v>100</v>
      </c>
      <c r="K1316" s="2124">
        <v>1.5</v>
      </c>
      <c r="L1316" s="506"/>
      <c r="M1316" s="506"/>
      <c r="N1316" s="506"/>
      <c r="O1316" s="506"/>
      <c r="P1316" s="506"/>
    </row>
    <row r="1317" spans="3:16" s="360" customFormat="1" ht="15" customHeight="1" x14ac:dyDescent="0.2">
      <c r="C1317" s="2120" t="s">
        <v>4156</v>
      </c>
      <c r="D1317" s="2125">
        <f t="shared" si="15"/>
        <v>80</v>
      </c>
      <c r="E1317" s="2122" t="s">
        <v>4149</v>
      </c>
      <c r="F1317" s="2122" t="s">
        <v>4149</v>
      </c>
      <c r="G1317" s="2122" t="s">
        <v>4149</v>
      </c>
      <c r="H1317" s="2122" t="s">
        <v>4149</v>
      </c>
      <c r="I1317" s="2122">
        <v>80</v>
      </c>
      <c r="J1317" s="1644">
        <v>100</v>
      </c>
      <c r="K1317" s="2124">
        <v>1.5</v>
      </c>
      <c r="L1317" s="506"/>
      <c r="M1317" s="506"/>
      <c r="N1317" s="506"/>
      <c r="O1317" s="506"/>
      <c r="P1317" s="506"/>
    </row>
    <row r="1318" spans="3:16" s="360" customFormat="1" ht="15" customHeight="1" x14ac:dyDescent="0.2">
      <c r="C1318" s="2120" t="s">
        <v>4157</v>
      </c>
      <c r="D1318" s="2125">
        <f t="shared" si="15"/>
        <v>90</v>
      </c>
      <c r="E1318" s="2122" t="s">
        <v>4149</v>
      </c>
      <c r="F1318" s="2122" t="s">
        <v>4149</v>
      </c>
      <c r="G1318" s="2122" t="s">
        <v>4149</v>
      </c>
      <c r="H1318" s="2122" t="s">
        <v>4149</v>
      </c>
      <c r="I1318" s="2122">
        <v>90</v>
      </c>
      <c r="J1318" s="1644">
        <v>100</v>
      </c>
      <c r="K1318" s="2124">
        <v>1.5</v>
      </c>
      <c r="L1318" s="506"/>
      <c r="M1318" s="506"/>
      <c r="N1318" s="506"/>
      <c r="O1318" s="506"/>
      <c r="P1318" s="506"/>
    </row>
    <row r="1319" spans="3:16" s="360" customFormat="1" ht="15" customHeight="1" x14ac:dyDescent="0.2">
      <c r="C1319" s="2120" t="s">
        <v>4158</v>
      </c>
      <c r="D1319" s="2125">
        <f t="shared" si="15"/>
        <v>100</v>
      </c>
      <c r="E1319" s="2122" t="s">
        <v>4149</v>
      </c>
      <c r="F1319" s="2122" t="s">
        <v>4149</v>
      </c>
      <c r="G1319" s="2122" t="s">
        <v>4149</v>
      </c>
      <c r="H1319" s="2122" t="s">
        <v>4149</v>
      </c>
      <c r="I1319" s="2122">
        <v>100</v>
      </c>
      <c r="J1319" s="1644">
        <v>100</v>
      </c>
      <c r="K1319" s="2124">
        <v>1.5</v>
      </c>
      <c r="L1319" s="506"/>
      <c r="M1319" s="506"/>
      <c r="N1319" s="506"/>
      <c r="O1319" s="506"/>
      <c r="P1319" s="506"/>
    </row>
    <row r="1320" spans="3:16" s="360" customFormat="1" ht="15" customHeight="1" x14ac:dyDescent="0.2">
      <c r="C1320" s="2120" t="s">
        <v>4159</v>
      </c>
      <c r="D1320" s="2125">
        <f t="shared" si="15"/>
        <v>3.5</v>
      </c>
      <c r="E1320" s="2122" t="s">
        <v>4149</v>
      </c>
      <c r="F1320" s="2122" t="s">
        <v>4149</v>
      </c>
      <c r="G1320" s="2122" t="s">
        <v>4149</v>
      </c>
      <c r="H1320" s="2122" t="s">
        <v>4149</v>
      </c>
      <c r="I1320" s="2122">
        <v>3.5</v>
      </c>
      <c r="J1320" s="1644">
        <v>100</v>
      </c>
      <c r="K1320" s="2124">
        <v>1.5</v>
      </c>
      <c r="L1320" s="506"/>
      <c r="M1320" s="506"/>
      <c r="N1320" s="506"/>
      <c r="O1320" s="506"/>
      <c r="P1320" s="506"/>
    </row>
    <row r="1321" spans="3:16" s="360" customFormat="1" ht="15" customHeight="1" x14ac:dyDescent="0.2">
      <c r="C1321" s="2120" t="s">
        <v>4160</v>
      </c>
      <c r="D1321" s="2125">
        <f t="shared" si="15"/>
        <v>5</v>
      </c>
      <c r="E1321" s="2122" t="s">
        <v>4149</v>
      </c>
      <c r="F1321" s="2122" t="s">
        <v>4149</v>
      </c>
      <c r="G1321" s="2122" t="s">
        <v>4149</v>
      </c>
      <c r="H1321" s="2122" t="s">
        <v>4149</v>
      </c>
      <c r="I1321" s="2122">
        <v>5</v>
      </c>
      <c r="J1321" s="1644">
        <v>100</v>
      </c>
      <c r="K1321" s="2124">
        <v>1.5</v>
      </c>
      <c r="L1321" s="506"/>
      <c r="M1321" s="506"/>
      <c r="N1321" s="506"/>
      <c r="O1321" s="506"/>
      <c r="P1321" s="506"/>
    </row>
    <row r="1322" spans="3:16" s="360" customFormat="1" ht="15" customHeight="1" x14ac:dyDescent="0.2">
      <c r="C1322" s="2120" t="s">
        <v>4161</v>
      </c>
      <c r="D1322" s="2125">
        <f t="shared" si="15"/>
        <v>7</v>
      </c>
      <c r="E1322" s="2122" t="s">
        <v>4149</v>
      </c>
      <c r="F1322" s="2122" t="s">
        <v>4149</v>
      </c>
      <c r="G1322" s="2122" t="s">
        <v>4149</v>
      </c>
      <c r="H1322" s="2122" t="s">
        <v>4149</v>
      </c>
      <c r="I1322" s="2122">
        <v>7</v>
      </c>
      <c r="J1322" s="1644">
        <v>100</v>
      </c>
      <c r="K1322" s="2124">
        <v>1.5</v>
      </c>
      <c r="L1322" s="506"/>
      <c r="M1322" s="506"/>
      <c r="N1322" s="506"/>
      <c r="O1322" s="506"/>
      <c r="P1322" s="506"/>
    </row>
    <row r="1323" spans="3:16" s="360" customFormat="1" ht="15" customHeight="1" x14ac:dyDescent="0.2">
      <c r="C1323" s="2120" t="s">
        <v>4158</v>
      </c>
      <c r="D1323" s="2125">
        <f t="shared" si="15"/>
        <v>10</v>
      </c>
      <c r="E1323" s="2122" t="s">
        <v>4149</v>
      </c>
      <c r="F1323" s="2122" t="s">
        <v>4149</v>
      </c>
      <c r="G1323" s="2122" t="s">
        <v>4149</v>
      </c>
      <c r="H1323" s="2122" t="s">
        <v>4149</v>
      </c>
      <c r="I1323" s="2122">
        <v>10</v>
      </c>
      <c r="J1323" s="1644">
        <v>100</v>
      </c>
      <c r="K1323" s="2124">
        <v>1.5</v>
      </c>
      <c r="L1323" s="506"/>
      <c r="M1323" s="506"/>
      <c r="N1323" s="506"/>
      <c r="O1323" s="506"/>
      <c r="P1323" s="506"/>
    </row>
    <row r="1324" spans="3:16" s="360" customFormat="1" ht="15" customHeight="1" x14ac:dyDescent="0.2">
      <c r="C1324" s="2120" t="s">
        <v>4162</v>
      </c>
      <c r="D1324" s="2125">
        <f t="shared" si="15"/>
        <v>15</v>
      </c>
      <c r="E1324" s="2122" t="s">
        <v>4149</v>
      </c>
      <c r="F1324" s="2122" t="s">
        <v>4149</v>
      </c>
      <c r="G1324" s="2122" t="s">
        <v>4149</v>
      </c>
      <c r="H1324" s="2122" t="s">
        <v>4149</v>
      </c>
      <c r="I1324" s="2122">
        <v>15</v>
      </c>
      <c r="J1324" s="1644">
        <v>100</v>
      </c>
      <c r="K1324" s="2124">
        <v>1.5</v>
      </c>
      <c r="L1324" s="506"/>
      <c r="M1324" s="506"/>
      <c r="N1324" s="506"/>
      <c r="O1324" s="506"/>
      <c r="P1324" s="506"/>
    </row>
    <row r="1325" spans="3:16" s="360" customFormat="1" ht="15" customHeight="1" x14ac:dyDescent="0.2">
      <c r="C1325" s="2120" t="s">
        <v>4163</v>
      </c>
      <c r="D1325" s="2125">
        <f t="shared" si="15"/>
        <v>20</v>
      </c>
      <c r="E1325" s="2122" t="s">
        <v>4149</v>
      </c>
      <c r="F1325" s="2122" t="s">
        <v>4149</v>
      </c>
      <c r="G1325" s="2122" t="s">
        <v>4149</v>
      </c>
      <c r="H1325" s="2122" t="s">
        <v>4149</v>
      </c>
      <c r="I1325" s="2122">
        <v>20</v>
      </c>
      <c r="J1325" s="1644">
        <v>100</v>
      </c>
      <c r="K1325" s="2124">
        <v>1.5</v>
      </c>
      <c r="L1325" s="506"/>
      <c r="M1325" s="506"/>
      <c r="N1325" s="506"/>
      <c r="O1325" s="506"/>
      <c r="P1325" s="506"/>
    </row>
    <row r="1326" spans="3:16" s="360" customFormat="1" ht="15" customHeight="1" x14ac:dyDescent="0.2">
      <c r="C1326" s="2120" t="s">
        <v>4164</v>
      </c>
      <c r="D1326" s="2125">
        <f>+I1326</f>
        <v>25</v>
      </c>
      <c r="E1326" s="2122" t="s">
        <v>4149</v>
      </c>
      <c r="F1326" s="2122" t="s">
        <v>4149</v>
      </c>
      <c r="G1326" s="2122" t="s">
        <v>4149</v>
      </c>
      <c r="H1326" s="2122" t="s">
        <v>4149</v>
      </c>
      <c r="I1326" s="2122">
        <v>25</v>
      </c>
      <c r="J1326" s="1644">
        <v>100</v>
      </c>
      <c r="K1326" s="2124">
        <v>1.5</v>
      </c>
      <c r="L1326" s="506"/>
      <c r="M1326" s="506"/>
      <c r="N1326" s="506"/>
      <c r="O1326" s="506"/>
      <c r="P1326" s="506"/>
    </row>
    <row r="1327" spans="3:16" s="360" customFormat="1" ht="15" customHeight="1" x14ac:dyDescent="0.2">
      <c r="C1327" s="2120" t="s">
        <v>4165</v>
      </c>
      <c r="D1327" s="2125">
        <f>+I1327</f>
        <v>30</v>
      </c>
      <c r="E1327" s="2122" t="s">
        <v>4149</v>
      </c>
      <c r="F1327" s="2122" t="s">
        <v>4149</v>
      </c>
      <c r="G1327" s="2122" t="s">
        <v>4149</v>
      </c>
      <c r="H1327" s="2122" t="s">
        <v>4149</v>
      </c>
      <c r="I1327" s="2122">
        <v>30</v>
      </c>
      <c r="J1327" s="1644">
        <v>100</v>
      </c>
      <c r="K1327" s="2124">
        <v>1.5</v>
      </c>
      <c r="L1327" s="506"/>
      <c r="M1327" s="506"/>
      <c r="N1327" s="506"/>
      <c r="O1327" s="506"/>
      <c r="P1327" s="506"/>
    </row>
    <row r="1328" spans="3:16" s="360" customFormat="1" ht="15" customHeight="1" thickBot="1" x14ac:dyDescent="0.25">
      <c r="C1328" s="2126" t="s">
        <v>4166</v>
      </c>
      <c r="D1328" s="2127">
        <f>+I1328</f>
        <v>45</v>
      </c>
      <c r="E1328" s="2122" t="s">
        <v>4149</v>
      </c>
      <c r="F1328" s="2122" t="s">
        <v>4149</v>
      </c>
      <c r="G1328" s="2122" t="s">
        <v>4149</v>
      </c>
      <c r="H1328" s="2122" t="s">
        <v>4149</v>
      </c>
      <c r="I1328" s="2128">
        <v>45</v>
      </c>
      <c r="J1328" s="1644">
        <v>100</v>
      </c>
      <c r="K1328" s="2124">
        <v>1.5</v>
      </c>
      <c r="L1328" s="506"/>
      <c r="M1328" s="506"/>
      <c r="N1328" s="506"/>
      <c r="O1328" s="506"/>
      <c r="P1328" s="506"/>
    </row>
    <row r="1329" spans="3:16" s="360" customFormat="1" ht="15" customHeight="1" x14ac:dyDescent="0.2">
      <c r="C1329" s="2129" t="s">
        <v>1474</v>
      </c>
      <c r="D1329" s="2130"/>
      <c r="E1329" s="2131"/>
      <c r="F1329" s="2131"/>
      <c r="G1329" s="2131"/>
      <c r="H1329" s="2131"/>
      <c r="I1329" s="2131"/>
      <c r="J1329" s="2131"/>
      <c r="K1329" s="2132"/>
      <c r="L1329" s="506"/>
      <c r="M1329" s="506"/>
      <c r="N1329" s="506"/>
      <c r="O1329" s="506"/>
      <c r="P1329" s="506"/>
    </row>
    <row r="1330" spans="3:16" s="360" customFormat="1" ht="15" customHeight="1" x14ac:dyDescent="0.2">
      <c r="C1330" s="2133" t="s">
        <v>932</v>
      </c>
      <c r="D1330" s="2134"/>
      <c r="E1330" s="2131"/>
      <c r="F1330" s="2131"/>
      <c r="G1330" s="2131"/>
      <c r="H1330" s="2131"/>
      <c r="I1330" s="2131"/>
      <c r="J1330" s="2131"/>
      <c r="K1330" s="2132"/>
      <c r="L1330" s="506"/>
      <c r="M1330" s="506"/>
      <c r="N1330" s="506"/>
      <c r="O1330" s="506"/>
      <c r="P1330" s="506"/>
    </row>
    <row r="1331" spans="3:16" s="360" customFormat="1" ht="15" customHeight="1" x14ac:dyDescent="0.2">
      <c r="C1331" s="2133" t="s">
        <v>4167</v>
      </c>
      <c r="D1331" s="2134"/>
      <c r="E1331" s="2131"/>
      <c r="F1331" s="2131"/>
      <c r="G1331" s="2131"/>
      <c r="H1331" s="2131"/>
      <c r="I1331" s="2131"/>
      <c r="J1331" s="2131"/>
      <c r="K1331" s="2132"/>
      <c r="L1331" s="506"/>
      <c r="M1331" s="506"/>
      <c r="N1331" s="506"/>
      <c r="O1331" s="506"/>
      <c r="P1331" s="506"/>
    </row>
    <row r="1332" spans="3:16" s="360" customFormat="1" ht="15" customHeight="1" x14ac:dyDescent="0.2">
      <c r="C1332" s="2133" t="s">
        <v>4168</v>
      </c>
      <c r="D1332" s="2109"/>
      <c r="E1332" s="2109"/>
      <c r="F1332" s="2109"/>
      <c r="G1332" s="2109"/>
      <c r="H1332" s="2109"/>
      <c r="I1332" s="2109"/>
      <c r="J1332" s="2109"/>
      <c r="K1332" s="2135"/>
      <c r="L1332" s="506"/>
      <c r="M1332" s="506"/>
      <c r="N1332" s="506"/>
      <c r="O1332" s="506"/>
      <c r="P1332" s="506"/>
    </row>
    <row r="1333" spans="3:16" s="360" customFormat="1" ht="23.25" customHeight="1" x14ac:dyDescent="0.2">
      <c r="C1333" s="4891" t="s">
        <v>4169</v>
      </c>
      <c r="D1333" s="4892"/>
      <c r="E1333" s="4892"/>
      <c r="F1333" s="4892"/>
      <c r="G1333" s="4892"/>
      <c r="H1333" s="4892"/>
      <c r="I1333" s="4892"/>
      <c r="J1333" s="4892"/>
      <c r="K1333" s="4893"/>
      <c r="L1333" s="506"/>
      <c r="M1333" s="506"/>
      <c r="N1333" s="506"/>
      <c r="O1333" s="506"/>
      <c r="P1333" s="506"/>
    </row>
    <row r="1334" spans="3:16" s="360" customFormat="1" ht="28.5" customHeight="1" x14ac:dyDescent="0.2">
      <c r="C1334" s="4891" t="s">
        <v>4170</v>
      </c>
      <c r="D1334" s="4947"/>
      <c r="E1334" s="4947"/>
      <c r="F1334" s="4947"/>
      <c r="G1334" s="4947"/>
      <c r="H1334" s="4947"/>
      <c r="I1334" s="4947"/>
      <c r="J1334" s="4947"/>
      <c r="K1334" s="4895"/>
      <c r="L1334" s="506"/>
      <c r="M1334" s="506"/>
      <c r="N1334" s="506"/>
      <c r="O1334" s="506"/>
      <c r="P1334" s="506"/>
    </row>
    <row r="1335" spans="3:16" s="360" customFormat="1" ht="15" customHeight="1" thickBot="1" x14ac:dyDescent="0.25">
      <c r="C1335" s="2136" t="s">
        <v>4171</v>
      </c>
      <c r="D1335" s="2137"/>
      <c r="E1335" s="2137"/>
      <c r="F1335" s="2137"/>
      <c r="G1335" s="2137"/>
      <c r="H1335" s="2137"/>
      <c r="I1335" s="2137"/>
      <c r="J1335" s="2137"/>
      <c r="K1335" s="2138"/>
      <c r="L1335" s="506"/>
      <c r="M1335" s="506"/>
      <c r="N1335" s="506"/>
      <c r="O1335" s="506"/>
      <c r="P1335" s="506"/>
    </row>
    <row r="1336" spans="3:16" s="360" customFormat="1" ht="15" customHeight="1" thickTop="1" x14ac:dyDescent="0.3">
      <c r="C1336" s="4890"/>
      <c r="D1336" s="4890"/>
      <c r="E1336" s="534"/>
      <c r="F1336" s="534"/>
      <c r="G1336" s="534"/>
      <c r="H1336" s="534"/>
      <c r="I1336" s="506"/>
      <c r="J1336" s="506"/>
      <c r="K1336" s="506"/>
      <c r="L1336" s="506"/>
      <c r="M1336" s="506"/>
      <c r="N1336" s="506"/>
      <c r="O1336" s="506"/>
      <c r="P1336" s="506"/>
    </row>
    <row r="1337" spans="3:16" s="360" customFormat="1" ht="15" customHeight="1" thickBot="1" x14ac:dyDescent="0.35">
      <c r="C1337" s="534"/>
      <c r="D1337" s="534"/>
      <c r="E1337" s="534"/>
      <c r="F1337" s="534"/>
      <c r="G1337" s="534"/>
      <c r="H1337" s="534"/>
      <c r="I1337" s="506"/>
      <c r="J1337" s="506"/>
      <c r="K1337" s="506"/>
      <c r="L1337" s="506"/>
      <c r="M1337" s="506"/>
      <c r="N1337" s="506"/>
      <c r="O1337" s="506"/>
      <c r="P1337" s="506"/>
    </row>
    <row r="1338" spans="3:16" s="360" customFormat="1" ht="15" customHeight="1" thickTop="1" x14ac:dyDescent="0.2">
      <c r="C1338" s="4905" t="s">
        <v>3984</v>
      </c>
      <c r="D1338" s="5193"/>
      <c r="E1338" s="5193"/>
      <c r="F1338" s="5193"/>
      <c r="G1338" s="5193"/>
      <c r="H1338" s="5193"/>
      <c r="I1338" s="5193"/>
      <c r="J1338" s="5193"/>
      <c r="K1338" s="5193"/>
      <c r="L1338" s="5194"/>
      <c r="M1338" s="506"/>
      <c r="N1338" s="506"/>
      <c r="O1338" s="506"/>
      <c r="P1338" s="506"/>
    </row>
    <row r="1339" spans="3:16" s="360" customFormat="1" ht="15" customHeight="1" x14ac:dyDescent="0.2">
      <c r="C1339" s="5195" t="s">
        <v>2768</v>
      </c>
      <c r="D1339" s="4920" t="s">
        <v>2766</v>
      </c>
      <c r="E1339" s="4920"/>
      <c r="F1339" s="4974" t="s">
        <v>3041</v>
      </c>
      <c r="G1339" s="4974"/>
      <c r="H1339" s="4974"/>
      <c r="I1339" s="5055" t="s">
        <v>3474</v>
      </c>
      <c r="J1339" s="5191"/>
      <c r="K1339" s="5191"/>
      <c r="L1339" s="5192"/>
      <c r="M1339" s="506"/>
      <c r="N1339" s="506"/>
      <c r="O1339" s="506"/>
      <c r="P1339" s="506"/>
    </row>
    <row r="1340" spans="3:16" s="360" customFormat="1" ht="36" customHeight="1" x14ac:dyDescent="0.2">
      <c r="C1340" s="5196"/>
      <c r="D1340" s="1347" t="s">
        <v>2770</v>
      </c>
      <c r="E1340" s="1347" t="s">
        <v>563</v>
      </c>
      <c r="F1340" s="1605" t="s">
        <v>3985</v>
      </c>
      <c r="G1340" s="1347" t="s">
        <v>3986</v>
      </c>
      <c r="H1340" s="1347" t="s">
        <v>2321</v>
      </c>
      <c r="I1340" s="1441" t="s">
        <v>2020</v>
      </c>
      <c r="J1340" s="1441" t="s">
        <v>2322</v>
      </c>
      <c r="K1340" s="1441" t="s">
        <v>2323</v>
      </c>
      <c r="L1340" s="1444" t="s">
        <v>2560</v>
      </c>
      <c r="M1340" s="506"/>
      <c r="N1340" s="506"/>
      <c r="O1340" s="506"/>
      <c r="P1340" s="506"/>
    </row>
    <row r="1341" spans="3:16" s="360" customFormat="1" ht="25.5" customHeight="1" x14ac:dyDescent="0.2">
      <c r="C1341" s="1445" t="s">
        <v>3987</v>
      </c>
      <c r="D1341" s="2067">
        <v>0</v>
      </c>
      <c r="E1341" s="2068" t="s">
        <v>1534</v>
      </c>
      <c r="F1341" s="1353">
        <v>0</v>
      </c>
      <c r="G1341" s="2068" t="s">
        <v>1534</v>
      </c>
      <c r="H1341" s="1352">
        <v>0.02</v>
      </c>
      <c r="I1341" s="1606">
        <v>0</v>
      </c>
      <c r="J1341" s="1606"/>
      <c r="K1341" s="1606">
        <v>0.06</v>
      </c>
      <c r="L1341" s="1607">
        <v>0.1</v>
      </c>
      <c r="M1341" s="506"/>
      <c r="N1341" s="506"/>
      <c r="O1341" s="506"/>
      <c r="P1341" s="506"/>
    </row>
    <row r="1342" spans="3:16" s="360" customFormat="1" ht="15" customHeight="1" x14ac:dyDescent="0.2">
      <c r="C1342" s="1323" t="s">
        <v>1474</v>
      </c>
      <c r="D1342" s="1560"/>
      <c r="E1342" s="1560"/>
      <c r="F1342" s="900"/>
      <c r="G1342" s="1300"/>
      <c r="H1342" s="1300"/>
      <c r="I1342" s="1300"/>
      <c r="J1342" s="1300"/>
      <c r="K1342" s="1300"/>
      <c r="L1342" s="1448"/>
      <c r="M1342" s="506"/>
      <c r="N1342" s="506"/>
      <c r="O1342" s="506"/>
      <c r="P1342" s="506"/>
    </row>
    <row r="1343" spans="3:16" s="360" customFormat="1" ht="15" customHeight="1" x14ac:dyDescent="0.2">
      <c r="C1343" s="4885" t="s">
        <v>3988</v>
      </c>
      <c r="D1343" s="4888"/>
      <c r="E1343" s="4888"/>
      <c r="F1343" s="4888"/>
      <c r="G1343" s="4888"/>
      <c r="H1343" s="4888"/>
      <c r="I1343" s="4888"/>
      <c r="J1343" s="4888"/>
      <c r="K1343" s="4888"/>
      <c r="L1343" s="4889"/>
      <c r="M1343" s="506"/>
      <c r="N1343" s="506"/>
      <c r="O1343" s="506"/>
      <c r="P1343" s="506"/>
    </row>
    <row r="1344" spans="3:16" s="360" customFormat="1" ht="15" customHeight="1" x14ac:dyDescent="0.2">
      <c r="C1344" s="4965" t="s">
        <v>2778</v>
      </c>
      <c r="D1344" s="4938"/>
      <c r="E1344" s="4938"/>
      <c r="F1344" s="4938"/>
      <c r="G1344" s="4938"/>
      <c r="H1344" s="4938"/>
      <c r="I1344" s="4938"/>
      <c r="J1344" s="4938"/>
      <c r="K1344" s="4938"/>
      <c r="L1344" s="4966"/>
      <c r="M1344" s="506"/>
      <c r="N1344" s="506"/>
      <c r="O1344" s="506"/>
      <c r="P1344" s="506"/>
    </row>
    <row r="1345" spans="3:16" s="360" customFormat="1" ht="15" customHeight="1" x14ac:dyDescent="0.2">
      <c r="C1345" s="1554" t="s">
        <v>3989</v>
      </c>
      <c r="D1345" s="1022"/>
      <c r="E1345" s="1022"/>
      <c r="F1345" s="1022"/>
      <c r="G1345" s="1022"/>
      <c r="H1345" s="1022"/>
      <c r="I1345" s="1022"/>
      <c r="J1345" s="1022"/>
      <c r="K1345" s="1022"/>
      <c r="L1345" s="1555"/>
      <c r="M1345" s="506"/>
      <c r="N1345" s="506"/>
      <c r="O1345" s="506"/>
      <c r="P1345" s="506"/>
    </row>
    <row r="1346" spans="3:16" s="360" customFormat="1" ht="15" customHeight="1" x14ac:dyDescent="0.2">
      <c r="C1346" s="1554" t="s">
        <v>3990</v>
      </c>
      <c r="D1346" s="1022"/>
      <c r="E1346" s="1022"/>
      <c r="F1346" s="1022"/>
      <c r="G1346" s="1022"/>
      <c r="H1346" s="1022"/>
      <c r="I1346" s="1022"/>
      <c r="J1346" s="1022"/>
      <c r="K1346" s="1022"/>
      <c r="L1346" s="1555"/>
      <c r="M1346" s="506"/>
      <c r="N1346" s="506"/>
      <c r="O1346" s="506"/>
      <c r="P1346" s="506"/>
    </row>
    <row r="1347" spans="3:16" s="360" customFormat="1" ht="15" customHeight="1" x14ac:dyDescent="0.2">
      <c r="C1347" s="4967" t="s">
        <v>3991</v>
      </c>
      <c r="D1347" s="4064"/>
      <c r="E1347" s="4064"/>
      <c r="F1347" s="4085"/>
      <c r="G1347" s="4085"/>
      <c r="H1347" s="4085"/>
      <c r="I1347" s="4085"/>
      <c r="J1347" s="4085"/>
      <c r="K1347" s="4085"/>
      <c r="L1347" s="4969"/>
      <c r="M1347" s="506"/>
      <c r="N1347" s="506"/>
      <c r="O1347" s="506"/>
      <c r="P1347" s="506"/>
    </row>
    <row r="1348" spans="3:16" s="360" customFormat="1" ht="15" customHeight="1" x14ac:dyDescent="0.2">
      <c r="C1348" s="4968" t="s">
        <v>3992</v>
      </c>
      <c r="D1348" s="4085"/>
      <c r="E1348" s="4085"/>
      <c r="F1348" s="4085"/>
      <c r="G1348" s="4085"/>
      <c r="H1348" s="4085"/>
      <c r="I1348" s="4085"/>
      <c r="J1348" s="4085"/>
      <c r="K1348" s="4085"/>
      <c r="L1348" s="4969"/>
      <c r="M1348" s="506"/>
      <c r="N1348" s="506"/>
      <c r="O1348" s="506"/>
      <c r="P1348" s="506"/>
    </row>
    <row r="1349" spans="3:16" s="360" customFormat="1" ht="15" customHeight="1" thickBot="1" x14ac:dyDescent="0.25">
      <c r="C1349" s="5001" t="s">
        <v>3993</v>
      </c>
      <c r="D1349" s="5002"/>
      <c r="E1349" s="5002"/>
      <c r="F1349" s="5053"/>
      <c r="G1349" s="5053"/>
      <c r="H1349" s="5053"/>
      <c r="I1349" s="5053"/>
      <c r="J1349" s="5053"/>
      <c r="K1349" s="5053"/>
      <c r="L1349" s="5054"/>
      <c r="M1349" s="506"/>
      <c r="N1349" s="506"/>
      <c r="O1349" s="506"/>
      <c r="P1349" s="506"/>
    </row>
    <row r="1350" spans="3:16" s="360" customFormat="1" ht="15" customHeight="1" thickTop="1" x14ac:dyDescent="0.2">
      <c r="C1350" s="5199"/>
      <c r="D1350" s="5199"/>
      <c r="E1350"/>
      <c r="F1350"/>
      <c r="G1350"/>
      <c r="H1350"/>
      <c r="I1350"/>
      <c r="J1350"/>
      <c r="K1350"/>
      <c r="L1350" s="2069"/>
      <c r="M1350" s="506"/>
      <c r="N1350" s="506"/>
      <c r="O1350" s="506"/>
      <c r="P1350" s="506"/>
    </row>
    <row r="1351" spans="3:16" s="360" customFormat="1" ht="15" customHeight="1" thickBot="1" x14ac:dyDescent="0.35">
      <c r="C1351" s="534"/>
      <c r="D1351" s="534"/>
      <c r="E1351" s="534"/>
      <c r="F1351" s="534"/>
      <c r="G1351" s="534"/>
      <c r="H1351" s="534"/>
      <c r="I1351" s="506"/>
      <c r="J1351" s="506"/>
      <c r="K1351" s="506"/>
      <c r="L1351" s="506"/>
      <c r="M1351" s="506"/>
      <c r="N1351" s="506"/>
      <c r="O1351" s="506"/>
      <c r="P1351" s="506"/>
    </row>
    <row r="1352" spans="3:16" s="360" customFormat="1" ht="15" customHeight="1" thickTop="1" x14ac:dyDescent="0.2">
      <c r="C1352" s="4954" t="s">
        <v>3970</v>
      </c>
      <c r="D1352" s="4906"/>
      <c r="E1352" s="4906"/>
      <c r="F1352" s="4906"/>
      <c r="G1352" s="4906"/>
      <c r="H1352" s="4906"/>
      <c r="I1352" s="4906"/>
      <c r="J1352" s="4906"/>
      <c r="K1352" s="4906"/>
      <c r="L1352" s="4906"/>
      <c r="M1352" s="4906"/>
      <c r="N1352" s="4907"/>
      <c r="O1352" s="506"/>
      <c r="P1352" s="506"/>
    </row>
    <row r="1353" spans="3:16" s="360" customFormat="1" ht="15" customHeight="1" thickBot="1" x14ac:dyDescent="0.25">
      <c r="C1353" s="831"/>
      <c r="D1353" s="712"/>
      <c r="E1353" s="712"/>
      <c r="F1353" s="712"/>
      <c r="G1353" s="712"/>
      <c r="H1353" s="712"/>
      <c r="I1353" s="712"/>
      <c r="J1353" s="712"/>
      <c r="K1353" s="712"/>
      <c r="L1353" s="712"/>
      <c r="M1353" s="712"/>
      <c r="N1353" s="832"/>
      <c r="O1353" s="506"/>
      <c r="P1353" s="506"/>
    </row>
    <row r="1354" spans="3:16" s="360" customFormat="1" ht="15" customHeight="1" thickBot="1" x14ac:dyDescent="0.25">
      <c r="C1354" s="4866" t="s">
        <v>344</v>
      </c>
      <c r="D1354" s="4867"/>
      <c r="E1354" s="4868" t="s">
        <v>345</v>
      </c>
      <c r="F1354" s="4869"/>
      <c r="G1354" s="4869"/>
      <c r="H1354" s="4869"/>
      <c r="I1354" s="4869"/>
      <c r="J1354" s="4869"/>
      <c r="K1354" s="4869"/>
      <c r="L1354" s="4869"/>
      <c r="M1354" s="4869"/>
      <c r="N1354" s="4870"/>
      <c r="O1354" s="506"/>
      <c r="P1354" s="506"/>
    </row>
    <row r="1355" spans="3:16" s="360" customFormat="1" ht="15" customHeight="1" x14ac:dyDescent="0.2">
      <c r="C1355" s="4871" t="s">
        <v>2768</v>
      </c>
      <c r="D1355" s="4873" t="s">
        <v>347</v>
      </c>
      <c r="E1355" s="4875" t="s">
        <v>2534</v>
      </c>
      <c r="F1355" s="4876"/>
      <c r="G1355" s="4876"/>
      <c r="H1355" s="4876"/>
      <c r="I1355" s="4876"/>
      <c r="J1355" s="4877"/>
      <c r="K1355" s="4876" t="s">
        <v>340</v>
      </c>
      <c r="L1355" s="4876"/>
      <c r="M1355" s="4875" t="s">
        <v>225</v>
      </c>
      <c r="N1355" s="4882"/>
      <c r="O1355" s="506"/>
      <c r="P1355" s="506"/>
    </row>
    <row r="1356" spans="3:16" s="360" customFormat="1" ht="15" customHeight="1" thickBot="1" x14ac:dyDescent="0.25">
      <c r="C1356" s="4871"/>
      <c r="D1356" s="4873"/>
      <c r="E1356" s="4878"/>
      <c r="F1356" s="4879"/>
      <c r="G1356" s="4879"/>
      <c r="H1356" s="4879"/>
      <c r="I1356" s="4879"/>
      <c r="J1356" s="4880"/>
      <c r="K1356" s="4881"/>
      <c r="L1356" s="4881"/>
      <c r="M1356" s="4883" t="s">
        <v>2773</v>
      </c>
      <c r="N1356" s="2055" t="s">
        <v>1996</v>
      </c>
      <c r="O1356" s="506"/>
      <c r="P1356" s="506"/>
    </row>
    <row r="1357" spans="3:16" s="360" customFormat="1" ht="66" customHeight="1" thickBot="1" x14ac:dyDescent="0.25">
      <c r="C1357" s="4872"/>
      <c r="D1357" s="4874"/>
      <c r="E1357" s="1018" t="s">
        <v>2770</v>
      </c>
      <c r="F1357" s="819" t="s">
        <v>3949</v>
      </c>
      <c r="G1357" s="819" t="s">
        <v>3971</v>
      </c>
      <c r="H1357" s="819" t="s">
        <v>3692</v>
      </c>
      <c r="I1357" s="819" t="s">
        <v>1413</v>
      </c>
      <c r="J1357" s="1343" t="s">
        <v>3951</v>
      </c>
      <c r="K1357" s="1236" t="s">
        <v>3694</v>
      </c>
      <c r="L1357" s="1297" t="s">
        <v>3952</v>
      </c>
      <c r="M1357" s="4884"/>
      <c r="N1357" s="2058" t="s">
        <v>3953</v>
      </c>
      <c r="O1357" s="506"/>
      <c r="P1357" s="506"/>
    </row>
    <row r="1358" spans="3:16" s="360" customFormat="1" ht="18" customHeight="1" x14ac:dyDescent="0.2">
      <c r="C1358" s="1027" t="s">
        <v>3972</v>
      </c>
      <c r="D1358" s="836">
        <f t="shared" ref="D1358:D1366" si="16">+E1358+K1358+M1358</f>
        <v>22</v>
      </c>
      <c r="E1358" s="713">
        <v>10</v>
      </c>
      <c r="F1358" s="2059">
        <v>125</v>
      </c>
      <c r="G1358" s="2059">
        <v>250</v>
      </c>
      <c r="H1358" s="2061">
        <v>0.08</v>
      </c>
      <c r="I1358" s="2061">
        <v>0.19</v>
      </c>
      <c r="J1358" s="2061">
        <v>0.04</v>
      </c>
      <c r="K1358" s="836">
        <v>2</v>
      </c>
      <c r="L1358" s="98">
        <v>200</v>
      </c>
      <c r="M1358" s="838">
        <v>10</v>
      </c>
      <c r="N1358" s="1933" t="s">
        <v>1679</v>
      </c>
      <c r="O1358" s="506"/>
      <c r="P1358" s="506"/>
    </row>
    <row r="1359" spans="3:16" s="360" customFormat="1" ht="19.5" customHeight="1" x14ac:dyDescent="0.2">
      <c r="C1359" s="1027" t="s">
        <v>3973</v>
      </c>
      <c r="D1359" s="836">
        <f t="shared" si="16"/>
        <v>27</v>
      </c>
      <c r="E1359" s="836">
        <v>10</v>
      </c>
      <c r="F1359" s="1473">
        <v>125</v>
      </c>
      <c r="G1359" s="1473">
        <v>250</v>
      </c>
      <c r="H1359" s="1956">
        <v>0.08</v>
      </c>
      <c r="I1359" s="1956">
        <v>0.19</v>
      </c>
      <c r="J1359" s="1956">
        <v>0.04</v>
      </c>
      <c r="K1359" s="836">
        <v>2</v>
      </c>
      <c r="L1359" s="98">
        <v>200</v>
      </c>
      <c r="M1359" s="838">
        <v>15</v>
      </c>
      <c r="N1359" s="1933" t="s">
        <v>3956</v>
      </c>
      <c r="O1359" s="506"/>
      <c r="P1359" s="506"/>
    </row>
    <row r="1360" spans="3:16" s="360" customFormat="1" ht="15" customHeight="1" x14ac:dyDescent="0.2">
      <c r="C1360" s="1027" t="s">
        <v>3974</v>
      </c>
      <c r="D1360" s="836">
        <f t="shared" si="16"/>
        <v>32</v>
      </c>
      <c r="E1360" s="836">
        <v>10</v>
      </c>
      <c r="F1360" s="1473">
        <v>125</v>
      </c>
      <c r="G1360" s="1473">
        <v>250</v>
      </c>
      <c r="H1360" s="1956">
        <v>0.08</v>
      </c>
      <c r="I1360" s="1956">
        <v>0.19</v>
      </c>
      <c r="J1360" s="1956">
        <v>0.04</v>
      </c>
      <c r="K1360" s="836">
        <v>2</v>
      </c>
      <c r="L1360" s="98">
        <v>200</v>
      </c>
      <c r="M1360" s="838">
        <v>20</v>
      </c>
      <c r="N1360" s="1933" t="s">
        <v>58</v>
      </c>
      <c r="O1360" s="506"/>
      <c r="P1360" s="506"/>
    </row>
    <row r="1361" spans="3:16" s="360" customFormat="1" ht="15" customHeight="1" x14ac:dyDescent="0.2">
      <c r="C1361" s="1027" t="s">
        <v>3975</v>
      </c>
      <c r="D1361" s="836">
        <f t="shared" si="16"/>
        <v>42</v>
      </c>
      <c r="E1361" s="836">
        <v>20</v>
      </c>
      <c r="F1361" s="1473">
        <v>250</v>
      </c>
      <c r="G1361" s="1473">
        <v>500</v>
      </c>
      <c r="H1361" s="1956">
        <v>0.08</v>
      </c>
      <c r="I1361" s="1956">
        <v>0.19</v>
      </c>
      <c r="J1361" s="1956">
        <v>0.04</v>
      </c>
      <c r="K1361" s="836">
        <v>2</v>
      </c>
      <c r="L1361" s="98">
        <v>200</v>
      </c>
      <c r="M1361" s="838">
        <v>20</v>
      </c>
      <c r="N1361" s="2063" t="s">
        <v>58</v>
      </c>
      <c r="O1361" s="506"/>
      <c r="P1361" s="506"/>
    </row>
    <row r="1362" spans="3:16" s="360" customFormat="1" ht="15" customHeight="1" x14ac:dyDescent="0.2">
      <c r="C1362" s="1027" t="s">
        <v>3976</v>
      </c>
      <c r="D1362" s="836">
        <f t="shared" si="16"/>
        <v>52</v>
      </c>
      <c r="E1362" s="836">
        <v>30</v>
      </c>
      <c r="F1362" s="1473">
        <v>375</v>
      </c>
      <c r="G1362" s="1473">
        <v>750</v>
      </c>
      <c r="H1362" s="1956">
        <v>0.08</v>
      </c>
      <c r="I1362" s="1956">
        <v>0.19</v>
      </c>
      <c r="J1362" s="1956">
        <v>0.04</v>
      </c>
      <c r="K1362" s="836">
        <v>2</v>
      </c>
      <c r="L1362" s="98">
        <v>200</v>
      </c>
      <c r="M1362" s="838">
        <v>20</v>
      </c>
      <c r="N1362" s="2063" t="s">
        <v>58</v>
      </c>
      <c r="O1362" s="506"/>
      <c r="P1362" s="506"/>
    </row>
    <row r="1363" spans="3:16" s="360" customFormat="1" ht="15" customHeight="1" x14ac:dyDescent="0.2">
      <c r="C1363" s="1027" t="s">
        <v>3977</v>
      </c>
      <c r="D1363" s="836">
        <f t="shared" si="16"/>
        <v>65</v>
      </c>
      <c r="E1363" s="836">
        <v>30</v>
      </c>
      <c r="F1363" s="1473">
        <v>375</v>
      </c>
      <c r="G1363" s="1473">
        <v>750</v>
      </c>
      <c r="H1363" s="1956">
        <v>0.08</v>
      </c>
      <c r="I1363" s="1956">
        <v>0.19</v>
      </c>
      <c r="J1363" s="1956">
        <v>0.04</v>
      </c>
      <c r="K1363" s="836">
        <v>5</v>
      </c>
      <c r="L1363" s="98">
        <v>1000</v>
      </c>
      <c r="M1363" s="838">
        <v>30</v>
      </c>
      <c r="N1363" s="1933" t="s">
        <v>60</v>
      </c>
      <c r="O1363" s="506"/>
      <c r="P1363" s="506"/>
    </row>
    <row r="1364" spans="3:16" s="360" customFormat="1" ht="15" customHeight="1" x14ac:dyDescent="0.2">
      <c r="C1364" s="1027" t="s">
        <v>3978</v>
      </c>
      <c r="D1364" s="836">
        <f t="shared" si="16"/>
        <v>75</v>
      </c>
      <c r="E1364" s="836">
        <v>40</v>
      </c>
      <c r="F1364" s="1473">
        <v>500</v>
      </c>
      <c r="G1364" s="1473">
        <v>1000</v>
      </c>
      <c r="H1364" s="1956">
        <v>0.08</v>
      </c>
      <c r="I1364" s="1956">
        <v>0.19</v>
      </c>
      <c r="J1364" s="1956">
        <v>0.04</v>
      </c>
      <c r="K1364" s="836">
        <v>5</v>
      </c>
      <c r="L1364" s="98">
        <v>1000</v>
      </c>
      <c r="M1364" s="838">
        <v>30</v>
      </c>
      <c r="N1364" s="1933" t="s">
        <v>60</v>
      </c>
      <c r="O1364" s="506"/>
      <c r="P1364" s="506"/>
    </row>
    <row r="1365" spans="3:16" s="360" customFormat="1" ht="15" customHeight="1" x14ac:dyDescent="0.2">
      <c r="C1365" s="1027" t="s">
        <v>3979</v>
      </c>
      <c r="D1365" s="836">
        <f t="shared" si="16"/>
        <v>85</v>
      </c>
      <c r="E1365" s="836">
        <v>40</v>
      </c>
      <c r="F1365" s="1473">
        <v>500</v>
      </c>
      <c r="G1365" s="1473">
        <v>1000</v>
      </c>
      <c r="H1365" s="1956">
        <v>0.08</v>
      </c>
      <c r="I1365" s="1956">
        <v>0.19</v>
      </c>
      <c r="J1365" s="1956">
        <v>0.04</v>
      </c>
      <c r="K1365" s="836">
        <v>5</v>
      </c>
      <c r="L1365" s="98">
        <v>1000</v>
      </c>
      <c r="M1365" s="838">
        <v>40</v>
      </c>
      <c r="N1365" s="1933" t="s">
        <v>62</v>
      </c>
      <c r="O1365" s="506"/>
      <c r="P1365" s="506"/>
    </row>
    <row r="1366" spans="3:16" s="360" customFormat="1" ht="15" customHeight="1" x14ac:dyDescent="0.2">
      <c r="C1366" s="1027" t="s">
        <v>3980</v>
      </c>
      <c r="D1366" s="836">
        <f t="shared" si="16"/>
        <v>105</v>
      </c>
      <c r="E1366" s="836">
        <v>50</v>
      </c>
      <c r="F1366" s="1473">
        <v>625</v>
      </c>
      <c r="G1366" s="1473">
        <v>12500</v>
      </c>
      <c r="H1366" s="1956">
        <v>0.08</v>
      </c>
      <c r="I1366" s="1956">
        <v>0.19</v>
      </c>
      <c r="J1366" s="2066">
        <v>0.04</v>
      </c>
      <c r="K1366" s="836">
        <v>5</v>
      </c>
      <c r="L1366" s="98">
        <v>1000</v>
      </c>
      <c r="M1366" s="838">
        <v>50</v>
      </c>
      <c r="N1366" s="1933" t="s">
        <v>1174</v>
      </c>
      <c r="O1366" s="506"/>
      <c r="P1366" s="506"/>
    </row>
    <row r="1367" spans="3:16" s="360" customFormat="1" ht="15" customHeight="1" x14ac:dyDescent="0.2">
      <c r="C1367" s="1234" t="s">
        <v>1474</v>
      </c>
      <c r="D1367" s="1300"/>
      <c r="E1367" s="1300"/>
      <c r="F1367" s="1300"/>
      <c r="G1367" s="1300"/>
      <c r="H1367" s="1300"/>
      <c r="I1367" s="1300"/>
      <c r="J1367" s="1300"/>
      <c r="K1367" s="1300"/>
      <c r="L1367" s="1301"/>
      <c r="M1367" s="1301"/>
      <c r="N1367" s="1448"/>
      <c r="O1367" s="506"/>
      <c r="P1367" s="506"/>
    </row>
    <row r="1368" spans="3:16" s="360" customFormat="1" ht="15" customHeight="1" x14ac:dyDescent="0.2">
      <c r="C1368" s="4885" t="s">
        <v>3964</v>
      </c>
      <c r="D1368" s="4888"/>
      <c r="E1368" s="2064"/>
      <c r="F1368" s="2064"/>
      <c r="G1368" s="2064"/>
      <c r="H1368" s="2064"/>
      <c r="I1368" s="2064"/>
      <c r="J1368" s="2064"/>
      <c r="K1368" s="2064"/>
      <c r="L1368" s="2064"/>
      <c r="M1368" s="2064"/>
      <c r="N1368" s="2065"/>
      <c r="O1368" s="506"/>
      <c r="P1368" s="506"/>
    </row>
    <row r="1369" spans="3:16" s="360" customFormat="1" ht="15" customHeight="1" x14ac:dyDescent="0.2">
      <c r="C1369" s="4885" t="s">
        <v>1623</v>
      </c>
      <c r="D1369" s="4888"/>
      <c r="E1369" s="4888"/>
      <c r="F1369" s="4888"/>
      <c r="G1369" s="4888"/>
      <c r="H1369" s="4888"/>
      <c r="I1369" s="4888"/>
      <c r="J1369" s="4888"/>
      <c r="K1369" s="4888"/>
      <c r="L1369" s="4888"/>
      <c r="M1369" s="4888"/>
      <c r="N1369" s="4889"/>
      <c r="O1369" s="506"/>
      <c r="P1369" s="506"/>
    </row>
    <row r="1370" spans="3:16" s="360" customFormat="1" ht="15" customHeight="1" x14ac:dyDescent="0.2">
      <c r="C1370" s="4894" t="s">
        <v>3981</v>
      </c>
      <c r="D1370" s="4036"/>
      <c r="E1370" s="4036"/>
      <c r="F1370" s="4036"/>
      <c r="G1370" s="4036"/>
      <c r="H1370" s="4036"/>
      <c r="I1370" s="4036"/>
      <c r="J1370" s="4036"/>
      <c r="K1370" s="4036"/>
      <c r="L1370" s="4036"/>
      <c r="M1370" s="4036"/>
      <c r="N1370" s="4895"/>
      <c r="O1370" s="506"/>
      <c r="P1370" s="506"/>
    </row>
    <row r="1371" spans="3:16" s="360" customFormat="1" ht="15" customHeight="1" x14ac:dyDescent="0.2">
      <c r="C1371" s="4894" t="s">
        <v>3982</v>
      </c>
      <c r="D1371" s="4036"/>
      <c r="E1371" s="4036"/>
      <c r="F1371" s="4036"/>
      <c r="G1371" s="4036"/>
      <c r="H1371" s="4036"/>
      <c r="I1371" s="4036"/>
      <c r="J1371" s="4036"/>
      <c r="K1371" s="4036"/>
      <c r="L1371" s="4036"/>
      <c r="M1371" s="4036"/>
      <c r="N1371" s="4895"/>
      <c r="O1371" s="506"/>
      <c r="P1371" s="506"/>
    </row>
    <row r="1372" spans="3:16" s="360" customFormat="1" ht="15" customHeight="1" x14ac:dyDescent="0.2">
      <c r="C1372" s="4885" t="s">
        <v>3983</v>
      </c>
      <c r="D1372" s="4888"/>
      <c r="E1372" s="4888"/>
      <c r="F1372" s="4888"/>
      <c r="G1372" s="4888"/>
      <c r="H1372" s="4888"/>
      <c r="I1372" s="4888"/>
      <c r="J1372" s="4888"/>
      <c r="K1372" s="4888"/>
      <c r="L1372" s="4888"/>
      <c r="M1372" s="4888"/>
      <c r="N1372" s="4889"/>
      <c r="O1372" s="506"/>
      <c r="P1372" s="506"/>
    </row>
    <row r="1373" spans="3:16" s="360" customFormat="1" ht="15" customHeight="1" thickBot="1" x14ac:dyDescent="0.25">
      <c r="C1373" s="1968" t="s">
        <v>3969</v>
      </c>
      <c r="D1373" s="851"/>
      <c r="E1373" s="851"/>
      <c r="F1373" s="851"/>
      <c r="G1373" s="851"/>
      <c r="H1373" s="851"/>
      <c r="I1373" s="851"/>
      <c r="J1373" s="851"/>
      <c r="K1373" s="851"/>
      <c r="L1373" s="851"/>
      <c r="M1373" s="851"/>
      <c r="N1373" s="852"/>
      <c r="O1373" s="506"/>
      <c r="P1373" s="506"/>
    </row>
    <row r="1374" spans="3:16" s="360" customFormat="1" ht="15" customHeight="1" thickTop="1" x14ac:dyDescent="0.3">
      <c r="C1374" s="4890"/>
      <c r="D1374" s="4890"/>
      <c r="E1374" s="534"/>
      <c r="F1374" s="534"/>
      <c r="G1374" s="534"/>
      <c r="H1374" s="534"/>
      <c r="I1374" s="506"/>
      <c r="J1374" s="506"/>
      <c r="K1374" s="506"/>
      <c r="L1374" s="506"/>
      <c r="M1374" s="506"/>
      <c r="N1374" s="506"/>
      <c r="O1374" s="506"/>
      <c r="P1374" s="506"/>
    </row>
    <row r="1375" spans="3:16" s="360" customFormat="1" ht="15" customHeight="1" thickBot="1" x14ac:dyDescent="0.35">
      <c r="C1375" s="534"/>
      <c r="D1375" s="534"/>
      <c r="E1375" s="534"/>
      <c r="F1375" s="534"/>
      <c r="G1375" s="534"/>
      <c r="H1375" s="534"/>
      <c r="I1375" s="506"/>
      <c r="J1375" s="506"/>
      <c r="K1375" s="506"/>
      <c r="L1375" s="506"/>
      <c r="M1375" s="506"/>
      <c r="N1375" s="506"/>
      <c r="O1375" s="506"/>
      <c r="P1375" s="506"/>
    </row>
    <row r="1376" spans="3:16" s="360" customFormat="1" ht="15" customHeight="1" thickTop="1" x14ac:dyDescent="0.2">
      <c r="C1376" s="4954" t="s">
        <v>3948</v>
      </c>
      <c r="D1376" s="4906"/>
      <c r="E1376" s="4906"/>
      <c r="F1376" s="4906"/>
      <c r="G1376" s="4906"/>
      <c r="H1376" s="4906"/>
      <c r="I1376" s="4906"/>
      <c r="J1376" s="4906"/>
      <c r="K1376" s="4906"/>
      <c r="L1376" s="4906"/>
      <c r="M1376" s="4906"/>
      <c r="N1376" s="4907"/>
      <c r="O1376" s="506"/>
      <c r="P1376" s="506"/>
    </row>
    <row r="1377" spans="3:16" s="360" customFormat="1" ht="15" customHeight="1" thickBot="1" x14ac:dyDescent="0.25">
      <c r="C1377" s="831"/>
      <c r="D1377" s="712"/>
      <c r="E1377" s="712"/>
      <c r="F1377" s="712"/>
      <c r="G1377" s="712"/>
      <c r="H1377" s="712"/>
      <c r="I1377" s="712"/>
      <c r="J1377" s="712"/>
      <c r="K1377" s="712"/>
      <c r="L1377" s="712"/>
      <c r="M1377" s="712"/>
      <c r="N1377" s="832"/>
      <c r="O1377" s="506"/>
      <c r="P1377" s="506"/>
    </row>
    <row r="1378" spans="3:16" s="360" customFormat="1" ht="15" customHeight="1" thickBot="1" x14ac:dyDescent="0.25">
      <c r="C1378" s="4866" t="s">
        <v>344</v>
      </c>
      <c r="D1378" s="4867"/>
      <c r="E1378" s="4868" t="s">
        <v>345</v>
      </c>
      <c r="F1378" s="4869"/>
      <c r="G1378" s="4869"/>
      <c r="H1378" s="4869"/>
      <c r="I1378" s="4869"/>
      <c r="J1378" s="4869"/>
      <c r="K1378" s="4869"/>
      <c r="L1378" s="4869"/>
      <c r="M1378" s="4869"/>
      <c r="N1378" s="4870"/>
      <c r="O1378" s="506"/>
      <c r="P1378" s="506"/>
    </row>
    <row r="1379" spans="3:16" s="360" customFormat="1" ht="15" customHeight="1" x14ac:dyDescent="0.2">
      <c r="C1379" s="4871" t="s">
        <v>2768</v>
      </c>
      <c r="D1379" s="4873" t="s">
        <v>347</v>
      </c>
      <c r="E1379" s="4875" t="s">
        <v>2534</v>
      </c>
      <c r="F1379" s="4876"/>
      <c r="G1379" s="4876"/>
      <c r="H1379" s="4876"/>
      <c r="I1379" s="4876"/>
      <c r="J1379" s="4877"/>
      <c r="K1379" s="4876" t="s">
        <v>340</v>
      </c>
      <c r="L1379" s="4876"/>
      <c r="M1379" s="4875" t="s">
        <v>623</v>
      </c>
      <c r="N1379" s="4882"/>
      <c r="O1379" s="506"/>
      <c r="P1379" s="506"/>
    </row>
    <row r="1380" spans="3:16" s="360" customFormat="1" ht="15" customHeight="1" thickBot="1" x14ac:dyDescent="0.25">
      <c r="C1380" s="4871"/>
      <c r="D1380" s="4873"/>
      <c r="E1380" s="4878"/>
      <c r="F1380" s="4879"/>
      <c r="G1380" s="4879"/>
      <c r="H1380" s="4879"/>
      <c r="I1380" s="4879"/>
      <c r="J1380" s="4880"/>
      <c r="K1380" s="4881"/>
      <c r="L1380" s="4881"/>
      <c r="M1380" s="4883" t="s">
        <v>2773</v>
      </c>
      <c r="N1380" s="2055" t="s">
        <v>1996</v>
      </c>
      <c r="O1380" s="506"/>
      <c r="P1380" s="506"/>
    </row>
    <row r="1381" spans="3:16" s="360" customFormat="1" ht="15" customHeight="1" thickBot="1" x14ac:dyDescent="0.25">
      <c r="C1381" s="4872"/>
      <c r="D1381" s="4874"/>
      <c r="E1381" s="1018" t="s">
        <v>2770</v>
      </c>
      <c r="F1381" s="819" t="s">
        <v>3949</v>
      </c>
      <c r="G1381" s="819" t="s">
        <v>3950</v>
      </c>
      <c r="H1381" s="819" t="s">
        <v>3692</v>
      </c>
      <c r="I1381" s="819" t="s">
        <v>1413</v>
      </c>
      <c r="J1381" s="1343" t="s">
        <v>3951</v>
      </c>
      <c r="K1381" s="1236" t="s">
        <v>3694</v>
      </c>
      <c r="L1381" s="1297" t="s">
        <v>3952</v>
      </c>
      <c r="M1381" s="4884"/>
      <c r="N1381" s="2058" t="s">
        <v>3953</v>
      </c>
      <c r="O1381" s="506"/>
      <c r="P1381" s="506"/>
    </row>
    <row r="1382" spans="3:16" s="360" customFormat="1" ht="36" customHeight="1" x14ac:dyDescent="0.2">
      <c r="C1382" s="982" t="s">
        <v>3954</v>
      </c>
      <c r="D1382" s="836">
        <f t="shared" ref="D1382:D1390" si="17">+E1382+K1382+M1382</f>
        <v>22</v>
      </c>
      <c r="E1382" s="713">
        <v>10</v>
      </c>
      <c r="F1382" s="2059">
        <v>67</v>
      </c>
      <c r="G1382" s="2060">
        <v>40</v>
      </c>
      <c r="H1382" s="2061">
        <v>0.15</v>
      </c>
      <c r="I1382" s="2061">
        <v>0.15</v>
      </c>
      <c r="J1382" s="2061">
        <v>0.15</v>
      </c>
      <c r="K1382" s="836">
        <v>2</v>
      </c>
      <c r="L1382" s="98">
        <v>200</v>
      </c>
      <c r="M1382" s="838">
        <v>10</v>
      </c>
      <c r="N1382" s="1933" t="s">
        <v>1679</v>
      </c>
      <c r="O1382" s="506"/>
      <c r="P1382" s="506"/>
    </row>
    <row r="1383" spans="3:16" s="360" customFormat="1" ht="36" customHeight="1" x14ac:dyDescent="0.2">
      <c r="C1383" s="982" t="s">
        <v>3955</v>
      </c>
      <c r="D1383" s="836">
        <f t="shared" si="17"/>
        <v>27</v>
      </c>
      <c r="E1383" s="836">
        <v>10</v>
      </c>
      <c r="F1383" s="1473">
        <v>67</v>
      </c>
      <c r="G1383" s="2062">
        <v>40</v>
      </c>
      <c r="H1383" s="2061">
        <v>0.15</v>
      </c>
      <c r="I1383" s="2061">
        <v>0.15</v>
      </c>
      <c r="J1383" s="2061">
        <v>0.15</v>
      </c>
      <c r="K1383" s="836">
        <v>2</v>
      </c>
      <c r="L1383" s="98">
        <v>200</v>
      </c>
      <c r="M1383" s="838">
        <v>15</v>
      </c>
      <c r="N1383" s="1933" t="s">
        <v>3956</v>
      </c>
      <c r="O1383" s="506"/>
      <c r="P1383" s="506"/>
    </row>
    <row r="1384" spans="3:16" s="360" customFormat="1" ht="36" customHeight="1" x14ac:dyDescent="0.2">
      <c r="C1384" s="982" t="s">
        <v>3957</v>
      </c>
      <c r="D1384" s="836">
        <f t="shared" si="17"/>
        <v>32</v>
      </c>
      <c r="E1384" s="836">
        <v>10</v>
      </c>
      <c r="F1384" s="1473">
        <v>67</v>
      </c>
      <c r="G1384" s="2062">
        <v>40</v>
      </c>
      <c r="H1384" s="2061">
        <v>0.15</v>
      </c>
      <c r="I1384" s="2061">
        <v>0.15</v>
      </c>
      <c r="J1384" s="2061">
        <v>0.15</v>
      </c>
      <c r="K1384" s="836">
        <v>2</v>
      </c>
      <c r="L1384" s="98">
        <v>200</v>
      </c>
      <c r="M1384" s="838">
        <v>20</v>
      </c>
      <c r="N1384" s="1933" t="s">
        <v>58</v>
      </c>
      <c r="O1384" s="506"/>
      <c r="P1384" s="506"/>
    </row>
    <row r="1385" spans="3:16" s="360" customFormat="1" ht="36" customHeight="1" x14ac:dyDescent="0.2">
      <c r="C1385" s="982" t="s">
        <v>3958</v>
      </c>
      <c r="D1385" s="836">
        <f t="shared" si="17"/>
        <v>42</v>
      </c>
      <c r="E1385" s="836">
        <v>20</v>
      </c>
      <c r="F1385" s="1473">
        <v>133</v>
      </c>
      <c r="G1385" s="2062">
        <v>115</v>
      </c>
      <c r="H1385" s="2061">
        <v>0.15</v>
      </c>
      <c r="I1385" s="2061">
        <v>0.15</v>
      </c>
      <c r="J1385" s="2061">
        <v>0.15</v>
      </c>
      <c r="K1385" s="836">
        <v>2</v>
      </c>
      <c r="L1385" s="98">
        <v>200</v>
      </c>
      <c r="M1385" s="838">
        <v>20</v>
      </c>
      <c r="N1385" s="2063" t="s">
        <v>58</v>
      </c>
      <c r="O1385" s="506"/>
      <c r="P1385" s="506"/>
    </row>
    <row r="1386" spans="3:16" s="360" customFormat="1" ht="36" customHeight="1" x14ac:dyDescent="0.2">
      <c r="C1386" s="982" t="s">
        <v>3959</v>
      </c>
      <c r="D1386" s="836">
        <f t="shared" si="17"/>
        <v>52</v>
      </c>
      <c r="E1386" s="836">
        <v>30</v>
      </c>
      <c r="F1386" s="1473">
        <v>200</v>
      </c>
      <c r="G1386" s="2062">
        <v>190</v>
      </c>
      <c r="H1386" s="2061">
        <v>0.15</v>
      </c>
      <c r="I1386" s="2061">
        <v>0.15</v>
      </c>
      <c r="J1386" s="2061">
        <v>0.15</v>
      </c>
      <c r="K1386" s="836">
        <v>2</v>
      </c>
      <c r="L1386" s="98">
        <v>200</v>
      </c>
      <c r="M1386" s="838">
        <v>20</v>
      </c>
      <c r="N1386" s="2063" t="s">
        <v>58</v>
      </c>
      <c r="O1386" s="506"/>
      <c r="P1386" s="506"/>
    </row>
    <row r="1387" spans="3:16" s="360" customFormat="1" ht="36" customHeight="1" x14ac:dyDescent="0.2">
      <c r="C1387" s="982" t="s">
        <v>3960</v>
      </c>
      <c r="D1387" s="836">
        <f t="shared" si="17"/>
        <v>65</v>
      </c>
      <c r="E1387" s="836">
        <v>30</v>
      </c>
      <c r="F1387" s="1473">
        <v>200</v>
      </c>
      <c r="G1387" s="2062">
        <v>190</v>
      </c>
      <c r="H1387" s="2061">
        <v>0.15</v>
      </c>
      <c r="I1387" s="2061">
        <v>0.15</v>
      </c>
      <c r="J1387" s="2061">
        <v>0.15</v>
      </c>
      <c r="K1387" s="836">
        <v>5</v>
      </c>
      <c r="L1387" s="98">
        <v>1000</v>
      </c>
      <c r="M1387" s="838">
        <v>30</v>
      </c>
      <c r="N1387" s="1933" t="s">
        <v>60</v>
      </c>
      <c r="O1387" s="506"/>
      <c r="P1387" s="506"/>
    </row>
    <row r="1388" spans="3:16" s="360" customFormat="1" ht="36" customHeight="1" x14ac:dyDescent="0.2">
      <c r="C1388" s="982" t="s">
        <v>3961</v>
      </c>
      <c r="D1388" s="836">
        <f t="shared" si="17"/>
        <v>75</v>
      </c>
      <c r="E1388" s="836">
        <v>40</v>
      </c>
      <c r="F1388" s="1473">
        <v>267</v>
      </c>
      <c r="G1388" s="2062">
        <v>280</v>
      </c>
      <c r="H1388" s="2061">
        <v>0.15</v>
      </c>
      <c r="I1388" s="2061">
        <v>0.15</v>
      </c>
      <c r="J1388" s="2061">
        <v>0.15</v>
      </c>
      <c r="K1388" s="836">
        <v>5</v>
      </c>
      <c r="L1388" s="98">
        <v>1000</v>
      </c>
      <c r="M1388" s="838">
        <v>30</v>
      </c>
      <c r="N1388" s="1933" t="s">
        <v>60</v>
      </c>
      <c r="O1388" s="506"/>
      <c r="P1388" s="506"/>
    </row>
    <row r="1389" spans="3:16" s="360" customFormat="1" ht="36" customHeight="1" x14ac:dyDescent="0.2">
      <c r="C1389" s="982" t="s">
        <v>3962</v>
      </c>
      <c r="D1389" s="836">
        <f t="shared" si="17"/>
        <v>85</v>
      </c>
      <c r="E1389" s="836">
        <v>40</v>
      </c>
      <c r="F1389" s="1473">
        <v>267</v>
      </c>
      <c r="G1389" s="2062">
        <v>280</v>
      </c>
      <c r="H1389" s="2061">
        <v>0.15</v>
      </c>
      <c r="I1389" s="2061">
        <v>0.15</v>
      </c>
      <c r="J1389" s="2061">
        <v>0.15</v>
      </c>
      <c r="K1389" s="836">
        <v>5</v>
      </c>
      <c r="L1389" s="98">
        <v>1000</v>
      </c>
      <c r="M1389" s="838">
        <v>40</v>
      </c>
      <c r="N1389" s="1933" t="s">
        <v>62</v>
      </c>
      <c r="O1389" s="506"/>
      <c r="P1389" s="506"/>
    </row>
    <row r="1390" spans="3:16" s="360" customFormat="1" ht="36" customHeight="1" x14ac:dyDescent="0.2">
      <c r="C1390" s="982" t="s">
        <v>3963</v>
      </c>
      <c r="D1390" s="836">
        <f t="shared" si="17"/>
        <v>105</v>
      </c>
      <c r="E1390" s="836">
        <v>50</v>
      </c>
      <c r="F1390" s="1473">
        <v>333</v>
      </c>
      <c r="G1390" s="2062">
        <v>365</v>
      </c>
      <c r="H1390" s="2061">
        <v>0.15</v>
      </c>
      <c r="I1390" s="2061">
        <v>0.15</v>
      </c>
      <c r="J1390" s="2061">
        <v>0.15</v>
      </c>
      <c r="K1390" s="836">
        <v>5</v>
      </c>
      <c r="L1390" s="98">
        <v>1000</v>
      </c>
      <c r="M1390" s="838">
        <v>50</v>
      </c>
      <c r="N1390" s="1933" t="s">
        <v>1174</v>
      </c>
      <c r="O1390" s="506"/>
      <c r="P1390" s="506"/>
    </row>
    <row r="1391" spans="3:16" s="360" customFormat="1" ht="15" customHeight="1" x14ac:dyDescent="0.2">
      <c r="C1391" s="1234" t="s">
        <v>1474</v>
      </c>
      <c r="D1391" s="1300"/>
      <c r="E1391" s="1300"/>
      <c r="F1391" s="1300"/>
      <c r="G1391" s="1300"/>
      <c r="H1391" s="1300"/>
      <c r="I1391" s="1300"/>
      <c r="J1391" s="1300"/>
      <c r="K1391" s="1300"/>
      <c r="L1391" s="1301"/>
      <c r="M1391" s="1301"/>
      <c r="N1391" s="1448"/>
      <c r="O1391" s="506"/>
      <c r="P1391" s="506"/>
    </row>
    <row r="1392" spans="3:16" s="360" customFormat="1" ht="21" customHeight="1" x14ac:dyDescent="0.2">
      <c r="C1392" s="4885" t="s">
        <v>3964</v>
      </c>
      <c r="D1392" s="4888"/>
      <c r="E1392" s="2064"/>
      <c r="F1392" s="2064"/>
      <c r="G1392" s="2064"/>
      <c r="H1392" s="2064"/>
      <c r="I1392" s="2064"/>
      <c r="J1392" s="2064"/>
      <c r="K1392" s="2064"/>
      <c r="L1392" s="2064"/>
      <c r="M1392" s="2064"/>
      <c r="N1392" s="2065"/>
      <c r="O1392" s="506"/>
      <c r="P1392" s="506"/>
    </row>
    <row r="1393" spans="3:16" s="360" customFormat="1" ht="15" customHeight="1" x14ac:dyDescent="0.2">
      <c r="C1393" s="4885" t="s">
        <v>1623</v>
      </c>
      <c r="D1393" s="4888"/>
      <c r="E1393" s="4888"/>
      <c r="F1393" s="4888"/>
      <c r="G1393" s="4888"/>
      <c r="H1393" s="4888"/>
      <c r="I1393" s="4888"/>
      <c r="J1393" s="4888"/>
      <c r="K1393" s="4888"/>
      <c r="L1393" s="4888"/>
      <c r="M1393" s="4888"/>
      <c r="N1393" s="4889"/>
      <c r="O1393" s="506"/>
      <c r="P1393" s="506"/>
    </row>
    <row r="1394" spans="3:16" s="360" customFormat="1" ht="15" customHeight="1" x14ac:dyDescent="0.2">
      <c r="C1394" s="4894" t="s">
        <v>3965</v>
      </c>
      <c r="D1394" s="4036"/>
      <c r="E1394" s="4036"/>
      <c r="F1394" s="4036"/>
      <c r="G1394" s="4036"/>
      <c r="H1394" s="4036"/>
      <c r="I1394" s="4036"/>
      <c r="J1394" s="4036"/>
      <c r="K1394" s="4036"/>
      <c r="L1394" s="4036"/>
      <c r="M1394" s="4036"/>
      <c r="N1394" s="4895"/>
      <c r="O1394" s="506"/>
      <c r="P1394" s="506"/>
    </row>
    <row r="1395" spans="3:16" s="360" customFormat="1" ht="15" customHeight="1" x14ac:dyDescent="0.2">
      <c r="C1395" s="4967" t="s">
        <v>3966</v>
      </c>
      <c r="D1395" s="4064"/>
      <c r="E1395" s="4064"/>
      <c r="F1395" s="4064"/>
      <c r="G1395" s="4064"/>
      <c r="H1395" s="4064"/>
      <c r="I1395" s="4064"/>
      <c r="J1395" s="4064"/>
      <c r="K1395" s="4064"/>
      <c r="L1395" s="4064"/>
      <c r="M1395" s="4064"/>
      <c r="N1395" s="4953"/>
      <c r="O1395" s="506"/>
      <c r="P1395" s="506"/>
    </row>
    <row r="1396" spans="3:16" s="360" customFormat="1" ht="15" customHeight="1" x14ac:dyDescent="0.2">
      <c r="C1396" s="4894" t="s">
        <v>3967</v>
      </c>
      <c r="D1396" s="4036"/>
      <c r="E1396" s="4036"/>
      <c r="F1396" s="4036"/>
      <c r="G1396" s="4036"/>
      <c r="H1396" s="4036"/>
      <c r="I1396" s="4036"/>
      <c r="J1396" s="4036"/>
      <c r="K1396" s="4036"/>
      <c r="L1396" s="4036"/>
      <c r="M1396" s="4036"/>
      <c r="N1396" s="4895"/>
      <c r="O1396" s="506"/>
      <c r="P1396" s="506"/>
    </row>
    <row r="1397" spans="3:16" s="360" customFormat="1" ht="15" customHeight="1" x14ac:dyDescent="0.2">
      <c r="C1397" s="4885" t="s">
        <v>3968</v>
      </c>
      <c r="D1397" s="4888"/>
      <c r="E1397" s="4888"/>
      <c r="F1397" s="4888"/>
      <c r="G1397" s="4888"/>
      <c r="H1397" s="4888"/>
      <c r="I1397" s="4888"/>
      <c r="J1397" s="4888"/>
      <c r="K1397" s="4888"/>
      <c r="L1397" s="4888"/>
      <c r="M1397" s="4888"/>
      <c r="N1397" s="4889"/>
      <c r="O1397" s="506"/>
      <c r="P1397" s="506"/>
    </row>
    <row r="1398" spans="3:16" s="360" customFormat="1" ht="15" customHeight="1" x14ac:dyDescent="0.2">
      <c r="C1398" s="4894"/>
      <c r="D1398" s="4036"/>
      <c r="E1398" s="4036"/>
      <c r="F1398" s="4036"/>
      <c r="G1398" s="4036"/>
      <c r="H1398" s="4036"/>
      <c r="I1398" s="4036"/>
      <c r="J1398" s="4036"/>
      <c r="K1398" s="4036"/>
      <c r="L1398" s="4036"/>
      <c r="M1398" s="4036"/>
      <c r="N1398" s="4895"/>
      <c r="O1398" s="506"/>
      <c r="P1398" s="506"/>
    </row>
    <row r="1399" spans="3:16" s="360" customFormat="1" ht="15" customHeight="1" thickBot="1" x14ac:dyDescent="0.25">
      <c r="C1399" s="1968" t="s">
        <v>3969</v>
      </c>
      <c r="D1399" s="851"/>
      <c r="E1399" s="851"/>
      <c r="F1399" s="851"/>
      <c r="G1399" s="851"/>
      <c r="H1399" s="851"/>
      <c r="I1399" s="851"/>
      <c r="J1399" s="851"/>
      <c r="K1399" s="851"/>
      <c r="L1399" s="851"/>
      <c r="M1399" s="851"/>
      <c r="N1399" s="852"/>
      <c r="O1399" s="506"/>
      <c r="P1399" s="506"/>
    </row>
    <row r="1400" spans="3:16" s="360" customFormat="1" ht="15" customHeight="1" thickTop="1" x14ac:dyDescent="0.3">
      <c r="C1400" s="4890"/>
      <c r="D1400" s="4890"/>
      <c r="E1400" s="4890"/>
      <c r="F1400" s="534"/>
      <c r="G1400" s="534"/>
      <c r="H1400" s="534"/>
      <c r="I1400" s="506"/>
      <c r="J1400" s="506"/>
      <c r="K1400" s="506"/>
      <c r="L1400" s="506"/>
      <c r="M1400" s="506"/>
      <c r="N1400" s="506"/>
      <c r="O1400" s="506"/>
      <c r="P1400" s="506"/>
    </row>
    <row r="1401" spans="3:16" s="360" customFormat="1" ht="15" customHeight="1" thickBot="1" x14ac:dyDescent="0.35">
      <c r="C1401" s="534"/>
      <c r="D1401" s="534"/>
      <c r="E1401" s="534"/>
      <c r="F1401" s="534"/>
      <c r="G1401" s="534"/>
      <c r="H1401" s="534"/>
      <c r="I1401" s="506"/>
      <c r="J1401" s="506"/>
      <c r="K1401" s="506"/>
      <c r="L1401" s="506"/>
      <c r="M1401" s="506"/>
      <c r="N1401" s="506"/>
      <c r="O1401" s="506"/>
      <c r="P1401" s="506"/>
    </row>
    <row r="1402" spans="3:16" s="360" customFormat="1" ht="15" customHeight="1" thickTop="1" thickBot="1" x14ac:dyDescent="0.25">
      <c r="C1402" s="5098" t="s">
        <v>3852</v>
      </c>
      <c r="D1402" s="5099"/>
      <c r="E1402" s="5099"/>
      <c r="F1402" s="5099"/>
      <c r="G1402" s="5099"/>
      <c r="H1402" s="5099"/>
      <c r="I1402" s="5099"/>
      <c r="J1402" s="5099"/>
      <c r="K1402" s="5099"/>
      <c r="L1402" s="5099"/>
      <c r="M1402" s="5099"/>
      <c r="N1402" s="5100"/>
      <c r="O1402" s="506"/>
      <c r="P1402" s="506"/>
    </row>
    <row r="1403" spans="3:16" s="360" customFormat="1" ht="15" customHeight="1" thickBot="1" x14ac:dyDescent="0.25">
      <c r="C1403" s="5232" t="s">
        <v>3853</v>
      </c>
      <c r="D1403" s="5092"/>
      <c r="E1403" s="5092"/>
      <c r="F1403" s="5092"/>
      <c r="G1403" s="5092"/>
      <c r="H1403" s="5092"/>
      <c r="I1403" s="5092"/>
      <c r="J1403" s="5092"/>
      <c r="K1403" s="5092"/>
      <c r="L1403" s="5092"/>
      <c r="M1403" s="5092"/>
      <c r="N1403" s="5093"/>
      <c r="O1403" s="506"/>
      <c r="P1403" s="506"/>
    </row>
    <row r="1404" spans="3:16" s="360" customFormat="1" ht="15" customHeight="1" x14ac:dyDescent="0.2">
      <c r="C1404" s="2008"/>
      <c r="D1404" s="1999" t="s">
        <v>3854</v>
      </c>
      <c r="E1404" s="1999" t="s">
        <v>3855</v>
      </c>
      <c r="F1404" s="2000" t="s">
        <v>3856</v>
      </c>
      <c r="G1404" s="2000" t="s">
        <v>3857</v>
      </c>
      <c r="H1404" s="2000" t="s">
        <v>3858</v>
      </c>
      <c r="I1404" s="2000" t="s">
        <v>3859</v>
      </c>
      <c r="J1404" s="2000" t="s">
        <v>3860</v>
      </c>
      <c r="K1404" s="2000" t="s">
        <v>3861</v>
      </c>
      <c r="L1404" s="2000" t="s">
        <v>3862</v>
      </c>
      <c r="M1404" s="2000" t="s">
        <v>3863</v>
      </c>
      <c r="N1404" s="2001" t="s">
        <v>3864</v>
      </c>
      <c r="O1404" s="506"/>
      <c r="P1404" s="506"/>
    </row>
    <row r="1405" spans="3:16" s="360" customFormat="1" ht="15" customHeight="1" thickBot="1" x14ac:dyDescent="0.25">
      <c r="C1405" s="2009" t="s">
        <v>3865</v>
      </c>
      <c r="D1405" s="2002" t="s">
        <v>3866</v>
      </c>
      <c r="E1405" s="5233" t="s">
        <v>3867</v>
      </c>
      <c r="F1405" s="5234"/>
      <c r="G1405" s="2002" t="s">
        <v>3866</v>
      </c>
      <c r="H1405" s="5233" t="s">
        <v>3867</v>
      </c>
      <c r="I1405" s="5234"/>
      <c r="J1405" s="5233" t="s">
        <v>3868</v>
      </c>
      <c r="K1405" s="5235"/>
      <c r="L1405" s="5235"/>
      <c r="M1405" s="5235"/>
      <c r="N1405" s="5236"/>
      <c r="O1405" s="506"/>
      <c r="P1405" s="506"/>
    </row>
    <row r="1406" spans="3:16" s="360" customFormat="1" ht="15" customHeight="1" x14ac:dyDescent="0.2">
      <c r="C1406" s="5229" t="s">
        <v>3869</v>
      </c>
      <c r="D1406" s="4085"/>
      <c r="E1406" s="4085"/>
      <c r="F1406" s="4085"/>
      <c r="G1406" s="4085"/>
      <c r="H1406" s="4085"/>
      <c r="I1406" s="4085"/>
      <c r="J1406" s="4085"/>
      <c r="K1406" s="4085"/>
      <c r="L1406" s="4085"/>
      <c r="M1406" s="4085"/>
      <c r="N1406" s="5230"/>
      <c r="O1406" s="506"/>
      <c r="P1406" s="506"/>
    </row>
    <row r="1407" spans="3:16" s="360" customFormat="1" ht="15" customHeight="1" x14ac:dyDescent="0.2">
      <c r="C1407" s="5229" t="s">
        <v>3870</v>
      </c>
      <c r="D1407" s="4085"/>
      <c r="E1407" s="4085"/>
      <c r="F1407" s="4085"/>
      <c r="G1407" s="4085"/>
      <c r="H1407" s="4085"/>
      <c r="I1407" s="4085"/>
      <c r="J1407" s="4085"/>
      <c r="K1407" s="4085"/>
      <c r="L1407" s="4085"/>
      <c r="M1407" s="4085"/>
      <c r="N1407" s="5230"/>
      <c r="O1407" s="506"/>
      <c r="P1407" s="506"/>
    </row>
    <row r="1408" spans="3:16" s="360" customFormat="1" ht="15" customHeight="1" x14ac:dyDescent="0.2">
      <c r="C1408" s="2010"/>
      <c r="D1408" s="2003"/>
      <c r="E1408" s="2004"/>
      <c r="F1408" s="2004"/>
      <c r="G1408" s="2003"/>
      <c r="H1408" s="2004"/>
      <c r="I1408" s="2004"/>
      <c r="J1408" s="2004"/>
      <c r="K1408" s="2004"/>
      <c r="L1408" s="2004"/>
      <c r="M1408" s="2004"/>
      <c r="N1408" s="2005"/>
      <c r="O1408" s="506"/>
      <c r="P1408" s="506"/>
    </row>
    <row r="1409" spans="3:16" s="360" customFormat="1" ht="15" customHeight="1" x14ac:dyDescent="0.2">
      <c r="C1409" s="722" t="s">
        <v>2919</v>
      </c>
      <c r="D1409" s="724"/>
      <c r="E1409" s="724"/>
      <c r="F1409" s="724"/>
      <c r="G1409" s="724"/>
      <c r="H1409" s="724"/>
      <c r="I1409" s="724"/>
      <c r="J1409" s="724"/>
      <c r="K1409" s="724"/>
      <c r="L1409" s="724"/>
      <c r="M1409" s="724"/>
      <c r="N1409" s="726"/>
      <c r="O1409" s="506"/>
      <c r="P1409" s="506"/>
    </row>
    <row r="1410" spans="3:16" s="360" customFormat="1" ht="15" customHeight="1" x14ac:dyDescent="0.2">
      <c r="C1410" s="5227" t="s">
        <v>3871</v>
      </c>
      <c r="D1410" s="4036"/>
      <c r="E1410" s="4036"/>
      <c r="F1410" s="4036"/>
      <c r="G1410" s="4036"/>
      <c r="H1410" s="4036"/>
      <c r="I1410" s="4036"/>
      <c r="J1410" s="4036"/>
      <c r="K1410" s="4036"/>
      <c r="L1410" s="4036"/>
      <c r="M1410" s="4036"/>
      <c r="N1410" s="5228"/>
      <c r="O1410" s="506"/>
      <c r="P1410" s="506"/>
    </row>
    <row r="1411" spans="3:16" s="360" customFormat="1" ht="15" customHeight="1" x14ac:dyDescent="0.2">
      <c r="C1411" s="5231" t="s">
        <v>3879</v>
      </c>
      <c r="D1411" s="4036"/>
      <c r="E1411" s="4036"/>
      <c r="F1411" s="4036"/>
      <c r="G1411" s="4036"/>
      <c r="H1411" s="4036"/>
      <c r="I1411" s="4036"/>
      <c r="J1411" s="4036"/>
      <c r="K1411" s="4036"/>
      <c r="L1411" s="4036"/>
      <c r="M1411" s="4036"/>
      <c r="N1411" s="5228"/>
      <c r="O1411" s="506"/>
      <c r="P1411" s="506"/>
    </row>
    <row r="1412" spans="3:16" s="360" customFormat="1" ht="15" customHeight="1" x14ac:dyDescent="0.2">
      <c r="C1412" s="5227" t="s">
        <v>3872</v>
      </c>
      <c r="D1412" s="4036"/>
      <c r="E1412" s="4036"/>
      <c r="F1412" s="4036"/>
      <c r="G1412" s="4036"/>
      <c r="H1412" s="4036"/>
      <c r="I1412" s="4036"/>
      <c r="J1412" s="4036"/>
      <c r="K1412" s="4036"/>
      <c r="L1412" s="4036"/>
      <c r="M1412" s="4036"/>
      <c r="N1412" s="5228"/>
      <c r="O1412" s="506"/>
      <c r="P1412" s="506"/>
    </row>
    <row r="1413" spans="3:16" s="360" customFormat="1" ht="15" customHeight="1" x14ac:dyDescent="0.2">
      <c r="C1413" s="5227" t="s">
        <v>3873</v>
      </c>
      <c r="D1413" s="4036"/>
      <c r="E1413" s="4036"/>
      <c r="F1413" s="4036"/>
      <c r="G1413" s="4036"/>
      <c r="H1413" s="4036"/>
      <c r="I1413" s="4036"/>
      <c r="J1413" s="4036"/>
      <c r="K1413" s="4036"/>
      <c r="L1413" s="4036"/>
      <c r="M1413" s="4036"/>
      <c r="N1413" s="5228"/>
      <c r="O1413" s="506"/>
      <c r="P1413" s="506"/>
    </row>
    <row r="1414" spans="3:16" s="360" customFormat="1" ht="15" customHeight="1" x14ac:dyDescent="0.2">
      <c r="C1414" s="5227" t="s">
        <v>3874</v>
      </c>
      <c r="D1414" s="4036"/>
      <c r="E1414" s="4036"/>
      <c r="F1414" s="4036"/>
      <c r="G1414" s="4036"/>
      <c r="H1414" s="4036"/>
      <c r="I1414" s="4036"/>
      <c r="J1414" s="4036"/>
      <c r="K1414" s="4036"/>
      <c r="L1414" s="4036"/>
      <c r="M1414" s="4036"/>
      <c r="N1414" s="5228"/>
      <c r="O1414" s="506"/>
      <c r="P1414" s="506"/>
    </row>
    <row r="1415" spans="3:16" s="360" customFormat="1" ht="15" customHeight="1" x14ac:dyDescent="0.2">
      <c r="C1415" s="5229" t="s">
        <v>3875</v>
      </c>
      <c r="D1415" s="4085"/>
      <c r="E1415" s="4085"/>
      <c r="F1415" s="4085"/>
      <c r="G1415" s="4085"/>
      <c r="H1415" s="4085"/>
      <c r="I1415" s="4085"/>
      <c r="J1415" s="4085"/>
      <c r="K1415" s="4085"/>
      <c r="L1415" s="4085"/>
      <c r="M1415" s="4085"/>
      <c r="N1415" s="5230"/>
      <c r="O1415" s="506"/>
      <c r="P1415" s="506"/>
    </row>
    <row r="1416" spans="3:16" s="360" customFormat="1" ht="15" customHeight="1" x14ac:dyDescent="0.2">
      <c r="C1416" s="5229" t="s">
        <v>3876</v>
      </c>
      <c r="D1416" s="4085"/>
      <c r="E1416" s="4085"/>
      <c r="F1416" s="4085"/>
      <c r="G1416" s="4085"/>
      <c r="H1416" s="4085"/>
      <c r="I1416" s="4085"/>
      <c r="J1416" s="4085"/>
      <c r="K1416" s="4085"/>
      <c r="L1416" s="4085"/>
      <c r="M1416" s="4085"/>
      <c r="N1416" s="5230"/>
      <c r="O1416" s="506"/>
      <c r="P1416" s="506"/>
    </row>
    <row r="1417" spans="3:16" s="360" customFormat="1" ht="15" customHeight="1" x14ac:dyDescent="0.2">
      <c r="C1417" s="4986" t="s">
        <v>3878</v>
      </c>
      <c r="D1417" s="4085"/>
      <c r="E1417" s="4085"/>
      <c r="F1417" s="4085"/>
      <c r="G1417" s="4085"/>
      <c r="H1417" s="4085"/>
      <c r="I1417" s="4085"/>
      <c r="J1417" s="4085"/>
      <c r="K1417" s="4085"/>
      <c r="L1417" s="4085"/>
      <c r="M1417" s="4085"/>
      <c r="N1417" s="5230"/>
      <c r="O1417" s="506"/>
      <c r="P1417" s="506"/>
    </row>
    <row r="1418" spans="3:16" s="360" customFormat="1" ht="15" customHeight="1" thickBot="1" x14ac:dyDescent="0.25">
      <c r="C1418" s="2261" t="s">
        <v>3877</v>
      </c>
      <c r="D1418" s="2006"/>
      <c r="E1418" s="2006"/>
      <c r="F1418" s="2006"/>
      <c r="G1418" s="2006"/>
      <c r="H1418" s="2006"/>
      <c r="I1418" s="2006"/>
      <c r="J1418" s="2006"/>
      <c r="K1418" s="2006"/>
      <c r="L1418" s="2006"/>
      <c r="M1418" s="2006"/>
      <c r="N1418" s="2007"/>
      <c r="O1418" s="506"/>
      <c r="P1418" s="506"/>
    </row>
    <row r="1419" spans="3:16" s="360" customFormat="1" ht="15" customHeight="1" thickTop="1" x14ac:dyDescent="0.3">
      <c r="C1419" s="4862"/>
      <c r="D1419" s="4862"/>
      <c r="E1419" s="4862"/>
      <c r="F1419" s="534"/>
      <c r="G1419" s="534"/>
      <c r="H1419" s="534"/>
      <c r="I1419" s="506"/>
      <c r="J1419" s="506"/>
      <c r="K1419" s="506"/>
      <c r="L1419" s="506"/>
      <c r="M1419" s="506"/>
      <c r="N1419" s="506"/>
      <c r="O1419" s="506"/>
      <c r="P1419" s="506"/>
    </row>
    <row r="1420" spans="3:16" s="360" customFormat="1" ht="15" customHeight="1" thickBot="1" x14ac:dyDescent="0.35">
      <c r="C1420" s="534"/>
      <c r="D1420" s="534"/>
      <c r="E1420" s="534"/>
      <c r="F1420" s="534"/>
      <c r="G1420" s="534"/>
      <c r="H1420" s="534"/>
      <c r="I1420" s="506"/>
      <c r="J1420" s="506"/>
      <c r="K1420" s="506"/>
      <c r="L1420" s="506"/>
      <c r="M1420" s="506"/>
      <c r="N1420" s="506"/>
      <c r="O1420" s="506"/>
      <c r="P1420" s="506"/>
    </row>
    <row r="1421" spans="3:16" s="360" customFormat="1" ht="23.25" customHeight="1" thickTop="1" x14ac:dyDescent="0.3">
      <c r="C1421" s="4905" t="s">
        <v>3751</v>
      </c>
      <c r="D1421" s="5193"/>
      <c r="E1421" s="5193"/>
      <c r="F1421" s="5193"/>
      <c r="G1421" s="5194"/>
      <c r="H1421" s="534"/>
      <c r="I1421" s="506"/>
      <c r="J1421" s="506"/>
      <c r="K1421" s="506"/>
      <c r="L1421" s="506"/>
      <c r="M1421" s="506"/>
      <c r="N1421" s="506"/>
      <c r="O1421" s="506"/>
      <c r="P1421" s="506"/>
    </row>
    <row r="1422" spans="3:16" s="360" customFormat="1" ht="15" customHeight="1" x14ac:dyDescent="0.3">
      <c r="C1422" s="1971"/>
      <c r="D1422" s="1542"/>
      <c r="E1422" s="5224" t="s">
        <v>3752</v>
      </c>
      <c r="F1422" s="5225"/>
      <c r="G1422" s="5226"/>
      <c r="H1422" s="534"/>
      <c r="I1422" s="506"/>
      <c r="J1422" s="506"/>
      <c r="K1422" s="506"/>
      <c r="L1422" s="506"/>
      <c r="M1422" s="506"/>
      <c r="N1422" s="506"/>
      <c r="O1422" s="506"/>
      <c r="P1422" s="506"/>
    </row>
    <row r="1423" spans="3:16" s="360" customFormat="1" ht="15" customHeight="1" x14ac:dyDescent="0.3">
      <c r="C1423" s="1969" t="s">
        <v>1218</v>
      </c>
      <c r="D1423" s="1970" t="s">
        <v>448</v>
      </c>
      <c r="E1423" s="1970" t="s">
        <v>3753</v>
      </c>
      <c r="F1423" s="1970" t="s">
        <v>1663</v>
      </c>
      <c r="G1423" s="1974" t="s">
        <v>1665</v>
      </c>
      <c r="H1423" s="534"/>
      <c r="I1423" s="506"/>
      <c r="J1423" s="506"/>
      <c r="K1423" s="506"/>
      <c r="L1423" s="506"/>
      <c r="M1423" s="506"/>
      <c r="N1423" s="506"/>
      <c r="O1423" s="506"/>
      <c r="P1423" s="506"/>
    </row>
    <row r="1424" spans="3:16" s="360" customFormat="1" ht="15" customHeight="1" x14ac:dyDescent="0.3">
      <c r="C1424" s="1622" t="s">
        <v>165</v>
      </c>
      <c r="D1424" s="1972" t="s">
        <v>3754</v>
      </c>
      <c r="E1424" s="1973">
        <v>0.18</v>
      </c>
      <c r="F1424" s="1973">
        <v>0.18</v>
      </c>
      <c r="G1424" s="1975">
        <v>0.18</v>
      </c>
      <c r="H1424" s="534"/>
      <c r="I1424" s="506"/>
      <c r="J1424" s="506"/>
      <c r="K1424" s="506"/>
      <c r="L1424" s="506"/>
      <c r="M1424" s="506"/>
      <c r="N1424" s="506"/>
      <c r="O1424" s="506"/>
      <c r="P1424" s="506"/>
    </row>
    <row r="1425" spans="3:16" s="360" customFormat="1" ht="15" customHeight="1" x14ac:dyDescent="0.3">
      <c r="C1425" s="981"/>
      <c r="D1425" s="1373"/>
      <c r="E1425" s="1373"/>
      <c r="F1425" s="1373"/>
      <c r="G1425" s="1967"/>
      <c r="H1425" s="534"/>
      <c r="I1425" s="506"/>
      <c r="J1425" s="506"/>
      <c r="K1425" s="506"/>
      <c r="L1425" s="506"/>
      <c r="M1425" s="506"/>
      <c r="N1425" s="506"/>
      <c r="O1425" s="506"/>
      <c r="P1425" s="506"/>
    </row>
    <row r="1426" spans="3:16" s="360" customFormat="1" ht="15" customHeight="1" x14ac:dyDescent="0.3">
      <c r="C1426" s="981" t="s">
        <v>3755</v>
      </c>
      <c r="D1426" s="1373"/>
      <c r="E1426" s="1373"/>
      <c r="F1426" s="1373"/>
      <c r="G1426" s="1967"/>
      <c r="H1426" s="534"/>
      <c r="I1426" s="506"/>
      <c r="J1426" s="506"/>
      <c r="K1426" s="506"/>
      <c r="L1426" s="506"/>
      <c r="M1426" s="506"/>
      <c r="N1426" s="506"/>
      <c r="O1426" s="506"/>
      <c r="P1426" s="506"/>
    </row>
    <row r="1427" spans="3:16" s="360" customFormat="1" ht="15" customHeight="1" x14ac:dyDescent="0.3">
      <c r="C1427" s="981" t="s">
        <v>3756</v>
      </c>
      <c r="D1427" s="1373"/>
      <c r="E1427" s="1373"/>
      <c r="F1427" s="1373"/>
      <c r="G1427" s="1967"/>
      <c r="H1427" s="534"/>
      <c r="I1427" s="506"/>
      <c r="J1427" s="506"/>
      <c r="K1427" s="506"/>
      <c r="L1427" s="506"/>
      <c r="M1427" s="506"/>
      <c r="N1427" s="506"/>
      <c r="O1427" s="506"/>
      <c r="P1427" s="506"/>
    </row>
    <row r="1428" spans="3:16" s="360" customFormat="1" ht="15" customHeight="1" x14ac:dyDescent="0.3">
      <c r="C1428" s="981" t="s">
        <v>3757</v>
      </c>
      <c r="D1428" s="1373"/>
      <c r="E1428" s="1373"/>
      <c r="F1428" s="1373"/>
      <c r="G1428" s="1967"/>
      <c r="H1428" s="534"/>
      <c r="I1428" s="506"/>
      <c r="J1428" s="506"/>
      <c r="K1428" s="506"/>
      <c r="L1428" s="506"/>
      <c r="M1428" s="506"/>
      <c r="N1428" s="506"/>
      <c r="O1428" s="506"/>
      <c r="P1428" s="506"/>
    </row>
    <row r="1429" spans="3:16" s="360" customFormat="1" ht="37.5" customHeight="1" x14ac:dyDescent="0.3">
      <c r="C1429" s="4894" t="s">
        <v>3758</v>
      </c>
      <c r="D1429" s="4036"/>
      <c r="E1429" s="4036"/>
      <c r="F1429" s="4036"/>
      <c r="G1429" s="4895"/>
      <c r="H1429" s="534"/>
      <c r="I1429" s="506"/>
      <c r="J1429" s="506"/>
      <c r="K1429" s="506"/>
      <c r="L1429" s="506"/>
      <c r="M1429" s="506"/>
      <c r="N1429" s="506"/>
      <c r="O1429" s="506"/>
      <c r="P1429" s="506"/>
    </row>
    <row r="1430" spans="3:16" s="360" customFormat="1" ht="48" customHeight="1" x14ac:dyDescent="0.3">
      <c r="C1430" s="4894" t="s">
        <v>3759</v>
      </c>
      <c r="D1430" s="4036"/>
      <c r="E1430" s="4036"/>
      <c r="F1430" s="4036"/>
      <c r="G1430" s="4895"/>
      <c r="H1430" s="534"/>
      <c r="I1430" s="506"/>
      <c r="J1430" s="506"/>
      <c r="K1430" s="506"/>
      <c r="L1430" s="506"/>
      <c r="M1430" s="506"/>
      <c r="N1430" s="506"/>
      <c r="O1430" s="506"/>
      <c r="P1430" s="506"/>
    </row>
    <row r="1431" spans="3:16" s="360" customFormat="1" ht="24" customHeight="1" x14ac:dyDescent="0.3">
      <c r="C1431" s="4894" t="s">
        <v>3760</v>
      </c>
      <c r="D1431" s="4036"/>
      <c r="E1431" s="4036"/>
      <c r="F1431" s="4036"/>
      <c r="G1431" s="4895"/>
      <c r="H1431" s="534"/>
      <c r="I1431" s="506"/>
      <c r="J1431" s="506"/>
      <c r="K1431" s="506"/>
      <c r="L1431" s="506"/>
      <c r="M1431" s="506"/>
      <c r="N1431" s="506"/>
      <c r="O1431" s="506"/>
      <c r="P1431" s="506"/>
    </row>
    <row r="1432" spans="3:16" s="360" customFormat="1" ht="28.5" customHeight="1" x14ac:dyDescent="0.3">
      <c r="C1432" s="4967" t="s">
        <v>3761</v>
      </c>
      <c r="D1432" s="4064"/>
      <c r="E1432" s="4064"/>
      <c r="F1432" s="4064"/>
      <c r="G1432" s="4953"/>
      <c r="H1432" s="534"/>
      <c r="I1432" s="506"/>
      <c r="J1432" s="506"/>
      <c r="K1432" s="506"/>
      <c r="L1432" s="506"/>
      <c r="M1432" s="506"/>
      <c r="N1432" s="506"/>
      <c r="O1432" s="506"/>
      <c r="P1432" s="506"/>
    </row>
    <row r="1433" spans="3:16" s="360" customFormat="1" ht="25.5" customHeight="1" x14ac:dyDescent="0.3">
      <c r="C1433" s="4967" t="s">
        <v>3762</v>
      </c>
      <c r="D1433" s="4064"/>
      <c r="E1433" s="4064"/>
      <c r="F1433" s="4064"/>
      <c r="G1433" s="4953"/>
      <c r="H1433" s="534"/>
      <c r="I1433" s="506"/>
      <c r="J1433" s="506"/>
      <c r="K1433" s="506"/>
      <c r="L1433" s="506"/>
      <c r="M1433" s="506"/>
      <c r="N1433" s="506"/>
      <c r="O1433" s="506"/>
      <c r="P1433" s="506"/>
    </row>
    <row r="1434" spans="3:16" s="360" customFormat="1" ht="15" customHeight="1" x14ac:dyDescent="0.3">
      <c r="C1434" s="4967" t="s">
        <v>3763</v>
      </c>
      <c r="D1434" s="4064"/>
      <c r="E1434" s="4064"/>
      <c r="F1434" s="4064"/>
      <c r="G1434" s="4953"/>
      <c r="H1434" s="534"/>
      <c r="I1434" s="506"/>
      <c r="J1434" s="506"/>
      <c r="K1434" s="506"/>
      <c r="L1434" s="506"/>
      <c r="M1434" s="506"/>
      <c r="N1434" s="506"/>
      <c r="O1434" s="506"/>
      <c r="P1434" s="506"/>
    </row>
    <row r="1435" spans="3:16" s="360" customFormat="1" ht="15" customHeight="1" x14ac:dyDescent="0.3">
      <c r="C1435" s="4967" t="s">
        <v>3764</v>
      </c>
      <c r="D1435" s="4064"/>
      <c r="E1435" s="4064"/>
      <c r="F1435" s="4064"/>
      <c r="G1435" s="4953"/>
      <c r="H1435" s="534"/>
      <c r="I1435" s="506"/>
      <c r="J1435" s="506"/>
      <c r="K1435" s="506"/>
      <c r="L1435" s="506"/>
      <c r="M1435" s="506"/>
      <c r="N1435" s="506"/>
      <c r="O1435" s="506"/>
      <c r="P1435" s="506"/>
    </row>
    <row r="1436" spans="3:16" s="360" customFormat="1" ht="15" customHeight="1" x14ac:dyDescent="0.3">
      <c r="C1436" s="4967" t="s">
        <v>4036</v>
      </c>
      <c r="D1436" s="4064"/>
      <c r="E1436" s="4064"/>
      <c r="F1436" s="4064"/>
      <c r="G1436" s="4953"/>
      <c r="H1436" s="534"/>
      <c r="I1436" s="506"/>
      <c r="J1436" s="506"/>
      <c r="K1436" s="506"/>
      <c r="L1436" s="506"/>
      <c r="M1436" s="506"/>
      <c r="N1436" s="506"/>
      <c r="O1436" s="506"/>
      <c r="P1436" s="506"/>
    </row>
    <row r="1437" spans="3:16" s="360" customFormat="1" ht="15" customHeight="1" x14ac:dyDescent="0.3">
      <c r="C1437" s="4967" t="s">
        <v>3765</v>
      </c>
      <c r="D1437" s="4064"/>
      <c r="E1437" s="4064"/>
      <c r="F1437" s="4064"/>
      <c r="G1437" s="4953"/>
      <c r="H1437" s="534"/>
      <c r="I1437" s="506"/>
      <c r="J1437" s="506"/>
      <c r="K1437" s="506"/>
      <c r="L1437" s="506"/>
      <c r="M1437" s="506"/>
      <c r="N1437" s="506"/>
      <c r="O1437" s="506"/>
      <c r="P1437" s="506"/>
    </row>
    <row r="1438" spans="3:16" s="360" customFormat="1" ht="15" customHeight="1" thickBot="1" x14ac:dyDescent="0.35">
      <c r="C1438" s="5205" t="s">
        <v>3717</v>
      </c>
      <c r="D1438" s="5198"/>
      <c r="E1438" s="5198"/>
      <c r="F1438" s="5198"/>
      <c r="G1438" s="5010"/>
      <c r="H1438" s="534"/>
      <c r="I1438" s="506"/>
      <c r="J1438" s="506"/>
      <c r="K1438" s="506"/>
      <c r="L1438" s="506"/>
      <c r="M1438" s="506"/>
      <c r="N1438" s="506"/>
      <c r="O1438" s="506"/>
      <c r="P1438" s="506"/>
    </row>
    <row r="1439" spans="3:16" s="360" customFormat="1" ht="15" customHeight="1" thickTop="1" x14ac:dyDescent="0.3">
      <c r="C1439" s="4904"/>
      <c r="D1439" s="4904"/>
      <c r="E1439" s="4904"/>
      <c r="F1439" s="534"/>
      <c r="G1439" s="534"/>
      <c r="H1439" s="534"/>
      <c r="I1439" s="506"/>
      <c r="J1439" s="506"/>
      <c r="K1439" s="506"/>
      <c r="L1439" s="506"/>
      <c r="M1439" s="506"/>
      <c r="N1439" s="506"/>
      <c r="O1439" s="506"/>
      <c r="P1439" s="506"/>
    </row>
    <row r="1440" spans="3:16" s="360" customFormat="1" ht="15" customHeight="1" thickBot="1" x14ac:dyDescent="0.35">
      <c r="C1440" s="534"/>
      <c r="D1440" s="534"/>
      <c r="E1440" s="534"/>
      <c r="F1440" s="534"/>
      <c r="G1440" s="534"/>
      <c r="H1440" s="534"/>
      <c r="I1440" s="506"/>
      <c r="J1440" s="506"/>
      <c r="K1440" s="506"/>
      <c r="L1440" s="506"/>
      <c r="M1440" s="506"/>
      <c r="N1440" s="506"/>
      <c r="O1440" s="506"/>
      <c r="P1440" s="506"/>
    </row>
    <row r="1441" spans="3:16" s="360" customFormat="1" ht="29.25" customHeight="1" thickTop="1" x14ac:dyDescent="0.3">
      <c r="C1441" s="4905" t="s">
        <v>3744</v>
      </c>
      <c r="D1441" s="5193"/>
      <c r="E1441" s="5194"/>
      <c r="F1441" s="534"/>
      <c r="G1441" s="534"/>
      <c r="H1441" s="534"/>
      <c r="I1441" s="506"/>
      <c r="J1441" s="506"/>
      <c r="K1441" s="506"/>
      <c r="L1441" s="506"/>
      <c r="M1441" s="506"/>
      <c r="N1441" s="506"/>
      <c r="O1441" s="506"/>
      <c r="P1441" s="506"/>
    </row>
    <row r="1442" spans="3:16" s="360" customFormat="1" ht="15" customHeight="1" x14ac:dyDescent="0.3">
      <c r="C1442" s="1969" t="s">
        <v>3745</v>
      </c>
      <c r="D1442" s="1970" t="s">
        <v>3746</v>
      </c>
      <c r="E1442" s="1314"/>
      <c r="F1442" s="534"/>
      <c r="G1442" s="534"/>
      <c r="H1442" s="534"/>
      <c r="I1442" s="506"/>
      <c r="J1442" s="506"/>
      <c r="K1442" s="506"/>
      <c r="L1442" s="506"/>
      <c r="M1442" s="506"/>
      <c r="N1442" s="506"/>
      <c r="O1442" s="506"/>
      <c r="P1442" s="506"/>
    </row>
    <row r="1443" spans="3:16" s="360" customFormat="1" ht="15" customHeight="1" x14ac:dyDescent="0.3">
      <c r="C1443" s="1622" t="s">
        <v>3747</v>
      </c>
      <c r="D1443" s="756">
        <v>0.38</v>
      </c>
      <c r="E1443" s="1967"/>
      <c r="F1443" s="534"/>
      <c r="G1443" s="534"/>
      <c r="H1443" s="534"/>
      <c r="I1443" s="506"/>
      <c r="J1443" s="506"/>
      <c r="K1443" s="506"/>
      <c r="L1443" s="506"/>
      <c r="M1443" s="506"/>
      <c r="N1443" s="506"/>
      <c r="O1443" s="506"/>
      <c r="P1443" s="506"/>
    </row>
    <row r="1444" spans="3:16" s="360" customFormat="1" ht="24.75" customHeight="1" x14ac:dyDescent="0.3">
      <c r="C1444" s="981" t="s">
        <v>3748</v>
      </c>
      <c r="D1444" s="1373"/>
      <c r="E1444" s="1967"/>
      <c r="F1444" s="534"/>
      <c r="G1444" s="534"/>
      <c r="H1444" s="534"/>
      <c r="I1444" s="506"/>
      <c r="J1444" s="506"/>
      <c r="K1444" s="506"/>
      <c r="L1444" s="506"/>
      <c r="M1444" s="506"/>
      <c r="N1444" s="506"/>
      <c r="O1444" s="506"/>
      <c r="P1444" s="506"/>
    </row>
    <row r="1445" spans="3:16" s="360" customFormat="1" ht="15" customHeight="1" x14ac:dyDescent="0.3">
      <c r="C1445" s="4894" t="s">
        <v>3749</v>
      </c>
      <c r="D1445" s="4947"/>
      <c r="E1445" s="4895"/>
      <c r="F1445" s="534"/>
      <c r="G1445" s="534"/>
      <c r="H1445" s="534"/>
      <c r="I1445" s="506"/>
      <c r="J1445" s="506"/>
      <c r="K1445" s="506"/>
      <c r="L1445" s="506"/>
      <c r="M1445" s="506"/>
      <c r="N1445" s="506"/>
      <c r="O1445" s="506"/>
      <c r="P1445" s="506"/>
    </row>
    <row r="1446" spans="3:16" s="360" customFormat="1" ht="15" customHeight="1" x14ac:dyDescent="0.3">
      <c r="C1446" s="981" t="s">
        <v>3676</v>
      </c>
      <c r="D1446" s="1373"/>
      <c r="E1446" s="1967"/>
      <c r="F1446" s="534"/>
      <c r="G1446" s="534"/>
      <c r="H1446" s="534"/>
      <c r="I1446" s="506"/>
      <c r="J1446" s="506"/>
      <c r="K1446" s="506"/>
      <c r="L1446" s="506"/>
      <c r="M1446" s="506"/>
      <c r="N1446" s="506"/>
      <c r="O1446" s="506"/>
      <c r="P1446" s="506"/>
    </row>
    <row r="1447" spans="3:16" s="360" customFormat="1" ht="15" customHeight="1" x14ac:dyDescent="0.3">
      <c r="C1447" s="4967" t="s">
        <v>3565</v>
      </c>
      <c r="D1447" s="4064"/>
      <c r="E1447" s="4953"/>
      <c r="F1447" s="534"/>
      <c r="G1447" s="534"/>
      <c r="H1447" s="534"/>
      <c r="I1447" s="506"/>
      <c r="J1447" s="506"/>
      <c r="K1447" s="506"/>
      <c r="L1447" s="506"/>
      <c r="M1447" s="506"/>
      <c r="N1447" s="506"/>
      <c r="O1447" s="506"/>
      <c r="P1447" s="506"/>
    </row>
    <row r="1448" spans="3:16" s="360" customFormat="1" ht="15" customHeight="1" thickBot="1" x14ac:dyDescent="0.35">
      <c r="C1448" s="5205" t="s">
        <v>3750</v>
      </c>
      <c r="D1448" s="5198"/>
      <c r="E1448" s="5010"/>
      <c r="F1448" s="534"/>
      <c r="G1448" s="534"/>
      <c r="H1448" s="534"/>
      <c r="I1448" s="506"/>
      <c r="J1448" s="506"/>
      <c r="K1448" s="506"/>
      <c r="L1448" s="506"/>
      <c r="M1448" s="506"/>
      <c r="N1448" s="506"/>
      <c r="O1448" s="506"/>
      <c r="P1448" s="506"/>
    </row>
    <row r="1449" spans="3:16" s="360" customFormat="1" ht="15" customHeight="1" thickTop="1" x14ac:dyDescent="0.3">
      <c r="C1449" s="4890"/>
      <c r="D1449" s="4890"/>
      <c r="E1449" s="4890"/>
      <c r="F1449" s="534"/>
      <c r="G1449" s="534"/>
      <c r="H1449" s="534"/>
      <c r="I1449" s="506"/>
      <c r="J1449" s="506"/>
      <c r="K1449" s="506"/>
      <c r="L1449" s="506"/>
      <c r="M1449" s="506"/>
      <c r="N1449" s="506"/>
      <c r="O1449" s="506"/>
      <c r="P1449" s="506"/>
    </row>
    <row r="1450" spans="3:16" s="360" customFormat="1" ht="15" customHeight="1" thickBot="1" x14ac:dyDescent="0.35">
      <c r="C1450" s="534"/>
      <c r="D1450" s="534"/>
      <c r="E1450" s="534"/>
      <c r="F1450" s="534"/>
      <c r="G1450" s="534"/>
      <c r="H1450" s="534"/>
      <c r="I1450" s="506"/>
      <c r="J1450" s="506"/>
      <c r="K1450" s="506"/>
      <c r="L1450" s="506"/>
      <c r="M1450" s="506"/>
      <c r="N1450" s="506"/>
      <c r="O1450" s="506"/>
      <c r="P1450" s="506"/>
    </row>
    <row r="1451" spans="3:16" s="360" customFormat="1" ht="15" customHeight="1" thickTop="1" x14ac:dyDescent="0.3">
      <c r="C1451" s="4954" t="s">
        <v>3737</v>
      </c>
      <c r="D1451" s="4906"/>
      <c r="E1451" s="4906"/>
      <c r="F1451" s="4906"/>
      <c r="G1451" s="4907"/>
      <c r="H1451" s="534"/>
      <c r="I1451" s="506"/>
      <c r="J1451" s="506"/>
      <c r="K1451" s="506"/>
      <c r="L1451" s="506"/>
      <c r="M1451" s="506"/>
      <c r="N1451" s="506"/>
      <c r="O1451" s="506"/>
      <c r="P1451" s="506"/>
    </row>
    <row r="1452" spans="3:16" s="360" customFormat="1" ht="15" customHeight="1" thickBot="1" x14ac:dyDescent="0.35">
      <c r="C1452" s="831"/>
      <c r="D1452" s="712"/>
      <c r="E1452" s="712"/>
      <c r="F1452" s="712"/>
      <c r="G1452" s="832"/>
      <c r="H1452" s="534"/>
      <c r="I1452" s="506"/>
      <c r="J1452" s="506"/>
      <c r="K1452" s="506"/>
      <c r="L1452" s="506"/>
      <c r="M1452" s="506"/>
      <c r="N1452" s="506"/>
      <c r="O1452" s="506"/>
      <c r="P1452" s="506"/>
    </row>
    <row r="1453" spans="3:16" s="360" customFormat="1" ht="15" customHeight="1" thickBot="1" x14ac:dyDescent="0.35">
      <c r="C1453" s="4866" t="s">
        <v>344</v>
      </c>
      <c r="D1453" s="4867"/>
      <c r="E1453" s="4869"/>
      <c r="F1453" s="4869"/>
      <c r="G1453" s="4870"/>
      <c r="H1453" s="534"/>
      <c r="I1453" s="506"/>
      <c r="J1453" s="506"/>
      <c r="K1453" s="506"/>
      <c r="L1453" s="506"/>
      <c r="M1453" s="506"/>
      <c r="N1453" s="506"/>
      <c r="O1453" s="506"/>
      <c r="P1453" s="506"/>
    </row>
    <row r="1454" spans="3:16" s="360" customFormat="1" ht="15" customHeight="1" thickBot="1" x14ac:dyDescent="0.35">
      <c r="C1454" s="5007" t="s">
        <v>3738</v>
      </c>
      <c r="D1454" s="5037" t="s">
        <v>3739</v>
      </c>
      <c r="E1454" s="4912" t="s">
        <v>3731</v>
      </c>
      <c r="F1454" s="4913"/>
      <c r="G1454" s="5187"/>
      <c r="H1454" s="534"/>
      <c r="I1454" s="506"/>
      <c r="J1454" s="506"/>
      <c r="K1454" s="506"/>
      <c r="L1454" s="506"/>
      <c r="M1454" s="506"/>
      <c r="N1454" s="506"/>
      <c r="O1454" s="506"/>
      <c r="P1454" s="506"/>
    </row>
    <row r="1455" spans="3:16" s="360" customFormat="1" ht="15" customHeight="1" x14ac:dyDescent="0.3">
      <c r="C1455" s="5008"/>
      <c r="D1455" s="4884"/>
      <c r="E1455" s="1236" t="s">
        <v>2773</v>
      </c>
      <c r="F1455" s="833" t="s">
        <v>1996</v>
      </c>
      <c r="G1455" s="1235" t="s">
        <v>2321</v>
      </c>
      <c r="H1455" s="534"/>
      <c r="I1455" s="506"/>
      <c r="J1455" s="506"/>
      <c r="K1455" s="506"/>
      <c r="L1455" s="506"/>
      <c r="M1455" s="506"/>
      <c r="N1455" s="506"/>
      <c r="O1455" s="506"/>
      <c r="P1455" s="506"/>
    </row>
    <row r="1456" spans="3:16" s="360" customFormat="1" ht="36.75" customHeight="1" x14ac:dyDescent="0.3">
      <c r="C1456" s="1930" t="s">
        <v>3740</v>
      </c>
      <c r="D1456" s="836">
        <v>50</v>
      </c>
      <c r="E1456" s="836">
        <v>50</v>
      </c>
      <c r="F1456" s="19">
        <v>3500</v>
      </c>
      <c r="G1456" s="1243">
        <v>0.1</v>
      </c>
      <c r="H1456" s="534"/>
      <c r="I1456" s="506"/>
      <c r="J1456" s="506"/>
      <c r="K1456" s="506"/>
      <c r="L1456" s="506"/>
      <c r="M1456" s="506"/>
      <c r="N1456" s="506"/>
      <c r="O1456" s="506"/>
      <c r="P1456" s="506"/>
    </row>
    <row r="1457" spans="3:16" s="360" customFormat="1" ht="15" customHeight="1" x14ac:dyDescent="0.3">
      <c r="C1457" s="1234" t="s">
        <v>1474</v>
      </c>
      <c r="D1457" s="1300"/>
      <c r="E1457" s="1300"/>
      <c r="F1457" s="144"/>
      <c r="G1457" s="1303"/>
      <c r="H1457" s="534"/>
      <c r="I1457" s="506"/>
      <c r="J1457" s="506"/>
      <c r="K1457" s="506"/>
      <c r="L1457" s="506"/>
      <c r="M1457" s="506"/>
      <c r="N1457" s="506"/>
      <c r="O1457" s="506"/>
      <c r="P1457" s="506"/>
    </row>
    <row r="1458" spans="3:16" s="360" customFormat="1" ht="15" customHeight="1" x14ac:dyDescent="0.3">
      <c r="C1458" s="831" t="s">
        <v>2778</v>
      </c>
      <c r="D1458" s="712"/>
      <c r="E1458" s="848"/>
      <c r="F1458" s="848"/>
      <c r="G1458" s="1026"/>
      <c r="H1458" s="534"/>
      <c r="I1458" s="506"/>
      <c r="J1458" s="506"/>
      <c r="K1458" s="506"/>
      <c r="L1458" s="506"/>
      <c r="M1458" s="506"/>
      <c r="N1458" s="506"/>
      <c r="O1458" s="506"/>
      <c r="P1458" s="506"/>
    </row>
    <row r="1459" spans="3:16" s="360" customFormat="1" ht="15" customHeight="1" x14ac:dyDescent="0.3">
      <c r="C1459" s="4928" t="s">
        <v>2779</v>
      </c>
      <c r="D1459" s="4036"/>
      <c r="E1459" s="4036"/>
      <c r="F1459" s="4036"/>
      <c r="G1459" s="4895"/>
      <c r="H1459" s="534"/>
      <c r="I1459" s="506"/>
      <c r="J1459" s="506"/>
      <c r="K1459" s="506"/>
      <c r="L1459" s="506"/>
      <c r="M1459" s="506"/>
      <c r="N1459" s="506"/>
      <c r="O1459" s="506"/>
      <c r="P1459" s="506"/>
    </row>
    <row r="1460" spans="3:16" s="360" customFormat="1" ht="15" customHeight="1" x14ac:dyDescent="0.3">
      <c r="C1460" s="4967" t="s">
        <v>3741</v>
      </c>
      <c r="D1460" s="4064"/>
      <c r="E1460" s="4064"/>
      <c r="F1460" s="4064"/>
      <c r="G1460" s="4953"/>
      <c r="H1460" s="534"/>
      <c r="I1460" s="506"/>
      <c r="J1460" s="506"/>
      <c r="K1460" s="506"/>
      <c r="L1460" s="506"/>
      <c r="M1460" s="506"/>
      <c r="N1460" s="506"/>
      <c r="O1460" s="506"/>
      <c r="P1460" s="506"/>
    </row>
    <row r="1461" spans="3:16" s="360" customFormat="1" ht="15" customHeight="1" x14ac:dyDescent="0.3">
      <c r="C1461" s="4967" t="s">
        <v>3742</v>
      </c>
      <c r="D1461" s="4064"/>
      <c r="E1461" s="4064"/>
      <c r="F1461" s="4064"/>
      <c r="G1461" s="4953"/>
      <c r="H1461" s="534"/>
      <c r="I1461" s="506"/>
      <c r="J1461" s="506"/>
      <c r="K1461" s="506"/>
      <c r="L1461" s="506"/>
      <c r="M1461" s="506"/>
      <c r="N1461" s="506"/>
      <c r="O1461" s="506"/>
      <c r="P1461" s="506"/>
    </row>
    <row r="1462" spans="3:16" s="360" customFormat="1" ht="15" customHeight="1" thickBot="1" x14ac:dyDescent="0.35">
      <c r="C1462" s="1968" t="s">
        <v>3743</v>
      </c>
      <c r="D1462" s="851"/>
      <c r="E1462" s="851"/>
      <c r="F1462" s="851"/>
      <c r="G1462" s="852"/>
      <c r="H1462" s="534"/>
      <c r="I1462" s="506"/>
      <c r="J1462" s="506"/>
      <c r="K1462" s="506"/>
      <c r="L1462" s="506"/>
      <c r="M1462" s="506"/>
      <c r="N1462" s="506"/>
      <c r="O1462" s="506"/>
      <c r="P1462" s="506"/>
    </row>
    <row r="1463" spans="3:16" s="360" customFormat="1" ht="15" customHeight="1" thickTop="1" x14ac:dyDescent="0.3">
      <c r="C1463" s="4890"/>
      <c r="D1463" s="4890"/>
      <c r="E1463" s="534"/>
      <c r="F1463" s="534"/>
      <c r="G1463" s="534"/>
      <c r="H1463" s="534"/>
      <c r="I1463" s="506"/>
      <c r="J1463" s="506"/>
      <c r="K1463" s="506"/>
      <c r="L1463" s="506"/>
      <c r="M1463" s="506"/>
      <c r="N1463" s="506"/>
      <c r="O1463" s="506"/>
      <c r="P1463" s="506"/>
    </row>
    <row r="1464" spans="3:16" s="360" customFormat="1" ht="15" customHeight="1" thickBot="1" x14ac:dyDescent="0.35">
      <c r="C1464" s="534"/>
      <c r="D1464" s="534"/>
      <c r="E1464" s="534"/>
      <c r="F1464" s="534"/>
      <c r="G1464" s="534"/>
      <c r="H1464" s="534"/>
      <c r="I1464" s="506"/>
      <c r="J1464" s="506"/>
      <c r="K1464" s="506"/>
      <c r="L1464" s="506"/>
      <c r="M1464" s="506"/>
      <c r="N1464" s="506"/>
      <c r="O1464" s="506"/>
      <c r="P1464" s="506"/>
    </row>
    <row r="1465" spans="3:16" s="360" customFormat="1" ht="15" customHeight="1" thickTop="1" x14ac:dyDescent="0.2">
      <c r="C1465" s="4954" t="s">
        <v>3730</v>
      </c>
      <c r="D1465" s="4906"/>
      <c r="E1465" s="4906"/>
      <c r="F1465" s="4906"/>
      <c r="G1465" s="4906"/>
      <c r="H1465" s="4906"/>
      <c r="I1465" s="4906"/>
      <c r="J1465" s="4906"/>
      <c r="K1465" s="4906"/>
      <c r="L1465" s="4906"/>
      <c r="M1465" s="4906"/>
      <c r="N1465" s="4907"/>
      <c r="O1465" s="506"/>
      <c r="P1465" s="506"/>
    </row>
    <row r="1466" spans="3:16" s="360" customFormat="1" ht="15" customHeight="1" thickBot="1" x14ac:dyDescent="0.25">
      <c r="C1466" s="831"/>
      <c r="D1466" s="712"/>
      <c r="E1466" s="712"/>
      <c r="F1466" s="712"/>
      <c r="G1466" s="712"/>
      <c r="H1466" s="712"/>
      <c r="I1466" s="712"/>
      <c r="J1466" s="712"/>
      <c r="K1466" s="712"/>
      <c r="L1466" s="712"/>
      <c r="M1466" s="712"/>
      <c r="N1466" s="832"/>
      <c r="O1466" s="506"/>
      <c r="P1466" s="506"/>
    </row>
    <row r="1467" spans="3:16" s="360" customFormat="1" ht="15" customHeight="1" thickBot="1" x14ac:dyDescent="0.25">
      <c r="C1467" s="4866" t="s">
        <v>344</v>
      </c>
      <c r="D1467" s="4867"/>
      <c r="E1467" s="4868" t="s">
        <v>2765</v>
      </c>
      <c r="F1467" s="4869"/>
      <c r="G1467" s="4869"/>
      <c r="H1467" s="4869"/>
      <c r="I1467" s="4869"/>
      <c r="J1467" s="4869"/>
      <c r="K1467" s="4869"/>
      <c r="L1467" s="4869"/>
      <c r="M1467" s="4869"/>
      <c r="N1467" s="4870"/>
      <c r="O1467" s="506"/>
      <c r="P1467" s="506"/>
    </row>
    <row r="1468" spans="3:16" s="360" customFormat="1" ht="15" customHeight="1" thickBot="1" x14ac:dyDescent="0.25">
      <c r="C1468" s="5007" t="s">
        <v>2768</v>
      </c>
      <c r="D1468" s="5037" t="s">
        <v>2769</v>
      </c>
      <c r="E1468" s="4912" t="s">
        <v>2766</v>
      </c>
      <c r="F1468" s="4913"/>
      <c r="G1468" s="4914"/>
      <c r="H1468" s="4912" t="s">
        <v>3731</v>
      </c>
      <c r="I1468" s="4913"/>
      <c r="J1468" s="4914"/>
      <c r="K1468" s="4912" t="s">
        <v>340</v>
      </c>
      <c r="L1468" s="4913"/>
      <c r="M1468" s="4913"/>
      <c r="N1468" s="5187"/>
      <c r="O1468" s="506"/>
      <c r="P1468" s="506"/>
    </row>
    <row r="1469" spans="3:16" s="360" customFormat="1" ht="15" customHeight="1" thickBot="1" x14ac:dyDescent="0.25">
      <c r="C1469" s="5008"/>
      <c r="D1469" s="4884"/>
      <c r="E1469" s="833" t="s">
        <v>2770</v>
      </c>
      <c r="F1469" s="855" t="s">
        <v>563</v>
      </c>
      <c r="G1469" s="828" t="s">
        <v>1413</v>
      </c>
      <c r="H1469" s="1236" t="s">
        <v>2773</v>
      </c>
      <c r="I1469" s="1023" t="s">
        <v>1996</v>
      </c>
      <c r="J1469" s="1023" t="s">
        <v>2321</v>
      </c>
      <c r="K1469" s="833" t="s">
        <v>1993</v>
      </c>
      <c r="L1469" s="1297" t="s">
        <v>2322</v>
      </c>
      <c r="M1469" s="1297" t="s">
        <v>2323</v>
      </c>
      <c r="N1469" s="1298" t="s">
        <v>3732</v>
      </c>
      <c r="O1469" s="506"/>
      <c r="P1469" s="506"/>
    </row>
    <row r="1470" spans="3:16" s="360" customFormat="1" ht="28.5" customHeight="1" x14ac:dyDescent="0.2">
      <c r="C1470" s="1027" t="s">
        <v>3733</v>
      </c>
      <c r="D1470" s="836">
        <v>34</v>
      </c>
      <c r="E1470" s="836" t="s">
        <v>1534</v>
      </c>
      <c r="F1470" s="836" t="s">
        <v>1534</v>
      </c>
      <c r="G1470" s="836" t="s">
        <v>1534</v>
      </c>
      <c r="H1470" s="836">
        <v>34</v>
      </c>
      <c r="I1470" s="19">
        <v>2000</v>
      </c>
      <c r="J1470" s="839">
        <v>0.02</v>
      </c>
      <c r="K1470" s="839">
        <v>0</v>
      </c>
      <c r="L1470" s="1299">
        <v>50</v>
      </c>
      <c r="M1470" s="1957">
        <v>0.06</v>
      </c>
      <c r="N1470" s="1630">
        <v>0.1</v>
      </c>
      <c r="O1470" s="506"/>
      <c r="P1470" s="506"/>
    </row>
    <row r="1471" spans="3:16" s="360" customFormat="1" ht="24.75" customHeight="1" x14ac:dyDescent="0.2">
      <c r="C1471" s="1027" t="s">
        <v>3734</v>
      </c>
      <c r="D1471" s="836">
        <v>44</v>
      </c>
      <c r="E1471" s="836" t="s">
        <v>1534</v>
      </c>
      <c r="F1471" s="836" t="s">
        <v>1534</v>
      </c>
      <c r="G1471" s="836" t="s">
        <v>1534</v>
      </c>
      <c r="H1471" s="836">
        <v>44</v>
      </c>
      <c r="I1471" s="19">
        <v>3000</v>
      </c>
      <c r="J1471" s="839">
        <v>0.02</v>
      </c>
      <c r="K1471" s="839">
        <v>0</v>
      </c>
      <c r="L1471" s="1299">
        <v>50</v>
      </c>
      <c r="M1471" s="1957">
        <v>0.06</v>
      </c>
      <c r="N1471" s="1630">
        <v>0.1</v>
      </c>
      <c r="O1471" s="506"/>
      <c r="P1471" s="506"/>
    </row>
    <row r="1472" spans="3:16" s="360" customFormat="1" ht="24.75" customHeight="1" x14ac:dyDescent="0.2">
      <c r="C1472" s="1027" t="s">
        <v>3735</v>
      </c>
      <c r="D1472" s="836">
        <v>54</v>
      </c>
      <c r="E1472" s="836" t="s">
        <v>1534</v>
      </c>
      <c r="F1472" s="836" t="s">
        <v>1534</v>
      </c>
      <c r="G1472" s="836" t="s">
        <v>1534</v>
      </c>
      <c r="H1472" s="836">
        <v>54</v>
      </c>
      <c r="I1472" s="19">
        <v>5000</v>
      </c>
      <c r="J1472" s="839">
        <v>0.02</v>
      </c>
      <c r="K1472" s="839">
        <v>0</v>
      </c>
      <c r="L1472" s="1299">
        <v>50</v>
      </c>
      <c r="M1472" s="1957">
        <v>0.06</v>
      </c>
      <c r="N1472" s="1630">
        <v>0.1</v>
      </c>
      <c r="O1472" s="506"/>
      <c r="P1472" s="506"/>
    </row>
    <row r="1473" spans="3:16" s="360" customFormat="1" ht="15" customHeight="1" x14ac:dyDescent="0.2">
      <c r="C1473" s="1234" t="s">
        <v>1474</v>
      </c>
      <c r="D1473" s="1300"/>
      <c r="E1473" s="1300"/>
      <c r="F1473" s="1300"/>
      <c r="G1473" s="1300"/>
      <c r="H1473" s="1300"/>
      <c r="I1473" s="144"/>
      <c r="J1473" s="1301"/>
      <c r="K1473" s="1301"/>
      <c r="L1473" s="1302"/>
      <c r="M1473" s="1302"/>
      <c r="N1473" s="1303"/>
      <c r="O1473" s="506"/>
      <c r="P1473" s="506"/>
    </row>
    <row r="1474" spans="3:16" s="360" customFormat="1" ht="15" customHeight="1" x14ac:dyDescent="0.2">
      <c r="C1474" s="831" t="s">
        <v>2778</v>
      </c>
      <c r="D1474" s="712"/>
      <c r="E1474" s="848"/>
      <c r="F1474" s="848"/>
      <c r="G1474" s="848"/>
      <c r="H1474" s="848"/>
      <c r="I1474" s="848"/>
      <c r="J1474" s="848"/>
      <c r="K1474" s="848"/>
      <c r="L1474" s="848"/>
      <c r="M1474" s="848"/>
      <c r="N1474" s="1026"/>
      <c r="O1474" s="506"/>
      <c r="P1474" s="506"/>
    </row>
    <row r="1475" spans="3:16" s="360" customFormat="1" ht="15" customHeight="1" x14ac:dyDescent="0.2">
      <c r="C1475" s="4928" t="s">
        <v>2779</v>
      </c>
      <c r="D1475" s="4947"/>
      <c r="E1475" s="4947"/>
      <c r="F1475" s="4947"/>
      <c r="G1475" s="4947"/>
      <c r="H1475" s="4947"/>
      <c r="I1475" s="4947"/>
      <c r="J1475" s="4947"/>
      <c r="K1475" s="4947"/>
      <c r="L1475" s="4947"/>
      <c r="M1475" s="4947"/>
      <c r="N1475" s="4895"/>
      <c r="O1475" s="506"/>
      <c r="P1475" s="506"/>
    </row>
    <row r="1476" spans="3:16" s="360" customFormat="1" ht="17.25" customHeight="1" x14ac:dyDescent="0.2">
      <c r="C1476" s="4968" t="s">
        <v>3736</v>
      </c>
      <c r="D1476" s="4085"/>
      <c r="E1476" s="4085"/>
      <c r="F1476" s="901"/>
      <c r="G1476" s="901"/>
      <c r="H1476" s="901"/>
      <c r="I1476" s="901"/>
      <c r="J1476" s="901"/>
      <c r="K1476" s="901"/>
      <c r="L1476" s="901"/>
      <c r="M1476" s="901"/>
      <c r="N1476" s="849"/>
      <c r="O1476" s="506"/>
      <c r="P1476" s="506"/>
    </row>
    <row r="1477" spans="3:16" s="360" customFormat="1" ht="15" customHeight="1" thickBot="1" x14ac:dyDescent="0.25">
      <c r="C1477" s="1959" t="s">
        <v>3710</v>
      </c>
      <c r="D1477" s="851"/>
      <c r="E1477" s="851"/>
      <c r="F1477" s="851"/>
      <c r="G1477" s="851"/>
      <c r="H1477" s="851"/>
      <c r="I1477" s="851"/>
      <c r="J1477" s="851"/>
      <c r="K1477" s="851"/>
      <c r="L1477" s="851"/>
      <c r="M1477" s="851"/>
      <c r="N1477" s="852"/>
      <c r="O1477" s="506"/>
      <c r="P1477" s="506"/>
    </row>
    <row r="1478" spans="3:16" s="360" customFormat="1" ht="15" customHeight="1" thickTop="1" x14ac:dyDescent="0.3">
      <c r="C1478" s="4890"/>
      <c r="D1478" s="4890"/>
      <c r="E1478" s="4890"/>
      <c r="F1478" s="534"/>
      <c r="G1478" s="534"/>
      <c r="H1478" s="534"/>
      <c r="I1478" s="506"/>
      <c r="J1478" s="506"/>
      <c r="K1478" s="506"/>
      <c r="L1478" s="506"/>
      <c r="M1478" s="506"/>
      <c r="N1478" s="506"/>
      <c r="O1478" s="506"/>
      <c r="P1478" s="506"/>
    </row>
    <row r="1479" spans="3:16" s="360" customFormat="1" ht="15" customHeight="1" thickBot="1" x14ac:dyDescent="0.35">
      <c r="C1479" s="534"/>
      <c r="D1479" s="534"/>
      <c r="E1479" s="534"/>
      <c r="F1479" s="534"/>
      <c r="G1479" s="534"/>
      <c r="H1479" s="534"/>
      <c r="I1479" s="506"/>
      <c r="J1479" s="506"/>
      <c r="K1479" s="506"/>
      <c r="L1479" s="506"/>
      <c r="M1479" s="506"/>
      <c r="N1479" s="506"/>
      <c r="O1479" s="506"/>
      <c r="P1479" s="506"/>
    </row>
    <row r="1480" spans="3:16" s="360" customFormat="1" ht="36.75" customHeight="1" thickTop="1" x14ac:dyDescent="0.3">
      <c r="C1480" s="4905" t="s">
        <v>3722</v>
      </c>
      <c r="D1480" s="5193"/>
      <c r="E1480" s="5193"/>
      <c r="F1480" s="5194"/>
      <c r="G1480" s="534"/>
      <c r="H1480" s="534"/>
      <c r="I1480" s="506"/>
      <c r="J1480" s="506"/>
      <c r="K1480" s="506"/>
      <c r="L1480" s="506"/>
      <c r="M1480" s="506"/>
      <c r="N1480" s="506"/>
      <c r="O1480" s="506"/>
      <c r="P1480" s="506"/>
    </row>
    <row r="1481" spans="3:16" s="360" customFormat="1" ht="15" customHeight="1" x14ac:dyDescent="0.3">
      <c r="C1481" s="831"/>
      <c r="D1481" s="4938"/>
      <c r="E1481" s="4938"/>
      <c r="F1481" s="4966"/>
      <c r="G1481" s="534"/>
      <c r="H1481" s="534"/>
      <c r="I1481" s="506"/>
      <c r="J1481" s="506"/>
      <c r="K1481" s="506"/>
      <c r="L1481" s="506"/>
      <c r="M1481" s="506"/>
      <c r="N1481" s="506"/>
      <c r="O1481" s="506"/>
      <c r="P1481" s="506"/>
    </row>
    <row r="1482" spans="3:16" s="360" customFormat="1" ht="15" customHeight="1" x14ac:dyDescent="0.3">
      <c r="C1482" s="980" t="s">
        <v>3631</v>
      </c>
      <c r="D1482" s="4999" t="s">
        <v>3723</v>
      </c>
      <c r="E1482" s="4999"/>
      <c r="F1482" s="5000"/>
      <c r="G1482" s="534"/>
      <c r="H1482" s="534"/>
      <c r="I1482" s="506"/>
      <c r="J1482" s="506"/>
      <c r="K1482" s="506"/>
      <c r="L1482" s="506"/>
      <c r="M1482" s="506"/>
      <c r="N1482" s="506"/>
      <c r="O1482" s="506"/>
      <c r="P1482" s="506"/>
    </row>
    <row r="1483" spans="3:16" s="360" customFormat="1" ht="186" customHeight="1" x14ac:dyDescent="0.3">
      <c r="C1483" s="1964" t="s">
        <v>3724</v>
      </c>
      <c r="D1483" s="5223" t="s">
        <v>4950</v>
      </c>
      <c r="E1483" s="4064"/>
      <c r="F1483" s="4953"/>
      <c r="G1483" s="534"/>
      <c r="H1483" s="534"/>
      <c r="I1483" s="506"/>
      <c r="J1483" s="506"/>
      <c r="K1483" s="506"/>
      <c r="L1483" s="506"/>
      <c r="M1483" s="506"/>
      <c r="N1483" s="506"/>
      <c r="O1483" s="506"/>
      <c r="P1483" s="506"/>
    </row>
    <row r="1484" spans="3:16" s="360" customFormat="1" ht="15" customHeight="1" x14ac:dyDescent="0.3">
      <c r="C1484" s="1964"/>
      <c r="D1484" s="4064"/>
      <c r="E1484" s="4064"/>
      <c r="F1484" s="4953"/>
      <c r="G1484" s="534"/>
      <c r="H1484" s="534"/>
      <c r="I1484" s="506"/>
      <c r="J1484" s="506"/>
      <c r="K1484" s="506"/>
      <c r="L1484" s="506"/>
      <c r="M1484" s="506"/>
      <c r="N1484" s="506"/>
      <c r="O1484" s="506"/>
      <c r="P1484" s="506"/>
    </row>
    <row r="1485" spans="3:16" s="360" customFormat="1" ht="15" customHeight="1" x14ac:dyDescent="0.3">
      <c r="C1485" s="980" t="s">
        <v>3642</v>
      </c>
      <c r="D1485" s="4064" t="s">
        <v>3725</v>
      </c>
      <c r="E1485" s="4064"/>
      <c r="F1485" s="4953"/>
      <c r="G1485" s="534"/>
      <c r="H1485" s="534"/>
      <c r="I1485" s="506"/>
      <c r="J1485" s="506"/>
      <c r="K1485" s="506"/>
      <c r="L1485" s="506"/>
      <c r="M1485" s="506"/>
      <c r="N1485" s="506"/>
      <c r="O1485" s="506"/>
      <c r="P1485" s="506"/>
    </row>
    <row r="1486" spans="3:16" s="360" customFormat="1" ht="30" customHeight="1" x14ac:dyDescent="0.3">
      <c r="C1486" s="4956" t="s">
        <v>3018</v>
      </c>
      <c r="D1486" s="4064" t="s">
        <v>3726</v>
      </c>
      <c r="E1486" s="4064"/>
      <c r="F1486" s="4953"/>
      <c r="G1486" s="534"/>
      <c r="H1486" s="534"/>
      <c r="I1486" s="506"/>
      <c r="J1486" s="506"/>
      <c r="K1486" s="506"/>
      <c r="L1486" s="506"/>
      <c r="M1486" s="506"/>
      <c r="N1486" s="506"/>
      <c r="O1486" s="506"/>
      <c r="P1486" s="506"/>
    </row>
    <row r="1487" spans="3:16" s="360" customFormat="1" ht="15" customHeight="1" x14ac:dyDescent="0.3">
      <c r="C1487" s="4956"/>
      <c r="D1487" s="4064"/>
      <c r="E1487" s="4064"/>
      <c r="F1487" s="4953"/>
      <c r="G1487" s="534"/>
      <c r="H1487" s="534"/>
      <c r="I1487" s="506"/>
      <c r="J1487" s="506"/>
      <c r="K1487" s="506"/>
      <c r="L1487" s="506"/>
      <c r="M1487" s="506"/>
      <c r="N1487" s="506"/>
      <c r="O1487" s="506"/>
      <c r="P1487" s="506"/>
    </row>
    <row r="1488" spans="3:16" s="360" customFormat="1" ht="15" customHeight="1" x14ac:dyDescent="0.3">
      <c r="C1488" s="4956"/>
      <c r="D1488" s="4064" t="s">
        <v>3727</v>
      </c>
      <c r="E1488" s="4064"/>
      <c r="F1488" s="4953"/>
      <c r="G1488" s="534"/>
      <c r="H1488" s="534"/>
      <c r="I1488" s="506"/>
      <c r="J1488" s="506"/>
      <c r="K1488" s="506"/>
      <c r="L1488" s="506"/>
      <c r="M1488" s="506"/>
      <c r="N1488" s="506"/>
      <c r="O1488" s="506"/>
      <c r="P1488" s="506"/>
    </row>
    <row r="1489" spans="3:16" s="360" customFormat="1" ht="36.75" customHeight="1" x14ac:dyDescent="0.3">
      <c r="C1489" s="831"/>
      <c r="D1489" s="4064" t="s">
        <v>3728</v>
      </c>
      <c r="E1489" s="4064"/>
      <c r="F1489" s="4953"/>
      <c r="G1489" s="534"/>
      <c r="H1489" s="534"/>
      <c r="I1489" s="506"/>
      <c r="J1489" s="506"/>
      <c r="K1489" s="506"/>
      <c r="L1489" s="506"/>
      <c r="M1489" s="506"/>
      <c r="N1489" s="506"/>
      <c r="O1489" s="506"/>
      <c r="P1489" s="506"/>
    </row>
    <row r="1490" spans="3:16" s="360" customFormat="1" ht="15" customHeight="1" x14ac:dyDescent="0.3">
      <c r="C1490" s="831"/>
      <c r="D1490" s="5222"/>
      <c r="E1490" s="5222"/>
      <c r="F1490" s="5222"/>
      <c r="G1490" s="534"/>
      <c r="H1490" s="534"/>
      <c r="I1490" s="506"/>
      <c r="J1490" s="506"/>
      <c r="K1490" s="506"/>
      <c r="L1490" s="506"/>
      <c r="M1490" s="506"/>
      <c r="N1490" s="506"/>
      <c r="O1490" s="506"/>
      <c r="P1490" s="506"/>
    </row>
    <row r="1491" spans="3:16" s="360" customFormat="1" ht="15" customHeight="1" thickBot="1" x14ac:dyDescent="0.35">
      <c r="C1491" s="1616" t="s">
        <v>342</v>
      </c>
      <c r="D1491" s="4989" t="s">
        <v>3729</v>
      </c>
      <c r="E1491" s="4989"/>
      <c r="F1491" s="4990"/>
      <c r="G1491" s="534"/>
      <c r="H1491" s="534"/>
      <c r="I1491" s="506"/>
      <c r="J1491" s="506"/>
      <c r="K1491" s="506"/>
      <c r="L1491" s="506"/>
      <c r="M1491" s="506"/>
      <c r="N1491" s="506"/>
      <c r="O1491" s="506"/>
      <c r="P1491" s="506"/>
    </row>
    <row r="1492" spans="3:16" s="360" customFormat="1" ht="15" customHeight="1" thickTop="1" x14ac:dyDescent="0.3">
      <c r="C1492" s="4890"/>
      <c r="D1492" s="4890"/>
      <c r="E1492" s="534"/>
      <c r="F1492" s="534"/>
      <c r="G1492" s="534"/>
      <c r="H1492" s="534"/>
      <c r="I1492" s="506"/>
      <c r="J1492" s="506"/>
      <c r="K1492" s="506"/>
      <c r="L1492" s="506"/>
      <c r="M1492" s="506"/>
      <c r="N1492" s="506"/>
      <c r="O1492" s="506"/>
      <c r="P1492" s="506"/>
    </row>
    <row r="1493" spans="3:16" s="360" customFormat="1" ht="15" customHeight="1" thickBot="1" x14ac:dyDescent="0.35">
      <c r="C1493" s="1517"/>
      <c r="D1493" s="1517"/>
      <c r="E1493" s="1517"/>
      <c r="F1493" s="534"/>
      <c r="G1493" s="534"/>
      <c r="H1493" s="534"/>
      <c r="I1493" s="506"/>
      <c r="J1493" s="506"/>
      <c r="K1493" s="506"/>
      <c r="L1493" s="506"/>
      <c r="M1493" s="506"/>
      <c r="N1493" s="506"/>
      <c r="O1493" s="506"/>
      <c r="P1493" s="506"/>
    </row>
    <row r="1494" spans="3:16" s="360" customFormat="1" ht="15" customHeight="1" x14ac:dyDescent="0.2">
      <c r="C1494" s="4915" t="s">
        <v>3534</v>
      </c>
      <c r="D1494" s="4916"/>
      <c r="E1494" s="4916"/>
      <c r="F1494" s="4916"/>
      <c r="G1494" s="4916"/>
      <c r="H1494" s="4916"/>
      <c r="I1494" s="4916"/>
      <c r="J1494" s="4916"/>
      <c r="K1494" s="4916"/>
      <c r="L1494" s="4916"/>
      <c r="M1494" s="4916"/>
      <c r="N1494" s="4917"/>
      <c r="O1494" s="506"/>
      <c r="P1494" s="506"/>
    </row>
    <row r="1495" spans="3:16" s="360" customFormat="1" ht="15" customHeight="1" x14ac:dyDescent="0.2">
      <c r="C1495" s="970"/>
      <c r="D1495" s="712"/>
      <c r="E1495" s="712"/>
      <c r="F1495" s="712"/>
      <c r="G1495" s="712"/>
      <c r="H1495" s="712"/>
      <c r="I1495" s="712"/>
      <c r="J1495" s="712"/>
      <c r="K1495" s="712"/>
      <c r="L1495" s="712"/>
      <c r="M1495" s="712"/>
      <c r="N1495" s="971"/>
      <c r="O1495" s="506"/>
      <c r="P1495" s="506"/>
    </row>
    <row r="1496" spans="3:16" s="360" customFormat="1" ht="15" customHeight="1" x14ac:dyDescent="0.2">
      <c r="C1496" s="4918" t="s">
        <v>344</v>
      </c>
      <c r="D1496" s="4919"/>
      <c r="E1496" s="4922" t="s">
        <v>2765</v>
      </c>
      <c r="F1496" s="4922"/>
      <c r="G1496" s="4922"/>
      <c r="H1496" s="4922"/>
      <c r="I1496" s="4922"/>
      <c r="J1496" s="4922"/>
      <c r="K1496" s="4922"/>
      <c r="L1496" s="4922"/>
      <c r="M1496" s="4922"/>
      <c r="N1496" s="4923"/>
      <c r="O1496" s="506"/>
      <c r="P1496" s="506"/>
    </row>
    <row r="1497" spans="3:16" s="360" customFormat="1" ht="15" customHeight="1" x14ac:dyDescent="0.2">
      <c r="C1497" s="4940" t="s">
        <v>2768</v>
      </c>
      <c r="D1497" s="4479" t="s">
        <v>2769</v>
      </c>
      <c r="E1497" s="4920" t="s">
        <v>2534</v>
      </c>
      <c r="F1497" s="4920"/>
      <c r="G1497" s="4920"/>
      <c r="H1497" s="4920" t="s">
        <v>623</v>
      </c>
      <c r="I1497" s="4920"/>
      <c r="J1497" s="4920"/>
      <c r="K1497" s="4920" t="s">
        <v>340</v>
      </c>
      <c r="L1497" s="4920"/>
      <c r="M1497" s="4920"/>
      <c r="N1497" s="4921"/>
      <c r="O1497" s="506"/>
      <c r="P1497" s="506"/>
    </row>
    <row r="1498" spans="3:16" s="360" customFormat="1" ht="54.75" customHeight="1" x14ac:dyDescent="0.2">
      <c r="C1498" s="4940"/>
      <c r="D1498" s="4480"/>
      <c r="E1498" s="1347" t="s">
        <v>2770</v>
      </c>
      <c r="F1498" s="1347" t="s">
        <v>563</v>
      </c>
      <c r="G1498" s="1347" t="s">
        <v>1413</v>
      </c>
      <c r="H1498" s="1347" t="s">
        <v>2773</v>
      </c>
      <c r="I1498" s="1347" t="s">
        <v>1996</v>
      </c>
      <c r="J1498" s="1347" t="s">
        <v>2321</v>
      </c>
      <c r="K1498" s="1347" t="s">
        <v>1993</v>
      </c>
      <c r="L1498" s="1347" t="s">
        <v>2322</v>
      </c>
      <c r="M1498" s="1347" t="s">
        <v>2323</v>
      </c>
      <c r="N1498" s="1348" t="s">
        <v>2560</v>
      </c>
      <c r="O1498" s="506"/>
      <c r="P1498" s="506"/>
    </row>
    <row r="1499" spans="3:16" s="360" customFormat="1" ht="21" customHeight="1" x14ac:dyDescent="0.2">
      <c r="C1499" s="1666" t="s">
        <v>3657</v>
      </c>
      <c r="D1499" s="1350">
        <v>50</v>
      </c>
      <c r="E1499" s="1352" t="s">
        <v>1534</v>
      </c>
      <c r="F1499" s="1352" t="s">
        <v>1534</v>
      </c>
      <c r="G1499" s="1352" t="s">
        <v>1534</v>
      </c>
      <c r="H1499" s="1352">
        <v>50</v>
      </c>
      <c r="I1499" s="46">
        <v>3500</v>
      </c>
      <c r="J1499" s="1353">
        <v>0.02</v>
      </c>
      <c r="K1499" s="1352">
        <v>0</v>
      </c>
      <c r="L1499" s="1355">
        <v>50</v>
      </c>
      <c r="M1499" s="1356">
        <v>0.06</v>
      </c>
      <c r="N1499" s="1357">
        <v>0.1</v>
      </c>
      <c r="O1499" s="506"/>
      <c r="P1499" s="506"/>
    </row>
    <row r="1500" spans="3:16" s="360" customFormat="1" ht="24.75" customHeight="1" thickBot="1" x14ac:dyDescent="0.25">
      <c r="C1500" s="1939" t="s">
        <v>3401</v>
      </c>
      <c r="D1500" s="1773">
        <v>40</v>
      </c>
      <c r="E1500" s="1774" t="s">
        <v>1534</v>
      </c>
      <c r="F1500" s="1774" t="s">
        <v>1534</v>
      </c>
      <c r="G1500" s="1774" t="s">
        <v>1534</v>
      </c>
      <c r="H1500" s="1774">
        <v>40</v>
      </c>
      <c r="I1500" s="1775">
        <v>3500</v>
      </c>
      <c r="J1500" s="1773">
        <v>0.02</v>
      </c>
      <c r="K1500" s="1774">
        <v>0</v>
      </c>
      <c r="L1500" s="1776">
        <v>50</v>
      </c>
      <c r="M1500" s="1777">
        <v>0.06</v>
      </c>
      <c r="N1500" s="1778">
        <v>0.1</v>
      </c>
      <c r="O1500" s="506"/>
      <c r="P1500" s="506"/>
    </row>
    <row r="1501" spans="3:16" s="360" customFormat="1" ht="10.5" customHeight="1" x14ac:dyDescent="0.2">
      <c r="C1501" s="1779"/>
      <c r="D1501" s="1704"/>
      <c r="E1501" s="1780"/>
      <c r="F1501" s="1780"/>
      <c r="G1501" s="1780"/>
      <c r="H1501" s="1780"/>
      <c r="I1501" s="1781"/>
      <c r="J1501" s="1782"/>
      <c r="K1501" s="1783"/>
      <c r="L1501" s="1783"/>
      <c r="M1501" s="1782"/>
      <c r="N1501" s="1784"/>
      <c r="O1501" s="506"/>
      <c r="P1501" s="506"/>
    </row>
    <row r="1502" spans="3:16" s="360" customFormat="1" ht="15" customHeight="1" x14ac:dyDescent="0.2">
      <c r="C1502" s="1358" t="s">
        <v>1474</v>
      </c>
      <c r="D1502" s="900"/>
      <c r="E1502" s="1300"/>
      <c r="F1502" s="1300"/>
      <c r="G1502" s="1300"/>
      <c r="H1502" s="1300"/>
      <c r="I1502" s="144"/>
      <c r="J1502" s="1301"/>
      <c r="K1502" s="1302"/>
      <c r="L1502" s="1302"/>
      <c r="M1502" s="1301"/>
      <c r="N1502" s="971"/>
      <c r="O1502" s="506"/>
      <c r="P1502" s="506"/>
    </row>
    <row r="1503" spans="3:16" s="360" customFormat="1" ht="15" customHeight="1" x14ac:dyDescent="0.2">
      <c r="C1503" s="4937" t="s">
        <v>2778</v>
      </c>
      <c r="D1503" s="4938"/>
      <c r="E1503" s="4938"/>
      <c r="F1503" s="4938"/>
      <c r="G1503" s="4938"/>
      <c r="H1503" s="4938"/>
      <c r="I1503" s="4938"/>
      <c r="J1503" s="4938"/>
      <c r="K1503" s="4938"/>
      <c r="L1503" s="4938"/>
      <c r="M1503" s="4938"/>
      <c r="N1503" s="1359"/>
      <c r="O1503" s="506"/>
      <c r="P1503" s="506"/>
    </row>
    <row r="1504" spans="3:16" s="360" customFormat="1" ht="15" customHeight="1" x14ac:dyDescent="0.2">
      <c r="C1504" s="4936" t="s">
        <v>614</v>
      </c>
      <c r="D1504" s="4085"/>
      <c r="E1504" s="4085"/>
      <c r="F1504" s="4085"/>
      <c r="G1504" s="4085"/>
      <c r="H1504" s="4085"/>
      <c r="I1504" s="4085"/>
      <c r="J1504" s="4085"/>
      <c r="K1504" s="4085"/>
      <c r="L1504" s="4085"/>
      <c r="M1504" s="4085"/>
      <c r="N1504" s="971"/>
      <c r="O1504" s="506"/>
      <c r="P1504" s="506"/>
    </row>
    <row r="1505" spans="3:16" s="360" customFormat="1" ht="15" customHeight="1" x14ac:dyDescent="0.2">
      <c r="C1505" s="4936" t="s">
        <v>3718</v>
      </c>
      <c r="D1505" s="4085"/>
      <c r="E1505" s="4085"/>
      <c r="F1505" s="4085"/>
      <c r="G1505" s="4085"/>
      <c r="H1505" s="4085"/>
      <c r="I1505" s="4085"/>
      <c r="J1505" s="4085"/>
      <c r="K1505" s="4085"/>
      <c r="L1505" s="4085"/>
      <c r="M1505" s="4085"/>
      <c r="N1505" s="971"/>
      <c r="O1505" s="506"/>
      <c r="P1505" s="506"/>
    </row>
    <row r="1506" spans="3:16" s="360" customFormat="1" ht="15" customHeight="1" thickBot="1" x14ac:dyDescent="0.25">
      <c r="C1506" s="4936" t="s">
        <v>3719</v>
      </c>
      <c r="D1506" s="4085"/>
      <c r="E1506" s="4085"/>
      <c r="F1506" s="4085"/>
      <c r="G1506" s="4085"/>
      <c r="H1506" s="4085"/>
      <c r="I1506" s="4085"/>
      <c r="J1506" s="4085"/>
      <c r="K1506" s="4085"/>
      <c r="L1506" s="4085"/>
      <c r="M1506" s="4085"/>
      <c r="N1506" s="967"/>
      <c r="O1506" s="506"/>
      <c r="P1506" s="506"/>
    </row>
    <row r="1507" spans="3:16" s="360" customFormat="1" ht="15" customHeight="1" thickBot="1" x14ac:dyDescent="0.3">
      <c r="C1507" s="4941" t="s">
        <v>3720</v>
      </c>
      <c r="D1507" s="4942"/>
      <c r="E1507" s="4942"/>
      <c r="F1507" s="4942"/>
      <c r="G1507" s="4942"/>
      <c r="H1507" s="4942"/>
      <c r="I1507" s="4942"/>
      <c r="J1507" s="4942"/>
      <c r="K1507" s="4942"/>
      <c r="L1507" s="4942"/>
      <c r="M1507" s="4942"/>
      <c r="N1507" s="4943"/>
      <c r="O1507" s="506"/>
      <c r="P1507" s="506"/>
    </row>
    <row r="1508" spans="3:16" s="360" customFormat="1" ht="15" customHeight="1" x14ac:dyDescent="0.3">
      <c r="C1508" s="4904"/>
      <c r="D1508" s="4904"/>
      <c r="E1508" s="4904"/>
      <c r="F1508" s="534"/>
      <c r="G1508" s="534"/>
      <c r="H1508" s="534"/>
      <c r="I1508" s="506"/>
      <c r="J1508" s="506"/>
      <c r="K1508" s="506"/>
      <c r="L1508" s="506"/>
      <c r="M1508" s="506"/>
      <c r="N1508" s="506"/>
      <c r="O1508" s="506"/>
      <c r="P1508" s="506"/>
    </row>
    <row r="1509" spans="3:16" s="360" customFormat="1" ht="15" customHeight="1" thickBot="1" x14ac:dyDescent="0.35">
      <c r="C1509" s="1517"/>
      <c r="D1509" s="1517"/>
      <c r="E1509" s="1517"/>
      <c r="F1509" s="534"/>
      <c r="G1509" s="534"/>
      <c r="H1509" s="534"/>
      <c r="I1509" s="506"/>
      <c r="J1509" s="506"/>
      <c r="K1509" s="506"/>
      <c r="L1509" s="506"/>
      <c r="M1509" s="506"/>
      <c r="N1509" s="506"/>
      <c r="O1509" s="506"/>
      <c r="P1509" s="506"/>
    </row>
    <row r="1510" spans="3:16" s="360" customFormat="1" ht="15" customHeight="1" thickTop="1" x14ac:dyDescent="0.2">
      <c r="C1510" s="4954" t="s">
        <v>3189</v>
      </c>
      <c r="D1510" s="4906"/>
      <c r="E1510" s="4906"/>
      <c r="F1510" s="4906"/>
      <c r="G1510" s="4906"/>
      <c r="H1510" s="4906"/>
      <c r="I1510" s="4906"/>
      <c r="J1510" s="4906"/>
      <c r="K1510" s="4906"/>
      <c r="L1510" s="4906"/>
      <c r="M1510" s="4906"/>
      <c r="N1510" s="4907"/>
      <c r="O1510" s="506"/>
      <c r="P1510" s="506"/>
    </row>
    <row r="1511" spans="3:16" s="360" customFormat="1" ht="15" customHeight="1" thickBot="1" x14ac:dyDescent="0.25">
      <c r="C1511" s="831"/>
      <c r="D1511" s="712"/>
      <c r="E1511" s="712"/>
      <c r="F1511" s="712"/>
      <c r="G1511" s="712"/>
      <c r="H1511" s="712"/>
      <c r="I1511" s="712"/>
      <c r="J1511" s="712"/>
      <c r="K1511" s="712"/>
      <c r="L1511" s="712"/>
      <c r="M1511" s="712"/>
      <c r="N1511" s="832"/>
      <c r="O1511" s="506"/>
      <c r="P1511" s="506"/>
    </row>
    <row r="1512" spans="3:16" s="360" customFormat="1" ht="15" customHeight="1" thickBot="1" x14ac:dyDescent="0.25">
      <c r="C1512" s="4991" t="s">
        <v>560</v>
      </c>
      <c r="D1512" s="4992"/>
      <c r="E1512" s="4868" t="s">
        <v>2765</v>
      </c>
      <c r="F1512" s="4869"/>
      <c r="G1512" s="4869"/>
      <c r="H1512" s="4869"/>
      <c r="I1512" s="4869"/>
      <c r="J1512" s="4869"/>
      <c r="K1512" s="4869"/>
      <c r="L1512" s="4869"/>
      <c r="M1512" s="4869"/>
      <c r="N1512" s="4870"/>
      <c r="O1512" s="506"/>
      <c r="P1512" s="506"/>
    </row>
    <row r="1513" spans="3:16" s="360" customFormat="1" ht="15" customHeight="1" thickBot="1" x14ac:dyDescent="0.25">
      <c r="C1513" s="5034"/>
      <c r="D1513" s="5035"/>
      <c r="E1513" s="4868" t="s">
        <v>3040</v>
      </c>
      <c r="F1513" s="4869"/>
      <c r="G1513" s="4869"/>
      <c r="H1513" s="4868" t="s">
        <v>1513</v>
      </c>
      <c r="I1513" s="4869"/>
      <c r="J1513" s="5039"/>
      <c r="K1513" s="4868" t="s">
        <v>340</v>
      </c>
      <c r="L1513" s="4869"/>
      <c r="M1513" s="4869"/>
      <c r="N1513" s="4870"/>
      <c r="O1513" s="506"/>
      <c r="P1513" s="506"/>
    </row>
    <row r="1514" spans="3:16" s="360" customFormat="1" ht="27" customHeight="1" x14ac:dyDescent="0.2">
      <c r="C1514" s="1655" t="s">
        <v>2768</v>
      </c>
      <c r="D1514" s="1656" t="s">
        <v>2769</v>
      </c>
      <c r="E1514" s="974" t="s">
        <v>2770</v>
      </c>
      <c r="F1514" s="833" t="s">
        <v>563</v>
      </c>
      <c r="G1514" s="855" t="s">
        <v>1413</v>
      </c>
      <c r="H1514" s="1426" t="s">
        <v>2773</v>
      </c>
      <c r="I1514" s="1426" t="s">
        <v>1057</v>
      </c>
      <c r="J1514" s="1426" t="s">
        <v>2321</v>
      </c>
      <c r="K1514" s="1426" t="s">
        <v>3190</v>
      </c>
      <c r="L1514" s="1426" t="s">
        <v>318</v>
      </c>
      <c r="M1514" s="1426" t="s">
        <v>3191</v>
      </c>
      <c r="N1514" s="1464" t="s">
        <v>2560</v>
      </c>
      <c r="O1514" s="506"/>
      <c r="P1514" s="506"/>
    </row>
    <row r="1515" spans="3:16" s="360" customFormat="1" ht="24.75" customHeight="1" x14ac:dyDescent="0.2">
      <c r="C1515" s="1027" t="s">
        <v>3192</v>
      </c>
      <c r="D1515" s="836">
        <v>49</v>
      </c>
      <c r="E1515" s="836" t="s">
        <v>1534</v>
      </c>
      <c r="F1515" s="838">
        <v>0.15</v>
      </c>
      <c r="G1515" s="838">
        <v>0.15</v>
      </c>
      <c r="H1515" s="838">
        <v>49</v>
      </c>
      <c r="I1515" s="1114">
        <v>2000</v>
      </c>
      <c r="J1515" s="840">
        <v>0.02</v>
      </c>
      <c r="K1515" s="838">
        <v>0</v>
      </c>
      <c r="L1515" s="1113">
        <v>50</v>
      </c>
      <c r="M1515" s="1657">
        <v>0.06</v>
      </c>
      <c r="N1515" s="1475">
        <v>0.1</v>
      </c>
      <c r="O1515" s="506"/>
      <c r="P1515" s="506"/>
    </row>
    <row r="1516" spans="3:16" s="360" customFormat="1" ht="27" customHeight="1" x14ac:dyDescent="0.2">
      <c r="C1516" s="1027" t="s">
        <v>3193</v>
      </c>
      <c r="D1516" s="836">
        <v>59</v>
      </c>
      <c r="E1516" s="836" t="s">
        <v>1534</v>
      </c>
      <c r="F1516" s="838">
        <v>0.15</v>
      </c>
      <c r="G1516" s="838">
        <v>0.15</v>
      </c>
      <c r="H1516" s="838">
        <v>59</v>
      </c>
      <c r="I1516" s="1473">
        <v>3000</v>
      </c>
      <c r="J1516" s="840">
        <v>0.02</v>
      </c>
      <c r="K1516" s="838">
        <v>0</v>
      </c>
      <c r="L1516" s="1474">
        <v>50</v>
      </c>
      <c r="M1516" s="1658">
        <v>0.06</v>
      </c>
      <c r="N1516" s="1475">
        <v>0.1</v>
      </c>
      <c r="O1516" s="506"/>
      <c r="P1516" s="506"/>
    </row>
    <row r="1517" spans="3:16" s="360" customFormat="1" ht="24.75" customHeight="1" x14ac:dyDescent="0.2">
      <c r="C1517" s="982" t="s">
        <v>3194</v>
      </c>
      <c r="D1517" s="836">
        <v>65</v>
      </c>
      <c r="E1517" s="836" t="s">
        <v>1534</v>
      </c>
      <c r="F1517" s="838">
        <v>0.15</v>
      </c>
      <c r="G1517" s="838">
        <v>0.15</v>
      </c>
      <c r="H1517" s="838">
        <v>65</v>
      </c>
      <c r="I1517" s="1473">
        <v>5000</v>
      </c>
      <c r="J1517" s="840">
        <v>0.02</v>
      </c>
      <c r="K1517" s="838">
        <v>0</v>
      </c>
      <c r="L1517" s="1474">
        <v>50</v>
      </c>
      <c r="M1517" s="1658">
        <v>0.06</v>
      </c>
      <c r="N1517" s="1475">
        <v>0.1</v>
      </c>
      <c r="O1517" s="506"/>
      <c r="P1517" s="506"/>
    </row>
    <row r="1518" spans="3:16" s="360" customFormat="1" ht="15" customHeight="1" x14ac:dyDescent="0.2">
      <c r="C1518" s="1304" t="s">
        <v>1474</v>
      </c>
      <c r="D1518" s="1300"/>
      <c r="E1518" s="1300"/>
      <c r="F1518" s="1659"/>
      <c r="G1518" s="1659"/>
      <c r="H1518" s="1659"/>
      <c r="I1518" s="1660"/>
      <c r="J1518" s="1661"/>
      <c r="K1518" s="1659"/>
      <c r="L1518" s="1662"/>
      <c r="M1518" s="1663"/>
      <c r="N1518" s="1664"/>
      <c r="O1518" s="506"/>
      <c r="P1518" s="506"/>
    </row>
    <row r="1519" spans="3:16" s="360" customFormat="1" ht="15" customHeight="1" x14ac:dyDescent="0.2">
      <c r="C1519" s="981" t="s">
        <v>2778</v>
      </c>
      <c r="D1519" s="712"/>
      <c r="E1519" s="848"/>
      <c r="F1519" s="848"/>
      <c r="G1519" s="848"/>
      <c r="H1519" s="848"/>
      <c r="I1519" s="848"/>
      <c r="J1519" s="848"/>
      <c r="K1519" s="848"/>
      <c r="L1519" s="848"/>
      <c r="M1519" s="848"/>
      <c r="N1519" s="1026"/>
      <c r="O1519" s="506"/>
      <c r="P1519" s="506"/>
    </row>
    <row r="1520" spans="3:16" s="360" customFormat="1" ht="15" customHeight="1" x14ac:dyDescent="0.2">
      <c r="C1520" s="981" t="s">
        <v>3195</v>
      </c>
      <c r="D1520" s="712"/>
      <c r="E1520" s="848"/>
      <c r="F1520" s="848"/>
      <c r="G1520" s="848"/>
      <c r="H1520" s="848"/>
      <c r="I1520" s="848"/>
      <c r="J1520" s="848"/>
      <c r="K1520" s="848"/>
      <c r="L1520" s="848"/>
      <c r="M1520" s="848"/>
      <c r="N1520" s="1026"/>
      <c r="O1520" s="506"/>
      <c r="P1520" s="506"/>
    </row>
    <row r="1521" spans="3:16" s="360" customFormat="1" ht="15" customHeight="1" x14ac:dyDescent="0.2">
      <c r="C1521" s="981" t="s">
        <v>3196</v>
      </c>
      <c r="D1521" s="712"/>
      <c r="E1521" s="712"/>
      <c r="F1521" s="712"/>
      <c r="G1521" s="712"/>
      <c r="H1521" s="712"/>
      <c r="I1521" s="712"/>
      <c r="J1521" s="712"/>
      <c r="K1521" s="712"/>
      <c r="L1521" s="712"/>
      <c r="M1521" s="712"/>
      <c r="N1521" s="832"/>
      <c r="O1521" s="506"/>
      <c r="P1521" s="506"/>
    </row>
    <row r="1522" spans="3:16" s="360" customFormat="1" ht="12" customHeight="1" x14ac:dyDescent="0.2">
      <c r="C1522" s="831"/>
      <c r="D1522" s="712"/>
      <c r="E1522" s="712"/>
      <c r="F1522" s="712"/>
      <c r="G1522" s="712"/>
      <c r="H1522" s="712"/>
      <c r="I1522" s="712"/>
      <c r="J1522" s="712"/>
      <c r="K1522" s="712"/>
      <c r="L1522" s="712"/>
      <c r="M1522" s="712"/>
      <c r="N1522" s="832"/>
      <c r="O1522" s="506"/>
      <c r="P1522" s="506"/>
    </row>
    <row r="1523" spans="3:16" s="360" customFormat="1" ht="15" customHeight="1" thickBot="1" x14ac:dyDescent="0.25">
      <c r="C1523" s="1616" t="s">
        <v>3711</v>
      </c>
      <c r="D1523" s="851"/>
      <c r="E1523" s="851"/>
      <c r="F1523" s="851"/>
      <c r="G1523" s="851"/>
      <c r="H1523" s="851"/>
      <c r="I1523" s="851"/>
      <c r="J1523" s="851"/>
      <c r="K1523" s="851"/>
      <c r="L1523" s="851"/>
      <c r="M1523" s="851"/>
      <c r="N1523" s="852"/>
      <c r="O1523" s="506"/>
      <c r="P1523" s="506"/>
    </row>
    <row r="1524" spans="3:16" s="360" customFormat="1" ht="15" customHeight="1" thickTop="1" x14ac:dyDescent="0.3">
      <c r="C1524" s="4890"/>
      <c r="D1524" s="4890"/>
      <c r="E1524" s="4890"/>
      <c r="F1524" s="534"/>
      <c r="G1524" s="534"/>
      <c r="H1524" s="534"/>
      <c r="I1524" s="506"/>
      <c r="J1524" s="506"/>
      <c r="K1524" s="506"/>
      <c r="L1524" s="506"/>
      <c r="M1524" s="506"/>
      <c r="N1524" s="506"/>
      <c r="O1524" s="506"/>
      <c r="P1524" s="506"/>
    </row>
    <row r="1525" spans="3:16" s="360" customFormat="1" ht="15" customHeight="1" thickBot="1" x14ac:dyDescent="0.35">
      <c r="C1525" s="1517"/>
      <c r="D1525" s="1517"/>
      <c r="E1525" s="1517"/>
      <c r="F1525" s="534"/>
      <c r="G1525" s="534"/>
      <c r="H1525" s="534"/>
      <c r="I1525" s="506"/>
      <c r="J1525" s="506"/>
      <c r="K1525" s="506"/>
      <c r="L1525" s="506"/>
      <c r="M1525" s="506"/>
      <c r="N1525" s="506"/>
      <c r="O1525" s="506"/>
      <c r="P1525" s="506"/>
    </row>
    <row r="1526" spans="3:16" s="360" customFormat="1" ht="15" customHeight="1" thickTop="1" x14ac:dyDescent="0.2">
      <c r="C1526" s="4954" t="s">
        <v>3714</v>
      </c>
      <c r="D1526" s="4906"/>
      <c r="E1526" s="4906"/>
      <c r="F1526" s="4906"/>
      <c r="G1526" s="4906"/>
      <c r="H1526" s="4906"/>
      <c r="I1526" s="4906"/>
      <c r="J1526" s="4906"/>
      <c r="K1526" s="4906"/>
      <c r="L1526" s="4906"/>
      <c r="M1526" s="4906"/>
      <c r="N1526" s="4907"/>
      <c r="O1526" s="506"/>
      <c r="P1526" s="506"/>
    </row>
    <row r="1527" spans="3:16" s="360" customFormat="1" ht="15" customHeight="1" thickBot="1" x14ac:dyDescent="0.25">
      <c r="C1527" s="831"/>
      <c r="D1527" s="712"/>
      <c r="E1527" s="712"/>
      <c r="F1527" s="712"/>
      <c r="G1527" s="712"/>
      <c r="H1527" s="712"/>
      <c r="I1527" s="712"/>
      <c r="J1527" s="712"/>
      <c r="K1527" s="712"/>
      <c r="L1527" s="712"/>
      <c r="M1527" s="712"/>
      <c r="N1527" s="832"/>
      <c r="O1527" s="506"/>
      <c r="P1527" s="506"/>
    </row>
    <row r="1528" spans="3:16" s="360" customFormat="1" ht="15" customHeight="1" thickBot="1" x14ac:dyDescent="0.25">
      <c r="C1528" s="5074" t="s">
        <v>344</v>
      </c>
      <c r="D1528" s="4992"/>
      <c r="E1528" s="5129" t="s">
        <v>2765</v>
      </c>
      <c r="F1528" s="5129"/>
      <c r="G1528" s="5129"/>
      <c r="H1528" s="5129"/>
      <c r="I1528" s="5129"/>
      <c r="J1528" s="5129"/>
      <c r="K1528" s="5129"/>
      <c r="L1528" s="5129"/>
      <c r="M1528" s="5129"/>
      <c r="N1528" s="5130"/>
      <c r="O1528" s="506"/>
      <c r="P1528" s="506"/>
    </row>
    <row r="1529" spans="3:16" s="360" customFormat="1" ht="15" customHeight="1" thickBot="1" x14ac:dyDescent="0.25">
      <c r="C1529" s="5075"/>
      <c r="D1529" s="5035"/>
      <c r="E1529" s="4868" t="s">
        <v>2534</v>
      </c>
      <c r="F1529" s="4869"/>
      <c r="G1529" s="4869"/>
      <c r="H1529" s="4868" t="s">
        <v>2767</v>
      </c>
      <c r="I1529" s="4869"/>
      <c r="J1529" s="5039"/>
      <c r="K1529" s="4868" t="s">
        <v>340</v>
      </c>
      <c r="L1529" s="4869"/>
      <c r="M1529" s="4869"/>
      <c r="N1529" s="5039"/>
      <c r="O1529" s="506"/>
      <c r="P1529" s="506"/>
    </row>
    <row r="1530" spans="3:16" s="360" customFormat="1" ht="15" customHeight="1" x14ac:dyDescent="0.2">
      <c r="C1530" s="4931" t="s">
        <v>2768</v>
      </c>
      <c r="D1530" s="4932" t="s">
        <v>2769</v>
      </c>
      <c r="E1530" s="4929" t="s">
        <v>2770</v>
      </c>
      <c r="F1530" s="4931" t="s">
        <v>2771</v>
      </c>
      <c r="G1530" s="4932" t="s">
        <v>2772</v>
      </c>
      <c r="H1530" s="4929" t="s">
        <v>2773</v>
      </c>
      <c r="I1530" s="4931" t="s">
        <v>1996</v>
      </c>
      <c r="J1530" s="4934" t="s">
        <v>2774</v>
      </c>
      <c r="K1530" s="4931" t="s">
        <v>3190</v>
      </c>
      <c r="L1530" s="4931" t="s">
        <v>230</v>
      </c>
      <c r="M1530" s="4931" t="s">
        <v>2775</v>
      </c>
      <c r="N1530" s="4926" t="s">
        <v>2776</v>
      </c>
      <c r="O1530" s="506"/>
      <c r="P1530" s="506"/>
    </row>
    <row r="1531" spans="3:16" s="360" customFormat="1" ht="48" customHeight="1" x14ac:dyDescent="0.2">
      <c r="C1531" s="4884"/>
      <c r="D1531" s="4933"/>
      <c r="E1531" s="4930"/>
      <c r="F1531" s="4884"/>
      <c r="G1531" s="4933"/>
      <c r="H1531" s="4930"/>
      <c r="I1531" s="4884"/>
      <c r="J1531" s="4935"/>
      <c r="K1531" s="4884"/>
      <c r="L1531" s="4884"/>
      <c r="M1531" s="4884"/>
      <c r="N1531" s="4927"/>
      <c r="O1531" s="506"/>
      <c r="P1531" s="506"/>
    </row>
    <row r="1532" spans="3:16" s="360" customFormat="1" ht="15" customHeight="1" x14ac:dyDescent="0.2">
      <c r="C1532" s="835" t="s">
        <v>3715</v>
      </c>
      <c r="D1532" s="836">
        <v>39</v>
      </c>
      <c r="E1532" s="713" t="s">
        <v>1534</v>
      </c>
      <c r="F1532" s="975" t="s">
        <v>1534</v>
      </c>
      <c r="G1532" s="976" t="s">
        <v>1534</v>
      </c>
      <c r="H1532" s="840">
        <v>39</v>
      </c>
      <c r="I1532" s="416">
        <v>1000</v>
      </c>
      <c r="J1532" s="841">
        <v>0.02</v>
      </c>
      <c r="K1532" s="977">
        <v>0</v>
      </c>
      <c r="L1532" s="842">
        <v>50</v>
      </c>
      <c r="M1532" s="842">
        <v>0.06</v>
      </c>
      <c r="N1532" s="978">
        <v>0.1</v>
      </c>
      <c r="O1532" s="506"/>
      <c r="P1532" s="506"/>
    </row>
    <row r="1533" spans="3:16" s="360" customFormat="1" ht="15" customHeight="1" thickBot="1" x14ac:dyDescent="0.25">
      <c r="C1533" s="844"/>
      <c r="D1533" s="845"/>
      <c r="E1533" s="765"/>
      <c r="F1533" s="765"/>
      <c r="G1533" s="765"/>
      <c r="H1533" s="765"/>
      <c r="I1533" s="765"/>
      <c r="J1533" s="765"/>
      <c r="K1533" s="765"/>
      <c r="L1533" s="846"/>
      <c r="M1533" s="846"/>
      <c r="N1533" s="979"/>
      <c r="O1533" s="506"/>
      <c r="P1533" s="506"/>
    </row>
    <row r="1534" spans="3:16" s="360" customFormat="1" ht="15" customHeight="1" x14ac:dyDescent="0.2">
      <c r="C1534" s="980" t="s">
        <v>1474</v>
      </c>
      <c r="D1534" s="712"/>
      <c r="E1534" s="848"/>
      <c r="F1534" s="848"/>
      <c r="G1534" s="848"/>
      <c r="H1534" s="848"/>
      <c r="I1534" s="848"/>
      <c r="J1534" s="848"/>
      <c r="K1534" s="848"/>
      <c r="L1534" s="848"/>
      <c r="M1534" s="848"/>
      <c r="N1534" s="849"/>
      <c r="O1534" s="506"/>
      <c r="P1534" s="506"/>
    </row>
    <row r="1535" spans="3:16" s="360" customFormat="1" ht="15" customHeight="1" x14ac:dyDescent="0.2">
      <c r="C1535" s="981" t="s">
        <v>2778</v>
      </c>
      <c r="D1535" s="712"/>
      <c r="E1535" s="848"/>
      <c r="F1535" s="848"/>
      <c r="G1535" s="848"/>
      <c r="H1535" s="848"/>
      <c r="I1535" s="848"/>
      <c r="J1535" s="848"/>
      <c r="K1535" s="848"/>
      <c r="L1535" s="848"/>
      <c r="M1535" s="848"/>
      <c r="N1535" s="849"/>
      <c r="O1535" s="506"/>
      <c r="P1535" s="506"/>
    </row>
    <row r="1536" spans="3:16" s="360" customFormat="1" ht="15" customHeight="1" x14ac:dyDescent="0.2">
      <c r="C1536" s="831" t="s">
        <v>2779</v>
      </c>
      <c r="D1536" s="712"/>
      <c r="E1536" s="712"/>
      <c r="F1536" s="712"/>
      <c r="G1536" s="712"/>
      <c r="H1536" s="712"/>
      <c r="I1536" s="712"/>
      <c r="J1536" s="712"/>
      <c r="K1536" s="712"/>
      <c r="L1536" s="712"/>
      <c r="M1536" s="712"/>
      <c r="N1536" s="832"/>
      <c r="O1536" s="506"/>
      <c r="P1536" s="506"/>
    </row>
    <row r="1537" spans="3:16" s="360" customFormat="1" ht="15" customHeight="1" x14ac:dyDescent="0.2">
      <c r="C1537" s="4928" t="s">
        <v>3716</v>
      </c>
      <c r="D1537" s="4036"/>
      <c r="E1537" s="4036"/>
      <c r="F1537" s="4036"/>
      <c r="G1537" s="4036"/>
      <c r="H1537" s="4036"/>
      <c r="I1537" s="4036"/>
      <c r="J1537" s="4036"/>
      <c r="K1537" s="4036"/>
      <c r="L1537" s="4036"/>
      <c r="M1537" s="4036"/>
      <c r="N1537" s="4895"/>
      <c r="O1537" s="506"/>
      <c r="P1537" s="506"/>
    </row>
    <row r="1538" spans="3:16" s="360" customFormat="1" ht="15" customHeight="1" thickBot="1" x14ac:dyDescent="0.25">
      <c r="C1538" s="850" t="s">
        <v>3717</v>
      </c>
      <c r="D1538" s="851"/>
      <c r="E1538" s="851"/>
      <c r="F1538" s="851"/>
      <c r="G1538" s="851"/>
      <c r="H1538" s="851"/>
      <c r="I1538" s="851"/>
      <c r="J1538" s="851"/>
      <c r="K1538" s="851"/>
      <c r="L1538" s="851"/>
      <c r="M1538" s="851"/>
      <c r="N1538" s="852"/>
      <c r="O1538" s="506"/>
      <c r="P1538" s="506"/>
    </row>
    <row r="1539" spans="3:16" s="360" customFormat="1" ht="15" customHeight="1" thickTop="1" x14ac:dyDescent="0.3">
      <c r="C1539" s="4890"/>
      <c r="D1539" s="4890"/>
      <c r="E1539" s="4890"/>
      <c r="F1539" s="534"/>
      <c r="G1539" s="534"/>
      <c r="H1539" s="534"/>
      <c r="I1539" s="506"/>
      <c r="J1539" s="506"/>
      <c r="K1539" s="506"/>
      <c r="L1539" s="506"/>
      <c r="M1539" s="506"/>
      <c r="N1539" s="506"/>
      <c r="O1539" s="506"/>
      <c r="P1539" s="506"/>
    </row>
    <row r="1540" spans="3:16" s="360" customFormat="1" ht="15" customHeight="1" thickBot="1" x14ac:dyDescent="0.35">
      <c r="C1540" s="534"/>
      <c r="D1540" s="534"/>
      <c r="E1540" s="534"/>
      <c r="F1540" s="534"/>
      <c r="G1540" s="534"/>
      <c r="H1540" s="534"/>
      <c r="I1540" s="506"/>
      <c r="J1540" s="506"/>
      <c r="K1540" s="506"/>
      <c r="L1540" s="506"/>
      <c r="M1540" s="506"/>
      <c r="N1540" s="506"/>
      <c r="O1540" s="506"/>
      <c r="P1540" s="506"/>
    </row>
    <row r="1541" spans="3:16" s="360" customFormat="1" ht="15" customHeight="1" x14ac:dyDescent="0.2">
      <c r="C1541" s="5056" t="s">
        <v>3712</v>
      </c>
      <c r="D1541" s="5057"/>
      <c r="E1541" s="5057"/>
      <c r="F1541" s="5057"/>
      <c r="G1541" s="5057"/>
      <c r="H1541" s="5057"/>
      <c r="I1541" s="5057"/>
      <c r="J1541" s="5057"/>
      <c r="K1541" s="5057"/>
      <c r="L1541" s="5057"/>
      <c r="M1541" s="5058"/>
      <c r="N1541" s="506"/>
      <c r="O1541" s="506"/>
      <c r="P1541" s="506"/>
    </row>
    <row r="1542" spans="3:16" s="360" customFormat="1" ht="15" customHeight="1" x14ac:dyDescent="0.2">
      <c r="C1542" s="1362"/>
      <c r="D1542" s="712"/>
      <c r="E1542" s="712"/>
      <c r="F1542" s="712"/>
      <c r="G1542" s="712"/>
      <c r="H1542" s="712"/>
      <c r="I1542" s="712"/>
      <c r="J1542" s="712"/>
      <c r="K1542" s="712"/>
      <c r="L1542" s="712"/>
      <c r="M1542" s="712"/>
      <c r="N1542" s="506"/>
      <c r="O1542" s="506"/>
      <c r="P1542" s="506"/>
    </row>
    <row r="1543" spans="3:16" s="360" customFormat="1" ht="15" customHeight="1" x14ac:dyDescent="0.2">
      <c r="C1543" s="1363" t="s">
        <v>344</v>
      </c>
      <c r="D1543" s="4922" t="s">
        <v>2765</v>
      </c>
      <c r="E1543" s="4922"/>
      <c r="F1543" s="4922"/>
      <c r="G1543" s="4922"/>
      <c r="H1543" s="4922"/>
      <c r="I1543" s="4922"/>
      <c r="J1543" s="4922"/>
      <c r="K1543" s="4922"/>
      <c r="L1543" s="4922"/>
      <c r="M1543" s="4922"/>
      <c r="N1543" s="506"/>
      <c r="O1543" s="506"/>
      <c r="P1543" s="506"/>
    </row>
    <row r="1544" spans="3:16" s="360" customFormat="1" ht="15" customHeight="1" x14ac:dyDescent="0.2">
      <c r="C1544" s="4940" t="s">
        <v>2768</v>
      </c>
      <c r="D1544" s="4920" t="s">
        <v>2766</v>
      </c>
      <c r="E1544" s="4920"/>
      <c r="F1544" s="4920"/>
      <c r="G1544" s="4920" t="s">
        <v>2767</v>
      </c>
      <c r="H1544" s="4920"/>
      <c r="I1544" s="4920"/>
      <c r="J1544" s="4507" t="s">
        <v>340</v>
      </c>
      <c r="K1544" s="5042"/>
      <c r="L1544" s="5042"/>
      <c r="M1544" s="5044"/>
      <c r="N1544" s="506"/>
      <c r="O1544" s="506"/>
      <c r="P1544" s="506"/>
    </row>
    <row r="1545" spans="3:16" s="360" customFormat="1" ht="46.5" customHeight="1" x14ac:dyDescent="0.2">
      <c r="C1545" s="4940"/>
      <c r="D1545" s="1347" t="s">
        <v>2770</v>
      </c>
      <c r="E1545" s="1347" t="s">
        <v>563</v>
      </c>
      <c r="F1545" s="1347" t="s">
        <v>1413</v>
      </c>
      <c r="G1545" s="1347" t="s">
        <v>2773</v>
      </c>
      <c r="H1545" s="1347" t="s">
        <v>1996</v>
      </c>
      <c r="I1545" s="1347" t="s">
        <v>2321</v>
      </c>
      <c r="J1545" s="1347" t="s">
        <v>2020</v>
      </c>
      <c r="K1545" s="1347" t="s">
        <v>2322</v>
      </c>
      <c r="L1545" s="1347" t="s">
        <v>2323</v>
      </c>
      <c r="M1545" s="1348" t="s">
        <v>2560</v>
      </c>
      <c r="N1545" s="506"/>
      <c r="O1545" s="506"/>
      <c r="P1545" s="506"/>
    </row>
    <row r="1546" spans="3:16" s="360" customFormat="1" ht="15" customHeight="1" x14ac:dyDescent="0.2">
      <c r="C1546" s="1349" t="s">
        <v>635</v>
      </c>
      <c r="D1546" s="1351" t="s">
        <v>308</v>
      </c>
      <c r="E1546" s="1352" t="s">
        <v>1534</v>
      </c>
      <c r="F1546" s="1352" t="s">
        <v>1534</v>
      </c>
      <c r="G1546" s="1352">
        <v>39</v>
      </c>
      <c r="H1546" s="46">
        <v>3000</v>
      </c>
      <c r="I1546" s="1364">
        <v>0.02</v>
      </c>
      <c r="J1546" s="1354" t="s">
        <v>308</v>
      </c>
      <c r="K1546" s="418">
        <v>50</v>
      </c>
      <c r="L1546" s="1356">
        <v>0.06</v>
      </c>
      <c r="M1546" s="1356">
        <v>0.1</v>
      </c>
      <c r="N1546" s="506"/>
      <c r="O1546" s="506"/>
      <c r="P1546" s="506"/>
    </row>
    <row r="1547" spans="3:16" s="360" customFormat="1" ht="15" customHeight="1" x14ac:dyDescent="0.2">
      <c r="C1547" s="1358"/>
      <c r="D1547" s="1300"/>
      <c r="E1547" s="1300"/>
      <c r="F1547" s="1300"/>
      <c r="G1547" s="1300"/>
      <c r="H1547" s="144"/>
      <c r="I1547" s="1301"/>
      <c r="J1547" s="1301"/>
      <c r="K1547" s="1302"/>
      <c r="L1547" s="1302"/>
      <c r="M1547" s="1365"/>
      <c r="N1547" s="506"/>
      <c r="O1547" s="506"/>
      <c r="P1547" s="506"/>
    </row>
    <row r="1548" spans="3:16" s="360" customFormat="1" ht="15" customHeight="1" x14ac:dyDescent="0.2">
      <c r="C1548" s="1358" t="s">
        <v>1474</v>
      </c>
      <c r="D1548" s="1300"/>
      <c r="E1548" s="1300"/>
      <c r="F1548" s="1300"/>
      <c r="G1548" s="1300"/>
      <c r="H1548" s="144"/>
      <c r="I1548" s="1301"/>
      <c r="J1548" s="1301"/>
      <c r="K1548" s="1302"/>
      <c r="L1548" s="1302"/>
      <c r="M1548" s="1365"/>
      <c r="N1548" s="506"/>
      <c r="O1548" s="506"/>
      <c r="P1548" s="506"/>
    </row>
    <row r="1549" spans="3:16" s="360" customFormat="1" ht="15" customHeight="1" x14ac:dyDescent="0.2">
      <c r="C1549" s="4937" t="s">
        <v>2778</v>
      </c>
      <c r="D1549" s="4938"/>
      <c r="E1549" s="4938"/>
      <c r="F1549" s="4938"/>
      <c r="G1549" s="4938"/>
      <c r="H1549" s="4938"/>
      <c r="I1549" s="4938"/>
      <c r="J1549" s="4938"/>
      <c r="K1549" s="4938"/>
      <c r="L1549" s="4938"/>
      <c r="M1549" s="4939"/>
      <c r="N1549" s="506"/>
      <c r="O1549" s="506"/>
      <c r="P1549" s="506"/>
    </row>
    <row r="1550" spans="3:16" s="360" customFormat="1" ht="15" customHeight="1" x14ac:dyDescent="0.2">
      <c r="C1550" s="4936" t="s">
        <v>636</v>
      </c>
      <c r="D1550" s="4085"/>
      <c r="E1550" s="4085"/>
      <c r="F1550" s="4085"/>
      <c r="G1550" s="4085"/>
      <c r="H1550" s="4085"/>
      <c r="I1550" s="4085"/>
      <c r="J1550" s="4085"/>
      <c r="K1550" s="4085"/>
      <c r="L1550" s="4085"/>
      <c r="M1550" s="5045"/>
      <c r="N1550" s="506"/>
      <c r="O1550" s="506"/>
      <c r="P1550" s="506"/>
    </row>
    <row r="1551" spans="3:16" s="360" customFormat="1" ht="15" customHeight="1" x14ac:dyDescent="0.2">
      <c r="C1551" s="4936" t="s">
        <v>2327</v>
      </c>
      <c r="D1551" s="4085"/>
      <c r="E1551" s="4085"/>
      <c r="F1551" s="4085"/>
      <c r="G1551" s="4085"/>
      <c r="H1551" s="4085"/>
      <c r="I1551" s="4085"/>
      <c r="J1551" s="4085"/>
      <c r="K1551" s="4085"/>
      <c r="L1551" s="4085"/>
      <c r="M1551" s="5045"/>
      <c r="N1551" s="506"/>
      <c r="O1551" s="506"/>
      <c r="P1551" s="506"/>
    </row>
    <row r="1552" spans="3:16" s="360" customFormat="1" ht="15" customHeight="1" x14ac:dyDescent="0.2">
      <c r="C1552" s="4936" t="s">
        <v>637</v>
      </c>
      <c r="D1552" s="4085"/>
      <c r="E1552" s="4085"/>
      <c r="F1552" s="4085"/>
      <c r="G1552" s="4085"/>
      <c r="H1552" s="4085"/>
      <c r="I1552" s="4085"/>
      <c r="J1552" s="4085"/>
      <c r="K1552" s="4085"/>
      <c r="L1552" s="4085"/>
      <c r="M1552" s="5045"/>
      <c r="N1552" s="506"/>
      <c r="O1552" s="506"/>
      <c r="P1552" s="506"/>
    </row>
    <row r="1553" spans="3:16" s="360" customFormat="1" ht="15" customHeight="1" thickBot="1" x14ac:dyDescent="0.25">
      <c r="C1553" s="4948" t="s">
        <v>3713</v>
      </c>
      <c r="D1553" s="4949"/>
      <c r="E1553" s="4949"/>
      <c r="F1553" s="4949"/>
      <c r="G1553" s="4949"/>
      <c r="H1553" s="4949"/>
      <c r="I1553" s="4949"/>
      <c r="J1553" s="4949"/>
      <c r="K1553" s="4949"/>
      <c r="L1553" s="4949"/>
      <c r="M1553" s="4950"/>
      <c r="N1553" s="506"/>
      <c r="O1553" s="506"/>
      <c r="P1553" s="506"/>
    </row>
    <row r="1554" spans="3:16" s="360" customFormat="1" ht="15" customHeight="1" x14ac:dyDescent="0.3">
      <c r="C1554" s="4904"/>
      <c r="D1554" s="4904"/>
      <c r="E1554" s="4904"/>
      <c r="F1554" s="534"/>
      <c r="G1554" s="534"/>
      <c r="H1554" s="534"/>
      <c r="I1554" s="506"/>
      <c r="J1554" s="506"/>
      <c r="K1554" s="506"/>
      <c r="L1554" s="506"/>
      <c r="M1554" s="506"/>
      <c r="N1554" s="506"/>
      <c r="O1554" s="506"/>
      <c r="P1554" s="506"/>
    </row>
    <row r="1555" spans="3:16" s="360" customFormat="1" ht="15" customHeight="1" thickBot="1" x14ac:dyDescent="0.35">
      <c r="C1555" s="534"/>
      <c r="D1555" s="534"/>
      <c r="E1555" s="534"/>
      <c r="F1555" s="534"/>
      <c r="G1555" s="534"/>
      <c r="H1555" s="534"/>
      <c r="I1555" s="506"/>
      <c r="J1555" s="506"/>
      <c r="K1555" s="506"/>
      <c r="L1555" s="506"/>
      <c r="M1555" s="506"/>
      <c r="N1555" s="506"/>
      <c r="O1555" s="506"/>
      <c r="P1555" s="506"/>
    </row>
    <row r="1556" spans="3:16" s="360" customFormat="1" ht="15" customHeight="1" thickTop="1" x14ac:dyDescent="0.2">
      <c r="C1556" s="4954" t="s">
        <v>2764</v>
      </c>
      <c r="D1556" s="4906"/>
      <c r="E1556" s="4906"/>
      <c r="F1556" s="4906"/>
      <c r="G1556" s="4906"/>
      <c r="H1556" s="4906"/>
      <c r="I1556" s="4906"/>
      <c r="J1556" s="4906"/>
      <c r="K1556" s="4906"/>
      <c r="L1556" s="4906"/>
      <c r="M1556" s="4906"/>
      <c r="N1556" s="4907"/>
      <c r="O1556" s="506"/>
      <c r="P1556" s="506"/>
    </row>
    <row r="1557" spans="3:16" s="360" customFormat="1" ht="15" customHeight="1" thickBot="1" x14ac:dyDescent="0.25">
      <c r="C1557" s="831"/>
      <c r="D1557" s="712"/>
      <c r="E1557" s="712"/>
      <c r="F1557" s="712"/>
      <c r="G1557" s="712"/>
      <c r="H1557" s="712"/>
      <c r="I1557" s="712"/>
      <c r="J1557" s="712"/>
      <c r="K1557" s="712"/>
      <c r="L1557" s="712"/>
      <c r="M1557" s="712"/>
      <c r="N1557" s="832"/>
      <c r="O1557" s="506"/>
      <c r="P1557" s="506"/>
    </row>
    <row r="1558" spans="3:16" s="360" customFormat="1" ht="15" customHeight="1" thickBot="1" x14ac:dyDescent="0.25">
      <c r="C1558" s="5074" t="s">
        <v>344</v>
      </c>
      <c r="D1558" s="4992"/>
      <c r="E1558" s="5129" t="s">
        <v>2765</v>
      </c>
      <c r="F1558" s="5129"/>
      <c r="G1558" s="5129"/>
      <c r="H1558" s="5129"/>
      <c r="I1558" s="5129"/>
      <c r="J1558" s="5129"/>
      <c r="K1558" s="5129"/>
      <c r="L1558" s="5129"/>
      <c r="M1558" s="5129"/>
      <c r="N1558" s="5130"/>
      <c r="O1558" s="506"/>
      <c r="P1558" s="506"/>
    </row>
    <row r="1559" spans="3:16" s="360" customFormat="1" ht="15" customHeight="1" thickBot="1" x14ac:dyDescent="0.25">
      <c r="C1559" s="5075"/>
      <c r="D1559" s="5035"/>
      <c r="E1559" s="4868" t="s">
        <v>2766</v>
      </c>
      <c r="F1559" s="4869"/>
      <c r="G1559" s="4869"/>
      <c r="H1559" s="4868" t="s">
        <v>2767</v>
      </c>
      <c r="I1559" s="4869"/>
      <c r="J1559" s="5039"/>
      <c r="K1559" s="4868" t="s">
        <v>340</v>
      </c>
      <c r="L1559" s="4869"/>
      <c r="M1559" s="4869"/>
      <c r="N1559" s="5039"/>
      <c r="O1559" s="506"/>
      <c r="P1559" s="506"/>
    </row>
    <row r="1560" spans="3:16" s="360" customFormat="1" ht="60.75" customHeight="1" x14ac:dyDescent="0.2">
      <c r="C1560" s="4931" t="s">
        <v>2768</v>
      </c>
      <c r="D1560" s="4932" t="s">
        <v>2769</v>
      </c>
      <c r="E1560" s="4929" t="s">
        <v>2770</v>
      </c>
      <c r="F1560" s="4931" t="s">
        <v>2771</v>
      </c>
      <c r="G1560" s="4932" t="s">
        <v>2772</v>
      </c>
      <c r="H1560" s="4929" t="s">
        <v>2773</v>
      </c>
      <c r="I1560" s="4931" t="s">
        <v>1996</v>
      </c>
      <c r="J1560" s="4934" t="s">
        <v>2774</v>
      </c>
      <c r="K1560" s="4931" t="s">
        <v>229</v>
      </c>
      <c r="L1560" s="4931" t="s">
        <v>230</v>
      </c>
      <c r="M1560" s="4931" t="s">
        <v>2775</v>
      </c>
      <c r="N1560" s="4926" t="s">
        <v>2776</v>
      </c>
      <c r="O1560" s="506"/>
      <c r="P1560" s="506"/>
    </row>
    <row r="1561" spans="3:16" s="360" customFormat="1" ht="15" customHeight="1" x14ac:dyDescent="0.2">
      <c r="C1561" s="4884"/>
      <c r="D1561" s="4933"/>
      <c r="E1561" s="4930"/>
      <c r="F1561" s="4884"/>
      <c r="G1561" s="4933"/>
      <c r="H1561" s="4930"/>
      <c r="I1561" s="4884"/>
      <c r="J1561" s="4935"/>
      <c r="K1561" s="4884"/>
      <c r="L1561" s="4884"/>
      <c r="M1561" s="4884"/>
      <c r="N1561" s="4927"/>
      <c r="O1561" s="506"/>
      <c r="P1561" s="506"/>
    </row>
    <row r="1562" spans="3:16" s="360" customFormat="1" ht="15" customHeight="1" x14ac:dyDescent="0.2">
      <c r="C1562" s="835" t="s">
        <v>2777</v>
      </c>
      <c r="D1562" s="836">
        <v>49</v>
      </c>
      <c r="E1562" s="713" t="s">
        <v>1534</v>
      </c>
      <c r="F1562" s="975" t="s">
        <v>1534</v>
      </c>
      <c r="G1562" s="976" t="s">
        <v>1534</v>
      </c>
      <c r="H1562" s="840">
        <v>49</v>
      </c>
      <c r="I1562" s="416">
        <v>5000</v>
      </c>
      <c r="J1562" s="841">
        <v>0.02</v>
      </c>
      <c r="K1562" s="977">
        <v>0</v>
      </c>
      <c r="L1562" s="842">
        <v>50</v>
      </c>
      <c r="M1562" s="842">
        <v>0.06</v>
      </c>
      <c r="N1562" s="978">
        <v>0.1</v>
      </c>
      <c r="O1562" s="506"/>
      <c r="P1562" s="506"/>
    </row>
    <row r="1563" spans="3:16" s="360" customFormat="1" ht="15" customHeight="1" thickBot="1" x14ac:dyDescent="0.25">
      <c r="C1563" s="844"/>
      <c r="D1563" s="845"/>
      <c r="E1563" s="765"/>
      <c r="F1563" s="765"/>
      <c r="G1563" s="765"/>
      <c r="H1563" s="765"/>
      <c r="I1563" s="765"/>
      <c r="J1563" s="765"/>
      <c r="K1563" s="765"/>
      <c r="L1563" s="846"/>
      <c r="M1563" s="846"/>
      <c r="N1563" s="979"/>
      <c r="O1563" s="506"/>
      <c r="P1563" s="506"/>
    </row>
    <row r="1564" spans="3:16" s="360" customFormat="1" ht="15" customHeight="1" x14ac:dyDescent="0.2">
      <c r="C1564" s="980" t="s">
        <v>1474</v>
      </c>
      <c r="D1564" s="712"/>
      <c r="E1564" s="848"/>
      <c r="F1564" s="848"/>
      <c r="G1564" s="848"/>
      <c r="H1564" s="848"/>
      <c r="I1564" s="848"/>
      <c r="J1564" s="848"/>
      <c r="K1564" s="848"/>
      <c r="L1564" s="848"/>
      <c r="M1564" s="848"/>
      <c r="N1564" s="849"/>
      <c r="O1564" s="506"/>
      <c r="P1564" s="506"/>
    </row>
    <row r="1565" spans="3:16" s="360" customFormat="1" ht="15" customHeight="1" x14ac:dyDescent="0.2">
      <c r="C1565" s="981" t="s">
        <v>2778</v>
      </c>
      <c r="D1565" s="712"/>
      <c r="E1565" s="848"/>
      <c r="F1565" s="848"/>
      <c r="G1565" s="848"/>
      <c r="H1565" s="848"/>
      <c r="I1565" s="848"/>
      <c r="J1565" s="848"/>
      <c r="K1565" s="848"/>
      <c r="L1565" s="848"/>
      <c r="M1565" s="848"/>
      <c r="N1565" s="849"/>
      <c r="O1565" s="506"/>
      <c r="P1565" s="506"/>
    </row>
    <row r="1566" spans="3:16" s="360" customFormat="1" ht="15" customHeight="1" x14ac:dyDescent="0.2">
      <c r="C1566" s="831" t="s">
        <v>2779</v>
      </c>
      <c r="D1566" s="712"/>
      <c r="E1566" s="712"/>
      <c r="F1566" s="712"/>
      <c r="G1566" s="712"/>
      <c r="H1566" s="712"/>
      <c r="I1566" s="712"/>
      <c r="J1566" s="712"/>
      <c r="K1566" s="712"/>
      <c r="L1566" s="712"/>
      <c r="M1566" s="712"/>
      <c r="N1566" s="832"/>
      <c r="O1566" s="506"/>
      <c r="P1566" s="506"/>
    </row>
    <row r="1567" spans="3:16" s="360" customFormat="1" ht="15" customHeight="1" x14ac:dyDescent="0.2">
      <c r="C1567" s="4928" t="s">
        <v>2780</v>
      </c>
      <c r="D1567" s="4036"/>
      <c r="E1567" s="4036"/>
      <c r="F1567" s="4036"/>
      <c r="G1567" s="4036"/>
      <c r="H1567" s="4036"/>
      <c r="I1567" s="4036"/>
      <c r="J1567" s="4036"/>
      <c r="K1567" s="4036"/>
      <c r="L1567" s="4036"/>
      <c r="M1567" s="4036"/>
      <c r="N1567" s="4895"/>
      <c r="O1567" s="506"/>
      <c r="P1567" s="506"/>
    </row>
    <row r="1568" spans="3:16" s="360" customFormat="1" ht="15" customHeight="1" x14ac:dyDescent="0.2">
      <c r="C1568" s="831" t="s">
        <v>1286</v>
      </c>
      <c r="D1568" s="712"/>
      <c r="E1568" s="712"/>
      <c r="F1568" s="712"/>
      <c r="G1568" s="712"/>
      <c r="H1568" s="712"/>
      <c r="I1568" s="712"/>
      <c r="J1568" s="712"/>
      <c r="K1568" s="712"/>
      <c r="L1568" s="712"/>
      <c r="M1568" s="712"/>
      <c r="N1568" s="832"/>
      <c r="O1568" s="506"/>
      <c r="P1568" s="506"/>
    </row>
    <row r="1569" spans="3:17" s="360" customFormat="1" ht="15" customHeight="1" thickBot="1" x14ac:dyDescent="0.25">
      <c r="C1569" s="850" t="s">
        <v>3711</v>
      </c>
      <c r="D1569" s="851"/>
      <c r="E1569" s="851"/>
      <c r="F1569" s="851"/>
      <c r="G1569" s="851"/>
      <c r="H1569" s="851"/>
      <c r="I1569" s="851"/>
      <c r="J1569" s="851"/>
      <c r="K1569" s="851"/>
      <c r="L1569" s="851"/>
      <c r="M1569" s="851"/>
      <c r="N1569" s="852"/>
      <c r="O1569" s="506"/>
      <c r="P1569" s="506"/>
    </row>
    <row r="1570" spans="3:17" s="360" customFormat="1" ht="15" customHeight="1" thickTop="1" x14ac:dyDescent="0.3">
      <c r="C1570" s="4890"/>
      <c r="D1570" s="4890"/>
      <c r="E1570" s="4890"/>
      <c r="F1570" s="534"/>
      <c r="G1570" s="534"/>
      <c r="H1570" s="534"/>
      <c r="I1570" s="506"/>
      <c r="J1570" s="506"/>
      <c r="K1570" s="506"/>
      <c r="L1570" s="506"/>
      <c r="M1570" s="506"/>
      <c r="N1570" s="506"/>
      <c r="O1570" s="506"/>
      <c r="P1570" s="506"/>
    </row>
    <row r="1571" spans="3:17" s="360" customFormat="1" ht="15" customHeight="1" thickBot="1" x14ac:dyDescent="0.35">
      <c r="C1571" s="534"/>
      <c r="D1571" s="534"/>
      <c r="E1571" s="534"/>
      <c r="F1571" s="534"/>
      <c r="G1571" s="534"/>
      <c r="H1571" s="534"/>
      <c r="I1571" s="506"/>
      <c r="J1571" s="506"/>
      <c r="K1571" s="506"/>
      <c r="L1571" s="506"/>
      <c r="M1571" s="506"/>
      <c r="N1571" s="506"/>
      <c r="O1571" s="506"/>
      <c r="P1571" s="506"/>
    </row>
    <row r="1572" spans="3:17" s="360" customFormat="1" ht="15" customHeight="1" thickTop="1" x14ac:dyDescent="0.2">
      <c r="C1572" s="4954" t="s">
        <v>3688</v>
      </c>
      <c r="D1572" s="4906"/>
      <c r="E1572" s="4906"/>
      <c r="F1572" s="4906"/>
      <c r="G1572" s="4906"/>
      <c r="H1572" s="4906"/>
      <c r="I1572" s="4906"/>
      <c r="J1572" s="4906"/>
      <c r="K1572" s="4906"/>
      <c r="L1572" s="4906"/>
      <c r="M1572" s="4906"/>
      <c r="N1572" s="4906"/>
      <c r="O1572" s="4906"/>
      <c r="P1572" s="4906"/>
      <c r="Q1572" s="4907"/>
    </row>
    <row r="1573" spans="3:17" s="360" customFormat="1" ht="15" customHeight="1" thickBot="1" x14ac:dyDescent="0.25">
      <c r="C1573" s="831"/>
      <c r="D1573" s="712"/>
      <c r="E1573" s="712"/>
      <c r="F1573" s="712"/>
      <c r="G1573" s="712"/>
      <c r="H1573" s="712"/>
      <c r="I1573" s="712"/>
      <c r="J1573" s="712"/>
      <c r="K1573" s="712"/>
      <c r="L1573" s="712"/>
      <c r="M1573" s="712"/>
      <c r="N1573" s="712"/>
      <c r="O1573" s="712"/>
      <c r="P1573" s="712"/>
      <c r="Q1573" s="832"/>
    </row>
    <row r="1574" spans="3:17" s="360" customFormat="1" ht="15" customHeight="1" thickBot="1" x14ac:dyDescent="0.25">
      <c r="C1574" s="4866" t="s">
        <v>344</v>
      </c>
      <c r="D1574" s="4992"/>
      <c r="E1574" s="4868" t="s">
        <v>345</v>
      </c>
      <c r="F1574" s="4869"/>
      <c r="G1574" s="4869"/>
      <c r="H1574" s="4869"/>
      <c r="I1574" s="4869"/>
      <c r="J1574" s="4869"/>
      <c r="K1574" s="4869"/>
      <c r="L1574" s="4869"/>
      <c r="M1574" s="4869"/>
      <c r="N1574" s="4869"/>
      <c r="O1574" s="4869"/>
      <c r="P1574" s="4869"/>
      <c r="Q1574" s="4870"/>
    </row>
    <row r="1575" spans="3:17" s="360" customFormat="1" ht="15" customHeight="1" thickBot="1" x14ac:dyDescent="0.25">
      <c r="C1575" s="4908" t="s">
        <v>2768</v>
      </c>
      <c r="D1575" s="5216" t="s">
        <v>2769</v>
      </c>
      <c r="E1575" s="4875" t="s">
        <v>2534</v>
      </c>
      <c r="F1575" s="4876"/>
      <c r="G1575" s="4876"/>
      <c r="H1575" s="4876"/>
      <c r="I1575" s="4876"/>
      <c r="J1575" s="4877"/>
      <c r="K1575" s="4876" t="s">
        <v>340</v>
      </c>
      <c r="L1575" s="4876"/>
      <c r="M1575" s="4876"/>
      <c r="N1575" s="4875" t="s">
        <v>225</v>
      </c>
      <c r="O1575" s="4876"/>
      <c r="P1575" s="4876"/>
      <c r="Q1575" s="5187"/>
    </row>
    <row r="1576" spans="3:17" s="360" customFormat="1" ht="15" customHeight="1" thickBot="1" x14ac:dyDescent="0.25">
      <c r="C1576" s="4871"/>
      <c r="D1576" s="4873"/>
      <c r="E1576" s="4924"/>
      <c r="F1576" s="4881"/>
      <c r="G1576" s="4881"/>
      <c r="H1576" s="4881"/>
      <c r="I1576" s="4881"/>
      <c r="J1576" s="4925"/>
      <c r="K1576" s="4881"/>
      <c r="L1576" s="4881"/>
      <c r="M1576" s="4881"/>
      <c r="N1576" s="4883" t="s">
        <v>2773</v>
      </c>
      <c r="O1576" s="5217" t="s">
        <v>3689</v>
      </c>
      <c r="P1576" s="5218"/>
      <c r="Q1576" s="4882" t="s">
        <v>3690</v>
      </c>
    </row>
    <row r="1577" spans="3:17" s="360" customFormat="1" ht="64.5" customHeight="1" thickBot="1" x14ac:dyDescent="0.25">
      <c r="C1577" s="4872"/>
      <c r="D1577" s="4884"/>
      <c r="E1577" s="1960" t="s">
        <v>2770</v>
      </c>
      <c r="F1577" s="834" t="s">
        <v>562</v>
      </c>
      <c r="G1577" s="1391" t="s">
        <v>3691</v>
      </c>
      <c r="H1577" s="1943" t="s">
        <v>3692</v>
      </c>
      <c r="I1577" s="1943" t="s">
        <v>1413</v>
      </c>
      <c r="J1577" s="1943" t="s">
        <v>3693</v>
      </c>
      <c r="K1577" s="833" t="s">
        <v>3694</v>
      </c>
      <c r="L1577" s="1297" t="s">
        <v>2322</v>
      </c>
      <c r="M1577" s="1297" t="s">
        <v>3695</v>
      </c>
      <c r="N1577" s="4884"/>
      <c r="O1577" s="1955" t="s">
        <v>3696</v>
      </c>
      <c r="P1577" s="1328" t="s">
        <v>3697</v>
      </c>
      <c r="Q1577" s="5219"/>
    </row>
    <row r="1578" spans="3:17" s="360" customFormat="1" ht="27" customHeight="1" x14ac:dyDescent="0.2">
      <c r="C1578" s="1027" t="s">
        <v>3698</v>
      </c>
      <c r="D1578" s="836">
        <f>+E1578+K1578+N1578</f>
        <v>20</v>
      </c>
      <c r="E1578" s="836">
        <v>10</v>
      </c>
      <c r="F1578" s="1473">
        <v>67</v>
      </c>
      <c r="G1578" s="1473">
        <v>200</v>
      </c>
      <c r="H1578" s="1956">
        <v>0.15</v>
      </c>
      <c r="I1578" s="1956">
        <v>0.15</v>
      </c>
      <c r="J1578" s="1956">
        <v>0.04</v>
      </c>
      <c r="K1578" s="836">
        <v>0.01</v>
      </c>
      <c r="L1578" s="19">
        <v>20</v>
      </c>
      <c r="M1578" s="98">
        <v>0</v>
      </c>
      <c r="N1578" s="838">
        <v>9.99</v>
      </c>
      <c r="O1578" s="1299" t="s">
        <v>3305</v>
      </c>
      <c r="P1578" s="1957">
        <v>0.06</v>
      </c>
      <c r="Q1578" s="1630">
        <v>0.5</v>
      </c>
    </row>
    <row r="1579" spans="3:17" s="360" customFormat="1" ht="27" customHeight="1" x14ac:dyDescent="0.2">
      <c r="C1579" s="1027" t="s">
        <v>3699</v>
      </c>
      <c r="D1579" s="836">
        <f>+E1579+K1579+N1579</f>
        <v>32</v>
      </c>
      <c r="E1579" s="836">
        <v>12</v>
      </c>
      <c r="F1579" s="1473">
        <v>80</v>
      </c>
      <c r="G1579" s="1473">
        <v>200</v>
      </c>
      <c r="H1579" s="1956">
        <v>0.15</v>
      </c>
      <c r="I1579" s="1956">
        <v>0.15</v>
      </c>
      <c r="J1579" s="1956">
        <v>0.04</v>
      </c>
      <c r="K1579" s="836">
        <v>0.01</v>
      </c>
      <c r="L1579" s="19">
        <v>20</v>
      </c>
      <c r="M1579" s="98">
        <v>0</v>
      </c>
      <c r="N1579" s="838">
        <v>19.989999999999998</v>
      </c>
      <c r="O1579" s="1299" t="s">
        <v>58</v>
      </c>
      <c r="P1579" s="1957">
        <v>0.06</v>
      </c>
      <c r="Q1579" s="1630">
        <v>0.1</v>
      </c>
    </row>
    <row r="1580" spans="3:17" s="360" customFormat="1" ht="27" customHeight="1" x14ac:dyDescent="0.2">
      <c r="C1580" s="2993" t="s">
        <v>5821</v>
      </c>
      <c r="D1580" s="836">
        <f>+E1580+K1580+N1580</f>
        <v>40</v>
      </c>
      <c r="E1580" s="836">
        <v>20</v>
      </c>
      <c r="F1580" s="1473">
        <v>133</v>
      </c>
      <c r="G1580" s="1473">
        <v>200</v>
      </c>
      <c r="H1580" s="1956">
        <v>0.15</v>
      </c>
      <c r="I1580" s="1956">
        <v>0.15</v>
      </c>
      <c r="J1580" s="1956">
        <v>0.04</v>
      </c>
      <c r="K1580" s="836">
        <v>0.01</v>
      </c>
      <c r="L1580" s="19">
        <v>20</v>
      </c>
      <c r="M1580" s="98">
        <v>0</v>
      </c>
      <c r="N1580" s="838">
        <v>19.989999999999998</v>
      </c>
      <c r="O1580" s="1299" t="s">
        <v>58</v>
      </c>
      <c r="P1580" s="1957"/>
      <c r="Q1580" s="1630">
        <v>0.1</v>
      </c>
    </row>
    <row r="1581" spans="3:17" s="360" customFormat="1" ht="27" customHeight="1" x14ac:dyDescent="0.2">
      <c r="C1581" s="1027" t="s">
        <v>3700</v>
      </c>
      <c r="D1581" s="836">
        <f>+E1581+K1581+N1581</f>
        <v>32</v>
      </c>
      <c r="E1581" s="836">
        <v>12</v>
      </c>
      <c r="F1581" s="1473">
        <v>80</v>
      </c>
      <c r="G1581" s="1473">
        <v>60</v>
      </c>
      <c r="H1581" s="1956">
        <v>0.15</v>
      </c>
      <c r="I1581" s="1956">
        <v>0.15</v>
      </c>
      <c r="J1581" s="1958" t="s">
        <v>1871</v>
      </c>
      <c r="K1581" s="836">
        <v>0.01</v>
      </c>
      <c r="L1581" s="19">
        <v>20</v>
      </c>
      <c r="M1581" s="98">
        <v>40</v>
      </c>
      <c r="N1581" s="838">
        <v>19.989999999999998</v>
      </c>
      <c r="O1581" s="1299" t="s">
        <v>58</v>
      </c>
      <c r="P1581" s="1957"/>
      <c r="Q1581" s="1630">
        <v>0.1</v>
      </c>
    </row>
    <row r="1582" spans="3:17" s="360" customFormat="1" ht="27" customHeight="1" x14ac:dyDescent="0.2">
      <c r="C1582" s="1027" t="s">
        <v>3701</v>
      </c>
      <c r="D1582" s="836">
        <f>+E1582+K1582+N1582</f>
        <v>40</v>
      </c>
      <c r="E1582" s="836">
        <v>20</v>
      </c>
      <c r="F1582" s="1473">
        <v>133</v>
      </c>
      <c r="G1582" s="1473">
        <v>115</v>
      </c>
      <c r="H1582" s="1956">
        <v>0.15</v>
      </c>
      <c r="I1582" s="1956">
        <v>0.15</v>
      </c>
      <c r="J1582" s="1958" t="s">
        <v>1871</v>
      </c>
      <c r="K1582" s="836">
        <v>0.01</v>
      </c>
      <c r="L1582" s="19">
        <v>20</v>
      </c>
      <c r="M1582" s="98">
        <v>40</v>
      </c>
      <c r="N1582" s="838">
        <v>19.989999999999998</v>
      </c>
      <c r="O1582" s="1299" t="s">
        <v>58</v>
      </c>
      <c r="P1582" s="1957">
        <v>0.06</v>
      </c>
      <c r="Q1582" s="1630">
        <v>0.1</v>
      </c>
    </row>
    <row r="1583" spans="3:17" s="360" customFormat="1" ht="15" customHeight="1" x14ac:dyDescent="0.2">
      <c r="C1583" s="1234" t="s">
        <v>1474</v>
      </c>
      <c r="D1583" s="1300"/>
      <c r="E1583" s="1300"/>
      <c r="F1583" s="1300"/>
      <c r="G1583" s="1300"/>
      <c r="H1583" s="1300"/>
      <c r="I1583" s="1300"/>
      <c r="J1583" s="1300"/>
      <c r="K1583" s="1300"/>
      <c r="L1583" s="144"/>
      <c r="M1583" s="1301"/>
      <c r="N1583" s="1301"/>
      <c r="O1583" s="1302"/>
      <c r="P1583" s="1302"/>
      <c r="Q1583" s="1303"/>
    </row>
    <row r="1584" spans="3:17" s="360" customFormat="1" ht="28.5" customHeight="1" x14ac:dyDescent="0.2">
      <c r="C1584" s="4928" t="s">
        <v>3702</v>
      </c>
      <c r="D1584" s="4947"/>
      <c r="E1584" s="4947"/>
      <c r="F1584" s="4947"/>
      <c r="G1584" s="4947"/>
      <c r="H1584" s="4947"/>
      <c r="I1584" s="4947"/>
      <c r="J1584" s="4947"/>
      <c r="K1584" s="4947"/>
      <c r="L1584" s="4947"/>
      <c r="M1584" s="4947"/>
      <c r="N1584" s="4947"/>
      <c r="O1584" s="4947"/>
      <c r="P1584" s="4947"/>
      <c r="Q1584" s="4895"/>
    </row>
    <row r="1585" spans="3:17" s="360" customFormat="1" ht="15" customHeight="1" x14ac:dyDescent="0.2">
      <c r="C1585" s="4894" t="s">
        <v>3703</v>
      </c>
      <c r="D1585" s="4947"/>
      <c r="E1585" s="4947"/>
      <c r="F1585" s="4947"/>
      <c r="G1585" s="4947"/>
      <c r="H1585" s="4947"/>
      <c r="I1585" s="4947"/>
      <c r="J1585" s="4947"/>
      <c r="K1585" s="4947"/>
      <c r="L1585" s="4947"/>
      <c r="M1585" s="4947"/>
      <c r="N1585" s="4947"/>
      <c r="O1585" s="4947"/>
      <c r="P1585" s="4947"/>
      <c r="Q1585" s="4895"/>
    </row>
    <row r="1586" spans="3:17" s="360" customFormat="1" ht="15" customHeight="1" x14ac:dyDescent="0.2">
      <c r="C1586" s="4894" t="s">
        <v>3704</v>
      </c>
      <c r="D1586" s="4947"/>
      <c r="E1586" s="4947"/>
      <c r="F1586" s="4947"/>
      <c r="G1586" s="4947"/>
      <c r="H1586" s="4947"/>
      <c r="I1586" s="4947"/>
      <c r="J1586" s="4947"/>
      <c r="K1586" s="4947"/>
      <c r="L1586" s="4947"/>
      <c r="M1586" s="4947"/>
      <c r="N1586" s="4947"/>
      <c r="O1586" s="4947"/>
      <c r="P1586" s="4947"/>
      <c r="Q1586" s="4895"/>
    </row>
    <row r="1587" spans="3:17" s="360" customFormat="1" ht="15" customHeight="1" x14ac:dyDescent="0.2">
      <c r="C1587" s="4894" t="s">
        <v>3705</v>
      </c>
      <c r="D1587" s="4947"/>
      <c r="E1587" s="4947"/>
      <c r="F1587" s="4947"/>
      <c r="G1587" s="4947"/>
      <c r="H1587" s="4947"/>
      <c r="I1587" s="4947"/>
      <c r="J1587" s="4947"/>
      <c r="K1587" s="4947"/>
      <c r="L1587" s="4947"/>
      <c r="M1587" s="4947"/>
      <c r="N1587" s="4947"/>
      <c r="O1587" s="4947"/>
      <c r="P1587" s="4947"/>
      <c r="Q1587" s="4895"/>
    </row>
    <row r="1588" spans="3:17" s="360" customFormat="1" ht="15" customHeight="1" x14ac:dyDescent="0.2">
      <c r="C1588" s="4967" t="s">
        <v>3706</v>
      </c>
      <c r="D1588" s="4064"/>
      <c r="E1588" s="4064"/>
      <c r="F1588" s="4064"/>
      <c r="G1588" s="4064"/>
      <c r="H1588" s="4064"/>
      <c r="I1588" s="4064"/>
      <c r="J1588" s="4064"/>
      <c r="K1588" s="4064"/>
      <c r="L1588" s="4064"/>
      <c r="M1588" s="4064"/>
      <c r="N1588" s="4064"/>
      <c r="O1588" s="4064"/>
      <c r="P1588" s="4064"/>
      <c r="Q1588" s="4953"/>
    </row>
    <row r="1589" spans="3:17" s="360" customFormat="1" ht="15" customHeight="1" x14ac:dyDescent="0.2">
      <c r="C1589" s="4967" t="s">
        <v>3707</v>
      </c>
      <c r="D1589" s="4064"/>
      <c r="E1589" s="4064"/>
      <c r="F1589" s="4064"/>
      <c r="G1589" s="4064"/>
      <c r="H1589" s="4064"/>
      <c r="I1589" s="4064"/>
      <c r="J1589" s="4064"/>
      <c r="K1589" s="4064"/>
      <c r="L1589" s="4064"/>
      <c r="M1589" s="4064"/>
      <c r="N1589" s="4064"/>
      <c r="O1589" s="4064"/>
      <c r="P1589" s="4064"/>
      <c r="Q1589" s="4953"/>
    </row>
    <row r="1590" spans="3:17" s="360" customFormat="1" ht="15" customHeight="1" x14ac:dyDescent="0.2">
      <c r="C1590" s="4967" t="s">
        <v>3708</v>
      </c>
      <c r="D1590" s="4064"/>
      <c r="E1590" s="4064"/>
      <c r="F1590" s="4064"/>
      <c r="G1590" s="4064"/>
      <c r="H1590" s="4064"/>
      <c r="I1590" s="4064"/>
      <c r="J1590" s="4064"/>
      <c r="K1590" s="4064"/>
      <c r="L1590" s="4064"/>
      <c r="M1590" s="4064"/>
      <c r="N1590" s="4064"/>
      <c r="O1590" s="4064"/>
      <c r="P1590" s="4064"/>
      <c r="Q1590" s="4953"/>
    </row>
    <row r="1591" spans="3:17" s="360" customFormat="1" ht="15" customHeight="1" x14ac:dyDescent="0.2">
      <c r="C1591" s="4967" t="s">
        <v>3709</v>
      </c>
      <c r="D1591" s="4064"/>
      <c r="E1591" s="4064"/>
      <c r="F1591" s="4064"/>
      <c r="G1591" s="4064"/>
      <c r="H1591" s="4064"/>
      <c r="I1591" s="4064"/>
      <c r="J1591" s="4064"/>
      <c r="K1591" s="4064"/>
      <c r="L1591" s="4064"/>
      <c r="M1591" s="4064"/>
      <c r="N1591" s="4064"/>
      <c r="O1591" s="4064"/>
      <c r="P1591" s="4064"/>
      <c r="Q1591" s="4953"/>
    </row>
    <row r="1592" spans="3:17" s="360" customFormat="1" ht="15" customHeight="1" thickBot="1" x14ac:dyDescent="0.25">
      <c r="C1592" s="1959" t="s">
        <v>3710</v>
      </c>
      <c r="D1592" s="851"/>
      <c r="E1592" s="851"/>
      <c r="F1592" s="851"/>
      <c r="G1592" s="851"/>
      <c r="H1592" s="851"/>
      <c r="I1592" s="851"/>
      <c r="J1592" s="851"/>
      <c r="K1592" s="851"/>
      <c r="L1592" s="851"/>
      <c r="M1592" s="851"/>
      <c r="N1592" s="851"/>
      <c r="O1592" s="851"/>
      <c r="P1592" s="851"/>
      <c r="Q1592" s="852"/>
    </row>
    <row r="1593" spans="3:17" s="360" customFormat="1" ht="15" customHeight="1" thickTop="1" x14ac:dyDescent="0.3">
      <c r="C1593" s="4890"/>
      <c r="D1593" s="4890"/>
      <c r="E1593" s="4890"/>
      <c r="F1593" s="534"/>
      <c r="G1593" s="534"/>
      <c r="H1593" s="534"/>
      <c r="I1593" s="506"/>
      <c r="J1593" s="506"/>
      <c r="K1593" s="506"/>
      <c r="L1593" s="506"/>
      <c r="M1593" s="506"/>
      <c r="N1593" s="506"/>
      <c r="O1593" s="506"/>
      <c r="P1593" s="506"/>
    </row>
    <row r="1594" spans="3:17" s="360" customFormat="1" ht="15" customHeight="1" thickBot="1" x14ac:dyDescent="0.35">
      <c r="C1594" s="534"/>
      <c r="D1594" s="534"/>
      <c r="E1594" s="534"/>
      <c r="F1594" s="534"/>
      <c r="G1594" s="534"/>
      <c r="H1594" s="534"/>
      <c r="I1594" s="506"/>
      <c r="J1594" s="506"/>
      <c r="K1594" s="506"/>
      <c r="L1594" s="506"/>
      <c r="M1594" s="506"/>
      <c r="N1594" s="506"/>
      <c r="O1594" s="506"/>
      <c r="P1594" s="506"/>
    </row>
    <row r="1595" spans="3:17" s="360" customFormat="1" ht="15" customHeight="1" x14ac:dyDescent="0.2">
      <c r="C1595" s="4915" t="s">
        <v>3684</v>
      </c>
      <c r="D1595" s="4916"/>
      <c r="E1595" s="4916"/>
      <c r="F1595" s="4916"/>
      <c r="G1595" s="4916"/>
      <c r="H1595" s="4916"/>
      <c r="I1595" s="4916"/>
      <c r="J1595" s="4916"/>
      <c r="K1595" s="4916"/>
      <c r="L1595" s="4916"/>
      <c r="M1595" s="4916"/>
      <c r="N1595" s="4917"/>
      <c r="O1595" s="506"/>
      <c r="P1595" s="506"/>
    </row>
    <row r="1596" spans="3:17" s="360" customFormat="1" ht="15" customHeight="1" x14ac:dyDescent="0.2">
      <c r="C1596" s="970"/>
      <c r="D1596" s="712"/>
      <c r="E1596" s="712"/>
      <c r="F1596" s="712"/>
      <c r="G1596" s="712"/>
      <c r="H1596" s="712"/>
      <c r="I1596" s="712"/>
      <c r="J1596" s="712"/>
      <c r="K1596" s="712"/>
      <c r="L1596" s="712"/>
      <c r="M1596" s="712"/>
      <c r="N1596" s="971"/>
      <c r="O1596" s="506"/>
      <c r="P1596" s="506"/>
    </row>
    <row r="1597" spans="3:17" s="360" customFormat="1" ht="15" customHeight="1" x14ac:dyDescent="0.2">
      <c r="C1597" s="4918" t="s">
        <v>344</v>
      </c>
      <c r="D1597" s="4919"/>
      <c r="E1597" s="4922" t="s">
        <v>2765</v>
      </c>
      <c r="F1597" s="4922"/>
      <c r="G1597" s="4922"/>
      <c r="H1597" s="4922"/>
      <c r="I1597" s="4922"/>
      <c r="J1597" s="4922"/>
      <c r="K1597" s="4922"/>
      <c r="L1597" s="4922"/>
      <c r="M1597" s="4922"/>
      <c r="N1597" s="4923"/>
      <c r="O1597" s="506"/>
      <c r="P1597" s="506"/>
    </row>
    <row r="1598" spans="3:17" s="360" customFormat="1" ht="15" customHeight="1" x14ac:dyDescent="0.2">
      <c r="C1598" s="4940" t="s">
        <v>2768</v>
      </c>
      <c r="D1598" s="4479" t="s">
        <v>2769</v>
      </c>
      <c r="E1598" s="4920" t="s">
        <v>2766</v>
      </c>
      <c r="F1598" s="4920"/>
      <c r="G1598" s="4920"/>
      <c r="H1598" s="4920" t="s">
        <v>2767</v>
      </c>
      <c r="I1598" s="4920"/>
      <c r="J1598" s="4920"/>
      <c r="K1598" s="4920" t="s">
        <v>340</v>
      </c>
      <c r="L1598" s="4920"/>
      <c r="M1598" s="4920"/>
      <c r="N1598" s="4921"/>
      <c r="O1598" s="506"/>
      <c r="P1598" s="506"/>
    </row>
    <row r="1599" spans="3:17" s="360" customFormat="1" ht="21.75" customHeight="1" x14ac:dyDescent="0.2">
      <c r="C1599" s="4940"/>
      <c r="D1599" s="4480"/>
      <c r="E1599" s="1347" t="s">
        <v>2770</v>
      </c>
      <c r="F1599" s="1347" t="s">
        <v>563</v>
      </c>
      <c r="G1599" s="1347" t="s">
        <v>1413</v>
      </c>
      <c r="H1599" s="1347" t="s">
        <v>2773</v>
      </c>
      <c r="I1599" s="1347" t="s">
        <v>1996</v>
      </c>
      <c r="J1599" s="1347" t="s">
        <v>2321</v>
      </c>
      <c r="K1599" s="1347" t="s">
        <v>2020</v>
      </c>
      <c r="L1599" s="1347" t="s">
        <v>2322</v>
      </c>
      <c r="M1599" s="1347" t="s">
        <v>2323</v>
      </c>
      <c r="N1599" s="1348" t="s">
        <v>2560</v>
      </c>
      <c r="O1599" s="506"/>
      <c r="P1599" s="506"/>
    </row>
    <row r="1600" spans="3:17" s="360" customFormat="1" ht="31.5" customHeight="1" x14ac:dyDescent="0.2">
      <c r="C1600" s="1666" t="s">
        <v>3685</v>
      </c>
      <c r="D1600" s="1353">
        <v>39</v>
      </c>
      <c r="E1600" s="1351" t="s">
        <v>308</v>
      </c>
      <c r="F1600" s="1352" t="s">
        <v>1534</v>
      </c>
      <c r="G1600" s="1352" t="s">
        <v>1534</v>
      </c>
      <c r="H1600" s="1352">
        <v>39</v>
      </c>
      <c r="I1600" s="46">
        <v>3000</v>
      </c>
      <c r="J1600" s="1353">
        <v>0.02</v>
      </c>
      <c r="K1600" s="1354" t="s">
        <v>308</v>
      </c>
      <c r="L1600" s="1355">
        <v>50</v>
      </c>
      <c r="M1600" s="1356">
        <v>0.06</v>
      </c>
      <c r="N1600" s="1357">
        <v>0.1</v>
      </c>
      <c r="O1600" s="506"/>
      <c r="P1600" s="506"/>
    </row>
    <row r="1601" spans="3:16" s="360" customFormat="1" ht="31.5" customHeight="1" x14ac:dyDescent="0.2">
      <c r="C1601" s="1666" t="s">
        <v>3686</v>
      </c>
      <c r="D1601" s="1353">
        <v>49</v>
      </c>
      <c r="E1601" s="1351" t="s">
        <v>308</v>
      </c>
      <c r="F1601" s="1352" t="s">
        <v>1534</v>
      </c>
      <c r="G1601" s="1352" t="s">
        <v>1534</v>
      </c>
      <c r="H1601" s="1352">
        <v>49</v>
      </c>
      <c r="I1601" s="46">
        <v>5000</v>
      </c>
      <c r="J1601" s="1353">
        <v>0.02</v>
      </c>
      <c r="K1601" s="1354" t="s">
        <v>308</v>
      </c>
      <c r="L1601" s="1355">
        <v>50</v>
      </c>
      <c r="M1601" s="1356">
        <v>0.06</v>
      </c>
      <c r="N1601" s="1357">
        <v>0.1</v>
      </c>
      <c r="O1601" s="506"/>
      <c r="P1601" s="506"/>
    </row>
    <row r="1602" spans="3:16" s="360" customFormat="1" ht="15" customHeight="1" x14ac:dyDescent="0.2">
      <c r="C1602" s="1358"/>
      <c r="D1602" s="900"/>
      <c r="E1602" s="1300"/>
      <c r="F1602" s="1300"/>
      <c r="G1602" s="1300"/>
      <c r="H1602" s="1300"/>
      <c r="I1602" s="144"/>
      <c r="J1602" s="1301"/>
      <c r="K1602" s="1302"/>
      <c r="L1602" s="1302"/>
      <c r="M1602" s="1301"/>
      <c r="N1602" s="971"/>
      <c r="O1602" s="506"/>
      <c r="P1602" s="506"/>
    </row>
    <row r="1603" spans="3:16" s="360" customFormat="1" ht="15" customHeight="1" x14ac:dyDescent="0.2">
      <c r="C1603" s="1358" t="s">
        <v>1474</v>
      </c>
      <c r="D1603" s="900"/>
      <c r="E1603" s="1300"/>
      <c r="F1603" s="1300"/>
      <c r="G1603" s="1300"/>
      <c r="H1603" s="1300"/>
      <c r="I1603" s="144"/>
      <c r="J1603" s="1301"/>
      <c r="K1603" s="1302"/>
      <c r="L1603" s="1302"/>
      <c r="M1603" s="1301"/>
      <c r="N1603" s="971"/>
      <c r="O1603" s="506"/>
      <c r="P1603" s="506"/>
    </row>
    <row r="1604" spans="3:16" s="360" customFormat="1" ht="15" customHeight="1" x14ac:dyDescent="0.2">
      <c r="C1604" s="4937" t="s">
        <v>2778</v>
      </c>
      <c r="D1604" s="4938"/>
      <c r="E1604" s="4938"/>
      <c r="F1604" s="4938"/>
      <c r="G1604" s="4938"/>
      <c r="H1604" s="4938"/>
      <c r="I1604" s="4938"/>
      <c r="J1604" s="4938"/>
      <c r="K1604" s="4938"/>
      <c r="L1604" s="4938"/>
      <c r="M1604" s="4938"/>
      <c r="N1604" s="1359"/>
      <c r="O1604" s="506"/>
      <c r="P1604" s="506"/>
    </row>
    <row r="1605" spans="3:16" s="360" customFormat="1" ht="15" customHeight="1" x14ac:dyDescent="0.2">
      <c r="C1605" s="4936" t="s">
        <v>614</v>
      </c>
      <c r="D1605" s="4085"/>
      <c r="E1605" s="4085"/>
      <c r="F1605" s="4085"/>
      <c r="G1605" s="4085"/>
      <c r="H1605" s="4085"/>
      <c r="I1605" s="4085"/>
      <c r="J1605" s="4085"/>
      <c r="K1605" s="4085"/>
      <c r="L1605" s="4085"/>
      <c r="M1605" s="4085"/>
      <c r="N1605" s="971"/>
      <c r="O1605" s="506"/>
      <c r="P1605" s="506"/>
    </row>
    <row r="1606" spans="3:16" s="360" customFormat="1" ht="15" customHeight="1" x14ac:dyDescent="0.2">
      <c r="C1606" s="4936" t="s">
        <v>615</v>
      </c>
      <c r="D1606" s="4085"/>
      <c r="E1606" s="4085"/>
      <c r="F1606" s="4085"/>
      <c r="G1606" s="4085"/>
      <c r="H1606" s="4085"/>
      <c r="I1606" s="4085"/>
      <c r="J1606" s="4085"/>
      <c r="K1606" s="4085"/>
      <c r="L1606" s="4085"/>
      <c r="M1606" s="4085"/>
      <c r="N1606" s="971"/>
      <c r="O1606" s="506"/>
      <c r="P1606" s="506"/>
    </row>
    <row r="1607" spans="3:16" s="360" customFormat="1" ht="15" customHeight="1" x14ac:dyDescent="0.2">
      <c r="C1607" s="4936" t="s">
        <v>616</v>
      </c>
      <c r="D1607" s="4085"/>
      <c r="E1607" s="4085"/>
      <c r="F1607" s="4085"/>
      <c r="G1607" s="4085"/>
      <c r="H1607" s="4085"/>
      <c r="I1607" s="4085"/>
      <c r="J1607" s="4085"/>
      <c r="K1607" s="4085"/>
      <c r="L1607" s="4085"/>
      <c r="M1607" s="4085"/>
      <c r="N1607" s="971"/>
      <c r="O1607" s="506"/>
      <c r="P1607" s="506"/>
    </row>
    <row r="1608" spans="3:16" s="360" customFormat="1" ht="15" customHeight="1" thickBot="1" x14ac:dyDescent="0.25">
      <c r="C1608" s="4970" t="s">
        <v>3687</v>
      </c>
      <c r="D1608" s="4971"/>
      <c r="E1608" s="4971"/>
      <c r="F1608" s="4971"/>
      <c r="G1608" s="4971"/>
      <c r="H1608" s="4971"/>
      <c r="I1608" s="4971"/>
      <c r="J1608" s="4971"/>
      <c r="K1608" s="4971"/>
      <c r="L1608" s="4971"/>
      <c r="M1608" s="4971"/>
      <c r="N1608" s="967"/>
      <c r="O1608" s="506"/>
      <c r="P1608" s="506"/>
    </row>
    <row r="1609" spans="3:16" s="360" customFormat="1" ht="15" customHeight="1" x14ac:dyDescent="0.3">
      <c r="C1609" s="4904"/>
      <c r="D1609" s="4904"/>
      <c r="E1609" s="4904"/>
      <c r="F1609" s="534"/>
      <c r="G1609" s="534"/>
      <c r="H1609" s="534"/>
      <c r="I1609" s="506"/>
      <c r="J1609" s="506"/>
      <c r="K1609" s="506"/>
      <c r="L1609" s="506"/>
      <c r="M1609" s="506"/>
      <c r="N1609" s="506"/>
      <c r="O1609" s="506"/>
      <c r="P1609" s="506"/>
    </row>
    <row r="1610" spans="3:16" s="360" customFormat="1" ht="15" customHeight="1" thickBot="1" x14ac:dyDescent="0.35">
      <c r="C1610" s="534"/>
      <c r="D1610" s="534"/>
      <c r="E1610" s="534"/>
      <c r="F1610" s="534"/>
      <c r="G1610" s="534"/>
      <c r="H1610" s="534"/>
      <c r="I1610" s="506"/>
      <c r="J1610" s="506"/>
      <c r="K1610" s="506"/>
      <c r="L1610" s="506"/>
      <c r="M1610" s="506"/>
      <c r="N1610" s="506"/>
      <c r="O1610" s="506"/>
      <c r="P1610" s="506"/>
    </row>
    <row r="1611" spans="3:16" s="360" customFormat="1" ht="15" customHeight="1" thickTop="1" x14ac:dyDescent="0.2">
      <c r="C1611" s="4954" t="s">
        <v>2320</v>
      </c>
      <c r="D1611" s="4906"/>
      <c r="E1611" s="4906"/>
      <c r="F1611" s="4906"/>
      <c r="G1611" s="4906"/>
      <c r="H1611" s="4906"/>
      <c r="I1611" s="4906"/>
      <c r="J1611" s="4906"/>
      <c r="K1611" s="4906"/>
      <c r="L1611" s="4906"/>
      <c r="M1611" s="4907"/>
      <c r="N1611" s="506"/>
      <c r="O1611" s="506"/>
      <c r="P1611" s="506"/>
    </row>
    <row r="1612" spans="3:16" s="360" customFormat="1" ht="15" customHeight="1" thickBot="1" x14ac:dyDescent="0.25">
      <c r="C1612" s="831"/>
      <c r="D1612" s="712"/>
      <c r="E1612" s="712"/>
      <c r="F1612" s="712"/>
      <c r="G1612" s="712"/>
      <c r="H1612" s="712"/>
      <c r="I1612" s="712"/>
      <c r="J1612" s="712"/>
      <c r="K1612" s="712"/>
      <c r="L1612" s="712"/>
      <c r="M1612" s="832"/>
      <c r="N1612" s="506"/>
      <c r="O1612" s="506"/>
      <c r="P1612" s="506"/>
    </row>
    <row r="1613" spans="3:16" s="360" customFormat="1" ht="15" customHeight="1" thickBot="1" x14ac:dyDescent="0.25">
      <c r="C1613" s="4866" t="s">
        <v>344</v>
      </c>
      <c r="D1613" s="4867"/>
      <c r="E1613" s="4868" t="s">
        <v>2765</v>
      </c>
      <c r="F1613" s="4869"/>
      <c r="G1613" s="4869"/>
      <c r="H1613" s="4869"/>
      <c r="I1613" s="4869"/>
      <c r="J1613" s="4869"/>
      <c r="K1613" s="4869"/>
      <c r="L1613" s="4869"/>
      <c r="M1613" s="4870"/>
      <c r="N1613" s="506"/>
      <c r="O1613" s="506"/>
      <c r="P1613" s="506"/>
    </row>
    <row r="1614" spans="3:16" s="360" customFormat="1" ht="15" customHeight="1" thickBot="1" x14ac:dyDescent="0.25">
      <c r="C1614" s="5007" t="s">
        <v>2768</v>
      </c>
      <c r="D1614" s="5037" t="s">
        <v>2769</v>
      </c>
      <c r="E1614" s="4912" t="s">
        <v>2766</v>
      </c>
      <c r="F1614" s="4913"/>
      <c r="G1614" s="4914"/>
      <c r="H1614" s="4912" t="s">
        <v>2767</v>
      </c>
      <c r="I1614" s="4913"/>
      <c r="J1614" s="4914"/>
      <c r="K1614" s="931"/>
      <c r="L1614" s="931"/>
      <c r="M1614" s="1296"/>
      <c r="N1614" s="506"/>
      <c r="O1614" s="506"/>
      <c r="P1614" s="506"/>
    </row>
    <row r="1615" spans="3:16" s="360" customFormat="1" ht="15" customHeight="1" thickBot="1" x14ac:dyDescent="0.25">
      <c r="C1615" s="5008"/>
      <c r="D1615" s="4884"/>
      <c r="E1615" s="833" t="s">
        <v>2770</v>
      </c>
      <c r="F1615" s="855" t="s">
        <v>563</v>
      </c>
      <c r="G1615" s="828" t="s">
        <v>1413</v>
      </c>
      <c r="H1615" s="1236" t="s">
        <v>2773</v>
      </c>
      <c r="I1615" s="1023" t="s">
        <v>1996</v>
      </c>
      <c r="J1615" s="1023" t="s">
        <v>2321</v>
      </c>
      <c r="K1615" s="833" t="s">
        <v>1993</v>
      </c>
      <c r="L1615" s="1297" t="s">
        <v>2322</v>
      </c>
      <c r="M1615" s="1298" t="s">
        <v>2323</v>
      </c>
      <c r="N1615" s="506"/>
      <c r="O1615" s="506"/>
      <c r="P1615" s="506"/>
    </row>
    <row r="1616" spans="3:16" s="360" customFormat="1" ht="15" customHeight="1" x14ac:dyDescent="0.2">
      <c r="C1616" s="1027" t="s">
        <v>2324</v>
      </c>
      <c r="D1616" s="836">
        <v>14</v>
      </c>
      <c r="E1616" s="836" t="s">
        <v>1534</v>
      </c>
      <c r="F1616" s="836" t="s">
        <v>1534</v>
      </c>
      <c r="G1616" s="836" t="s">
        <v>1534</v>
      </c>
      <c r="H1616" s="836">
        <v>14</v>
      </c>
      <c r="I1616" s="19">
        <v>600</v>
      </c>
      <c r="J1616" s="839">
        <v>0.02</v>
      </c>
      <c r="K1616" s="839">
        <v>0</v>
      </c>
      <c r="L1616" s="1299">
        <v>50</v>
      </c>
      <c r="M1616" s="1243">
        <v>0.06</v>
      </c>
      <c r="N1616" s="506"/>
      <c r="O1616" s="506"/>
      <c r="P1616" s="506"/>
    </row>
    <row r="1617" spans="3:16" s="360" customFormat="1" ht="15" customHeight="1" x14ac:dyDescent="0.2">
      <c r="C1617" s="1027" t="s">
        <v>2325</v>
      </c>
      <c r="D1617" s="836">
        <v>19</v>
      </c>
      <c r="E1617" s="836" t="s">
        <v>1534</v>
      </c>
      <c r="F1617" s="836" t="s">
        <v>1534</v>
      </c>
      <c r="G1617" s="836" t="s">
        <v>1534</v>
      </c>
      <c r="H1617" s="836">
        <v>19</v>
      </c>
      <c r="I1617" s="19">
        <v>1000</v>
      </c>
      <c r="J1617" s="839">
        <v>0.02</v>
      </c>
      <c r="K1617" s="839">
        <v>0</v>
      </c>
      <c r="L1617" s="1299">
        <v>50</v>
      </c>
      <c r="M1617" s="1243">
        <v>0.06</v>
      </c>
      <c r="N1617" s="506"/>
      <c r="O1617" s="506"/>
      <c r="P1617" s="506"/>
    </row>
    <row r="1618" spans="3:16" s="360" customFormat="1" ht="15" customHeight="1" x14ac:dyDescent="0.2">
      <c r="C1618" s="1027" t="s">
        <v>2326</v>
      </c>
      <c r="D1618" s="836">
        <v>29</v>
      </c>
      <c r="E1618" s="836" t="s">
        <v>1534</v>
      </c>
      <c r="F1618" s="836" t="s">
        <v>1534</v>
      </c>
      <c r="G1618" s="836" t="s">
        <v>1534</v>
      </c>
      <c r="H1618" s="836">
        <v>29</v>
      </c>
      <c r="I1618" s="19">
        <v>2000</v>
      </c>
      <c r="J1618" s="839">
        <v>0.02</v>
      </c>
      <c r="K1618" s="839">
        <v>0</v>
      </c>
      <c r="L1618" s="1299">
        <v>50</v>
      </c>
      <c r="M1618" s="1243">
        <v>0.06</v>
      </c>
      <c r="N1618" s="506"/>
      <c r="O1618" s="506"/>
      <c r="P1618" s="506"/>
    </row>
    <row r="1619" spans="3:16" s="360" customFormat="1" ht="15" customHeight="1" x14ac:dyDescent="0.2">
      <c r="C1619" s="1234" t="s">
        <v>1474</v>
      </c>
      <c r="D1619" s="1300"/>
      <c r="E1619" s="1300"/>
      <c r="F1619" s="1300"/>
      <c r="G1619" s="1300"/>
      <c r="H1619" s="1300"/>
      <c r="I1619" s="144"/>
      <c r="J1619" s="1301"/>
      <c r="K1619" s="1301"/>
      <c r="L1619" s="1302"/>
      <c r="M1619" s="1303"/>
      <c r="N1619" s="506"/>
      <c r="O1619" s="506"/>
      <c r="P1619" s="506"/>
    </row>
    <row r="1620" spans="3:16" s="360" customFormat="1" ht="15" customHeight="1" x14ac:dyDescent="0.2">
      <c r="C1620" s="831" t="s">
        <v>2778</v>
      </c>
      <c r="D1620" s="712"/>
      <c r="E1620" s="848"/>
      <c r="F1620" s="848"/>
      <c r="G1620" s="848"/>
      <c r="H1620" s="848"/>
      <c r="I1620" s="848"/>
      <c r="J1620" s="848"/>
      <c r="K1620" s="848"/>
      <c r="L1620" s="848"/>
      <c r="M1620" s="1026"/>
      <c r="N1620" s="506"/>
      <c r="O1620" s="506"/>
      <c r="P1620" s="506"/>
    </row>
    <row r="1621" spans="3:16" s="360" customFormat="1" ht="15" customHeight="1" x14ac:dyDescent="0.2">
      <c r="C1621" s="4928" t="s">
        <v>2779</v>
      </c>
      <c r="D1621" s="4947"/>
      <c r="E1621" s="4947"/>
      <c r="F1621" s="4947"/>
      <c r="G1621" s="4947"/>
      <c r="H1621" s="4947"/>
      <c r="I1621" s="4947"/>
      <c r="J1621" s="4947"/>
      <c r="K1621" s="4947"/>
      <c r="L1621" s="4947"/>
      <c r="M1621" s="4895"/>
      <c r="N1621" s="506"/>
      <c r="O1621" s="506"/>
      <c r="P1621" s="506"/>
    </row>
    <row r="1622" spans="3:16" s="360" customFormat="1" ht="15" customHeight="1" x14ac:dyDescent="0.2">
      <c r="C1622" s="4968" t="s">
        <v>2327</v>
      </c>
      <c r="D1622" s="4085"/>
      <c r="E1622" s="4085"/>
      <c r="F1622" s="4085"/>
      <c r="G1622" s="4085"/>
      <c r="H1622" s="901"/>
      <c r="I1622" s="901"/>
      <c r="J1622" s="901"/>
      <c r="K1622" s="901"/>
      <c r="L1622" s="901"/>
      <c r="M1622" s="849"/>
      <c r="N1622" s="506"/>
      <c r="O1622" s="506"/>
      <c r="P1622" s="506"/>
    </row>
    <row r="1623" spans="3:16" s="360" customFormat="1" ht="15" customHeight="1" x14ac:dyDescent="0.2">
      <c r="C1623" s="4968" t="s">
        <v>2328</v>
      </c>
      <c r="D1623" s="4085"/>
      <c r="E1623" s="4085"/>
      <c r="F1623" s="4085"/>
      <c r="G1623" s="4085"/>
      <c r="H1623" s="4085"/>
      <c r="I1623" s="4085"/>
      <c r="J1623" s="4085"/>
      <c r="K1623" s="4085"/>
      <c r="L1623" s="4085"/>
      <c r="M1623" s="4969"/>
      <c r="N1623" s="506"/>
      <c r="O1623" s="506"/>
      <c r="P1623" s="506"/>
    </row>
    <row r="1624" spans="3:16" s="360" customFormat="1" ht="15" customHeight="1" thickBot="1" x14ac:dyDescent="0.25">
      <c r="C1624" s="850" t="s">
        <v>3683</v>
      </c>
      <c r="D1624" s="851"/>
      <c r="E1624" s="851"/>
      <c r="F1624" s="851"/>
      <c r="G1624" s="851"/>
      <c r="H1624" s="851"/>
      <c r="I1624" s="851"/>
      <c r="J1624" s="851"/>
      <c r="K1624" s="851"/>
      <c r="L1624" s="851"/>
      <c r="M1624" s="852"/>
      <c r="N1624" s="506"/>
      <c r="O1624" s="506"/>
      <c r="P1624" s="506"/>
    </row>
    <row r="1625" spans="3:16" s="360" customFormat="1" ht="15" customHeight="1" thickTop="1" x14ac:dyDescent="0.3">
      <c r="C1625" s="4890"/>
      <c r="D1625" s="4890"/>
      <c r="E1625" s="4890"/>
      <c r="F1625" s="534"/>
      <c r="G1625" s="534"/>
      <c r="H1625" s="534"/>
      <c r="I1625" s="506"/>
      <c r="J1625" s="506"/>
      <c r="K1625" s="506"/>
      <c r="L1625" s="506"/>
      <c r="M1625" s="506"/>
      <c r="N1625" s="506"/>
      <c r="O1625" s="506"/>
      <c r="P1625" s="506"/>
    </row>
    <row r="1626" spans="3:16" s="360" customFormat="1" ht="15" customHeight="1" thickBot="1" x14ac:dyDescent="0.35">
      <c r="F1626" s="534"/>
      <c r="G1626" s="534"/>
      <c r="H1626" s="534"/>
      <c r="I1626" s="506"/>
      <c r="J1626" s="506"/>
      <c r="K1626" s="506"/>
      <c r="L1626" s="506"/>
      <c r="M1626" s="506"/>
      <c r="N1626" s="506"/>
      <c r="O1626" s="506"/>
      <c r="P1626" s="506"/>
    </row>
    <row r="1627" spans="3:16" s="360" customFormat="1" ht="15" customHeight="1" thickTop="1" thickBot="1" x14ac:dyDescent="0.35">
      <c r="C1627" s="4905" t="s">
        <v>3665</v>
      </c>
      <c r="D1627" s="4906"/>
      <c r="E1627" s="4906"/>
      <c r="F1627" s="4907"/>
      <c r="G1627" s="534"/>
      <c r="H1627" s="534"/>
      <c r="I1627" s="506"/>
      <c r="J1627" s="506"/>
      <c r="K1627" s="506"/>
      <c r="L1627" s="506"/>
      <c r="M1627" s="506"/>
      <c r="N1627" s="506"/>
      <c r="O1627" s="506"/>
      <c r="P1627" s="506"/>
    </row>
    <row r="1628" spans="3:16" s="360" customFormat="1" ht="15" customHeight="1" thickBot="1" x14ac:dyDescent="0.35">
      <c r="C1628" s="4908" t="s">
        <v>3666</v>
      </c>
      <c r="D1628" s="4909" t="s">
        <v>3097</v>
      </c>
      <c r="E1628" s="4910"/>
      <c r="F1628" s="4911"/>
      <c r="G1628" s="534"/>
      <c r="H1628" s="534"/>
      <c r="I1628" s="506"/>
      <c r="J1628" s="506"/>
      <c r="K1628" s="506"/>
      <c r="L1628" s="506"/>
      <c r="M1628" s="506"/>
      <c r="N1628" s="506"/>
      <c r="O1628" s="506"/>
      <c r="P1628" s="506"/>
    </row>
    <row r="1629" spans="3:16" s="360" customFormat="1" ht="15" customHeight="1" x14ac:dyDescent="0.3">
      <c r="C1629" s="4872"/>
      <c r="D1629" s="833" t="s">
        <v>3667</v>
      </c>
      <c r="E1629" s="833" t="s">
        <v>3668</v>
      </c>
      <c r="F1629" s="1235" t="s">
        <v>3669</v>
      </c>
      <c r="G1629" s="534"/>
      <c r="H1629" s="534"/>
      <c r="I1629" s="506"/>
      <c r="J1629" s="506"/>
      <c r="K1629" s="506"/>
      <c r="L1629" s="506"/>
      <c r="M1629" s="506"/>
      <c r="N1629" s="506"/>
      <c r="O1629" s="506"/>
      <c r="P1629" s="506"/>
    </row>
    <row r="1630" spans="3:16" s="360" customFormat="1" ht="15" customHeight="1" x14ac:dyDescent="0.3">
      <c r="C1630" s="982" t="s">
        <v>3670</v>
      </c>
      <c r="D1630" s="836">
        <v>2.68</v>
      </c>
      <c r="E1630" s="19">
        <v>100</v>
      </c>
      <c r="F1630" s="1894">
        <v>0.1</v>
      </c>
      <c r="G1630" s="534"/>
      <c r="H1630" s="534"/>
      <c r="I1630" s="506"/>
      <c r="J1630" s="506"/>
      <c r="K1630" s="506"/>
      <c r="L1630" s="506"/>
      <c r="M1630" s="506"/>
      <c r="N1630" s="506"/>
      <c r="O1630" s="506"/>
      <c r="P1630" s="506"/>
    </row>
    <row r="1631" spans="3:16" s="360" customFormat="1" ht="15" customHeight="1" x14ac:dyDescent="0.3">
      <c r="C1631" s="982" t="s">
        <v>3671</v>
      </c>
      <c r="D1631" s="836">
        <v>16.07</v>
      </c>
      <c r="E1631" s="19">
        <v>700</v>
      </c>
      <c r="F1631" s="1894">
        <v>0.1</v>
      </c>
      <c r="G1631" s="534"/>
      <c r="H1631" s="534"/>
      <c r="I1631" s="506"/>
      <c r="J1631" s="506"/>
      <c r="K1631" s="506"/>
      <c r="L1631" s="506"/>
      <c r="M1631" s="506"/>
      <c r="N1631" s="506"/>
      <c r="O1631" s="506"/>
      <c r="P1631" s="506"/>
    </row>
    <row r="1632" spans="3:16" s="360" customFormat="1" ht="15" customHeight="1" x14ac:dyDescent="0.3">
      <c r="C1632" s="982" t="s">
        <v>3672</v>
      </c>
      <c r="D1632" s="836">
        <v>30.36</v>
      </c>
      <c r="E1632" s="19">
        <v>1500</v>
      </c>
      <c r="F1632" s="1894">
        <v>0.1</v>
      </c>
      <c r="G1632" s="534"/>
      <c r="H1632" s="534"/>
      <c r="I1632" s="506"/>
      <c r="J1632" s="506"/>
      <c r="K1632" s="506"/>
      <c r="L1632" s="506"/>
      <c r="M1632" s="506"/>
      <c r="N1632" s="506"/>
      <c r="O1632" s="506"/>
      <c r="P1632" s="506"/>
    </row>
    <row r="1633" spans="3:16" s="360" customFormat="1" ht="15" customHeight="1" x14ac:dyDescent="0.3">
      <c r="C1633" s="982" t="s">
        <v>3673</v>
      </c>
      <c r="D1633" s="836">
        <v>53.57</v>
      </c>
      <c r="E1633" s="19">
        <v>4000</v>
      </c>
      <c r="F1633" s="1894">
        <v>0.1</v>
      </c>
      <c r="G1633" s="534"/>
      <c r="H1633" s="534"/>
      <c r="I1633" s="506"/>
      <c r="J1633" s="506"/>
      <c r="K1633" s="506"/>
      <c r="L1633" s="506"/>
      <c r="M1633" s="506"/>
      <c r="N1633" s="506"/>
      <c r="O1633" s="506"/>
      <c r="P1633" s="506"/>
    </row>
    <row r="1634" spans="3:16" s="360" customFormat="1" ht="15" customHeight="1" x14ac:dyDescent="0.3">
      <c r="C1634" s="1323" t="s">
        <v>1474</v>
      </c>
      <c r="D1634" s="1300"/>
      <c r="E1634" s="144"/>
      <c r="F1634" s="1895"/>
      <c r="G1634" s="534"/>
      <c r="H1634" s="534"/>
      <c r="I1634" s="506"/>
      <c r="J1634" s="506"/>
      <c r="K1634" s="506"/>
      <c r="L1634" s="506"/>
      <c r="M1634" s="506"/>
      <c r="N1634" s="506"/>
      <c r="O1634" s="506"/>
      <c r="P1634" s="506"/>
    </row>
    <row r="1635" spans="3:16" s="360" customFormat="1" ht="15" customHeight="1" x14ac:dyDescent="0.3">
      <c r="C1635" s="4894" t="s">
        <v>3674</v>
      </c>
      <c r="D1635" s="4947"/>
      <c r="E1635" s="4947"/>
      <c r="F1635" s="4895"/>
      <c r="G1635" s="534"/>
      <c r="H1635" s="534"/>
      <c r="I1635" s="506"/>
      <c r="J1635" s="506"/>
      <c r="K1635" s="506"/>
      <c r="L1635" s="506"/>
      <c r="M1635" s="506"/>
      <c r="N1635" s="506"/>
      <c r="O1635" s="506"/>
      <c r="P1635" s="506"/>
    </row>
    <row r="1636" spans="3:16" s="360" customFormat="1" ht="15" customHeight="1" x14ac:dyDescent="0.3">
      <c r="C1636" s="4894" t="s">
        <v>3675</v>
      </c>
      <c r="D1636" s="4947"/>
      <c r="E1636" s="4947"/>
      <c r="F1636" s="4895"/>
      <c r="G1636" s="534"/>
      <c r="H1636" s="534"/>
      <c r="I1636" s="506"/>
      <c r="J1636" s="506"/>
      <c r="K1636" s="506"/>
      <c r="L1636" s="506"/>
      <c r="M1636" s="506"/>
      <c r="N1636" s="506"/>
      <c r="O1636" s="506"/>
      <c r="P1636" s="506"/>
    </row>
    <row r="1637" spans="3:16" s="360" customFormat="1" ht="15" customHeight="1" x14ac:dyDescent="0.3">
      <c r="C1637" s="981" t="s">
        <v>3676</v>
      </c>
      <c r="D1637" s="712"/>
      <c r="E1637" s="712"/>
      <c r="F1637" s="832"/>
      <c r="G1637" s="534"/>
      <c r="H1637" s="534"/>
      <c r="I1637" s="506"/>
      <c r="J1637" s="506"/>
      <c r="K1637" s="506"/>
      <c r="L1637" s="506"/>
      <c r="M1637" s="506"/>
      <c r="N1637" s="506"/>
      <c r="O1637" s="506"/>
      <c r="P1637" s="506"/>
    </row>
    <row r="1638" spans="3:16" s="360" customFormat="1" ht="15" customHeight="1" thickBot="1" x14ac:dyDescent="0.35">
      <c r="C1638" s="1616" t="s">
        <v>3561</v>
      </c>
      <c r="D1638" s="851"/>
      <c r="E1638" s="851"/>
      <c r="F1638" s="852"/>
      <c r="G1638" s="534"/>
      <c r="H1638" s="534"/>
      <c r="I1638" s="506"/>
      <c r="J1638" s="506"/>
      <c r="K1638" s="506"/>
      <c r="L1638" s="506"/>
      <c r="M1638" s="506"/>
      <c r="N1638" s="506"/>
      <c r="O1638" s="506"/>
      <c r="P1638" s="506"/>
    </row>
    <row r="1639" spans="3:16" s="360" customFormat="1" ht="15" customHeight="1" thickTop="1" x14ac:dyDescent="0.3">
      <c r="C1639" s="4890"/>
      <c r="D1639" s="4890"/>
      <c r="E1639" s="4890"/>
      <c r="F1639" s="534"/>
      <c r="G1639" s="534"/>
      <c r="H1639" s="534"/>
      <c r="I1639" s="506"/>
      <c r="J1639" s="506"/>
      <c r="K1639" s="506"/>
      <c r="L1639" s="506"/>
      <c r="M1639" s="506"/>
      <c r="N1639" s="506"/>
      <c r="O1639" s="506"/>
      <c r="P1639" s="506"/>
    </row>
    <row r="1640" spans="3:16" s="360" customFormat="1" ht="15" customHeight="1" thickBot="1" x14ac:dyDescent="0.25">
      <c r="C1640" s="1941"/>
      <c r="D1640" s="1941"/>
      <c r="E1640"/>
      <c r="F1640"/>
      <c r="G1640"/>
      <c r="H1640"/>
      <c r="I1640"/>
      <c r="J1640"/>
      <c r="K1640"/>
      <c r="L1640"/>
      <c r="M1640"/>
      <c r="N1640"/>
      <c r="O1640"/>
      <c r="P1640" s="506"/>
    </row>
    <row r="1641" spans="3:16" s="360" customFormat="1" ht="15" customHeight="1" x14ac:dyDescent="0.2">
      <c r="C1641" s="4915" t="s">
        <v>3534</v>
      </c>
      <c r="D1641" s="4916"/>
      <c r="E1641" s="4916"/>
      <c r="F1641" s="4916"/>
      <c r="G1641" s="4916"/>
      <c r="H1641" s="4916"/>
      <c r="I1641" s="4916"/>
      <c r="J1641" s="4916"/>
      <c r="K1641" s="4916"/>
      <c r="L1641" s="4916"/>
      <c r="M1641" s="4916"/>
      <c r="N1641" s="4917"/>
      <c r="O1641"/>
      <c r="P1641" s="506"/>
    </row>
    <row r="1642" spans="3:16" s="360" customFormat="1" ht="15" customHeight="1" x14ac:dyDescent="0.2">
      <c r="C1642" s="970"/>
      <c r="D1642" s="712"/>
      <c r="E1642" s="712"/>
      <c r="F1642" s="712"/>
      <c r="G1642" s="712"/>
      <c r="H1642" s="712"/>
      <c r="I1642" s="712"/>
      <c r="J1642" s="712"/>
      <c r="K1642" s="712"/>
      <c r="L1642" s="712"/>
      <c r="M1642" s="712"/>
      <c r="N1642" s="971"/>
      <c r="O1642"/>
      <c r="P1642" s="506"/>
    </row>
    <row r="1643" spans="3:16" s="360" customFormat="1" ht="15" customHeight="1" x14ac:dyDescent="0.2">
      <c r="C1643" s="4918" t="s">
        <v>344</v>
      </c>
      <c r="D1643" s="4919"/>
      <c r="E1643" s="4922" t="s">
        <v>2765</v>
      </c>
      <c r="F1643" s="4922"/>
      <c r="G1643" s="4922"/>
      <c r="H1643" s="4922"/>
      <c r="I1643" s="4922"/>
      <c r="J1643" s="4922"/>
      <c r="K1643" s="4922"/>
      <c r="L1643" s="4922"/>
      <c r="M1643" s="4922"/>
      <c r="N1643" s="4923"/>
      <c r="O1643"/>
      <c r="P1643" s="506"/>
    </row>
    <row r="1644" spans="3:16" s="360" customFormat="1" ht="15" customHeight="1" x14ac:dyDescent="0.2">
      <c r="C1644" s="4940" t="s">
        <v>2768</v>
      </c>
      <c r="D1644" s="4479" t="s">
        <v>2769</v>
      </c>
      <c r="E1644" s="4920" t="s">
        <v>2766</v>
      </c>
      <c r="F1644" s="4920"/>
      <c r="G1644" s="4920"/>
      <c r="H1644" s="4920" t="s">
        <v>2767</v>
      </c>
      <c r="I1644" s="4920"/>
      <c r="J1644" s="4920"/>
      <c r="K1644" s="4920" t="s">
        <v>340</v>
      </c>
      <c r="L1644" s="4920"/>
      <c r="M1644" s="4920"/>
      <c r="N1644" s="4921"/>
      <c r="O1644"/>
      <c r="P1644" s="506"/>
    </row>
    <row r="1645" spans="3:16" s="360" customFormat="1" ht="30" customHeight="1" x14ac:dyDescent="0.2">
      <c r="C1645" s="4940"/>
      <c r="D1645" s="4480"/>
      <c r="E1645" s="1347" t="s">
        <v>2770</v>
      </c>
      <c r="F1645" s="1347" t="s">
        <v>563</v>
      </c>
      <c r="G1645" s="1347" t="s">
        <v>1413</v>
      </c>
      <c r="H1645" s="1347" t="s">
        <v>2773</v>
      </c>
      <c r="I1645" s="1347" t="s">
        <v>1996</v>
      </c>
      <c r="J1645" s="1347" t="s">
        <v>2321</v>
      </c>
      <c r="K1645" s="1347" t="s">
        <v>1993</v>
      </c>
      <c r="L1645" s="1347" t="s">
        <v>2322</v>
      </c>
      <c r="M1645" s="1347" t="s">
        <v>2323</v>
      </c>
      <c r="N1645" s="1348" t="s">
        <v>2560</v>
      </c>
      <c r="O1645"/>
      <c r="P1645" s="506"/>
    </row>
    <row r="1646" spans="3:16" s="360" customFormat="1" ht="32.25" customHeight="1" x14ac:dyDescent="0.2">
      <c r="C1646" s="1666" t="s">
        <v>3657</v>
      </c>
      <c r="D1646" s="1350">
        <v>50</v>
      </c>
      <c r="E1646" s="1352" t="s">
        <v>1534</v>
      </c>
      <c r="F1646" s="1352" t="s">
        <v>1534</v>
      </c>
      <c r="G1646" s="1352" t="s">
        <v>1534</v>
      </c>
      <c r="H1646" s="1352">
        <v>50</v>
      </c>
      <c r="I1646" s="46">
        <v>3500</v>
      </c>
      <c r="J1646" s="1353">
        <v>0.1</v>
      </c>
      <c r="K1646" s="1352">
        <v>0</v>
      </c>
      <c r="L1646" s="1355">
        <v>50</v>
      </c>
      <c r="M1646" s="1356">
        <v>0.06</v>
      </c>
      <c r="N1646" s="1357">
        <v>0.1</v>
      </c>
      <c r="O1646"/>
      <c r="P1646" s="506"/>
    </row>
    <row r="1647" spans="3:16" s="360" customFormat="1" ht="15" customHeight="1" thickBot="1" x14ac:dyDescent="0.25">
      <c r="C1647" s="1939" t="s">
        <v>3401</v>
      </c>
      <c r="D1647" s="1773">
        <v>40</v>
      </c>
      <c r="E1647" s="1774" t="s">
        <v>1534</v>
      </c>
      <c r="F1647" s="1774" t="s">
        <v>1534</v>
      </c>
      <c r="G1647" s="1774" t="s">
        <v>1534</v>
      </c>
      <c r="H1647" s="1774">
        <v>40</v>
      </c>
      <c r="I1647" s="1775">
        <v>3500</v>
      </c>
      <c r="J1647" s="1773">
        <v>0.1</v>
      </c>
      <c r="K1647" s="1774">
        <v>0</v>
      </c>
      <c r="L1647" s="1776">
        <v>50</v>
      </c>
      <c r="M1647" s="1777">
        <v>0.06</v>
      </c>
      <c r="N1647" s="1778">
        <v>0.1</v>
      </c>
      <c r="O1647"/>
      <c r="P1647" s="506"/>
    </row>
    <row r="1648" spans="3:16" s="360" customFormat="1" ht="15" customHeight="1" x14ac:dyDescent="0.2">
      <c r="C1648" s="1779"/>
      <c r="D1648" s="1704"/>
      <c r="E1648" s="1780"/>
      <c r="F1648" s="1780"/>
      <c r="G1648" s="1780"/>
      <c r="H1648" s="1780"/>
      <c r="I1648" s="1781"/>
      <c r="J1648" s="1782"/>
      <c r="K1648" s="1783"/>
      <c r="L1648" s="1783"/>
      <c r="M1648" s="1782"/>
      <c r="N1648" s="1784"/>
      <c r="O1648"/>
      <c r="P1648" s="506"/>
    </row>
    <row r="1649" spans="3:16" s="360" customFormat="1" ht="15" customHeight="1" x14ac:dyDescent="0.2">
      <c r="C1649" s="1358" t="s">
        <v>1474</v>
      </c>
      <c r="D1649" s="900"/>
      <c r="E1649" s="1300"/>
      <c r="F1649" s="1300"/>
      <c r="G1649" s="1300"/>
      <c r="H1649" s="1300"/>
      <c r="I1649" s="144"/>
      <c r="J1649" s="1301"/>
      <c r="K1649" s="1302"/>
      <c r="L1649" s="1302"/>
      <c r="M1649" s="1301"/>
      <c r="N1649" s="971"/>
      <c r="O1649"/>
      <c r="P1649" s="506"/>
    </row>
    <row r="1650" spans="3:16" s="360" customFormat="1" ht="15" customHeight="1" x14ac:dyDescent="0.2">
      <c r="C1650" s="4937" t="s">
        <v>2778</v>
      </c>
      <c r="D1650" s="4938"/>
      <c r="E1650" s="4938"/>
      <c r="F1650" s="4938"/>
      <c r="G1650" s="4938"/>
      <c r="H1650" s="4938"/>
      <c r="I1650" s="4938"/>
      <c r="J1650" s="4938"/>
      <c r="K1650" s="4938"/>
      <c r="L1650" s="4938"/>
      <c r="M1650" s="4938"/>
      <c r="N1650" s="1359"/>
      <c r="O1650"/>
      <c r="P1650" s="506"/>
    </row>
    <row r="1651" spans="3:16" s="360" customFormat="1" ht="15" customHeight="1" x14ac:dyDescent="0.2">
      <c r="C1651" s="4936" t="s">
        <v>614</v>
      </c>
      <c r="D1651" s="4085"/>
      <c r="E1651" s="4085"/>
      <c r="F1651" s="4085"/>
      <c r="G1651" s="4085"/>
      <c r="H1651" s="4085"/>
      <c r="I1651" s="4085"/>
      <c r="J1651" s="4085"/>
      <c r="K1651" s="4085"/>
      <c r="L1651" s="4085"/>
      <c r="M1651" s="4085"/>
      <c r="N1651" s="971"/>
      <c r="O1651"/>
      <c r="P1651" s="506"/>
    </row>
    <row r="1652" spans="3:16" s="360" customFormat="1" ht="15" customHeight="1" x14ac:dyDescent="0.2">
      <c r="C1652" s="4936" t="s">
        <v>615</v>
      </c>
      <c r="D1652" s="4085"/>
      <c r="E1652" s="4085"/>
      <c r="F1652" s="4085"/>
      <c r="G1652" s="4085"/>
      <c r="H1652" s="4085"/>
      <c r="I1652" s="4085"/>
      <c r="J1652" s="4085"/>
      <c r="K1652" s="4085"/>
      <c r="L1652" s="4085"/>
      <c r="M1652" s="4085"/>
      <c r="N1652" s="971"/>
      <c r="O1652"/>
      <c r="P1652" s="506"/>
    </row>
    <row r="1653" spans="3:16" s="360" customFormat="1" ht="15" customHeight="1" thickBot="1" x14ac:dyDescent="0.25">
      <c r="C1653" s="4970" t="s">
        <v>3402</v>
      </c>
      <c r="D1653" s="4971"/>
      <c r="E1653" s="4971"/>
      <c r="F1653" s="4971"/>
      <c r="G1653" s="4971"/>
      <c r="H1653" s="4971"/>
      <c r="I1653" s="4971"/>
      <c r="J1653" s="4971"/>
      <c r="K1653" s="4971"/>
      <c r="L1653" s="4971"/>
      <c r="M1653" s="4971"/>
      <c r="N1653" s="967"/>
      <c r="O1653"/>
      <c r="P1653" s="506"/>
    </row>
    <row r="1654" spans="3:16" s="360" customFormat="1" ht="15" customHeight="1" thickBot="1" x14ac:dyDescent="0.3">
      <c r="C1654" s="4941" t="s">
        <v>3658</v>
      </c>
      <c r="D1654" s="4942"/>
      <c r="E1654" s="4942"/>
      <c r="F1654" s="4942"/>
      <c r="G1654" s="4942"/>
      <c r="H1654" s="4942"/>
      <c r="I1654" s="4942"/>
      <c r="J1654" s="4942"/>
      <c r="K1654" s="4942"/>
      <c r="L1654" s="4942"/>
      <c r="M1654" s="4942"/>
      <c r="N1654" s="4943"/>
      <c r="O1654"/>
      <c r="P1654" s="506"/>
    </row>
    <row r="1655" spans="3:16" s="360" customFormat="1" ht="15" customHeight="1" x14ac:dyDescent="0.2">
      <c r="C1655" s="4796"/>
      <c r="D1655" s="4796"/>
      <c r="E1655"/>
      <c r="F1655"/>
      <c r="G1655"/>
      <c r="H1655"/>
      <c r="I1655"/>
      <c r="J1655"/>
      <c r="K1655"/>
      <c r="L1655"/>
      <c r="M1655"/>
      <c r="N1655"/>
      <c r="O1655"/>
      <c r="P1655" s="506"/>
    </row>
    <row r="1656" spans="3:16" s="360" customFormat="1" ht="15" customHeight="1" thickBot="1" x14ac:dyDescent="0.25">
      <c r="C1656"/>
      <c r="D1656"/>
      <c r="E1656"/>
      <c r="F1656"/>
      <c r="G1656"/>
      <c r="H1656"/>
      <c r="I1656"/>
      <c r="J1656"/>
      <c r="K1656"/>
      <c r="L1656"/>
      <c r="M1656"/>
      <c r="N1656"/>
      <c r="O1656"/>
      <c r="P1656" s="506"/>
    </row>
    <row r="1657" spans="3:16" s="360" customFormat="1" ht="15" customHeight="1" x14ac:dyDescent="0.2">
      <c r="C1657" s="4944" t="s">
        <v>3403</v>
      </c>
      <c r="D1657" s="4945"/>
      <c r="E1657" s="4945"/>
      <c r="F1657" s="4945"/>
      <c r="G1657" s="4945"/>
      <c r="H1657"/>
      <c r="I1657"/>
      <c r="J1657"/>
      <c r="K1657"/>
      <c r="L1657"/>
      <c r="M1657"/>
      <c r="N1657"/>
      <c r="O1657"/>
      <c r="P1657" s="506"/>
    </row>
    <row r="1658" spans="3:16" s="360" customFormat="1" ht="15" customHeight="1" x14ac:dyDescent="0.2">
      <c r="C1658" s="4946" t="s">
        <v>3404</v>
      </c>
      <c r="D1658" s="4946"/>
      <c r="E1658" s="4394"/>
      <c r="F1658" s="4951"/>
      <c r="G1658" s="4952"/>
      <c r="H1658"/>
      <c r="I1658"/>
      <c r="J1658"/>
      <c r="K1658"/>
      <c r="L1658"/>
      <c r="M1658"/>
      <c r="N1658"/>
      <c r="O1658"/>
      <c r="P1658" s="506"/>
    </row>
    <row r="1659" spans="3:16" s="360" customFormat="1" ht="15" customHeight="1" x14ac:dyDescent="0.2">
      <c r="C1659" s="4972" t="s">
        <v>2768</v>
      </c>
      <c r="D1659" s="4972" t="s">
        <v>1078</v>
      </c>
      <c r="E1659" s="4946" t="s">
        <v>623</v>
      </c>
      <c r="F1659" s="4946"/>
      <c r="G1659" s="4946"/>
      <c r="H1659"/>
      <c r="I1659"/>
      <c r="J1659"/>
      <c r="K1659"/>
      <c r="L1659"/>
      <c r="M1659"/>
      <c r="N1659"/>
      <c r="O1659"/>
      <c r="P1659" s="506"/>
    </row>
    <row r="1660" spans="3:16" s="360" customFormat="1" ht="15" customHeight="1" x14ac:dyDescent="0.2">
      <c r="C1660" s="4972"/>
      <c r="D1660" s="4972"/>
      <c r="E1660" s="757" t="s">
        <v>215</v>
      </c>
      <c r="F1660" s="757" t="s">
        <v>1996</v>
      </c>
      <c r="G1660" s="757" t="s">
        <v>2321</v>
      </c>
      <c r="H1660"/>
      <c r="I1660"/>
      <c r="J1660"/>
      <c r="K1660"/>
      <c r="L1660"/>
      <c r="M1660"/>
      <c r="N1660"/>
      <c r="O1660"/>
      <c r="P1660" s="506"/>
    </row>
    <row r="1661" spans="3:16" s="360" customFormat="1" ht="25.5" customHeight="1" x14ac:dyDescent="0.2">
      <c r="C1661" s="1701" t="s">
        <v>3659</v>
      </c>
      <c r="D1661" s="1353">
        <v>50</v>
      </c>
      <c r="E1661" s="1353">
        <v>50</v>
      </c>
      <c r="F1661" s="1775">
        <v>3500</v>
      </c>
      <c r="G1661" s="1353">
        <v>0.1</v>
      </c>
      <c r="H1661"/>
      <c r="I1661"/>
      <c r="J1661"/>
      <c r="K1661"/>
      <c r="L1661"/>
      <c r="M1661"/>
      <c r="N1661"/>
      <c r="O1661"/>
      <c r="P1661" s="506"/>
    </row>
    <row r="1662" spans="3:16" s="360" customFormat="1" ht="15" customHeight="1" x14ac:dyDescent="0.2">
      <c r="C1662" s="1701" t="s">
        <v>3405</v>
      </c>
      <c r="D1662" s="1353">
        <v>40</v>
      </c>
      <c r="E1662" s="1353">
        <v>40</v>
      </c>
      <c r="F1662" s="1775">
        <v>3500</v>
      </c>
      <c r="G1662" s="1353">
        <v>0.1</v>
      </c>
      <c r="H1662"/>
      <c r="I1662"/>
      <c r="J1662"/>
      <c r="K1662"/>
      <c r="L1662"/>
      <c r="M1662"/>
      <c r="N1662"/>
      <c r="O1662"/>
      <c r="P1662" s="506"/>
    </row>
    <row r="1663" spans="3:16" s="360" customFormat="1" ht="15" customHeight="1" thickBot="1" x14ac:dyDescent="0.25">
      <c r="C1663" s="1940" t="s">
        <v>3406</v>
      </c>
      <c r="D1663" s="1773">
        <v>40</v>
      </c>
      <c r="E1663" s="1773">
        <v>40</v>
      </c>
      <c r="F1663" s="1775">
        <v>3500</v>
      </c>
      <c r="G1663" s="1773">
        <v>0.1</v>
      </c>
      <c r="H1663"/>
      <c r="I1663"/>
      <c r="J1663"/>
      <c r="K1663"/>
      <c r="L1663"/>
      <c r="M1663"/>
      <c r="N1663"/>
      <c r="O1663"/>
      <c r="P1663" s="506"/>
    </row>
    <row r="1664" spans="3:16" s="360" customFormat="1" ht="15" customHeight="1" x14ac:dyDescent="0.2">
      <c r="C1664" s="1779" t="s">
        <v>1474</v>
      </c>
      <c r="D1664" s="1704"/>
      <c r="E1664" s="1780"/>
      <c r="F1664" s="1780"/>
      <c r="G1664" s="1785"/>
      <c r="H1664"/>
      <c r="I1664"/>
      <c r="J1664"/>
      <c r="K1664"/>
      <c r="L1664"/>
      <c r="M1664"/>
      <c r="N1664"/>
      <c r="O1664"/>
      <c r="P1664" s="506"/>
    </row>
    <row r="1665" spans="3:16" s="360" customFormat="1" ht="15" customHeight="1" x14ac:dyDescent="0.2">
      <c r="C1665" s="4937" t="s">
        <v>2778</v>
      </c>
      <c r="D1665" s="4938"/>
      <c r="E1665" s="4938"/>
      <c r="F1665" s="4938"/>
      <c r="G1665" s="4939"/>
      <c r="H1665"/>
      <c r="I1665"/>
      <c r="J1665"/>
      <c r="K1665"/>
      <c r="L1665"/>
      <c r="M1665"/>
      <c r="N1665"/>
      <c r="O1665"/>
      <c r="P1665" s="506"/>
    </row>
    <row r="1666" spans="3:16" s="360" customFormat="1" ht="15" customHeight="1" x14ac:dyDescent="0.2">
      <c r="C1666" s="4937" t="s">
        <v>614</v>
      </c>
      <c r="D1666" s="4938"/>
      <c r="E1666" s="4938"/>
      <c r="F1666" s="4938"/>
      <c r="G1666" s="4939"/>
      <c r="H1666"/>
      <c r="I1666"/>
      <c r="J1666"/>
      <c r="K1666"/>
      <c r="L1666"/>
      <c r="M1666"/>
      <c r="N1666"/>
      <c r="O1666"/>
      <c r="P1666" s="506"/>
    </row>
    <row r="1667" spans="3:16" s="360" customFormat="1" ht="15" customHeight="1" thickBot="1" x14ac:dyDescent="0.25">
      <c r="C1667" s="4948" t="s">
        <v>615</v>
      </c>
      <c r="D1667" s="4949"/>
      <c r="E1667" s="4949"/>
      <c r="F1667" s="4949"/>
      <c r="G1667" s="4950"/>
      <c r="H1667"/>
      <c r="I1667"/>
      <c r="J1667"/>
      <c r="K1667"/>
      <c r="L1667"/>
      <c r="M1667"/>
      <c r="N1667"/>
      <c r="O1667"/>
      <c r="P1667" s="506"/>
    </row>
    <row r="1668" spans="3:16" s="360" customFormat="1" ht="15" customHeight="1" thickBot="1" x14ac:dyDescent="0.3">
      <c r="C1668" s="4941" t="s">
        <v>3658</v>
      </c>
      <c r="D1668" s="4942"/>
      <c r="E1668" s="4942"/>
      <c r="F1668" s="4942"/>
      <c r="G1668" s="4943"/>
      <c r="H1668"/>
      <c r="I1668"/>
      <c r="J1668"/>
      <c r="K1668"/>
      <c r="L1668"/>
      <c r="M1668"/>
      <c r="N1668"/>
      <c r="O1668"/>
      <c r="P1668" s="506"/>
    </row>
    <row r="1669" spans="3:16" s="360" customFormat="1" ht="15" customHeight="1" x14ac:dyDescent="0.2">
      <c r="C1669" s="4796"/>
      <c r="D1669" s="4796"/>
      <c r="E1669" s="4796"/>
      <c r="F1669"/>
      <c r="G1669"/>
      <c r="H1669"/>
      <c r="I1669"/>
      <c r="J1669"/>
      <c r="K1669"/>
      <c r="L1669"/>
      <c r="M1669"/>
      <c r="N1669"/>
      <c r="O1669"/>
      <c r="P1669" s="506"/>
    </row>
    <row r="1670" spans="3:16" s="360" customFormat="1" ht="15" customHeight="1" thickBot="1" x14ac:dyDescent="0.25">
      <c r="C1670"/>
      <c r="D1670"/>
      <c r="E1670"/>
      <c r="F1670"/>
      <c r="G1670"/>
      <c r="H1670"/>
      <c r="I1670"/>
      <c r="J1670"/>
      <c r="K1670"/>
      <c r="L1670"/>
      <c r="M1670"/>
      <c r="N1670"/>
      <c r="O1670"/>
      <c r="P1670" s="506"/>
    </row>
    <row r="1671" spans="3:16" s="360" customFormat="1" ht="15" customHeight="1" x14ac:dyDescent="0.2">
      <c r="C1671" s="4915" t="s">
        <v>3660</v>
      </c>
      <c r="D1671" s="4916"/>
      <c r="E1671" s="4916"/>
      <c r="F1671" s="4916"/>
      <c r="G1671" s="4916"/>
      <c r="H1671" s="4916"/>
      <c r="I1671" s="4916"/>
      <c r="J1671" s="4916"/>
      <c r="K1671" s="4916"/>
      <c r="L1671" s="4916"/>
      <c r="M1671" s="4916"/>
      <c r="N1671" s="4916"/>
      <c r="O1671" s="4917"/>
      <c r="P1671" s="506"/>
    </row>
    <row r="1672" spans="3:16" s="360" customFormat="1" ht="15" customHeight="1" x14ac:dyDescent="0.2">
      <c r="C1672" s="4973" t="s">
        <v>344</v>
      </c>
      <c r="D1672" s="4974"/>
      <c r="E1672" s="4922" t="s">
        <v>3407</v>
      </c>
      <c r="F1672" s="4922"/>
      <c r="G1672" s="4922"/>
      <c r="H1672" s="4922"/>
      <c r="I1672" s="4922"/>
      <c r="J1672" s="4922"/>
      <c r="K1672" s="4922"/>
      <c r="L1672" s="4922"/>
      <c r="M1672" s="4922"/>
      <c r="N1672" s="4922"/>
      <c r="O1672" s="4923"/>
      <c r="P1672" s="506"/>
    </row>
    <row r="1673" spans="3:16" s="360" customFormat="1" ht="15" customHeight="1" x14ac:dyDescent="0.2">
      <c r="C1673" s="4940" t="s">
        <v>2768</v>
      </c>
      <c r="D1673" s="4920" t="s">
        <v>2769</v>
      </c>
      <c r="E1673" s="4920" t="s">
        <v>2534</v>
      </c>
      <c r="F1673" s="4920"/>
      <c r="G1673" s="4920"/>
      <c r="H1673" s="4920"/>
      <c r="I1673" s="4920"/>
      <c r="J1673" s="4920" t="s">
        <v>340</v>
      </c>
      <c r="K1673" s="4920"/>
      <c r="L1673" s="4920"/>
      <c r="M1673" s="4920" t="s">
        <v>3408</v>
      </c>
      <c r="N1673" s="4920" t="s">
        <v>225</v>
      </c>
      <c r="O1673" s="4921"/>
      <c r="P1673" s="506"/>
    </row>
    <row r="1674" spans="3:16" s="360" customFormat="1" ht="77.25" customHeight="1" x14ac:dyDescent="0.2">
      <c r="C1674" s="4940"/>
      <c r="D1674" s="4920"/>
      <c r="E1674" s="1347" t="s">
        <v>2770</v>
      </c>
      <c r="F1674" s="1347" t="s">
        <v>3409</v>
      </c>
      <c r="G1674" s="1347" t="s">
        <v>563</v>
      </c>
      <c r="H1674" s="1347" t="s">
        <v>1413</v>
      </c>
      <c r="I1674" s="1347" t="s">
        <v>3410</v>
      </c>
      <c r="J1674" s="1347" t="s">
        <v>3411</v>
      </c>
      <c r="K1674" s="1347" t="s">
        <v>2322</v>
      </c>
      <c r="L1674" s="1347" t="s">
        <v>3412</v>
      </c>
      <c r="M1674" s="4920"/>
      <c r="N1674" s="1347" t="s">
        <v>3413</v>
      </c>
      <c r="O1674" s="1786" t="s">
        <v>3414</v>
      </c>
      <c r="P1674" s="506"/>
    </row>
    <row r="1675" spans="3:16" s="360" customFormat="1" ht="27.75" customHeight="1" x14ac:dyDescent="0.2">
      <c r="C1675" s="1666" t="s">
        <v>3661</v>
      </c>
      <c r="D1675" s="1353">
        <v>104.84</v>
      </c>
      <c r="E1675" s="1352">
        <v>50</v>
      </c>
      <c r="F1675" s="46">
        <v>333</v>
      </c>
      <c r="G1675" s="1352">
        <v>0.15</v>
      </c>
      <c r="H1675" s="1352">
        <v>0.15</v>
      </c>
      <c r="I1675" s="1352" t="s">
        <v>2238</v>
      </c>
      <c r="J1675" s="1353">
        <v>3.85</v>
      </c>
      <c r="K1675" s="46">
        <v>500</v>
      </c>
      <c r="L1675" s="1356">
        <v>0.06</v>
      </c>
      <c r="M1675" s="1356">
        <v>0.99</v>
      </c>
      <c r="N1675" s="1787">
        <v>50</v>
      </c>
      <c r="O1675" s="1788">
        <v>3500</v>
      </c>
      <c r="P1675" s="506"/>
    </row>
    <row r="1676" spans="3:16" s="360" customFormat="1" ht="25.5" customHeight="1" x14ac:dyDescent="0.2">
      <c r="C1676" s="1666" t="s">
        <v>3662</v>
      </c>
      <c r="D1676" s="1353">
        <v>104.84</v>
      </c>
      <c r="E1676" s="1352">
        <v>50</v>
      </c>
      <c r="F1676" s="46">
        <v>625</v>
      </c>
      <c r="G1676" s="1352">
        <v>0.08</v>
      </c>
      <c r="H1676" s="1352">
        <v>0.19</v>
      </c>
      <c r="I1676" s="1789">
        <v>0.04</v>
      </c>
      <c r="J1676" s="1353">
        <v>3.85</v>
      </c>
      <c r="K1676" s="46">
        <v>500</v>
      </c>
      <c r="L1676" s="1356">
        <v>0.06</v>
      </c>
      <c r="M1676" s="1356">
        <v>0.99</v>
      </c>
      <c r="N1676" s="1787">
        <v>50</v>
      </c>
      <c r="O1676" s="1788">
        <v>3500</v>
      </c>
      <c r="P1676" s="506"/>
    </row>
    <row r="1677" spans="3:16" s="360" customFormat="1" ht="21.75" customHeight="1" x14ac:dyDescent="0.2">
      <c r="C1677" s="1666" t="s">
        <v>3663</v>
      </c>
      <c r="D1677" s="1353">
        <v>104.84</v>
      </c>
      <c r="E1677" s="1352">
        <v>50</v>
      </c>
      <c r="F1677" s="46">
        <v>333</v>
      </c>
      <c r="G1677" s="1352">
        <v>0.15</v>
      </c>
      <c r="H1677" s="1352">
        <v>0.15</v>
      </c>
      <c r="I1677" s="1789">
        <v>0.04</v>
      </c>
      <c r="J1677" s="1353">
        <v>3.85</v>
      </c>
      <c r="K1677" s="46">
        <v>500</v>
      </c>
      <c r="L1677" s="1356">
        <v>0.06</v>
      </c>
      <c r="M1677" s="1356">
        <v>0.99</v>
      </c>
      <c r="N1677" s="1787">
        <v>50</v>
      </c>
      <c r="O1677" s="1788">
        <v>3500</v>
      </c>
      <c r="P1677" s="506"/>
    </row>
    <row r="1678" spans="3:16" s="360" customFormat="1" ht="15" customHeight="1" x14ac:dyDescent="0.2">
      <c r="C1678" s="1358" t="s">
        <v>1474</v>
      </c>
      <c r="D1678" s="900"/>
      <c r="E1678" s="1300"/>
      <c r="F1678" s="1300"/>
      <c r="G1678" s="1300"/>
      <c r="H1678" s="1300"/>
      <c r="I1678" s="144"/>
      <c r="J1678" s="1301"/>
      <c r="K1678" s="1302"/>
      <c r="L1678" s="1302"/>
      <c r="M1678" s="1301"/>
      <c r="N1678" s="712"/>
      <c r="O1678" s="971"/>
      <c r="P1678" s="506"/>
    </row>
    <row r="1679" spans="3:16" s="360" customFormat="1" ht="15" customHeight="1" x14ac:dyDescent="0.2">
      <c r="C1679" s="1901" t="s">
        <v>3664</v>
      </c>
      <c r="D1679" s="1022"/>
      <c r="E1679" s="1022"/>
      <c r="F1679" s="1022"/>
      <c r="G1679" s="1022"/>
      <c r="H1679" s="1022"/>
      <c r="I1679" s="1022"/>
      <c r="J1679" s="1022"/>
      <c r="K1679" s="1022"/>
      <c r="L1679" s="1022"/>
      <c r="M1679" s="1022"/>
      <c r="N1679" s="1022"/>
      <c r="O1679" s="1902"/>
      <c r="P1679" s="506"/>
    </row>
    <row r="1680" spans="3:16" s="360" customFormat="1" ht="15" customHeight="1" x14ac:dyDescent="0.2">
      <c r="C1680" s="4936" t="s">
        <v>3415</v>
      </c>
      <c r="D1680" s="4085"/>
      <c r="E1680" s="4085"/>
      <c r="F1680" s="4085"/>
      <c r="G1680" s="4085"/>
      <c r="H1680" s="4085"/>
      <c r="I1680" s="4085"/>
      <c r="J1680" s="4085"/>
      <c r="K1680" s="4085"/>
      <c r="L1680" s="4085"/>
      <c r="M1680" s="4085"/>
      <c r="N1680" s="712"/>
      <c r="O1680" s="971"/>
      <c r="P1680" s="506"/>
    </row>
    <row r="1681" spans="3:16" s="360" customFormat="1" ht="15" customHeight="1" x14ac:dyDescent="0.2">
      <c r="C1681" s="4936" t="s">
        <v>3416</v>
      </c>
      <c r="D1681" s="4085"/>
      <c r="E1681" s="4085"/>
      <c r="F1681" s="4085"/>
      <c r="G1681" s="4085"/>
      <c r="H1681" s="4085"/>
      <c r="I1681" s="4085"/>
      <c r="J1681" s="4085"/>
      <c r="K1681" s="4085"/>
      <c r="L1681" s="4085"/>
      <c r="M1681" s="4085"/>
      <c r="N1681" s="712"/>
      <c r="O1681" s="971"/>
      <c r="P1681" s="506"/>
    </row>
    <row r="1682" spans="3:16" s="360" customFormat="1" ht="15" customHeight="1" x14ac:dyDescent="0.2">
      <c r="C1682" s="4936" t="s">
        <v>3402</v>
      </c>
      <c r="D1682" s="4085"/>
      <c r="E1682" s="4085"/>
      <c r="F1682" s="4085"/>
      <c r="G1682" s="4085"/>
      <c r="H1682" s="4085"/>
      <c r="I1682" s="4085"/>
      <c r="J1682" s="4085"/>
      <c r="K1682" s="4085"/>
      <c r="L1682" s="4085"/>
      <c r="M1682" s="4085"/>
      <c r="N1682" s="712"/>
      <c r="O1682" s="971"/>
      <c r="P1682" s="506"/>
    </row>
    <row r="1683" spans="3:16" s="360" customFormat="1" ht="15" customHeight="1" x14ac:dyDescent="0.2">
      <c r="C1683" s="970" t="s">
        <v>3417</v>
      </c>
      <c r="D1683" s="712"/>
      <c r="E1683" s="712"/>
      <c r="F1683" s="712"/>
      <c r="G1683" s="712"/>
      <c r="H1683" s="712"/>
      <c r="I1683" s="712"/>
      <c r="J1683" s="712"/>
      <c r="K1683" s="712"/>
      <c r="L1683" s="712"/>
      <c r="M1683" s="712"/>
      <c r="N1683" s="712"/>
      <c r="O1683" s="971"/>
      <c r="P1683" s="506"/>
    </row>
    <row r="1684" spans="3:16" s="360" customFormat="1" ht="15" customHeight="1" x14ac:dyDescent="0.2">
      <c r="C1684" s="970" t="s">
        <v>3418</v>
      </c>
      <c r="D1684" s="712"/>
      <c r="E1684" s="712"/>
      <c r="F1684" s="712"/>
      <c r="G1684" s="712"/>
      <c r="H1684" s="712"/>
      <c r="I1684" s="712"/>
      <c r="J1684" s="712"/>
      <c r="K1684" s="712"/>
      <c r="L1684" s="712"/>
      <c r="M1684" s="712"/>
      <c r="N1684" s="712"/>
      <c r="O1684" s="971"/>
      <c r="P1684" s="506"/>
    </row>
    <row r="1685" spans="3:16" s="360" customFormat="1" ht="15" customHeight="1" thickBot="1" x14ac:dyDescent="0.25">
      <c r="C1685" s="970" t="s">
        <v>3419</v>
      </c>
      <c r="D1685" s="712"/>
      <c r="E1685" s="712"/>
      <c r="F1685" s="712"/>
      <c r="G1685" s="712"/>
      <c r="H1685" s="712"/>
      <c r="I1685" s="712"/>
      <c r="J1685" s="712"/>
      <c r="K1685" s="712"/>
      <c r="L1685" s="712"/>
      <c r="M1685" s="712"/>
      <c r="N1685" s="712"/>
      <c r="O1685" s="971"/>
      <c r="P1685" s="506"/>
    </row>
    <row r="1686" spans="3:16" s="360" customFormat="1" ht="15" customHeight="1" thickBot="1" x14ac:dyDescent="0.3">
      <c r="C1686" s="4941" t="s">
        <v>3658</v>
      </c>
      <c r="D1686" s="4942"/>
      <c r="E1686" s="4942"/>
      <c r="F1686" s="4942"/>
      <c r="G1686" s="4942"/>
      <c r="H1686" s="4942"/>
      <c r="I1686" s="4942"/>
      <c r="J1686" s="4942"/>
      <c r="K1686" s="4942"/>
      <c r="L1686" s="4942"/>
      <c r="M1686" s="4942"/>
      <c r="N1686" s="4942"/>
      <c r="O1686" s="4943"/>
      <c r="P1686" s="506"/>
    </row>
    <row r="1687" spans="3:16" s="360" customFormat="1" ht="15" customHeight="1" x14ac:dyDescent="0.3">
      <c r="C1687" s="2410"/>
      <c r="D1687" s="1962"/>
      <c r="E1687" s="1517"/>
      <c r="F1687" s="534"/>
      <c r="G1687" s="534"/>
      <c r="H1687" s="534"/>
      <c r="I1687" s="506"/>
      <c r="J1687" s="506"/>
      <c r="K1687" s="506"/>
      <c r="L1687" s="506"/>
      <c r="M1687" s="506"/>
      <c r="N1687" s="506"/>
      <c r="O1687" s="506"/>
      <c r="P1687" s="506"/>
    </row>
    <row r="1688" spans="3:16" s="360" customFormat="1" ht="15" customHeight="1" thickBot="1" x14ac:dyDescent="0.35">
      <c r="C1688" s="1517"/>
      <c r="D1688" s="1517"/>
      <c r="E1688" s="1517"/>
      <c r="F1688" s="534"/>
      <c r="G1688" s="534"/>
      <c r="H1688" s="534"/>
      <c r="I1688" s="506"/>
      <c r="J1688" s="506"/>
      <c r="K1688" s="506"/>
      <c r="L1688" s="506"/>
      <c r="M1688" s="506"/>
      <c r="N1688" s="506"/>
      <c r="O1688" s="506"/>
      <c r="P1688" s="506"/>
    </row>
    <row r="1689" spans="3:16" s="360" customFormat="1" ht="29.25" customHeight="1" thickTop="1" x14ac:dyDescent="0.3">
      <c r="C1689" s="4957" t="s">
        <v>3023</v>
      </c>
      <c r="D1689" s="4958"/>
      <c r="E1689" s="4958"/>
      <c r="F1689" s="4958"/>
      <c r="G1689" s="4959"/>
      <c r="H1689" s="534"/>
      <c r="I1689" s="506"/>
      <c r="J1689" s="506"/>
      <c r="K1689" s="506"/>
      <c r="L1689" s="506"/>
      <c r="M1689" s="506"/>
      <c r="N1689" s="506"/>
      <c r="O1689" s="506"/>
      <c r="P1689" s="506"/>
    </row>
    <row r="1690" spans="3:16" s="360" customFormat="1" ht="15" customHeight="1" x14ac:dyDescent="0.3">
      <c r="C1690" s="4960" t="s">
        <v>3024</v>
      </c>
      <c r="D1690" s="4962" t="s">
        <v>3648</v>
      </c>
      <c r="E1690" s="4963"/>
      <c r="F1690" s="4963"/>
      <c r="G1690" s="4964"/>
      <c r="H1690" s="534"/>
      <c r="I1690" s="506"/>
      <c r="J1690" s="506"/>
      <c r="K1690" s="506"/>
      <c r="L1690" s="506"/>
      <c r="M1690" s="506"/>
      <c r="N1690" s="506"/>
      <c r="O1690" s="506"/>
      <c r="P1690" s="506"/>
    </row>
    <row r="1691" spans="3:16" s="360" customFormat="1" ht="15" customHeight="1" x14ac:dyDescent="0.3">
      <c r="C1691" s="4961"/>
      <c r="D1691" s="1651" t="s">
        <v>2331</v>
      </c>
      <c r="E1691" s="1347" t="s">
        <v>3027</v>
      </c>
      <c r="F1691" s="1347" t="s">
        <v>2321</v>
      </c>
      <c r="G1691" s="1444" t="s">
        <v>3649</v>
      </c>
      <c r="H1691" s="534"/>
      <c r="I1691" s="506"/>
      <c r="J1691" s="506"/>
      <c r="K1691" s="506"/>
      <c r="L1691" s="506"/>
      <c r="M1691" s="506"/>
      <c r="N1691" s="506"/>
      <c r="O1691" s="506"/>
      <c r="P1691" s="506"/>
    </row>
    <row r="1692" spans="3:16" s="360" customFormat="1" ht="15" customHeight="1" x14ac:dyDescent="0.3">
      <c r="C1692" s="1445" t="s">
        <v>3650</v>
      </c>
      <c r="D1692" s="1353">
        <v>39</v>
      </c>
      <c r="E1692" s="1352" t="s">
        <v>3651</v>
      </c>
      <c r="F1692" s="1352">
        <v>0.02</v>
      </c>
      <c r="G1692" s="1938" t="s">
        <v>3652</v>
      </c>
      <c r="H1692" s="534"/>
      <c r="I1692" s="506"/>
      <c r="J1692" s="506"/>
      <c r="K1692" s="506"/>
      <c r="L1692" s="506"/>
      <c r="M1692" s="506"/>
      <c r="N1692" s="506"/>
      <c r="O1692" s="506"/>
      <c r="P1692" s="506"/>
    </row>
    <row r="1693" spans="3:16" s="360" customFormat="1" ht="15" customHeight="1" x14ac:dyDescent="0.3">
      <c r="C1693" s="1323" t="s">
        <v>1474</v>
      </c>
      <c r="D1693" s="900"/>
      <c r="E1693" s="1300"/>
      <c r="F1693" s="1300"/>
      <c r="G1693" s="1895"/>
      <c r="H1693" s="534"/>
      <c r="I1693" s="506"/>
      <c r="J1693" s="506"/>
      <c r="K1693" s="506"/>
      <c r="L1693" s="506"/>
      <c r="M1693" s="506"/>
      <c r="N1693" s="506"/>
      <c r="O1693" s="506"/>
      <c r="P1693" s="506"/>
    </row>
    <row r="1694" spans="3:16" s="360" customFormat="1" ht="15" customHeight="1" x14ac:dyDescent="0.3">
      <c r="C1694" s="4965" t="s">
        <v>2778</v>
      </c>
      <c r="D1694" s="4938"/>
      <c r="E1694" s="4938"/>
      <c r="F1694" s="4938"/>
      <c r="G1694" s="4966"/>
      <c r="H1694" s="534"/>
      <c r="I1694" s="506"/>
      <c r="J1694" s="506"/>
      <c r="K1694" s="506"/>
      <c r="L1694" s="506"/>
      <c r="M1694" s="506"/>
      <c r="N1694" s="506"/>
      <c r="O1694" s="506"/>
      <c r="P1694" s="506"/>
    </row>
    <row r="1695" spans="3:16" s="360" customFormat="1" ht="15" customHeight="1" x14ac:dyDescent="0.3">
      <c r="C1695" s="4967" t="s">
        <v>3653</v>
      </c>
      <c r="D1695" s="4064"/>
      <c r="E1695" s="4064"/>
      <c r="F1695" s="4064"/>
      <c r="G1695" s="4953"/>
      <c r="H1695" s="534"/>
      <c r="I1695" s="506"/>
      <c r="J1695" s="506"/>
      <c r="K1695" s="506"/>
      <c r="L1695" s="506"/>
      <c r="M1695" s="506"/>
      <c r="N1695" s="506"/>
      <c r="O1695" s="506"/>
      <c r="P1695" s="506"/>
    </row>
    <row r="1696" spans="3:16" s="360" customFormat="1" ht="15" customHeight="1" x14ac:dyDescent="0.3">
      <c r="C1696" s="4967" t="s">
        <v>3654</v>
      </c>
      <c r="D1696" s="4064"/>
      <c r="E1696" s="4064"/>
      <c r="F1696" s="4064"/>
      <c r="G1696" s="4953"/>
      <c r="H1696" s="534"/>
      <c r="I1696" s="506"/>
      <c r="J1696" s="506"/>
      <c r="K1696" s="506"/>
      <c r="L1696" s="506"/>
      <c r="M1696" s="506"/>
      <c r="N1696" s="506"/>
      <c r="O1696" s="506"/>
      <c r="P1696" s="506"/>
    </row>
    <row r="1697" spans="3:16" s="360" customFormat="1" ht="15" customHeight="1" x14ac:dyDescent="0.3">
      <c r="C1697" s="4967" t="s">
        <v>3655</v>
      </c>
      <c r="D1697" s="4064"/>
      <c r="E1697" s="4064"/>
      <c r="F1697" s="4064"/>
      <c r="G1697" s="4953"/>
      <c r="H1697" s="534"/>
      <c r="I1697" s="506"/>
      <c r="J1697" s="506"/>
      <c r="K1697" s="506"/>
      <c r="L1697" s="506"/>
      <c r="M1697" s="506"/>
      <c r="N1697" s="506"/>
      <c r="O1697" s="506"/>
      <c r="P1697" s="506"/>
    </row>
    <row r="1698" spans="3:16" s="360" customFormat="1" ht="15" customHeight="1" x14ac:dyDescent="0.3">
      <c r="C1698" s="4968"/>
      <c r="D1698" s="4085"/>
      <c r="E1698" s="4085"/>
      <c r="F1698" s="4085"/>
      <c r="G1698" s="4969"/>
      <c r="H1698" s="534"/>
      <c r="I1698" s="506"/>
      <c r="J1698" s="506"/>
      <c r="K1698" s="506"/>
      <c r="L1698" s="506"/>
      <c r="M1698" s="506"/>
      <c r="N1698" s="506"/>
      <c r="O1698" s="506"/>
      <c r="P1698" s="506"/>
    </row>
    <row r="1699" spans="3:16" s="360" customFormat="1" ht="15" customHeight="1" thickBot="1" x14ac:dyDescent="0.35">
      <c r="C1699" s="5001" t="s">
        <v>3656</v>
      </c>
      <c r="D1699" s="5002"/>
      <c r="E1699" s="5002"/>
      <c r="F1699" s="5002"/>
      <c r="G1699" s="5003"/>
      <c r="H1699" s="534"/>
      <c r="I1699" s="506"/>
      <c r="J1699" s="506"/>
      <c r="K1699" s="506"/>
      <c r="L1699" s="506"/>
      <c r="M1699" s="506"/>
      <c r="N1699" s="506"/>
      <c r="O1699" s="506"/>
      <c r="P1699" s="506"/>
    </row>
    <row r="1700" spans="3:16" s="360" customFormat="1" ht="15" customHeight="1" thickTop="1" x14ac:dyDescent="0.3">
      <c r="C1700" s="2409"/>
      <c r="D1700" s="1961"/>
      <c r="E1700" s="1517"/>
      <c r="F1700" s="534"/>
      <c r="G1700" s="534"/>
      <c r="H1700" s="534"/>
      <c r="I1700" s="506"/>
      <c r="J1700" s="506"/>
      <c r="K1700" s="506"/>
      <c r="L1700" s="506"/>
      <c r="M1700" s="506"/>
      <c r="N1700" s="506"/>
      <c r="O1700" s="506"/>
      <c r="P1700" s="506"/>
    </row>
    <row r="1701" spans="3:16" s="360" customFormat="1" ht="15" customHeight="1" thickBot="1" x14ac:dyDescent="0.35">
      <c r="C1701" s="534"/>
      <c r="D1701" s="534"/>
      <c r="E1701" s="534"/>
      <c r="F1701" s="534"/>
      <c r="G1701" s="534"/>
      <c r="H1701" s="534"/>
      <c r="I1701" s="506"/>
      <c r="J1701" s="506"/>
      <c r="K1701" s="506"/>
      <c r="L1701" s="506"/>
      <c r="M1701" s="506"/>
      <c r="N1701" s="506"/>
      <c r="O1701" s="506"/>
      <c r="P1701" s="506"/>
    </row>
    <row r="1702" spans="3:16" s="360" customFormat="1" ht="15" customHeight="1" thickTop="1" x14ac:dyDescent="0.3">
      <c r="C1702" s="4954" t="s">
        <v>3630</v>
      </c>
      <c r="D1702" s="4906"/>
      <c r="E1702" s="4906"/>
      <c r="F1702" s="4907"/>
      <c r="G1702" s="534"/>
      <c r="H1702" s="534"/>
      <c r="I1702" s="506"/>
      <c r="J1702" s="506"/>
      <c r="K1702" s="506"/>
      <c r="L1702" s="506"/>
      <c r="M1702" s="506"/>
      <c r="N1702" s="506"/>
      <c r="O1702" s="506"/>
      <c r="P1702" s="506"/>
    </row>
    <row r="1703" spans="3:16" s="360" customFormat="1" ht="15" customHeight="1" x14ac:dyDescent="0.3">
      <c r="C1703" s="831"/>
      <c r="D1703" s="712"/>
      <c r="E1703" s="534"/>
      <c r="F1703" s="1935"/>
      <c r="G1703" s="534"/>
      <c r="H1703" s="534"/>
      <c r="I1703" s="506"/>
      <c r="J1703" s="506"/>
      <c r="K1703" s="506"/>
      <c r="L1703" s="506"/>
      <c r="M1703" s="506"/>
      <c r="N1703" s="506"/>
      <c r="O1703" s="506"/>
      <c r="P1703" s="506"/>
    </row>
    <row r="1704" spans="3:16" s="360" customFormat="1" ht="15" customHeight="1" x14ac:dyDescent="0.3">
      <c r="C1704" s="980" t="s">
        <v>3631</v>
      </c>
      <c r="D1704" s="893" t="s">
        <v>3632</v>
      </c>
      <c r="E1704" s="534"/>
      <c r="F1704" s="1935"/>
      <c r="G1704" s="534"/>
      <c r="H1704" s="534"/>
      <c r="I1704" s="506"/>
      <c r="J1704" s="506"/>
      <c r="K1704" s="506"/>
      <c r="L1704" s="506"/>
      <c r="M1704" s="506"/>
      <c r="N1704" s="506"/>
      <c r="O1704" s="506"/>
      <c r="P1704" s="506"/>
    </row>
    <row r="1705" spans="3:16" s="360" customFormat="1" ht="47.25" customHeight="1" x14ac:dyDescent="0.3">
      <c r="C1705" s="980" t="s">
        <v>3633</v>
      </c>
      <c r="D1705" s="4064" t="s">
        <v>3634</v>
      </c>
      <c r="E1705" s="4064"/>
      <c r="F1705" s="4953"/>
      <c r="G1705" s="534"/>
      <c r="H1705" s="534"/>
      <c r="I1705" s="506"/>
      <c r="J1705" s="506"/>
      <c r="K1705" s="506"/>
      <c r="L1705" s="506"/>
      <c r="M1705" s="506"/>
      <c r="N1705" s="506"/>
      <c r="O1705" s="506"/>
      <c r="P1705" s="506"/>
    </row>
    <row r="1706" spans="3:16" s="360" customFormat="1" ht="29.25" customHeight="1" x14ac:dyDescent="0.3">
      <c r="C1706" s="4955" t="s">
        <v>3155</v>
      </c>
      <c r="D1706" s="4064" t="s">
        <v>3635</v>
      </c>
      <c r="E1706" s="4064"/>
      <c r="F1706" s="4953"/>
      <c r="G1706" s="534"/>
      <c r="H1706" s="534"/>
      <c r="I1706" s="506"/>
      <c r="J1706" s="506"/>
      <c r="K1706" s="506"/>
      <c r="L1706" s="506"/>
      <c r="M1706" s="506"/>
      <c r="N1706" s="506"/>
      <c r="O1706" s="506"/>
      <c r="P1706" s="506"/>
    </row>
    <row r="1707" spans="3:16" s="360" customFormat="1" ht="15" customHeight="1" x14ac:dyDescent="0.3">
      <c r="C1707" s="4955"/>
      <c r="D1707" s="4999" t="s">
        <v>3636</v>
      </c>
      <c r="E1707" s="4999"/>
      <c r="F1707" s="5000"/>
      <c r="G1707" s="534"/>
      <c r="H1707" s="534"/>
      <c r="I1707" s="506"/>
      <c r="J1707" s="506"/>
      <c r="K1707" s="506"/>
      <c r="L1707" s="506"/>
      <c r="M1707" s="506"/>
      <c r="N1707" s="506"/>
      <c r="O1707" s="506"/>
      <c r="P1707" s="506"/>
    </row>
    <row r="1708" spans="3:16" s="360" customFormat="1" ht="69.75" customHeight="1" x14ac:dyDescent="0.3">
      <c r="C1708" s="4955"/>
      <c r="D1708" s="4064" t="s">
        <v>3637</v>
      </c>
      <c r="E1708" s="4064"/>
      <c r="F1708" s="4953"/>
      <c r="G1708" s="534"/>
      <c r="H1708" s="534"/>
      <c r="I1708" s="506"/>
      <c r="J1708" s="506"/>
      <c r="K1708" s="506"/>
      <c r="L1708" s="506"/>
      <c r="M1708" s="506"/>
      <c r="N1708" s="506"/>
      <c r="O1708" s="506"/>
      <c r="P1708" s="506"/>
    </row>
    <row r="1709" spans="3:16" s="360" customFormat="1" ht="60" customHeight="1" x14ac:dyDescent="0.3">
      <c r="C1709" s="4955"/>
      <c r="D1709" s="4064" t="s">
        <v>3638</v>
      </c>
      <c r="E1709" s="4064"/>
      <c r="F1709" s="4953"/>
      <c r="G1709" s="534"/>
      <c r="H1709" s="534"/>
      <c r="I1709" s="506"/>
      <c r="J1709" s="506"/>
      <c r="K1709" s="506"/>
      <c r="L1709" s="506"/>
      <c r="M1709" s="506"/>
      <c r="N1709" s="506"/>
      <c r="O1709" s="506"/>
      <c r="P1709" s="506"/>
    </row>
    <row r="1710" spans="3:16" s="360" customFormat="1" ht="59.25" customHeight="1" x14ac:dyDescent="0.3">
      <c r="C1710" s="4955"/>
      <c r="D1710" s="4064" t="s">
        <v>3639</v>
      </c>
      <c r="E1710" s="4064"/>
      <c r="F1710" s="4953"/>
      <c r="G1710" s="534"/>
      <c r="H1710" s="534"/>
      <c r="I1710" s="506"/>
      <c r="J1710" s="506"/>
      <c r="K1710" s="506"/>
      <c r="L1710" s="506"/>
      <c r="M1710" s="506"/>
      <c r="N1710" s="506"/>
      <c r="O1710" s="506"/>
      <c r="P1710" s="506"/>
    </row>
    <row r="1711" spans="3:16" s="360" customFormat="1" ht="15" customHeight="1" x14ac:dyDescent="0.3">
      <c r="C1711" s="4955"/>
      <c r="D1711" s="893" t="s">
        <v>3640</v>
      </c>
      <c r="E1711" s="534"/>
      <c r="F1711" s="1935"/>
      <c r="G1711" s="534"/>
      <c r="H1711" s="534"/>
      <c r="I1711" s="506"/>
      <c r="J1711" s="506"/>
      <c r="K1711" s="506"/>
      <c r="L1711" s="506"/>
      <c r="M1711" s="506"/>
      <c r="N1711" s="506"/>
      <c r="O1711" s="506"/>
      <c r="P1711" s="506"/>
    </row>
    <row r="1712" spans="3:16" s="360" customFormat="1" ht="30.75" customHeight="1" x14ac:dyDescent="0.3">
      <c r="C1712" s="4955"/>
      <c r="D1712" s="4064" t="s">
        <v>3641</v>
      </c>
      <c r="E1712" s="4064"/>
      <c r="F1712" s="4953"/>
      <c r="G1712" s="534"/>
      <c r="H1712" s="534"/>
      <c r="I1712" s="506"/>
      <c r="J1712" s="506"/>
      <c r="K1712" s="506"/>
      <c r="L1712" s="506"/>
      <c r="M1712" s="506"/>
      <c r="N1712" s="506"/>
      <c r="O1712" s="506"/>
      <c r="P1712" s="506"/>
    </row>
    <row r="1713" spans="3:16" s="360" customFormat="1" ht="30.75" customHeight="1" x14ac:dyDescent="0.3">
      <c r="C1713" s="980" t="s">
        <v>3642</v>
      </c>
      <c r="D1713" s="4064" t="s">
        <v>3643</v>
      </c>
      <c r="E1713" s="4064"/>
      <c r="F1713" s="4953"/>
      <c r="G1713" s="534"/>
      <c r="H1713" s="534"/>
      <c r="I1713" s="506"/>
      <c r="J1713" s="506"/>
      <c r="K1713" s="506"/>
      <c r="L1713" s="506"/>
      <c r="M1713" s="506"/>
      <c r="N1713" s="506"/>
      <c r="O1713" s="506"/>
      <c r="P1713" s="506"/>
    </row>
    <row r="1714" spans="3:16" s="360" customFormat="1" ht="33" customHeight="1" x14ac:dyDescent="0.3">
      <c r="C1714" s="4956" t="s">
        <v>3018</v>
      </c>
      <c r="D1714" s="4064" t="s">
        <v>3644</v>
      </c>
      <c r="E1714" s="4064"/>
      <c r="F1714" s="4953"/>
      <c r="G1714" s="534"/>
      <c r="H1714" s="534"/>
      <c r="I1714" s="506"/>
      <c r="J1714" s="506"/>
      <c r="K1714" s="506"/>
      <c r="L1714" s="506"/>
      <c r="M1714" s="506"/>
      <c r="N1714" s="506"/>
      <c r="O1714" s="506"/>
      <c r="P1714" s="506"/>
    </row>
    <row r="1715" spans="3:16" s="360" customFormat="1" ht="33.75" customHeight="1" x14ac:dyDescent="0.3">
      <c r="C1715" s="4956"/>
      <c r="D1715" s="4064" t="s">
        <v>3645</v>
      </c>
      <c r="E1715" s="4064"/>
      <c r="F1715" s="4953"/>
      <c r="G1715" s="534"/>
      <c r="H1715" s="534"/>
      <c r="I1715" s="506"/>
      <c r="J1715" s="506"/>
      <c r="K1715" s="506"/>
      <c r="L1715" s="506"/>
      <c r="M1715" s="506"/>
      <c r="N1715" s="506"/>
      <c r="O1715" s="506"/>
      <c r="P1715" s="506"/>
    </row>
    <row r="1716" spans="3:16" s="360" customFormat="1" ht="30" customHeight="1" x14ac:dyDescent="0.3">
      <c r="C1716" s="4956"/>
      <c r="D1716" s="4064" t="s">
        <v>3646</v>
      </c>
      <c r="E1716" s="4064"/>
      <c r="F1716" s="4953"/>
      <c r="G1716" s="534"/>
      <c r="H1716" s="534"/>
      <c r="I1716" s="506"/>
      <c r="J1716" s="506"/>
      <c r="K1716" s="506"/>
      <c r="L1716" s="506"/>
      <c r="M1716" s="506"/>
      <c r="N1716" s="506"/>
      <c r="O1716" s="506"/>
      <c r="P1716" s="506"/>
    </row>
    <row r="1717" spans="3:16" s="360" customFormat="1" ht="15" customHeight="1" x14ac:dyDescent="0.3">
      <c r="C1717" s="831"/>
      <c r="D1717" s="712"/>
      <c r="E1717" s="534"/>
      <c r="F1717" s="1935"/>
      <c r="G1717" s="534"/>
      <c r="H1717" s="534"/>
      <c r="I1717" s="506"/>
      <c r="J1717" s="506"/>
      <c r="K1717" s="506"/>
      <c r="L1717" s="506"/>
      <c r="M1717" s="506"/>
      <c r="N1717" s="506"/>
      <c r="O1717" s="506"/>
      <c r="P1717" s="506"/>
    </row>
    <row r="1718" spans="3:16" s="360" customFormat="1" ht="15" customHeight="1" thickBot="1" x14ac:dyDescent="0.35">
      <c r="C1718" s="1616" t="s">
        <v>342</v>
      </c>
      <c r="D1718" s="1934" t="s">
        <v>3647</v>
      </c>
      <c r="E1718" s="1936"/>
      <c r="F1718" s="1937"/>
      <c r="G1718" s="534"/>
      <c r="H1718" s="534"/>
      <c r="I1718" s="506"/>
      <c r="J1718" s="506"/>
      <c r="K1718" s="506"/>
      <c r="L1718" s="506"/>
      <c r="M1718" s="506"/>
      <c r="N1718" s="506"/>
      <c r="O1718" s="506"/>
      <c r="P1718" s="506"/>
    </row>
    <row r="1719" spans="3:16" s="360" customFormat="1" ht="15" customHeight="1" thickTop="1" x14ac:dyDescent="0.3">
      <c r="C1719" s="4890"/>
      <c r="D1719" s="4890"/>
      <c r="E1719" s="4890"/>
      <c r="F1719" s="534"/>
      <c r="G1719" s="534"/>
      <c r="H1719" s="534"/>
      <c r="I1719" s="506"/>
      <c r="J1719" s="506"/>
      <c r="K1719" s="506"/>
      <c r="L1719" s="506"/>
      <c r="M1719" s="506"/>
      <c r="N1719" s="506"/>
      <c r="O1719" s="506"/>
      <c r="P1719" s="506"/>
    </row>
    <row r="1720" spans="3:16" s="360" customFormat="1" ht="15" customHeight="1" thickBot="1" x14ac:dyDescent="0.35">
      <c r="C1720" s="534"/>
      <c r="D1720" s="534"/>
      <c r="E1720" s="534"/>
      <c r="F1720" s="534"/>
      <c r="G1720" s="534"/>
      <c r="H1720" s="534"/>
      <c r="I1720" s="506"/>
      <c r="J1720" s="506"/>
      <c r="K1720" s="506"/>
      <c r="L1720" s="506"/>
      <c r="M1720" s="506"/>
      <c r="N1720" s="506"/>
      <c r="O1720" s="506"/>
      <c r="P1720" s="506"/>
    </row>
    <row r="1721" spans="3:16" s="360" customFormat="1" ht="15" customHeight="1" thickTop="1" x14ac:dyDescent="0.2">
      <c r="C1721" s="4954" t="s">
        <v>3613</v>
      </c>
      <c r="D1721" s="4906"/>
      <c r="E1721" s="4906"/>
      <c r="F1721" s="4906"/>
      <c r="G1721" s="4906"/>
      <c r="H1721" s="4906"/>
      <c r="I1721" s="4907"/>
      <c r="J1721" s="506"/>
      <c r="K1721" s="506"/>
      <c r="L1721" s="506"/>
      <c r="M1721" s="506"/>
      <c r="N1721" s="506"/>
      <c r="O1721" s="506"/>
      <c r="P1721" s="506"/>
    </row>
    <row r="1722" spans="3:16" s="360" customFormat="1" ht="15" customHeight="1" thickBot="1" x14ac:dyDescent="0.25">
      <c r="C1722" s="831"/>
      <c r="D1722" s="712"/>
      <c r="E1722" s="712"/>
      <c r="F1722" s="712"/>
      <c r="G1722" s="712"/>
      <c r="H1722" s="712"/>
      <c r="I1722" s="832"/>
      <c r="J1722" s="506"/>
      <c r="K1722" s="506"/>
      <c r="L1722" s="506"/>
      <c r="M1722" s="506"/>
      <c r="N1722" s="506"/>
      <c r="O1722" s="506"/>
      <c r="P1722" s="506"/>
    </row>
    <row r="1723" spans="3:16" s="360" customFormat="1" ht="15" customHeight="1" x14ac:dyDescent="0.2">
      <c r="C1723" s="4991" t="s">
        <v>344</v>
      </c>
      <c r="D1723" s="4992"/>
      <c r="E1723" s="4993" t="s">
        <v>345</v>
      </c>
      <c r="F1723" s="4994"/>
      <c r="G1723" s="4994"/>
      <c r="H1723" s="4994"/>
      <c r="I1723" s="4995"/>
      <c r="J1723" s="506"/>
      <c r="K1723" s="506"/>
      <c r="L1723" s="506"/>
      <c r="M1723" s="506"/>
      <c r="N1723" s="506"/>
      <c r="O1723" s="506"/>
      <c r="P1723" s="506"/>
    </row>
    <row r="1724" spans="3:16" s="360" customFormat="1" ht="15" customHeight="1" x14ac:dyDescent="0.2">
      <c r="C1724" s="4996" t="s">
        <v>3614</v>
      </c>
      <c r="D1724" s="4997" t="s">
        <v>347</v>
      </c>
      <c r="E1724" s="4997" t="s">
        <v>2770</v>
      </c>
      <c r="F1724" s="4997" t="s">
        <v>3615</v>
      </c>
      <c r="G1724" s="4997" t="s">
        <v>1413</v>
      </c>
      <c r="H1724" s="4997" t="s">
        <v>1867</v>
      </c>
      <c r="I1724" s="4998" t="s">
        <v>3616</v>
      </c>
      <c r="J1724" s="506"/>
      <c r="K1724" s="506"/>
      <c r="L1724" s="506"/>
      <c r="M1724" s="506"/>
      <c r="N1724" s="506"/>
      <c r="O1724" s="506"/>
      <c r="P1724" s="506"/>
    </row>
    <row r="1725" spans="3:16" s="360" customFormat="1" ht="48" customHeight="1" x14ac:dyDescent="0.2">
      <c r="C1725" s="4996"/>
      <c r="D1725" s="4997"/>
      <c r="E1725" s="4997"/>
      <c r="F1725" s="4997"/>
      <c r="G1725" s="4997"/>
      <c r="H1725" s="4997"/>
      <c r="I1725" s="4998"/>
      <c r="J1725" s="506"/>
      <c r="K1725" s="506"/>
      <c r="L1725" s="506"/>
      <c r="M1725" s="506"/>
      <c r="N1725" s="506"/>
      <c r="O1725" s="506"/>
      <c r="P1725" s="506"/>
    </row>
    <row r="1726" spans="3:16" s="360" customFormat="1" ht="15" customHeight="1" x14ac:dyDescent="0.2">
      <c r="C1726" s="1930" t="s">
        <v>3617</v>
      </c>
      <c r="D1726" s="1931">
        <v>18</v>
      </c>
      <c r="E1726" s="1931">
        <v>18</v>
      </c>
      <c r="F1726" s="1932">
        <v>7.9000000000000001E-2</v>
      </c>
      <c r="G1726" s="1932">
        <v>7.9000000000000001E-2</v>
      </c>
      <c r="H1726" s="1932">
        <v>7.9000000000000001E-2</v>
      </c>
      <c r="I1726" s="1933">
        <v>228</v>
      </c>
      <c r="J1726" s="506"/>
      <c r="K1726" s="506"/>
      <c r="L1726" s="506"/>
      <c r="M1726" s="506"/>
      <c r="N1726" s="506"/>
      <c r="O1726" s="506"/>
      <c r="P1726" s="506"/>
    </row>
    <row r="1727" spans="3:16" s="360" customFormat="1" ht="15" customHeight="1" x14ac:dyDescent="0.2">
      <c r="C1727" s="1930" t="s">
        <v>3618</v>
      </c>
      <c r="D1727" s="1931">
        <v>25</v>
      </c>
      <c r="E1727" s="1931">
        <v>25</v>
      </c>
      <c r="F1727" s="1932">
        <v>7.9000000000000001E-2</v>
      </c>
      <c r="G1727" s="1932">
        <v>7.9000000000000001E-2</v>
      </c>
      <c r="H1727" s="1932">
        <v>7.9000000000000001E-2</v>
      </c>
      <c r="I1727" s="1933">
        <v>316</v>
      </c>
      <c r="J1727" s="506"/>
      <c r="K1727" s="506"/>
      <c r="L1727" s="506"/>
      <c r="M1727" s="506"/>
      <c r="N1727" s="506"/>
      <c r="O1727" s="506"/>
      <c r="P1727" s="506"/>
    </row>
    <row r="1728" spans="3:16" s="360" customFormat="1" ht="15" customHeight="1" x14ac:dyDescent="0.2">
      <c r="C1728" s="1930" t="s">
        <v>3619</v>
      </c>
      <c r="D1728" s="1931">
        <v>40</v>
      </c>
      <c r="E1728" s="1931">
        <v>40</v>
      </c>
      <c r="F1728" s="1932">
        <v>7.9000000000000001E-2</v>
      </c>
      <c r="G1728" s="1932">
        <v>7.9000000000000001E-2</v>
      </c>
      <c r="H1728" s="1932">
        <v>7.9000000000000001E-2</v>
      </c>
      <c r="I1728" s="1933">
        <v>506</v>
      </c>
      <c r="J1728" s="506"/>
      <c r="K1728" s="506"/>
      <c r="L1728" s="506"/>
      <c r="M1728" s="506"/>
      <c r="N1728" s="506"/>
      <c r="O1728" s="506"/>
      <c r="P1728" s="506"/>
    </row>
    <row r="1729" spans="3:16" s="360" customFormat="1" ht="15" customHeight="1" x14ac:dyDescent="0.2">
      <c r="C1729" s="1930" t="s">
        <v>3620</v>
      </c>
      <c r="D1729" s="1931">
        <v>65</v>
      </c>
      <c r="E1729" s="1931">
        <v>65</v>
      </c>
      <c r="F1729" s="1932">
        <v>7.9000000000000001E-2</v>
      </c>
      <c r="G1729" s="1932">
        <v>7.9000000000000001E-2</v>
      </c>
      <c r="H1729" s="1932">
        <v>7.9000000000000001E-2</v>
      </c>
      <c r="I1729" s="1933">
        <v>823</v>
      </c>
      <c r="J1729" s="506"/>
      <c r="K1729" s="506"/>
      <c r="L1729" s="506"/>
      <c r="M1729" s="506"/>
      <c r="N1729" s="506"/>
      <c r="O1729" s="506"/>
      <c r="P1729" s="506"/>
    </row>
    <row r="1730" spans="3:16" s="360" customFormat="1" ht="15" customHeight="1" x14ac:dyDescent="0.2">
      <c r="C1730" s="1930" t="s">
        <v>3621</v>
      </c>
      <c r="D1730" s="1931">
        <v>90</v>
      </c>
      <c r="E1730" s="1931">
        <v>90</v>
      </c>
      <c r="F1730" s="1932">
        <v>7.9000000000000001E-2</v>
      </c>
      <c r="G1730" s="1932">
        <v>7.9000000000000001E-2</v>
      </c>
      <c r="H1730" s="1932">
        <v>7.9000000000000001E-2</v>
      </c>
      <c r="I1730" s="1933">
        <v>1139</v>
      </c>
      <c r="J1730" s="506"/>
      <c r="K1730" s="506"/>
      <c r="L1730" s="506"/>
      <c r="M1730" s="506"/>
      <c r="N1730" s="506"/>
      <c r="O1730" s="506"/>
      <c r="P1730" s="506"/>
    </row>
    <row r="1731" spans="3:16" s="360" customFormat="1" ht="15" customHeight="1" x14ac:dyDescent="0.2">
      <c r="C1731" s="1930" t="s">
        <v>3622</v>
      </c>
      <c r="D1731" s="1931">
        <v>18</v>
      </c>
      <c r="E1731" s="1931">
        <v>18</v>
      </c>
      <c r="F1731" s="1932">
        <v>7.9000000000000001E-2</v>
      </c>
      <c r="G1731" s="1932">
        <v>7.9000000000000001E-2</v>
      </c>
      <c r="H1731" s="1932">
        <v>7.9000000000000001E-2</v>
      </c>
      <c r="I1731" s="1933">
        <v>228</v>
      </c>
      <c r="J1731" s="506"/>
      <c r="K1731" s="506"/>
      <c r="L1731" s="506"/>
      <c r="M1731" s="506"/>
      <c r="N1731" s="506"/>
      <c r="O1731" s="506"/>
      <c r="P1731" s="506"/>
    </row>
    <row r="1732" spans="3:16" s="360" customFormat="1" ht="15" customHeight="1" x14ac:dyDescent="0.2">
      <c r="C1732" s="1930" t="s">
        <v>3623</v>
      </c>
      <c r="D1732" s="1931">
        <v>25</v>
      </c>
      <c r="E1732" s="1931">
        <v>25</v>
      </c>
      <c r="F1732" s="1932">
        <v>7.9000000000000001E-2</v>
      </c>
      <c r="G1732" s="1932">
        <v>7.9000000000000001E-2</v>
      </c>
      <c r="H1732" s="1932">
        <v>7.9000000000000001E-2</v>
      </c>
      <c r="I1732" s="1933">
        <v>316</v>
      </c>
      <c r="J1732" s="506"/>
      <c r="K1732" s="506"/>
      <c r="L1732" s="506"/>
      <c r="M1732" s="506"/>
      <c r="N1732" s="506"/>
      <c r="O1732" s="506"/>
      <c r="P1732" s="506"/>
    </row>
    <row r="1733" spans="3:16" s="360" customFormat="1" ht="15" customHeight="1" x14ac:dyDescent="0.2">
      <c r="C1733" s="1930" t="s">
        <v>3624</v>
      </c>
      <c r="D1733" s="1931">
        <v>40</v>
      </c>
      <c r="E1733" s="1931">
        <v>40</v>
      </c>
      <c r="F1733" s="1932">
        <v>7.9000000000000001E-2</v>
      </c>
      <c r="G1733" s="1932">
        <v>7.9000000000000001E-2</v>
      </c>
      <c r="H1733" s="1932">
        <v>7.9000000000000001E-2</v>
      </c>
      <c r="I1733" s="1933">
        <v>506</v>
      </c>
      <c r="J1733" s="506"/>
      <c r="K1733" s="506"/>
      <c r="L1733" s="506"/>
      <c r="M1733" s="506"/>
      <c r="N1733" s="506"/>
      <c r="O1733" s="506"/>
      <c r="P1733" s="506"/>
    </row>
    <row r="1734" spans="3:16" s="360" customFormat="1" ht="15" customHeight="1" x14ac:dyDescent="0.2">
      <c r="C1734" s="1930" t="s">
        <v>3625</v>
      </c>
      <c r="D1734" s="1931">
        <v>65</v>
      </c>
      <c r="E1734" s="1931">
        <v>65</v>
      </c>
      <c r="F1734" s="1932">
        <v>7.9000000000000001E-2</v>
      </c>
      <c r="G1734" s="1932">
        <v>7.9000000000000001E-2</v>
      </c>
      <c r="H1734" s="1932">
        <v>7.9000000000000001E-2</v>
      </c>
      <c r="I1734" s="1933">
        <v>823</v>
      </c>
      <c r="J1734" s="506"/>
      <c r="K1734" s="506"/>
      <c r="L1734" s="506"/>
      <c r="M1734" s="506"/>
      <c r="N1734" s="506"/>
      <c r="O1734" s="506"/>
      <c r="P1734" s="506"/>
    </row>
    <row r="1735" spans="3:16" s="360" customFormat="1" ht="15" customHeight="1" x14ac:dyDescent="0.2">
      <c r="C1735" s="1930" t="s">
        <v>3626</v>
      </c>
      <c r="D1735" s="1931">
        <v>90</v>
      </c>
      <c r="E1735" s="1931">
        <v>90</v>
      </c>
      <c r="F1735" s="1932">
        <v>7.9000000000000001E-2</v>
      </c>
      <c r="G1735" s="1932">
        <v>7.9000000000000001E-2</v>
      </c>
      <c r="H1735" s="1932">
        <v>7.9000000000000001E-2</v>
      </c>
      <c r="I1735" s="1933">
        <v>1139</v>
      </c>
      <c r="J1735" s="506"/>
      <c r="K1735" s="506"/>
      <c r="L1735" s="506"/>
      <c r="M1735" s="506"/>
      <c r="N1735" s="506"/>
      <c r="O1735" s="506"/>
      <c r="P1735" s="506"/>
    </row>
    <row r="1736" spans="3:16" s="360" customFormat="1" ht="15" customHeight="1" x14ac:dyDescent="0.2">
      <c r="C1736" s="981" t="s">
        <v>2539</v>
      </c>
      <c r="D1736" s="712"/>
      <c r="E1736" s="848"/>
      <c r="F1736" s="848"/>
      <c r="G1736" s="848"/>
      <c r="H1736" s="848"/>
      <c r="I1736" s="1026"/>
      <c r="J1736" s="506"/>
      <c r="K1736" s="506"/>
      <c r="L1736" s="506"/>
      <c r="M1736" s="506"/>
      <c r="N1736" s="506"/>
      <c r="O1736" s="506"/>
      <c r="P1736" s="506"/>
    </row>
    <row r="1737" spans="3:16" s="360" customFormat="1" ht="15" customHeight="1" x14ac:dyDescent="0.2">
      <c r="C1737" s="4894" t="s">
        <v>3627</v>
      </c>
      <c r="D1737" s="4036"/>
      <c r="E1737" s="4036"/>
      <c r="F1737" s="4036"/>
      <c r="G1737" s="4036"/>
      <c r="H1737" s="4036"/>
      <c r="I1737" s="4895"/>
      <c r="J1737" s="506"/>
      <c r="K1737" s="506"/>
      <c r="L1737" s="506"/>
      <c r="M1737" s="506"/>
      <c r="N1737" s="506"/>
      <c r="O1737" s="506"/>
      <c r="P1737" s="506"/>
    </row>
    <row r="1738" spans="3:16" s="360" customFormat="1" ht="15" customHeight="1" x14ac:dyDescent="0.2">
      <c r="C1738" s="981" t="s">
        <v>3628</v>
      </c>
      <c r="D1738" s="712"/>
      <c r="E1738" s="712"/>
      <c r="F1738" s="712"/>
      <c r="G1738" s="712"/>
      <c r="H1738" s="712"/>
      <c r="I1738" s="832"/>
      <c r="J1738" s="506"/>
      <c r="K1738" s="506"/>
      <c r="L1738" s="506"/>
      <c r="M1738" s="506"/>
      <c r="N1738" s="506"/>
      <c r="O1738" s="506"/>
      <c r="P1738" s="506"/>
    </row>
    <row r="1739" spans="3:16" s="360" customFormat="1" ht="15" customHeight="1" x14ac:dyDescent="0.2">
      <c r="C1739" s="981" t="s">
        <v>4026</v>
      </c>
      <c r="D1739" s="712"/>
      <c r="E1739" s="712"/>
      <c r="F1739" s="712"/>
      <c r="G1739" s="712"/>
      <c r="H1739" s="712"/>
      <c r="I1739" s="832"/>
      <c r="J1739" s="506"/>
      <c r="K1739" s="506"/>
      <c r="L1739" s="506"/>
      <c r="M1739" s="506"/>
      <c r="N1739" s="506"/>
      <c r="O1739" s="506"/>
      <c r="P1739" s="506"/>
    </row>
    <row r="1740" spans="3:16" s="360" customFormat="1" ht="15" customHeight="1" thickBot="1" x14ac:dyDescent="0.25">
      <c r="C1740" s="4988" t="s">
        <v>3629</v>
      </c>
      <c r="D1740" s="4989"/>
      <c r="E1740" s="4989"/>
      <c r="F1740" s="4989"/>
      <c r="G1740" s="4989"/>
      <c r="H1740" s="4989"/>
      <c r="I1740" s="4990"/>
      <c r="J1740" s="506"/>
      <c r="K1740" s="506"/>
      <c r="L1740" s="506"/>
      <c r="M1740" s="506"/>
      <c r="N1740" s="506"/>
      <c r="O1740" s="506"/>
      <c r="P1740" s="506"/>
    </row>
    <row r="1741" spans="3:16" s="360" customFormat="1" ht="15" customHeight="1" thickTop="1" x14ac:dyDescent="0.2">
      <c r="C1741" s="1489"/>
      <c r="D1741" s="712"/>
      <c r="E1741" s="712"/>
      <c r="F1741" s="712"/>
      <c r="G1741" s="712"/>
      <c r="H1741" s="712"/>
      <c r="I1741" s="712"/>
      <c r="J1741" s="506"/>
      <c r="K1741" s="506"/>
      <c r="L1741" s="506"/>
      <c r="M1741" s="506"/>
      <c r="N1741" s="506"/>
      <c r="O1741" s="506"/>
      <c r="P1741" s="506"/>
    </row>
    <row r="1742" spans="3:16" s="360" customFormat="1" ht="15" customHeight="1" x14ac:dyDescent="0.3">
      <c r="C1742" s="534"/>
      <c r="D1742" s="534"/>
      <c r="E1742" s="534"/>
      <c r="F1742" s="534"/>
      <c r="G1742" s="534"/>
      <c r="H1742" s="534"/>
      <c r="I1742" s="1942"/>
      <c r="J1742" s="506"/>
      <c r="K1742" s="506"/>
      <c r="L1742" s="506"/>
      <c r="M1742" s="506"/>
      <c r="N1742" s="506"/>
      <c r="O1742" s="506"/>
      <c r="P1742" s="506"/>
    </row>
    <row r="1743" spans="3:16" s="360" customFormat="1" ht="26.25" customHeight="1" x14ac:dyDescent="0.3">
      <c r="C1743" s="4981" t="s">
        <v>3602</v>
      </c>
      <c r="D1743" s="4982"/>
      <c r="E1743" s="4983"/>
      <c r="F1743" s="534"/>
      <c r="G1743" s="534"/>
      <c r="H1743" s="534"/>
      <c r="I1743" s="506"/>
      <c r="J1743" s="506"/>
      <c r="K1743" s="506"/>
      <c r="L1743" s="506"/>
      <c r="M1743" s="506"/>
      <c r="N1743" s="506"/>
      <c r="O1743" s="506"/>
      <c r="P1743" s="506"/>
    </row>
    <row r="1744" spans="3:16" s="360" customFormat="1" ht="34.5" customHeight="1" thickBot="1" x14ac:dyDescent="0.35">
      <c r="C1744" s="1790" t="s">
        <v>3603</v>
      </c>
      <c r="D1744" s="1925" t="s">
        <v>3604</v>
      </c>
      <c r="E1744" s="1926" t="s">
        <v>3605</v>
      </c>
      <c r="F1744" s="534"/>
      <c r="G1744" s="534"/>
      <c r="H1744" s="534"/>
      <c r="I1744" s="506"/>
      <c r="J1744" s="506"/>
      <c r="K1744" s="506"/>
      <c r="L1744" s="506"/>
      <c r="M1744" s="506"/>
      <c r="N1744" s="506"/>
      <c r="O1744" s="506"/>
      <c r="P1744" s="506"/>
    </row>
    <row r="1745" spans="3:16" s="360" customFormat="1" ht="15" customHeight="1" thickBot="1" x14ac:dyDescent="0.35">
      <c r="C1745" s="1927" t="s">
        <v>3606</v>
      </c>
      <c r="D1745" s="2214">
        <v>30</v>
      </c>
      <c r="E1745" s="1792" t="s">
        <v>3427</v>
      </c>
      <c r="F1745" s="534"/>
      <c r="G1745" s="534"/>
      <c r="H1745" s="534"/>
      <c r="I1745" s="506"/>
      <c r="J1745" s="506"/>
      <c r="K1745" s="506"/>
      <c r="L1745" s="506"/>
      <c r="M1745" s="506"/>
      <c r="N1745" s="506"/>
      <c r="O1745" s="506"/>
      <c r="P1745" s="506"/>
    </row>
    <row r="1746" spans="3:16" s="360" customFormat="1" ht="18" customHeight="1" thickBot="1" x14ac:dyDescent="0.35">
      <c r="C1746" s="1927" t="s">
        <v>4359</v>
      </c>
      <c r="D1746" s="1928">
        <v>40</v>
      </c>
      <c r="E1746" s="1792" t="s">
        <v>3429</v>
      </c>
      <c r="F1746" s="534"/>
      <c r="G1746" s="534"/>
      <c r="H1746" s="534"/>
      <c r="I1746" s="506"/>
      <c r="J1746" s="506"/>
      <c r="K1746" s="506"/>
      <c r="L1746" s="506"/>
      <c r="M1746" s="506"/>
      <c r="N1746" s="506"/>
      <c r="O1746" s="506"/>
      <c r="P1746" s="506"/>
    </row>
    <row r="1747" spans="3:16" s="360" customFormat="1" ht="18.75" customHeight="1" thickBot="1" x14ac:dyDescent="0.35">
      <c r="C1747" s="1927" t="s">
        <v>4360</v>
      </c>
      <c r="D1747" s="1929">
        <v>90</v>
      </c>
      <c r="E1747" s="3574" t="s">
        <v>3431</v>
      </c>
      <c r="F1747" s="534"/>
      <c r="G1747" s="534"/>
      <c r="H1747" s="534"/>
      <c r="I1747" s="506"/>
      <c r="J1747" s="506"/>
      <c r="K1747" s="506"/>
      <c r="L1747" s="506"/>
      <c r="M1747" s="506"/>
      <c r="N1747" s="506"/>
      <c r="O1747" s="506"/>
      <c r="P1747" s="506"/>
    </row>
    <row r="1748" spans="3:16" s="360" customFormat="1" ht="15" customHeight="1" thickBot="1" x14ac:dyDescent="0.35">
      <c r="C1748" s="4984" t="s">
        <v>3091</v>
      </c>
      <c r="D1748" s="4334"/>
      <c r="E1748" s="4985"/>
      <c r="F1748" s="534"/>
      <c r="G1748" s="534"/>
      <c r="H1748" s="534"/>
      <c r="I1748" s="506"/>
      <c r="J1748" s="506"/>
      <c r="K1748" s="506"/>
      <c r="L1748" s="506"/>
      <c r="M1748" s="506"/>
      <c r="N1748" s="506"/>
      <c r="O1748" s="506"/>
      <c r="P1748" s="506"/>
    </row>
    <row r="1749" spans="3:16" s="360" customFormat="1" ht="15" customHeight="1" x14ac:dyDescent="0.3">
      <c r="C1749" s="1812"/>
      <c r="D1749" s="1813"/>
      <c r="E1749" s="1792"/>
      <c r="F1749" s="534"/>
      <c r="G1749" s="534"/>
      <c r="H1749" s="534"/>
      <c r="I1749" s="506"/>
      <c r="J1749" s="506"/>
      <c r="K1749" s="506"/>
      <c r="L1749" s="506"/>
      <c r="M1749" s="506"/>
      <c r="N1749" s="506"/>
      <c r="O1749" s="506"/>
      <c r="P1749" s="506"/>
    </row>
    <row r="1750" spans="3:16" s="360" customFormat="1" ht="15" customHeight="1" x14ac:dyDescent="0.3">
      <c r="C1750" s="4986" t="s">
        <v>3607</v>
      </c>
      <c r="D1750" s="4064"/>
      <c r="E1750" s="4987"/>
      <c r="F1750" s="534"/>
      <c r="G1750" s="534"/>
      <c r="H1750" s="534"/>
      <c r="I1750" s="506"/>
      <c r="J1750" s="506"/>
      <c r="K1750" s="506"/>
      <c r="L1750" s="506"/>
      <c r="M1750" s="506"/>
      <c r="N1750" s="506"/>
      <c r="O1750" s="506"/>
      <c r="P1750" s="506"/>
    </row>
    <row r="1751" spans="3:16" s="360" customFormat="1" ht="15" customHeight="1" x14ac:dyDescent="0.3">
      <c r="C1751" s="4986" t="s">
        <v>3608</v>
      </c>
      <c r="D1751" s="4064"/>
      <c r="E1751" s="4987"/>
      <c r="F1751" s="534"/>
      <c r="G1751" s="534"/>
      <c r="H1751" s="534"/>
      <c r="I1751" s="506"/>
      <c r="J1751" s="506"/>
      <c r="K1751" s="506"/>
      <c r="L1751" s="506"/>
      <c r="M1751" s="506"/>
      <c r="N1751" s="506"/>
      <c r="O1751" s="506"/>
      <c r="P1751" s="506"/>
    </row>
    <row r="1752" spans="3:16" s="360" customFormat="1" ht="15" customHeight="1" x14ac:dyDescent="0.3">
      <c r="C1752" s="4986" t="s">
        <v>3609</v>
      </c>
      <c r="D1752" s="4064"/>
      <c r="E1752" s="4987"/>
      <c r="F1752" s="534"/>
      <c r="G1752" s="534"/>
      <c r="H1752" s="534"/>
      <c r="I1752" s="506"/>
      <c r="J1752" s="506"/>
      <c r="K1752" s="506"/>
      <c r="L1752" s="506"/>
      <c r="M1752" s="506"/>
      <c r="N1752" s="506"/>
      <c r="O1752" s="506"/>
      <c r="P1752" s="506"/>
    </row>
    <row r="1753" spans="3:16" s="360" customFormat="1" ht="24.75" customHeight="1" x14ac:dyDescent="0.3">
      <c r="C1753" s="4975" t="s">
        <v>3610</v>
      </c>
      <c r="D1753" s="4976"/>
      <c r="E1753" s="4977"/>
      <c r="F1753" s="534"/>
      <c r="G1753" s="534"/>
      <c r="H1753" s="534"/>
      <c r="I1753" s="506"/>
      <c r="J1753" s="506"/>
      <c r="K1753" s="506"/>
      <c r="L1753" s="506"/>
      <c r="M1753" s="506"/>
      <c r="N1753" s="506"/>
      <c r="O1753" s="506"/>
      <c r="P1753" s="506"/>
    </row>
    <row r="1754" spans="3:16" s="360" customFormat="1" ht="27" customHeight="1" x14ac:dyDescent="0.3">
      <c r="C1754" s="4975" t="s">
        <v>3611</v>
      </c>
      <c r="D1754" s="4976"/>
      <c r="E1754" s="4977"/>
      <c r="F1754" s="534"/>
      <c r="G1754" s="534"/>
      <c r="H1754" s="534"/>
      <c r="I1754" s="506"/>
      <c r="J1754" s="506"/>
      <c r="K1754" s="506"/>
      <c r="L1754" s="506"/>
      <c r="M1754" s="506"/>
      <c r="N1754" s="506"/>
      <c r="O1754" s="506"/>
      <c r="P1754" s="506"/>
    </row>
    <row r="1755" spans="3:16" s="360" customFormat="1" ht="15" customHeight="1" thickBot="1" x14ac:dyDescent="0.35">
      <c r="C1755" s="4978" t="s">
        <v>3612</v>
      </c>
      <c r="D1755" s="4979"/>
      <c r="E1755" s="4980"/>
      <c r="F1755" s="534"/>
      <c r="G1755" s="534"/>
      <c r="H1755" s="534"/>
      <c r="I1755" s="506"/>
      <c r="J1755" s="506"/>
      <c r="K1755" s="506"/>
      <c r="L1755" s="506"/>
      <c r="M1755" s="506"/>
      <c r="N1755" s="506"/>
      <c r="O1755" s="506"/>
      <c r="P1755" s="506"/>
    </row>
    <row r="1756" spans="3:16" s="360" customFormat="1" ht="15" customHeight="1" thickTop="1" x14ac:dyDescent="0.3">
      <c r="C1756" s="1963"/>
      <c r="D1756" s="1963"/>
      <c r="E1756" s="534"/>
      <c r="F1756" s="534"/>
      <c r="G1756" s="534"/>
      <c r="H1756" s="534"/>
      <c r="I1756" s="506"/>
      <c r="J1756" s="506"/>
      <c r="K1756" s="506"/>
      <c r="L1756" s="506"/>
      <c r="M1756" s="506"/>
      <c r="N1756" s="506"/>
      <c r="O1756" s="506"/>
      <c r="P1756" s="506"/>
    </row>
    <row r="1757" spans="3:16" s="360" customFormat="1" ht="15" customHeight="1" thickBot="1" x14ac:dyDescent="0.35">
      <c r="C1757" s="534"/>
      <c r="D1757" s="534"/>
      <c r="E1757" s="534"/>
      <c r="F1757" s="534"/>
      <c r="G1757" s="534"/>
      <c r="H1757" s="534"/>
      <c r="I1757" s="506"/>
      <c r="J1757" s="506"/>
      <c r="K1757" s="506"/>
      <c r="L1757" s="506"/>
      <c r="M1757" s="506"/>
      <c r="N1757" s="506"/>
      <c r="O1757" s="506"/>
      <c r="P1757" s="506"/>
    </row>
    <row r="1758" spans="3:16" s="360" customFormat="1" ht="15" customHeight="1" thickTop="1" x14ac:dyDescent="0.2">
      <c r="C1758" s="4954" t="s">
        <v>3535</v>
      </c>
      <c r="D1758" s="4906"/>
      <c r="E1758" s="4906"/>
      <c r="F1758" s="4906"/>
      <c r="G1758" s="4906"/>
      <c r="H1758" s="4906"/>
      <c r="I1758" s="4906"/>
      <c r="J1758" s="4906"/>
      <c r="K1758" s="4907"/>
      <c r="L1758" s="506"/>
      <c r="M1758" s="506"/>
      <c r="N1758" s="506"/>
      <c r="O1758" s="506"/>
      <c r="P1758" s="506"/>
    </row>
    <row r="1759" spans="3:16" s="360" customFormat="1" ht="15" customHeight="1" thickBot="1" x14ac:dyDescent="0.25">
      <c r="C1759" s="831"/>
      <c r="D1759" s="712"/>
      <c r="E1759" s="712"/>
      <c r="F1759" s="712"/>
      <c r="G1759" s="712"/>
      <c r="H1759" s="712"/>
      <c r="I1759" s="712"/>
      <c r="J1759" s="712"/>
      <c r="K1759" s="832"/>
      <c r="L1759" s="506"/>
      <c r="M1759" s="506"/>
      <c r="N1759" s="506"/>
      <c r="O1759" s="506"/>
      <c r="P1759" s="506"/>
    </row>
    <row r="1760" spans="3:16" s="360" customFormat="1" ht="15" customHeight="1" thickBot="1" x14ac:dyDescent="0.25">
      <c r="C1760" s="4866" t="s">
        <v>344</v>
      </c>
      <c r="D1760" s="4867"/>
      <c r="E1760" s="4868" t="s">
        <v>2765</v>
      </c>
      <c r="F1760" s="4869"/>
      <c r="G1760" s="4869"/>
      <c r="H1760" s="4869"/>
      <c r="I1760" s="4869"/>
      <c r="J1760" s="4869"/>
      <c r="K1760" s="4870"/>
      <c r="L1760" s="506"/>
      <c r="M1760" s="506"/>
      <c r="N1760" s="506"/>
      <c r="O1760" s="506"/>
      <c r="P1760" s="506"/>
    </row>
    <row r="1761" spans="3:16" s="360" customFormat="1" ht="15" customHeight="1" x14ac:dyDescent="0.2">
      <c r="C1761" s="5007" t="s">
        <v>346</v>
      </c>
      <c r="D1761" s="4931" t="s">
        <v>347</v>
      </c>
      <c r="E1761" s="4931" t="s">
        <v>2770</v>
      </c>
      <c r="F1761" s="4931" t="s">
        <v>349</v>
      </c>
      <c r="G1761" s="4931" t="s">
        <v>1411</v>
      </c>
      <c r="H1761" s="4931" t="s">
        <v>1290</v>
      </c>
      <c r="I1761" s="4931" t="s">
        <v>1412</v>
      </c>
      <c r="J1761" s="4931" t="s">
        <v>563</v>
      </c>
      <c r="K1761" s="5005" t="s">
        <v>1413</v>
      </c>
      <c r="L1761" s="506"/>
      <c r="M1761" s="506"/>
      <c r="N1761" s="506"/>
      <c r="O1761" s="506"/>
      <c r="P1761" s="506"/>
    </row>
    <row r="1762" spans="3:16" s="360" customFormat="1" ht="33.75" customHeight="1" x14ac:dyDescent="0.2">
      <c r="C1762" s="5008"/>
      <c r="D1762" s="4884"/>
      <c r="E1762" s="4884"/>
      <c r="F1762" s="4884"/>
      <c r="G1762" s="4884"/>
      <c r="H1762" s="4884"/>
      <c r="I1762" s="4884"/>
      <c r="J1762" s="4884"/>
      <c r="K1762" s="5006"/>
      <c r="L1762" s="506"/>
      <c r="M1762" s="506"/>
      <c r="N1762" s="506"/>
      <c r="O1762" s="506"/>
      <c r="P1762" s="506"/>
    </row>
    <row r="1763" spans="3:16" s="360" customFormat="1" ht="15" customHeight="1" thickBot="1" x14ac:dyDescent="0.25">
      <c r="C1763" s="1028" t="s">
        <v>3535</v>
      </c>
      <c r="D1763" s="836">
        <v>20</v>
      </c>
      <c r="E1763" s="836">
        <v>20</v>
      </c>
      <c r="F1763" s="1107">
        <v>133</v>
      </c>
      <c r="G1763" s="1108" t="s">
        <v>1417</v>
      </c>
      <c r="H1763" s="1889">
        <v>155</v>
      </c>
      <c r="I1763" s="1889">
        <v>40</v>
      </c>
      <c r="J1763" s="839">
        <v>0.15</v>
      </c>
      <c r="K1763" s="1243">
        <v>0.15</v>
      </c>
      <c r="L1763" s="506"/>
      <c r="M1763" s="506"/>
      <c r="N1763" s="506"/>
      <c r="O1763" s="506"/>
      <c r="P1763" s="506"/>
    </row>
    <row r="1764" spans="3:16" s="360" customFormat="1" ht="15" customHeight="1" x14ac:dyDescent="0.2">
      <c r="C1764" s="831" t="s">
        <v>2778</v>
      </c>
      <c r="D1764" s="712"/>
      <c r="E1764" s="848"/>
      <c r="F1764" s="848"/>
      <c r="G1764" s="848"/>
      <c r="H1764" s="848"/>
      <c r="I1764" s="848"/>
      <c r="J1764" s="848"/>
      <c r="K1764" s="1026"/>
      <c r="L1764" s="506"/>
      <c r="M1764" s="506"/>
      <c r="N1764" s="506"/>
      <c r="O1764" s="506"/>
      <c r="P1764" s="506"/>
    </row>
    <row r="1765" spans="3:16" s="360" customFormat="1" ht="15" customHeight="1" x14ac:dyDescent="0.2">
      <c r="C1765" s="831" t="s">
        <v>1419</v>
      </c>
      <c r="D1765" s="712"/>
      <c r="E1765" s="712"/>
      <c r="F1765" s="712"/>
      <c r="G1765" s="712"/>
      <c r="H1765" s="712"/>
      <c r="I1765" s="712"/>
      <c r="J1765" s="712"/>
      <c r="K1765" s="832"/>
      <c r="L1765" s="506"/>
      <c r="M1765" s="506"/>
      <c r="N1765" s="506"/>
      <c r="O1765" s="506"/>
      <c r="P1765" s="506"/>
    </row>
    <row r="1766" spans="3:16" s="360" customFormat="1" ht="15" customHeight="1" x14ac:dyDescent="0.2">
      <c r="C1766" s="981" t="s">
        <v>3536</v>
      </c>
      <c r="D1766" s="712"/>
      <c r="E1766" s="712"/>
      <c r="F1766" s="712"/>
      <c r="G1766" s="712"/>
      <c r="H1766" s="712"/>
      <c r="I1766" s="712"/>
      <c r="J1766" s="712"/>
      <c r="K1766" s="832"/>
      <c r="L1766" s="506"/>
      <c r="M1766" s="506"/>
      <c r="N1766" s="506"/>
      <c r="O1766" s="506"/>
      <c r="P1766" s="506"/>
    </row>
    <row r="1767" spans="3:16" s="360" customFormat="1" ht="15" customHeight="1" thickBot="1" x14ac:dyDescent="0.25">
      <c r="C1767" s="1616" t="s">
        <v>3537</v>
      </c>
      <c r="D1767" s="851"/>
      <c r="E1767" s="851"/>
      <c r="F1767" s="851"/>
      <c r="G1767" s="851"/>
      <c r="H1767" s="851"/>
      <c r="I1767" s="851"/>
      <c r="J1767" s="851"/>
      <c r="K1767" s="852"/>
      <c r="L1767" s="506"/>
      <c r="M1767" s="506"/>
      <c r="N1767" s="506"/>
      <c r="O1767" s="506"/>
      <c r="P1767" s="506"/>
    </row>
    <row r="1768" spans="3:16" s="360" customFormat="1" ht="15" customHeight="1" thickTop="1" x14ac:dyDescent="0.3">
      <c r="C1768" s="4890"/>
      <c r="D1768" s="4890"/>
      <c r="E1768" s="4890"/>
      <c r="F1768" s="534"/>
      <c r="G1768" s="534"/>
      <c r="H1768" s="534"/>
      <c r="I1768" s="506"/>
      <c r="J1768" s="506"/>
      <c r="K1768" s="506"/>
      <c r="L1768" s="506"/>
      <c r="M1768" s="506"/>
      <c r="N1768" s="506"/>
      <c r="O1768" s="506"/>
      <c r="P1768" s="506"/>
    </row>
    <row r="1769" spans="3:16" s="360" customFormat="1" ht="15" customHeight="1" thickBot="1" x14ac:dyDescent="0.35">
      <c r="C1769" s="534"/>
      <c r="D1769" s="534"/>
      <c r="E1769" s="534"/>
      <c r="F1769" s="534"/>
      <c r="G1769" s="534"/>
      <c r="H1769" s="534"/>
      <c r="I1769" s="506"/>
      <c r="J1769" s="506"/>
      <c r="K1769" s="506"/>
      <c r="L1769" s="506"/>
      <c r="M1769" s="506"/>
      <c r="N1769" s="506"/>
      <c r="O1769" s="506"/>
      <c r="P1769" s="506"/>
    </row>
    <row r="1770" spans="3:16" s="360" customFormat="1" ht="15" customHeight="1" thickTop="1" x14ac:dyDescent="0.3">
      <c r="C1770" s="4954" t="s">
        <v>3095</v>
      </c>
      <c r="D1770" s="4906"/>
      <c r="E1770" s="4906"/>
      <c r="F1770" s="4906"/>
      <c r="G1770" s="4907"/>
      <c r="H1770" s="534"/>
      <c r="I1770" s="506"/>
      <c r="J1770" s="506"/>
      <c r="K1770" s="506"/>
      <c r="L1770" s="506"/>
      <c r="M1770" s="506"/>
      <c r="N1770" s="506"/>
      <c r="O1770" s="506"/>
      <c r="P1770" s="506"/>
    </row>
    <row r="1771" spans="3:16" s="360" customFormat="1" ht="15" customHeight="1" thickBot="1" x14ac:dyDescent="0.35">
      <c r="C1771" s="831"/>
      <c r="D1771" s="712"/>
      <c r="E1771" s="712"/>
      <c r="F1771" s="712"/>
      <c r="G1771" s="832"/>
      <c r="H1771" s="534"/>
      <c r="I1771" s="506"/>
      <c r="J1771" s="506"/>
      <c r="K1771" s="506"/>
      <c r="L1771" s="506"/>
      <c r="M1771" s="506"/>
      <c r="N1771" s="506"/>
      <c r="O1771" s="506"/>
      <c r="P1771" s="506"/>
    </row>
    <row r="1772" spans="3:16" s="360" customFormat="1" ht="15" customHeight="1" thickBot="1" x14ac:dyDescent="0.35">
      <c r="C1772" s="4908" t="s">
        <v>3550</v>
      </c>
      <c r="D1772" s="4876" t="s">
        <v>3551</v>
      </c>
      <c r="E1772" s="4909" t="s">
        <v>3097</v>
      </c>
      <c r="F1772" s="4910"/>
      <c r="G1772" s="4911"/>
      <c r="H1772" s="534"/>
      <c r="I1772" s="506"/>
      <c r="J1772" s="506"/>
      <c r="K1772" s="506"/>
      <c r="L1772" s="506"/>
      <c r="M1772" s="506"/>
      <c r="N1772" s="506"/>
      <c r="O1772" s="506"/>
      <c r="P1772" s="506"/>
    </row>
    <row r="1773" spans="3:16" s="360" customFormat="1" ht="15" customHeight="1" x14ac:dyDescent="0.3">
      <c r="C1773" s="4872"/>
      <c r="D1773" s="5004"/>
      <c r="E1773" s="833" t="s">
        <v>2773</v>
      </c>
      <c r="F1773" s="833" t="s">
        <v>3042</v>
      </c>
      <c r="G1773" s="1235" t="s">
        <v>2321</v>
      </c>
      <c r="H1773" s="534"/>
      <c r="I1773" s="506"/>
      <c r="J1773" s="506"/>
      <c r="K1773" s="506"/>
      <c r="L1773" s="506"/>
      <c r="M1773" s="506"/>
      <c r="N1773" s="506"/>
      <c r="O1773" s="506"/>
      <c r="P1773" s="506"/>
    </row>
    <row r="1774" spans="3:16" s="360" customFormat="1" ht="15" customHeight="1" x14ac:dyDescent="0.3">
      <c r="C1774" s="982" t="s">
        <v>3552</v>
      </c>
      <c r="D1774" s="836">
        <f>+E1774</f>
        <v>19.989999999999998</v>
      </c>
      <c r="E1774" s="836">
        <v>19.989999999999998</v>
      </c>
      <c r="F1774" s="19">
        <v>1000</v>
      </c>
      <c r="G1774" s="1894">
        <v>0</v>
      </c>
      <c r="H1774" s="534"/>
      <c r="I1774" s="506"/>
      <c r="J1774" s="506"/>
      <c r="K1774" s="506"/>
      <c r="L1774" s="506"/>
      <c r="M1774" s="506"/>
      <c r="N1774" s="506"/>
      <c r="O1774" s="506"/>
      <c r="P1774" s="506"/>
    </row>
    <row r="1775" spans="3:16" s="360" customFormat="1" ht="15" customHeight="1" x14ac:dyDescent="0.3">
      <c r="C1775" s="982" t="s">
        <v>3558</v>
      </c>
      <c r="D1775" s="836">
        <f>+E1775</f>
        <v>19.989999999999998</v>
      </c>
      <c r="E1775" s="836">
        <v>19.989999999999998</v>
      </c>
      <c r="F1775" s="19">
        <v>1000</v>
      </c>
      <c r="G1775" s="1894">
        <v>0</v>
      </c>
      <c r="H1775" s="534"/>
      <c r="I1775" s="506"/>
      <c r="J1775" s="506"/>
      <c r="K1775" s="506"/>
      <c r="L1775" s="506"/>
      <c r="M1775" s="506"/>
      <c r="N1775" s="506"/>
      <c r="O1775" s="506"/>
      <c r="P1775" s="506"/>
    </row>
    <row r="1776" spans="3:16" s="360" customFormat="1" ht="15" customHeight="1" x14ac:dyDescent="0.3">
      <c r="C1776" s="1323" t="s">
        <v>1474</v>
      </c>
      <c r="D1776" s="1300"/>
      <c r="E1776" s="1300"/>
      <c r="F1776" s="144"/>
      <c r="G1776" s="1895"/>
      <c r="H1776" s="534"/>
      <c r="I1776" s="506"/>
      <c r="J1776" s="506"/>
      <c r="K1776" s="506"/>
      <c r="L1776" s="506"/>
      <c r="M1776" s="506"/>
      <c r="N1776" s="506"/>
      <c r="O1776" s="506"/>
      <c r="P1776" s="506"/>
    </row>
    <row r="1777" spans="3:16" s="360" customFormat="1" ht="15" customHeight="1" x14ac:dyDescent="0.3">
      <c r="C1777" s="831" t="s">
        <v>2778</v>
      </c>
      <c r="D1777" s="712"/>
      <c r="E1777" s="712"/>
      <c r="F1777" s="848"/>
      <c r="G1777" s="1026"/>
      <c r="H1777" s="534"/>
      <c r="I1777" s="506"/>
      <c r="J1777" s="506"/>
      <c r="K1777" s="506"/>
      <c r="L1777" s="506"/>
      <c r="M1777" s="506"/>
      <c r="N1777" s="506"/>
      <c r="O1777" s="506"/>
      <c r="P1777" s="506"/>
    </row>
    <row r="1778" spans="3:16" s="360" customFormat="1" ht="15" customHeight="1" x14ac:dyDescent="0.3">
      <c r="C1778" s="981" t="s">
        <v>3554</v>
      </c>
      <c r="D1778" s="712"/>
      <c r="E1778" s="712"/>
      <c r="F1778" s="848"/>
      <c r="G1778" s="1026"/>
      <c r="H1778" s="534"/>
      <c r="I1778" s="506"/>
      <c r="J1778" s="506"/>
      <c r="K1778" s="506"/>
      <c r="L1778" s="506"/>
      <c r="M1778" s="506"/>
      <c r="N1778" s="506"/>
      <c r="O1778" s="506"/>
      <c r="P1778" s="506"/>
    </row>
    <row r="1779" spans="3:16" s="360" customFormat="1" ht="30" customHeight="1" x14ac:dyDescent="0.3">
      <c r="C1779" s="4894" t="s">
        <v>3559</v>
      </c>
      <c r="D1779" s="4947"/>
      <c r="E1779" s="4947"/>
      <c r="F1779" s="4947"/>
      <c r="G1779" s="4895"/>
      <c r="H1779" s="534"/>
      <c r="I1779" s="506"/>
      <c r="J1779" s="506"/>
      <c r="K1779" s="506"/>
      <c r="L1779" s="506"/>
      <c r="M1779" s="506"/>
      <c r="N1779" s="506"/>
      <c r="O1779" s="506"/>
      <c r="P1779" s="506"/>
    </row>
    <row r="1780" spans="3:16" s="360" customFormat="1" ht="35.25" customHeight="1" x14ac:dyDescent="0.3">
      <c r="C1780" s="4894" t="s">
        <v>3560</v>
      </c>
      <c r="D1780" s="4947"/>
      <c r="E1780" s="4947"/>
      <c r="F1780" s="4947"/>
      <c r="G1780" s="4895"/>
      <c r="H1780" s="534"/>
      <c r="I1780" s="506"/>
      <c r="J1780" s="506"/>
      <c r="K1780" s="506"/>
      <c r="L1780" s="506"/>
      <c r="M1780" s="506"/>
      <c r="N1780" s="506"/>
      <c r="O1780" s="506"/>
      <c r="P1780" s="506"/>
    </row>
    <row r="1781" spans="3:16" s="360" customFormat="1" ht="15" customHeight="1" x14ac:dyDescent="0.3">
      <c r="C1781" s="981" t="s">
        <v>3556</v>
      </c>
      <c r="D1781" s="712"/>
      <c r="E1781" s="712"/>
      <c r="F1781" s="848"/>
      <c r="G1781" s="1026"/>
      <c r="H1781" s="534"/>
      <c r="I1781" s="506"/>
      <c r="J1781" s="506"/>
      <c r="K1781" s="506"/>
      <c r="L1781" s="506"/>
      <c r="M1781" s="506"/>
      <c r="N1781" s="506"/>
      <c r="O1781" s="506"/>
      <c r="P1781" s="506"/>
    </row>
    <row r="1782" spans="3:16" s="360" customFormat="1" ht="15" customHeight="1" thickBot="1" x14ac:dyDescent="0.35">
      <c r="C1782" s="1616" t="s">
        <v>3561</v>
      </c>
      <c r="D1782" s="851"/>
      <c r="E1782" s="851"/>
      <c r="F1782" s="851"/>
      <c r="G1782" s="852"/>
      <c r="H1782" s="534"/>
      <c r="I1782" s="506"/>
      <c r="J1782" s="506"/>
      <c r="K1782" s="506"/>
      <c r="L1782" s="506"/>
      <c r="M1782" s="506"/>
      <c r="N1782" s="506"/>
      <c r="O1782" s="506"/>
      <c r="P1782" s="506"/>
    </row>
    <row r="1783" spans="3:16" s="360" customFormat="1" ht="15" customHeight="1" thickTop="1" x14ac:dyDescent="0.3">
      <c r="C1783" s="4890"/>
      <c r="D1783" s="4890"/>
      <c r="E1783" s="4890"/>
      <c r="F1783" s="534"/>
      <c r="G1783" s="534"/>
      <c r="H1783" s="534"/>
      <c r="I1783" s="506"/>
      <c r="J1783" s="506"/>
      <c r="K1783" s="506"/>
      <c r="L1783" s="506"/>
      <c r="M1783" s="506"/>
      <c r="N1783" s="506"/>
      <c r="O1783" s="506"/>
      <c r="P1783" s="506"/>
    </row>
    <row r="1784" spans="3:16" s="360" customFormat="1" ht="15" customHeight="1" thickBot="1" x14ac:dyDescent="0.35">
      <c r="C1784" s="534"/>
      <c r="D1784" s="534"/>
      <c r="E1784" s="534"/>
      <c r="F1784" s="534"/>
      <c r="G1784" s="534"/>
      <c r="H1784" s="534"/>
      <c r="I1784" s="506"/>
      <c r="J1784" s="506"/>
      <c r="K1784" s="506"/>
      <c r="L1784" s="506"/>
      <c r="M1784" s="506"/>
      <c r="N1784" s="506"/>
      <c r="O1784" s="506"/>
      <c r="P1784" s="506"/>
    </row>
    <row r="1785" spans="3:16" s="360" customFormat="1" ht="15" customHeight="1" thickTop="1" x14ac:dyDescent="0.3">
      <c r="C1785" s="4954" t="s">
        <v>3095</v>
      </c>
      <c r="D1785" s="4906"/>
      <c r="E1785" s="4906"/>
      <c r="F1785" s="4906"/>
      <c r="G1785" s="4907"/>
      <c r="H1785" s="534"/>
      <c r="I1785" s="506"/>
      <c r="J1785" s="506"/>
      <c r="K1785" s="506"/>
      <c r="L1785" s="506"/>
      <c r="M1785" s="506"/>
      <c r="N1785" s="506"/>
      <c r="O1785" s="506"/>
      <c r="P1785" s="506"/>
    </row>
    <row r="1786" spans="3:16" s="360" customFormat="1" ht="15" customHeight="1" thickBot="1" x14ac:dyDescent="0.35">
      <c r="C1786" s="831"/>
      <c r="D1786" s="712"/>
      <c r="E1786" s="712"/>
      <c r="F1786" s="712"/>
      <c r="G1786" s="832"/>
      <c r="H1786" s="534"/>
      <c r="I1786" s="506"/>
      <c r="J1786" s="506"/>
      <c r="K1786" s="506"/>
      <c r="L1786" s="506"/>
      <c r="M1786" s="506"/>
      <c r="N1786" s="506"/>
      <c r="O1786" s="506"/>
      <c r="P1786" s="506"/>
    </row>
    <row r="1787" spans="3:16" s="360" customFormat="1" ht="15" customHeight="1" thickBot="1" x14ac:dyDescent="0.35">
      <c r="C1787" s="4908" t="s">
        <v>3550</v>
      </c>
      <c r="D1787" s="4876" t="s">
        <v>3551</v>
      </c>
      <c r="E1787" s="4909" t="s">
        <v>3097</v>
      </c>
      <c r="F1787" s="4910"/>
      <c r="G1787" s="4911"/>
      <c r="H1787" s="534"/>
      <c r="I1787" s="506"/>
      <c r="J1787" s="506"/>
      <c r="K1787" s="506"/>
      <c r="L1787" s="506"/>
      <c r="M1787" s="506"/>
      <c r="N1787" s="506"/>
      <c r="O1787" s="506"/>
      <c r="P1787" s="506"/>
    </row>
    <row r="1788" spans="3:16" s="360" customFormat="1" ht="15" customHeight="1" x14ac:dyDescent="0.3">
      <c r="C1788" s="4872"/>
      <c r="D1788" s="5004"/>
      <c r="E1788" s="833" t="s">
        <v>2773</v>
      </c>
      <c r="F1788" s="833" t="s">
        <v>3042</v>
      </c>
      <c r="G1788" s="1235" t="s">
        <v>2321</v>
      </c>
      <c r="H1788" s="534"/>
      <c r="I1788" s="506"/>
      <c r="J1788" s="506"/>
      <c r="K1788" s="506"/>
      <c r="L1788" s="506"/>
      <c r="M1788" s="506"/>
      <c r="N1788" s="506"/>
      <c r="O1788" s="506"/>
      <c r="P1788" s="506"/>
    </row>
    <row r="1789" spans="3:16" s="360" customFormat="1" ht="19.5" customHeight="1" x14ac:dyDescent="0.3">
      <c r="C1789" s="982" t="s">
        <v>3552</v>
      </c>
      <c r="D1789" s="836">
        <f>+E1789</f>
        <v>19.989999999999998</v>
      </c>
      <c r="E1789" s="836">
        <v>19.989999999999998</v>
      </c>
      <c r="F1789" s="19">
        <v>1000</v>
      </c>
      <c r="G1789" s="1894">
        <v>0.1</v>
      </c>
      <c r="H1789" s="534"/>
      <c r="I1789" s="506"/>
      <c r="J1789" s="506"/>
      <c r="K1789" s="506"/>
      <c r="L1789" s="506"/>
      <c r="M1789" s="506"/>
      <c r="N1789" s="506"/>
      <c r="O1789" s="506"/>
      <c r="P1789" s="506"/>
    </row>
    <row r="1790" spans="3:16" s="360" customFormat="1" ht="17.25" customHeight="1" x14ac:dyDescent="0.3">
      <c r="C1790" s="982" t="s">
        <v>3553</v>
      </c>
      <c r="D1790" s="836">
        <f>+E1790</f>
        <v>19.989999999999998</v>
      </c>
      <c r="E1790" s="836">
        <v>19.989999999999998</v>
      </c>
      <c r="F1790" s="19">
        <v>1000</v>
      </c>
      <c r="G1790" s="1894">
        <v>0.1</v>
      </c>
      <c r="H1790" s="534"/>
      <c r="I1790" s="506"/>
      <c r="J1790" s="506"/>
      <c r="K1790" s="506"/>
      <c r="L1790" s="506"/>
      <c r="M1790" s="506"/>
      <c r="N1790" s="506"/>
      <c r="O1790" s="506"/>
      <c r="P1790" s="506"/>
    </row>
    <row r="1791" spans="3:16" s="360" customFormat="1" ht="15" customHeight="1" x14ac:dyDescent="0.3">
      <c r="C1791" s="1323" t="s">
        <v>1474</v>
      </c>
      <c r="D1791" s="1300"/>
      <c r="E1791" s="1300"/>
      <c r="F1791" s="144"/>
      <c r="G1791" s="1895"/>
      <c r="H1791" s="534"/>
      <c r="I1791" s="506"/>
      <c r="J1791" s="506"/>
      <c r="K1791" s="506"/>
      <c r="L1791" s="506"/>
      <c r="M1791" s="506"/>
      <c r="N1791" s="506"/>
      <c r="O1791" s="506"/>
      <c r="P1791" s="506"/>
    </row>
    <row r="1792" spans="3:16" s="360" customFormat="1" ht="15" customHeight="1" x14ac:dyDescent="0.3">
      <c r="C1792" s="831" t="s">
        <v>2778</v>
      </c>
      <c r="D1792" s="712"/>
      <c r="E1792" s="712"/>
      <c r="F1792" s="848"/>
      <c r="G1792" s="1026"/>
      <c r="H1792" s="534"/>
      <c r="I1792" s="506"/>
      <c r="J1792" s="506"/>
      <c r="K1792" s="506"/>
      <c r="L1792" s="506"/>
      <c r="M1792" s="506"/>
      <c r="N1792" s="506"/>
      <c r="O1792" s="506"/>
      <c r="P1792" s="506"/>
    </row>
    <row r="1793" spans="3:16" s="360" customFormat="1" ht="15" customHeight="1" x14ac:dyDescent="0.3">
      <c r="C1793" s="981" t="s">
        <v>3554</v>
      </c>
      <c r="D1793" s="712"/>
      <c r="E1793" s="712"/>
      <c r="F1793" s="848"/>
      <c r="G1793" s="1026"/>
      <c r="H1793" s="534"/>
      <c r="I1793" s="506"/>
      <c r="J1793" s="506"/>
      <c r="K1793" s="506"/>
      <c r="L1793" s="506"/>
      <c r="M1793" s="506"/>
      <c r="N1793" s="506"/>
      <c r="O1793" s="506"/>
      <c r="P1793" s="506"/>
    </row>
    <row r="1794" spans="3:16" s="360" customFormat="1" ht="15" customHeight="1" x14ac:dyDescent="0.3">
      <c r="C1794" s="4894" t="s">
        <v>3555</v>
      </c>
      <c r="D1794" s="4947"/>
      <c r="E1794" s="4947"/>
      <c r="F1794" s="4947"/>
      <c r="G1794" s="4895"/>
      <c r="H1794" s="534"/>
      <c r="I1794" s="506"/>
      <c r="J1794" s="506"/>
      <c r="K1794" s="506"/>
      <c r="L1794" s="506"/>
      <c r="M1794" s="506"/>
      <c r="N1794" s="506"/>
      <c r="O1794" s="506"/>
      <c r="P1794" s="506"/>
    </row>
    <row r="1795" spans="3:16" s="360" customFormat="1" ht="15" customHeight="1" x14ac:dyDescent="0.3">
      <c r="C1795" s="981" t="s">
        <v>3556</v>
      </c>
      <c r="D1795" s="712"/>
      <c r="E1795" s="712"/>
      <c r="F1795" s="848"/>
      <c r="G1795" s="1026"/>
      <c r="H1795" s="534"/>
      <c r="I1795" s="506"/>
      <c r="J1795" s="506"/>
      <c r="K1795" s="506"/>
      <c r="L1795" s="506"/>
      <c r="M1795" s="506"/>
      <c r="N1795" s="506"/>
      <c r="O1795" s="506"/>
      <c r="P1795" s="506"/>
    </row>
    <row r="1796" spans="3:16" s="360" customFormat="1" ht="15" customHeight="1" x14ac:dyDescent="0.3">
      <c r="C1796" s="831"/>
      <c r="D1796" s="712"/>
      <c r="E1796" s="712"/>
      <c r="F1796" s="712"/>
      <c r="G1796" s="832"/>
      <c r="H1796" s="534"/>
      <c r="I1796" s="506"/>
      <c r="J1796" s="506"/>
      <c r="K1796" s="506"/>
      <c r="L1796" s="506"/>
      <c r="M1796" s="506"/>
      <c r="N1796" s="506"/>
      <c r="O1796" s="506"/>
      <c r="P1796" s="506"/>
    </row>
    <row r="1797" spans="3:16" s="360" customFormat="1" ht="15" customHeight="1" thickBot="1" x14ac:dyDescent="0.35">
      <c r="C1797" s="1616" t="s">
        <v>3557</v>
      </c>
      <c r="D1797" s="851"/>
      <c r="E1797" s="851"/>
      <c r="F1797" s="851"/>
      <c r="G1797" s="852"/>
      <c r="H1797" s="534"/>
      <c r="I1797" s="506"/>
      <c r="J1797" s="506"/>
      <c r="K1797" s="506"/>
      <c r="L1797" s="506"/>
      <c r="M1797" s="506"/>
      <c r="N1797" s="506"/>
      <c r="O1797" s="506"/>
      <c r="P1797" s="506"/>
    </row>
    <row r="1798" spans="3:16" s="360" customFormat="1" ht="15" customHeight="1" thickTop="1" x14ac:dyDescent="0.3">
      <c r="C1798" s="4890"/>
      <c r="D1798" s="4890"/>
      <c r="E1798" s="4890"/>
      <c r="F1798" s="534"/>
      <c r="G1798" s="534"/>
      <c r="H1798" s="534"/>
      <c r="I1798" s="506"/>
      <c r="J1798" s="506"/>
      <c r="K1798" s="506"/>
      <c r="L1798" s="506"/>
      <c r="M1798" s="506"/>
      <c r="N1798" s="506"/>
      <c r="O1798" s="506"/>
      <c r="P1798" s="506"/>
    </row>
    <row r="1799" spans="3:16" s="360" customFormat="1" ht="15" customHeight="1" thickBot="1" x14ac:dyDescent="0.35">
      <c r="C1799" s="534"/>
      <c r="D1799" s="534"/>
      <c r="E1799" s="534"/>
      <c r="F1799" s="534"/>
      <c r="G1799" s="534"/>
      <c r="H1799" s="534"/>
      <c r="I1799" s="506"/>
      <c r="J1799" s="506"/>
      <c r="K1799" s="506"/>
      <c r="L1799" s="506"/>
      <c r="M1799" s="506"/>
      <c r="N1799" s="506"/>
      <c r="O1799" s="506"/>
      <c r="P1799" s="506"/>
    </row>
    <row r="1800" spans="3:16" s="360" customFormat="1" ht="29.25" customHeight="1" thickTop="1" thickBot="1" x14ac:dyDescent="0.35">
      <c r="C1800" s="4905" t="s">
        <v>3538</v>
      </c>
      <c r="D1800" s="4907"/>
      <c r="E1800" s="534"/>
      <c r="F1800" s="534"/>
      <c r="G1800" s="534"/>
      <c r="H1800" s="534"/>
      <c r="I1800" s="506"/>
      <c r="J1800" s="506"/>
      <c r="K1800" s="506"/>
      <c r="L1800" s="506"/>
      <c r="M1800" s="506"/>
      <c r="N1800" s="506"/>
      <c r="O1800" s="506"/>
      <c r="P1800" s="506"/>
    </row>
    <row r="1801" spans="3:16" s="360" customFormat="1" ht="55.5" customHeight="1" thickBot="1" x14ac:dyDescent="0.35">
      <c r="C1801" s="1890" t="s">
        <v>3539</v>
      </c>
      <c r="D1801" s="1891" t="s">
        <v>3540</v>
      </c>
      <c r="E1801" s="534"/>
      <c r="F1801" s="534"/>
      <c r="G1801" s="534"/>
      <c r="H1801" s="534"/>
      <c r="I1801" s="506"/>
      <c r="J1801" s="506"/>
      <c r="K1801" s="506"/>
      <c r="L1801" s="506"/>
      <c r="M1801" s="506"/>
      <c r="N1801" s="506"/>
      <c r="O1801" s="506"/>
      <c r="P1801" s="506"/>
    </row>
    <row r="1802" spans="3:16" s="360" customFormat="1" ht="21.75" customHeight="1" x14ac:dyDescent="0.3">
      <c r="C1802" s="1892" t="s">
        <v>3541</v>
      </c>
      <c r="D1802" s="1893">
        <v>1.99</v>
      </c>
      <c r="E1802" s="534"/>
      <c r="F1802" s="534"/>
      <c r="G1802" s="534"/>
      <c r="H1802" s="534"/>
      <c r="I1802" s="506"/>
      <c r="J1802" s="506"/>
      <c r="K1802" s="506"/>
      <c r="L1802" s="506"/>
      <c r="M1802" s="506"/>
      <c r="N1802" s="506"/>
      <c r="O1802" s="506"/>
      <c r="P1802" s="506"/>
    </row>
    <row r="1803" spans="3:16" s="360" customFormat="1" ht="25.5" customHeight="1" x14ac:dyDescent="0.3">
      <c r="C1803" s="982" t="s">
        <v>3088</v>
      </c>
      <c r="D1803" s="1625">
        <v>0.35</v>
      </c>
      <c r="E1803" s="534"/>
      <c r="F1803" s="534"/>
      <c r="G1803" s="534"/>
      <c r="H1803" s="534"/>
      <c r="I1803" s="506"/>
      <c r="J1803" s="506"/>
      <c r="K1803" s="506"/>
      <c r="L1803" s="506"/>
      <c r="M1803" s="506"/>
      <c r="N1803" s="506"/>
      <c r="O1803" s="506"/>
      <c r="P1803" s="506"/>
    </row>
    <row r="1804" spans="3:16" s="360" customFormat="1" ht="25.5" customHeight="1" thickBot="1" x14ac:dyDescent="0.35">
      <c r="C1804" s="1626" t="s">
        <v>3089</v>
      </c>
      <c r="D1804" s="1628" t="s">
        <v>3090</v>
      </c>
      <c r="E1804" s="534"/>
      <c r="F1804" s="534"/>
      <c r="G1804" s="534"/>
      <c r="H1804" s="534"/>
      <c r="I1804" s="506"/>
      <c r="J1804" s="506"/>
      <c r="K1804" s="506"/>
      <c r="L1804" s="506"/>
      <c r="M1804" s="506"/>
      <c r="N1804" s="506"/>
      <c r="O1804" s="506"/>
      <c r="P1804" s="506"/>
    </row>
    <row r="1805" spans="3:16" s="360" customFormat="1" ht="20.25" customHeight="1" x14ac:dyDescent="0.3">
      <c r="C1805" s="1485" t="s">
        <v>3542</v>
      </c>
      <c r="D1805" s="1629"/>
      <c r="E1805" s="534"/>
      <c r="F1805" s="534"/>
      <c r="G1805" s="534"/>
      <c r="H1805" s="534"/>
      <c r="I1805" s="506"/>
      <c r="J1805" s="506"/>
      <c r="K1805" s="506"/>
      <c r="L1805" s="506"/>
      <c r="M1805" s="506"/>
      <c r="N1805" s="506"/>
      <c r="O1805" s="506"/>
      <c r="P1805" s="506"/>
    </row>
    <row r="1806" spans="3:16" s="360" customFormat="1" ht="55.5" customHeight="1" x14ac:dyDescent="0.3">
      <c r="C1806" s="4967" t="s">
        <v>3543</v>
      </c>
      <c r="D1806" s="4953"/>
      <c r="E1806" s="534"/>
      <c r="F1806" s="534"/>
      <c r="G1806" s="534"/>
      <c r="H1806" s="534"/>
      <c r="I1806" s="506"/>
      <c r="J1806" s="506"/>
      <c r="K1806" s="506"/>
      <c r="L1806" s="506"/>
      <c r="M1806" s="506"/>
      <c r="N1806" s="506"/>
      <c r="O1806" s="506"/>
      <c r="P1806" s="506"/>
    </row>
    <row r="1807" spans="3:16" s="360" customFormat="1" ht="33" customHeight="1" x14ac:dyDescent="0.3">
      <c r="C1807" s="4967" t="s">
        <v>3544</v>
      </c>
      <c r="D1807" s="4953"/>
      <c r="E1807" s="534"/>
      <c r="F1807" s="534"/>
      <c r="G1807" s="534"/>
      <c r="H1807" s="534"/>
      <c r="I1807" s="506"/>
      <c r="J1807" s="506"/>
      <c r="K1807" s="506"/>
      <c r="L1807" s="506"/>
      <c r="M1807" s="506"/>
      <c r="N1807" s="506"/>
      <c r="O1807" s="506"/>
      <c r="P1807" s="506"/>
    </row>
    <row r="1808" spans="3:16" s="360" customFormat="1" ht="64.5" customHeight="1" x14ac:dyDescent="0.3">
      <c r="C1808" s="4967" t="s">
        <v>3545</v>
      </c>
      <c r="D1808" s="4953"/>
      <c r="E1808" s="534"/>
      <c r="F1808" s="534"/>
      <c r="G1808" s="534"/>
      <c r="H1808" s="534"/>
      <c r="I1808" s="506"/>
      <c r="J1808" s="506"/>
      <c r="K1808" s="506"/>
      <c r="L1808" s="506"/>
      <c r="M1808" s="506"/>
      <c r="N1808" s="506"/>
      <c r="O1808" s="506"/>
      <c r="P1808" s="506"/>
    </row>
    <row r="1809" spans="3:16" s="360" customFormat="1" ht="34.5" customHeight="1" x14ac:dyDescent="0.3">
      <c r="C1809" s="4967" t="s">
        <v>3546</v>
      </c>
      <c r="D1809" s="4953"/>
      <c r="E1809" s="534"/>
      <c r="F1809" s="534"/>
      <c r="G1809" s="534"/>
      <c r="H1809" s="534"/>
      <c r="I1809" s="506"/>
      <c r="J1809" s="506"/>
      <c r="K1809" s="506"/>
      <c r="L1809" s="506"/>
      <c r="M1809" s="506"/>
      <c r="N1809" s="506"/>
      <c r="O1809" s="506"/>
      <c r="P1809" s="506"/>
    </row>
    <row r="1810" spans="3:16" s="360" customFormat="1" ht="47.25" customHeight="1" x14ac:dyDescent="0.3">
      <c r="C1810" s="4967" t="s">
        <v>3549</v>
      </c>
      <c r="D1810" s="4953"/>
      <c r="E1810" s="534"/>
      <c r="F1810" s="534"/>
      <c r="G1810" s="534"/>
      <c r="H1810" s="534"/>
      <c r="I1810" s="506"/>
      <c r="J1810" s="506"/>
      <c r="K1810" s="506"/>
      <c r="L1810" s="506"/>
      <c r="M1810" s="506"/>
      <c r="N1810" s="506"/>
      <c r="O1810" s="506"/>
      <c r="P1810" s="506"/>
    </row>
    <row r="1811" spans="3:16" s="360" customFormat="1" ht="36" customHeight="1" x14ac:dyDescent="0.3">
      <c r="C1811" s="4967" t="s">
        <v>3547</v>
      </c>
      <c r="D1811" s="4953"/>
      <c r="E1811" s="534"/>
      <c r="F1811" s="534"/>
      <c r="G1811" s="534"/>
      <c r="H1811" s="534"/>
      <c r="I1811" s="506"/>
      <c r="J1811" s="506"/>
      <c r="K1811" s="506"/>
      <c r="L1811" s="506"/>
      <c r="M1811" s="506"/>
      <c r="N1811" s="506"/>
      <c r="O1811" s="506"/>
      <c r="P1811" s="506"/>
    </row>
    <row r="1812" spans="3:16" s="360" customFormat="1" ht="15" customHeight="1" x14ac:dyDescent="0.3">
      <c r="C1812" s="4967" t="s">
        <v>3548</v>
      </c>
      <c r="D1812" s="4953"/>
      <c r="E1812" s="534"/>
      <c r="F1812" s="534"/>
      <c r="G1812" s="534"/>
      <c r="H1812" s="534"/>
      <c r="I1812" s="506"/>
      <c r="J1812" s="506"/>
      <c r="K1812" s="506"/>
      <c r="L1812" s="506"/>
      <c r="M1812" s="506"/>
      <c r="N1812" s="506"/>
      <c r="O1812" s="506"/>
      <c r="P1812" s="506"/>
    </row>
    <row r="1813" spans="3:16" s="360" customFormat="1" ht="15" customHeight="1" thickBot="1" x14ac:dyDescent="0.35">
      <c r="C1813" s="5009"/>
      <c r="D1813" s="5010"/>
      <c r="E1813" s="534"/>
      <c r="F1813" s="534"/>
      <c r="G1813" s="534"/>
      <c r="H1813" s="534"/>
      <c r="I1813" s="506"/>
      <c r="J1813" s="506"/>
      <c r="K1813" s="506"/>
      <c r="L1813" s="506"/>
      <c r="M1813" s="506"/>
      <c r="N1813" s="506"/>
      <c r="O1813" s="506"/>
      <c r="P1813" s="506"/>
    </row>
    <row r="1814" spans="3:16" s="360" customFormat="1" ht="15" customHeight="1" thickTop="1" x14ac:dyDescent="0.3">
      <c r="C1814" s="4413"/>
      <c r="D1814" s="4413"/>
      <c r="E1814" s="4413"/>
      <c r="F1814" s="534"/>
      <c r="G1814" s="534"/>
      <c r="H1814" s="534"/>
      <c r="I1814" s="506"/>
      <c r="J1814" s="506"/>
      <c r="K1814" s="506"/>
      <c r="L1814" s="506"/>
      <c r="M1814" s="506"/>
      <c r="N1814" s="506"/>
      <c r="O1814" s="506"/>
      <c r="P1814" s="506"/>
    </row>
    <row r="1815" spans="3:16" s="360" customFormat="1" ht="15" customHeight="1" thickBot="1" x14ac:dyDescent="0.35">
      <c r="C1815" s="534"/>
      <c r="D1815" s="534"/>
      <c r="E1815" s="534"/>
      <c r="F1815" s="534"/>
      <c r="G1815" s="534"/>
      <c r="H1815" s="534"/>
      <c r="I1815" s="506"/>
      <c r="J1815" s="506"/>
      <c r="K1815" s="506"/>
      <c r="L1815" s="506"/>
      <c r="M1815" s="506"/>
      <c r="N1815" s="506"/>
      <c r="O1815" s="506"/>
      <c r="P1815" s="506"/>
    </row>
    <row r="1816" spans="3:16" s="360" customFormat="1" ht="15" customHeight="1" thickTop="1" x14ac:dyDescent="0.2">
      <c r="C1816" s="4954" t="s">
        <v>3535</v>
      </c>
      <c r="D1816" s="4906"/>
      <c r="E1816" s="4906"/>
      <c r="F1816" s="4906"/>
      <c r="G1816" s="4906"/>
      <c r="H1816" s="4906"/>
      <c r="I1816" s="4906"/>
      <c r="J1816" s="4906"/>
      <c r="K1816" s="4907"/>
      <c r="L1816" s="506"/>
      <c r="M1816" s="506"/>
      <c r="N1816" s="506"/>
      <c r="O1816" s="506"/>
      <c r="P1816" s="506"/>
    </row>
    <row r="1817" spans="3:16" s="360" customFormat="1" ht="15" customHeight="1" thickBot="1" x14ac:dyDescent="0.25">
      <c r="C1817" s="831"/>
      <c r="D1817" s="712"/>
      <c r="E1817" s="712"/>
      <c r="F1817" s="712"/>
      <c r="G1817" s="712"/>
      <c r="H1817" s="712"/>
      <c r="I1817" s="712"/>
      <c r="J1817" s="712"/>
      <c r="K1817" s="832"/>
      <c r="L1817" s="506"/>
      <c r="M1817" s="506"/>
      <c r="N1817" s="506"/>
      <c r="O1817" s="506"/>
      <c r="P1817" s="506"/>
    </row>
    <row r="1818" spans="3:16" s="360" customFormat="1" ht="15" customHeight="1" thickBot="1" x14ac:dyDescent="0.25">
      <c r="C1818" s="4866" t="s">
        <v>344</v>
      </c>
      <c r="D1818" s="4867"/>
      <c r="E1818" s="4868" t="s">
        <v>2765</v>
      </c>
      <c r="F1818" s="4869"/>
      <c r="G1818" s="4869"/>
      <c r="H1818" s="4869"/>
      <c r="I1818" s="4869"/>
      <c r="J1818" s="4869"/>
      <c r="K1818" s="4870"/>
      <c r="L1818" s="506"/>
      <c r="M1818" s="506"/>
      <c r="N1818" s="506"/>
      <c r="O1818" s="506"/>
      <c r="P1818" s="506"/>
    </row>
    <row r="1819" spans="3:16" s="360" customFormat="1" ht="15" customHeight="1" x14ac:dyDescent="0.2">
      <c r="C1819" s="5007" t="s">
        <v>346</v>
      </c>
      <c r="D1819" s="4931" t="s">
        <v>347</v>
      </c>
      <c r="E1819" s="4931" t="s">
        <v>2770</v>
      </c>
      <c r="F1819" s="4931" t="s">
        <v>349</v>
      </c>
      <c r="G1819" s="4931" t="s">
        <v>1411</v>
      </c>
      <c r="H1819" s="4931" t="s">
        <v>1290</v>
      </c>
      <c r="I1819" s="4931" t="s">
        <v>1412</v>
      </c>
      <c r="J1819" s="4931" t="s">
        <v>563</v>
      </c>
      <c r="K1819" s="5005" t="s">
        <v>1413</v>
      </c>
      <c r="L1819" s="506"/>
      <c r="M1819" s="506"/>
      <c r="N1819" s="506"/>
      <c r="O1819" s="506"/>
      <c r="P1819" s="506"/>
    </row>
    <row r="1820" spans="3:16" s="360" customFormat="1" ht="15" customHeight="1" x14ac:dyDescent="0.2">
      <c r="C1820" s="5008"/>
      <c r="D1820" s="4884"/>
      <c r="E1820" s="4884"/>
      <c r="F1820" s="4884"/>
      <c r="G1820" s="4884"/>
      <c r="H1820" s="4884"/>
      <c r="I1820" s="4884"/>
      <c r="J1820" s="4884"/>
      <c r="K1820" s="5006"/>
      <c r="L1820" s="506"/>
      <c r="M1820" s="506"/>
      <c r="N1820" s="506"/>
      <c r="O1820" s="506"/>
      <c r="P1820" s="506"/>
    </row>
    <row r="1821" spans="3:16" s="360" customFormat="1" ht="15" customHeight="1" thickBot="1" x14ac:dyDescent="0.25">
      <c r="C1821" s="1028" t="s">
        <v>3535</v>
      </c>
      <c r="D1821" s="836">
        <v>20</v>
      </c>
      <c r="E1821" s="836">
        <v>20</v>
      </c>
      <c r="F1821" s="1107">
        <v>133</v>
      </c>
      <c r="G1821" s="1108" t="s">
        <v>1417</v>
      </c>
      <c r="H1821" s="1889">
        <v>155</v>
      </c>
      <c r="I1821" s="1889">
        <v>40</v>
      </c>
      <c r="J1821" s="839">
        <v>0.15</v>
      </c>
      <c r="K1821" s="1243">
        <v>0.15</v>
      </c>
      <c r="L1821" s="506"/>
      <c r="M1821" s="506"/>
      <c r="N1821" s="506"/>
      <c r="O1821" s="506"/>
      <c r="P1821" s="506"/>
    </row>
    <row r="1822" spans="3:16" s="360" customFormat="1" ht="15" customHeight="1" x14ac:dyDescent="0.2">
      <c r="C1822" s="831" t="s">
        <v>2778</v>
      </c>
      <c r="D1822" s="712"/>
      <c r="E1822" s="848"/>
      <c r="F1822" s="848"/>
      <c r="G1822" s="848"/>
      <c r="H1822" s="848"/>
      <c r="I1822" s="848"/>
      <c r="J1822" s="848"/>
      <c r="K1822" s="1026"/>
      <c r="L1822" s="506"/>
      <c r="M1822" s="506"/>
      <c r="N1822" s="506"/>
      <c r="O1822" s="506"/>
      <c r="P1822" s="506"/>
    </row>
    <row r="1823" spans="3:16" s="360" customFormat="1" ht="15" customHeight="1" x14ac:dyDescent="0.2">
      <c r="C1823" s="831" t="s">
        <v>1419</v>
      </c>
      <c r="D1823" s="712"/>
      <c r="E1823" s="712"/>
      <c r="F1823" s="712"/>
      <c r="G1823" s="712"/>
      <c r="H1823" s="712"/>
      <c r="I1823" s="712"/>
      <c r="J1823" s="712"/>
      <c r="K1823" s="832"/>
      <c r="L1823" s="506"/>
      <c r="M1823" s="506"/>
      <c r="N1823" s="506"/>
      <c r="O1823" s="506"/>
      <c r="P1823" s="506"/>
    </row>
    <row r="1824" spans="3:16" s="360" customFormat="1" ht="15" customHeight="1" x14ac:dyDescent="0.2">
      <c r="C1824" s="981" t="s">
        <v>3536</v>
      </c>
      <c r="D1824" s="712"/>
      <c r="E1824" s="712"/>
      <c r="F1824" s="712"/>
      <c r="G1824" s="712"/>
      <c r="H1824" s="712"/>
      <c r="I1824" s="712"/>
      <c r="J1824" s="712"/>
      <c r="K1824" s="832"/>
      <c r="L1824" s="506"/>
      <c r="M1824" s="506"/>
      <c r="N1824" s="506"/>
      <c r="O1824" s="506"/>
      <c r="P1824" s="506"/>
    </row>
    <row r="1825" spans="3:16" s="360" customFormat="1" ht="15" customHeight="1" thickBot="1" x14ac:dyDescent="0.25">
      <c r="C1825" s="1616" t="s">
        <v>3537</v>
      </c>
      <c r="D1825" s="851"/>
      <c r="E1825" s="851"/>
      <c r="F1825" s="851"/>
      <c r="G1825" s="851"/>
      <c r="H1825" s="851"/>
      <c r="I1825" s="851"/>
      <c r="J1825" s="851"/>
      <c r="K1825" s="852"/>
      <c r="L1825" s="506"/>
      <c r="M1825" s="506"/>
      <c r="N1825" s="506"/>
      <c r="O1825" s="506"/>
      <c r="P1825" s="506"/>
    </row>
    <row r="1826" spans="3:16" s="360" customFormat="1" ht="15" customHeight="1" thickTop="1" x14ac:dyDescent="0.3">
      <c r="C1826" s="4890"/>
      <c r="D1826" s="4890"/>
      <c r="E1826" s="4890"/>
      <c r="F1826" s="534"/>
      <c r="G1826" s="534"/>
      <c r="H1826" s="534"/>
      <c r="I1826" s="506"/>
      <c r="J1826" s="506"/>
      <c r="K1826" s="506"/>
      <c r="L1826" s="506"/>
      <c r="M1826" s="506"/>
      <c r="N1826" s="506"/>
      <c r="O1826" s="506"/>
      <c r="P1826" s="506"/>
    </row>
    <row r="1827" spans="3:16" s="360" customFormat="1" ht="15" customHeight="1" thickBot="1" x14ac:dyDescent="0.35">
      <c r="C1827" s="1517"/>
      <c r="D1827" s="1517"/>
      <c r="E1827" s="1517"/>
      <c r="F1827" s="534"/>
      <c r="G1827" s="534"/>
      <c r="H1827" s="534"/>
      <c r="I1827" s="506"/>
      <c r="J1827" s="506"/>
      <c r="K1827" s="506"/>
      <c r="L1827" s="506"/>
      <c r="M1827" s="506"/>
      <c r="N1827" s="506"/>
      <c r="O1827" s="506"/>
      <c r="P1827" s="506"/>
    </row>
    <row r="1828" spans="3:16" s="360" customFormat="1" ht="15" customHeight="1" thickTop="1" x14ac:dyDescent="0.3">
      <c r="C1828" s="5023" t="s">
        <v>3420</v>
      </c>
      <c r="D1828" s="5024"/>
      <c r="E1828" s="5025"/>
      <c r="F1828" s="534"/>
      <c r="G1828" s="534"/>
      <c r="H1828" s="534"/>
      <c r="I1828" s="506"/>
      <c r="J1828" s="506"/>
      <c r="K1828" s="506"/>
      <c r="L1828" s="506"/>
      <c r="M1828" s="506"/>
      <c r="N1828" s="506"/>
      <c r="O1828" s="506"/>
      <c r="P1828" s="506"/>
    </row>
    <row r="1829" spans="3:16" s="360" customFormat="1" ht="28.5" customHeight="1" thickBot="1" x14ac:dyDescent="0.35">
      <c r="C1829" s="1790" t="s">
        <v>3421</v>
      </c>
      <c r="D1829" s="1791" t="s">
        <v>3422</v>
      </c>
      <c r="E1829" s="1792"/>
      <c r="F1829" s="534"/>
      <c r="G1829" s="534"/>
      <c r="H1829" s="534"/>
      <c r="I1829" s="506"/>
      <c r="J1829" s="506"/>
      <c r="K1829" s="506"/>
      <c r="L1829" s="506"/>
      <c r="M1829" s="506"/>
      <c r="N1829" s="506"/>
      <c r="O1829" s="506"/>
      <c r="P1829" s="506"/>
    </row>
    <row r="1830" spans="3:16" s="360" customFormat="1" ht="15" customHeight="1" x14ac:dyDescent="0.3">
      <c r="C1830" s="1793"/>
      <c r="D1830" s="1794"/>
      <c r="E1830" s="1792"/>
      <c r="F1830" s="534"/>
      <c r="G1830" s="534"/>
      <c r="H1830" s="534"/>
      <c r="I1830" s="506"/>
      <c r="J1830" s="506"/>
      <c r="K1830" s="506"/>
      <c r="L1830" s="506"/>
      <c r="M1830" s="506"/>
      <c r="N1830" s="506"/>
      <c r="O1830" s="506"/>
      <c r="P1830" s="506"/>
    </row>
    <row r="1831" spans="3:16" s="360" customFormat="1" ht="15" customHeight="1" x14ac:dyDescent="0.3">
      <c r="C1831" s="1795" t="s">
        <v>3423</v>
      </c>
      <c r="D1831" s="1430">
        <v>30</v>
      </c>
      <c r="E1831" s="1792"/>
      <c r="F1831" s="534"/>
      <c r="G1831" s="534"/>
      <c r="H1831" s="534"/>
      <c r="I1831" s="506"/>
      <c r="J1831" s="506"/>
      <c r="K1831" s="506"/>
      <c r="L1831" s="506"/>
      <c r="M1831" s="506"/>
      <c r="N1831" s="506"/>
      <c r="O1831" s="506"/>
      <c r="P1831" s="506"/>
    </row>
    <row r="1832" spans="3:16" s="360" customFormat="1" ht="15" customHeight="1" thickBot="1" x14ac:dyDescent="0.35">
      <c r="C1832" s="1796"/>
      <c r="D1832" s="1797"/>
      <c r="E1832" s="1792"/>
      <c r="F1832" s="534"/>
      <c r="G1832" s="534"/>
      <c r="H1832" s="534"/>
      <c r="I1832" s="506"/>
      <c r="J1832" s="506"/>
      <c r="K1832" s="506"/>
      <c r="L1832" s="506"/>
      <c r="M1832" s="506"/>
      <c r="N1832" s="506"/>
      <c r="O1832" s="506"/>
      <c r="P1832" s="506"/>
    </row>
    <row r="1833" spans="3:16" s="360" customFormat="1" ht="15" customHeight="1" x14ac:dyDescent="0.3">
      <c r="C1833" s="1798" t="s">
        <v>3091</v>
      </c>
      <c r="D1833" s="1799"/>
      <c r="E1833" s="1792"/>
      <c r="F1833" s="534"/>
      <c r="G1833" s="534"/>
      <c r="H1833" s="534"/>
      <c r="I1833" s="506"/>
      <c r="J1833" s="506"/>
      <c r="K1833" s="506"/>
      <c r="L1833" s="506"/>
      <c r="M1833" s="506"/>
      <c r="N1833" s="506"/>
      <c r="O1833" s="506"/>
      <c r="P1833" s="506"/>
    </row>
    <row r="1834" spans="3:16" s="360" customFormat="1" ht="15" customHeight="1" thickBot="1" x14ac:dyDescent="0.35">
      <c r="C1834" s="1800"/>
      <c r="D1834" s="1801"/>
      <c r="E1834" s="1792"/>
      <c r="F1834" s="534"/>
      <c r="G1834" s="534"/>
      <c r="H1834" s="534"/>
      <c r="I1834" s="506"/>
      <c r="J1834" s="506"/>
      <c r="K1834" s="506"/>
      <c r="L1834" s="506"/>
      <c r="M1834" s="506"/>
      <c r="N1834" s="506"/>
      <c r="O1834" s="506"/>
      <c r="P1834" s="506"/>
    </row>
    <row r="1835" spans="3:16" s="360" customFormat="1" ht="15" customHeight="1" x14ac:dyDescent="0.3">
      <c r="C1835" s="1802" t="s">
        <v>3424</v>
      </c>
      <c r="D1835" s="1803" t="s">
        <v>3422</v>
      </c>
      <c r="E1835" s="1804" t="s">
        <v>3425</v>
      </c>
      <c r="F1835" s="534"/>
      <c r="G1835" s="534"/>
      <c r="H1835" s="534"/>
      <c r="I1835" s="506"/>
      <c r="J1835" s="506"/>
      <c r="K1835" s="506"/>
      <c r="L1835" s="506"/>
      <c r="M1835" s="506"/>
      <c r="N1835" s="506"/>
      <c r="O1835" s="506"/>
      <c r="P1835" s="506"/>
    </row>
    <row r="1836" spans="3:16" s="360" customFormat="1" ht="15" customHeight="1" x14ac:dyDescent="0.3">
      <c r="C1836" s="1805"/>
      <c r="D1836" s="1806"/>
      <c r="E1836" s="1807"/>
      <c r="F1836" s="534"/>
      <c r="G1836" s="534"/>
      <c r="H1836" s="534"/>
      <c r="I1836" s="506"/>
      <c r="J1836" s="506"/>
      <c r="K1836" s="506"/>
      <c r="L1836" s="506"/>
      <c r="M1836" s="506"/>
      <c r="N1836" s="506"/>
      <c r="O1836" s="506"/>
      <c r="P1836" s="506"/>
    </row>
    <row r="1837" spans="3:16" s="360" customFormat="1" ht="36" customHeight="1" x14ac:dyDescent="0.3">
      <c r="C1837" s="1808" t="s">
        <v>3426</v>
      </c>
      <c r="D1837" s="756">
        <v>30</v>
      </c>
      <c r="E1837" s="1809" t="s">
        <v>3427</v>
      </c>
      <c r="F1837" s="534"/>
      <c r="G1837" s="534"/>
      <c r="H1837" s="534"/>
      <c r="I1837" s="506"/>
      <c r="J1837" s="506"/>
      <c r="K1837" s="506"/>
      <c r="L1837" s="506"/>
      <c r="M1837" s="506"/>
      <c r="N1837" s="506"/>
      <c r="O1837" s="506"/>
      <c r="P1837" s="506"/>
    </row>
    <row r="1838" spans="3:16" s="360" customFormat="1" ht="36" customHeight="1" x14ac:dyDescent="0.3">
      <c r="C1838" s="1808" t="s">
        <v>3428</v>
      </c>
      <c r="D1838" s="756">
        <v>40</v>
      </c>
      <c r="E1838" s="1809" t="s">
        <v>3429</v>
      </c>
      <c r="F1838" s="534"/>
      <c r="G1838" s="534"/>
      <c r="H1838" s="534"/>
      <c r="I1838" s="506"/>
      <c r="J1838" s="506"/>
      <c r="K1838" s="506"/>
      <c r="L1838" s="506"/>
      <c r="M1838" s="506"/>
      <c r="N1838" s="506"/>
      <c r="O1838" s="506"/>
      <c r="P1838" s="506"/>
    </row>
    <row r="1839" spans="3:16" s="360" customFormat="1" ht="30" customHeight="1" thickBot="1" x14ac:dyDescent="0.35">
      <c r="C1839" s="1810" t="s">
        <v>3430</v>
      </c>
      <c r="D1839" s="760">
        <v>90</v>
      </c>
      <c r="E1839" s="1811" t="s">
        <v>3431</v>
      </c>
      <c r="F1839" s="534"/>
      <c r="G1839" s="534"/>
      <c r="H1839" s="534"/>
      <c r="I1839" s="506"/>
      <c r="J1839" s="506"/>
      <c r="K1839" s="506"/>
      <c r="L1839" s="506"/>
      <c r="M1839" s="506"/>
      <c r="N1839" s="506"/>
      <c r="O1839" s="506"/>
      <c r="P1839" s="506"/>
    </row>
    <row r="1840" spans="3:16" s="360" customFormat="1" ht="15" customHeight="1" x14ac:dyDescent="0.3">
      <c r="C1840" s="1812"/>
      <c r="D1840" s="1813"/>
      <c r="E1840" s="1814"/>
      <c r="F1840" s="534"/>
      <c r="G1840" s="534"/>
      <c r="H1840" s="534"/>
      <c r="I1840" s="506"/>
      <c r="J1840" s="506"/>
      <c r="K1840" s="506"/>
      <c r="L1840" s="506"/>
      <c r="M1840" s="506"/>
      <c r="N1840" s="506"/>
      <c r="O1840" s="506"/>
      <c r="P1840" s="506"/>
    </row>
    <row r="1841" spans="3:16" s="360" customFormat="1" ht="15" customHeight="1" x14ac:dyDescent="0.3">
      <c r="C1841" s="4986" t="s">
        <v>3432</v>
      </c>
      <c r="D1841" s="4064"/>
      <c r="E1841" s="1792"/>
      <c r="F1841" s="534"/>
      <c r="G1841" s="534"/>
      <c r="H1841" s="534"/>
      <c r="I1841" s="506"/>
      <c r="J1841" s="506"/>
      <c r="K1841" s="506"/>
      <c r="L1841" s="506"/>
      <c r="M1841" s="506"/>
      <c r="N1841" s="506"/>
      <c r="O1841" s="506"/>
      <c r="P1841" s="506"/>
    </row>
    <row r="1842" spans="3:16" s="360" customFormat="1" ht="15" customHeight="1" x14ac:dyDescent="0.3">
      <c r="C1842" s="4986" t="s">
        <v>3433</v>
      </c>
      <c r="D1842" s="4064"/>
      <c r="E1842" s="4987"/>
      <c r="F1842" s="534"/>
      <c r="G1842" s="534"/>
      <c r="H1842" s="534"/>
      <c r="I1842" s="506"/>
      <c r="J1842" s="506"/>
      <c r="K1842" s="506"/>
      <c r="L1842" s="506"/>
      <c r="M1842" s="506"/>
      <c r="N1842" s="506"/>
      <c r="O1842" s="506"/>
      <c r="P1842" s="506"/>
    </row>
    <row r="1843" spans="3:16" s="360" customFormat="1" ht="15" customHeight="1" x14ac:dyDescent="0.3">
      <c r="C1843" s="4986" t="s">
        <v>3434</v>
      </c>
      <c r="D1843" s="4064"/>
      <c r="E1843" s="4987"/>
      <c r="F1843" s="534"/>
      <c r="G1843" s="534"/>
      <c r="H1843" s="534"/>
      <c r="I1843" s="506"/>
      <c r="J1843" s="506"/>
      <c r="K1843" s="506"/>
      <c r="L1843" s="506"/>
      <c r="M1843" s="506"/>
      <c r="N1843" s="506"/>
      <c r="O1843" s="506"/>
      <c r="P1843" s="506"/>
    </row>
    <row r="1844" spans="3:16" s="360" customFormat="1" ht="29.25" customHeight="1" x14ac:dyDescent="0.3">
      <c r="C1844" s="4975" t="s">
        <v>3435</v>
      </c>
      <c r="D1844" s="4976"/>
      <c r="E1844" s="4977"/>
      <c r="F1844" s="534"/>
      <c r="G1844" s="534"/>
      <c r="H1844" s="534"/>
      <c r="I1844" s="506"/>
      <c r="J1844" s="506"/>
      <c r="K1844" s="506"/>
      <c r="L1844" s="506"/>
      <c r="M1844" s="506"/>
      <c r="N1844" s="506"/>
      <c r="O1844" s="506"/>
      <c r="P1844" s="506"/>
    </row>
    <row r="1845" spans="3:16" s="360" customFormat="1" ht="29.25" customHeight="1" x14ac:dyDescent="0.3">
      <c r="C1845" s="4975" t="s">
        <v>3436</v>
      </c>
      <c r="D1845" s="4976"/>
      <c r="E1845" s="4977"/>
      <c r="F1845" s="534"/>
      <c r="G1845" s="534"/>
      <c r="H1845" s="534"/>
      <c r="I1845" s="506"/>
      <c r="J1845" s="506"/>
      <c r="K1845" s="506"/>
      <c r="L1845" s="506"/>
      <c r="M1845" s="506"/>
      <c r="N1845" s="506"/>
      <c r="O1845" s="506"/>
      <c r="P1845" s="506"/>
    </row>
    <row r="1846" spans="3:16" s="360" customFormat="1" ht="24.75" customHeight="1" x14ac:dyDescent="0.3">
      <c r="C1846" s="4975" t="s">
        <v>3437</v>
      </c>
      <c r="D1846" s="4976"/>
      <c r="E1846" s="4977"/>
      <c r="F1846" s="534"/>
      <c r="G1846" s="534"/>
      <c r="H1846" s="534"/>
      <c r="I1846" s="506"/>
      <c r="J1846" s="506"/>
      <c r="K1846" s="506"/>
      <c r="L1846" s="506"/>
      <c r="M1846" s="506"/>
      <c r="N1846" s="506"/>
      <c r="O1846" s="506"/>
      <c r="P1846" s="506"/>
    </row>
    <row r="1847" spans="3:16" s="360" customFormat="1" ht="26.25" customHeight="1" x14ac:dyDescent="0.3">
      <c r="C1847" s="4975" t="s">
        <v>3438</v>
      </c>
      <c r="D1847" s="4976"/>
      <c r="E1847" s="4977"/>
      <c r="F1847" s="534"/>
      <c r="G1847" s="534"/>
      <c r="H1847" s="534"/>
      <c r="I1847" s="506"/>
      <c r="J1847" s="506"/>
      <c r="K1847" s="506"/>
      <c r="L1847" s="506"/>
      <c r="M1847" s="506"/>
      <c r="N1847" s="506"/>
      <c r="O1847" s="506"/>
      <c r="P1847" s="506"/>
    </row>
    <row r="1848" spans="3:16" s="360" customFormat="1" ht="15" customHeight="1" thickBot="1" x14ac:dyDescent="0.35">
      <c r="C1848" s="4978" t="s">
        <v>3439</v>
      </c>
      <c r="D1848" s="4979"/>
      <c r="E1848" s="1815"/>
      <c r="F1848" s="534"/>
      <c r="G1848" s="534"/>
      <c r="H1848" s="534"/>
      <c r="I1848" s="506"/>
      <c r="J1848" s="506"/>
      <c r="K1848" s="506"/>
      <c r="L1848" s="506"/>
      <c r="M1848" s="506"/>
      <c r="N1848" s="506"/>
      <c r="O1848" s="506"/>
      <c r="P1848" s="506"/>
    </row>
    <row r="1849" spans="3:16" s="360" customFormat="1" ht="15" customHeight="1" thickTop="1" x14ac:dyDescent="0.3">
      <c r="C1849" s="4890"/>
      <c r="D1849" s="4890"/>
      <c r="E1849" s="4890"/>
      <c r="F1849" s="534"/>
      <c r="G1849" s="534"/>
      <c r="H1849" s="534"/>
      <c r="I1849" s="506"/>
      <c r="J1849" s="506"/>
      <c r="K1849" s="506"/>
      <c r="L1849" s="506"/>
      <c r="M1849" s="506"/>
      <c r="N1849" s="506"/>
      <c r="O1849" s="506"/>
      <c r="P1849" s="506"/>
    </row>
    <row r="1850" spans="3:16" s="360" customFormat="1" ht="15" customHeight="1" thickBot="1" x14ac:dyDescent="0.35">
      <c r="C1850" s="534"/>
      <c r="D1850" s="534"/>
      <c r="E1850" s="534"/>
      <c r="F1850" s="534"/>
      <c r="G1850" s="534"/>
      <c r="H1850" s="534"/>
      <c r="I1850" s="506"/>
      <c r="J1850" s="506"/>
      <c r="K1850" s="506"/>
      <c r="L1850" s="506"/>
      <c r="M1850" s="506"/>
      <c r="N1850" s="506"/>
      <c r="O1850" s="506"/>
      <c r="P1850" s="506"/>
    </row>
    <row r="1851" spans="3:16" s="360" customFormat="1" ht="25.5" customHeight="1" x14ac:dyDescent="0.3">
      <c r="C1851" s="5028" t="s">
        <v>3198</v>
      </c>
      <c r="D1851" s="5029"/>
      <c r="E1851" s="5030"/>
      <c r="F1851" s="534"/>
      <c r="G1851" s="534"/>
      <c r="H1851" s="534"/>
      <c r="I1851" s="506"/>
      <c r="J1851" s="506"/>
      <c r="K1851" s="506"/>
      <c r="L1851" s="506"/>
      <c r="M1851" s="506"/>
      <c r="N1851" s="506"/>
      <c r="O1851" s="506"/>
      <c r="P1851" s="506"/>
    </row>
    <row r="1852" spans="3:16" s="360" customFormat="1" ht="26.25" customHeight="1" x14ac:dyDescent="0.3">
      <c r="C1852" s="1665" t="s">
        <v>3199</v>
      </c>
      <c r="D1852" s="1651" t="s">
        <v>3200</v>
      </c>
      <c r="E1852" s="1348" t="s">
        <v>3201</v>
      </c>
      <c r="F1852" s="534"/>
      <c r="G1852" s="534"/>
      <c r="H1852" s="534"/>
      <c r="I1852" s="506"/>
      <c r="J1852" s="506"/>
      <c r="K1852" s="506"/>
      <c r="L1852" s="506"/>
      <c r="M1852" s="506"/>
      <c r="N1852" s="506"/>
      <c r="O1852" s="506"/>
      <c r="P1852" s="506"/>
    </row>
    <row r="1853" spans="3:16" s="360" customFormat="1" ht="15" customHeight="1" x14ac:dyDescent="0.3">
      <c r="C1853" s="1666" t="s">
        <v>663</v>
      </c>
      <c r="D1853" s="1667" t="s">
        <v>242</v>
      </c>
      <c r="E1853" s="1668">
        <v>0.5</v>
      </c>
      <c r="F1853" s="534"/>
      <c r="G1853" s="534"/>
      <c r="H1853" s="534"/>
      <c r="I1853" s="506"/>
      <c r="J1853" s="506"/>
      <c r="K1853" s="506"/>
      <c r="L1853" s="506"/>
      <c r="M1853" s="506"/>
      <c r="N1853" s="506"/>
      <c r="O1853" s="506"/>
      <c r="P1853" s="506"/>
    </row>
    <row r="1854" spans="3:16" s="360" customFormat="1" ht="15" customHeight="1" x14ac:dyDescent="0.3">
      <c r="C1854" s="1666" t="s">
        <v>664</v>
      </c>
      <c r="D1854" s="949" t="s">
        <v>3202</v>
      </c>
      <c r="E1854" s="1668">
        <v>0.5</v>
      </c>
      <c r="F1854" s="534"/>
      <c r="G1854" s="534"/>
      <c r="H1854" s="534"/>
      <c r="I1854" s="506"/>
      <c r="J1854" s="506"/>
      <c r="K1854" s="506"/>
      <c r="L1854" s="506"/>
      <c r="M1854" s="506"/>
      <c r="N1854" s="506"/>
      <c r="O1854" s="506"/>
      <c r="P1854" s="506"/>
    </row>
    <row r="1855" spans="3:16" s="360" customFormat="1" ht="15" customHeight="1" x14ac:dyDescent="0.3">
      <c r="C1855" s="1666" t="s">
        <v>3203</v>
      </c>
      <c r="D1855" s="1669" t="s">
        <v>3204</v>
      </c>
      <c r="E1855" s="1668">
        <v>0.5</v>
      </c>
      <c r="F1855" s="534"/>
      <c r="G1855" s="534"/>
      <c r="H1855" s="534"/>
      <c r="I1855" s="506"/>
      <c r="J1855" s="506"/>
      <c r="K1855" s="506"/>
      <c r="L1855" s="506"/>
      <c r="M1855" s="506"/>
      <c r="N1855" s="506"/>
      <c r="O1855" s="506"/>
      <c r="P1855" s="506"/>
    </row>
    <row r="1856" spans="3:16" s="360" customFormat="1" ht="15" customHeight="1" x14ac:dyDescent="0.3">
      <c r="C1856" s="1666" t="s">
        <v>3205</v>
      </c>
      <c r="D1856" s="949" t="s">
        <v>243</v>
      </c>
      <c r="E1856" s="1668">
        <v>0.5</v>
      </c>
      <c r="F1856" s="534"/>
      <c r="G1856" s="534"/>
      <c r="H1856" s="534"/>
      <c r="I1856" s="506"/>
      <c r="J1856" s="506"/>
      <c r="K1856" s="506"/>
      <c r="L1856" s="506"/>
      <c r="M1856" s="506"/>
      <c r="N1856" s="506"/>
      <c r="O1856" s="506"/>
      <c r="P1856" s="506"/>
    </row>
    <row r="1857" spans="3:16" s="360" customFormat="1" ht="15" customHeight="1" x14ac:dyDescent="0.3">
      <c r="C1857" s="1666" t="s">
        <v>3206</v>
      </c>
      <c r="D1857" s="949" t="s">
        <v>1614</v>
      </c>
      <c r="E1857" s="1668">
        <v>0.5</v>
      </c>
      <c r="F1857" s="534"/>
      <c r="G1857" s="534"/>
      <c r="H1857" s="534"/>
      <c r="I1857" s="506"/>
      <c r="J1857" s="506"/>
      <c r="K1857" s="506"/>
      <c r="L1857" s="506"/>
      <c r="M1857" s="506"/>
      <c r="N1857" s="506"/>
      <c r="O1857" s="506"/>
      <c r="P1857" s="506"/>
    </row>
    <row r="1858" spans="3:16" s="360" customFormat="1" ht="15" customHeight="1" x14ac:dyDescent="0.3">
      <c r="C1858" s="1666" t="s">
        <v>3207</v>
      </c>
      <c r="D1858" s="949" t="s">
        <v>1150</v>
      </c>
      <c r="E1858" s="1668">
        <v>0.5</v>
      </c>
      <c r="F1858" s="534"/>
      <c r="G1858" s="534"/>
      <c r="H1858" s="534"/>
      <c r="I1858" s="506"/>
      <c r="J1858" s="506"/>
      <c r="K1858" s="506"/>
      <c r="L1858" s="506"/>
      <c r="M1858" s="506"/>
      <c r="N1858" s="506"/>
      <c r="O1858" s="506"/>
      <c r="P1858" s="506"/>
    </row>
    <row r="1859" spans="3:16" s="360" customFormat="1" ht="15" customHeight="1" x14ac:dyDescent="0.3">
      <c r="C1859" s="1666" t="s">
        <v>3208</v>
      </c>
      <c r="D1859" s="949" t="s">
        <v>3209</v>
      </c>
      <c r="E1859" s="1668">
        <v>4.49</v>
      </c>
      <c r="F1859" s="534"/>
      <c r="G1859" s="534"/>
      <c r="H1859" s="534"/>
      <c r="I1859" s="506"/>
      <c r="J1859" s="506"/>
      <c r="K1859" s="506"/>
      <c r="L1859" s="506"/>
      <c r="M1859" s="506"/>
      <c r="N1859" s="506"/>
      <c r="O1859" s="506"/>
      <c r="P1859" s="506"/>
    </row>
    <row r="1860" spans="3:16" s="360" customFormat="1" ht="15" customHeight="1" x14ac:dyDescent="0.3">
      <c r="C1860" s="1666" t="s">
        <v>3210</v>
      </c>
      <c r="D1860" s="949" t="s">
        <v>1604</v>
      </c>
      <c r="E1860" s="1668">
        <v>0.95</v>
      </c>
      <c r="F1860" s="534"/>
      <c r="G1860" s="534"/>
      <c r="H1860" s="534"/>
      <c r="I1860" s="506"/>
      <c r="J1860" s="506"/>
      <c r="K1860" s="506"/>
      <c r="L1860" s="506"/>
      <c r="M1860" s="506"/>
      <c r="N1860" s="506"/>
      <c r="O1860" s="506"/>
      <c r="P1860" s="506"/>
    </row>
    <row r="1861" spans="3:16" s="360" customFormat="1" ht="15" customHeight="1" x14ac:dyDescent="0.3">
      <c r="C1861" s="1666" t="s">
        <v>3211</v>
      </c>
      <c r="D1861" s="949" t="s">
        <v>3212</v>
      </c>
      <c r="E1861" s="1668">
        <v>0.5</v>
      </c>
      <c r="F1861" s="534"/>
      <c r="G1861" s="534"/>
      <c r="H1861" s="534"/>
      <c r="I1861" s="506"/>
      <c r="J1861" s="506"/>
      <c r="K1861" s="506"/>
      <c r="L1861" s="506"/>
      <c r="M1861" s="506"/>
      <c r="N1861" s="506"/>
      <c r="O1861" s="506"/>
      <c r="P1861" s="506"/>
    </row>
    <row r="1862" spans="3:16" s="360" customFormat="1" ht="15" customHeight="1" x14ac:dyDescent="0.3">
      <c r="C1862" s="1666" t="s">
        <v>3213</v>
      </c>
      <c r="D1862" s="949" t="s">
        <v>3214</v>
      </c>
      <c r="E1862" s="1668">
        <v>0.5</v>
      </c>
      <c r="F1862" s="534"/>
      <c r="G1862" s="534"/>
      <c r="H1862" s="534"/>
      <c r="I1862" s="506"/>
      <c r="J1862" s="506"/>
      <c r="K1862" s="506"/>
      <c r="L1862" s="506"/>
      <c r="M1862" s="506"/>
      <c r="N1862" s="506"/>
      <c r="O1862" s="506"/>
      <c r="P1862" s="506"/>
    </row>
    <row r="1863" spans="3:16" s="360" customFormat="1" ht="15" customHeight="1" x14ac:dyDescent="0.3">
      <c r="C1863" s="1666" t="s">
        <v>3215</v>
      </c>
      <c r="D1863" s="949" t="s">
        <v>1602</v>
      </c>
      <c r="E1863" s="1668">
        <v>0.5</v>
      </c>
      <c r="F1863" s="534"/>
      <c r="G1863" s="534"/>
      <c r="H1863" s="534"/>
      <c r="I1863" s="506"/>
      <c r="J1863" s="506"/>
      <c r="K1863" s="506"/>
      <c r="L1863" s="506"/>
      <c r="M1863" s="506"/>
      <c r="N1863" s="506"/>
      <c r="O1863" s="506"/>
      <c r="P1863" s="506"/>
    </row>
    <row r="1864" spans="3:16" s="360" customFormat="1" ht="15" customHeight="1" x14ac:dyDescent="0.3">
      <c r="C1864" s="1666" t="s">
        <v>3216</v>
      </c>
      <c r="D1864" s="949" t="s">
        <v>3217</v>
      </c>
      <c r="E1864" s="1668">
        <v>0.5</v>
      </c>
      <c r="F1864" s="534"/>
      <c r="G1864" s="534"/>
      <c r="H1864" s="534"/>
      <c r="I1864" s="506"/>
      <c r="J1864" s="506"/>
      <c r="K1864" s="506"/>
      <c r="L1864" s="506"/>
      <c r="M1864" s="506"/>
      <c r="N1864" s="506"/>
      <c r="O1864" s="506"/>
      <c r="P1864" s="506"/>
    </row>
    <row r="1865" spans="3:16" s="360" customFormat="1" ht="15" customHeight="1" x14ac:dyDescent="0.3">
      <c r="C1865" s="1666" t="s">
        <v>3218</v>
      </c>
      <c r="D1865" s="949" t="s">
        <v>3219</v>
      </c>
      <c r="E1865" s="1668">
        <v>0.5</v>
      </c>
      <c r="F1865" s="534"/>
      <c r="G1865" s="534"/>
      <c r="H1865" s="534"/>
      <c r="I1865" s="506"/>
      <c r="J1865" s="506"/>
      <c r="K1865" s="506"/>
      <c r="L1865" s="506"/>
      <c r="M1865" s="506"/>
      <c r="N1865" s="506"/>
      <c r="O1865" s="506"/>
      <c r="P1865" s="506"/>
    </row>
    <row r="1866" spans="3:16" s="360" customFormat="1" ht="15" customHeight="1" x14ac:dyDescent="0.3">
      <c r="C1866" s="1666" t="s">
        <v>3220</v>
      </c>
      <c r="D1866" s="949" t="s">
        <v>3221</v>
      </c>
      <c r="E1866" s="1668">
        <v>0.5</v>
      </c>
      <c r="F1866" s="534"/>
      <c r="G1866" s="534"/>
      <c r="H1866" s="534"/>
      <c r="I1866" s="506"/>
      <c r="J1866" s="506"/>
      <c r="K1866" s="506"/>
      <c r="L1866" s="506"/>
      <c r="M1866" s="506"/>
      <c r="N1866" s="506"/>
      <c r="O1866" s="506"/>
      <c r="P1866" s="506"/>
    </row>
    <row r="1867" spans="3:16" s="360" customFormat="1" ht="15" customHeight="1" x14ac:dyDescent="0.3">
      <c r="C1867" s="1666" t="s">
        <v>3222</v>
      </c>
      <c r="D1867" s="949" t="s">
        <v>3223</v>
      </c>
      <c r="E1867" s="1668">
        <v>0.5</v>
      </c>
      <c r="F1867" s="534"/>
      <c r="G1867" s="534"/>
      <c r="H1867" s="534"/>
      <c r="I1867" s="506"/>
      <c r="J1867" s="506"/>
      <c r="K1867" s="506"/>
      <c r="L1867" s="506"/>
      <c r="M1867" s="506"/>
      <c r="N1867" s="506"/>
      <c r="O1867" s="506"/>
      <c r="P1867" s="506"/>
    </row>
    <row r="1868" spans="3:16" s="360" customFormat="1" ht="15" customHeight="1" x14ac:dyDescent="0.3">
      <c r="C1868" s="1666" t="s">
        <v>3224</v>
      </c>
      <c r="D1868" s="949" t="s">
        <v>3225</v>
      </c>
      <c r="E1868" s="1668">
        <v>0.5</v>
      </c>
      <c r="F1868" s="534"/>
      <c r="G1868" s="534"/>
      <c r="H1868" s="534"/>
      <c r="I1868" s="506"/>
      <c r="J1868" s="506"/>
      <c r="K1868" s="506"/>
      <c r="L1868" s="506"/>
      <c r="M1868" s="506"/>
      <c r="N1868" s="506"/>
      <c r="O1868" s="506"/>
      <c r="P1868" s="506"/>
    </row>
    <row r="1869" spans="3:16" s="360" customFormat="1" ht="15" customHeight="1" x14ac:dyDescent="0.3">
      <c r="C1869" s="1666" t="s">
        <v>3226</v>
      </c>
      <c r="D1869" s="949" t="s">
        <v>3227</v>
      </c>
      <c r="E1869" s="1668">
        <v>0.5</v>
      </c>
      <c r="F1869" s="534"/>
      <c r="G1869" s="534"/>
      <c r="H1869" s="534"/>
      <c r="I1869" s="506"/>
      <c r="J1869" s="506"/>
      <c r="K1869" s="506"/>
      <c r="L1869" s="506"/>
      <c r="M1869" s="506"/>
      <c r="N1869" s="506"/>
      <c r="O1869" s="506"/>
      <c r="P1869" s="506"/>
    </row>
    <row r="1870" spans="3:16" s="360" customFormat="1" ht="15" customHeight="1" x14ac:dyDescent="0.3">
      <c r="C1870" s="1666" t="s">
        <v>3228</v>
      </c>
      <c r="D1870" s="949" t="s">
        <v>3229</v>
      </c>
      <c r="E1870" s="1668">
        <v>0.5</v>
      </c>
      <c r="F1870" s="534"/>
      <c r="G1870" s="534"/>
      <c r="H1870" s="534"/>
      <c r="I1870" s="506"/>
      <c r="J1870" s="506"/>
      <c r="K1870" s="506"/>
      <c r="L1870" s="506"/>
      <c r="M1870" s="506"/>
      <c r="N1870" s="506"/>
      <c r="O1870" s="506"/>
      <c r="P1870" s="506"/>
    </row>
    <row r="1871" spans="3:16" s="360" customFormat="1" ht="15" customHeight="1" x14ac:dyDescent="0.3">
      <c r="C1871" s="1666" t="s">
        <v>3230</v>
      </c>
      <c r="D1871" s="949" t="s">
        <v>3231</v>
      </c>
      <c r="E1871" s="1668">
        <v>0.5</v>
      </c>
      <c r="F1871" s="534"/>
      <c r="G1871" s="534"/>
      <c r="H1871" s="534"/>
      <c r="I1871" s="506"/>
      <c r="J1871" s="506"/>
      <c r="K1871" s="506"/>
      <c r="L1871" s="506"/>
      <c r="M1871" s="506"/>
      <c r="N1871" s="506"/>
      <c r="O1871" s="506"/>
      <c r="P1871" s="506"/>
    </row>
    <row r="1872" spans="3:16" s="360" customFormat="1" ht="15" customHeight="1" x14ac:dyDescent="0.3">
      <c r="C1872" s="1666" t="s">
        <v>3232</v>
      </c>
      <c r="D1872" s="949" t="s">
        <v>3233</v>
      </c>
      <c r="E1872" s="1668">
        <v>0.5</v>
      </c>
      <c r="F1872" s="534"/>
      <c r="G1872" s="534"/>
      <c r="H1872" s="534"/>
      <c r="I1872" s="506"/>
      <c r="J1872" s="506"/>
      <c r="K1872" s="506"/>
      <c r="L1872" s="506"/>
      <c r="M1872" s="506"/>
      <c r="N1872" s="506"/>
      <c r="O1872" s="506"/>
      <c r="P1872" s="506"/>
    </row>
    <row r="1873" spans="3:16" s="360" customFormat="1" ht="15" customHeight="1" x14ac:dyDescent="0.3">
      <c r="C1873" s="1666" t="s">
        <v>3234</v>
      </c>
      <c r="D1873" s="949" t="s">
        <v>3235</v>
      </c>
      <c r="E1873" s="1668">
        <v>0.5</v>
      </c>
      <c r="F1873" s="534"/>
      <c r="G1873" s="534"/>
      <c r="H1873" s="534"/>
      <c r="I1873" s="506"/>
      <c r="J1873" s="506"/>
      <c r="K1873" s="506"/>
      <c r="L1873" s="506"/>
      <c r="M1873" s="506"/>
      <c r="N1873" s="506"/>
      <c r="O1873" s="506"/>
      <c r="P1873" s="506"/>
    </row>
    <row r="1874" spans="3:16" s="360" customFormat="1" ht="15" customHeight="1" x14ac:dyDescent="0.3">
      <c r="C1874" s="1666" t="s">
        <v>3236</v>
      </c>
      <c r="D1874" s="949" t="s">
        <v>3237</v>
      </c>
      <c r="E1874" s="1668">
        <v>0.5</v>
      </c>
      <c r="F1874" s="534"/>
      <c r="G1874" s="534"/>
      <c r="H1874" s="534"/>
      <c r="I1874" s="506"/>
      <c r="J1874" s="506"/>
      <c r="K1874" s="506"/>
      <c r="L1874" s="506"/>
      <c r="M1874" s="506"/>
      <c r="N1874" s="506"/>
      <c r="O1874" s="506"/>
      <c r="P1874" s="506"/>
    </row>
    <row r="1875" spans="3:16" s="360" customFormat="1" ht="15" customHeight="1" x14ac:dyDescent="0.3">
      <c r="C1875" s="1666" t="s">
        <v>3238</v>
      </c>
      <c r="D1875" s="949" t="s">
        <v>3239</v>
      </c>
      <c r="E1875" s="1668">
        <v>0.5</v>
      </c>
      <c r="F1875" s="534"/>
      <c r="G1875" s="534"/>
      <c r="H1875" s="534"/>
      <c r="I1875" s="506"/>
      <c r="J1875" s="506"/>
      <c r="K1875" s="506"/>
      <c r="L1875" s="506"/>
      <c r="M1875" s="506"/>
      <c r="N1875" s="506"/>
      <c r="O1875" s="506"/>
      <c r="P1875" s="506"/>
    </row>
    <row r="1876" spans="3:16" s="360" customFormat="1" ht="15" customHeight="1" x14ac:dyDescent="0.3">
      <c r="C1876" s="1666" t="s">
        <v>3240</v>
      </c>
      <c r="D1876" s="949" t="s">
        <v>3241</v>
      </c>
      <c r="E1876" s="1668">
        <v>0.5</v>
      </c>
      <c r="F1876" s="534"/>
      <c r="G1876" s="534"/>
      <c r="H1876" s="534"/>
      <c r="I1876" s="506"/>
      <c r="J1876" s="506"/>
      <c r="K1876" s="506"/>
      <c r="L1876" s="506"/>
      <c r="M1876" s="506"/>
      <c r="N1876" s="506"/>
      <c r="O1876" s="506"/>
      <c r="P1876" s="506"/>
    </row>
    <row r="1877" spans="3:16" s="360" customFormat="1" ht="15" customHeight="1" x14ac:dyDescent="0.3">
      <c r="C1877" s="1666" t="s">
        <v>3242</v>
      </c>
      <c r="D1877" s="949" t="s">
        <v>3243</v>
      </c>
      <c r="E1877" s="1668">
        <v>0.5</v>
      </c>
      <c r="F1877" s="534"/>
      <c r="G1877" s="534"/>
      <c r="H1877" s="534"/>
      <c r="I1877" s="506"/>
      <c r="J1877" s="506"/>
      <c r="K1877" s="506"/>
      <c r="L1877" s="506"/>
      <c r="M1877" s="506"/>
      <c r="N1877" s="506"/>
      <c r="O1877" s="506"/>
      <c r="P1877" s="506"/>
    </row>
    <row r="1878" spans="3:16" s="360" customFormat="1" ht="15" customHeight="1" x14ac:dyDescent="0.3">
      <c r="C1878" s="1666" t="s">
        <v>3244</v>
      </c>
      <c r="D1878" s="949" t="s">
        <v>3245</v>
      </c>
      <c r="E1878" s="1668">
        <v>0.5</v>
      </c>
      <c r="F1878" s="534"/>
      <c r="G1878" s="534"/>
      <c r="H1878" s="534"/>
      <c r="I1878" s="506"/>
      <c r="J1878" s="506"/>
      <c r="K1878" s="506"/>
      <c r="L1878" s="506"/>
      <c r="M1878" s="506"/>
      <c r="N1878" s="506"/>
      <c r="O1878" s="506"/>
      <c r="P1878" s="506"/>
    </row>
    <row r="1879" spans="3:16" s="360" customFormat="1" ht="15" customHeight="1" x14ac:dyDescent="0.3">
      <c r="C1879" s="1666" t="s">
        <v>3246</v>
      </c>
      <c r="D1879" s="949" t="s">
        <v>3247</v>
      </c>
      <c r="E1879" s="1668">
        <v>0.5</v>
      </c>
      <c r="F1879" s="534"/>
      <c r="G1879" s="534"/>
      <c r="H1879" s="534"/>
      <c r="I1879" s="506"/>
      <c r="J1879" s="506"/>
      <c r="K1879" s="506"/>
      <c r="L1879" s="506"/>
      <c r="M1879" s="506"/>
      <c r="N1879" s="506"/>
      <c r="O1879" s="506"/>
      <c r="P1879" s="506"/>
    </row>
    <row r="1880" spans="3:16" s="360" customFormat="1" ht="15" customHeight="1" thickBot="1" x14ac:dyDescent="0.35">
      <c r="C1880" s="1670" t="s">
        <v>2944</v>
      </c>
      <c r="D1880" s="5026" t="s">
        <v>3248</v>
      </c>
      <c r="E1880" s="5027"/>
      <c r="F1880" s="534"/>
      <c r="G1880" s="534"/>
      <c r="H1880" s="534"/>
      <c r="I1880" s="506"/>
      <c r="J1880" s="506"/>
      <c r="K1880" s="506"/>
      <c r="L1880" s="506"/>
      <c r="M1880" s="506"/>
      <c r="N1880" s="506"/>
      <c r="O1880" s="506"/>
      <c r="P1880" s="506"/>
    </row>
    <row r="1881" spans="3:16" s="360" customFormat="1" ht="15" customHeight="1" thickTop="1" x14ac:dyDescent="0.3">
      <c r="C1881" s="4890"/>
      <c r="D1881" s="4890"/>
      <c r="E1881" s="4890"/>
      <c r="F1881" s="534"/>
      <c r="G1881" s="534"/>
      <c r="H1881" s="534"/>
      <c r="I1881" s="506"/>
      <c r="J1881" s="506"/>
      <c r="K1881" s="506"/>
      <c r="L1881" s="506"/>
      <c r="M1881" s="506"/>
      <c r="N1881" s="506"/>
      <c r="O1881" s="506"/>
      <c r="P1881" s="506"/>
    </row>
    <row r="1882" spans="3:16" s="360" customFormat="1" ht="15" customHeight="1" thickBot="1" x14ac:dyDescent="0.35">
      <c r="C1882" s="534"/>
      <c r="D1882" s="534"/>
      <c r="E1882" s="534"/>
      <c r="F1882" s="534"/>
      <c r="G1882" s="534"/>
      <c r="H1882" s="534"/>
      <c r="I1882" s="506"/>
      <c r="J1882" s="506"/>
      <c r="K1882" s="506"/>
      <c r="L1882" s="506"/>
      <c r="M1882" s="506"/>
      <c r="N1882" s="506"/>
      <c r="O1882" s="506"/>
      <c r="P1882" s="506"/>
    </row>
    <row r="1883" spans="3:16" s="360" customFormat="1" ht="15" customHeight="1" thickTop="1" x14ac:dyDescent="0.2">
      <c r="C1883" s="4954" t="s">
        <v>3189</v>
      </c>
      <c r="D1883" s="4906"/>
      <c r="E1883" s="4906"/>
      <c r="F1883" s="4906"/>
      <c r="G1883" s="4906"/>
      <c r="H1883" s="4906"/>
      <c r="I1883" s="4906"/>
      <c r="J1883" s="4906"/>
      <c r="K1883" s="4906"/>
      <c r="L1883" s="4906"/>
      <c r="M1883" s="4906"/>
      <c r="N1883" s="4907"/>
      <c r="O1883" s="506"/>
      <c r="P1883" s="506"/>
    </row>
    <row r="1884" spans="3:16" s="360" customFormat="1" ht="15" customHeight="1" thickBot="1" x14ac:dyDescent="0.25">
      <c r="C1884" s="831"/>
      <c r="D1884" s="712"/>
      <c r="E1884" s="712"/>
      <c r="F1884" s="712"/>
      <c r="G1884" s="712"/>
      <c r="H1884" s="712"/>
      <c r="I1884" s="712"/>
      <c r="J1884" s="712"/>
      <c r="K1884" s="712"/>
      <c r="L1884" s="712"/>
      <c r="M1884" s="712"/>
      <c r="N1884" s="832"/>
      <c r="O1884" s="506"/>
      <c r="P1884" s="506"/>
    </row>
    <row r="1885" spans="3:16" s="360" customFormat="1" ht="15" customHeight="1" thickBot="1" x14ac:dyDescent="0.25">
      <c r="C1885" s="4991" t="s">
        <v>560</v>
      </c>
      <c r="D1885" s="4992"/>
      <c r="E1885" s="4868" t="s">
        <v>2765</v>
      </c>
      <c r="F1885" s="4869"/>
      <c r="G1885" s="4869"/>
      <c r="H1885" s="4869"/>
      <c r="I1885" s="4869"/>
      <c r="J1885" s="4869"/>
      <c r="K1885" s="4869"/>
      <c r="L1885" s="4869"/>
      <c r="M1885" s="4869"/>
      <c r="N1885" s="4870"/>
      <c r="O1885" s="506"/>
      <c r="P1885" s="506"/>
    </row>
    <row r="1886" spans="3:16" s="360" customFormat="1" ht="15" customHeight="1" thickBot="1" x14ac:dyDescent="0.25">
      <c r="C1886" s="5034"/>
      <c r="D1886" s="5035"/>
      <c r="E1886" s="4868" t="s">
        <v>3040</v>
      </c>
      <c r="F1886" s="4869"/>
      <c r="G1886" s="4869"/>
      <c r="H1886" s="4868" t="s">
        <v>1513</v>
      </c>
      <c r="I1886" s="4869"/>
      <c r="J1886" s="5039"/>
      <c r="K1886" s="4868" t="s">
        <v>340</v>
      </c>
      <c r="L1886" s="4869"/>
      <c r="M1886" s="4869"/>
      <c r="N1886" s="4870"/>
      <c r="O1886" s="506"/>
      <c r="P1886" s="506"/>
    </row>
    <row r="1887" spans="3:16" s="360" customFormat="1" ht="15" customHeight="1" x14ac:dyDescent="0.2">
      <c r="C1887" s="1655" t="s">
        <v>2768</v>
      </c>
      <c r="D1887" s="1656" t="s">
        <v>2769</v>
      </c>
      <c r="E1887" s="974" t="s">
        <v>2770</v>
      </c>
      <c r="F1887" s="833" t="s">
        <v>563</v>
      </c>
      <c r="G1887" s="855" t="s">
        <v>1413</v>
      </c>
      <c r="H1887" s="1426" t="s">
        <v>2773</v>
      </c>
      <c r="I1887" s="1426" t="s">
        <v>1057</v>
      </c>
      <c r="J1887" s="1426" t="s">
        <v>2321</v>
      </c>
      <c r="K1887" s="1426" t="s">
        <v>3190</v>
      </c>
      <c r="L1887" s="1426" t="s">
        <v>318</v>
      </c>
      <c r="M1887" s="1426" t="s">
        <v>3191</v>
      </c>
      <c r="N1887" s="1464" t="s">
        <v>2560</v>
      </c>
      <c r="O1887" s="506"/>
      <c r="P1887" s="506"/>
    </row>
    <row r="1888" spans="3:16" s="360" customFormat="1" ht="27" customHeight="1" x14ac:dyDescent="0.2">
      <c r="C1888" s="1027" t="s">
        <v>3192</v>
      </c>
      <c r="D1888" s="836">
        <v>49</v>
      </c>
      <c r="E1888" s="836" t="s">
        <v>1534</v>
      </c>
      <c r="F1888" s="838">
        <v>0.15</v>
      </c>
      <c r="G1888" s="838">
        <v>0.15</v>
      </c>
      <c r="H1888" s="838">
        <v>49</v>
      </c>
      <c r="I1888" s="1114">
        <v>2000</v>
      </c>
      <c r="J1888" s="840">
        <v>0.1</v>
      </c>
      <c r="K1888" s="838">
        <v>0</v>
      </c>
      <c r="L1888" s="1113">
        <v>50</v>
      </c>
      <c r="M1888" s="1657">
        <v>0.06</v>
      </c>
      <c r="N1888" s="1475">
        <v>0.1</v>
      </c>
      <c r="O1888" s="506"/>
      <c r="P1888" s="506"/>
    </row>
    <row r="1889" spans="3:16" s="360" customFormat="1" ht="32.25" customHeight="1" x14ac:dyDescent="0.2">
      <c r="C1889" s="1027" t="s">
        <v>3193</v>
      </c>
      <c r="D1889" s="836">
        <v>59</v>
      </c>
      <c r="E1889" s="836" t="s">
        <v>1534</v>
      </c>
      <c r="F1889" s="838">
        <v>0.15</v>
      </c>
      <c r="G1889" s="838">
        <v>0.15</v>
      </c>
      <c r="H1889" s="838">
        <v>59</v>
      </c>
      <c r="I1889" s="1473">
        <v>3000</v>
      </c>
      <c r="J1889" s="840">
        <v>0.1</v>
      </c>
      <c r="K1889" s="838">
        <v>0</v>
      </c>
      <c r="L1889" s="1474">
        <v>50</v>
      </c>
      <c r="M1889" s="1658">
        <v>0.06</v>
      </c>
      <c r="N1889" s="1475">
        <v>0.1</v>
      </c>
      <c r="O1889" s="506"/>
      <c r="P1889" s="506"/>
    </row>
    <row r="1890" spans="3:16" s="360" customFormat="1" ht="33" customHeight="1" x14ac:dyDescent="0.2">
      <c r="C1890" s="982" t="s">
        <v>3194</v>
      </c>
      <c r="D1890" s="836">
        <v>65</v>
      </c>
      <c r="E1890" s="836" t="s">
        <v>1534</v>
      </c>
      <c r="F1890" s="838">
        <v>0.15</v>
      </c>
      <c r="G1890" s="838">
        <v>0.15</v>
      </c>
      <c r="H1890" s="838">
        <v>65</v>
      </c>
      <c r="I1890" s="1473">
        <v>5000</v>
      </c>
      <c r="J1890" s="840">
        <v>0.1</v>
      </c>
      <c r="K1890" s="838">
        <v>0</v>
      </c>
      <c r="L1890" s="1474">
        <v>50</v>
      </c>
      <c r="M1890" s="1658">
        <v>0.06</v>
      </c>
      <c r="N1890" s="1475">
        <v>0.1</v>
      </c>
      <c r="O1890" s="506"/>
      <c r="P1890" s="506"/>
    </row>
    <row r="1891" spans="3:16" s="360" customFormat="1" ht="15" customHeight="1" x14ac:dyDescent="0.2">
      <c r="C1891" s="1304" t="s">
        <v>1474</v>
      </c>
      <c r="D1891" s="1300"/>
      <c r="E1891" s="1300"/>
      <c r="F1891" s="1659"/>
      <c r="G1891" s="1659"/>
      <c r="H1891" s="1659"/>
      <c r="I1891" s="1660"/>
      <c r="J1891" s="1661"/>
      <c r="K1891" s="1659"/>
      <c r="L1891" s="1662"/>
      <c r="M1891" s="1663"/>
      <c r="N1891" s="1664"/>
      <c r="O1891" s="506"/>
      <c r="P1891" s="506"/>
    </row>
    <row r="1892" spans="3:16" s="360" customFormat="1" ht="15" customHeight="1" x14ac:dyDescent="0.2">
      <c r="C1892" s="981" t="s">
        <v>2778</v>
      </c>
      <c r="D1892" s="712"/>
      <c r="E1892" s="848"/>
      <c r="F1892" s="848"/>
      <c r="G1892" s="848"/>
      <c r="H1892" s="848"/>
      <c r="I1892" s="848"/>
      <c r="J1892" s="848"/>
      <c r="K1892" s="848"/>
      <c r="L1892" s="848"/>
      <c r="M1892" s="848"/>
      <c r="N1892" s="1026"/>
      <c r="O1892" s="506"/>
      <c r="P1892" s="506"/>
    </row>
    <row r="1893" spans="3:16" s="360" customFormat="1" ht="15" customHeight="1" x14ac:dyDescent="0.2">
      <c r="C1893" s="981" t="s">
        <v>3195</v>
      </c>
      <c r="D1893" s="712"/>
      <c r="E1893" s="848"/>
      <c r="F1893" s="848"/>
      <c r="G1893" s="848"/>
      <c r="H1893" s="848"/>
      <c r="I1893" s="848"/>
      <c r="J1893" s="848"/>
      <c r="K1893" s="848"/>
      <c r="L1893" s="848"/>
      <c r="M1893" s="848"/>
      <c r="N1893" s="1026"/>
      <c r="O1893" s="506"/>
      <c r="P1893" s="506"/>
    </row>
    <row r="1894" spans="3:16" s="360" customFormat="1" ht="15" customHeight="1" x14ac:dyDescent="0.2">
      <c r="C1894" s="981" t="s">
        <v>3196</v>
      </c>
      <c r="D1894" s="712"/>
      <c r="E1894" s="712"/>
      <c r="F1894" s="712"/>
      <c r="G1894" s="712"/>
      <c r="H1894" s="712"/>
      <c r="I1894" s="712"/>
      <c r="J1894" s="712"/>
      <c r="K1894" s="712"/>
      <c r="L1894" s="712"/>
      <c r="M1894" s="712"/>
      <c r="N1894" s="832"/>
      <c r="O1894" s="506"/>
      <c r="P1894" s="506"/>
    </row>
    <row r="1895" spans="3:16" s="360" customFormat="1" ht="15" customHeight="1" thickBot="1" x14ac:dyDescent="0.25">
      <c r="C1895" s="1616" t="s">
        <v>3197</v>
      </c>
      <c r="D1895" s="851"/>
      <c r="E1895" s="851"/>
      <c r="F1895" s="851"/>
      <c r="G1895" s="851"/>
      <c r="H1895" s="851"/>
      <c r="I1895" s="851"/>
      <c r="J1895" s="851"/>
      <c r="K1895" s="851"/>
      <c r="L1895" s="851"/>
      <c r="M1895" s="851"/>
      <c r="N1895" s="852"/>
      <c r="O1895" s="506"/>
      <c r="P1895" s="506"/>
    </row>
    <row r="1896" spans="3:16" s="360" customFormat="1" ht="15" customHeight="1" thickTop="1" x14ac:dyDescent="0.3">
      <c r="C1896" s="4890"/>
      <c r="D1896" s="4890"/>
      <c r="E1896" s="4890"/>
      <c r="F1896" s="534"/>
      <c r="G1896" s="534"/>
      <c r="H1896" s="534"/>
      <c r="I1896" s="506"/>
      <c r="J1896" s="506"/>
      <c r="K1896" s="506"/>
      <c r="L1896" s="506"/>
      <c r="M1896" s="506"/>
      <c r="N1896" s="506"/>
      <c r="O1896" s="506"/>
      <c r="P1896" s="506"/>
    </row>
    <row r="1897" spans="3:16" s="360" customFormat="1" ht="15" customHeight="1" thickBot="1" x14ac:dyDescent="0.35">
      <c r="C1897" s="534"/>
      <c r="D1897" s="534"/>
      <c r="E1897" s="534"/>
      <c r="F1897" s="534"/>
      <c r="G1897" s="534"/>
      <c r="H1897" s="534"/>
      <c r="I1897" s="506"/>
      <c r="J1897" s="506"/>
      <c r="K1897" s="506"/>
      <c r="L1897" s="506"/>
      <c r="M1897" s="506"/>
      <c r="N1897" s="506"/>
      <c r="O1897" s="506"/>
      <c r="P1897" s="506"/>
    </row>
    <row r="1898" spans="3:16" s="360" customFormat="1" ht="15" customHeight="1" thickTop="1" thickBot="1" x14ac:dyDescent="0.3">
      <c r="C1898" s="5016" t="s">
        <v>3181</v>
      </c>
      <c r="D1898" s="5017"/>
      <c r="E1898" s="5017"/>
      <c r="F1898" s="5017"/>
      <c r="G1898" s="5017"/>
      <c r="H1898" s="5018"/>
      <c r="I1898" s="506"/>
      <c r="J1898" s="506"/>
      <c r="K1898" s="506"/>
      <c r="L1898" s="506"/>
      <c r="M1898" s="506"/>
      <c r="N1898" s="506"/>
      <c r="O1898" s="506"/>
      <c r="P1898" s="506"/>
    </row>
    <row r="1899" spans="3:16" s="360" customFormat="1" ht="15" customHeight="1" thickBot="1" x14ac:dyDescent="0.3">
      <c r="C1899" s="5019" t="s">
        <v>1864</v>
      </c>
      <c r="D1899" s="5020"/>
      <c r="E1899" s="5206" t="s">
        <v>345</v>
      </c>
      <c r="F1899" s="5207"/>
      <c r="G1899" s="5207"/>
      <c r="H1899" s="5208"/>
      <c r="I1899" s="506"/>
      <c r="J1899" s="506"/>
      <c r="K1899" s="506"/>
      <c r="L1899" s="506"/>
      <c r="M1899" s="506"/>
      <c r="N1899" s="506"/>
      <c r="O1899" s="506"/>
      <c r="P1899" s="506"/>
    </row>
    <row r="1900" spans="3:16" s="360" customFormat="1" ht="15" customHeight="1" x14ac:dyDescent="0.25">
      <c r="C1900" s="1671" t="s">
        <v>346</v>
      </c>
      <c r="D1900" s="1672" t="s">
        <v>347</v>
      </c>
      <c r="E1900" s="1672" t="s">
        <v>3182</v>
      </c>
      <c r="F1900" s="1672" t="s">
        <v>1866</v>
      </c>
      <c r="G1900" s="1672" t="s">
        <v>3183</v>
      </c>
      <c r="H1900" s="1673" t="s">
        <v>947</v>
      </c>
      <c r="I1900" s="506"/>
      <c r="J1900" s="506"/>
      <c r="K1900" s="506"/>
      <c r="L1900" s="506"/>
      <c r="M1900" s="506"/>
      <c r="N1900" s="506"/>
      <c r="O1900" s="506"/>
      <c r="P1900" s="506"/>
    </row>
    <row r="1901" spans="3:16" s="360" customFormat="1" ht="44.25" customHeight="1" thickBot="1" x14ac:dyDescent="0.3">
      <c r="C1901" s="1674" t="s">
        <v>3184</v>
      </c>
      <c r="D1901" s="1675">
        <v>26.99</v>
      </c>
      <c r="E1901" s="1676">
        <v>26.99</v>
      </c>
      <c r="F1901" s="1677" t="s">
        <v>1726</v>
      </c>
      <c r="G1901" s="1675" t="s">
        <v>3185</v>
      </c>
      <c r="H1901" s="1678" t="s">
        <v>167</v>
      </c>
      <c r="I1901" s="506"/>
      <c r="J1901" s="506"/>
      <c r="K1901" s="506"/>
      <c r="L1901" s="506"/>
      <c r="M1901" s="506"/>
      <c r="N1901" s="506"/>
      <c r="O1901" s="506"/>
      <c r="P1901" s="506"/>
    </row>
    <row r="1902" spans="3:16" s="360" customFormat="1" ht="15" customHeight="1" x14ac:dyDescent="0.25">
      <c r="C1902" s="1679" t="s">
        <v>1872</v>
      </c>
      <c r="D1902" s="1680"/>
      <c r="E1902" s="1681"/>
      <c r="F1902" s="1682"/>
      <c r="G1902" s="1681"/>
      <c r="H1902" s="1683"/>
      <c r="I1902" s="506"/>
      <c r="J1902" s="506"/>
      <c r="K1902" s="506"/>
      <c r="L1902" s="506"/>
      <c r="M1902" s="506"/>
      <c r="N1902" s="506"/>
      <c r="O1902" s="506"/>
      <c r="P1902" s="506"/>
    </row>
    <row r="1903" spans="3:16" s="360" customFormat="1" ht="33.75" customHeight="1" x14ac:dyDescent="0.25">
      <c r="C1903" s="5209" t="s">
        <v>3186</v>
      </c>
      <c r="D1903" s="5210"/>
      <c r="E1903" s="5210"/>
      <c r="F1903" s="5210"/>
      <c r="G1903" s="5210"/>
      <c r="H1903" s="5211"/>
      <c r="I1903" s="506"/>
      <c r="J1903" s="506"/>
      <c r="K1903" s="506"/>
      <c r="L1903" s="506"/>
      <c r="M1903" s="506"/>
      <c r="N1903" s="506"/>
      <c r="O1903" s="506"/>
      <c r="P1903" s="506"/>
    </row>
    <row r="1904" spans="3:16" s="360" customFormat="1" ht="18.75" customHeight="1" x14ac:dyDescent="0.25">
      <c r="C1904" s="5212" t="s">
        <v>3187</v>
      </c>
      <c r="D1904" s="5213"/>
      <c r="E1904" s="5213"/>
      <c r="F1904" s="5213"/>
      <c r="G1904" s="5213"/>
      <c r="H1904" s="5214"/>
      <c r="I1904" s="506"/>
      <c r="J1904" s="506"/>
      <c r="K1904" s="506"/>
      <c r="L1904" s="506"/>
      <c r="M1904" s="506"/>
      <c r="N1904" s="506"/>
      <c r="O1904" s="506"/>
      <c r="P1904" s="506"/>
    </row>
    <row r="1905" spans="3:16" s="360" customFormat="1" ht="15" customHeight="1" thickBot="1" x14ac:dyDescent="0.3">
      <c r="C1905" s="1684" t="s">
        <v>3188</v>
      </c>
      <c r="D1905" s="1685"/>
      <c r="E1905" s="1685"/>
      <c r="F1905" s="1685"/>
      <c r="G1905" s="1685"/>
      <c r="H1905" s="1686"/>
      <c r="I1905" s="506"/>
      <c r="J1905" s="506"/>
      <c r="K1905" s="506"/>
      <c r="L1905" s="506"/>
      <c r="M1905" s="506"/>
      <c r="N1905" s="506"/>
      <c r="O1905" s="506"/>
      <c r="P1905" s="506"/>
    </row>
    <row r="1906" spans="3:16" s="360" customFormat="1" ht="15" customHeight="1" thickTop="1" x14ac:dyDescent="0.3">
      <c r="C1906" s="4862"/>
      <c r="D1906" s="4862"/>
      <c r="E1906" s="4862"/>
      <c r="F1906" s="534"/>
      <c r="G1906" s="534"/>
      <c r="H1906" s="534"/>
      <c r="I1906" s="506"/>
      <c r="J1906" s="506"/>
      <c r="K1906" s="506"/>
      <c r="L1906" s="506"/>
      <c r="M1906" s="506"/>
      <c r="N1906" s="506"/>
      <c r="O1906" s="506"/>
      <c r="P1906" s="506"/>
    </row>
    <row r="1907" spans="3:16" s="360" customFormat="1" ht="15" customHeight="1" thickBot="1" x14ac:dyDescent="0.35">
      <c r="C1907" s="534"/>
      <c r="D1907" s="534"/>
      <c r="E1907" s="534"/>
      <c r="F1907" s="534"/>
      <c r="G1907" s="534"/>
      <c r="H1907" s="534"/>
      <c r="I1907" s="506"/>
      <c r="J1907" s="506"/>
      <c r="K1907" s="506"/>
      <c r="L1907" s="506"/>
      <c r="M1907" s="506"/>
      <c r="N1907" s="506"/>
      <c r="O1907" s="506"/>
      <c r="P1907" s="506"/>
    </row>
    <row r="1908" spans="3:16" s="360" customFormat="1" ht="24.75" customHeight="1" thickTop="1" x14ac:dyDescent="0.3">
      <c r="C1908" s="4905" t="s">
        <v>3148</v>
      </c>
      <c r="D1908" s="4906"/>
      <c r="E1908" s="4906"/>
      <c r="F1908" s="4906"/>
      <c r="G1908" s="4907"/>
      <c r="H1908" s="534"/>
      <c r="I1908" s="506"/>
      <c r="J1908" s="506"/>
      <c r="K1908" s="506"/>
      <c r="L1908" s="506"/>
      <c r="M1908" s="506"/>
      <c r="N1908" s="506"/>
      <c r="O1908" s="506"/>
      <c r="P1908" s="506"/>
    </row>
    <row r="1909" spans="3:16" s="360" customFormat="1" ht="15" customHeight="1" x14ac:dyDescent="0.3">
      <c r="C1909" s="1313"/>
      <c r="D1909" s="915"/>
      <c r="E1909" s="915"/>
      <c r="F1909" s="915"/>
      <c r="G1909" s="1314"/>
      <c r="H1909" s="534"/>
      <c r="I1909" s="506"/>
      <c r="J1909" s="506"/>
      <c r="K1909" s="506"/>
      <c r="L1909" s="506"/>
      <c r="M1909" s="506"/>
      <c r="N1909" s="506"/>
      <c r="O1909" s="506"/>
      <c r="P1909" s="506"/>
    </row>
    <row r="1910" spans="3:16" s="360" customFormat="1" ht="15" customHeight="1" x14ac:dyDescent="0.3">
      <c r="C1910" s="1646" t="s">
        <v>3149</v>
      </c>
      <c r="D1910" s="4419" t="s">
        <v>3150</v>
      </c>
      <c r="E1910" s="4419"/>
      <c r="F1910" s="4419"/>
      <c r="G1910" s="5215"/>
      <c r="H1910" s="534"/>
      <c r="I1910" s="506"/>
      <c r="J1910" s="506"/>
      <c r="K1910" s="506"/>
      <c r="L1910" s="506"/>
      <c r="M1910" s="506"/>
      <c r="N1910" s="506"/>
      <c r="O1910" s="506"/>
      <c r="P1910" s="506"/>
    </row>
    <row r="1911" spans="3:16" s="360" customFormat="1" ht="15" customHeight="1" x14ac:dyDescent="0.3">
      <c r="C1911" s="1646" t="s">
        <v>3151</v>
      </c>
      <c r="D1911" s="1503" t="s">
        <v>3152</v>
      </c>
      <c r="E1911" s="1503"/>
      <c r="F1911" s="1503"/>
      <c r="G1911" s="1649"/>
      <c r="H1911" s="534"/>
      <c r="I1911" s="506"/>
      <c r="J1911" s="506"/>
      <c r="K1911" s="506"/>
      <c r="L1911" s="506"/>
      <c r="M1911" s="506"/>
      <c r="N1911" s="506"/>
      <c r="O1911" s="506"/>
      <c r="P1911" s="506"/>
    </row>
    <row r="1912" spans="3:16" s="360" customFormat="1" ht="15" customHeight="1" x14ac:dyDescent="0.3">
      <c r="C1912" s="1646" t="s">
        <v>3153</v>
      </c>
      <c r="D1912" s="4411" t="s">
        <v>3154</v>
      </c>
      <c r="E1912" s="4947"/>
      <c r="F1912" s="4947"/>
      <c r="G1912" s="4895"/>
      <c r="H1912" s="534"/>
      <c r="I1912" s="506"/>
      <c r="J1912" s="506"/>
      <c r="K1912" s="506"/>
      <c r="L1912" s="506"/>
      <c r="M1912" s="506"/>
      <c r="N1912" s="506"/>
      <c r="O1912" s="506"/>
      <c r="P1912" s="506"/>
    </row>
    <row r="1913" spans="3:16" s="360" customFormat="1" ht="15" customHeight="1" x14ac:dyDescent="0.3">
      <c r="C1913" s="980" t="s">
        <v>3155</v>
      </c>
      <c r="D1913" s="4036" t="s">
        <v>3156</v>
      </c>
      <c r="E1913" s="4947"/>
      <c r="F1913" s="4947"/>
      <c r="G1913" s="4895"/>
      <c r="H1913" s="534"/>
      <c r="I1913" s="506"/>
      <c r="J1913" s="506"/>
      <c r="K1913" s="506"/>
      <c r="L1913" s="506"/>
      <c r="M1913" s="506"/>
      <c r="N1913" s="506"/>
      <c r="O1913" s="506"/>
      <c r="P1913" s="506"/>
    </row>
    <row r="1914" spans="3:16" s="360" customFormat="1" ht="15" customHeight="1" x14ac:dyDescent="0.3">
      <c r="C1914" s="980" t="s">
        <v>3157</v>
      </c>
      <c r="D1914" s="893" t="s">
        <v>3158</v>
      </c>
      <c r="E1914" s="712"/>
      <c r="F1914" s="712"/>
      <c r="G1914" s="832"/>
      <c r="H1914" s="534"/>
      <c r="I1914" s="506"/>
      <c r="J1914" s="506"/>
      <c r="K1914" s="506"/>
      <c r="L1914" s="506"/>
      <c r="M1914" s="506"/>
      <c r="N1914" s="506"/>
      <c r="O1914" s="506"/>
      <c r="P1914" s="506"/>
    </row>
    <row r="1915" spans="3:16" s="360" customFormat="1" ht="15" customHeight="1" x14ac:dyDescent="0.3">
      <c r="C1915" s="4955" t="s">
        <v>2946</v>
      </c>
      <c r="D1915" s="4411" t="s">
        <v>3159</v>
      </c>
      <c r="E1915" s="4947"/>
      <c r="F1915" s="4947"/>
      <c r="G1915" s="4895"/>
      <c r="H1915" s="534"/>
      <c r="I1915" s="506"/>
      <c r="J1915" s="506"/>
      <c r="K1915" s="506"/>
      <c r="L1915" s="506"/>
      <c r="M1915" s="506"/>
      <c r="N1915" s="506"/>
      <c r="O1915" s="506"/>
      <c r="P1915" s="506"/>
    </row>
    <row r="1916" spans="3:16" s="360" customFormat="1" ht="27" customHeight="1" x14ac:dyDescent="0.3">
      <c r="C1916" s="4955"/>
      <c r="D1916" s="4411" t="s">
        <v>3160</v>
      </c>
      <c r="E1916" s="4947"/>
      <c r="F1916" s="4947"/>
      <c r="G1916" s="4895"/>
      <c r="H1916" s="534"/>
      <c r="I1916" s="506"/>
      <c r="J1916" s="506"/>
      <c r="K1916" s="506"/>
      <c r="L1916" s="506"/>
      <c r="M1916" s="506"/>
      <c r="N1916" s="506"/>
      <c r="O1916" s="506"/>
      <c r="P1916" s="506"/>
    </row>
    <row r="1917" spans="3:16" s="360" customFormat="1" ht="15" customHeight="1" x14ac:dyDescent="0.3">
      <c r="C1917" s="4955"/>
      <c r="D1917" s="4411" t="s">
        <v>3161</v>
      </c>
      <c r="E1917" s="4947"/>
      <c r="F1917" s="4947"/>
      <c r="G1917" s="4895"/>
      <c r="H1917" s="534"/>
      <c r="I1917" s="506"/>
      <c r="J1917" s="506"/>
      <c r="K1917" s="506"/>
      <c r="L1917" s="506"/>
      <c r="M1917" s="506"/>
      <c r="N1917" s="506"/>
      <c r="O1917" s="506"/>
      <c r="P1917" s="506"/>
    </row>
    <row r="1918" spans="3:16" s="360" customFormat="1" ht="15" customHeight="1" x14ac:dyDescent="0.3">
      <c r="C1918" s="4955"/>
      <c r="D1918" s="4411" t="s">
        <v>3162</v>
      </c>
      <c r="E1918" s="4947"/>
      <c r="F1918" s="4947"/>
      <c r="G1918" s="4895"/>
      <c r="H1918" s="534"/>
      <c r="I1918" s="506"/>
      <c r="J1918" s="506"/>
      <c r="K1918" s="506"/>
      <c r="L1918" s="506"/>
      <c r="M1918" s="506"/>
      <c r="N1918" s="506"/>
      <c r="O1918" s="506"/>
      <c r="P1918" s="506"/>
    </row>
    <row r="1919" spans="3:16" s="360" customFormat="1" ht="15" customHeight="1" x14ac:dyDescent="0.3">
      <c r="C1919" s="980"/>
      <c r="D1919" s="712"/>
      <c r="E1919" s="712"/>
      <c r="F1919" s="712"/>
      <c r="G1919" s="832"/>
      <c r="H1919" s="534"/>
      <c r="I1919" s="506"/>
      <c r="J1919" s="506"/>
      <c r="K1919" s="506"/>
      <c r="L1919" s="506"/>
      <c r="M1919" s="506"/>
      <c r="N1919" s="506"/>
      <c r="O1919" s="506"/>
      <c r="P1919" s="506"/>
    </row>
    <row r="1920" spans="3:16" s="360" customFormat="1" ht="15" customHeight="1" x14ac:dyDescent="0.3">
      <c r="C1920" s="4967" t="s">
        <v>1539</v>
      </c>
      <c r="D1920" s="4064"/>
      <c r="E1920" s="4064"/>
      <c r="F1920" s="4064"/>
      <c r="G1920" s="1322"/>
      <c r="H1920" s="534"/>
      <c r="I1920" s="506"/>
      <c r="J1920" s="506"/>
      <c r="K1920" s="506"/>
      <c r="L1920" s="506"/>
      <c r="M1920" s="506"/>
      <c r="N1920" s="506"/>
      <c r="O1920" s="506"/>
      <c r="P1920" s="506"/>
    </row>
    <row r="1921" spans="3:16" s="360" customFormat="1" ht="15" customHeight="1" thickBot="1" x14ac:dyDescent="0.35">
      <c r="C1921" s="5009"/>
      <c r="D1921" s="5198"/>
      <c r="E1921" s="5198"/>
      <c r="F1921" s="5198"/>
      <c r="G1921" s="5010"/>
      <c r="H1921" s="534"/>
      <c r="I1921" s="506"/>
      <c r="J1921" s="506"/>
      <c r="K1921" s="506"/>
      <c r="L1921" s="506"/>
      <c r="M1921" s="506"/>
      <c r="N1921" s="506"/>
      <c r="O1921" s="506"/>
      <c r="P1921" s="506"/>
    </row>
    <row r="1922" spans="3:16" s="360" customFormat="1" ht="15" customHeight="1" thickTop="1" x14ac:dyDescent="0.3">
      <c r="C1922" s="4890"/>
      <c r="D1922" s="4890"/>
      <c r="E1922" s="4890"/>
      <c r="F1922" s="534"/>
      <c r="G1922" s="534"/>
      <c r="H1922" s="534"/>
      <c r="I1922" s="506"/>
      <c r="J1922" s="506"/>
      <c r="K1922" s="506"/>
      <c r="L1922" s="506"/>
      <c r="M1922" s="506"/>
      <c r="N1922" s="506"/>
      <c r="O1922" s="506"/>
      <c r="P1922" s="506"/>
    </row>
    <row r="1923" spans="3:16" s="360" customFormat="1" ht="15" customHeight="1" thickBot="1" x14ac:dyDescent="0.35">
      <c r="C1923" s="249"/>
      <c r="D1923" s="534"/>
      <c r="E1923" s="534"/>
      <c r="F1923" s="534"/>
      <c r="G1923" s="534"/>
      <c r="H1923" s="534"/>
      <c r="I1923" s="506"/>
      <c r="J1923" s="506"/>
      <c r="K1923" s="506"/>
      <c r="L1923" s="506"/>
      <c r="M1923" s="506"/>
      <c r="N1923" s="506"/>
      <c r="O1923" s="506"/>
      <c r="P1923" s="506"/>
    </row>
    <row r="1924" spans="3:16" s="360" customFormat="1" ht="15" customHeight="1" thickTop="1" x14ac:dyDescent="0.3">
      <c r="C1924" s="4905" t="s">
        <v>3079</v>
      </c>
      <c r="D1924" s="4906"/>
      <c r="E1924" s="4907"/>
      <c r="F1924" s="534"/>
      <c r="G1924" s="534"/>
      <c r="H1924" s="534"/>
      <c r="I1924" s="506"/>
      <c r="J1924" s="506"/>
      <c r="K1924" s="506"/>
      <c r="L1924" s="506"/>
      <c r="M1924" s="506"/>
      <c r="N1924" s="506"/>
      <c r="O1924" s="506"/>
      <c r="P1924" s="506"/>
    </row>
    <row r="1925" spans="3:16" s="360" customFormat="1" ht="15" customHeight="1" x14ac:dyDescent="0.3">
      <c r="C1925" s="5200" t="s">
        <v>3080</v>
      </c>
      <c r="D1925" s="5183" t="s">
        <v>3081</v>
      </c>
      <c r="E1925" s="5202"/>
      <c r="F1925" s="534"/>
      <c r="G1925" s="534"/>
      <c r="H1925" s="534"/>
      <c r="I1925" s="506"/>
      <c r="J1925" s="506"/>
      <c r="K1925" s="506"/>
      <c r="L1925" s="506"/>
      <c r="M1925" s="506"/>
      <c r="N1925" s="506"/>
      <c r="O1925" s="506"/>
      <c r="P1925" s="506"/>
    </row>
    <row r="1926" spans="3:16" s="360" customFormat="1" ht="33" customHeight="1" thickBot="1" x14ac:dyDescent="0.35">
      <c r="C1926" s="5201"/>
      <c r="D1926" s="1617" t="s">
        <v>3082</v>
      </c>
      <c r="E1926" s="1618" t="s">
        <v>3083</v>
      </c>
      <c r="F1926" s="534"/>
      <c r="G1926" s="534"/>
      <c r="H1926" s="534"/>
      <c r="I1926" s="506"/>
      <c r="J1926" s="506"/>
      <c r="K1926" s="506"/>
      <c r="L1926" s="506"/>
      <c r="M1926" s="506"/>
      <c r="N1926" s="506"/>
      <c r="O1926" s="506"/>
      <c r="P1926" s="506"/>
    </row>
    <row r="1927" spans="3:16" s="360" customFormat="1" ht="15" customHeight="1" x14ac:dyDescent="0.3">
      <c r="C1927" s="1619"/>
      <c r="D1927" s="1620"/>
      <c r="E1927" s="1621"/>
      <c r="F1927" s="534"/>
      <c r="G1927" s="534"/>
      <c r="H1927" s="534"/>
      <c r="I1927" s="506"/>
      <c r="J1927" s="506"/>
      <c r="K1927" s="506"/>
      <c r="L1927" s="506"/>
      <c r="M1927" s="506"/>
      <c r="N1927" s="506"/>
      <c r="O1927" s="506"/>
      <c r="P1927" s="506"/>
    </row>
    <row r="1928" spans="3:16" s="360" customFormat="1" ht="15" customHeight="1" x14ac:dyDescent="0.3">
      <c r="C1928" s="1622" t="s">
        <v>3084</v>
      </c>
      <c r="D1928" s="756">
        <v>1.2</v>
      </c>
      <c r="E1928" s="1623">
        <v>1.5</v>
      </c>
      <c r="F1928" s="534"/>
      <c r="G1928" s="534"/>
      <c r="H1928" s="534"/>
      <c r="I1928" s="506"/>
      <c r="J1928" s="506"/>
      <c r="K1928" s="506"/>
      <c r="L1928" s="506"/>
      <c r="M1928" s="506"/>
      <c r="N1928" s="506"/>
      <c r="O1928" s="506"/>
      <c r="P1928" s="506"/>
    </row>
    <row r="1929" spans="3:16" s="360" customFormat="1" ht="15" customHeight="1" x14ac:dyDescent="0.3">
      <c r="C1929" s="1622" t="s">
        <v>3085</v>
      </c>
      <c r="D1929" s="756">
        <v>1.5</v>
      </c>
      <c r="E1929" s="1623">
        <v>2.1</v>
      </c>
      <c r="F1929" s="534"/>
      <c r="G1929" s="534"/>
      <c r="H1929" s="534"/>
      <c r="I1929" s="506"/>
      <c r="J1929" s="506"/>
      <c r="K1929" s="506"/>
      <c r="L1929" s="506"/>
      <c r="M1929" s="506"/>
      <c r="N1929" s="506"/>
      <c r="O1929" s="506"/>
      <c r="P1929" s="506"/>
    </row>
    <row r="1930" spans="3:16" s="360" customFormat="1" ht="15" customHeight="1" x14ac:dyDescent="0.3">
      <c r="C1930" s="1622" t="s">
        <v>3086</v>
      </c>
      <c r="D1930" s="756">
        <v>2.1</v>
      </c>
      <c r="E1930" s="1623">
        <v>2.1</v>
      </c>
      <c r="F1930" s="534"/>
      <c r="G1930" s="534"/>
      <c r="H1930" s="534"/>
      <c r="I1930" s="506"/>
      <c r="J1930" s="506"/>
      <c r="K1930" s="506"/>
      <c r="L1930" s="506"/>
      <c r="M1930" s="506"/>
      <c r="N1930" s="506"/>
      <c r="O1930" s="506"/>
      <c r="P1930" s="506"/>
    </row>
    <row r="1931" spans="3:16" s="360" customFormat="1" ht="15" customHeight="1" x14ac:dyDescent="0.3">
      <c r="C1931" s="1622" t="s">
        <v>3087</v>
      </c>
      <c r="D1931" s="756">
        <v>1.2</v>
      </c>
      <c r="E1931" s="1623">
        <v>1.5</v>
      </c>
      <c r="F1931" s="534"/>
      <c r="G1931" s="534"/>
      <c r="H1931" s="534"/>
      <c r="I1931" s="506"/>
      <c r="J1931" s="506"/>
      <c r="K1931" s="506"/>
      <c r="L1931" s="506"/>
      <c r="M1931" s="506"/>
      <c r="N1931" s="506"/>
      <c r="O1931" s="506"/>
      <c r="P1931" s="506"/>
    </row>
    <row r="1932" spans="3:16" s="360" customFormat="1" ht="15" customHeight="1" x14ac:dyDescent="0.3">
      <c r="C1932" s="982" t="s">
        <v>3088</v>
      </c>
      <c r="D1932" s="1624">
        <v>0.25</v>
      </c>
      <c r="E1932" s="1625">
        <v>0.35</v>
      </c>
      <c r="F1932" s="534"/>
      <c r="G1932" s="534"/>
      <c r="H1932" s="534"/>
      <c r="I1932" s="506"/>
      <c r="J1932" s="506"/>
      <c r="K1932" s="506"/>
      <c r="L1932" s="506"/>
      <c r="M1932" s="506"/>
      <c r="N1932" s="506"/>
      <c r="O1932" s="506"/>
      <c r="P1932" s="506"/>
    </row>
    <row r="1933" spans="3:16" s="360" customFormat="1" ht="21" customHeight="1" thickBot="1" x14ac:dyDescent="0.35">
      <c r="C1933" s="1626" t="s">
        <v>3089</v>
      </c>
      <c r="D1933" s="1627" t="s">
        <v>3090</v>
      </c>
      <c r="E1933" s="1628" t="s">
        <v>3090</v>
      </c>
      <c r="F1933" s="534"/>
      <c r="G1933" s="534"/>
      <c r="H1933" s="534"/>
      <c r="I1933" s="506"/>
      <c r="J1933" s="506"/>
      <c r="K1933" s="506"/>
      <c r="L1933" s="506"/>
      <c r="M1933" s="506"/>
      <c r="N1933" s="506"/>
      <c r="O1933" s="506"/>
      <c r="P1933" s="506"/>
    </row>
    <row r="1934" spans="3:16" s="360" customFormat="1" ht="19.5" customHeight="1" x14ac:dyDescent="0.3">
      <c r="C1934" s="5203" t="s">
        <v>3091</v>
      </c>
      <c r="D1934" s="5204"/>
      <c r="E1934" s="1629"/>
      <c r="F1934" s="534"/>
      <c r="G1934" s="534"/>
      <c r="H1934" s="534"/>
      <c r="I1934" s="506"/>
      <c r="J1934" s="506"/>
      <c r="K1934" s="506"/>
      <c r="L1934" s="506"/>
      <c r="M1934" s="506"/>
      <c r="N1934" s="506"/>
      <c r="O1934" s="506"/>
      <c r="P1934" s="506"/>
    </row>
    <row r="1935" spans="3:16" s="360" customFormat="1" ht="26.25" customHeight="1" x14ac:dyDescent="0.3">
      <c r="C1935" s="4967" t="s">
        <v>3092</v>
      </c>
      <c r="D1935" s="4064"/>
      <c r="E1935" s="4953"/>
      <c r="F1935" s="534"/>
      <c r="G1935" s="534"/>
      <c r="H1935" s="534"/>
      <c r="I1935" s="506"/>
      <c r="J1935" s="506"/>
      <c r="K1935" s="506"/>
      <c r="L1935" s="506"/>
      <c r="M1935" s="506"/>
      <c r="N1935" s="506"/>
      <c r="O1935" s="506"/>
      <c r="P1935" s="506"/>
    </row>
    <row r="1936" spans="3:16" s="360" customFormat="1" ht="42.75" customHeight="1" x14ac:dyDescent="0.3">
      <c r="C1936" s="4967" t="s">
        <v>3093</v>
      </c>
      <c r="D1936" s="4064"/>
      <c r="E1936" s="4953"/>
      <c r="F1936" s="534"/>
      <c r="G1936" s="534"/>
      <c r="H1936" s="534"/>
      <c r="I1936" s="506"/>
      <c r="J1936" s="506"/>
      <c r="K1936" s="506"/>
      <c r="L1936" s="506"/>
      <c r="M1936" s="506"/>
      <c r="N1936" s="506"/>
      <c r="O1936" s="506"/>
      <c r="P1936" s="506"/>
    </row>
    <row r="1937" spans="3:16" s="360" customFormat="1" ht="15" customHeight="1" x14ac:dyDescent="0.3">
      <c r="C1937" s="4967" t="s">
        <v>3094</v>
      </c>
      <c r="D1937" s="4064"/>
      <c r="E1937" s="4953"/>
      <c r="F1937" s="534"/>
      <c r="G1937" s="534"/>
      <c r="H1937" s="534"/>
      <c r="I1937" s="506"/>
      <c r="J1937" s="506"/>
      <c r="K1937" s="506"/>
      <c r="L1937" s="506"/>
      <c r="M1937" s="506"/>
      <c r="N1937" s="506"/>
      <c r="O1937" s="506"/>
      <c r="P1937" s="506"/>
    </row>
    <row r="1938" spans="3:16" s="360" customFormat="1" ht="7.5" customHeight="1" thickBot="1" x14ac:dyDescent="0.35">
      <c r="C1938" s="5009"/>
      <c r="D1938" s="5198"/>
      <c r="E1938" s="5010"/>
      <c r="F1938" s="534"/>
      <c r="G1938" s="534"/>
      <c r="H1938" s="534"/>
      <c r="I1938" s="506"/>
      <c r="J1938" s="506"/>
      <c r="K1938" s="506"/>
      <c r="L1938" s="506"/>
      <c r="M1938" s="506"/>
      <c r="N1938" s="506"/>
      <c r="O1938" s="506"/>
      <c r="P1938" s="506"/>
    </row>
    <row r="1939" spans="3:16" s="360" customFormat="1" ht="15" customHeight="1" thickTop="1" x14ac:dyDescent="0.3">
      <c r="C1939" s="5064"/>
      <c r="D1939" s="5064"/>
      <c r="E1939" s="534"/>
      <c r="F1939" s="534"/>
      <c r="G1939" s="534"/>
      <c r="H1939" s="534"/>
      <c r="I1939" s="506"/>
      <c r="J1939" s="506"/>
      <c r="K1939" s="506"/>
      <c r="L1939" s="506"/>
      <c r="M1939" s="506"/>
      <c r="N1939" s="506"/>
      <c r="O1939" s="506"/>
      <c r="P1939" s="506"/>
    </row>
    <row r="1940" spans="3:16" s="360" customFormat="1" ht="15" customHeight="1" thickBot="1" x14ac:dyDescent="0.35">
      <c r="C1940" s="249"/>
      <c r="D1940" s="534"/>
      <c r="E1940" s="534"/>
      <c r="F1940" s="534"/>
      <c r="G1940" s="534"/>
      <c r="H1940" s="534"/>
      <c r="I1940" s="506"/>
      <c r="J1940" s="506"/>
      <c r="K1940" s="506"/>
      <c r="L1940" s="506"/>
      <c r="M1940" s="506"/>
      <c r="N1940" s="506"/>
      <c r="O1940" s="506"/>
      <c r="P1940" s="506"/>
    </row>
    <row r="1941" spans="3:16" s="360" customFormat="1" ht="15" customHeight="1" thickTop="1" x14ac:dyDescent="0.3">
      <c r="C1941" s="4905" t="s">
        <v>3103</v>
      </c>
      <c r="D1941" s="4906"/>
      <c r="E1941" s="4906"/>
      <c r="F1941" s="4906"/>
      <c r="G1941" s="4907"/>
      <c r="H1941" s="534"/>
      <c r="I1941" s="506"/>
      <c r="J1941" s="506"/>
      <c r="K1941" s="506"/>
      <c r="L1941" s="506"/>
      <c r="M1941" s="506"/>
      <c r="N1941" s="506"/>
      <c r="O1941" s="506"/>
      <c r="P1941" s="506"/>
    </row>
    <row r="1942" spans="3:16" s="360" customFormat="1" ht="15" customHeight="1" x14ac:dyDescent="0.3">
      <c r="C1942" s="1313"/>
      <c r="D1942" s="915"/>
      <c r="E1942" s="915"/>
      <c r="F1942" s="915"/>
      <c r="G1942" s="1314"/>
      <c r="H1942" s="534"/>
      <c r="I1942" s="506"/>
      <c r="J1942" s="506"/>
      <c r="K1942" s="506"/>
      <c r="L1942" s="506"/>
      <c r="M1942" s="506"/>
      <c r="N1942" s="506"/>
      <c r="O1942" s="506"/>
      <c r="P1942" s="506"/>
    </row>
    <row r="1943" spans="3:16" s="360" customFormat="1" ht="15" customHeight="1" x14ac:dyDescent="0.3">
      <c r="C1943" s="980" t="s">
        <v>71</v>
      </c>
      <c r="D1943" s="1373">
        <v>0.3</v>
      </c>
      <c r="E1943" s="893" t="s">
        <v>3104</v>
      </c>
      <c r="F1943" s="712"/>
      <c r="G1943" s="832"/>
      <c r="H1943" s="534"/>
      <c r="I1943" s="506"/>
      <c r="J1943" s="506"/>
      <c r="K1943" s="506"/>
      <c r="L1943" s="506"/>
      <c r="M1943" s="506"/>
      <c r="N1943" s="506"/>
      <c r="O1943" s="506"/>
      <c r="P1943" s="506"/>
    </row>
    <row r="1944" spans="3:16" s="360" customFormat="1" ht="15" customHeight="1" x14ac:dyDescent="0.3">
      <c r="C1944" s="4967" t="s">
        <v>3021</v>
      </c>
      <c r="D1944" s="4064"/>
      <c r="E1944" s="4064"/>
      <c r="F1944" s="4064"/>
      <c r="G1944" s="1322"/>
      <c r="H1944" s="534"/>
      <c r="I1944" s="506"/>
      <c r="J1944" s="506"/>
      <c r="K1944" s="506"/>
      <c r="L1944" s="506"/>
      <c r="M1944" s="506"/>
      <c r="N1944" s="506"/>
      <c r="O1944" s="506"/>
      <c r="P1944" s="506"/>
    </row>
    <row r="1945" spans="3:16" s="360" customFormat="1" ht="15" customHeight="1" thickBot="1" x14ac:dyDescent="0.35">
      <c r="C1945" s="5205" t="s">
        <v>3105</v>
      </c>
      <c r="D1945" s="5198"/>
      <c r="E1945" s="5198"/>
      <c r="F1945" s="5198"/>
      <c r="G1945" s="5010"/>
      <c r="H1945" s="534"/>
      <c r="I1945" s="506"/>
      <c r="J1945" s="506"/>
      <c r="K1945" s="506"/>
      <c r="L1945" s="506"/>
      <c r="M1945" s="506"/>
      <c r="N1945" s="506"/>
      <c r="O1945" s="506"/>
      <c r="P1945" s="506"/>
    </row>
    <row r="1946" spans="3:16" s="360" customFormat="1" ht="15" customHeight="1" thickTop="1" x14ac:dyDescent="0.3">
      <c r="C1946" s="5199"/>
      <c r="D1946" s="5199"/>
      <c r="E1946"/>
      <c r="F1946"/>
      <c r="G1946"/>
      <c r="H1946" s="534"/>
      <c r="I1946" s="506"/>
      <c r="J1946" s="506"/>
      <c r="K1946" s="506"/>
      <c r="L1946" s="506"/>
      <c r="M1946" s="506"/>
      <c r="N1946" s="506"/>
      <c r="O1946" s="506"/>
      <c r="P1946" s="506"/>
    </row>
    <row r="1947" spans="3:16" s="360" customFormat="1" ht="15" customHeight="1" thickBot="1" x14ac:dyDescent="0.35">
      <c r="C1947" s="534"/>
      <c r="D1947" s="534"/>
      <c r="E1947" s="534"/>
      <c r="F1947" s="534"/>
      <c r="G1947" s="534"/>
      <c r="H1947" s="534"/>
      <c r="I1947" s="506"/>
      <c r="J1947" s="506"/>
      <c r="K1947" s="506"/>
      <c r="L1947" s="506"/>
      <c r="M1947" s="506"/>
      <c r="N1947" s="506"/>
      <c r="O1947" s="506"/>
      <c r="P1947" s="506"/>
    </row>
    <row r="1948" spans="3:16" s="360" customFormat="1" ht="15" customHeight="1" thickTop="1" x14ac:dyDescent="0.3">
      <c r="C1948" s="4954" t="s">
        <v>3095</v>
      </c>
      <c r="D1948" s="4906"/>
      <c r="E1948" s="4906"/>
      <c r="F1948" s="4906"/>
      <c r="G1948" s="4907"/>
      <c r="H1948" s="534"/>
      <c r="I1948" s="506"/>
      <c r="J1948" s="506"/>
      <c r="K1948" s="506"/>
      <c r="L1948" s="506"/>
      <c r="M1948" s="506"/>
      <c r="N1948" s="506"/>
      <c r="O1948" s="506"/>
      <c r="P1948" s="506"/>
    </row>
    <row r="1949" spans="3:16" s="360" customFormat="1" ht="15" customHeight="1" thickBot="1" x14ac:dyDescent="0.35">
      <c r="C1949" s="831"/>
      <c r="D1949" s="712"/>
      <c r="E1949" s="712"/>
      <c r="F1949" s="712"/>
      <c r="G1949" s="832"/>
      <c r="H1949" s="534"/>
      <c r="I1949" s="506"/>
      <c r="J1949" s="506"/>
      <c r="K1949" s="506"/>
      <c r="L1949" s="506"/>
      <c r="M1949" s="506"/>
      <c r="N1949" s="506"/>
      <c r="O1949" s="506"/>
      <c r="P1949" s="506"/>
    </row>
    <row r="1950" spans="3:16" s="360" customFormat="1" ht="15" customHeight="1" thickBot="1" x14ac:dyDescent="0.35">
      <c r="C1950" s="4908" t="s">
        <v>3096</v>
      </c>
      <c r="D1950" s="4909" t="s">
        <v>3097</v>
      </c>
      <c r="E1950" s="4910"/>
      <c r="F1950" s="4910"/>
      <c r="G1950" s="4911"/>
      <c r="H1950" s="534"/>
      <c r="I1950" s="506"/>
      <c r="J1950" s="506"/>
      <c r="K1950" s="506"/>
      <c r="L1950" s="506"/>
      <c r="M1950" s="506"/>
      <c r="N1950" s="506"/>
      <c r="O1950" s="506"/>
      <c r="P1950" s="506"/>
    </row>
    <row r="1951" spans="3:16" s="360" customFormat="1" ht="40.5" customHeight="1" x14ac:dyDescent="0.3">
      <c r="C1951" s="4872"/>
      <c r="D1951" s="833" t="s">
        <v>3098</v>
      </c>
      <c r="E1951" s="833" t="s">
        <v>3042</v>
      </c>
      <c r="F1951" s="833" t="s">
        <v>2321</v>
      </c>
      <c r="G1951" s="1235" t="s">
        <v>947</v>
      </c>
      <c r="H1951" s="534"/>
      <c r="I1951" s="506"/>
      <c r="J1951" s="506"/>
      <c r="K1951" s="506"/>
      <c r="L1951" s="506"/>
      <c r="M1951" s="506"/>
      <c r="N1951" s="506"/>
      <c r="O1951" s="506"/>
      <c r="P1951" s="506"/>
    </row>
    <row r="1952" spans="3:16" s="360" customFormat="1" ht="38.25" customHeight="1" x14ac:dyDescent="0.3">
      <c r="C1952" s="1027" t="s">
        <v>3099</v>
      </c>
      <c r="D1952" s="836">
        <v>14.99</v>
      </c>
      <c r="E1952" s="19">
        <v>500</v>
      </c>
      <c r="F1952" s="836">
        <v>0.5</v>
      </c>
      <c r="G1952" s="1630" t="s">
        <v>3100</v>
      </c>
      <c r="H1952" s="534"/>
      <c r="I1952" s="506"/>
      <c r="J1952" s="506"/>
      <c r="K1952" s="506"/>
      <c r="L1952" s="506"/>
      <c r="M1952" s="506"/>
      <c r="N1952" s="506"/>
      <c r="O1952" s="506"/>
      <c r="P1952" s="506"/>
    </row>
    <row r="1953" spans="3:16" s="360" customFormat="1" ht="15" customHeight="1" x14ac:dyDescent="0.3">
      <c r="C1953" s="1323" t="s">
        <v>1474</v>
      </c>
      <c r="D1953" s="1300"/>
      <c r="E1953" s="144"/>
      <c r="F1953" s="1300"/>
      <c r="G1953" s="1631"/>
      <c r="H1953" s="534"/>
      <c r="I1953" s="506"/>
      <c r="J1953" s="506"/>
      <c r="K1953" s="506"/>
      <c r="L1953" s="506"/>
      <c r="M1953" s="506"/>
      <c r="N1953" s="506"/>
      <c r="O1953" s="506"/>
      <c r="P1953" s="506"/>
    </row>
    <row r="1954" spans="3:16" s="360" customFormat="1" ht="15" customHeight="1" x14ac:dyDescent="0.3">
      <c r="C1954" s="831" t="s">
        <v>2778</v>
      </c>
      <c r="D1954" s="712"/>
      <c r="E1954" s="848"/>
      <c r="F1954" s="848"/>
      <c r="G1954" s="1026"/>
      <c r="H1954" s="534"/>
      <c r="I1954" s="506"/>
      <c r="J1954" s="506"/>
      <c r="K1954" s="506"/>
      <c r="L1954" s="506"/>
      <c r="M1954" s="506"/>
      <c r="N1954" s="506"/>
      <c r="O1954" s="506"/>
      <c r="P1954" s="506"/>
    </row>
    <row r="1955" spans="3:16" s="360" customFormat="1" ht="15" customHeight="1" x14ac:dyDescent="0.3">
      <c r="C1955" s="831" t="s">
        <v>3101</v>
      </c>
      <c r="D1955" s="712"/>
      <c r="E1955" s="848"/>
      <c r="F1955" s="848"/>
      <c r="G1955" s="1026"/>
      <c r="H1955" s="534"/>
      <c r="I1955" s="506"/>
      <c r="J1955" s="506"/>
      <c r="K1955" s="506"/>
      <c r="L1955" s="506"/>
      <c r="M1955" s="506"/>
      <c r="N1955" s="506"/>
      <c r="O1955" s="506"/>
      <c r="P1955" s="506"/>
    </row>
    <row r="1956" spans="3:16" s="360" customFormat="1" ht="15" customHeight="1" x14ac:dyDescent="0.3">
      <c r="C1956" s="831" t="s">
        <v>3102</v>
      </c>
      <c r="D1956" s="712"/>
      <c r="E1956" s="848"/>
      <c r="F1956" s="848"/>
      <c r="G1956" s="1026"/>
      <c r="H1956" s="534"/>
      <c r="I1956" s="506"/>
      <c r="J1956" s="506"/>
      <c r="K1956" s="506"/>
      <c r="L1956" s="506"/>
      <c r="M1956" s="506"/>
      <c r="N1956" s="506"/>
      <c r="O1956" s="506"/>
      <c r="P1956" s="506"/>
    </row>
    <row r="1957" spans="3:16" s="360" customFormat="1" ht="15" customHeight="1" thickBot="1" x14ac:dyDescent="0.35">
      <c r="C1957" s="850" t="s">
        <v>3022</v>
      </c>
      <c r="D1957" s="851"/>
      <c r="E1957" s="851"/>
      <c r="F1957" s="851"/>
      <c r="G1957" s="852"/>
      <c r="H1957" s="534"/>
      <c r="I1957" s="506"/>
      <c r="J1957" s="506"/>
      <c r="K1957" s="506"/>
      <c r="L1957" s="506"/>
      <c r="M1957" s="506"/>
      <c r="N1957" s="506"/>
      <c r="O1957" s="506"/>
      <c r="P1957" s="506"/>
    </row>
    <row r="1958" spans="3:16" s="360" customFormat="1" ht="15" customHeight="1" thickTop="1" x14ac:dyDescent="0.3">
      <c r="C1958" s="4890"/>
      <c r="D1958" s="4890"/>
      <c r="E1958" s="4890"/>
      <c r="F1958" s="534"/>
      <c r="G1958" s="534"/>
      <c r="H1958" s="534"/>
      <c r="I1958" s="506"/>
      <c r="J1958" s="506"/>
      <c r="K1958" s="506"/>
      <c r="L1958" s="506"/>
      <c r="M1958" s="506"/>
      <c r="N1958" s="506"/>
      <c r="O1958" s="506"/>
      <c r="P1958" s="506"/>
    </row>
    <row r="1959" spans="3:16" s="360" customFormat="1" ht="15" customHeight="1" thickBot="1" x14ac:dyDescent="0.35">
      <c r="C1959" s="534"/>
      <c r="D1959" s="534"/>
      <c r="E1959" s="534"/>
      <c r="F1959" s="534"/>
      <c r="G1959" s="534"/>
      <c r="H1959" s="534"/>
      <c r="I1959" s="506"/>
      <c r="J1959" s="506"/>
      <c r="K1959" s="506"/>
      <c r="L1959" s="506"/>
      <c r="M1959" s="506"/>
      <c r="N1959" s="506"/>
      <c r="O1959" s="506"/>
      <c r="P1959" s="506"/>
    </row>
    <row r="1960" spans="3:16" s="360" customFormat="1" ht="15" customHeight="1" thickTop="1" x14ac:dyDescent="0.2">
      <c r="C1960" s="4954" t="s">
        <v>3050</v>
      </c>
      <c r="D1960" s="4906"/>
      <c r="E1960" s="4906"/>
      <c r="F1960" s="4906"/>
      <c r="G1960" s="4906"/>
      <c r="H1960" s="4906"/>
      <c r="I1960" s="4906"/>
      <c r="J1960" s="4907"/>
      <c r="K1960" s="506"/>
      <c r="L1960" s="506"/>
      <c r="M1960" s="506"/>
      <c r="N1960" s="506"/>
      <c r="O1960" s="506"/>
      <c r="P1960" s="506"/>
    </row>
    <row r="1961" spans="3:16" s="360" customFormat="1" ht="15" customHeight="1" thickBot="1" x14ac:dyDescent="0.25">
      <c r="C1961" s="831"/>
      <c r="D1961" s="712"/>
      <c r="E1961" s="712"/>
      <c r="F1961" s="712"/>
      <c r="G1961" s="712"/>
      <c r="H1961" s="712"/>
      <c r="I1961" s="712"/>
      <c r="J1961" s="832"/>
      <c r="K1961" s="506"/>
      <c r="L1961" s="506"/>
      <c r="M1961" s="506"/>
      <c r="N1961" s="506"/>
      <c r="O1961" s="506"/>
      <c r="P1961" s="506"/>
    </row>
    <row r="1962" spans="3:16" s="360" customFormat="1" ht="15" customHeight="1" thickBot="1" x14ac:dyDescent="0.25">
      <c r="C1962" s="4866" t="s">
        <v>344</v>
      </c>
      <c r="D1962" s="4867"/>
      <c r="E1962" s="4909" t="s">
        <v>2765</v>
      </c>
      <c r="F1962" s="4910"/>
      <c r="G1962" s="4910"/>
      <c r="H1962" s="4910"/>
      <c r="I1962" s="4910"/>
      <c r="J1962" s="4911"/>
      <c r="K1962" s="506"/>
      <c r="L1962" s="506"/>
      <c r="M1962" s="506"/>
      <c r="N1962" s="506"/>
      <c r="O1962" s="506"/>
      <c r="P1962" s="506"/>
    </row>
    <row r="1963" spans="3:16" s="360" customFormat="1" ht="15" customHeight="1" x14ac:dyDescent="0.2">
      <c r="C1963" s="5007" t="s">
        <v>346</v>
      </c>
      <c r="D1963" s="4931" t="s">
        <v>347</v>
      </c>
      <c r="E1963" s="4931" t="s">
        <v>2770</v>
      </c>
      <c r="F1963" s="4931" t="s">
        <v>349</v>
      </c>
      <c r="G1963" s="4931" t="s">
        <v>3051</v>
      </c>
      <c r="H1963" s="4931" t="s">
        <v>1263</v>
      </c>
      <c r="I1963" s="4931" t="s">
        <v>563</v>
      </c>
      <c r="J1963" s="5005" t="s">
        <v>1413</v>
      </c>
      <c r="K1963" s="506"/>
      <c r="L1963" s="506"/>
      <c r="M1963" s="506"/>
      <c r="N1963" s="506"/>
      <c r="O1963" s="506"/>
      <c r="P1963" s="506"/>
    </row>
    <row r="1964" spans="3:16" s="360" customFormat="1" ht="36" customHeight="1" x14ac:dyDescent="0.2">
      <c r="C1964" s="5008"/>
      <c r="D1964" s="4884"/>
      <c r="E1964" s="4884"/>
      <c r="F1964" s="4884"/>
      <c r="G1964" s="4884"/>
      <c r="H1964" s="4884"/>
      <c r="I1964" s="4884"/>
      <c r="J1964" s="5006"/>
      <c r="K1964" s="506"/>
      <c r="L1964" s="506"/>
      <c r="M1964" s="506"/>
      <c r="N1964" s="506"/>
      <c r="O1964" s="506"/>
      <c r="P1964" s="506"/>
    </row>
    <row r="1965" spans="3:16" s="360" customFormat="1" ht="24" customHeight="1" x14ac:dyDescent="0.2">
      <c r="C1965" s="1610" t="s">
        <v>3052</v>
      </c>
      <c r="D1965" s="1611">
        <v>0</v>
      </c>
      <c r="E1965" s="1611">
        <v>0</v>
      </c>
      <c r="F1965" s="1612">
        <v>0</v>
      </c>
      <c r="G1965" s="1613">
        <v>0</v>
      </c>
      <c r="H1965" s="1612">
        <v>0.04</v>
      </c>
      <c r="I1965" s="1612">
        <v>0.15</v>
      </c>
      <c r="J1965" s="1614">
        <v>0.15</v>
      </c>
      <c r="K1965" s="506"/>
      <c r="L1965" s="506"/>
      <c r="M1965" s="506"/>
      <c r="N1965" s="506"/>
      <c r="O1965" s="506"/>
      <c r="P1965" s="506"/>
    </row>
    <row r="1966" spans="3:16" s="360" customFormat="1" ht="15" customHeight="1" x14ac:dyDescent="0.2">
      <c r="C1966" s="1610" t="s">
        <v>3053</v>
      </c>
      <c r="D1966" s="1611">
        <f>+E1966</f>
        <v>8</v>
      </c>
      <c r="E1966" s="1611">
        <v>8</v>
      </c>
      <c r="F1966" s="1613">
        <v>53</v>
      </c>
      <c r="G1966" s="1613">
        <v>200</v>
      </c>
      <c r="H1966" s="1612">
        <v>0.04</v>
      </c>
      <c r="I1966" s="1612">
        <v>0.15</v>
      </c>
      <c r="J1966" s="1614">
        <v>0.15</v>
      </c>
      <c r="K1966" s="506"/>
      <c r="L1966" s="506"/>
      <c r="M1966" s="506"/>
      <c r="N1966" s="506"/>
      <c r="O1966" s="506"/>
      <c r="P1966" s="506"/>
    </row>
    <row r="1967" spans="3:16" s="360" customFormat="1" ht="15" customHeight="1" x14ac:dyDescent="0.2">
      <c r="C1967" s="1610" t="s">
        <v>3054</v>
      </c>
      <c r="D1967" s="1611">
        <f t="shared" ref="D1967:D1985" si="18">+E1967</f>
        <v>10</v>
      </c>
      <c r="E1967" s="1611">
        <v>10</v>
      </c>
      <c r="F1967" s="1613">
        <v>67</v>
      </c>
      <c r="G1967" s="1613">
        <v>200</v>
      </c>
      <c r="H1967" s="1612">
        <v>0.04</v>
      </c>
      <c r="I1967" s="1612">
        <v>0.15</v>
      </c>
      <c r="J1967" s="1614">
        <v>0.15</v>
      </c>
      <c r="K1967" s="506"/>
      <c r="L1967" s="506"/>
      <c r="M1967" s="506"/>
      <c r="N1967" s="506"/>
      <c r="O1967" s="506"/>
      <c r="P1967" s="506"/>
    </row>
    <row r="1968" spans="3:16" s="360" customFormat="1" ht="15" customHeight="1" x14ac:dyDescent="0.2">
      <c r="C1968" s="1610" t="s">
        <v>3055</v>
      </c>
      <c r="D1968" s="1611">
        <f t="shared" si="18"/>
        <v>12</v>
      </c>
      <c r="E1968" s="1611">
        <v>12</v>
      </c>
      <c r="F1968" s="1613">
        <v>80</v>
      </c>
      <c r="G1968" s="1613">
        <v>200</v>
      </c>
      <c r="H1968" s="1612">
        <v>0.04</v>
      </c>
      <c r="I1968" s="1612">
        <v>0.15</v>
      </c>
      <c r="J1968" s="1614">
        <v>0.15</v>
      </c>
      <c r="K1968" s="506"/>
      <c r="L1968" s="506"/>
      <c r="M1968" s="506"/>
      <c r="N1968" s="506"/>
      <c r="O1968" s="506"/>
      <c r="P1968" s="506"/>
    </row>
    <row r="1969" spans="3:16" s="360" customFormat="1" ht="20.25" customHeight="1" x14ac:dyDescent="0.2">
      <c r="C1969" s="1610" t="s">
        <v>3056</v>
      </c>
      <c r="D1969" s="1611">
        <f t="shared" si="18"/>
        <v>15</v>
      </c>
      <c r="E1969" s="1611">
        <v>15</v>
      </c>
      <c r="F1969" s="1613">
        <v>100</v>
      </c>
      <c r="G1969" s="1613">
        <v>200</v>
      </c>
      <c r="H1969" s="1612">
        <v>0.04</v>
      </c>
      <c r="I1969" s="1612">
        <v>0.15</v>
      </c>
      <c r="J1969" s="1614">
        <v>0.15</v>
      </c>
      <c r="K1969" s="506"/>
      <c r="L1969" s="506"/>
      <c r="M1969" s="506"/>
      <c r="N1969" s="506"/>
      <c r="O1969" s="506"/>
      <c r="P1969" s="506"/>
    </row>
    <row r="1970" spans="3:16" s="360" customFormat="1" ht="20.25" customHeight="1" x14ac:dyDescent="0.2">
      <c r="C1970" s="1610" t="s">
        <v>3057</v>
      </c>
      <c r="D1970" s="1611">
        <f t="shared" si="18"/>
        <v>20</v>
      </c>
      <c r="E1970" s="1611">
        <v>20</v>
      </c>
      <c r="F1970" s="1613">
        <v>133</v>
      </c>
      <c r="G1970" s="1613">
        <v>200</v>
      </c>
      <c r="H1970" s="1612">
        <v>0.04</v>
      </c>
      <c r="I1970" s="1612">
        <v>0.15</v>
      </c>
      <c r="J1970" s="1614">
        <v>0.15</v>
      </c>
      <c r="K1970" s="506"/>
      <c r="L1970" s="506"/>
      <c r="M1970" s="506"/>
      <c r="N1970" s="506"/>
      <c r="O1970" s="506"/>
      <c r="P1970" s="506"/>
    </row>
    <row r="1971" spans="3:16" s="360" customFormat="1" ht="20.25" customHeight="1" x14ac:dyDescent="0.2">
      <c r="C1971" s="1610" t="s">
        <v>3058</v>
      </c>
      <c r="D1971" s="1611">
        <f t="shared" si="18"/>
        <v>25</v>
      </c>
      <c r="E1971" s="1611">
        <v>25</v>
      </c>
      <c r="F1971" s="1613">
        <v>167</v>
      </c>
      <c r="G1971" s="1613">
        <v>200</v>
      </c>
      <c r="H1971" s="1612">
        <v>0.04</v>
      </c>
      <c r="I1971" s="1612">
        <v>0.15</v>
      </c>
      <c r="J1971" s="1614">
        <v>0.15</v>
      </c>
      <c r="K1971" s="506"/>
      <c r="L1971" s="506"/>
      <c r="M1971" s="506"/>
      <c r="N1971" s="506"/>
      <c r="O1971" s="506"/>
      <c r="P1971" s="506"/>
    </row>
    <row r="1972" spans="3:16" s="360" customFormat="1" ht="20.25" customHeight="1" x14ac:dyDescent="0.2">
      <c r="C1972" s="1610" t="s">
        <v>3059</v>
      </c>
      <c r="D1972" s="1611">
        <f t="shared" si="18"/>
        <v>30</v>
      </c>
      <c r="E1972" s="1611">
        <v>30</v>
      </c>
      <c r="F1972" s="1613">
        <v>200</v>
      </c>
      <c r="G1972" s="1613">
        <v>200</v>
      </c>
      <c r="H1972" s="1612">
        <v>0.04</v>
      </c>
      <c r="I1972" s="1612">
        <v>0.15</v>
      </c>
      <c r="J1972" s="1614">
        <v>0.15</v>
      </c>
      <c r="K1972" s="506"/>
      <c r="L1972" s="506"/>
      <c r="M1972" s="506"/>
      <c r="N1972" s="506"/>
      <c r="O1972" s="506"/>
      <c r="P1972" s="506"/>
    </row>
    <row r="1973" spans="3:16" s="360" customFormat="1" ht="20.25" customHeight="1" x14ac:dyDescent="0.2">
      <c r="C1973" s="1610" t="s">
        <v>3060</v>
      </c>
      <c r="D1973" s="1611">
        <f t="shared" si="18"/>
        <v>35</v>
      </c>
      <c r="E1973" s="1611">
        <v>35</v>
      </c>
      <c r="F1973" s="1613">
        <v>233</v>
      </c>
      <c r="G1973" s="1613">
        <v>300</v>
      </c>
      <c r="H1973" s="1612">
        <v>0.04</v>
      </c>
      <c r="I1973" s="1612">
        <v>0.15</v>
      </c>
      <c r="J1973" s="1614">
        <v>0.15</v>
      </c>
      <c r="K1973" s="506"/>
      <c r="L1973" s="506"/>
      <c r="M1973" s="506"/>
      <c r="N1973" s="506"/>
      <c r="O1973" s="506"/>
      <c r="P1973" s="506"/>
    </row>
    <row r="1974" spans="3:16" s="360" customFormat="1" ht="20.25" customHeight="1" x14ac:dyDescent="0.2">
      <c r="C1974" s="1610" t="s">
        <v>3061</v>
      </c>
      <c r="D1974" s="1611">
        <f t="shared" si="18"/>
        <v>40</v>
      </c>
      <c r="E1974" s="1611">
        <v>40</v>
      </c>
      <c r="F1974" s="1613">
        <v>267</v>
      </c>
      <c r="G1974" s="1613">
        <v>300</v>
      </c>
      <c r="H1974" s="1612">
        <v>0.04</v>
      </c>
      <c r="I1974" s="1612">
        <v>0.15</v>
      </c>
      <c r="J1974" s="1614">
        <v>0.15</v>
      </c>
      <c r="K1974" s="506"/>
      <c r="L1974" s="506"/>
      <c r="M1974" s="506"/>
      <c r="N1974" s="506"/>
      <c r="O1974" s="506"/>
      <c r="P1974" s="506"/>
    </row>
    <row r="1975" spans="3:16" s="360" customFormat="1" ht="20.25" customHeight="1" x14ac:dyDescent="0.2">
      <c r="C1975" s="1610" t="s">
        <v>3062</v>
      </c>
      <c r="D1975" s="1611">
        <f t="shared" si="18"/>
        <v>50</v>
      </c>
      <c r="E1975" s="1611">
        <v>50</v>
      </c>
      <c r="F1975" s="1613">
        <v>333</v>
      </c>
      <c r="G1975" s="1613">
        <v>300</v>
      </c>
      <c r="H1975" s="1612">
        <v>0.04</v>
      </c>
      <c r="I1975" s="1612">
        <v>0.15</v>
      </c>
      <c r="J1975" s="1614">
        <v>0.15</v>
      </c>
      <c r="K1975" s="506"/>
      <c r="L1975" s="506"/>
      <c r="M1975" s="506"/>
      <c r="N1975" s="506"/>
      <c r="O1975" s="506"/>
      <c r="P1975" s="506"/>
    </row>
    <row r="1976" spans="3:16" s="360" customFormat="1" ht="20.25" customHeight="1" x14ac:dyDescent="0.2">
      <c r="C1976" s="1610" t="s">
        <v>3063</v>
      </c>
      <c r="D1976" s="1611">
        <f t="shared" si="18"/>
        <v>60</v>
      </c>
      <c r="E1976" s="1611">
        <v>60</v>
      </c>
      <c r="F1976" s="1613">
        <v>400</v>
      </c>
      <c r="G1976" s="1613">
        <v>300</v>
      </c>
      <c r="H1976" s="1612">
        <v>0.04</v>
      </c>
      <c r="I1976" s="1612">
        <v>0.15</v>
      </c>
      <c r="J1976" s="1614">
        <v>0.15</v>
      </c>
      <c r="K1976" s="506"/>
      <c r="L1976" s="506"/>
      <c r="M1976" s="506"/>
      <c r="N1976" s="506"/>
      <c r="O1976" s="506"/>
      <c r="P1976" s="506"/>
    </row>
    <row r="1977" spans="3:16" s="360" customFormat="1" ht="20.25" customHeight="1" x14ac:dyDescent="0.2">
      <c r="C1977" s="1610" t="s">
        <v>3064</v>
      </c>
      <c r="D1977" s="1611">
        <f t="shared" si="18"/>
        <v>80</v>
      </c>
      <c r="E1977" s="1611">
        <v>80</v>
      </c>
      <c r="F1977" s="1613">
        <v>533</v>
      </c>
      <c r="G1977" s="1613">
        <v>300</v>
      </c>
      <c r="H1977" s="1612">
        <v>0.04</v>
      </c>
      <c r="I1977" s="1612">
        <v>0.15</v>
      </c>
      <c r="J1977" s="1614">
        <v>0.15</v>
      </c>
      <c r="K1977" s="506"/>
      <c r="L1977" s="506"/>
      <c r="M1977" s="506"/>
      <c r="N1977" s="506"/>
      <c r="O1977" s="506"/>
      <c r="P1977" s="506"/>
    </row>
    <row r="1978" spans="3:16" s="360" customFormat="1" ht="20.25" customHeight="1" x14ac:dyDescent="0.2">
      <c r="C1978" s="1610" t="s">
        <v>3065</v>
      </c>
      <c r="D1978" s="1611">
        <f t="shared" si="18"/>
        <v>100</v>
      </c>
      <c r="E1978" s="1611">
        <v>100</v>
      </c>
      <c r="F1978" s="1613">
        <v>667</v>
      </c>
      <c r="G1978" s="1613">
        <v>300</v>
      </c>
      <c r="H1978" s="1612">
        <v>0.04</v>
      </c>
      <c r="I1978" s="1612">
        <v>0.15</v>
      </c>
      <c r="J1978" s="1614">
        <v>0.15</v>
      </c>
      <c r="K1978" s="506"/>
      <c r="L1978" s="506"/>
      <c r="M1978" s="506"/>
      <c r="N1978" s="506"/>
      <c r="O1978" s="506"/>
      <c r="P1978" s="506"/>
    </row>
    <row r="1979" spans="3:16" s="360" customFormat="1" ht="20.25" customHeight="1" x14ac:dyDescent="0.2">
      <c r="C1979" s="1610" t="s">
        <v>3066</v>
      </c>
      <c r="D1979" s="1611">
        <f t="shared" si="18"/>
        <v>120</v>
      </c>
      <c r="E1979" s="1611">
        <v>120</v>
      </c>
      <c r="F1979" s="1613">
        <v>800</v>
      </c>
      <c r="G1979" s="1613">
        <v>300</v>
      </c>
      <c r="H1979" s="1612">
        <v>0.04</v>
      </c>
      <c r="I1979" s="1612">
        <v>0.15</v>
      </c>
      <c r="J1979" s="1614">
        <v>0.15</v>
      </c>
      <c r="K1979" s="506"/>
      <c r="L1979" s="506"/>
      <c r="M1979" s="506"/>
      <c r="N1979" s="506"/>
      <c r="O1979" s="506"/>
      <c r="P1979" s="506"/>
    </row>
    <row r="1980" spans="3:16" s="360" customFormat="1" ht="31.5" customHeight="1" x14ac:dyDescent="0.2">
      <c r="C1980" s="1610" t="s">
        <v>3067</v>
      </c>
      <c r="D1980" s="1611">
        <f t="shared" si="18"/>
        <v>15</v>
      </c>
      <c r="E1980" s="1611">
        <v>15</v>
      </c>
      <c r="F1980" s="1613">
        <v>100</v>
      </c>
      <c r="G1980" s="1613">
        <v>200</v>
      </c>
      <c r="H1980" s="1612">
        <v>0.04</v>
      </c>
      <c r="I1980" s="1612">
        <v>0.15</v>
      </c>
      <c r="J1980" s="1614">
        <v>0.15</v>
      </c>
      <c r="K1980" s="506"/>
      <c r="L1980" s="506"/>
      <c r="M1980" s="506"/>
      <c r="N1980" s="506"/>
      <c r="O1980" s="506"/>
      <c r="P1980" s="506"/>
    </row>
    <row r="1981" spans="3:16" s="360" customFormat="1" ht="24" customHeight="1" x14ac:dyDescent="0.2">
      <c r="C1981" s="1610" t="s">
        <v>3068</v>
      </c>
      <c r="D1981" s="1611">
        <f t="shared" si="18"/>
        <v>20</v>
      </c>
      <c r="E1981" s="1611">
        <v>20</v>
      </c>
      <c r="F1981" s="1613">
        <v>133</v>
      </c>
      <c r="G1981" s="1613">
        <v>200</v>
      </c>
      <c r="H1981" s="1612">
        <v>0.04</v>
      </c>
      <c r="I1981" s="1612">
        <v>0.15</v>
      </c>
      <c r="J1981" s="1614">
        <v>0.15</v>
      </c>
      <c r="K1981" s="506"/>
      <c r="L1981" s="506"/>
      <c r="M1981" s="506"/>
      <c r="N1981" s="506"/>
      <c r="O1981" s="506"/>
      <c r="P1981" s="506"/>
    </row>
    <row r="1982" spans="3:16" s="360" customFormat="1" ht="24" customHeight="1" x14ac:dyDescent="0.2">
      <c r="C1982" s="1610" t="s">
        <v>3069</v>
      </c>
      <c r="D1982" s="1611">
        <f t="shared" si="18"/>
        <v>25</v>
      </c>
      <c r="E1982" s="1611">
        <v>25</v>
      </c>
      <c r="F1982" s="1613">
        <v>167</v>
      </c>
      <c r="G1982" s="1613">
        <v>200</v>
      </c>
      <c r="H1982" s="1612">
        <v>0.04</v>
      </c>
      <c r="I1982" s="1612">
        <v>0.15</v>
      </c>
      <c r="J1982" s="1614">
        <v>0.15</v>
      </c>
      <c r="K1982" s="506"/>
      <c r="L1982" s="506"/>
      <c r="M1982" s="506"/>
      <c r="N1982" s="506"/>
      <c r="O1982" s="506"/>
      <c r="P1982" s="506"/>
    </row>
    <row r="1983" spans="3:16" s="360" customFormat="1" ht="24" customHeight="1" x14ac:dyDescent="0.2">
      <c r="C1983" s="1610" t="s">
        <v>3070</v>
      </c>
      <c r="D1983" s="1611">
        <f t="shared" si="18"/>
        <v>30</v>
      </c>
      <c r="E1983" s="1611">
        <v>30</v>
      </c>
      <c r="F1983" s="1613">
        <v>200</v>
      </c>
      <c r="G1983" s="1613">
        <v>200</v>
      </c>
      <c r="H1983" s="1612">
        <v>0.04</v>
      </c>
      <c r="I1983" s="1612">
        <v>0.15</v>
      </c>
      <c r="J1983" s="1614">
        <v>0.15</v>
      </c>
      <c r="K1983" s="506"/>
      <c r="L1983" s="506"/>
      <c r="M1983" s="506"/>
      <c r="N1983" s="506"/>
      <c r="O1983" s="506"/>
      <c r="P1983" s="506"/>
    </row>
    <row r="1984" spans="3:16" s="360" customFormat="1" ht="24" customHeight="1" x14ac:dyDescent="0.2">
      <c r="C1984" s="1610" t="s">
        <v>3071</v>
      </c>
      <c r="D1984" s="1611">
        <f t="shared" si="18"/>
        <v>35</v>
      </c>
      <c r="E1984" s="1611">
        <v>35</v>
      </c>
      <c r="F1984" s="1613">
        <v>233</v>
      </c>
      <c r="G1984" s="1613">
        <v>200</v>
      </c>
      <c r="H1984" s="1612">
        <v>0.04</v>
      </c>
      <c r="I1984" s="1612">
        <v>0.15</v>
      </c>
      <c r="J1984" s="1614">
        <v>0.15</v>
      </c>
      <c r="K1984" s="506"/>
      <c r="L1984" s="506"/>
      <c r="M1984" s="506"/>
      <c r="N1984" s="506"/>
      <c r="O1984" s="506"/>
      <c r="P1984" s="506"/>
    </row>
    <row r="1985" spans="3:16" s="360" customFormat="1" ht="24" customHeight="1" x14ac:dyDescent="0.2">
      <c r="C1985" s="1610" t="s">
        <v>3072</v>
      </c>
      <c r="D1985" s="1611">
        <f t="shared" si="18"/>
        <v>40</v>
      </c>
      <c r="E1985" s="1615">
        <v>40</v>
      </c>
      <c r="F1985" s="98">
        <v>267</v>
      </c>
      <c r="G1985" s="1613">
        <v>200</v>
      </c>
      <c r="H1985" s="1612">
        <v>0.04</v>
      </c>
      <c r="I1985" s="1612">
        <v>0.15</v>
      </c>
      <c r="J1985" s="1614">
        <v>0.15</v>
      </c>
      <c r="K1985" s="506"/>
      <c r="L1985" s="506"/>
      <c r="M1985" s="506"/>
      <c r="N1985" s="506"/>
      <c r="O1985" s="506"/>
      <c r="P1985" s="506"/>
    </row>
    <row r="1986" spans="3:16" s="360" customFormat="1" ht="15" customHeight="1" x14ac:dyDescent="0.2">
      <c r="C1986" s="981" t="s">
        <v>2539</v>
      </c>
      <c r="D1986" s="712"/>
      <c r="E1986" s="848"/>
      <c r="F1986" s="848"/>
      <c r="G1986" s="848"/>
      <c r="H1986" s="848"/>
      <c r="I1986" s="848"/>
      <c r="J1986" s="1026"/>
      <c r="K1986" s="506"/>
      <c r="L1986" s="506"/>
      <c r="M1986" s="506"/>
      <c r="N1986" s="506"/>
      <c r="O1986" s="506"/>
      <c r="P1986" s="506"/>
    </row>
    <row r="1987" spans="3:16" s="360" customFormat="1" ht="47.25" customHeight="1" x14ac:dyDescent="0.2">
      <c r="C1987" s="4894" t="s">
        <v>3073</v>
      </c>
      <c r="D1987" s="4947"/>
      <c r="E1987" s="4947"/>
      <c r="F1987" s="4947"/>
      <c r="G1987" s="4947"/>
      <c r="H1987" s="4947"/>
      <c r="I1987" s="4947"/>
      <c r="J1987" s="4895"/>
      <c r="K1987" s="506"/>
      <c r="L1987" s="506"/>
      <c r="M1987" s="506"/>
      <c r="N1987" s="506"/>
      <c r="O1987" s="506"/>
      <c r="P1987" s="506"/>
    </row>
    <row r="1988" spans="3:16" s="360" customFormat="1" ht="30" customHeight="1" x14ac:dyDescent="0.2">
      <c r="C1988" s="4894" t="s">
        <v>3074</v>
      </c>
      <c r="D1988" s="4947"/>
      <c r="E1988" s="4947"/>
      <c r="F1988" s="4947"/>
      <c r="G1988" s="4947"/>
      <c r="H1988" s="4947"/>
      <c r="I1988" s="4947"/>
      <c r="J1988" s="4895"/>
      <c r="K1988" s="506"/>
      <c r="L1988" s="506"/>
      <c r="M1988" s="506"/>
      <c r="N1988" s="506"/>
      <c r="O1988" s="506"/>
      <c r="P1988" s="506"/>
    </row>
    <row r="1989" spans="3:16" s="360" customFormat="1" ht="15" customHeight="1" x14ac:dyDescent="0.2">
      <c r="C1989" s="981" t="s">
        <v>3075</v>
      </c>
      <c r="D1989" s="712"/>
      <c r="E1989" s="848"/>
      <c r="F1989" s="848"/>
      <c r="G1989" s="848"/>
      <c r="H1989" s="848"/>
      <c r="I1989" s="848"/>
      <c r="J1989" s="1026"/>
      <c r="K1989" s="506"/>
      <c r="L1989" s="506"/>
      <c r="M1989" s="506"/>
      <c r="N1989" s="506"/>
      <c r="O1989" s="506"/>
      <c r="P1989" s="506"/>
    </row>
    <row r="1990" spans="3:16" s="360" customFormat="1" ht="15" customHeight="1" x14ac:dyDescent="0.2">
      <c r="C1990" s="4894" t="s">
        <v>3076</v>
      </c>
      <c r="D1990" s="4947"/>
      <c r="E1990" s="4947"/>
      <c r="F1990" s="4947"/>
      <c r="G1990" s="4947"/>
      <c r="H1990" s="4947"/>
      <c r="I1990" s="4947"/>
      <c r="J1990" s="4895"/>
      <c r="K1990" s="506"/>
      <c r="L1990" s="506"/>
      <c r="M1990" s="506"/>
      <c r="N1990" s="506"/>
      <c r="O1990" s="506"/>
      <c r="P1990" s="506"/>
    </row>
    <row r="1991" spans="3:16" s="360" customFormat="1" ht="15" customHeight="1" x14ac:dyDescent="0.2">
      <c r="C1991" s="981" t="s">
        <v>3077</v>
      </c>
      <c r="D1991" s="712"/>
      <c r="E1991" s="712"/>
      <c r="F1991" s="712"/>
      <c r="G1991" s="712"/>
      <c r="H1991" s="712"/>
      <c r="I1991" s="712"/>
      <c r="J1991" s="832"/>
      <c r="K1991" s="506"/>
      <c r="L1991" s="506"/>
      <c r="M1991" s="506"/>
      <c r="N1991" s="506"/>
      <c r="O1991" s="506"/>
      <c r="P1991" s="506"/>
    </row>
    <row r="1992" spans="3:16" s="360" customFormat="1" ht="15" customHeight="1" thickBot="1" x14ac:dyDescent="0.25">
      <c r="C1992" s="1616" t="s">
        <v>3078</v>
      </c>
      <c r="D1992" s="851"/>
      <c r="E1992" s="851"/>
      <c r="F1992" s="851"/>
      <c r="G1992" s="851"/>
      <c r="H1992" s="851"/>
      <c r="I1992" s="851"/>
      <c r="J1992" s="852"/>
      <c r="K1992" s="506"/>
      <c r="L1992" s="506"/>
      <c r="M1992" s="506"/>
      <c r="N1992" s="506"/>
      <c r="O1992" s="506"/>
      <c r="P1992" s="506"/>
    </row>
    <row r="1993" spans="3:16" s="360" customFormat="1" ht="15" customHeight="1" thickTop="1" x14ac:dyDescent="0.3">
      <c r="C1993" s="4890"/>
      <c r="D1993" s="4890"/>
      <c r="E1993" s="4890"/>
      <c r="F1993" s="534"/>
      <c r="G1993" s="534"/>
      <c r="H1993" s="534"/>
      <c r="I1993" s="506"/>
      <c r="J1993" s="506"/>
      <c r="K1993" s="506"/>
      <c r="L1993" s="506"/>
      <c r="M1993" s="506"/>
      <c r="N1993" s="506"/>
      <c r="O1993" s="506"/>
      <c r="P1993" s="506"/>
    </row>
    <row r="1994" spans="3:16" s="360" customFormat="1" ht="15" customHeight="1" x14ac:dyDescent="0.3">
      <c r="C1994" s="534"/>
      <c r="D1994" s="534"/>
      <c r="E1994" s="534"/>
      <c r="F1994" s="534"/>
      <c r="G1994" s="534"/>
      <c r="H1994" s="534"/>
      <c r="I1994" s="506"/>
      <c r="J1994" s="506"/>
      <c r="K1994" s="506"/>
      <c r="L1994" s="506"/>
      <c r="M1994" s="506"/>
      <c r="N1994" s="506"/>
      <c r="O1994" s="506"/>
      <c r="P1994" s="506"/>
    </row>
    <row r="1995" spans="3:16" s="360" customFormat="1" ht="15" customHeight="1" x14ac:dyDescent="0.2">
      <c r="C1995" s="5197" t="s">
        <v>3039</v>
      </c>
      <c r="D1995" s="4982"/>
      <c r="E1995" s="4982"/>
      <c r="F1995" s="4982"/>
      <c r="G1995" s="4982"/>
      <c r="H1995" s="4982"/>
      <c r="I1995" s="4982"/>
      <c r="J1995" s="4982"/>
      <c r="K1995" s="4982"/>
      <c r="L1995" s="4982"/>
      <c r="M1995" s="4982"/>
      <c r="N1995" s="506"/>
      <c r="O1995" s="506"/>
      <c r="P1995" s="506"/>
    </row>
    <row r="1996" spans="3:16" s="360" customFormat="1" ht="15" customHeight="1" x14ac:dyDescent="0.2">
      <c r="C1996" s="1608"/>
      <c r="D1996" s="1609"/>
      <c r="E1996" s="1609"/>
      <c r="F1996" s="1609"/>
      <c r="G1996" s="1609"/>
      <c r="H1996" s="1609"/>
      <c r="I1996" s="1609"/>
      <c r="J1996" s="1609"/>
      <c r="K1996" s="1609"/>
      <c r="L1996" s="1609"/>
      <c r="M1996" s="1609"/>
      <c r="N1996" s="506"/>
      <c r="O1996" s="506"/>
      <c r="P1996" s="506"/>
    </row>
    <row r="1997" spans="3:16" s="360" customFormat="1" ht="21" customHeight="1" x14ac:dyDescent="0.2">
      <c r="C1997" s="5049" t="s">
        <v>560</v>
      </c>
      <c r="D1997" s="4919"/>
      <c r="E1997" s="4922" t="s">
        <v>2765</v>
      </c>
      <c r="F1997" s="4922"/>
      <c r="G1997" s="4922"/>
      <c r="H1997" s="4922"/>
      <c r="I1997" s="4922"/>
      <c r="J1997" s="4922"/>
      <c r="K1997" s="4922"/>
      <c r="L1997" s="5055"/>
      <c r="M1997" s="5050"/>
      <c r="N1997" s="506"/>
      <c r="O1997" s="506"/>
      <c r="P1997" s="506"/>
    </row>
    <row r="1998" spans="3:16" s="360" customFormat="1" ht="25.5" customHeight="1" x14ac:dyDescent="0.2">
      <c r="C1998" s="4920" t="s">
        <v>995</v>
      </c>
      <c r="D1998" s="5188" t="s">
        <v>2769</v>
      </c>
      <c r="E1998" s="5055" t="s">
        <v>3040</v>
      </c>
      <c r="F1998" s="5190"/>
      <c r="G1998" s="5055" t="s">
        <v>3041</v>
      </c>
      <c r="H1998" s="5191"/>
      <c r="I1998" s="5190"/>
      <c r="J1998" s="5055" t="s">
        <v>340</v>
      </c>
      <c r="K1998" s="5191"/>
      <c r="L1998" s="5191"/>
      <c r="M1998" s="5192"/>
      <c r="N1998" s="506"/>
      <c r="O1998" s="506"/>
      <c r="P1998" s="506"/>
    </row>
    <row r="1999" spans="3:16" s="360" customFormat="1" ht="71.25" customHeight="1" x14ac:dyDescent="0.2">
      <c r="C1999" s="4920"/>
      <c r="D1999" s="5189"/>
      <c r="E1999" s="1347" t="s">
        <v>2770</v>
      </c>
      <c r="F1999" s="1347" t="s">
        <v>563</v>
      </c>
      <c r="G1999" s="1347" t="s">
        <v>2773</v>
      </c>
      <c r="H1999" s="1347" t="s">
        <v>3042</v>
      </c>
      <c r="I1999" s="1347" t="s">
        <v>2321</v>
      </c>
      <c r="J1999" s="1347" t="s">
        <v>1993</v>
      </c>
      <c r="K1999" s="1347" t="s">
        <v>3043</v>
      </c>
      <c r="L1999" s="1441" t="s">
        <v>3029</v>
      </c>
      <c r="M1999" s="1444" t="s">
        <v>2560</v>
      </c>
      <c r="N1999" s="506"/>
      <c r="O1999" s="506"/>
      <c r="P1999" s="506"/>
    </row>
    <row r="2000" spans="3:16" s="360" customFormat="1" ht="15" customHeight="1" x14ac:dyDescent="0.2">
      <c r="C2000" s="1445" t="s">
        <v>3044</v>
      </c>
      <c r="D2000" s="1350">
        <f>+G2000+J2000</f>
        <v>29</v>
      </c>
      <c r="E2000" s="1352" t="s">
        <v>1534</v>
      </c>
      <c r="F2000" s="1352" t="s">
        <v>1534</v>
      </c>
      <c r="G2000" s="1352">
        <v>29</v>
      </c>
      <c r="H2000" s="1352" t="s">
        <v>1726</v>
      </c>
      <c r="I2000" s="1352" t="s">
        <v>1534</v>
      </c>
      <c r="J2000" s="46">
        <v>0</v>
      </c>
      <c r="K2000" s="46">
        <v>50</v>
      </c>
      <c r="L2000" s="1446">
        <v>0.06</v>
      </c>
      <c r="M2000" s="1607">
        <v>0.1</v>
      </c>
      <c r="N2000" s="506"/>
      <c r="O2000" s="506"/>
      <c r="P2000" s="506"/>
    </row>
    <row r="2001" spans="3:16" s="360" customFormat="1" ht="15" customHeight="1" x14ac:dyDescent="0.2">
      <c r="C2001" s="1323" t="s">
        <v>1474</v>
      </c>
      <c r="D2001" s="900"/>
      <c r="E2001" s="1300"/>
      <c r="F2001" s="1300"/>
      <c r="G2001" s="1300"/>
      <c r="H2001" s="1300"/>
      <c r="I2001" s="1300"/>
      <c r="J2001" s="1300"/>
      <c r="K2001" s="1300"/>
      <c r="L2001" s="1300"/>
      <c r="M2001" s="1448"/>
      <c r="N2001" s="506"/>
      <c r="O2001" s="506"/>
      <c r="P2001" s="506"/>
    </row>
    <row r="2002" spans="3:16" s="360" customFormat="1" ht="15" customHeight="1" x14ac:dyDescent="0.2">
      <c r="C2002" s="4965" t="s">
        <v>2778</v>
      </c>
      <c r="D2002" s="4938"/>
      <c r="E2002" s="4938"/>
      <c r="F2002" s="4938"/>
      <c r="G2002" s="4938"/>
      <c r="H2002" s="4938"/>
      <c r="I2002" s="4938"/>
      <c r="J2002" s="4938"/>
      <c r="K2002" s="4938"/>
      <c r="L2002" s="4938"/>
      <c r="M2002" s="4966"/>
      <c r="N2002" s="506"/>
      <c r="O2002" s="506"/>
      <c r="P2002" s="506"/>
    </row>
    <row r="2003" spans="3:16" s="360" customFormat="1" ht="15" customHeight="1" x14ac:dyDescent="0.2">
      <c r="C2003" s="1554" t="s">
        <v>3045</v>
      </c>
      <c r="D2003" s="1022"/>
      <c r="E2003" s="1022"/>
      <c r="F2003" s="1022"/>
      <c r="G2003" s="1022"/>
      <c r="H2003" s="1022"/>
      <c r="I2003" s="1022"/>
      <c r="J2003" s="1022"/>
      <c r="K2003" s="1022"/>
      <c r="L2003" s="1022"/>
      <c r="M2003" s="1555"/>
      <c r="N2003" s="506"/>
      <c r="O2003" s="506"/>
      <c r="P2003" s="506"/>
    </row>
    <row r="2004" spans="3:16" s="360" customFormat="1" ht="15" customHeight="1" x14ac:dyDescent="0.2">
      <c r="C2004" s="1554" t="s">
        <v>3046</v>
      </c>
      <c r="D2004" s="1022"/>
      <c r="E2004" s="1022"/>
      <c r="F2004" s="1022"/>
      <c r="G2004" s="1022"/>
      <c r="H2004" s="1022"/>
      <c r="I2004" s="1022"/>
      <c r="J2004" s="1022"/>
      <c r="K2004" s="1022"/>
      <c r="L2004" s="1022"/>
      <c r="M2004" s="1555"/>
      <c r="N2004" s="506"/>
      <c r="O2004" s="506"/>
      <c r="P2004" s="506"/>
    </row>
    <row r="2005" spans="3:16" s="360" customFormat="1" ht="15" customHeight="1" x14ac:dyDescent="0.2">
      <c r="C2005" s="4968" t="s">
        <v>3047</v>
      </c>
      <c r="D2005" s="4085"/>
      <c r="E2005" s="4085"/>
      <c r="F2005" s="4085"/>
      <c r="G2005" s="4085"/>
      <c r="H2005" s="4085"/>
      <c r="I2005" s="4085"/>
      <c r="J2005" s="4085"/>
      <c r="K2005" s="4085"/>
      <c r="L2005" s="4085"/>
      <c r="M2005" s="4969"/>
      <c r="N2005" s="506"/>
      <c r="O2005" s="506"/>
      <c r="P2005" s="506"/>
    </row>
    <row r="2006" spans="3:16" s="360" customFormat="1" ht="15" customHeight="1" x14ac:dyDescent="0.2">
      <c r="C2006" s="4968" t="s">
        <v>3048</v>
      </c>
      <c r="D2006" s="4085"/>
      <c r="E2006" s="4085"/>
      <c r="F2006" s="4085"/>
      <c r="G2006" s="4085"/>
      <c r="H2006" s="4085"/>
      <c r="I2006" s="4085"/>
      <c r="J2006" s="4085"/>
      <c r="K2006" s="4085"/>
      <c r="L2006" s="4085"/>
      <c r="M2006" s="4969"/>
      <c r="N2006" s="506"/>
      <c r="O2006" s="506"/>
      <c r="P2006" s="506"/>
    </row>
    <row r="2007" spans="3:16" s="360" customFormat="1" ht="15" customHeight="1" thickBot="1" x14ac:dyDescent="0.25">
      <c r="C2007" s="5052" t="s">
        <v>3049</v>
      </c>
      <c r="D2007" s="5053"/>
      <c r="E2007" s="5053"/>
      <c r="F2007" s="5053"/>
      <c r="G2007" s="5053"/>
      <c r="H2007" s="5053"/>
      <c r="I2007" s="5053"/>
      <c r="J2007" s="5053"/>
      <c r="K2007" s="5053"/>
      <c r="L2007" s="5053"/>
      <c r="M2007" s="5054"/>
      <c r="N2007" s="506"/>
      <c r="O2007" s="506"/>
      <c r="P2007" s="506"/>
    </row>
    <row r="2008" spans="3:16" s="360" customFormat="1" ht="15" customHeight="1" thickTop="1" x14ac:dyDescent="0.3">
      <c r="C2008" s="4890"/>
      <c r="D2008" s="4890"/>
      <c r="E2008" s="4890"/>
      <c r="F2008" s="534"/>
      <c r="G2008" s="534"/>
      <c r="H2008" s="534"/>
      <c r="I2008" s="506"/>
      <c r="J2008" s="506"/>
      <c r="K2008" s="506"/>
      <c r="L2008" s="506"/>
      <c r="M2008" s="506"/>
      <c r="N2008" s="506"/>
      <c r="O2008" s="506"/>
      <c r="P2008" s="506"/>
    </row>
    <row r="2009" spans="3:16" s="360" customFormat="1" ht="15" customHeight="1" thickBot="1" x14ac:dyDescent="0.35">
      <c r="C2009" s="534"/>
      <c r="D2009" s="534"/>
      <c r="E2009" s="534"/>
      <c r="F2009" s="534"/>
      <c r="G2009" s="534"/>
      <c r="H2009" s="534"/>
      <c r="I2009" s="506"/>
      <c r="J2009" s="506"/>
      <c r="K2009" s="506"/>
      <c r="L2009" s="506"/>
      <c r="M2009" s="506"/>
      <c r="N2009" s="506"/>
      <c r="O2009" s="506"/>
      <c r="P2009" s="506"/>
    </row>
    <row r="2010" spans="3:16" s="360" customFormat="1" ht="15" customHeight="1" thickTop="1" x14ac:dyDescent="0.2">
      <c r="C2010" s="4905" t="s">
        <v>3023</v>
      </c>
      <c r="D2010" s="5193"/>
      <c r="E2010" s="5193"/>
      <c r="F2010" s="5193"/>
      <c r="G2010" s="5193"/>
      <c r="H2010" s="5193"/>
      <c r="I2010" s="5194"/>
      <c r="J2010" s="506"/>
      <c r="K2010" s="506"/>
      <c r="L2010" s="506"/>
      <c r="M2010" s="506"/>
      <c r="N2010" s="506"/>
      <c r="O2010" s="506"/>
      <c r="P2010" s="506"/>
    </row>
    <row r="2011" spans="3:16" s="360" customFormat="1" ht="15" customHeight="1" x14ac:dyDescent="0.2">
      <c r="C2011" s="5195" t="s">
        <v>3024</v>
      </c>
      <c r="D2011" s="4974" t="s">
        <v>3025</v>
      </c>
      <c r="E2011" s="4974"/>
      <c r="F2011" s="4974"/>
      <c r="G2011" s="4974"/>
      <c r="H2011" s="5055" t="s">
        <v>3026</v>
      </c>
      <c r="I2011" s="5192"/>
      <c r="J2011" s="506"/>
      <c r="K2011" s="506"/>
      <c r="L2011" s="506"/>
      <c r="M2011" s="506"/>
      <c r="N2011" s="506"/>
      <c r="O2011" s="506"/>
      <c r="P2011" s="506"/>
    </row>
    <row r="2012" spans="3:16" s="360" customFormat="1" ht="69.75" customHeight="1" x14ac:dyDescent="0.2">
      <c r="C2012" s="5196"/>
      <c r="D2012" s="1605" t="s">
        <v>2331</v>
      </c>
      <c r="E2012" s="1347" t="s">
        <v>3027</v>
      </c>
      <c r="F2012" s="1347" t="s">
        <v>2321</v>
      </c>
      <c r="G2012" s="1347" t="s">
        <v>3028</v>
      </c>
      <c r="H2012" s="1441" t="s">
        <v>3029</v>
      </c>
      <c r="I2012" s="1444" t="s">
        <v>2560</v>
      </c>
      <c r="J2012" s="506"/>
      <c r="K2012" s="506"/>
      <c r="L2012" s="506"/>
      <c r="M2012" s="506"/>
      <c r="N2012" s="506"/>
      <c r="O2012" s="506"/>
      <c r="P2012" s="506"/>
    </row>
    <row r="2013" spans="3:16" s="360" customFormat="1" ht="24.75" customHeight="1" x14ac:dyDescent="0.2">
      <c r="C2013" s="1445" t="s">
        <v>3030</v>
      </c>
      <c r="D2013" s="1353">
        <v>99</v>
      </c>
      <c r="E2013" s="1352" t="s">
        <v>3031</v>
      </c>
      <c r="F2013" s="1352">
        <v>0.02</v>
      </c>
      <c r="G2013" s="46" t="s">
        <v>3032</v>
      </c>
      <c r="H2013" s="1606">
        <v>0.06</v>
      </c>
      <c r="I2013" s="1607">
        <v>0.1</v>
      </c>
      <c r="J2013" s="506"/>
      <c r="K2013" s="506"/>
      <c r="L2013" s="506"/>
      <c r="M2013" s="506"/>
      <c r="N2013" s="506"/>
      <c r="O2013" s="506"/>
      <c r="P2013" s="506"/>
    </row>
    <row r="2014" spans="3:16" s="360" customFormat="1" ht="33.75" customHeight="1" x14ac:dyDescent="0.2">
      <c r="C2014" s="1027" t="s">
        <v>3033</v>
      </c>
      <c r="D2014" s="1353">
        <v>135</v>
      </c>
      <c r="E2014" s="1352" t="s">
        <v>3034</v>
      </c>
      <c r="F2014" s="836">
        <v>0.02</v>
      </c>
      <c r="G2014" s="836" t="s">
        <v>3032</v>
      </c>
      <c r="H2014" s="836">
        <v>0.06</v>
      </c>
      <c r="I2014" s="1607">
        <v>0.1</v>
      </c>
      <c r="J2014" s="506"/>
      <c r="K2014" s="506"/>
      <c r="L2014" s="506"/>
      <c r="M2014" s="506"/>
      <c r="N2014" s="506"/>
      <c r="O2014" s="506"/>
      <c r="P2014" s="506"/>
    </row>
    <row r="2015" spans="3:16" s="360" customFormat="1" ht="15" customHeight="1" x14ac:dyDescent="0.2">
      <c r="C2015" s="1323" t="s">
        <v>1474</v>
      </c>
      <c r="D2015" s="900"/>
      <c r="E2015" s="1300"/>
      <c r="F2015" s="1300"/>
      <c r="G2015" s="1300"/>
      <c r="H2015" s="1300"/>
      <c r="I2015" s="1448"/>
      <c r="J2015" s="506"/>
      <c r="K2015" s="506"/>
      <c r="L2015" s="506"/>
      <c r="M2015" s="506"/>
      <c r="N2015" s="506"/>
      <c r="O2015" s="506"/>
      <c r="P2015" s="506"/>
    </row>
    <row r="2016" spans="3:16" s="360" customFormat="1" ht="15" customHeight="1" x14ac:dyDescent="0.2">
      <c r="C2016" s="4965" t="s">
        <v>2778</v>
      </c>
      <c r="D2016" s="4938"/>
      <c r="E2016" s="4938"/>
      <c r="F2016" s="4938"/>
      <c r="G2016" s="4938"/>
      <c r="H2016" s="4938"/>
      <c r="I2016" s="4966"/>
      <c r="J2016" s="506"/>
      <c r="K2016" s="506"/>
      <c r="L2016" s="506"/>
      <c r="M2016" s="506"/>
      <c r="N2016" s="506"/>
      <c r="O2016" s="506"/>
      <c r="P2016" s="506"/>
    </row>
    <row r="2017" spans="3:16" s="360" customFormat="1" ht="15" customHeight="1" x14ac:dyDescent="0.2">
      <c r="C2017" s="1554" t="s">
        <v>3035</v>
      </c>
      <c r="D2017" s="1022"/>
      <c r="E2017" s="1022"/>
      <c r="F2017" s="1022"/>
      <c r="G2017" s="1022"/>
      <c r="H2017" s="1022"/>
      <c r="I2017" s="1555"/>
      <c r="J2017" s="506"/>
      <c r="K2017" s="506"/>
      <c r="L2017" s="506"/>
      <c r="M2017" s="506"/>
      <c r="N2017" s="506"/>
      <c r="O2017" s="506"/>
      <c r="P2017" s="506"/>
    </row>
    <row r="2018" spans="3:16" s="360" customFormat="1" ht="26.25" customHeight="1" x14ac:dyDescent="0.2">
      <c r="C2018" s="4968" t="s">
        <v>3036</v>
      </c>
      <c r="D2018" s="4085"/>
      <c r="E2018" s="4085"/>
      <c r="F2018" s="4085"/>
      <c r="G2018" s="4085"/>
      <c r="H2018" s="4085"/>
      <c r="I2018" s="4969"/>
      <c r="J2018" s="506"/>
      <c r="K2018" s="506"/>
      <c r="L2018" s="506"/>
      <c r="M2018" s="506"/>
      <c r="N2018" s="506"/>
      <c r="O2018" s="506"/>
      <c r="P2018" s="506"/>
    </row>
    <row r="2019" spans="3:16" s="360" customFormat="1" ht="15" customHeight="1" x14ac:dyDescent="0.2">
      <c r="C2019" s="4967" t="s">
        <v>3037</v>
      </c>
      <c r="D2019" s="4085"/>
      <c r="E2019" s="4085"/>
      <c r="F2019" s="4085"/>
      <c r="G2019" s="4085"/>
      <c r="H2019" s="4085"/>
      <c r="I2019" s="4969"/>
      <c r="J2019" s="506"/>
      <c r="K2019" s="506"/>
      <c r="L2019" s="506"/>
      <c r="M2019" s="506"/>
      <c r="N2019" s="506"/>
      <c r="O2019" s="506"/>
      <c r="P2019" s="506"/>
    </row>
    <row r="2020" spans="3:16" s="360" customFormat="1" ht="15" customHeight="1" thickBot="1" x14ac:dyDescent="0.25">
      <c r="C2020" s="5001" t="s">
        <v>3038</v>
      </c>
      <c r="D2020" s="5053"/>
      <c r="E2020" s="5053"/>
      <c r="F2020" s="5053"/>
      <c r="G2020" s="5053"/>
      <c r="H2020" s="5053"/>
      <c r="I2020" s="5054"/>
      <c r="J2020" s="506"/>
      <c r="K2020" s="506"/>
      <c r="L2020" s="506"/>
      <c r="M2020" s="506"/>
      <c r="N2020" s="506"/>
      <c r="O2020" s="506"/>
      <c r="P2020" s="506"/>
    </row>
    <row r="2021" spans="3:16" s="360" customFormat="1" ht="15" customHeight="1" thickTop="1" x14ac:dyDescent="0.3">
      <c r="C2021" s="4890"/>
      <c r="D2021" s="4890"/>
      <c r="E2021" s="4890"/>
      <c r="F2021" s="534"/>
      <c r="G2021" s="534"/>
      <c r="H2021" s="534"/>
      <c r="I2021" s="506"/>
      <c r="J2021" s="506"/>
      <c r="K2021" s="506"/>
      <c r="L2021" s="506"/>
      <c r="M2021" s="506"/>
      <c r="N2021" s="506"/>
      <c r="O2021" s="506"/>
      <c r="P2021" s="506"/>
    </row>
    <row r="2022" spans="3:16" s="360" customFormat="1" ht="15" customHeight="1" thickBot="1" x14ac:dyDescent="0.35">
      <c r="C2022" s="534"/>
      <c r="D2022" s="534"/>
      <c r="E2022" s="534"/>
      <c r="F2022" s="534"/>
      <c r="G2022" s="534"/>
      <c r="H2022" s="534"/>
      <c r="I2022" s="506"/>
      <c r="J2022" s="506"/>
      <c r="K2022" s="506"/>
      <c r="L2022" s="506"/>
      <c r="M2022" s="506"/>
      <c r="N2022" s="506"/>
      <c r="O2022" s="506"/>
      <c r="P2022" s="506"/>
    </row>
    <row r="2023" spans="3:16" s="360" customFormat="1" ht="15" customHeight="1" thickTop="1" x14ac:dyDescent="0.3">
      <c r="C2023" s="4905" t="s">
        <v>3007</v>
      </c>
      <c r="D2023" s="4906"/>
      <c r="E2023" s="4906"/>
      <c r="F2023" s="4906"/>
      <c r="G2023" s="4907"/>
      <c r="H2023" s="534"/>
      <c r="I2023" s="506"/>
      <c r="J2023" s="506"/>
      <c r="K2023" s="506"/>
      <c r="L2023" s="506"/>
      <c r="M2023" s="506"/>
      <c r="N2023" s="506"/>
      <c r="O2023" s="506"/>
      <c r="P2023" s="506"/>
    </row>
    <row r="2024" spans="3:16" s="360" customFormat="1" ht="42" customHeight="1" x14ac:dyDescent="0.3">
      <c r="C2024" s="4885" t="s">
        <v>3008</v>
      </c>
      <c r="D2024" s="4888"/>
      <c r="E2024" s="4888"/>
      <c r="F2024" s="4888"/>
      <c r="G2024" s="4889"/>
      <c r="H2024" s="534"/>
      <c r="I2024" s="506"/>
      <c r="J2024" s="506"/>
      <c r="K2024" s="506"/>
      <c r="L2024" s="506"/>
      <c r="M2024" s="506"/>
      <c r="N2024" s="506"/>
      <c r="O2024" s="506"/>
      <c r="P2024" s="506"/>
    </row>
    <row r="2025" spans="3:16" s="360" customFormat="1" ht="15" customHeight="1" x14ac:dyDescent="0.3">
      <c r="C2025" s="5011" t="s">
        <v>3009</v>
      </c>
      <c r="D2025" s="5012"/>
      <c r="E2025" s="5012"/>
      <c r="F2025" s="5012"/>
      <c r="G2025" s="5013"/>
      <c r="H2025" s="534"/>
      <c r="I2025" s="506"/>
      <c r="J2025" s="506"/>
      <c r="K2025" s="506"/>
      <c r="L2025" s="506"/>
      <c r="M2025" s="506"/>
      <c r="N2025" s="506"/>
      <c r="O2025" s="506"/>
      <c r="P2025" s="506"/>
    </row>
    <row r="2026" spans="3:16" s="360" customFormat="1" ht="15" customHeight="1" x14ac:dyDescent="0.3">
      <c r="C2026" s="5011" t="s">
        <v>3010</v>
      </c>
      <c r="D2026" s="5012"/>
      <c r="E2026" s="5012"/>
      <c r="F2026" s="5012"/>
      <c r="G2026" s="5013"/>
      <c r="H2026" s="534"/>
      <c r="I2026" s="506"/>
      <c r="J2026" s="506"/>
      <c r="K2026" s="506"/>
      <c r="L2026" s="506"/>
      <c r="M2026" s="506"/>
      <c r="N2026" s="506"/>
      <c r="O2026" s="506"/>
      <c r="P2026" s="506"/>
    </row>
    <row r="2027" spans="3:16" s="360" customFormat="1" ht="15" customHeight="1" x14ac:dyDescent="0.3">
      <c r="C2027" s="5014" t="s">
        <v>3011</v>
      </c>
      <c r="D2027" s="5015"/>
      <c r="E2027" s="5015"/>
      <c r="F2027" s="5015"/>
      <c r="G2027" s="4969"/>
      <c r="H2027" s="534"/>
      <c r="I2027" s="506"/>
      <c r="J2027" s="506"/>
      <c r="K2027" s="506"/>
      <c r="L2027" s="506"/>
      <c r="M2027" s="506"/>
      <c r="N2027" s="506"/>
      <c r="O2027" s="506"/>
      <c r="P2027" s="506"/>
    </row>
    <row r="2028" spans="3:16" s="360" customFormat="1" ht="15" customHeight="1" x14ac:dyDescent="0.3">
      <c r="C2028" s="5014" t="s">
        <v>3012</v>
      </c>
      <c r="D2028" s="5015"/>
      <c r="E2028" s="5015"/>
      <c r="F2028" s="5015"/>
      <c r="G2028" s="4969"/>
      <c r="H2028" s="534"/>
      <c r="I2028" s="506"/>
      <c r="J2028" s="506"/>
      <c r="K2028" s="506"/>
      <c r="L2028" s="506"/>
      <c r="M2028" s="506"/>
      <c r="N2028" s="506"/>
      <c r="O2028" s="506"/>
      <c r="P2028" s="506"/>
    </row>
    <row r="2029" spans="3:16" s="360" customFormat="1" ht="15" customHeight="1" x14ac:dyDescent="0.3">
      <c r="C2029" s="5021" t="s">
        <v>3013</v>
      </c>
      <c r="D2029" s="5022"/>
      <c r="E2029" s="5022"/>
      <c r="F2029" s="5022"/>
      <c r="G2029" s="4953"/>
      <c r="H2029" s="534"/>
      <c r="I2029" s="506"/>
      <c r="J2029" s="506"/>
      <c r="K2029" s="506"/>
      <c r="L2029" s="506"/>
      <c r="M2029" s="506"/>
      <c r="N2029" s="506"/>
      <c r="O2029" s="506"/>
      <c r="P2029" s="506"/>
    </row>
    <row r="2030" spans="3:16" s="360" customFormat="1" ht="15" customHeight="1" x14ac:dyDescent="0.3">
      <c r="C2030" s="5021" t="s">
        <v>3014</v>
      </c>
      <c r="D2030" s="5022"/>
      <c r="E2030" s="5022"/>
      <c r="F2030" s="5022"/>
      <c r="G2030" s="4953"/>
      <c r="H2030" s="534"/>
      <c r="I2030" s="506"/>
      <c r="J2030" s="506"/>
      <c r="K2030" s="506"/>
      <c r="L2030" s="506"/>
      <c r="M2030" s="506"/>
      <c r="N2030" s="506"/>
      <c r="O2030" s="506"/>
      <c r="P2030" s="506"/>
    </row>
    <row r="2031" spans="3:16" s="360" customFormat="1" ht="15" customHeight="1" x14ac:dyDescent="0.3">
      <c r="C2031" s="1603" t="s">
        <v>3015</v>
      </c>
      <c r="D2031" s="1562"/>
      <c r="E2031" s="1562"/>
      <c r="F2031" s="1562"/>
      <c r="G2031" s="1553"/>
      <c r="H2031" s="534"/>
      <c r="I2031" s="506"/>
      <c r="J2031" s="506"/>
      <c r="K2031" s="506"/>
      <c r="L2031" s="506"/>
      <c r="M2031" s="506"/>
      <c r="N2031" s="506"/>
      <c r="O2031" s="506"/>
      <c r="P2031" s="506"/>
    </row>
    <row r="2032" spans="3:16" s="360" customFormat="1" ht="15" customHeight="1" x14ac:dyDescent="0.3">
      <c r="C2032" s="980" t="s">
        <v>3016</v>
      </c>
      <c r="D2032" s="1604" t="s">
        <v>3017</v>
      </c>
      <c r="E2032" s="893"/>
      <c r="F2032" s="712"/>
      <c r="G2032" s="832"/>
      <c r="H2032" s="534"/>
      <c r="I2032" s="506"/>
      <c r="J2032" s="506"/>
      <c r="K2032" s="506"/>
      <c r="L2032" s="506"/>
      <c r="M2032" s="506"/>
      <c r="N2032" s="506"/>
      <c r="O2032" s="506"/>
      <c r="P2032" s="506"/>
    </row>
    <row r="2033" spans="3:17" s="360" customFormat="1" ht="15" customHeight="1" x14ac:dyDescent="0.3">
      <c r="C2033" s="980" t="s">
        <v>3018</v>
      </c>
      <c r="D2033" s="1604"/>
      <c r="E2033" s="893"/>
      <c r="F2033" s="712"/>
      <c r="G2033" s="832"/>
      <c r="H2033" s="534"/>
      <c r="I2033" s="506"/>
      <c r="J2033" s="506"/>
      <c r="K2033" s="506"/>
      <c r="L2033" s="506"/>
      <c r="M2033" s="506"/>
      <c r="N2033" s="506"/>
      <c r="O2033" s="506"/>
      <c r="P2033" s="506"/>
    </row>
    <row r="2034" spans="3:17" s="360" customFormat="1" ht="15" customHeight="1" x14ac:dyDescent="0.3">
      <c r="C2034" s="981" t="s">
        <v>3019</v>
      </c>
      <c r="D2034" s="1604"/>
      <c r="E2034" s="893"/>
      <c r="F2034" s="712"/>
      <c r="G2034" s="832"/>
      <c r="H2034" s="534"/>
      <c r="I2034" s="506"/>
      <c r="J2034" s="506"/>
      <c r="K2034" s="506"/>
      <c r="L2034" s="506"/>
      <c r="M2034" s="506"/>
      <c r="N2034" s="506"/>
      <c r="O2034" s="506"/>
      <c r="P2034" s="506"/>
    </row>
    <row r="2035" spans="3:17" s="360" customFormat="1" ht="15" customHeight="1" x14ac:dyDescent="0.3">
      <c r="C2035" s="981" t="s">
        <v>3020</v>
      </c>
      <c r="D2035" s="1604"/>
      <c r="E2035" s="893"/>
      <c r="F2035" s="712"/>
      <c r="G2035" s="832"/>
      <c r="H2035" s="534"/>
      <c r="I2035" s="506"/>
      <c r="J2035" s="506"/>
      <c r="K2035" s="506"/>
      <c r="L2035" s="506"/>
      <c r="M2035" s="506"/>
      <c r="N2035" s="506"/>
      <c r="O2035" s="506"/>
      <c r="P2035" s="506"/>
    </row>
    <row r="2036" spans="3:17" s="360" customFormat="1" ht="15" customHeight="1" x14ac:dyDescent="0.3">
      <c r="C2036" s="4967" t="s">
        <v>3021</v>
      </c>
      <c r="D2036" s="4064"/>
      <c r="E2036" s="4064"/>
      <c r="F2036" s="4064"/>
      <c r="G2036" s="1322"/>
      <c r="H2036" s="534"/>
      <c r="I2036" s="506"/>
      <c r="J2036" s="506"/>
      <c r="K2036" s="506"/>
      <c r="L2036" s="506"/>
      <c r="M2036" s="506"/>
      <c r="N2036" s="506"/>
      <c r="O2036" s="506"/>
      <c r="P2036" s="506"/>
    </row>
    <row r="2037" spans="3:17" s="360" customFormat="1" ht="15" customHeight="1" thickBot="1" x14ac:dyDescent="0.35">
      <c r="C2037" s="5031" t="s">
        <v>3022</v>
      </c>
      <c r="D2037" s="5032"/>
      <c r="E2037" s="5032"/>
      <c r="F2037" s="5032"/>
      <c r="G2037" s="5033"/>
      <c r="H2037" s="534"/>
      <c r="I2037" s="506"/>
      <c r="J2037" s="506"/>
      <c r="K2037" s="506"/>
      <c r="L2037" s="506"/>
      <c r="M2037" s="506"/>
      <c r="N2037" s="506"/>
      <c r="O2037" s="506"/>
      <c r="P2037" s="506"/>
    </row>
    <row r="2038" spans="3:17" s="360" customFormat="1" ht="15" customHeight="1" thickTop="1" x14ac:dyDescent="0.3">
      <c r="C2038" s="4890"/>
      <c r="D2038" s="4890"/>
      <c r="E2038" s="4890"/>
      <c r="F2038" s="534"/>
      <c r="G2038" s="534"/>
      <c r="H2038" s="534"/>
      <c r="I2038" s="506"/>
      <c r="J2038" s="506"/>
      <c r="K2038" s="506"/>
      <c r="L2038" s="506"/>
      <c r="M2038" s="506"/>
      <c r="N2038" s="506"/>
      <c r="O2038" s="506"/>
      <c r="P2038" s="506"/>
    </row>
    <row r="2039" spans="3:17" s="360" customFormat="1" ht="15" customHeight="1" thickBot="1" x14ac:dyDescent="0.35">
      <c r="C2039" s="534"/>
      <c r="D2039" s="534"/>
      <c r="E2039" s="534"/>
      <c r="F2039" s="534"/>
      <c r="G2039" s="534"/>
      <c r="H2039" s="534"/>
      <c r="I2039" s="506"/>
      <c r="J2039" s="506"/>
      <c r="K2039" s="506"/>
      <c r="L2039" s="506"/>
      <c r="M2039" s="506"/>
      <c r="N2039" s="506"/>
      <c r="O2039" s="506"/>
      <c r="P2039" s="506"/>
    </row>
    <row r="2040" spans="3:17" s="360" customFormat="1" ht="15" customHeight="1" thickTop="1" x14ac:dyDescent="0.2">
      <c r="C2040" s="4954" t="s">
        <v>343</v>
      </c>
      <c r="D2040" s="4906"/>
      <c r="E2040" s="4906"/>
      <c r="F2040" s="4906"/>
      <c r="G2040" s="4906"/>
      <c r="H2040" s="4906"/>
      <c r="I2040" s="4906"/>
      <c r="J2040" s="4906"/>
      <c r="K2040" s="4906"/>
      <c r="L2040" s="4906"/>
      <c r="M2040" s="4906"/>
      <c r="N2040" s="1454"/>
      <c r="O2040" s="1454"/>
      <c r="P2040" s="1454"/>
      <c r="Q2040" s="1455"/>
    </row>
    <row r="2041" spans="3:17" s="360" customFormat="1" ht="15" customHeight="1" thickBot="1" x14ac:dyDescent="0.25">
      <c r="C2041" s="831"/>
      <c r="D2041" s="712"/>
      <c r="E2041" s="712"/>
      <c r="F2041" s="712"/>
      <c r="G2041" s="712"/>
      <c r="H2041" s="712"/>
      <c r="I2041" s="712"/>
      <c r="J2041" s="712"/>
      <c r="K2041" s="712"/>
      <c r="L2041" s="712"/>
      <c r="M2041" s="712"/>
      <c r="N2041" s="712"/>
      <c r="O2041" s="712"/>
      <c r="P2041" s="712"/>
      <c r="Q2041" s="832"/>
    </row>
    <row r="2042" spans="3:17" s="360" customFormat="1" ht="15" customHeight="1" thickBot="1" x14ac:dyDescent="0.25">
      <c r="C2042" s="4991" t="s">
        <v>344</v>
      </c>
      <c r="D2042" s="4992"/>
      <c r="E2042" s="4868" t="s">
        <v>2765</v>
      </c>
      <c r="F2042" s="4869"/>
      <c r="G2042" s="4869"/>
      <c r="H2042" s="4869"/>
      <c r="I2042" s="4869"/>
      <c r="J2042" s="4869"/>
      <c r="K2042" s="4869"/>
      <c r="L2042" s="4869"/>
      <c r="M2042" s="4869"/>
      <c r="N2042" s="4869"/>
      <c r="O2042" s="4869"/>
      <c r="P2042" s="4869"/>
      <c r="Q2042" s="4870"/>
    </row>
    <row r="2043" spans="3:17" s="360" customFormat="1" ht="21.75" customHeight="1" thickBot="1" x14ac:dyDescent="0.25">
      <c r="C2043" s="5034"/>
      <c r="D2043" s="5035"/>
      <c r="E2043" s="4868" t="s">
        <v>1627</v>
      </c>
      <c r="F2043" s="4869"/>
      <c r="G2043" s="4869"/>
      <c r="H2043" s="4869"/>
      <c r="I2043" s="4869"/>
      <c r="J2043" s="5039"/>
      <c r="K2043" s="4868" t="s">
        <v>1513</v>
      </c>
      <c r="L2043" s="4869"/>
      <c r="M2043" s="5039"/>
      <c r="N2043" s="4868" t="s">
        <v>340</v>
      </c>
      <c r="O2043" s="4869"/>
      <c r="P2043" s="4869"/>
      <c r="Q2043" s="4870"/>
    </row>
    <row r="2044" spans="3:17" s="360" customFormat="1" ht="15" customHeight="1" x14ac:dyDescent="0.2">
      <c r="C2044" s="5172" t="s">
        <v>2768</v>
      </c>
      <c r="D2044" s="5170" t="s">
        <v>347</v>
      </c>
      <c r="E2044" s="4929" t="s">
        <v>2770</v>
      </c>
      <c r="F2044" s="4931" t="s">
        <v>349</v>
      </c>
      <c r="G2044" s="4931" t="s">
        <v>1290</v>
      </c>
      <c r="H2044" s="4931" t="s">
        <v>563</v>
      </c>
      <c r="I2044" s="4931" t="s">
        <v>1413</v>
      </c>
      <c r="J2044" s="5037" t="s">
        <v>314</v>
      </c>
      <c r="K2044" s="1463"/>
      <c r="L2044" s="4902" t="s">
        <v>315</v>
      </c>
      <c r="M2044" s="5040"/>
      <c r="N2044" s="1463"/>
      <c r="O2044" s="4902"/>
      <c r="P2044" s="4902"/>
      <c r="Q2044" s="4903"/>
    </row>
    <row r="2045" spans="3:17" s="360" customFormat="1" ht="82.5" customHeight="1" thickBot="1" x14ac:dyDescent="0.25">
      <c r="C2045" s="5173"/>
      <c r="D2045" s="5171"/>
      <c r="E2045" s="5041"/>
      <c r="F2045" s="5036"/>
      <c r="G2045" s="5036"/>
      <c r="H2045" s="5036"/>
      <c r="I2045" s="5036"/>
      <c r="J2045" s="5038"/>
      <c r="K2045" s="1426" t="s">
        <v>2773</v>
      </c>
      <c r="L2045" s="1426" t="s">
        <v>1735</v>
      </c>
      <c r="M2045" s="1426" t="s">
        <v>316</v>
      </c>
      <c r="N2045" s="1426" t="s">
        <v>229</v>
      </c>
      <c r="O2045" s="1426" t="s">
        <v>317</v>
      </c>
      <c r="P2045" s="1426" t="s">
        <v>318</v>
      </c>
      <c r="Q2045" s="1464" t="s">
        <v>319</v>
      </c>
    </row>
    <row r="2046" spans="3:17" s="360" customFormat="1" ht="23.25" customHeight="1" x14ac:dyDescent="0.2">
      <c r="C2046" s="1465" t="s">
        <v>320</v>
      </c>
      <c r="D2046" s="713">
        <f>+E2046+K2046+N2046</f>
        <v>20.000000000000004</v>
      </c>
      <c r="E2046" s="1307">
        <v>10</v>
      </c>
      <c r="F2046" s="1466">
        <v>125</v>
      </c>
      <c r="G2046" s="1466">
        <v>0</v>
      </c>
      <c r="H2046" s="1467">
        <v>0.08</v>
      </c>
      <c r="I2046" s="1467">
        <v>0.19</v>
      </c>
      <c r="J2046" s="1467">
        <v>0.04</v>
      </c>
      <c r="K2046" s="1468">
        <v>9.99</v>
      </c>
      <c r="L2046" s="1469">
        <v>256</v>
      </c>
      <c r="M2046" s="762">
        <v>1024</v>
      </c>
      <c r="N2046" s="1468">
        <v>0.01</v>
      </c>
      <c r="O2046" s="1470">
        <v>0</v>
      </c>
      <c r="P2046" s="1471">
        <v>20</v>
      </c>
      <c r="Q2046" s="1472">
        <v>0.06</v>
      </c>
    </row>
    <row r="2047" spans="3:17" s="360" customFormat="1" ht="23.25" customHeight="1" x14ac:dyDescent="0.2">
      <c r="C2047" s="1027" t="s">
        <v>321</v>
      </c>
      <c r="D2047" s="836">
        <f>+E2047+K2047+N2047</f>
        <v>40</v>
      </c>
      <c r="E2047" s="836">
        <v>25</v>
      </c>
      <c r="F2047" s="837">
        <v>167</v>
      </c>
      <c r="G2047" s="837">
        <v>150</v>
      </c>
      <c r="H2047" s="839">
        <v>0.15</v>
      </c>
      <c r="I2047" s="839">
        <v>0.15</v>
      </c>
      <c r="J2047" s="839">
        <v>0.15</v>
      </c>
      <c r="K2047" s="838">
        <v>14.99</v>
      </c>
      <c r="L2047" s="1473">
        <v>1024</v>
      </c>
      <c r="M2047" s="972">
        <v>5000</v>
      </c>
      <c r="N2047" s="838">
        <v>0.01</v>
      </c>
      <c r="O2047" s="1474">
        <v>40</v>
      </c>
      <c r="P2047" s="1474">
        <v>20</v>
      </c>
      <c r="Q2047" s="1475">
        <v>0.06</v>
      </c>
    </row>
    <row r="2048" spans="3:17" s="360" customFormat="1" ht="23.25" customHeight="1" x14ac:dyDescent="0.2">
      <c r="C2048" s="1027" t="s">
        <v>322</v>
      </c>
      <c r="D2048" s="836">
        <f>+E2048+K2048+N2048</f>
        <v>59.999999999999993</v>
      </c>
      <c r="E2048" s="836">
        <v>40</v>
      </c>
      <c r="F2048" s="837">
        <v>267</v>
      </c>
      <c r="G2048" s="837">
        <v>280</v>
      </c>
      <c r="H2048" s="839">
        <v>0.15</v>
      </c>
      <c r="I2048" s="839">
        <v>0.15</v>
      </c>
      <c r="J2048" s="839">
        <v>0.15</v>
      </c>
      <c r="K2048" s="838">
        <v>19.989999999999998</v>
      </c>
      <c r="L2048" s="1473">
        <v>1024</v>
      </c>
      <c r="M2048" s="972">
        <v>5000</v>
      </c>
      <c r="N2048" s="838">
        <v>0.01</v>
      </c>
      <c r="O2048" s="1474">
        <v>40</v>
      </c>
      <c r="P2048" s="1474">
        <v>20</v>
      </c>
      <c r="Q2048" s="1475">
        <v>0.06</v>
      </c>
    </row>
    <row r="2049" spans="3:17" s="360" customFormat="1" ht="23.25" customHeight="1" x14ac:dyDescent="0.2">
      <c r="C2049" s="1027" t="s">
        <v>323</v>
      </c>
      <c r="D2049" s="836">
        <f>+E2049+K2049+N2049</f>
        <v>70</v>
      </c>
      <c r="E2049" s="836">
        <v>50</v>
      </c>
      <c r="F2049" s="837">
        <v>333</v>
      </c>
      <c r="G2049" s="837">
        <v>365</v>
      </c>
      <c r="H2049" s="839">
        <v>0.15</v>
      </c>
      <c r="I2049" s="839">
        <v>0.15</v>
      </c>
      <c r="J2049" s="839">
        <v>0.15</v>
      </c>
      <c r="K2049" s="838">
        <v>19.989999999999998</v>
      </c>
      <c r="L2049" s="1473">
        <v>1024</v>
      </c>
      <c r="M2049" s="972">
        <v>5000</v>
      </c>
      <c r="N2049" s="838">
        <v>0.01</v>
      </c>
      <c r="O2049" s="1474">
        <v>40</v>
      </c>
      <c r="P2049" s="1474">
        <v>20</v>
      </c>
      <c r="Q2049" s="1475">
        <v>0.06</v>
      </c>
    </row>
    <row r="2050" spans="3:17" s="360" customFormat="1" ht="23.25" customHeight="1" thickBot="1" x14ac:dyDescent="0.25">
      <c r="C2050" s="1028" t="s">
        <v>324</v>
      </c>
      <c r="D2050" s="1461">
        <f>+E2050+K2050+N2050</f>
        <v>100</v>
      </c>
      <c r="E2050" s="1461">
        <v>80</v>
      </c>
      <c r="F2050" s="1476">
        <v>533</v>
      </c>
      <c r="G2050" s="1476">
        <v>730</v>
      </c>
      <c r="H2050" s="1477">
        <v>0.15</v>
      </c>
      <c r="I2050" s="1477">
        <v>0.15</v>
      </c>
      <c r="J2050" s="1477">
        <v>0.15</v>
      </c>
      <c r="K2050" s="1108">
        <v>19.989999999999998</v>
      </c>
      <c r="L2050" s="1478">
        <v>1024</v>
      </c>
      <c r="M2050" s="765">
        <v>5000</v>
      </c>
      <c r="N2050" s="1108">
        <v>0.01</v>
      </c>
      <c r="O2050" s="1479">
        <v>40</v>
      </c>
      <c r="P2050" s="1479">
        <v>20</v>
      </c>
      <c r="Q2050" s="1480">
        <v>0.06</v>
      </c>
    </row>
    <row r="2051" spans="3:17" s="360" customFormat="1" ht="15" customHeight="1" x14ac:dyDescent="0.2">
      <c r="C2051" s="831" t="s">
        <v>1738</v>
      </c>
      <c r="D2051" s="712"/>
      <c r="E2051" s="848"/>
      <c r="F2051" s="848"/>
      <c r="G2051" s="848"/>
      <c r="H2051" s="848"/>
      <c r="I2051" s="848"/>
      <c r="J2051" s="848"/>
      <c r="K2051" s="848"/>
      <c r="L2051" s="848"/>
      <c r="M2051" s="848"/>
      <c r="N2051" s="848"/>
      <c r="O2051" s="848"/>
      <c r="P2051" s="848"/>
      <c r="Q2051" s="1026"/>
    </row>
    <row r="2052" spans="3:17" s="360" customFormat="1" ht="15" customHeight="1" x14ac:dyDescent="0.2">
      <c r="C2052" s="831" t="s">
        <v>325</v>
      </c>
      <c r="D2052" s="712"/>
      <c r="E2052" s="848"/>
      <c r="F2052" s="848"/>
      <c r="G2052" s="848"/>
      <c r="H2052" s="848"/>
      <c r="I2052" s="848"/>
      <c r="J2052" s="848"/>
      <c r="K2052" s="848"/>
      <c r="L2052" s="848"/>
      <c r="M2052" s="848"/>
      <c r="N2052" s="848"/>
      <c r="O2052" s="848"/>
      <c r="P2052" s="848"/>
      <c r="Q2052" s="1026"/>
    </row>
    <row r="2053" spans="3:17" s="360" customFormat="1" ht="15" customHeight="1" x14ac:dyDescent="0.2">
      <c r="C2053" s="831" t="s">
        <v>326</v>
      </c>
      <c r="D2053" s="712"/>
      <c r="E2053" s="712"/>
      <c r="F2053" s="712"/>
      <c r="G2053" s="712"/>
      <c r="H2053" s="712"/>
      <c r="I2053" s="712"/>
      <c r="J2053" s="712"/>
      <c r="K2053" s="712"/>
      <c r="L2053" s="712"/>
      <c r="M2053" s="712"/>
      <c r="N2053" s="712"/>
      <c r="O2053" s="712"/>
      <c r="P2053" s="712"/>
      <c r="Q2053" s="832"/>
    </row>
    <row r="2054" spans="3:17" s="360" customFormat="1" ht="15" customHeight="1" x14ac:dyDescent="0.2">
      <c r="C2054" s="831" t="s">
        <v>327</v>
      </c>
      <c r="D2054" s="712"/>
      <c r="E2054" s="712"/>
      <c r="F2054" s="712"/>
      <c r="G2054" s="712"/>
      <c r="H2054" s="712"/>
      <c r="I2054" s="712"/>
      <c r="J2054" s="712"/>
      <c r="K2054" s="712"/>
      <c r="L2054" s="712"/>
      <c r="M2054" s="712"/>
      <c r="N2054" s="712"/>
      <c r="O2054" s="712"/>
      <c r="P2054" s="712"/>
      <c r="Q2054" s="832"/>
    </row>
    <row r="2055" spans="3:17" s="360" customFormat="1" ht="15" customHeight="1" x14ac:dyDescent="0.2">
      <c r="C2055" s="831" t="s">
        <v>1254</v>
      </c>
      <c r="D2055" s="712"/>
      <c r="E2055" s="712"/>
      <c r="F2055" s="712"/>
      <c r="G2055" s="712"/>
      <c r="H2055" s="712"/>
      <c r="I2055" s="712"/>
      <c r="J2055" s="712"/>
      <c r="K2055" s="712"/>
      <c r="L2055" s="712"/>
      <c r="M2055" s="712"/>
      <c r="N2055" s="712"/>
      <c r="O2055" s="712"/>
      <c r="P2055" s="712"/>
      <c r="Q2055" s="832"/>
    </row>
    <row r="2056" spans="3:17" s="360" customFormat="1" ht="15" customHeight="1" thickBot="1" x14ac:dyDescent="0.25">
      <c r="C2056" s="850" t="s">
        <v>2665</v>
      </c>
      <c r="D2056" s="851"/>
      <c r="E2056" s="851"/>
      <c r="F2056" s="851"/>
      <c r="G2056" s="851"/>
      <c r="H2056" s="851"/>
      <c r="I2056" s="851"/>
      <c r="J2056" s="851"/>
      <c r="K2056" s="851"/>
      <c r="L2056" s="851"/>
      <c r="M2056" s="851"/>
      <c r="N2056" s="851"/>
      <c r="O2056" s="851"/>
      <c r="P2056" s="851"/>
      <c r="Q2056" s="852"/>
    </row>
    <row r="2057" spans="3:17" s="360" customFormat="1" ht="15" customHeight="1" thickTop="1" x14ac:dyDescent="0.3">
      <c r="C2057" s="1029"/>
      <c r="D2057" s="534"/>
      <c r="E2057" s="534"/>
      <c r="F2057" s="534"/>
      <c r="G2057" s="534"/>
      <c r="H2057" s="534"/>
      <c r="I2057" s="506"/>
      <c r="J2057" s="506"/>
      <c r="K2057" s="506"/>
      <c r="L2057" s="506"/>
      <c r="M2057" s="506"/>
      <c r="N2057" s="506"/>
      <c r="O2057" s="506"/>
      <c r="P2057" s="506"/>
    </row>
    <row r="2058" spans="3:17" s="360" customFormat="1" ht="15" customHeight="1" thickBot="1" x14ac:dyDescent="0.35">
      <c r="C2058" s="534"/>
      <c r="D2058" s="534"/>
      <c r="E2058" s="534"/>
      <c r="F2058" s="534"/>
      <c r="G2058" s="534"/>
      <c r="H2058" s="534"/>
      <c r="I2058" s="506"/>
      <c r="J2058" s="506"/>
      <c r="K2058" s="506"/>
      <c r="L2058" s="506"/>
      <c r="M2058" s="506"/>
      <c r="N2058" s="506"/>
      <c r="O2058" s="506"/>
      <c r="P2058" s="506"/>
    </row>
    <row r="2059" spans="3:17" s="360" customFormat="1" ht="15" customHeight="1" thickTop="1" x14ac:dyDescent="0.2">
      <c r="C2059" s="4954" t="s">
        <v>343</v>
      </c>
      <c r="D2059" s="4906"/>
      <c r="E2059" s="4906"/>
      <c r="F2059" s="4906"/>
      <c r="G2059" s="4906"/>
      <c r="H2059" s="4906"/>
      <c r="I2059" s="4907"/>
      <c r="J2059" s="506"/>
      <c r="K2059" s="506"/>
      <c r="L2059" s="506"/>
      <c r="M2059" s="506"/>
      <c r="N2059" s="506"/>
      <c r="O2059" s="506"/>
      <c r="P2059" s="506"/>
    </row>
    <row r="2060" spans="3:17" s="360" customFormat="1" ht="15" customHeight="1" thickBot="1" x14ac:dyDescent="0.25">
      <c r="C2060" s="831"/>
      <c r="D2060" s="712"/>
      <c r="E2060" s="712"/>
      <c r="F2060" s="712"/>
      <c r="G2060" s="712"/>
      <c r="H2060" s="712"/>
      <c r="I2060" s="832"/>
      <c r="J2060" s="506"/>
      <c r="K2060" s="506"/>
      <c r="L2060" s="506"/>
      <c r="M2060" s="506"/>
      <c r="N2060" s="506"/>
      <c r="O2060" s="506"/>
      <c r="P2060" s="506"/>
    </row>
    <row r="2061" spans="3:17" s="360" customFormat="1" ht="15" customHeight="1" thickBot="1" x14ac:dyDescent="0.25">
      <c r="C2061" s="4866" t="s">
        <v>344</v>
      </c>
      <c r="D2061" s="4867"/>
      <c r="E2061" s="4909" t="s">
        <v>2765</v>
      </c>
      <c r="F2061" s="4910"/>
      <c r="G2061" s="4910"/>
      <c r="H2061" s="4910"/>
      <c r="I2061" s="4911"/>
      <c r="J2061" s="506"/>
      <c r="K2061" s="506"/>
      <c r="L2061" s="506"/>
      <c r="M2061" s="506"/>
      <c r="N2061" s="506"/>
      <c r="O2061" s="506"/>
      <c r="P2061" s="506"/>
    </row>
    <row r="2062" spans="3:17" s="360" customFormat="1" ht="15" customHeight="1" x14ac:dyDescent="0.2">
      <c r="C2062" s="5007" t="s">
        <v>346</v>
      </c>
      <c r="D2062" s="4931" t="s">
        <v>347</v>
      </c>
      <c r="E2062" s="4931" t="s">
        <v>2770</v>
      </c>
      <c r="F2062" s="4931" t="s">
        <v>349</v>
      </c>
      <c r="G2062" s="4931" t="s">
        <v>1411</v>
      </c>
      <c r="H2062" s="4931" t="s">
        <v>563</v>
      </c>
      <c r="I2062" s="5005" t="s">
        <v>1413</v>
      </c>
      <c r="J2062" s="506"/>
      <c r="K2062" s="506"/>
      <c r="L2062" s="506"/>
      <c r="M2062" s="506"/>
      <c r="N2062" s="506"/>
      <c r="O2062" s="506"/>
      <c r="P2062" s="506"/>
    </row>
    <row r="2063" spans="3:17" s="360" customFormat="1" ht="81.75" customHeight="1" x14ac:dyDescent="0.2">
      <c r="C2063" s="5008"/>
      <c r="D2063" s="4884"/>
      <c r="E2063" s="4884"/>
      <c r="F2063" s="4884"/>
      <c r="G2063" s="4884"/>
      <c r="H2063" s="4884"/>
      <c r="I2063" s="5006"/>
      <c r="J2063" s="506"/>
      <c r="K2063" s="506"/>
      <c r="L2063" s="506"/>
      <c r="M2063" s="506"/>
      <c r="N2063" s="506"/>
      <c r="O2063" s="506"/>
      <c r="P2063" s="506"/>
    </row>
    <row r="2064" spans="3:17" s="360" customFormat="1" ht="15" customHeight="1" x14ac:dyDescent="0.2">
      <c r="C2064" s="1027" t="s">
        <v>313</v>
      </c>
      <c r="D2064" s="836">
        <f>+E2064+G2064</f>
        <v>19.990000000000002</v>
      </c>
      <c r="E2064" s="836">
        <v>10</v>
      </c>
      <c r="F2064" s="837">
        <v>67</v>
      </c>
      <c r="G2064" s="838">
        <v>9.99</v>
      </c>
      <c r="H2064" s="839">
        <v>0.15</v>
      </c>
      <c r="I2064" s="1243">
        <v>0.15</v>
      </c>
      <c r="J2064" s="506"/>
      <c r="K2064" s="506"/>
      <c r="L2064" s="506"/>
      <c r="M2064" s="506"/>
      <c r="N2064" s="506"/>
      <c r="O2064" s="506"/>
      <c r="P2064" s="506"/>
    </row>
    <row r="2065" spans="3:16" s="360" customFormat="1" ht="15" customHeight="1" x14ac:dyDescent="0.2">
      <c r="C2065" s="831" t="s">
        <v>2778</v>
      </c>
      <c r="D2065" s="712"/>
      <c r="E2065" s="848"/>
      <c r="F2065" s="848"/>
      <c r="G2065" s="848"/>
      <c r="H2065" s="848"/>
      <c r="I2065" s="1026"/>
      <c r="J2065" s="506"/>
      <c r="K2065" s="506"/>
      <c r="L2065" s="506"/>
      <c r="M2065" s="506"/>
      <c r="N2065" s="506"/>
      <c r="O2065" s="506"/>
      <c r="P2065" s="506"/>
    </row>
    <row r="2066" spans="3:16" s="360" customFormat="1" ht="15" customHeight="1" x14ac:dyDescent="0.2">
      <c r="C2066" s="831" t="s">
        <v>1419</v>
      </c>
      <c r="D2066" s="712"/>
      <c r="E2066" s="712"/>
      <c r="F2066" s="712"/>
      <c r="G2066" s="712"/>
      <c r="H2066" s="712"/>
      <c r="I2066" s="832"/>
      <c r="J2066" s="506"/>
      <c r="K2066" s="506"/>
      <c r="L2066" s="506"/>
      <c r="M2066" s="506"/>
      <c r="N2066" s="506"/>
      <c r="O2066" s="506"/>
      <c r="P2066" s="506"/>
    </row>
    <row r="2067" spans="3:16" s="360" customFormat="1" ht="15" customHeight="1" thickBot="1" x14ac:dyDescent="0.25">
      <c r="C2067" s="850" t="s">
        <v>2666</v>
      </c>
      <c r="D2067" s="851"/>
      <c r="E2067" s="851"/>
      <c r="F2067" s="851"/>
      <c r="G2067" s="851"/>
      <c r="H2067" s="851"/>
      <c r="I2067" s="852"/>
      <c r="J2067" s="506"/>
      <c r="K2067" s="506"/>
      <c r="L2067" s="506"/>
      <c r="M2067" s="506"/>
      <c r="N2067" s="506"/>
      <c r="O2067" s="506"/>
      <c r="P2067" s="506"/>
    </row>
    <row r="2068" spans="3:16" s="360" customFormat="1" ht="15" customHeight="1" thickTop="1" x14ac:dyDescent="0.3">
      <c r="C2068" s="4890"/>
      <c r="D2068" s="4890"/>
      <c r="E2068" s="4890"/>
      <c r="F2068" s="534"/>
      <c r="G2068" s="534"/>
      <c r="H2068" s="534"/>
      <c r="I2068" s="506"/>
      <c r="J2068" s="506"/>
      <c r="K2068" s="506"/>
      <c r="L2068" s="506"/>
      <c r="M2068" s="506"/>
      <c r="N2068" s="506"/>
      <c r="O2068" s="506"/>
      <c r="P2068" s="506"/>
    </row>
    <row r="2069" spans="3:16" s="360" customFormat="1" ht="15" customHeight="1" thickBot="1" x14ac:dyDescent="0.35">
      <c r="C2069" s="534"/>
      <c r="D2069" s="534"/>
      <c r="E2069" s="534"/>
      <c r="F2069" s="534"/>
      <c r="G2069" s="534"/>
      <c r="H2069" s="534"/>
      <c r="I2069" s="506"/>
      <c r="J2069" s="506"/>
      <c r="K2069" s="506"/>
      <c r="L2069" s="506"/>
      <c r="M2069" s="506"/>
      <c r="N2069" s="506"/>
      <c r="O2069" s="506"/>
      <c r="P2069" s="506"/>
    </row>
    <row r="2070" spans="3:16" s="360" customFormat="1" ht="15" customHeight="1" thickTop="1" x14ac:dyDescent="0.2">
      <c r="C2070" s="4954" t="s">
        <v>1077</v>
      </c>
      <c r="D2070" s="4906"/>
      <c r="E2070" s="4906"/>
      <c r="F2070" s="4906"/>
      <c r="G2070" s="4906"/>
      <c r="H2070" s="4906"/>
      <c r="I2070" s="4906"/>
      <c r="J2070" s="4906"/>
      <c r="K2070" s="4906"/>
      <c r="L2070" s="4907"/>
      <c r="M2070" s="506"/>
      <c r="N2070" s="506"/>
      <c r="O2070" s="506"/>
      <c r="P2070" s="506"/>
    </row>
    <row r="2071" spans="3:16" s="360" customFormat="1" ht="15" customHeight="1" x14ac:dyDescent="0.2">
      <c r="C2071" s="831"/>
      <c r="D2071" s="712"/>
      <c r="E2071" s="712"/>
      <c r="F2071" s="712"/>
      <c r="G2071" s="712"/>
      <c r="H2071" s="712"/>
      <c r="I2071" s="712"/>
      <c r="J2071" s="712"/>
      <c r="K2071" s="712"/>
      <c r="L2071" s="832"/>
      <c r="M2071" s="506"/>
      <c r="N2071" s="506"/>
      <c r="O2071" s="506"/>
      <c r="P2071" s="506"/>
    </row>
    <row r="2072" spans="3:16" s="360" customFormat="1" ht="15" customHeight="1" x14ac:dyDescent="0.2">
      <c r="C2072" s="5049" t="s">
        <v>1066</v>
      </c>
      <c r="D2072" s="4919"/>
      <c r="E2072" s="4922" t="s">
        <v>2765</v>
      </c>
      <c r="F2072" s="4922"/>
      <c r="G2072" s="4922"/>
      <c r="H2072" s="4922"/>
      <c r="I2072" s="4922"/>
      <c r="J2072" s="4922"/>
      <c r="K2072" s="4922"/>
      <c r="L2072" s="5050"/>
      <c r="M2072" s="506"/>
      <c r="N2072" s="506"/>
      <c r="O2072" s="506"/>
      <c r="P2072" s="506"/>
    </row>
    <row r="2073" spans="3:16" s="360" customFormat="1" ht="15" customHeight="1" x14ac:dyDescent="0.2">
      <c r="C2073" s="5051" t="s">
        <v>2768</v>
      </c>
      <c r="D2073" s="4479" t="s">
        <v>1078</v>
      </c>
      <c r="E2073" s="4920" t="s">
        <v>2766</v>
      </c>
      <c r="F2073" s="4920"/>
      <c r="G2073" s="4920"/>
      <c r="H2073" s="4507" t="s">
        <v>1079</v>
      </c>
      <c r="I2073" s="5042"/>
      <c r="J2073" s="5042"/>
      <c r="K2073" s="5042"/>
      <c r="L2073" s="5043"/>
      <c r="M2073" s="506"/>
      <c r="N2073" s="506"/>
      <c r="O2073" s="506"/>
      <c r="P2073" s="506"/>
    </row>
    <row r="2074" spans="3:16" s="360" customFormat="1" ht="90.75" customHeight="1" x14ac:dyDescent="0.2">
      <c r="C2074" s="5051"/>
      <c r="D2074" s="4480"/>
      <c r="E2074" s="1347" t="s">
        <v>2770</v>
      </c>
      <c r="F2074" s="1347" t="s">
        <v>563</v>
      </c>
      <c r="G2074" s="1347" t="s">
        <v>1413</v>
      </c>
      <c r="H2074" s="1347" t="s">
        <v>1080</v>
      </c>
      <c r="I2074" s="1347" t="s">
        <v>1081</v>
      </c>
      <c r="J2074" s="1347" t="s">
        <v>1082</v>
      </c>
      <c r="K2074" s="1347" t="s">
        <v>1083</v>
      </c>
      <c r="L2074" s="1444" t="s">
        <v>947</v>
      </c>
      <c r="M2074" s="506"/>
      <c r="N2074" s="506"/>
      <c r="O2074" s="506"/>
      <c r="P2074" s="506"/>
    </row>
    <row r="2075" spans="3:16" s="360" customFormat="1" ht="24" customHeight="1" x14ac:dyDescent="0.2">
      <c r="C2075" s="1445" t="s">
        <v>1084</v>
      </c>
      <c r="D2075" s="1350">
        <v>5</v>
      </c>
      <c r="E2075" s="1352" t="s">
        <v>1534</v>
      </c>
      <c r="F2075" s="1352" t="s">
        <v>1534</v>
      </c>
      <c r="G2075" s="1352" t="s">
        <v>1534</v>
      </c>
      <c r="H2075" s="1352">
        <v>5</v>
      </c>
      <c r="I2075" s="46">
        <v>25</v>
      </c>
      <c r="J2075" s="1353">
        <f>+H2075/I2075</f>
        <v>0.2</v>
      </c>
      <c r="K2075" s="5046" t="s">
        <v>821</v>
      </c>
      <c r="L2075" s="1447" t="s">
        <v>167</v>
      </c>
      <c r="M2075" s="506"/>
      <c r="N2075" s="506"/>
      <c r="O2075" s="506"/>
      <c r="P2075" s="506"/>
    </row>
    <row r="2076" spans="3:16" s="360" customFormat="1" ht="24" customHeight="1" x14ac:dyDescent="0.2">
      <c r="C2076" s="1445" t="s">
        <v>1085</v>
      </c>
      <c r="D2076" s="1353">
        <v>10</v>
      </c>
      <c r="E2076" s="1352" t="s">
        <v>1534</v>
      </c>
      <c r="F2076" s="1352" t="s">
        <v>1534</v>
      </c>
      <c r="G2076" s="1352" t="s">
        <v>1534</v>
      </c>
      <c r="H2076" s="1352">
        <v>10</v>
      </c>
      <c r="I2076" s="46">
        <v>55</v>
      </c>
      <c r="J2076" s="1353">
        <f>+H2076/I2076</f>
        <v>0.18181818181818182</v>
      </c>
      <c r="K2076" s="5047"/>
      <c r="L2076" s="1447" t="s">
        <v>167</v>
      </c>
      <c r="M2076" s="506"/>
      <c r="N2076" s="506"/>
      <c r="O2076" s="506"/>
      <c r="P2076" s="506"/>
    </row>
    <row r="2077" spans="3:16" s="360" customFormat="1" ht="24" customHeight="1" thickBot="1" x14ac:dyDescent="0.25">
      <c r="C2077" s="1449" t="s">
        <v>1086</v>
      </c>
      <c r="D2077" s="1450">
        <v>20</v>
      </c>
      <c r="E2077" s="1451" t="s">
        <v>1534</v>
      </c>
      <c r="F2077" s="1451" t="s">
        <v>1534</v>
      </c>
      <c r="G2077" s="1451" t="s">
        <v>1534</v>
      </c>
      <c r="H2077" s="1451">
        <v>20</v>
      </c>
      <c r="I2077" s="1452">
        <v>133</v>
      </c>
      <c r="J2077" s="1450">
        <f>+H2077/I2077</f>
        <v>0.15037593984962405</v>
      </c>
      <c r="K2077" s="5048"/>
      <c r="L2077" s="1453" t="s">
        <v>167</v>
      </c>
      <c r="M2077" s="506"/>
      <c r="N2077" s="506"/>
      <c r="O2077" s="506"/>
      <c r="P2077" s="506"/>
    </row>
    <row r="2078" spans="3:16" s="360" customFormat="1" ht="15" customHeight="1" x14ac:dyDescent="0.2">
      <c r="C2078" s="1323" t="s">
        <v>1474</v>
      </c>
      <c r="D2078" s="900"/>
      <c r="E2078" s="1300"/>
      <c r="F2078" s="1300"/>
      <c r="G2078" s="1300"/>
      <c r="H2078" s="1300"/>
      <c r="I2078" s="144"/>
      <c r="J2078" s="1301"/>
      <c r="K2078" s="1301"/>
      <c r="L2078" s="1448"/>
      <c r="M2078" s="506"/>
      <c r="N2078" s="506"/>
      <c r="O2078" s="506"/>
      <c r="P2078" s="506"/>
    </row>
    <row r="2079" spans="3:16" s="360" customFormat="1" ht="15" customHeight="1" x14ac:dyDescent="0.2">
      <c r="C2079" s="4965" t="s">
        <v>2778</v>
      </c>
      <c r="D2079" s="4938"/>
      <c r="E2079" s="4938"/>
      <c r="F2079" s="4938"/>
      <c r="G2079" s="4938"/>
      <c r="H2079" s="4938"/>
      <c r="I2079" s="4938"/>
      <c r="J2079" s="4938"/>
      <c r="K2079" s="4938"/>
      <c r="L2079" s="4966"/>
      <c r="M2079" s="506"/>
      <c r="N2079" s="506"/>
      <c r="O2079" s="506"/>
      <c r="P2079" s="506"/>
    </row>
    <row r="2080" spans="3:16" s="360" customFormat="1" ht="15" customHeight="1" x14ac:dyDescent="0.2">
      <c r="C2080" s="4968" t="s">
        <v>1087</v>
      </c>
      <c r="D2080" s="4085"/>
      <c r="E2080" s="4085"/>
      <c r="F2080" s="4085"/>
      <c r="G2080" s="4085"/>
      <c r="H2080" s="4085"/>
      <c r="I2080" s="4085"/>
      <c r="J2080" s="4085"/>
      <c r="K2080" s="4085"/>
      <c r="L2080" s="4969"/>
      <c r="M2080" s="506"/>
      <c r="N2080" s="506"/>
      <c r="O2080" s="506"/>
      <c r="P2080" s="506"/>
    </row>
    <row r="2081" spans="3:16" s="360" customFormat="1" ht="15" customHeight="1" x14ac:dyDescent="0.2">
      <c r="C2081" s="4968" t="s">
        <v>1088</v>
      </c>
      <c r="D2081" s="4085"/>
      <c r="E2081" s="4085"/>
      <c r="F2081" s="4085"/>
      <c r="G2081" s="4085"/>
      <c r="H2081" s="4085"/>
      <c r="I2081" s="4085"/>
      <c r="J2081" s="4085"/>
      <c r="K2081" s="4085"/>
      <c r="L2081" s="4969"/>
      <c r="M2081" s="506"/>
      <c r="N2081" s="506"/>
      <c r="O2081" s="506"/>
      <c r="P2081" s="506"/>
    </row>
    <row r="2082" spans="3:16" s="360" customFormat="1" ht="15" customHeight="1" x14ac:dyDescent="0.2">
      <c r="C2082" s="4968" t="s">
        <v>1468</v>
      </c>
      <c r="D2082" s="4085"/>
      <c r="E2082" s="4085"/>
      <c r="F2082" s="4085"/>
      <c r="G2082" s="4085"/>
      <c r="H2082" s="4085"/>
      <c r="I2082" s="4085"/>
      <c r="J2082" s="4085"/>
      <c r="K2082" s="4085"/>
      <c r="L2082" s="4969"/>
      <c r="M2082" s="506"/>
      <c r="N2082" s="506"/>
      <c r="O2082" s="506"/>
      <c r="P2082" s="506"/>
    </row>
    <row r="2083" spans="3:16" s="360" customFormat="1" ht="15" customHeight="1" x14ac:dyDescent="0.2">
      <c r="C2083" s="4965" t="s">
        <v>1469</v>
      </c>
      <c r="D2083" s="4938"/>
      <c r="E2083" s="4938"/>
      <c r="F2083" s="4938"/>
      <c r="G2083" s="4938"/>
      <c r="H2083" s="4938"/>
      <c r="I2083" s="4938"/>
      <c r="J2083" s="4938"/>
      <c r="K2083" s="4938"/>
      <c r="L2083" s="4966"/>
      <c r="M2083" s="506"/>
      <c r="N2083" s="506"/>
      <c r="O2083" s="506"/>
      <c r="P2083" s="506"/>
    </row>
    <row r="2084" spans="3:16" s="360" customFormat="1" ht="15" customHeight="1" thickBot="1" x14ac:dyDescent="0.25">
      <c r="C2084" s="5052" t="s">
        <v>1470</v>
      </c>
      <c r="D2084" s="5053"/>
      <c r="E2084" s="5053"/>
      <c r="F2084" s="5053"/>
      <c r="G2084" s="5053"/>
      <c r="H2084" s="5053"/>
      <c r="I2084" s="5053"/>
      <c r="J2084" s="5053"/>
      <c r="K2084" s="5053"/>
      <c r="L2084" s="5054"/>
      <c r="M2084" s="506"/>
      <c r="N2084" s="506"/>
      <c r="O2084" s="506"/>
      <c r="P2084" s="506"/>
    </row>
    <row r="2085" spans="3:16" s="360" customFormat="1" ht="15" customHeight="1" thickTop="1" x14ac:dyDescent="0.3">
      <c r="C2085" s="1029">
        <f>+C2068</f>
        <v>0</v>
      </c>
      <c r="D2085" s="534"/>
      <c r="E2085" s="534"/>
      <c r="F2085" s="534"/>
      <c r="G2085" s="534"/>
      <c r="H2085" s="534"/>
      <c r="I2085" s="506"/>
      <c r="J2085" s="506"/>
      <c r="K2085" s="506"/>
      <c r="L2085" s="506"/>
      <c r="M2085" s="506"/>
      <c r="N2085" s="506"/>
      <c r="O2085" s="506"/>
      <c r="P2085" s="506"/>
    </row>
    <row r="2086" spans="3:16" s="360" customFormat="1" ht="15" customHeight="1" thickBot="1" x14ac:dyDescent="0.35">
      <c r="C2086" s="534"/>
      <c r="D2086" s="534"/>
      <c r="E2086" s="534"/>
      <c r="F2086" s="534"/>
      <c r="G2086" s="534"/>
      <c r="H2086" s="534"/>
      <c r="I2086" s="506"/>
      <c r="J2086" s="506"/>
      <c r="K2086" s="506"/>
      <c r="L2086" s="506"/>
      <c r="M2086" s="506"/>
      <c r="N2086" s="506"/>
      <c r="O2086" s="506"/>
      <c r="P2086" s="506"/>
    </row>
    <row r="2087" spans="3:16" s="360" customFormat="1" ht="15" customHeight="1" thickTop="1" x14ac:dyDescent="0.2">
      <c r="C2087" s="4954" t="s">
        <v>1065</v>
      </c>
      <c r="D2087" s="4906"/>
      <c r="E2087" s="4906"/>
      <c r="F2087" s="4906"/>
      <c r="G2087" s="4906"/>
      <c r="H2087" s="4906"/>
      <c r="I2087" s="4906"/>
      <c r="J2087" s="4906"/>
      <c r="K2087" s="4907"/>
      <c r="L2087" s="506"/>
      <c r="M2087" s="506"/>
      <c r="N2087" s="506"/>
      <c r="O2087" s="506"/>
      <c r="P2087" s="506"/>
    </row>
    <row r="2088" spans="3:16" s="360" customFormat="1" ht="15" customHeight="1" x14ac:dyDescent="0.2">
      <c r="C2088" s="831"/>
      <c r="D2088" s="712"/>
      <c r="E2088" s="712"/>
      <c r="F2088" s="712"/>
      <c r="G2088" s="712"/>
      <c r="H2088" s="712"/>
      <c r="I2088" s="712"/>
      <c r="J2088" s="712"/>
      <c r="K2088" s="832"/>
      <c r="L2088" s="506"/>
      <c r="M2088" s="506"/>
      <c r="N2088" s="506"/>
      <c r="O2088" s="506"/>
      <c r="P2088" s="506"/>
    </row>
    <row r="2089" spans="3:16" s="360" customFormat="1" ht="15" customHeight="1" x14ac:dyDescent="0.2">
      <c r="C2089" s="5049" t="s">
        <v>1066</v>
      </c>
      <c r="D2089" s="4919"/>
      <c r="E2089" s="4922" t="s">
        <v>2765</v>
      </c>
      <c r="F2089" s="4922"/>
      <c r="G2089" s="4922"/>
      <c r="H2089" s="4922"/>
      <c r="I2089" s="4922"/>
      <c r="J2089" s="5055"/>
      <c r="K2089" s="5050"/>
      <c r="L2089" s="506"/>
      <c r="M2089" s="506"/>
      <c r="N2089" s="506"/>
      <c r="O2089" s="506"/>
      <c r="P2089" s="506"/>
    </row>
    <row r="2090" spans="3:16" s="360" customFormat="1" ht="66" customHeight="1" x14ac:dyDescent="0.2">
      <c r="C2090" s="1443"/>
      <c r="D2090" s="1442" t="s">
        <v>1067</v>
      </c>
      <c r="E2090" s="1347" t="s">
        <v>2770</v>
      </c>
      <c r="F2090" s="1347" t="s">
        <v>349</v>
      </c>
      <c r="G2090" s="1347" t="s">
        <v>1068</v>
      </c>
      <c r="H2090" s="1347" t="s">
        <v>1290</v>
      </c>
      <c r="I2090" s="1347" t="s">
        <v>1069</v>
      </c>
      <c r="J2090" s="1441" t="s">
        <v>1070</v>
      </c>
      <c r="K2090" s="1444" t="s">
        <v>1071</v>
      </c>
      <c r="L2090" s="506"/>
      <c r="M2090" s="506"/>
      <c r="N2090" s="506"/>
      <c r="O2090" s="506"/>
      <c r="P2090" s="506"/>
    </row>
    <row r="2091" spans="3:16" s="360" customFormat="1" ht="15" customHeight="1" x14ac:dyDescent="0.2">
      <c r="C2091" s="1445" t="s">
        <v>1072</v>
      </c>
      <c r="D2091" s="1350">
        <v>15</v>
      </c>
      <c r="E2091" s="1352">
        <v>15</v>
      </c>
      <c r="F2091" s="46">
        <v>100</v>
      </c>
      <c r="G2091" s="1352" t="s">
        <v>1534</v>
      </c>
      <c r="H2091" s="46">
        <v>75</v>
      </c>
      <c r="I2091" s="46">
        <v>40</v>
      </c>
      <c r="J2091" s="1446">
        <v>0.15</v>
      </c>
      <c r="K2091" s="1447">
        <v>0.15</v>
      </c>
      <c r="L2091" s="506"/>
      <c r="M2091" s="506"/>
      <c r="N2091" s="506"/>
      <c r="O2091" s="506"/>
      <c r="P2091" s="506"/>
    </row>
    <row r="2092" spans="3:16" s="360" customFormat="1" ht="15" customHeight="1" x14ac:dyDescent="0.2">
      <c r="C2092" s="1323" t="s">
        <v>1474</v>
      </c>
      <c r="D2092" s="900"/>
      <c r="E2092" s="1300"/>
      <c r="F2092" s="1300"/>
      <c r="G2092" s="1300"/>
      <c r="H2092" s="1300"/>
      <c r="I2092" s="1300"/>
      <c r="J2092" s="1300"/>
      <c r="K2092" s="1448"/>
      <c r="L2092" s="506"/>
      <c r="M2092" s="506"/>
      <c r="N2092" s="506"/>
      <c r="O2092" s="506"/>
      <c r="P2092" s="506"/>
    </row>
    <row r="2093" spans="3:16" s="360" customFormat="1" ht="15" customHeight="1" x14ac:dyDescent="0.2">
      <c r="C2093" s="4965" t="s">
        <v>1073</v>
      </c>
      <c r="D2093" s="4938"/>
      <c r="E2093" s="4938"/>
      <c r="F2093" s="4938"/>
      <c r="G2093" s="4938"/>
      <c r="H2093" s="4938"/>
      <c r="I2093" s="4938"/>
      <c r="J2093" s="4938"/>
      <c r="K2093" s="4966"/>
      <c r="L2093" s="506"/>
      <c r="M2093" s="506"/>
      <c r="N2093" s="506"/>
      <c r="O2093" s="506"/>
      <c r="P2093" s="506"/>
    </row>
    <row r="2094" spans="3:16" s="360" customFormat="1" ht="15" customHeight="1" x14ac:dyDescent="0.2">
      <c r="C2094" s="4968" t="s">
        <v>1074</v>
      </c>
      <c r="D2094" s="4085"/>
      <c r="E2094" s="4085"/>
      <c r="F2094" s="4085"/>
      <c r="G2094" s="4085"/>
      <c r="H2094" s="4085"/>
      <c r="I2094" s="4085"/>
      <c r="J2094" s="4085"/>
      <c r="K2094" s="4969"/>
      <c r="L2094" s="506"/>
      <c r="M2094" s="506"/>
      <c r="N2094" s="506"/>
      <c r="O2094" s="506"/>
      <c r="P2094" s="506"/>
    </row>
    <row r="2095" spans="3:16" s="360" customFormat="1" ht="15" customHeight="1" x14ac:dyDescent="0.2">
      <c r="C2095" s="4968" t="s">
        <v>1075</v>
      </c>
      <c r="D2095" s="4085"/>
      <c r="E2095" s="4085"/>
      <c r="F2095" s="4085"/>
      <c r="G2095" s="4085"/>
      <c r="H2095" s="4085"/>
      <c r="I2095" s="4085"/>
      <c r="J2095" s="4085"/>
      <c r="K2095" s="4969"/>
      <c r="L2095" s="506"/>
      <c r="M2095" s="506"/>
      <c r="N2095" s="506"/>
      <c r="O2095" s="506"/>
      <c r="P2095" s="506"/>
    </row>
    <row r="2096" spans="3:16" s="360" customFormat="1" ht="15" customHeight="1" thickBot="1" x14ac:dyDescent="0.25">
      <c r="C2096" s="5052" t="s">
        <v>1076</v>
      </c>
      <c r="D2096" s="5053"/>
      <c r="E2096" s="5053"/>
      <c r="F2096" s="5053"/>
      <c r="G2096" s="5053"/>
      <c r="H2096" s="5053"/>
      <c r="I2096" s="5053"/>
      <c r="J2096" s="5053"/>
      <c r="K2096" s="5054"/>
      <c r="L2096" s="506"/>
      <c r="M2096" s="506"/>
      <c r="N2096" s="506"/>
      <c r="O2096" s="506"/>
      <c r="P2096" s="506"/>
    </row>
    <row r="2097" spans="3:16" s="360" customFormat="1" ht="15" customHeight="1" thickTop="1" x14ac:dyDescent="0.3">
      <c r="C2097" s="4890"/>
      <c r="D2097" s="4890"/>
      <c r="E2097" s="4890"/>
      <c r="F2097" s="534"/>
      <c r="G2097" s="534"/>
      <c r="H2097" s="534"/>
      <c r="I2097" s="506"/>
      <c r="J2097" s="506"/>
      <c r="K2097" s="506"/>
      <c r="L2097" s="506"/>
      <c r="M2097" s="506"/>
      <c r="N2097" s="506"/>
      <c r="O2097" s="506"/>
      <c r="P2097" s="506"/>
    </row>
    <row r="2098" spans="3:16" s="360" customFormat="1" ht="15" customHeight="1" thickBot="1" x14ac:dyDescent="0.35">
      <c r="C2098" s="534"/>
      <c r="D2098" s="534"/>
      <c r="E2098" s="534"/>
      <c r="F2098" s="534"/>
      <c r="G2098" s="534"/>
      <c r="H2098" s="534"/>
      <c r="I2098" s="506"/>
      <c r="J2098" s="506"/>
      <c r="K2098" s="506"/>
      <c r="L2098" s="506"/>
      <c r="M2098" s="506"/>
      <c r="N2098" s="506"/>
      <c r="O2098" s="506"/>
      <c r="P2098" s="506"/>
    </row>
    <row r="2099" spans="3:16" s="360" customFormat="1" ht="15" customHeight="1" x14ac:dyDescent="0.2">
      <c r="C2099" s="5056" t="s">
        <v>634</v>
      </c>
      <c r="D2099" s="5057"/>
      <c r="E2099" s="5057"/>
      <c r="F2099" s="5057"/>
      <c r="G2099" s="5057"/>
      <c r="H2099" s="5057"/>
      <c r="I2099" s="5057"/>
      <c r="J2099" s="5057"/>
      <c r="K2099" s="5057"/>
      <c r="L2099" s="5057"/>
      <c r="M2099" s="5058"/>
      <c r="N2099"/>
      <c r="O2099" s="506"/>
      <c r="P2099" s="506"/>
    </row>
    <row r="2100" spans="3:16" s="360" customFormat="1" ht="15" customHeight="1" x14ac:dyDescent="0.2">
      <c r="C2100" s="1362"/>
      <c r="D2100" s="712"/>
      <c r="E2100" s="712"/>
      <c r="F2100" s="712"/>
      <c r="G2100" s="712"/>
      <c r="H2100" s="712"/>
      <c r="I2100" s="712"/>
      <c r="J2100" s="712"/>
      <c r="K2100" s="712"/>
      <c r="L2100" s="712"/>
      <c r="M2100" s="712"/>
      <c r="N2100" s="712"/>
      <c r="O2100" s="506"/>
      <c r="P2100" s="506"/>
    </row>
    <row r="2101" spans="3:16" s="360" customFormat="1" ht="15" customHeight="1" x14ac:dyDescent="0.2">
      <c r="C2101" s="1363" t="s">
        <v>344</v>
      </c>
      <c r="D2101" s="4922" t="s">
        <v>2765</v>
      </c>
      <c r="E2101" s="4922"/>
      <c r="F2101" s="4922"/>
      <c r="G2101" s="4922"/>
      <c r="H2101" s="4922"/>
      <c r="I2101" s="4922"/>
      <c r="J2101" s="4922"/>
      <c r="K2101" s="4922"/>
      <c r="L2101" s="4922"/>
      <c r="M2101" s="4922"/>
      <c r="N2101" s="712"/>
      <c r="O2101" s="506"/>
      <c r="P2101" s="506"/>
    </row>
    <row r="2102" spans="3:16" s="360" customFormat="1" ht="15" customHeight="1" x14ac:dyDescent="0.2">
      <c r="C2102" s="4940" t="s">
        <v>2768</v>
      </c>
      <c r="D2102" s="4920" t="s">
        <v>2766</v>
      </c>
      <c r="E2102" s="4920"/>
      <c r="F2102" s="4920"/>
      <c r="G2102" s="4920" t="s">
        <v>2767</v>
      </c>
      <c r="H2102" s="4920"/>
      <c r="I2102" s="4920"/>
      <c r="J2102" s="4507" t="s">
        <v>340</v>
      </c>
      <c r="K2102" s="5042"/>
      <c r="L2102" s="5042"/>
      <c r="M2102" s="5044"/>
      <c r="N2102" s="712"/>
      <c r="O2102" s="506"/>
      <c r="P2102" s="506"/>
    </row>
    <row r="2103" spans="3:16" s="360" customFormat="1" ht="70.5" customHeight="1" x14ac:dyDescent="0.2">
      <c r="C2103" s="4940"/>
      <c r="D2103" s="1347" t="s">
        <v>2770</v>
      </c>
      <c r="E2103" s="1347" t="s">
        <v>563</v>
      </c>
      <c r="F2103" s="1347" t="s">
        <v>1413</v>
      </c>
      <c r="G2103" s="1347" t="s">
        <v>2773</v>
      </c>
      <c r="H2103" s="1347" t="s">
        <v>1996</v>
      </c>
      <c r="I2103" s="1347" t="s">
        <v>2321</v>
      </c>
      <c r="J2103" s="1347" t="s">
        <v>2020</v>
      </c>
      <c r="K2103" s="1347" t="s">
        <v>2322</v>
      </c>
      <c r="L2103" s="1347" t="s">
        <v>2323</v>
      </c>
      <c r="M2103" s="1348" t="s">
        <v>2560</v>
      </c>
      <c r="N2103" s="712"/>
      <c r="O2103" s="506"/>
      <c r="P2103" s="506"/>
    </row>
    <row r="2104" spans="3:16" s="360" customFormat="1" ht="23.25" customHeight="1" x14ac:dyDescent="0.2">
      <c r="C2104" s="1349" t="s">
        <v>635</v>
      </c>
      <c r="D2104" s="1351" t="s">
        <v>308</v>
      </c>
      <c r="E2104" s="1352" t="s">
        <v>1534</v>
      </c>
      <c r="F2104" s="1352" t="s">
        <v>1534</v>
      </c>
      <c r="G2104" s="1352">
        <v>39</v>
      </c>
      <c r="H2104" s="46">
        <v>3000</v>
      </c>
      <c r="I2104" s="1364">
        <v>0.1</v>
      </c>
      <c r="J2104" s="1354" t="s">
        <v>308</v>
      </c>
      <c r="K2104" s="418">
        <v>50</v>
      </c>
      <c r="L2104" s="1356">
        <v>0.06</v>
      </c>
      <c r="M2104" s="1356">
        <v>0.1</v>
      </c>
      <c r="N2104" s="712"/>
      <c r="O2104" s="506"/>
      <c r="P2104" s="506"/>
    </row>
    <row r="2105" spans="3:16" s="360" customFormat="1" ht="15" customHeight="1" x14ac:dyDescent="0.2">
      <c r="C2105" s="1358"/>
      <c r="D2105" s="1300"/>
      <c r="E2105" s="1300"/>
      <c r="F2105" s="1300"/>
      <c r="G2105" s="1300"/>
      <c r="H2105" s="144"/>
      <c r="I2105" s="1301"/>
      <c r="J2105" s="1301"/>
      <c r="K2105" s="1302"/>
      <c r="L2105" s="1302"/>
      <c r="M2105" s="1365"/>
      <c r="N2105" s="712"/>
      <c r="O2105" s="506"/>
      <c r="P2105" s="506"/>
    </row>
    <row r="2106" spans="3:16" s="360" customFormat="1" ht="15" customHeight="1" x14ac:dyDescent="0.2">
      <c r="C2106" s="1358" t="s">
        <v>1474</v>
      </c>
      <c r="D2106" s="1300"/>
      <c r="E2106" s="1300"/>
      <c r="F2106" s="1300"/>
      <c r="G2106" s="1300"/>
      <c r="H2106" s="144"/>
      <c r="I2106" s="1301"/>
      <c r="J2106" s="1301"/>
      <c r="K2106" s="1302"/>
      <c r="L2106" s="1302"/>
      <c r="M2106" s="1365"/>
      <c r="N2106" s="712"/>
      <c r="O2106" s="506"/>
      <c r="P2106" s="506"/>
    </row>
    <row r="2107" spans="3:16" s="360" customFormat="1" ht="15" customHeight="1" x14ac:dyDescent="0.2">
      <c r="C2107" s="4937" t="s">
        <v>2778</v>
      </c>
      <c r="D2107" s="4938"/>
      <c r="E2107" s="4938"/>
      <c r="F2107" s="4938"/>
      <c r="G2107" s="4938"/>
      <c r="H2107" s="4938"/>
      <c r="I2107" s="4938"/>
      <c r="J2107" s="4938"/>
      <c r="K2107" s="4938"/>
      <c r="L2107" s="4938"/>
      <c r="M2107" s="4939"/>
      <c r="N2107" s="900"/>
      <c r="O2107" s="506"/>
      <c r="P2107" s="506"/>
    </row>
    <row r="2108" spans="3:16" s="360" customFormat="1" ht="15" customHeight="1" x14ac:dyDescent="0.2">
      <c r="C2108" s="4936" t="s">
        <v>636</v>
      </c>
      <c r="D2108" s="4085"/>
      <c r="E2108" s="4085"/>
      <c r="F2108" s="4085"/>
      <c r="G2108" s="4085"/>
      <c r="H2108" s="4085"/>
      <c r="I2108" s="4085"/>
      <c r="J2108" s="4085"/>
      <c r="K2108" s="4085"/>
      <c r="L2108" s="4085"/>
      <c r="M2108" s="5045"/>
      <c r="N2108"/>
      <c r="O2108" s="506"/>
      <c r="P2108" s="506"/>
    </row>
    <row r="2109" spans="3:16" s="360" customFormat="1" ht="15" customHeight="1" x14ac:dyDescent="0.2">
      <c r="C2109" s="4936" t="s">
        <v>2327</v>
      </c>
      <c r="D2109" s="4085"/>
      <c r="E2109" s="4085"/>
      <c r="F2109" s="4085"/>
      <c r="G2109" s="4085"/>
      <c r="H2109" s="4085"/>
      <c r="I2109" s="4085"/>
      <c r="J2109" s="4085"/>
      <c r="K2109" s="4085"/>
      <c r="L2109" s="4085"/>
      <c r="M2109" s="5045"/>
      <c r="N2109"/>
      <c r="O2109" s="506"/>
      <c r="P2109" s="506"/>
    </row>
    <row r="2110" spans="3:16" s="360" customFormat="1" ht="15" customHeight="1" x14ac:dyDescent="0.2">
      <c r="C2110" s="4936" t="s">
        <v>637</v>
      </c>
      <c r="D2110" s="4085"/>
      <c r="E2110" s="4085"/>
      <c r="F2110" s="4085"/>
      <c r="G2110" s="4085"/>
      <c r="H2110" s="4085"/>
      <c r="I2110" s="4085"/>
      <c r="J2110" s="4085"/>
      <c r="K2110" s="4085"/>
      <c r="L2110" s="4085"/>
      <c r="M2110" s="5045"/>
      <c r="N2110"/>
      <c r="O2110" s="506"/>
      <c r="P2110" s="506"/>
    </row>
    <row r="2111" spans="3:16" s="360" customFormat="1" ht="15" customHeight="1" thickBot="1" x14ac:dyDescent="0.25">
      <c r="C2111" s="4948" t="s">
        <v>2660</v>
      </c>
      <c r="D2111" s="4949"/>
      <c r="E2111" s="4949"/>
      <c r="F2111" s="4949"/>
      <c r="G2111" s="4949"/>
      <c r="H2111" s="4949"/>
      <c r="I2111" s="4949"/>
      <c r="J2111" s="4949"/>
      <c r="K2111" s="4949"/>
      <c r="L2111" s="4949"/>
      <c r="M2111" s="4950"/>
      <c r="N2111" s="712"/>
      <c r="O2111" s="506"/>
      <c r="P2111" s="506"/>
    </row>
    <row r="2112" spans="3:16" s="360" customFormat="1" ht="15" customHeight="1" x14ac:dyDescent="0.2">
      <c r="C2112" s="1029"/>
      <c r="D2112"/>
      <c r="E2112"/>
      <c r="F2112"/>
      <c r="G2112"/>
      <c r="H2112"/>
      <c r="I2112"/>
      <c r="J2112"/>
      <c r="K2112"/>
      <c r="L2112"/>
      <c r="M2112"/>
      <c r="N2112" s="712"/>
      <c r="O2112" s="506"/>
      <c r="P2112" s="506"/>
    </row>
    <row r="2113" spans="3:16" s="360" customFormat="1" ht="15" customHeight="1" thickBot="1" x14ac:dyDescent="0.25">
      <c r="C2113"/>
      <c r="D2113"/>
      <c r="E2113"/>
      <c r="F2113"/>
      <c r="G2113"/>
      <c r="H2113"/>
      <c r="I2113"/>
      <c r="J2113"/>
      <c r="K2113"/>
      <c r="L2113"/>
      <c r="M2113"/>
      <c r="N2113"/>
      <c r="O2113" s="506"/>
      <c r="P2113" s="506"/>
    </row>
    <row r="2114" spans="3:16" s="360" customFormat="1" ht="15" customHeight="1" x14ac:dyDescent="0.2">
      <c r="C2114" s="4915" t="s">
        <v>634</v>
      </c>
      <c r="D2114" s="4916"/>
      <c r="E2114" s="4916"/>
      <c r="F2114" s="4916"/>
      <c r="G2114" s="4916"/>
      <c r="H2114" s="4916"/>
      <c r="I2114" s="4916"/>
      <c r="J2114" s="4916"/>
      <c r="K2114" s="4916"/>
      <c r="L2114" s="4916"/>
      <c r="M2114" s="4916"/>
      <c r="N2114" s="4917"/>
      <c r="O2114" s="506"/>
      <c r="P2114" s="506"/>
    </row>
    <row r="2115" spans="3:16" s="360" customFormat="1" ht="15" customHeight="1" x14ac:dyDescent="0.2">
      <c r="C2115" s="970"/>
      <c r="D2115" s="712"/>
      <c r="E2115" s="712"/>
      <c r="F2115" s="712"/>
      <c r="G2115" s="712"/>
      <c r="H2115" s="712"/>
      <c r="I2115" s="712"/>
      <c r="J2115" s="712"/>
      <c r="K2115" s="712"/>
      <c r="L2115" s="712"/>
      <c r="M2115" s="712"/>
      <c r="N2115" s="971"/>
      <c r="O2115" s="506"/>
      <c r="P2115" s="506"/>
    </row>
    <row r="2116" spans="3:16" s="360" customFormat="1" ht="15" customHeight="1" x14ac:dyDescent="0.2">
      <c r="C2116" s="1363" t="s">
        <v>344</v>
      </c>
      <c r="D2116" s="4922" t="s">
        <v>2765</v>
      </c>
      <c r="E2116" s="4922"/>
      <c r="F2116" s="4922"/>
      <c r="G2116" s="4922"/>
      <c r="H2116" s="4922"/>
      <c r="I2116" s="4922"/>
      <c r="J2116" s="4922"/>
      <c r="K2116" s="4922"/>
      <c r="L2116" s="4922"/>
      <c r="M2116" s="4922"/>
      <c r="N2116" s="4923"/>
      <c r="O2116" s="506"/>
      <c r="P2116" s="506"/>
    </row>
    <row r="2117" spans="3:16" s="360" customFormat="1" ht="15" customHeight="1" x14ac:dyDescent="0.2">
      <c r="C2117" s="4940" t="s">
        <v>2768</v>
      </c>
      <c r="D2117" s="4920" t="s">
        <v>2766</v>
      </c>
      <c r="E2117" s="4920"/>
      <c r="F2117" s="4920"/>
      <c r="G2117" s="4920" t="s">
        <v>2767</v>
      </c>
      <c r="H2117" s="4920"/>
      <c r="I2117" s="4920"/>
      <c r="J2117" s="4920"/>
      <c r="K2117" s="4920" t="s">
        <v>340</v>
      </c>
      <c r="L2117" s="4920"/>
      <c r="M2117" s="4920"/>
      <c r="N2117" s="4921"/>
      <c r="O2117" s="506"/>
      <c r="P2117" s="506"/>
    </row>
    <row r="2118" spans="3:16" s="360" customFormat="1" ht="37.5" customHeight="1" x14ac:dyDescent="0.2">
      <c r="C2118" s="4940"/>
      <c r="D2118" s="1347" t="s">
        <v>2770</v>
      </c>
      <c r="E2118" s="1347" t="s">
        <v>563</v>
      </c>
      <c r="F2118" s="1347" t="s">
        <v>1413</v>
      </c>
      <c r="G2118" s="1347" t="s">
        <v>2773</v>
      </c>
      <c r="H2118" s="1347" t="s">
        <v>1996</v>
      </c>
      <c r="I2118" s="1366" t="s">
        <v>638</v>
      </c>
      <c r="J2118" s="1347" t="s">
        <v>2321</v>
      </c>
      <c r="K2118" s="1347" t="s">
        <v>2020</v>
      </c>
      <c r="L2118" s="1347" t="s">
        <v>2322</v>
      </c>
      <c r="M2118" s="1347" t="s">
        <v>2323</v>
      </c>
      <c r="N2118" s="1348" t="s">
        <v>2560</v>
      </c>
      <c r="O2118" s="506"/>
      <c r="P2118" s="506"/>
    </row>
    <row r="2119" spans="3:16" s="360" customFormat="1" ht="26.25" customHeight="1" x14ac:dyDescent="0.2">
      <c r="C2119" s="1349" t="s">
        <v>639</v>
      </c>
      <c r="D2119" s="1351" t="s">
        <v>308</v>
      </c>
      <c r="E2119" s="1352" t="s">
        <v>1534</v>
      </c>
      <c r="F2119" s="1352" t="s">
        <v>1534</v>
      </c>
      <c r="G2119" s="1352">
        <v>0</v>
      </c>
      <c r="H2119" s="46" t="s">
        <v>1534</v>
      </c>
      <c r="I2119" s="46">
        <v>2</v>
      </c>
      <c r="J2119" s="1364">
        <v>2E-3</v>
      </c>
      <c r="K2119" s="1354" t="s">
        <v>308</v>
      </c>
      <c r="L2119" s="1355" t="s">
        <v>308</v>
      </c>
      <c r="M2119" s="1356">
        <v>0.06</v>
      </c>
      <c r="N2119" s="1357">
        <v>0.1</v>
      </c>
      <c r="O2119" s="506"/>
      <c r="P2119" s="506"/>
    </row>
    <row r="2120" spans="3:16" s="360" customFormat="1" ht="14.25" customHeight="1" x14ac:dyDescent="0.2">
      <c r="C2120" s="1358" t="s">
        <v>1474</v>
      </c>
      <c r="D2120" s="1300"/>
      <c r="E2120" s="1300"/>
      <c r="F2120" s="1300"/>
      <c r="G2120" s="1300"/>
      <c r="H2120" s="144"/>
      <c r="I2120" s="1301"/>
      <c r="J2120" s="1301"/>
      <c r="K2120" s="1302"/>
      <c r="L2120" s="1302"/>
      <c r="M2120" s="1301"/>
      <c r="N2120" s="971"/>
      <c r="O2120" s="506"/>
      <c r="P2120" s="506"/>
    </row>
    <row r="2121" spans="3:16" s="360" customFormat="1" ht="15" customHeight="1" x14ac:dyDescent="0.2">
      <c r="C2121" s="4937" t="s">
        <v>2778</v>
      </c>
      <c r="D2121" s="4938"/>
      <c r="E2121" s="4938"/>
      <c r="F2121" s="4938"/>
      <c r="G2121" s="4938"/>
      <c r="H2121" s="4938"/>
      <c r="I2121" s="4938"/>
      <c r="J2121" s="4938"/>
      <c r="K2121" s="4938"/>
      <c r="L2121" s="4938"/>
      <c r="M2121" s="4938"/>
      <c r="N2121" s="1359"/>
      <c r="O2121" s="506"/>
      <c r="P2121" s="506"/>
    </row>
    <row r="2122" spans="3:16" s="360" customFormat="1" ht="15" customHeight="1" x14ac:dyDescent="0.2">
      <c r="C2122" s="4936" t="s">
        <v>640</v>
      </c>
      <c r="D2122" s="4085"/>
      <c r="E2122" s="4085"/>
      <c r="F2122" s="4085"/>
      <c r="G2122" s="4085"/>
      <c r="H2122" s="4085"/>
      <c r="I2122" s="4085"/>
      <c r="J2122" s="4085"/>
      <c r="K2122" s="4085"/>
      <c r="L2122" s="4085"/>
      <c r="M2122" s="4085"/>
      <c r="N2122" s="971"/>
      <c r="O2122" s="506"/>
      <c r="P2122" s="506"/>
    </row>
    <row r="2123" spans="3:16" s="360" customFormat="1" ht="15" customHeight="1" x14ac:dyDescent="0.2">
      <c r="C2123" s="4936" t="s">
        <v>615</v>
      </c>
      <c r="D2123" s="4085"/>
      <c r="E2123" s="4085"/>
      <c r="F2123" s="4085"/>
      <c r="G2123" s="4085"/>
      <c r="H2123" s="4085"/>
      <c r="I2123" s="4085"/>
      <c r="J2123" s="4085"/>
      <c r="K2123" s="4085"/>
      <c r="L2123" s="4085"/>
      <c r="M2123" s="4085"/>
      <c r="N2123" s="971"/>
      <c r="O2123" s="506"/>
      <c r="P2123" s="506"/>
    </row>
    <row r="2124" spans="3:16" s="360" customFormat="1" ht="15" customHeight="1" x14ac:dyDescent="0.2">
      <c r="C2124" s="4936" t="s">
        <v>641</v>
      </c>
      <c r="D2124" s="4085"/>
      <c r="E2124" s="4085"/>
      <c r="F2124" s="4085"/>
      <c r="G2124" s="4085"/>
      <c r="H2124" s="4085"/>
      <c r="I2124" s="4085"/>
      <c r="J2124" s="4085"/>
      <c r="K2124" s="4085"/>
      <c r="L2124" s="4085"/>
      <c r="M2124" s="4085"/>
      <c r="N2124" s="971"/>
      <c r="O2124" s="506"/>
      <c r="P2124" s="506"/>
    </row>
    <row r="2125" spans="3:16" s="360" customFormat="1" ht="15" customHeight="1" thickBot="1" x14ac:dyDescent="0.25">
      <c r="C2125" s="4948" t="s">
        <v>2661</v>
      </c>
      <c r="D2125" s="4949"/>
      <c r="E2125" s="4949"/>
      <c r="F2125" s="4949"/>
      <c r="G2125" s="4949"/>
      <c r="H2125" s="4949"/>
      <c r="I2125" s="4949"/>
      <c r="J2125" s="4949"/>
      <c r="K2125" s="4949"/>
      <c r="L2125" s="4949"/>
      <c r="M2125" s="4949"/>
      <c r="N2125" s="967"/>
      <c r="O2125" s="506"/>
      <c r="P2125" s="506"/>
    </row>
    <row r="2126" spans="3:16" s="360" customFormat="1" ht="15" customHeight="1" x14ac:dyDescent="0.3">
      <c r="C2126" s="4904"/>
      <c r="D2126" s="4904"/>
      <c r="E2126" s="4904"/>
      <c r="F2126" s="534"/>
      <c r="G2126" s="534"/>
      <c r="H2126" s="534"/>
      <c r="I2126" s="506"/>
      <c r="J2126" s="506"/>
      <c r="K2126" s="506"/>
      <c r="L2126" s="506"/>
      <c r="M2126" s="506"/>
      <c r="N2126" s="506"/>
      <c r="O2126" s="506"/>
      <c r="P2126" s="506"/>
    </row>
    <row r="2127" spans="3:16" s="360" customFormat="1" ht="12.75" customHeight="1" thickBot="1" x14ac:dyDescent="0.35">
      <c r="C2127" s="534"/>
      <c r="D2127" s="534"/>
      <c r="E2127" s="534"/>
      <c r="F2127" s="534"/>
      <c r="G2127" s="534"/>
      <c r="H2127" s="534"/>
      <c r="I2127" s="506"/>
      <c r="J2127" s="506"/>
      <c r="K2127" s="506"/>
      <c r="L2127" s="506"/>
      <c r="M2127" s="506"/>
      <c r="N2127" s="506"/>
      <c r="O2127" s="506"/>
      <c r="P2127" s="506"/>
    </row>
    <row r="2128" spans="3:16" s="360" customFormat="1" ht="15" customHeight="1" x14ac:dyDescent="0.2">
      <c r="C2128" s="4915" t="s">
        <v>609</v>
      </c>
      <c r="D2128" s="4916"/>
      <c r="E2128" s="4916"/>
      <c r="F2128" s="4916"/>
      <c r="G2128" s="4916"/>
      <c r="H2128" s="4916"/>
      <c r="I2128" s="4916"/>
      <c r="J2128" s="4916"/>
      <c r="K2128" s="4916"/>
      <c r="L2128" s="4916"/>
      <c r="M2128" s="4916"/>
      <c r="N2128" s="4917"/>
      <c r="O2128" s="506"/>
      <c r="P2128" s="506"/>
    </row>
    <row r="2129" spans="3:16" s="360" customFormat="1" ht="15" customHeight="1" x14ac:dyDescent="0.2">
      <c r="C2129" s="970"/>
      <c r="D2129" s="712"/>
      <c r="E2129" s="712"/>
      <c r="F2129" s="712"/>
      <c r="G2129" s="712"/>
      <c r="H2129" s="712"/>
      <c r="I2129" s="712"/>
      <c r="J2129" s="712"/>
      <c r="K2129" s="712"/>
      <c r="L2129" s="712"/>
      <c r="M2129" s="712"/>
      <c r="N2129" s="971"/>
      <c r="O2129" s="506"/>
      <c r="P2129" s="506"/>
    </row>
    <row r="2130" spans="3:16" s="360" customFormat="1" ht="15" customHeight="1" x14ac:dyDescent="0.2">
      <c r="C2130" s="4918" t="s">
        <v>344</v>
      </c>
      <c r="D2130" s="4919"/>
      <c r="E2130" s="4922" t="s">
        <v>2765</v>
      </c>
      <c r="F2130" s="4922"/>
      <c r="G2130" s="4922"/>
      <c r="H2130" s="4922"/>
      <c r="I2130" s="4922"/>
      <c r="J2130" s="4922"/>
      <c r="K2130" s="4922"/>
      <c r="L2130" s="4922"/>
      <c r="M2130" s="4922"/>
      <c r="N2130" s="4923"/>
      <c r="O2130" s="506"/>
      <c r="P2130" s="506"/>
    </row>
    <row r="2131" spans="3:16" s="360" customFormat="1" ht="15" customHeight="1" x14ac:dyDescent="0.2">
      <c r="C2131" s="4940" t="s">
        <v>2768</v>
      </c>
      <c r="D2131" s="4479" t="s">
        <v>2769</v>
      </c>
      <c r="E2131" s="4920" t="s">
        <v>2766</v>
      </c>
      <c r="F2131" s="4920"/>
      <c r="G2131" s="4920"/>
      <c r="H2131" s="4920" t="s">
        <v>2767</v>
      </c>
      <c r="I2131" s="4920"/>
      <c r="J2131" s="4920"/>
      <c r="K2131" s="4920" t="s">
        <v>340</v>
      </c>
      <c r="L2131" s="4920"/>
      <c r="M2131" s="4920"/>
      <c r="N2131" s="4921"/>
      <c r="O2131" s="506"/>
      <c r="P2131" s="506"/>
    </row>
    <row r="2132" spans="3:16" s="360" customFormat="1" ht="66" customHeight="1" x14ac:dyDescent="0.2">
      <c r="C2132" s="4940"/>
      <c r="D2132" s="4480"/>
      <c r="E2132" s="1347" t="s">
        <v>2770</v>
      </c>
      <c r="F2132" s="1347" t="s">
        <v>563</v>
      </c>
      <c r="G2132" s="1347" t="s">
        <v>1413</v>
      </c>
      <c r="H2132" s="1347" t="s">
        <v>2773</v>
      </c>
      <c r="I2132" s="1347" t="s">
        <v>1996</v>
      </c>
      <c r="J2132" s="1347" t="s">
        <v>2321</v>
      </c>
      <c r="K2132" s="1347" t="s">
        <v>2020</v>
      </c>
      <c r="L2132" s="1347" t="s">
        <v>2322</v>
      </c>
      <c r="M2132" s="1347" t="s">
        <v>2323</v>
      </c>
      <c r="N2132" s="1348" t="s">
        <v>2560</v>
      </c>
      <c r="O2132" s="506"/>
      <c r="P2132" s="506"/>
    </row>
    <row r="2133" spans="3:16" s="360" customFormat="1" ht="24.75" customHeight="1" x14ac:dyDescent="0.2">
      <c r="C2133" s="1349" t="s">
        <v>610</v>
      </c>
      <c r="D2133" s="1350">
        <v>19</v>
      </c>
      <c r="E2133" s="1351" t="s">
        <v>308</v>
      </c>
      <c r="F2133" s="1352" t="s">
        <v>1534</v>
      </c>
      <c r="G2133" s="1352" t="s">
        <v>1534</v>
      </c>
      <c r="H2133" s="1352">
        <v>19</v>
      </c>
      <c r="I2133" s="46">
        <v>1000</v>
      </c>
      <c r="J2133" s="1353">
        <v>0.1</v>
      </c>
      <c r="K2133" s="1354" t="s">
        <v>308</v>
      </c>
      <c r="L2133" s="1355">
        <v>50</v>
      </c>
      <c r="M2133" s="1356">
        <v>0.06</v>
      </c>
      <c r="N2133" s="1357">
        <v>0.1</v>
      </c>
      <c r="O2133" s="506"/>
      <c r="P2133" s="506"/>
    </row>
    <row r="2134" spans="3:16" s="360" customFormat="1" ht="29.25" customHeight="1" x14ac:dyDescent="0.2">
      <c r="C2134" s="1349" t="s">
        <v>611</v>
      </c>
      <c r="D2134" s="1353">
        <v>29</v>
      </c>
      <c r="E2134" s="1351" t="s">
        <v>308</v>
      </c>
      <c r="F2134" s="1352" t="s">
        <v>1534</v>
      </c>
      <c r="G2134" s="1352" t="s">
        <v>1534</v>
      </c>
      <c r="H2134" s="1352">
        <v>29</v>
      </c>
      <c r="I2134" s="46">
        <v>2000</v>
      </c>
      <c r="J2134" s="1353">
        <v>0.1</v>
      </c>
      <c r="K2134" s="1354" t="s">
        <v>308</v>
      </c>
      <c r="L2134" s="1355">
        <v>50</v>
      </c>
      <c r="M2134" s="1356">
        <v>0.06</v>
      </c>
      <c r="N2134" s="1357">
        <v>0.1</v>
      </c>
      <c r="O2134" s="506"/>
      <c r="P2134" s="506"/>
    </row>
    <row r="2135" spans="3:16" s="360" customFormat="1" ht="24.75" customHeight="1" x14ac:dyDescent="0.2">
      <c r="C2135" s="1349" t="s">
        <v>612</v>
      </c>
      <c r="D2135" s="1353">
        <v>39</v>
      </c>
      <c r="E2135" s="1351" t="s">
        <v>308</v>
      </c>
      <c r="F2135" s="1352" t="s">
        <v>1534</v>
      </c>
      <c r="G2135" s="1352" t="s">
        <v>1534</v>
      </c>
      <c r="H2135" s="1352">
        <v>39</v>
      </c>
      <c r="I2135" s="46">
        <v>3000</v>
      </c>
      <c r="J2135" s="1353">
        <v>0.1</v>
      </c>
      <c r="K2135" s="1354" t="s">
        <v>308</v>
      </c>
      <c r="L2135" s="1355">
        <v>50</v>
      </c>
      <c r="M2135" s="1356">
        <v>0.06</v>
      </c>
      <c r="N2135" s="1357">
        <v>0.1</v>
      </c>
      <c r="O2135" s="506"/>
      <c r="P2135" s="506"/>
    </row>
    <row r="2136" spans="3:16" s="360" customFormat="1" ht="29.25" customHeight="1" x14ac:dyDescent="0.2">
      <c r="C2136" s="1349" t="s">
        <v>613</v>
      </c>
      <c r="D2136" s="1353">
        <v>49</v>
      </c>
      <c r="E2136" s="1351" t="s">
        <v>308</v>
      </c>
      <c r="F2136" s="1352" t="s">
        <v>1534</v>
      </c>
      <c r="G2136" s="1352" t="s">
        <v>1534</v>
      </c>
      <c r="H2136" s="1352">
        <v>49</v>
      </c>
      <c r="I2136" s="46">
        <v>5000</v>
      </c>
      <c r="J2136" s="1353">
        <v>0.1</v>
      </c>
      <c r="K2136" s="1354" t="s">
        <v>308</v>
      </c>
      <c r="L2136" s="1355">
        <v>50</v>
      </c>
      <c r="M2136" s="1356">
        <v>0.06</v>
      </c>
      <c r="N2136" s="1357">
        <v>0.1</v>
      </c>
      <c r="O2136" s="506"/>
      <c r="P2136" s="506"/>
    </row>
    <row r="2137" spans="3:16" s="360" customFormat="1" ht="15" customHeight="1" x14ac:dyDescent="0.2">
      <c r="C2137" s="1358"/>
      <c r="D2137" s="900"/>
      <c r="E2137" s="1300"/>
      <c r="F2137" s="1300"/>
      <c r="G2137" s="1300"/>
      <c r="H2137" s="1300"/>
      <c r="I2137" s="144"/>
      <c r="J2137" s="1301"/>
      <c r="K2137" s="1302"/>
      <c r="L2137" s="1302"/>
      <c r="M2137" s="1301"/>
      <c r="N2137" s="971"/>
      <c r="O2137" s="506"/>
      <c r="P2137" s="506"/>
    </row>
    <row r="2138" spans="3:16" s="360" customFormat="1" ht="15" customHeight="1" x14ac:dyDescent="0.2">
      <c r="C2138" s="1358" t="s">
        <v>1474</v>
      </c>
      <c r="D2138" s="900"/>
      <c r="E2138" s="1300"/>
      <c r="F2138" s="1300"/>
      <c r="G2138" s="1300"/>
      <c r="H2138" s="1300"/>
      <c r="I2138" s="144"/>
      <c r="J2138" s="1301"/>
      <c r="K2138" s="1302"/>
      <c r="L2138" s="1302"/>
      <c r="M2138" s="1301"/>
      <c r="N2138" s="971"/>
      <c r="O2138" s="506"/>
      <c r="P2138" s="506"/>
    </row>
    <row r="2139" spans="3:16" s="360" customFormat="1" ht="15" customHeight="1" x14ac:dyDescent="0.2">
      <c r="C2139" s="4937" t="s">
        <v>2778</v>
      </c>
      <c r="D2139" s="4938"/>
      <c r="E2139" s="4938"/>
      <c r="F2139" s="4938"/>
      <c r="G2139" s="4938"/>
      <c r="H2139" s="4938"/>
      <c r="I2139" s="4938"/>
      <c r="J2139" s="4938"/>
      <c r="K2139" s="4938"/>
      <c r="L2139" s="4938"/>
      <c r="M2139" s="4938"/>
      <c r="N2139" s="1359"/>
      <c r="O2139" s="506"/>
      <c r="P2139" s="506"/>
    </row>
    <row r="2140" spans="3:16" s="360" customFormat="1" ht="15" customHeight="1" x14ac:dyDescent="0.2">
      <c r="C2140" s="4936" t="s">
        <v>614</v>
      </c>
      <c r="D2140" s="4085"/>
      <c r="E2140" s="4085"/>
      <c r="F2140" s="4085"/>
      <c r="G2140" s="4085"/>
      <c r="H2140" s="4085"/>
      <c r="I2140" s="4085"/>
      <c r="J2140" s="4085"/>
      <c r="K2140" s="4085"/>
      <c r="L2140" s="4085"/>
      <c r="M2140" s="4085"/>
      <c r="N2140" s="971"/>
      <c r="O2140" s="506"/>
      <c r="P2140" s="506"/>
    </row>
    <row r="2141" spans="3:16" s="360" customFormat="1" ht="15" customHeight="1" x14ac:dyDescent="0.2">
      <c r="C2141" s="4936" t="s">
        <v>615</v>
      </c>
      <c r="D2141" s="4085"/>
      <c r="E2141" s="4085"/>
      <c r="F2141" s="4085"/>
      <c r="G2141" s="4085"/>
      <c r="H2141" s="4085"/>
      <c r="I2141" s="4085"/>
      <c r="J2141" s="4085"/>
      <c r="K2141" s="4085"/>
      <c r="L2141" s="4085"/>
      <c r="M2141" s="4085"/>
      <c r="N2141" s="971"/>
      <c r="O2141" s="506"/>
      <c r="P2141" s="506"/>
    </row>
    <row r="2142" spans="3:16" s="360" customFormat="1" ht="15" customHeight="1" x14ac:dyDescent="0.2">
      <c r="C2142" s="4936" t="s">
        <v>616</v>
      </c>
      <c r="D2142" s="4085"/>
      <c r="E2142" s="4085"/>
      <c r="F2142" s="4085"/>
      <c r="G2142" s="4085"/>
      <c r="H2142" s="4085"/>
      <c r="I2142" s="4085"/>
      <c r="J2142" s="4085"/>
      <c r="K2142" s="4085"/>
      <c r="L2142" s="4085"/>
      <c r="M2142" s="4085"/>
      <c r="N2142" s="971"/>
      <c r="O2142" s="506"/>
      <c r="P2142" s="506"/>
    </row>
    <row r="2143" spans="3:16" s="360" customFormat="1" ht="15" customHeight="1" x14ac:dyDescent="0.2">
      <c r="C2143" s="4937" t="s">
        <v>617</v>
      </c>
      <c r="D2143" s="4938"/>
      <c r="E2143" s="4938"/>
      <c r="F2143" s="4938"/>
      <c r="G2143" s="4938"/>
      <c r="H2143" s="4938"/>
      <c r="I2143" s="4938"/>
      <c r="J2143" s="4938"/>
      <c r="K2143" s="4938"/>
      <c r="L2143" s="4938"/>
      <c r="M2143" s="4938"/>
      <c r="N2143" s="971"/>
      <c r="O2143" s="506"/>
      <c r="P2143" s="506"/>
    </row>
    <row r="2144" spans="3:16" s="360" customFormat="1" ht="15" customHeight="1" x14ac:dyDescent="0.2">
      <c r="C2144" s="4936" t="s">
        <v>618</v>
      </c>
      <c r="D2144" s="4085"/>
      <c r="E2144" s="4085"/>
      <c r="F2144" s="4085"/>
      <c r="G2144" s="4085"/>
      <c r="H2144" s="4085"/>
      <c r="I2144" s="4085"/>
      <c r="J2144" s="4085"/>
      <c r="K2144" s="4085"/>
      <c r="L2144" s="4085"/>
      <c r="M2144" s="4085"/>
      <c r="N2144" s="971"/>
      <c r="O2144" s="506"/>
      <c r="P2144" s="506"/>
    </row>
    <row r="2145" spans="3:16" s="360" customFormat="1" ht="15" customHeight="1" x14ac:dyDescent="0.2">
      <c r="C2145" s="4936" t="s">
        <v>619</v>
      </c>
      <c r="D2145" s="4085"/>
      <c r="E2145" s="4085"/>
      <c r="F2145" s="4085"/>
      <c r="G2145" s="4085"/>
      <c r="H2145" s="4085"/>
      <c r="I2145" s="4085"/>
      <c r="J2145" s="4085"/>
      <c r="K2145" s="4085"/>
      <c r="L2145" s="4085"/>
      <c r="M2145" s="4085"/>
      <c r="N2145" s="971"/>
      <c r="O2145" s="506"/>
      <c r="P2145" s="506"/>
    </row>
    <row r="2146" spans="3:16" s="360" customFormat="1" ht="15" customHeight="1" x14ac:dyDescent="0.2">
      <c r="C2146" s="4936" t="s">
        <v>620</v>
      </c>
      <c r="D2146" s="4085"/>
      <c r="E2146" s="4085"/>
      <c r="F2146" s="4085"/>
      <c r="G2146" s="4085"/>
      <c r="H2146" s="4085"/>
      <c r="I2146" s="4085"/>
      <c r="J2146" s="4085"/>
      <c r="K2146" s="4085"/>
      <c r="L2146" s="4085"/>
      <c r="M2146" s="4085"/>
      <c r="N2146" s="971"/>
      <c r="O2146" s="506"/>
      <c r="P2146" s="506"/>
    </row>
    <row r="2147" spans="3:16" s="360" customFormat="1" ht="15" customHeight="1" thickBot="1" x14ac:dyDescent="0.25">
      <c r="C2147" s="4970" t="s">
        <v>621</v>
      </c>
      <c r="D2147" s="4971"/>
      <c r="E2147" s="4971"/>
      <c r="F2147" s="4971"/>
      <c r="G2147" s="4971"/>
      <c r="H2147" s="4971"/>
      <c r="I2147" s="4971"/>
      <c r="J2147" s="4971"/>
      <c r="K2147" s="4971"/>
      <c r="L2147" s="4971"/>
      <c r="M2147" s="4971"/>
      <c r="N2147" s="967"/>
      <c r="O2147" s="506"/>
      <c r="P2147" s="506"/>
    </row>
    <row r="2148" spans="3:16" s="360" customFormat="1" ht="15" customHeight="1" x14ac:dyDescent="0.2">
      <c r="C2148" s="4796"/>
      <c r="D2148" s="4796"/>
      <c r="E2148" s="4796"/>
      <c r="F2148" s="1022"/>
      <c r="G2148" s="1022"/>
      <c r="H2148" s="1022"/>
      <c r="I2148" s="1022"/>
      <c r="J2148" s="1022"/>
      <c r="K2148" s="1022"/>
      <c r="L2148" s="1022"/>
      <c r="M2148" s="1022"/>
      <c r="N2148" s="712"/>
      <c r="O2148" s="506"/>
      <c r="P2148" s="506"/>
    </row>
    <row r="2149" spans="3:16" s="360" customFormat="1" ht="15" customHeight="1" thickBot="1" x14ac:dyDescent="0.25">
      <c r="C2149" s="712"/>
      <c r="D2149" s="712"/>
      <c r="E2149" s="712"/>
      <c r="F2149" s="712"/>
      <c r="G2149" s="712"/>
      <c r="H2149" s="712"/>
      <c r="I2149" s="712"/>
      <c r="J2149" s="712"/>
      <c r="K2149" s="712"/>
      <c r="L2149" s="712"/>
      <c r="M2149" s="712"/>
      <c r="N2149" s="712"/>
      <c r="O2149" s="506"/>
      <c r="P2149" s="506"/>
    </row>
    <row r="2150" spans="3:16" s="360" customFormat="1" ht="15" customHeight="1" x14ac:dyDescent="0.2">
      <c r="C2150" s="4915" t="s">
        <v>622</v>
      </c>
      <c r="D2150" s="4916"/>
      <c r="E2150" s="4916"/>
      <c r="F2150" s="4916"/>
      <c r="G2150" s="4916"/>
      <c r="H2150" s="4916"/>
      <c r="I2150" s="4916"/>
      <c r="J2150" s="4916"/>
      <c r="K2150" s="4916"/>
      <c r="L2150" s="4916"/>
      <c r="M2150" s="4916"/>
      <c r="N2150" s="4917"/>
      <c r="O2150" s="506"/>
      <c r="P2150" s="506"/>
    </row>
    <row r="2151" spans="3:16" s="360" customFormat="1" ht="15" customHeight="1" x14ac:dyDescent="0.2">
      <c r="C2151" s="970"/>
      <c r="D2151" s="712"/>
      <c r="E2151" s="712"/>
      <c r="F2151" s="712"/>
      <c r="G2151" s="712"/>
      <c r="H2151" s="712"/>
      <c r="I2151" s="712"/>
      <c r="J2151" s="712"/>
      <c r="K2151" s="712"/>
      <c r="L2151" s="712"/>
      <c r="M2151" s="712"/>
      <c r="N2151" s="971"/>
      <c r="O2151" s="506"/>
      <c r="P2151" s="506"/>
    </row>
    <row r="2152" spans="3:16" s="360" customFormat="1" ht="15" customHeight="1" x14ac:dyDescent="0.2">
      <c r="C2152" s="4918" t="s">
        <v>344</v>
      </c>
      <c r="D2152" s="4919"/>
      <c r="E2152" s="4922" t="s">
        <v>2765</v>
      </c>
      <c r="F2152" s="4922"/>
      <c r="G2152" s="4922"/>
      <c r="H2152" s="4922"/>
      <c r="I2152" s="4922"/>
      <c r="J2152" s="4922"/>
      <c r="K2152" s="4922"/>
      <c r="L2152" s="4922"/>
      <c r="M2152" s="4922"/>
      <c r="N2152" s="4923"/>
      <c r="O2152" s="506"/>
      <c r="P2152" s="506"/>
    </row>
    <row r="2153" spans="3:16" s="360" customFormat="1" ht="15" customHeight="1" x14ac:dyDescent="0.2">
      <c r="C2153" s="4940" t="s">
        <v>1754</v>
      </c>
      <c r="D2153" s="4479" t="s">
        <v>2769</v>
      </c>
      <c r="E2153" s="4507" t="s">
        <v>623</v>
      </c>
      <c r="F2153" s="5042"/>
      <c r="G2153" s="5042"/>
      <c r="H2153" s="5042"/>
      <c r="I2153" s="5042"/>
      <c r="J2153" s="4514"/>
      <c r="K2153" s="4920" t="s">
        <v>340</v>
      </c>
      <c r="L2153" s="4920"/>
      <c r="M2153" s="4920"/>
      <c r="N2153" s="4921"/>
      <c r="O2153" s="506"/>
      <c r="P2153" s="506"/>
    </row>
    <row r="2154" spans="3:16" s="360" customFormat="1" ht="60" customHeight="1" x14ac:dyDescent="0.2">
      <c r="C2154" s="4940"/>
      <c r="D2154" s="4480"/>
      <c r="E2154" s="1347" t="s">
        <v>2770</v>
      </c>
      <c r="F2154" s="1347" t="s">
        <v>563</v>
      </c>
      <c r="G2154" s="1347" t="s">
        <v>1413</v>
      </c>
      <c r="H2154" s="1347" t="s">
        <v>2773</v>
      </c>
      <c r="I2154" s="1347" t="s">
        <v>1996</v>
      </c>
      <c r="J2154" s="1347" t="s">
        <v>2321</v>
      </c>
      <c r="K2154" s="1347" t="s">
        <v>2020</v>
      </c>
      <c r="L2154" s="1347" t="s">
        <v>2322</v>
      </c>
      <c r="M2154" s="1347" t="s">
        <v>2323</v>
      </c>
      <c r="N2154" s="1348" t="s">
        <v>2560</v>
      </c>
      <c r="O2154" s="506"/>
      <c r="P2154" s="506"/>
    </row>
    <row r="2155" spans="3:16" s="360" customFormat="1" ht="15" customHeight="1" x14ac:dyDescent="0.2">
      <c r="C2155" s="1349" t="s">
        <v>633</v>
      </c>
      <c r="D2155" s="1350">
        <v>24.99</v>
      </c>
      <c r="E2155" s="1351">
        <v>15</v>
      </c>
      <c r="F2155" s="1352">
        <v>0.15</v>
      </c>
      <c r="G2155" s="1352">
        <v>0.17</v>
      </c>
      <c r="H2155" s="1352">
        <v>9.99</v>
      </c>
      <c r="I2155" s="46" t="s">
        <v>624</v>
      </c>
      <c r="J2155" s="1353">
        <v>0.5</v>
      </c>
      <c r="K2155" s="1360">
        <v>0</v>
      </c>
      <c r="L2155" s="1355" t="s">
        <v>308</v>
      </c>
      <c r="M2155" s="1356">
        <v>0.06</v>
      </c>
      <c r="N2155" s="1357">
        <v>0.1</v>
      </c>
      <c r="O2155" s="506"/>
      <c r="P2155" s="506"/>
    </row>
    <row r="2156" spans="3:16" s="360" customFormat="1" ht="15" customHeight="1" x14ac:dyDescent="0.2">
      <c r="C2156" s="1358" t="s">
        <v>1474</v>
      </c>
      <c r="D2156" s="900"/>
      <c r="E2156" s="1300"/>
      <c r="F2156" s="1300"/>
      <c r="G2156" s="1300"/>
      <c r="H2156" s="1300"/>
      <c r="I2156" s="144"/>
      <c r="J2156" s="1301"/>
      <c r="K2156" s="1302"/>
      <c r="L2156" s="1302"/>
      <c r="M2156" s="1301"/>
      <c r="N2156" s="971"/>
      <c r="O2156" s="506"/>
      <c r="P2156" s="506"/>
    </row>
    <row r="2157" spans="3:16" s="360" customFormat="1" ht="15" customHeight="1" x14ac:dyDescent="0.2">
      <c r="C2157" s="4937" t="s">
        <v>2778</v>
      </c>
      <c r="D2157" s="4938"/>
      <c r="E2157" s="4938"/>
      <c r="F2157" s="4938"/>
      <c r="G2157" s="4938"/>
      <c r="H2157" s="4938"/>
      <c r="I2157" s="4938"/>
      <c r="J2157" s="4938"/>
      <c r="K2157" s="4938"/>
      <c r="L2157" s="4938"/>
      <c r="M2157" s="4938"/>
      <c r="N2157" s="1359"/>
      <c r="O2157" s="506"/>
      <c r="P2157" s="506"/>
    </row>
    <row r="2158" spans="3:16" s="360" customFormat="1" ht="15" customHeight="1" x14ac:dyDescent="0.2">
      <c r="C2158" s="4936" t="s">
        <v>625</v>
      </c>
      <c r="D2158" s="4085"/>
      <c r="E2158" s="4085"/>
      <c r="F2158" s="4085"/>
      <c r="G2158" s="4085"/>
      <c r="H2158" s="4085"/>
      <c r="I2158" s="4085"/>
      <c r="J2158" s="4085"/>
      <c r="K2158" s="4085"/>
      <c r="L2158" s="4085"/>
      <c r="M2158" s="4085"/>
      <c r="N2158" s="971"/>
      <c r="O2158" s="506"/>
      <c r="P2158" s="506"/>
    </row>
    <row r="2159" spans="3:16" s="360" customFormat="1" ht="15" customHeight="1" x14ac:dyDescent="0.2">
      <c r="C2159" s="4936" t="s">
        <v>626</v>
      </c>
      <c r="D2159" s="4085"/>
      <c r="E2159" s="4085"/>
      <c r="F2159" s="4085"/>
      <c r="G2159" s="4085"/>
      <c r="H2159" s="4085"/>
      <c r="I2159" s="4085"/>
      <c r="J2159" s="4085"/>
      <c r="K2159" s="4085"/>
      <c r="L2159" s="4085"/>
      <c r="M2159" s="4085"/>
      <c r="N2159" s="971"/>
      <c r="O2159" s="506"/>
      <c r="P2159" s="506"/>
    </row>
    <row r="2160" spans="3:16" s="360" customFormat="1" ht="15" customHeight="1" thickBot="1" x14ac:dyDescent="0.25">
      <c r="C2160" s="4948" t="s">
        <v>627</v>
      </c>
      <c r="D2160" s="4949"/>
      <c r="E2160" s="4949"/>
      <c r="F2160" s="4949"/>
      <c r="G2160" s="4949"/>
      <c r="H2160" s="4949"/>
      <c r="I2160" s="4949"/>
      <c r="J2160" s="4949"/>
      <c r="K2160" s="4949"/>
      <c r="L2160" s="4949"/>
      <c r="M2160" s="4949"/>
      <c r="N2160" s="967"/>
      <c r="O2160" s="506"/>
      <c r="P2160" s="506"/>
    </row>
    <row r="2161" spans="3:16" s="360" customFormat="1" ht="15" customHeight="1" x14ac:dyDescent="0.2">
      <c r="C2161" s="2411"/>
      <c r="D2161" s="712"/>
      <c r="E2161" s="712"/>
      <c r="F2161"/>
      <c r="G2161"/>
      <c r="H2161"/>
      <c r="I2161"/>
      <c r="J2161"/>
      <c r="K2161"/>
      <c r="L2161"/>
      <c r="M2161"/>
      <c r="N2161"/>
      <c r="O2161" s="506"/>
      <c r="P2161" s="506"/>
    </row>
    <row r="2162" spans="3:16" s="360" customFormat="1" ht="15" customHeight="1" thickBot="1" x14ac:dyDescent="0.25">
      <c r="C2162"/>
      <c r="D2162"/>
      <c r="E2162"/>
      <c r="F2162"/>
      <c r="G2162"/>
      <c r="H2162"/>
      <c r="I2162"/>
      <c r="J2162"/>
      <c r="K2162"/>
      <c r="L2162"/>
      <c r="M2162"/>
      <c r="N2162"/>
      <c r="O2162" s="506"/>
      <c r="P2162" s="506"/>
    </row>
    <row r="2163" spans="3:16" s="360" customFormat="1" ht="15" customHeight="1" x14ac:dyDescent="0.2">
      <c r="C2163" s="4915" t="s">
        <v>628</v>
      </c>
      <c r="D2163" s="4916"/>
      <c r="E2163" s="4916"/>
      <c r="F2163" s="4916"/>
      <c r="G2163" s="4916"/>
      <c r="H2163" s="4916"/>
      <c r="I2163" s="4916"/>
      <c r="J2163" s="4916"/>
      <c r="K2163" s="4916"/>
      <c r="L2163" s="4916"/>
      <c r="M2163" s="4916"/>
      <c r="N2163" s="4917"/>
      <c r="O2163" s="506"/>
      <c r="P2163" s="506"/>
    </row>
    <row r="2164" spans="3:16" s="360" customFormat="1" ht="15" customHeight="1" x14ac:dyDescent="0.2">
      <c r="C2164" s="970"/>
      <c r="D2164" s="712"/>
      <c r="E2164" s="712"/>
      <c r="F2164" s="712"/>
      <c r="G2164" s="712"/>
      <c r="H2164" s="712"/>
      <c r="I2164" s="712"/>
      <c r="J2164" s="712"/>
      <c r="K2164" s="712"/>
      <c r="L2164" s="712"/>
      <c r="M2164" s="712"/>
      <c r="N2164" s="971"/>
      <c r="O2164" s="506"/>
      <c r="P2164" s="506"/>
    </row>
    <row r="2165" spans="3:16" s="360" customFormat="1" ht="15" customHeight="1" x14ac:dyDescent="0.2">
      <c r="C2165" s="4918" t="s">
        <v>344</v>
      </c>
      <c r="D2165" s="4919"/>
      <c r="E2165" s="4922" t="s">
        <v>2765</v>
      </c>
      <c r="F2165" s="4922"/>
      <c r="G2165" s="4922"/>
      <c r="H2165" s="4922"/>
      <c r="I2165" s="4922"/>
      <c r="J2165" s="4922"/>
      <c r="K2165" s="4922"/>
      <c r="L2165" s="4922"/>
      <c r="M2165" s="4922"/>
      <c r="N2165" s="4923"/>
      <c r="O2165" s="506"/>
      <c r="P2165" s="506"/>
    </row>
    <row r="2166" spans="3:16" s="360" customFormat="1" ht="15" customHeight="1" x14ac:dyDescent="0.2">
      <c r="C2166" s="4940" t="s">
        <v>346</v>
      </c>
      <c r="D2166" s="4479" t="s">
        <v>2769</v>
      </c>
      <c r="E2166" s="4920" t="s">
        <v>2766</v>
      </c>
      <c r="F2166" s="4920"/>
      <c r="G2166" s="4920"/>
      <c r="H2166" s="4920" t="s">
        <v>2767</v>
      </c>
      <c r="I2166" s="4920"/>
      <c r="J2166" s="4920"/>
      <c r="K2166" s="4920" t="s">
        <v>340</v>
      </c>
      <c r="L2166" s="4920"/>
      <c r="M2166" s="4920"/>
      <c r="N2166" s="4921"/>
      <c r="O2166" s="506"/>
      <c r="P2166" s="506"/>
    </row>
    <row r="2167" spans="3:16" s="360" customFormat="1" ht="23.25" customHeight="1" x14ac:dyDescent="0.2">
      <c r="C2167" s="4940"/>
      <c r="D2167" s="4480"/>
      <c r="E2167" s="1347" t="s">
        <v>2770</v>
      </c>
      <c r="F2167" s="1347" t="s">
        <v>563</v>
      </c>
      <c r="G2167" s="1347" t="s">
        <v>1413</v>
      </c>
      <c r="H2167" s="1347" t="s">
        <v>2773</v>
      </c>
      <c r="I2167" s="1347" t="s">
        <v>1996</v>
      </c>
      <c r="J2167" s="1347" t="s">
        <v>2321</v>
      </c>
      <c r="K2167" s="1347" t="s">
        <v>2020</v>
      </c>
      <c r="L2167" s="1347" t="s">
        <v>2322</v>
      </c>
      <c r="M2167" s="1347" t="s">
        <v>2323</v>
      </c>
      <c r="N2167" s="1348" t="s">
        <v>2560</v>
      </c>
      <c r="O2167" s="506"/>
      <c r="P2167" s="506"/>
    </row>
    <row r="2168" spans="3:16" s="360" customFormat="1" ht="15" customHeight="1" x14ac:dyDescent="0.2">
      <c r="C2168" s="1349" t="s">
        <v>629</v>
      </c>
      <c r="D2168" s="1361" t="s">
        <v>308</v>
      </c>
      <c r="E2168" s="1351" t="s">
        <v>308</v>
      </c>
      <c r="F2168" s="1352" t="s">
        <v>1534</v>
      </c>
      <c r="G2168" s="1352" t="s">
        <v>1534</v>
      </c>
      <c r="H2168" s="1352">
        <v>0</v>
      </c>
      <c r="I2168" s="46">
        <v>500</v>
      </c>
      <c r="J2168" s="1353">
        <v>0.02</v>
      </c>
      <c r="K2168" s="1354" t="s">
        <v>308</v>
      </c>
      <c r="L2168" s="1355">
        <v>0</v>
      </c>
      <c r="M2168" s="1356">
        <v>0.06</v>
      </c>
      <c r="N2168" s="1357">
        <v>0.1</v>
      </c>
      <c r="O2168" s="506"/>
      <c r="P2168" s="506"/>
    </row>
    <row r="2169" spans="3:16" s="360" customFormat="1" ht="15" customHeight="1" x14ac:dyDescent="0.2">
      <c r="C2169" s="1358" t="s">
        <v>1474</v>
      </c>
      <c r="D2169" s="900"/>
      <c r="E2169" s="1300"/>
      <c r="F2169" s="1300"/>
      <c r="G2169" s="1300"/>
      <c r="H2169" s="1300"/>
      <c r="I2169" s="144"/>
      <c r="J2169" s="1301"/>
      <c r="K2169" s="1302"/>
      <c r="L2169" s="1302"/>
      <c r="M2169" s="1301"/>
      <c r="N2169" s="971"/>
      <c r="O2169" s="506"/>
      <c r="P2169" s="506"/>
    </row>
    <row r="2170" spans="3:16" s="360" customFormat="1" ht="15" customHeight="1" x14ac:dyDescent="0.2">
      <c r="C2170" s="4937" t="s">
        <v>2778</v>
      </c>
      <c r="D2170" s="4938"/>
      <c r="E2170" s="4938"/>
      <c r="F2170" s="4938"/>
      <c r="G2170" s="4938"/>
      <c r="H2170" s="4938"/>
      <c r="I2170" s="4938"/>
      <c r="J2170" s="4938"/>
      <c r="K2170" s="4938"/>
      <c r="L2170" s="4938"/>
      <c r="M2170" s="4938"/>
      <c r="N2170" s="1359"/>
      <c r="O2170" s="506"/>
      <c r="P2170" s="506"/>
    </row>
    <row r="2171" spans="3:16" s="360" customFormat="1" ht="15" customHeight="1" x14ac:dyDescent="0.2">
      <c r="C2171" s="4936" t="s">
        <v>630</v>
      </c>
      <c r="D2171" s="4085"/>
      <c r="E2171" s="4085"/>
      <c r="F2171" s="4085"/>
      <c r="G2171" s="4085"/>
      <c r="H2171" s="4085"/>
      <c r="I2171" s="4085"/>
      <c r="J2171" s="4085"/>
      <c r="K2171" s="4085"/>
      <c r="L2171" s="4085"/>
      <c r="M2171" s="4085"/>
      <c r="N2171" s="971"/>
      <c r="O2171" s="506"/>
      <c r="P2171" s="506"/>
    </row>
    <row r="2172" spans="3:16" s="360" customFormat="1" ht="15" customHeight="1" x14ac:dyDescent="0.2">
      <c r="C2172" s="4936" t="s">
        <v>631</v>
      </c>
      <c r="D2172" s="4085"/>
      <c r="E2172" s="4085"/>
      <c r="F2172" s="4085"/>
      <c r="G2172" s="4085"/>
      <c r="H2172" s="4085"/>
      <c r="I2172" s="4085"/>
      <c r="J2172" s="4085"/>
      <c r="K2172" s="4085"/>
      <c r="L2172" s="4085"/>
      <c r="M2172" s="4085"/>
      <c r="N2172" s="971"/>
      <c r="O2172" s="506"/>
      <c r="P2172" s="506"/>
    </row>
    <row r="2173" spans="3:16" s="360" customFormat="1" ht="15" customHeight="1" x14ac:dyDescent="0.2">
      <c r="C2173" s="4937" t="s">
        <v>632</v>
      </c>
      <c r="D2173" s="4938"/>
      <c r="E2173" s="4938"/>
      <c r="F2173" s="4938"/>
      <c r="G2173" s="4938"/>
      <c r="H2173" s="4938"/>
      <c r="I2173" s="4938"/>
      <c r="J2173" s="4938"/>
      <c r="K2173" s="4938"/>
      <c r="L2173" s="4938"/>
      <c r="M2173" s="4938"/>
      <c r="N2173" s="971"/>
      <c r="O2173" s="506"/>
      <c r="P2173" s="506"/>
    </row>
    <row r="2174" spans="3:16" s="360" customFormat="1" ht="15" customHeight="1" thickBot="1" x14ac:dyDescent="0.25">
      <c r="C2174" s="4948" t="s">
        <v>617</v>
      </c>
      <c r="D2174" s="4949"/>
      <c r="E2174" s="4949"/>
      <c r="F2174" s="4949"/>
      <c r="G2174" s="4949"/>
      <c r="H2174" s="4949"/>
      <c r="I2174" s="4949"/>
      <c r="J2174" s="4949"/>
      <c r="K2174" s="4949"/>
      <c r="L2174" s="4949"/>
      <c r="M2174" s="4949"/>
      <c r="N2174" s="967"/>
      <c r="O2174" s="506"/>
      <c r="P2174" s="506"/>
    </row>
    <row r="2175" spans="3:16" s="360" customFormat="1" ht="15" customHeight="1" x14ac:dyDescent="0.3">
      <c r="C2175" s="4904"/>
      <c r="D2175" s="4904"/>
      <c r="E2175" s="4904"/>
      <c r="F2175" s="534"/>
      <c r="G2175" s="534"/>
      <c r="H2175" s="534"/>
      <c r="I2175" s="506"/>
      <c r="J2175" s="506"/>
      <c r="K2175" s="506"/>
      <c r="L2175" s="506"/>
      <c r="M2175" s="506"/>
      <c r="N2175" s="506"/>
      <c r="O2175" s="506"/>
      <c r="P2175" s="506"/>
    </row>
    <row r="2176" spans="3:16" s="360" customFormat="1" ht="15" customHeight="1" thickBot="1" x14ac:dyDescent="0.35">
      <c r="C2176" s="534"/>
      <c r="D2176" s="534"/>
      <c r="E2176" s="534"/>
      <c r="F2176" s="534"/>
      <c r="G2176" s="534"/>
      <c r="H2176" s="534"/>
      <c r="I2176" s="506"/>
      <c r="J2176" s="506"/>
      <c r="K2176" s="506"/>
      <c r="L2176" s="506"/>
      <c r="M2176" s="506"/>
      <c r="N2176" s="506"/>
      <c r="O2176" s="506"/>
      <c r="P2176" s="506"/>
    </row>
    <row r="2177" spans="3:16" s="360" customFormat="1" ht="15" customHeight="1" x14ac:dyDescent="0.2">
      <c r="C2177" s="4944" t="s">
        <v>425</v>
      </c>
      <c r="D2177" s="4945"/>
      <c r="E2177" s="4945"/>
      <c r="F2177" s="4945"/>
      <c r="G2177" s="4945"/>
      <c r="H2177" s="4945"/>
      <c r="I2177" s="4945"/>
      <c r="J2177" s="4945"/>
      <c r="K2177" s="4945"/>
      <c r="L2177" s="4945"/>
      <c r="M2177" s="4945"/>
      <c r="N2177" s="4945"/>
      <c r="O2177" s="5180"/>
      <c r="P2177" s="506"/>
    </row>
    <row r="2178" spans="3:16" s="360" customFormat="1" ht="15" customHeight="1" x14ac:dyDescent="0.2">
      <c r="C2178" s="1325"/>
      <c r="D2178" s="757"/>
      <c r="E2178" s="757"/>
      <c r="F2178" s="757"/>
      <c r="G2178" s="757"/>
      <c r="H2178" s="757"/>
      <c r="I2178" s="757"/>
      <c r="J2178" s="757"/>
      <c r="K2178" s="757"/>
      <c r="L2178" s="757"/>
      <c r="M2178" s="757"/>
      <c r="N2178" s="757"/>
      <c r="O2178" s="1326"/>
      <c r="P2178" s="506"/>
    </row>
    <row r="2179" spans="3:16" s="360" customFormat="1" ht="15" customHeight="1" x14ac:dyDescent="0.2">
      <c r="C2179" s="5181" t="s">
        <v>344</v>
      </c>
      <c r="D2179" s="5182"/>
      <c r="E2179" s="5183" t="s">
        <v>2765</v>
      </c>
      <c r="F2179" s="5183"/>
      <c r="G2179" s="5183"/>
      <c r="H2179" s="5183"/>
      <c r="I2179" s="5183"/>
      <c r="J2179" s="5183"/>
      <c r="K2179" s="5183"/>
      <c r="L2179" s="5183"/>
      <c r="M2179" s="5183"/>
      <c r="N2179" s="5183"/>
      <c r="O2179" s="1327"/>
      <c r="P2179" s="506"/>
    </row>
    <row r="2180" spans="3:16" s="360" customFormat="1" ht="15" customHeight="1" x14ac:dyDescent="0.2">
      <c r="C2180" s="5184" t="s">
        <v>2768</v>
      </c>
      <c r="D2180" s="4997" t="s">
        <v>426</v>
      </c>
      <c r="E2180" s="4997" t="s">
        <v>2766</v>
      </c>
      <c r="F2180" s="4997"/>
      <c r="G2180" s="4997"/>
      <c r="H2180" s="4997" t="s">
        <v>2767</v>
      </c>
      <c r="I2180" s="4997"/>
      <c r="J2180" s="4997"/>
      <c r="K2180" s="946"/>
      <c r="L2180" s="946"/>
      <c r="M2180" s="946"/>
      <c r="N2180" s="1328"/>
      <c r="O2180" s="1329"/>
      <c r="P2180" s="506"/>
    </row>
    <row r="2181" spans="3:16" s="360" customFormat="1" ht="15" customHeight="1" x14ac:dyDescent="0.2">
      <c r="C2181" s="5184"/>
      <c r="D2181" s="4997"/>
      <c r="E2181" s="946" t="s">
        <v>2770</v>
      </c>
      <c r="F2181" s="946" t="s">
        <v>563</v>
      </c>
      <c r="G2181" s="946" t="s">
        <v>1413</v>
      </c>
      <c r="H2181" s="946" t="s">
        <v>2773</v>
      </c>
      <c r="I2181" s="946" t="s">
        <v>1996</v>
      </c>
      <c r="J2181" s="946" t="s">
        <v>2321</v>
      </c>
      <c r="K2181" s="946" t="s">
        <v>1993</v>
      </c>
      <c r="L2181" s="1328" t="s">
        <v>2322</v>
      </c>
      <c r="M2181" s="1328" t="s">
        <v>2323</v>
      </c>
      <c r="N2181" s="1328" t="s">
        <v>2560</v>
      </c>
      <c r="O2181" s="1329" t="s">
        <v>947</v>
      </c>
      <c r="P2181" s="506"/>
    </row>
    <row r="2182" spans="3:16" s="360" customFormat="1" ht="15" customHeight="1" x14ac:dyDescent="0.2">
      <c r="C2182" s="835" t="s">
        <v>427</v>
      </c>
      <c r="D2182" s="836">
        <v>5.99</v>
      </c>
      <c r="E2182" s="836" t="s">
        <v>1534</v>
      </c>
      <c r="F2182" s="836" t="s">
        <v>1534</v>
      </c>
      <c r="G2182" s="836" t="s">
        <v>1534</v>
      </c>
      <c r="H2182" s="836">
        <v>5.99</v>
      </c>
      <c r="I2182" s="19">
        <v>15</v>
      </c>
      <c r="J2182" s="839">
        <v>0.5</v>
      </c>
      <c r="K2182" s="839" t="s">
        <v>1534</v>
      </c>
      <c r="L2182" s="98" t="s">
        <v>1534</v>
      </c>
      <c r="M2182" s="98" t="s">
        <v>1534</v>
      </c>
      <c r="N2182" s="839" t="s">
        <v>1534</v>
      </c>
      <c r="O2182" s="1330" t="s">
        <v>167</v>
      </c>
      <c r="P2182" s="506"/>
    </row>
    <row r="2183" spans="3:16" s="360" customFormat="1" ht="15" customHeight="1" x14ac:dyDescent="0.2">
      <c r="C2183" s="835" t="s">
        <v>428</v>
      </c>
      <c r="D2183" s="836">
        <v>9.99</v>
      </c>
      <c r="E2183" s="836" t="s">
        <v>1534</v>
      </c>
      <c r="F2183" s="836" t="s">
        <v>1534</v>
      </c>
      <c r="G2183" s="836" t="s">
        <v>1534</v>
      </c>
      <c r="H2183" s="836">
        <v>9.99</v>
      </c>
      <c r="I2183" s="19">
        <v>30</v>
      </c>
      <c r="J2183" s="839">
        <v>0.5</v>
      </c>
      <c r="K2183" s="839" t="s">
        <v>1534</v>
      </c>
      <c r="L2183" s="98" t="s">
        <v>1534</v>
      </c>
      <c r="M2183" s="98" t="s">
        <v>1534</v>
      </c>
      <c r="N2183" s="839" t="s">
        <v>1534</v>
      </c>
      <c r="O2183" s="1330" t="s">
        <v>167</v>
      </c>
      <c r="P2183" s="506"/>
    </row>
    <row r="2184" spans="3:16" s="360" customFormat="1" ht="15" customHeight="1" x14ac:dyDescent="0.2">
      <c r="C2184" s="835" t="s">
        <v>429</v>
      </c>
      <c r="D2184" s="836">
        <v>14.99</v>
      </c>
      <c r="E2184" s="836" t="s">
        <v>1534</v>
      </c>
      <c r="F2184" s="836" t="s">
        <v>1534</v>
      </c>
      <c r="G2184" s="836" t="s">
        <v>1534</v>
      </c>
      <c r="H2184" s="836">
        <v>14.99</v>
      </c>
      <c r="I2184" s="19">
        <v>60</v>
      </c>
      <c r="J2184" s="839">
        <v>0.5</v>
      </c>
      <c r="K2184" s="839" t="s">
        <v>1534</v>
      </c>
      <c r="L2184" s="98" t="s">
        <v>1534</v>
      </c>
      <c r="M2184" s="98" t="s">
        <v>1534</v>
      </c>
      <c r="N2184" s="839" t="s">
        <v>1534</v>
      </c>
      <c r="O2184" s="1330" t="s">
        <v>167</v>
      </c>
      <c r="P2184" s="506"/>
    </row>
    <row r="2185" spans="3:16" s="360" customFormat="1" ht="15" customHeight="1" x14ac:dyDescent="0.2">
      <c r="C2185" s="835" t="s">
        <v>430</v>
      </c>
      <c r="D2185" s="836">
        <v>19.989999999999998</v>
      </c>
      <c r="E2185" s="836" t="s">
        <v>1534</v>
      </c>
      <c r="F2185" s="836" t="s">
        <v>1534</v>
      </c>
      <c r="G2185" s="836" t="s">
        <v>1534</v>
      </c>
      <c r="H2185" s="836">
        <v>19.989999999999998</v>
      </c>
      <c r="I2185" s="19">
        <v>500</v>
      </c>
      <c r="J2185" s="839">
        <v>0.5</v>
      </c>
      <c r="K2185" s="839" t="s">
        <v>1534</v>
      </c>
      <c r="L2185" s="98" t="s">
        <v>1534</v>
      </c>
      <c r="M2185" s="98" t="s">
        <v>1534</v>
      </c>
      <c r="N2185" s="839" t="s">
        <v>1534</v>
      </c>
      <c r="O2185" s="1330" t="s">
        <v>167</v>
      </c>
      <c r="P2185" s="506"/>
    </row>
    <row r="2186" spans="3:16" s="360" customFormat="1" ht="15" customHeight="1" x14ac:dyDescent="0.2">
      <c r="C2186" s="835" t="s">
        <v>1474</v>
      </c>
      <c r="D2186" s="836"/>
      <c r="E2186" s="836"/>
      <c r="F2186" s="836"/>
      <c r="G2186" s="836"/>
      <c r="H2186" s="836"/>
      <c r="I2186" s="19"/>
      <c r="J2186" s="839"/>
      <c r="K2186" s="839"/>
      <c r="L2186" s="98"/>
      <c r="M2186" s="98"/>
      <c r="N2186" s="839"/>
      <c r="O2186" s="1330"/>
      <c r="P2186" s="506"/>
    </row>
    <row r="2187" spans="3:16" s="360" customFormat="1" ht="15" customHeight="1" x14ac:dyDescent="0.2">
      <c r="C2187" s="1325" t="s">
        <v>2778</v>
      </c>
      <c r="D2187" s="757"/>
      <c r="E2187" s="973"/>
      <c r="F2187" s="973"/>
      <c r="G2187" s="973"/>
      <c r="H2187" s="973"/>
      <c r="I2187" s="973"/>
      <c r="J2187" s="973"/>
      <c r="K2187" s="973"/>
      <c r="L2187" s="973"/>
      <c r="M2187" s="973"/>
      <c r="N2187" s="973"/>
      <c r="O2187" s="1331"/>
      <c r="P2187" s="506"/>
    </row>
    <row r="2188" spans="3:16" s="360" customFormat="1" ht="15" customHeight="1" x14ac:dyDescent="0.2">
      <c r="C2188" s="5185" t="s">
        <v>431</v>
      </c>
      <c r="D2188" s="5186"/>
      <c r="E2188" s="5186"/>
      <c r="F2188" s="5186"/>
      <c r="G2188" s="5186"/>
      <c r="H2188" s="5186"/>
      <c r="I2188" s="5186"/>
      <c r="J2188" s="5186"/>
      <c r="K2188" s="5186"/>
      <c r="L2188" s="5186"/>
      <c r="M2188" s="5186"/>
      <c r="N2188" s="5186"/>
      <c r="O2188" s="1332"/>
      <c r="P2188" s="506"/>
    </row>
    <row r="2189" spans="3:16" s="360" customFormat="1" ht="15" customHeight="1" x14ac:dyDescent="0.2">
      <c r="C2189" s="5059" t="s">
        <v>2327</v>
      </c>
      <c r="D2189" s="5060"/>
      <c r="E2189" s="5060"/>
      <c r="F2189" s="5060"/>
      <c r="G2189" s="5060"/>
      <c r="H2189" s="972"/>
      <c r="I2189" s="972"/>
      <c r="J2189" s="972"/>
      <c r="K2189" s="972"/>
      <c r="L2189" s="972"/>
      <c r="M2189" s="972"/>
      <c r="N2189" s="972"/>
      <c r="O2189" s="1332"/>
      <c r="P2189" s="506"/>
    </row>
    <row r="2190" spans="3:16" s="360" customFormat="1" ht="15" customHeight="1" x14ac:dyDescent="0.2">
      <c r="C2190" s="5059" t="s">
        <v>2564</v>
      </c>
      <c r="D2190" s="5060"/>
      <c r="E2190" s="5060"/>
      <c r="F2190" s="5060"/>
      <c r="G2190" s="5060"/>
      <c r="H2190" s="5060"/>
      <c r="I2190" s="5060"/>
      <c r="J2190" s="5060"/>
      <c r="K2190" s="5060"/>
      <c r="L2190" s="5060"/>
      <c r="M2190" s="5060"/>
      <c r="N2190" s="5060"/>
      <c r="O2190" s="1333"/>
      <c r="P2190" s="506"/>
    </row>
    <row r="2191" spans="3:16" s="360" customFormat="1" ht="15" customHeight="1" thickBot="1" x14ac:dyDescent="0.25">
      <c r="C2191" s="1334" t="s">
        <v>432</v>
      </c>
      <c r="D2191" s="714"/>
      <c r="E2191" s="714"/>
      <c r="F2191" s="714"/>
      <c r="G2191" s="714"/>
      <c r="H2191" s="714"/>
      <c r="I2191" s="714"/>
      <c r="J2191" s="714"/>
      <c r="K2191" s="714"/>
      <c r="L2191" s="714"/>
      <c r="M2191" s="714"/>
      <c r="N2191" s="714"/>
      <c r="O2191" s="1335"/>
      <c r="P2191" s="506"/>
    </row>
    <row r="2192" spans="3:16" s="360" customFormat="1" ht="15" customHeight="1" x14ac:dyDescent="0.3">
      <c r="C2192" s="249"/>
      <c r="D2192" s="534"/>
      <c r="E2192" s="534"/>
      <c r="F2192" s="534"/>
      <c r="G2192" s="534"/>
      <c r="H2192" s="534"/>
      <c r="I2192" s="506"/>
      <c r="J2192" s="506"/>
      <c r="K2192" s="506"/>
      <c r="L2192" s="506"/>
      <c r="M2192" s="506"/>
      <c r="N2192" s="506"/>
      <c r="O2192" s="506"/>
      <c r="P2192" s="506"/>
    </row>
    <row r="2193" spans="3:16" s="360" customFormat="1" ht="15" customHeight="1" thickBot="1" x14ac:dyDescent="0.35">
      <c r="C2193" s="534"/>
      <c r="D2193" s="534"/>
      <c r="E2193" s="534"/>
      <c r="F2193" s="534"/>
      <c r="G2193" s="534"/>
      <c r="H2193" s="534"/>
      <c r="I2193" s="506"/>
      <c r="J2193" s="506"/>
      <c r="K2193" s="506"/>
      <c r="L2193" s="506"/>
      <c r="M2193" s="506"/>
      <c r="N2193" s="506"/>
      <c r="O2193" s="506"/>
      <c r="P2193" s="506"/>
    </row>
    <row r="2194" spans="3:16" s="360" customFormat="1" ht="15" customHeight="1" thickTop="1" x14ac:dyDescent="0.3">
      <c r="C2194" s="4954" t="s">
        <v>2565</v>
      </c>
      <c r="D2194" s="4906"/>
      <c r="E2194" s="4906"/>
      <c r="F2194" s="4906"/>
      <c r="G2194" s="4907"/>
      <c r="H2194" s="534"/>
      <c r="I2194" s="506"/>
      <c r="J2194" s="506"/>
      <c r="K2194" s="506"/>
      <c r="L2194" s="506"/>
      <c r="M2194" s="506"/>
      <c r="N2194" s="506"/>
      <c r="O2194" s="506"/>
      <c r="P2194" s="506"/>
    </row>
    <row r="2195" spans="3:16" s="360" customFormat="1" ht="15" customHeight="1" x14ac:dyDescent="0.3">
      <c r="C2195" s="980" t="s">
        <v>1275</v>
      </c>
      <c r="D2195" s="712"/>
      <c r="E2195" s="712"/>
      <c r="F2195" s="712"/>
      <c r="G2195" s="832"/>
      <c r="H2195" s="534"/>
      <c r="I2195" s="506"/>
      <c r="J2195" s="506"/>
      <c r="K2195" s="506"/>
      <c r="L2195" s="506"/>
      <c r="M2195" s="506"/>
      <c r="N2195" s="506"/>
      <c r="O2195" s="506"/>
      <c r="P2195" s="506"/>
    </row>
    <row r="2196" spans="3:16" s="360" customFormat="1" ht="21.75" customHeight="1" x14ac:dyDescent="0.3">
      <c r="C2196" s="5174" t="s">
        <v>2566</v>
      </c>
      <c r="D2196" s="5175"/>
      <c r="E2196" s="5175"/>
      <c r="F2196" s="5175"/>
      <c r="G2196" s="5176"/>
      <c r="H2196" s="534"/>
      <c r="I2196" s="506"/>
      <c r="J2196" s="506"/>
      <c r="K2196" s="506"/>
      <c r="L2196" s="506"/>
      <c r="M2196" s="506"/>
      <c r="N2196" s="506"/>
      <c r="O2196" s="506"/>
      <c r="P2196" s="506"/>
    </row>
    <row r="2197" spans="3:16" s="360" customFormat="1" ht="15" customHeight="1" x14ac:dyDescent="0.3">
      <c r="C2197" s="1318" t="s">
        <v>2567</v>
      </c>
      <c r="D2197" s="1319"/>
      <c r="E2197" s="1319"/>
      <c r="F2197" s="1319"/>
      <c r="G2197" s="1320"/>
      <c r="H2197" s="534"/>
      <c r="I2197" s="506"/>
      <c r="J2197" s="506"/>
      <c r="K2197" s="506"/>
      <c r="L2197" s="506"/>
      <c r="M2197" s="506"/>
      <c r="N2197" s="506"/>
      <c r="O2197" s="506"/>
      <c r="P2197" s="506"/>
    </row>
    <row r="2198" spans="3:16" s="360" customFormat="1" ht="29.25" customHeight="1" x14ac:dyDescent="0.3">
      <c r="C2198" s="5174" t="s">
        <v>2568</v>
      </c>
      <c r="D2198" s="5175"/>
      <c r="E2198" s="5175"/>
      <c r="F2198" s="5175"/>
      <c r="G2198" s="5176"/>
      <c r="H2198" s="534"/>
      <c r="I2198" s="506"/>
      <c r="J2198" s="506"/>
      <c r="K2198" s="506"/>
      <c r="L2198" s="506"/>
      <c r="M2198" s="506"/>
      <c r="N2198" s="506"/>
      <c r="O2198" s="506"/>
      <c r="P2198" s="506"/>
    </row>
    <row r="2199" spans="3:16" s="360" customFormat="1" ht="15" customHeight="1" x14ac:dyDescent="0.3">
      <c r="C2199" s="1315" t="s">
        <v>2569</v>
      </c>
      <c r="D2199" s="1316"/>
      <c r="E2199" s="1316"/>
      <c r="F2199" s="1316"/>
      <c r="G2199" s="1317"/>
      <c r="H2199" s="534"/>
      <c r="I2199" s="506"/>
      <c r="J2199" s="506"/>
      <c r="K2199" s="506"/>
      <c r="L2199" s="506"/>
      <c r="M2199" s="506"/>
      <c r="N2199" s="506"/>
      <c r="O2199" s="506"/>
      <c r="P2199" s="506"/>
    </row>
    <row r="2200" spans="3:16" s="360" customFormat="1" ht="15" customHeight="1" x14ac:dyDescent="0.3">
      <c r="C2200" s="1315" t="s">
        <v>2570</v>
      </c>
      <c r="D2200" s="1316"/>
      <c r="E2200" s="1316"/>
      <c r="F2200" s="1316"/>
      <c r="G2200" s="1317"/>
      <c r="H2200" s="534"/>
      <c r="I2200" s="506"/>
      <c r="J2200" s="506"/>
      <c r="K2200" s="506"/>
      <c r="L2200" s="506"/>
      <c r="M2200" s="506"/>
      <c r="N2200" s="506"/>
      <c r="O2200" s="506"/>
      <c r="P2200" s="506"/>
    </row>
    <row r="2201" spans="3:16" s="360" customFormat="1" ht="15" customHeight="1" x14ac:dyDescent="0.3">
      <c r="C2201" s="1315" t="s">
        <v>2571</v>
      </c>
      <c r="D2201" s="1316"/>
      <c r="E2201" s="1316"/>
      <c r="F2201" s="1316"/>
      <c r="G2201" s="1317"/>
      <c r="H2201" s="534"/>
      <c r="I2201" s="506"/>
      <c r="J2201" s="506"/>
      <c r="K2201" s="506"/>
      <c r="L2201" s="506"/>
      <c r="M2201" s="506"/>
      <c r="N2201" s="506"/>
      <c r="O2201" s="506"/>
      <c r="P2201" s="506"/>
    </row>
    <row r="2202" spans="3:16" s="360" customFormat="1" ht="15" customHeight="1" x14ac:dyDescent="0.3">
      <c r="C2202" s="1315" t="s">
        <v>2572</v>
      </c>
      <c r="D2202" s="1316"/>
      <c r="E2202" s="1316"/>
      <c r="F2202" s="1316"/>
      <c r="G2202" s="1317"/>
      <c r="H2202" s="534"/>
      <c r="I2202" s="506"/>
      <c r="J2202" s="506"/>
      <c r="K2202" s="506"/>
      <c r="L2202" s="506"/>
      <c r="M2202" s="506"/>
      <c r="N2202" s="506"/>
      <c r="O2202" s="506"/>
      <c r="P2202" s="506"/>
    </row>
    <row r="2203" spans="3:16" s="360" customFormat="1" ht="15" customHeight="1" x14ac:dyDescent="0.3">
      <c r="C2203" s="1321" t="s">
        <v>2573</v>
      </c>
      <c r="D2203" s="1319"/>
      <c r="E2203" s="1319"/>
      <c r="F2203" s="1319"/>
      <c r="G2203" s="1320"/>
      <c r="H2203" s="534"/>
      <c r="I2203" s="506"/>
      <c r="J2203" s="506"/>
      <c r="K2203" s="506"/>
      <c r="L2203" s="506"/>
      <c r="M2203" s="506"/>
      <c r="N2203" s="506"/>
      <c r="O2203" s="506"/>
      <c r="P2203" s="506"/>
    </row>
    <row r="2204" spans="3:16" s="360" customFormat="1" ht="15" customHeight="1" x14ac:dyDescent="0.3">
      <c r="C2204" s="1318" t="s">
        <v>2574</v>
      </c>
      <c r="D2204" s="1319"/>
      <c r="E2204" s="1319"/>
      <c r="F2204" s="1319"/>
      <c r="G2204" s="1320"/>
      <c r="H2204" s="534"/>
      <c r="I2204" s="506"/>
      <c r="J2204" s="506"/>
      <c r="K2204" s="506"/>
      <c r="L2204" s="506"/>
      <c r="M2204" s="506"/>
      <c r="N2204" s="506"/>
      <c r="O2204" s="506"/>
      <c r="P2204" s="506"/>
    </row>
    <row r="2205" spans="3:16" s="360" customFormat="1" ht="23.25" customHeight="1" x14ac:dyDescent="0.3">
      <c r="C2205" s="5177" t="s">
        <v>2575</v>
      </c>
      <c r="D2205" s="5178"/>
      <c r="E2205" s="5178"/>
      <c r="F2205" s="5178"/>
      <c r="G2205" s="5179"/>
      <c r="H2205" s="534"/>
      <c r="I2205" s="506"/>
      <c r="J2205" s="506"/>
      <c r="K2205" s="506"/>
      <c r="L2205" s="506"/>
      <c r="M2205" s="506"/>
      <c r="N2205" s="506"/>
      <c r="O2205" s="506"/>
      <c r="P2205" s="506"/>
    </row>
    <row r="2206" spans="3:16" s="360" customFormat="1" ht="15" customHeight="1" x14ac:dyDescent="0.3">
      <c r="C2206" s="1318" t="s">
        <v>2576</v>
      </c>
      <c r="D2206" s="1319"/>
      <c r="E2206" s="1319"/>
      <c r="F2206" s="1319"/>
      <c r="G2206" s="1320"/>
      <c r="H2206" s="534"/>
      <c r="I2206" s="506"/>
      <c r="J2206" s="506"/>
      <c r="K2206" s="506"/>
      <c r="L2206" s="506"/>
      <c r="M2206" s="506"/>
      <c r="N2206" s="506"/>
      <c r="O2206" s="506"/>
      <c r="P2206" s="506"/>
    </row>
    <row r="2207" spans="3:16" s="360" customFormat="1" ht="15" customHeight="1" x14ac:dyDescent="0.3">
      <c r="C2207" s="1321" t="s">
        <v>2577</v>
      </c>
      <c r="D2207" s="1319"/>
      <c r="E2207" s="1319"/>
      <c r="F2207" s="1319"/>
      <c r="G2207" s="1320"/>
      <c r="H2207" s="534"/>
      <c r="I2207" s="506"/>
      <c r="J2207" s="506"/>
      <c r="K2207" s="506"/>
      <c r="L2207" s="506"/>
      <c r="M2207" s="506"/>
      <c r="N2207" s="506"/>
      <c r="O2207" s="506"/>
      <c r="P2207" s="506"/>
    </row>
    <row r="2208" spans="3:16" s="360" customFormat="1" ht="15" customHeight="1" x14ac:dyDescent="0.3">
      <c r="C2208" s="1321" t="s">
        <v>2578</v>
      </c>
      <c r="D2208" s="1319"/>
      <c r="E2208" s="1319"/>
      <c r="F2208" s="1319"/>
      <c r="G2208" s="1320"/>
      <c r="H2208" s="534"/>
      <c r="I2208" s="506"/>
      <c r="J2208" s="506"/>
      <c r="K2208" s="506"/>
      <c r="L2208" s="506"/>
      <c r="M2208" s="506"/>
      <c r="N2208" s="506"/>
      <c r="O2208" s="506"/>
      <c r="P2208" s="506"/>
    </row>
    <row r="2209" spans="3:16" s="360" customFormat="1" ht="15" customHeight="1" x14ac:dyDescent="0.3">
      <c r="C2209" s="1321" t="s">
        <v>2579</v>
      </c>
      <c r="D2209" s="1319"/>
      <c r="E2209" s="1319"/>
      <c r="F2209" s="1319"/>
      <c r="G2209" s="1320"/>
      <c r="H2209" s="534"/>
      <c r="I2209" s="506"/>
      <c r="J2209" s="506"/>
      <c r="K2209" s="506"/>
      <c r="L2209" s="506"/>
      <c r="M2209" s="506"/>
      <c r="N2209" s="506"/>
      <c r="O2209" s="506"/>
      <c r="P2209" s="506"/>
    </row>
    <row r="2210" spans="3:16" s="360" customFormat="1" ht="15" customHeight="1" x14ac:dyDescent="0.3">
      <c r="C2210" s="1321" t="s">
        <v>2580</v>
      </c>
      <c r="D2210" s="1319"/>
      <c r="E2210" s="1319"/>
      <c r="F2210" s="1319"/>
      <c r="G2210" s="1320"/>
      <c r="H2210" s="534"/>
      <c r="I2210" s="506"/>
      <c r="J2210" s="506"/>
      <c r="K2210" s="506"/>
      <c r="L2210" s="506"/>
      <c r="M2210" s="506"/>
      <c r="N2210" s="506"/>
      <c r="O2210" s="506"/>
      <c r="P2210" s="506"/>
    </row>
    <row r="2211" spans="3:16" s="360" customFormat="1" ht="15" customHeight="1" x14ac:dyDescent="0.3">
      <c r="C2211" s="1321" t="s">
        <v>2581</v>
      </c>
      <c r="D2211" s="1319"/>
      <c r="E2211" s="1319"/>
      <c r="F2211" s="1319"/>
      <c r="G2211" s="1320"/>
      <c r="H2211" s="534"/>
      <c r="I2211" s="506"/>
      <c r="J2211" s="506"/>
      <c r="K2211" s="506"/>
      <c r="L2211" s="506"/>
      <c r="M2211" s="506"/>
      <c r="N2211" s="506"/>
      <c r="O2211" s="506"/>
      <c r="P2211" s="506"/>
    </row>
    <row r="2212" spans="3:16" s="360" customFormat="1" ht="15" customHeight="1" x14ac:dyDescent="0.3">
      <c r="C2212" s="1321" t="s">
        <v>2582</v>
      </c>
      <c r="D2212" s="1319"/>
      <c r="E2212" s="1319"/>
      <c r="F2212" s="1319"/>
      <c r="G2212" s="1320"/>
      <c r="H2212" s="534"/>
      <c r="I2212" s="506"/>
      <c r="J2212" s="506"/>
      <c r="K2212" s="506"/>
      <c r="L2212" s="506"/>
      <c r="M2212" s="506"/>
      <c r="N2212" s="506"/>
      <c r="O2212" s="506"/>
      <c r="P2212" s="506"/>
    </row>
    <row r="2213" spans="3:16" s="360" customFormat="1" ht="15" customHeight="1" x14ac:dyDescent="0.3">
      <c r="C2213" s="1321" t="s">
        <v>2583</v>
      </c>
      <c r="D2213" s="1319"/>
      <c r="E2213" s="1319"/>
      <c r="F2213" s="1319"/>
      <c r="G2213" s="1320"/>
      <c r="H2213" s="534"/>
      <c r="I2213" s="506"/>
      <c r="J2213" s="506"/>
      <c r="K2213" s="506"/>
      <c r="L2213" s="506"/>
      <c r="M2213" s="506"/>
      <c r="N2213" s="506"/>
      <c r="O2213" s="506"/>
      <c r="P2213" s="506"/>
    </row>
    <row r="2214" spans="3:16" s="360" customFormat="1" ht="15" customHeight="1" x14ac:dyDescent="0.3">
      <c r="C2214" s="1318" t="s">
        <v>2584</v>
      </c>
      <c r="D2214" s="1319"/>
      <c r="E2214" s="1319"/>
      <c r="F2214" s="1319"/>
      <c r="G2214" s="1320"/>
      <c r="H2214" s="534"/>
      <c r="I2214" s="506"/>
      <c r="J2214" s="506"/>
      <c r="K2214" s="506"/>
      <c r="L2214" s="506"/>
      <c r="M2214" s="506"/>
      <c r="N2214" s="506"/>
      <c r="O2214" s="506"/>
      <c r="P2214" s="506"/>
    </row>
    <row r="2215" spans="3:16" s="360" customFormat="1" ht="15" customHeight="1" x14ac:dyDescent="0.3">
      <c r="C2215" s="4967" t="s">
        <v>2585</v>
      </c>
      <c r="D2215" s="4064"/>
      <c r="E2215" s="4064"/>
      <c r="F2215" s="1319"/>
      <c r="G2215" s="1320"/>
      <c r="H2215" s="534"/>
      <c r="I2215" s="506"/>
      <c r="J2215" s="506"/>
      <c r="K2215" s="506"/>
      <c r="L2215" s="506"/>
      <c r="M2215" s="506"/>
      <c r="N2215" s="506"/>
      <c r="O2215" s="506"/>
      <c r="P2215" s="506"/>
    </row>
    <row r="2216" spans="3:16" s="360" customFormat="1" ht="15" customHeight="1" x14ac:dyDescent="0.3">
      <c r="C2216" s="1304" t="s">
        <v>2586</v>
      </c>
      <c r="D2216" s="1319"/>
      <c r="E2216" s="1319"/>
      <c r="F2216" s="1319"/>
      <c r="G2216" s="1320"/>
      <c r="H2216" s="534"/>
      <c r="I2216" s="506"/>
      <c r="J2216" s="506"/>
      <c r="K2216" s="506"/>
      <c r="L2216" s="506"/>
      <c r="M2216" s="506"/>
      <c r="N2216" s="506"/>
      <c r="O2216" s="506"/>
      <c r="P2216" s="506"/>
    </row>
    <row r="2217" spans="3:16" s="360" customFormat="1" ht="27" customHeight="1" x14ac:dyDescent="0.3">
      <c r="C2217" s="4967" t="s">
        <v>2587</v>
      </c>
      <c r="D2217" s="4064"/>
      <c r="E2217" s="4064"/>
      <c r="F2217" s="4064"/>
      <c r="G2217" s="4953"/>
      <c r="H2217" s="534"/>
      <c r="I2217" s="506"/>
      <c r="J2217" s="506"/>
      <c r="K2217" s="506"/>
      <c r="L2217" s="506"/>
      <c r="M2217" s="506"/>
      <c r="N2217" s="506"/>
      <c r="O2217" s="506"/>
      <c r="P2217" s="506"/>
    </row>
    <row r="2218" spans="3:16" s="360" customFormat="1" ht="15" customHeight="1" x14ac:dyDescent="0.3">
      <c r="C2218" s="1323" t="s">
        <v>2588</v>
      </c>
      <c r="D2218" s="1319"/>
      <c r="E2218" s="1319"/>
      <c r="F2218" s="1319"/>
      <c r="G2218" s="1320"/>
      <c r="H2218" s="534"/>
      <c r="I2218" s="506"/>
      <c r="J2218" s="506"/>
      <c r="K2218" s="506"/>
      <c r="L2218" s="506"/>
      <c r="M2218" s="506"/>
      <c r="N2218" s="506"/>
      <c r="O2218" s="506"/>
      <c r="P2218" s="506"/>
    </row>
    <row r="2219" spans="3:16" s="360" customFormat="1" ht="15" customHeight="1" x14ac:dyDescent="0.3">
      <c r="C2219" s="4967" t="s">
        <v>2589</v>
      </c>
      <c r="D2219" s="4064"/>
      <c r="E2219" s="4064"/>
      <c r="F2219" s="4064"/>
      <c r="G2219" s="4953"/>
      <c r="H2219" s="534"/>
      <c r="I2219" s="506"/>
      <c r="J2219" s="506"/>
      <c r="K2219" s="506"/>
      <c r="L2219" s="506"/>
      <c r="M2219" s="506"/>
      <c r="N2219" s="506"/>
      <c r="O2219" s="506"/>
      <c r="P2219" s="506"/>
    </row>
    <row r="2220" spans="3:16" s="360" customFormat="1" ht="15" customHeight="1" x14ac:dyDescent="0.3">
      <c r="C2220" s="5061" t="s">
        <v>2590</v>
      </c>
      <c r="D2220" s="5062"/>
      <c r="E2220" s="5062"/>
      <c r="F2220" s="5062"/>
      <c r="G2220" s="5063"/>
      <c r="H2220" s="534"/>
      <c r="I2220" s="506"/>
      <c r="J2220" s="506"/>
      <c r="K2220" s="506"/>
      <c r="L2220" s="506"/>
      <c r="M2220" s="506"/>
      <c r="N2220" s="506"/>
      <c r="O2220" s="506"/>
      <c r="P2220" s="506"/>
    </row>
    <row r="2221" spans="3:16" s="360" customFormat="1" ht="15" customHeight="1" x14ac:dyDescent="0.3">
      <c r="C2221" s="4967" t="s">
        <v>1536</v>
      </c>
      <c r="D2221" s="4064"/>
      <c r="E2221" s="4064"/>
      <c r="F2221" s="4064"/>
      <c r="G2221" s="4953"/>
      <c r="H2221" s="534"/>
      <c r="I2221" s="506"/>
      <c r="J2221" s="506"/>
      <c r="K2221" s="506"/>
      <c r="L2221" s="506"/>
      <c r="M2221" s="506"/>
      <c r="N2221" s="506"/>
      <c r="O2221" s="506"/>
      <c r="P2221" s="506"/>
    </row>
    <row r="2222" spans="3:16" s="360" customFormat="1" ht="41.25" customHeight="1" x14ac:dyDescent="0.3">
      <c r="C2222" s="1324" t="s">
        <v>1537</v>
      </c>
      <c r="D2222" s="4020" t="s">
        <v>1538</v>
      </c>
      <c r="E2222" s="4020"/>
      <c r="F2222" s="903"/>
      <c r="G2222" s="1322"/>
      <c r="H2222" s="534"/>
      <c r="I2222" s="506"/>
      <c r="J2222" s="506"/>
      <c r="K2222" s="506"/>
      <c r="L2222" s="506"/>
      <c r="M2222" s="506"/>
      <c r="N2222" s="506"/>
      <c r="O2222" s="506"/>
      <c r="P2222" s="506"/>
    </row>
    <row r="2223" spans="3:16" s="360" customFormat="1" ht="15" customHeight="1" thickBot="1" x14ac:dyDescent="0.35">
      <c r="C2223" s="5001" t="s">
        <v>1539</v>
      </c>
      <c r="D2223" s="5002"/>
      <c r="E2223" s="5002"/>
      <c r="F2223" s="5002"/>
      <c r="G2223" s="2407"/>
      <c r="H2223" s="534"/>
      <c r="I2223" s="506"/>
      <c r="J2223" s="506"/>
      <c r="K2223" s="506"/>
      <c r="L2223" s="506"/>
      <c r="M2223" s="506"/>
      <c r="N2223" s="506"/>
      <c r="O2223" s="506"/>
      <c r="P2223" s="506"/>
    </row>
    <row r="2224" spans="3:16" s="360" customFormat="1" ht="15" customHeight="1" thickTop="1" x14ac:dyDescent="0.3">
      <c r="C2224" s="4413"/>
      <c r="D2224" s="4413"/>
      <c r="E2224" s="4413"/>
      <c r="F2224" s="534"/>
      <c r="G2224" s="534"/>
      <c r="H2224" s="534"/>
      <c r="I2224" s="506"/>
      <c r="J2224" s="506"/>
      <c r="K2224" s="506"/>
      <c r="L2224" s="506"/>
      <c r="M2224" s="506"/>
      <c r="N2224" s="506"/>
      <c r="O2224" s="506"/>
      <c r="P2224" s="506"/>
    </row>
    <row r="2225" spans="3:16" s="360" customFormat="1" ht="15" customHeight="1" thickBot="1" x14ac:dyDescent="0.35">
      <c r="C2225" s="534"/>
      <c r="D2225" s="534"/>
      <c r="E2225" s="534"/>
      <c r="F2225" s="534"/>
      <c r="G2225" s="534"/>
      <c r="H2225" s="534"/>
      <c r="I2225" s="506"/>
      <c r="J2225" s="506"/>
      <c r="K2225" s="506"/>
      <c r="L2225" s="506"/>
      <c r="M2225" s="506"/>
      <c r="N2225" s="506"/>
      <c r="O2225" s="506"/>
      <c r="P2225" s="506"/>
    </row>
    <row r="2226" spans="3:16" s="360" customFormat="1" ht="15" customHeight="1" thickTop="1" x14ac:dyDescent="0.2">
      <c r="C2226" s="4954" t="s">
        <v>2559</v>
      </c>
      <c r="D2226" s="4906"/>
      <c r="E2226" s="4906"/>
      <c r="F2226" s="4906"/>
      <c r="G2226" s="4906"/>
      <c r="H2226" s="4906"/>
      <c r="I2226" s="4906"/>
      <c r="J2226" s="4906"/>
      <c r="K2226" s="4906"/>
      <c r="L2226" s="4906"/>
      <c r="M2226" s="4906"/>
      <c r="N2226" s="4907"/>
      <c r="O2226" s="506"/>
      <c r="P2226" s="506"/>
    </row>
    <row r="2227" spans="3:16" s="360" customFormat="1" ht="15" customHeight="1" thickBot="1" x14ac:dyDescent="0.25">
      <c r="C2227" s="831"/>
      <c r="D2227" s="712"/>
      <c r="E2227" s="712"/>
      <c r="F2227" s="712"/>
      <c r="G2227" s="712"/>
      <c r="H2227" s="712"/>
      <c r="I2227" s="712"/>
      <c r="J2227" s="712"/>
      <c r="K2227" s="712"/>
      <c r="L2227" s="712"/>
      <c r="M2227" s="712"/>
      <c r="N2227" s="832"/>
      <c r="O2227" s="506"/>
      <c r="P2227" s="506"/>
    </row>
    <row r="2228" spans="3:16" s="360" customFormat="1" ht="15" customHeight="1" thickBot="1" x14ac:dyDescent="0.25">
      <c r="C2228" s="4866" t="s">
        <v>344</v>
      </c>
      <c r="D2228" s="4867"/>
      <c r="E2228" s="4868" t="s">
        <v>2765</v>
      </c>
      <c r="F2228" s="4869"/>
      <c r="G2228" s="4869"/>
      <c r="H2228" s="4869"/>
      <c r="I2228" s="4869"/>
      <c r="J2228" s="4869"/>
      <c r="K2228" s="4869"/>
      <c r="L2228" s="4869"/>
      <c r="M2228" s="4869"/>
      <c r="N2228" s="4870"/>
      <c r="O2228" s="506"/>
      <c r="P2228" s="506"/>
    </row>
    <row r="2229" spans="3:16" s="360" customFormat="1" ht="15" customHeight="1" thickBot="1" x14ac:dyDescent="0.25">
      <c r="C2229" s="5007" t="s">
        <v>2768</v>
      </c>
      <c r="D2229" s="5037" t="s">
        <v>2769</v>
      </c>
      <c r="E2229" s="4912" t="s">
        <v>2766</v>
      </c>
      <c r="F2229" s="4913"/>
      <c r="G2229" s="4914"/>
      <c r="H2229" s="4912" t="s">
        <v>2767</v>
      </c>
      <c r="I2229" s="4913"/>
      <c r="J2229" s="4914"/>
      <c r="K2229" s="931"/>
      <c r="L2229" s="931"/>
      <c r="M2229" s="931"/>
      <c r="N2229" s="1296"/>
      <c r="O2229" s="506"/>
      <c r="P2229" s="506"/>
    </row>
    <row r="2230" spans="3:16" s="360" customFormat="1" ht="75" customHeight="1" thickBot="1" x14ac:dyDescent="0.25">
      <c r="C2230" s="5008"/>
      <c r="D2230" s="4884"/>
      <c r="E2230" s="833" t="s">
        <v>2770</v>
      </c>
      <c r="F2230" s="855" t="s">
        <v>563</v>
      </c>
      <c r="G2230" s="828" t="s">
        <v>1413</v>
      </c>
      <c r="H2230" s="1236" t="s">
        <v>2773</v>
      </c>
      <c r="I2230" s="1023" t="s">
        <v>1996</v>
      </c>
      <c r="J2230" s="1023" t="s">
        <v>2321</v>
      </c>
      <c r="K2230" s="833" t="s">
        <v>1993</v>
      </c>
      <c r="L2230" s="1297" t="s">
        <v>2322</v>
      </c>
      <c r="M2230" s="1297" t="s">
        <v>2323</v>
      </c>
      <c r="N2230" s="1298" t="s">
        <v>2560</v>
      </c>
      <c r="O2230" s="506"/>
      <c r="P2230" s="506"/>
    </row>
    <row r="2231" spans="3:16" s="360" customFormat="1" ht="15" customHeight="1" x14ac:dyDescent="0.2">
      <c r="C2231" s="1027" t="s">
        <v>2561</v>
      </c>
      <c r="D2231" s="836" t="s">
        <v>1534</v>
      </c>
      <c r="E2231" s="836" t="s">
        <v>1534</v>
      </c>
      <c r="F2231" s="836" t="s">
        <v>1534</v>
      </c>
      <c r="G2231" s="836" t="s">
        <v>1534</v>
      </c>
      <c r="H2231" s="836">
        <v>9.99</v>
      </c>
      <c r="I2231" s="19">
        <v>30</v>
      </c>
      <c r="J2231" s="839">
        <v>0.5</v>
      </c>
      <c r="K2231" s="839" t="s">
        <v>1534</v>
      </c>
      <c r="L2231" s="1299" t="s">
        <v>1534</v>
      </c>
      <c r="M2231" s="1299" t="s">
        <v>1534</v>
      </c>
      <c r="N2231" s="1243" t="s">
        <v>1534</v>
      </c>
      <c r="O2231" s="506"/>
      <c r="P2231" s="506"/>
    </row>
    <row r="2232" spans="3:16" s="360" customFormat="1" ht="15" customHeight="1" x14ac:dyDescent="0.2">
      <c r="C2232" s="1027" t="s">
        <v>2562</v>
      </c>
      <c r="D2232" s="836" t="s">
        <v>1534</v>
      </c>
      <c r="E2232" s="836" t="s">
        <v>1534</v>
      </c>
      <c r="F2232" s="836" t="s">
        <v>1534</v>
      </c>
      <c r="G2232" s="836" t="s">
        <v>1534</v>
      </c>
      <c r="H2232" s="836">
        <v>14.99</v>
      </c>
      <c r="I2232" s="19">
        <v>60</v>
      </c>
      <c r="J2232" s="839">
        <v>0.5</v>
      </c>
      <c r="K2232" s="839" t="s">
        <v>1534</v>
      </c>
      <c r="L2232" s="1299" t="s">
        <v>1534</v>
      </c>
      <c r="M2232" s="1299" t="s">
        <v>1534</v>
      </c>
      <c r="N2232" s="1243" t="s">
        <v>1534</v>
      </c>
      <c r="O2232" s="506"/>
      <c r="P2232" s="506"/>
    </row>
    <row r="2233" spans="3:16" s="360" customFormat="1" ht="15" customHeight="1" x14ac:dyDescent="0.2">
      <c r="C2233" s="1027" t="s">
        <v>2563</v>
      </c>
      <c r="D2233" s="836" t="s">
        <v>1534</v>
      </c>
      <c r="E2233" s="836" t="s">
        <v>1534</v>
      </c>
      <c r="F2233" s="836" t="s">
        <v>1534</v>
      </c>
      <c r="G2233" s="836" t="s">
        <v>1534</v>
      </c>
      <c r="H2233" s="836">
        <v>19.989999999999998</v>
      </c>
      <c r="I2233" s="19">
        <v>500</v>
      </c>
      <c r="J2233" s="839">
        <v>0.5</v>
      </c>
      <c r="K2233" s="839" t="s">
        <v>1534</v>
      </c>
      <c r="L2233" s="1299" t="s">
        <v>1534</v>
      </c>
      <c r="M2233" s="1299" t="s">
        <v>1534</v>
      </c>
      <c r="N2233" s="1243" t="s">
        <v>1534</v>
      </c>
      <c r="O2233" s="506"/>
      <c r="P2233" s="506"/>
    </row>
    <row r="2234" spans="3:16" s="360" customFormat="1" ht="15" customHeight="1" x14ac:dyDescent="0.2">
      <c r="C2234" s="1234" t="s">
        <v>1474</v>
      </c>
      <c r="D2234" s="1300"/>
      <c r="E2234" s="1300"/>
      <c r="F2234" s="1300"/>
      <c r="G2234" s="1300"/>
      <c r="H2234" s="1300"/>
      <c r="I2234" s="144"/>
      <c r="J2234" s="1301"/>
      <c r="K2234" s="1301"/>
      <c r="L2234" s="1302"/>
      <c r="M2234" s="1302"/>
      <c r="N2234" s="1303"/>
      <c r="O2234" s="506"/>
      <c r="P2234" s="506"/>
    </row>
    <row r="2235" spans="3:16" s="360" customFormat="1" ht="15" customHeight="1" x14ac:dyDescent="0.2">
      <c r="C2235" s="831" t="s">
        <v>2778</v>
      </c>
      <c r="D2235" s="712"/>
      <c r="E2235" s="848"/>
      <c r="F2235" s="848"/>
      <c r="G2235" s="848"/>
      <c r="H2235" s="848"/>
      <c r="I2235" s="848"/>
      <c r="J2235" s="848"/>
      <c r="K2235" s="848"/>
      <c r="L2235" s="848"/>
      <c r="M2235" s="848"/>
      <c r="N2235" s="1026"/>
      <c r="O2235" s="506"/>
      <c r="P2235" s="506"/>
    </row>
    <row r="2236" spans="3:16" s="360" customFormat="1" ht="15" customHeight="1" x14ac:dyDescent="0.2">
      <c r="C2236" s="4928" t="s">
        <v>2779</v>
      </c>
      <c r="D2236" s="4947"/>
      <c r="E2236" s="4947"/>
      <c r="F2236" s="4947"/>
      <c r="G2236" s="4947"/>
      <c r="H2236" s="4947"/>
      <c r="I2236" s="4947"/>
      <c r="J2236" s="4947"/>
      <c r="K2236" s="4947"/>
      <c r="L2236" s="4947"/>
      <c r="M2236" s="4947"/>
      <c r="N2236" s="4895"/>
      <c r="O2236" s="506"/>
      <c r="P2236" s="506"/>
    </row>
    <row r="2237" spans="3:16" s="360" customFormat="1" ht="15" customHeight="1" x14ac:dyDescent="0.2">
      <c r="C2237" s="4968" t="s">
        <v>2327</v>
      </c>
      <c r="D2237" s="4085"/>
      <c r="E2237" s="4085"/>
      <c r="F2237" s="4085"/>
      <c r="G2237" s="4085"/>
      <c r="H2237" s="901"/>
      <c r="I2237" s="901"/>
      <c r="J2237" s="901"/>
      <c r="K2237" s="901"/>
      <c r="L2237" s="901"/>
      <c r="M2237" s="901"/>
      <c r="N2237" s="849"/>
      <c r="O2237" s="506"/>
      <c r="P2237" s="506"/>
    </row>
    <row r="2238" spans="3:16" s="360" customFormat="1" ht="15" customHeight="1" x14ac:dyDescent="0.2">
      <c r="C2238" s="4968" t="s">
        <v>2564</v>
      </c>
      <c r="D2238" s="4085"/>
      <c r="E2238" s="4085"/>
      <c r="F2238" s="4085"/>
      <c r="G2238" s="4085"/>
      <c r="H2238" s="4085"/>
      <c r="I2238" s="4085"/>
      <c r="J2238" s="4085"/>
      <c r="K2238" s="4085"/>
      <c r="L2238" s="4085"/>
      <c r="M2238" s="4085"/>
      <c r="N2238" s="4969"/>
      <c r="O2238" s="506"/>
      <c r="P2238" s="506"/>
    </row>
    <row r="2239" spans="3:16" s="360" customFormat="1" ht="15" customHeight="1" thickBot="1" x14ac:dyDescent="0.25">
      <c r="C2239" s="850" t="s">
        <v>2662</v>
      </c>
      <c r="D2239" s="851"/>
      <c r="E2239" s="851"/>
      <c r="F2239" s="851"/>
      <c r="G2239" s="851"/>
      <c r="H2239" s="851"/>
      <c r="I2239" s="851"/>
      <c r="J2239" s="851"/>
      <c r="K2239" s="851"/>
      <c r="L2239" s="851"/>
      <c r="M2239" s="851"/>
      <c r="N2239" s="852"/>
      <c r="O2239" s="506"/>
      <c r="P2239" s="506"/>
    </row>
    <row r="2240" spans="3:16" s="360" customFormat="1" ht="15" customHeight="1" thickTop="1" x14ac:dyDescent="0.3">
      <c r="C2240" s="4890"/>
      <c r="D2240" s="4890"/>
      <c r="E2240" s="4890"/>
      <c r="F2240" s="534"/>
      <c r="G2240" s="534"/>
      <c r="H2240" s="534"/>
      <c r="I2240" s="506"/>
      <c r="J2240" s="506"/>
      <c r="K2240" s="506"/>
      <c r="L2240" s="506"/>
      <c r="M2240" s="506"/>
      <c r="N2240" s="506"/>
      <c r="O2240" s="506"/>
      <c r="P2240" s="506"/>
    </row>
    <row r="2241" spans="3:16" s="360" customFormat="1" ht="15" customHeight="1" thickBot="1" x14ac:dyDescent="0.35">
      <c r="C2241" s="534"/>
      <c r="D2241" s="534"/>
      <c r="E2241" s="534"/>
      <c r="F2241" s="534"/>
      <c r="G2241" s="534"/>
      <c r="H2241" s="534"/>
      <c r="I2241" s="506"/>
      <c r="J2241" s="506"/>
      <c r="K2241" s="506"/>
      <c r="L2241" s="506"/>
      <c r="M2241" s="506"/>
      <c r="N2241" s="506"/>
      <c r="O2241" s="506"/>
      <c r="P2241" s="506"/>
    </row>
    <row r="2242" spans="3:16" s="360" customFormat="1" ht="15" customHeight="1" thickTop="1" x14ac:dyDescent="0.3">
      <c r="C2242" s="4954" t="s">
        <v>2320</v>
      </c>
      <c r="D2242" s="4906"/>
      <c r="E2242" s="4906"/>
      <c r="F2242" s="4906"/>
      <c r="G2242" s="4907"/>
      <c r="H2242" s="534"/>
      <c r="I2242" s="506"/>
      <c r="J2242" s="506"/>
      <c r="K2242" s="506"/>
      <c r="L2242" s="506"/>
      <c r="M2242" s="506"/>
      <c r="N2242" s="506"/>
      <c r="O2242" s="506"/>
      <c r="P2242" s="506"/>
    </row>
    <row r="2243" spans="3:16" s="360" customFormat="1" ht="15" customHeight="1" thickBot="1" x14ac:dyDescent="0.35">
      <c r="C2243" s="831"/>
      <c r="D2243" s="712"/>
      <c r="E2243" s="712"/>
      <c r="F2243" s="712"/>
      <c r="G2243" s="832"/>
      <c r="H2243" s="534"/>
      <c r="I2243" s="506"/>
      <c r="J2243" s="506"/>
      <c r="K2243" s="506"/>
      <c r="L2243" s="506"/>
      <c r="M2243" s="506"/>
      <c r="N2243" s="506"/>
      <c r="O2243" s="506"/>
      <c r="P2243" s="506"/>
    </row>
    <row r="2244" spans="3:16" s="360" customFormat="1" ht="15" customHeight="1" thickBot="1" x14ac:dyDescent="0.35">
      <c r="C2244" s="1237" t="s">
        <v>344</v>
      </c>
      <c r="D2244" s="4869"/>
      <c r="E2244" s="4869"/>
      <c r="F2244" s="4869"/>
      <c r="G2244" s="4870"/>
      <c r="H2244" s="534"/>
      <c r="I2244" s="506"/>
      <c r="J2244" s="506"/>
      <c r="K2244" s="506"/>
      <c r="L2244" s="506"/>
      <c r="M2244" s="506"/>
      <c r="N2244" s="506"/>
      <c r="O2244" s="506"/>
      <c r="P2244" s="506"/>
    </row>
    <row r="2245" spans="3:16" s="360" customFormat="1" ht="15" customHeight="1" thickBot="1" x14ac:dyDescent="0.35">
      <c r="C2245" s="5007" t="s">
        <v>2329</v>
      </c>
      <c r="D2245" s="4912" t="s">
        <v>2330</v>
      </c>
      <c r="E2245" s="4913"/>
      <c r="F2245" s="4913"/>
      <c r="G2245" s="5187"/>
      <c r="H2245" s="534"/>
      <c r="I2245" s="506"/>
      <c r="J2245" s="506"/>
      <c r="K2245" s="506"/>
      <c r="L2245" s="506"/>
      <c r="M2245" s="506"/>
      <c r="N2245" s="506"/>
      <c r="O2245" s="506"/>
      <c r="P2245" s="506"/>
    </row>
    <row r="2246" spans="3:16" s="360" customFormat="1" ht="15" customHeight="1" x14ac:dyDescent="0.3">
      <c r="C2246" s="5008"/>
      <c r="D2246" s="1236" t="s">
        <v>2331</v>
      </c>
      <c r="E2246" s="833" t="s">
        <v>1996</v>
      </c>
      <c r="F2246" s="833" t="s">
        <v>2321</v>
      </c>
      <c r="G2246" s="1235" t="s">
        <v>947</v>
      </c>
      <c r="H2246" s="534"/>
      <c r="I2246" s="506"/>
      <c r="J2246" s="506"/>
      <c r="K2246" s="506"/>
      <c r="L2246" s="506"/>
      <c r="M2246" s="506"/>
      <c r="N2246" s="506"/>
      <c r="O2246" s="506"/>
      <c r="P2246" s="506"/>
    </row>
    <row r="2247" spans="3:16" s="360" customFormat="1" ht="15" customHeight="1" x14ac:dyDescent="0.3">
      <c r="C2247" s="1027" t="s">
        <v>2332</v>
      </c>
      <c r="D2247" s="836">
        <v>9.99</v>
      </c>
      <c r="E2247" s="19">
        <v>30</v>
      </c>
      <c r="F2247" s="839">
        <v>0.5</v>
      </c>
      <c r="G2247" s="1243" t="s">
        <v>2333</v>
      </c>
      <c r="H2247" s="534"/>
      <c r="I2247" s="506"/>
      <c r="J2247" s="506"/>
      <c r="K2247" s="506"/>
      <c r="L2247" s="506"/>
      <c r="M2247" s="506"/>
      <c r="N2247" s="506"/>
      <c r="O2247" s="506"/>
      <c r="P2247" s="506"/>
    </row>
    <row r="2248" spans="3:16" s="360" customFormat="1" ht="15" customHeight="1" x14ac:dyDescent="0.3">
      <c r="C2248" s="1027" t="s">
        <v>2334</v>
      </c>
      <c r="D2248" s="836">
        <v>14.99</v>
      </c>
      <c r="E2248" s="19">
        <v>60</v>
      </c>
      <c r="F2248" s="839">
        <v>0.5</v>
      </c>
      <c r="G2248" s="1243" t="s">
        <v>2335</v>
      </c>
      <c r="H2248" s="534"/>
      <c r="I2248" s="506"/>
      <c r="J2248" s="506"/>
      <c r="K2248" s="506"/>
      <c r="L2248" s="506"/>
      <c r="M2248" s="506"/>
      <c r="N2248" s="506"/>
      <c r="O2248" s="506"/>
      <c r="P2248" s="506"/>
    </row>
    <row r="2249" spans="3:16" s="360" customFormat="1" ht="15" customHeight="1" x14ac:dyDescent="0.3">
      <c r="C2249" s="1027" t="s">
        <v>2336</v>
      </c>
      <c r="D2249" s="836">
        <v>19.989999999999998</v>
      </c>
      <c r="E2249" s="19">
        <v>500</v>
      </c>
      <c r="F2249" s="839">
        <v>0.5</v>
      </c>
      <c r="G2249" s="1243" t="s">
        <v>2337</v>
      </c>
      <c r="H2249" s="534"/>
      <c r="I2249" s="506"/>
      <c r="J2249" s="506"/>
      <c r="K2249" s="506"/>
      <c r="L2249" s="506"/>
      <c r="M2249" s="506"/>
      <c r="N2249" s="506"/>
      <c r="O2249" s="506"/>
      <c r="P2249" s="506"/>
    </row>
    <row r="2250" spans="3:16" s="360" customFormat="1" ht="15" customHeight="1" x14ac:dyDescent="0.3">
      <c r="C2250" s="1234" t="s">
        <v>1474</v>
      </c>
      <c r="D2250" s="1300"/>
      <c r="E2250" s="144"/>
      <c r="F2250" s="1301"/>
      <c r="G2250" s="1303"/>
      <c r="H2250" s="534"/>
      <c r="I2250" s="506"/>
      <c r="J2250" s="506"/>
      <c r="K2250" s="506"/>
      <c r="L2250" s="506"/>
      <c r="M2250" s="506"/>
      <c r="N2250" s="506"/>
      <c r="O2250" s="506"/>
      <c r="P2250" s="506"/>
    </row>
    <row r="2251" spans="3:16" s="360" customFormat="1" ht="15" customHeight="1" x14ac:dyDescent="0.3">
      <c r="C2251" s="831" t="s">
        <v>2778</v>
      </c>
      <c r="D2251" s="848"/>
      <c r="E2251" s="848"/>
      <c r="F2251" s="848"/>
      <c r="G2251" s="1026"/>
      <c r="H2251" s="534"/>
      <c r="I2251" s="506"/>
      <c r="J2251" s="506"/>
      <c r="K2251" s="506"/>
      <c r="L2251" s="506"/>
      <c r="M2251" s="506"/>
      <c r="N2251" s="506"/>
      <c r="O2251" s="506"/>
      <c r="P2251" s="506"/>
    </row>
    <row r="2252" spans="3:16" s="360" customFormat="1" ht="15" customHeight="1" x14ac:dyDescent="0.3">
      <c r="C2252" s="4928" t="s">
        <v>2338</v>
      </c>
      <c r="D2252" s="4036"/>
      <c r="E2252" s="4036"/>
      <c r="F2252" s="4036"/>
      <c r="G2252" s="4895"/>
      <c r="H2252" s="534"/>
      <c r="I2252" s="506"/>
      <c r="J2252" s="506"/>
      <c r="K2252" s="506"/>
      <c r="L2252" s="506"/>
      <c r="M2252" s="506"/>
      <c r="N2252" s="506"/>
      <c r="O2252" s="506"/>
      <c r="P2252" s="506"/>
    </row>
    <row r="2253" spans="3:16" s="360" customFormat="1" ht="15" customHeight="1" x14ac:dyDescent="0.3">
      <c r="C2253" s="4968" t="s">
        <v>2339</v>
      </c>
      <c r="D2253" s="4085"/>
      <c r="E2253" s="4085"/>
      <c r="F2253" s="4085"/>
      <c r="G2253" s="4969"/>
      <c r="H2253" s="534"/>
      <c r="I2253" s="506"/>
      <c r="J2253" s="506"/>
      <c r="K2253" s="506"/>
      <c r="L2253" s="506"/>
      <c r="M2253" s="506"/>
      <c r="N2253" s="506"/>
      <c r="O2253" s="506"/>
      <c r="P2253" s="506"/>
    </row>
    <row r="2254" spans="3:16" s="360" customFormat="1" ht="15" customHeight="1" thickBot="1" x14ac:dyDescent="0.35">
      <c r="C2254" s="5052" t="s">
        <v>2340</v>
      </c>
      <c r="D2254" s="5053"/>
      <c r="E2254" s="5053"/>
      <c r="F2254" s="5053"/>
      <c r="G2254" s="5054"/>
      <c r="H2254" s="534"/>
      <c r="I2254" s="506"/>
      <c r="J2254" s="506"/>
      <c r="K2254" s="506"/>
      <c r="L2254" s="506"/>
      <c r="M2254" s="506"/>
      <c r="N2254" s="506"/>
      <c r="O2254" s="506"/>
      <c r="P2254" s="506"/>
    </row>
    <row r="2255" spans="3:16" s="360" customFormat="1" ht="15" customHeight="1" thickTop="1" x14ac:dyDescent="0.3">
      <c r="C2255" s="249"/>
      <c r="D2255" s="534"/>
      <c r="E2255" s="534"/>
      <c r="F2255" s="534"/>
      <c r="G2255" s="534"/>
      <c r="H2255" s="534"/>
      <c r="I2255" s="506"/>
      <c r="J2255" s="506"/>
      <c r="K2255" s="506"/>
      <c r="L2255" s="506"/>
      <c r="M2255" s="506"/>
      <c r="N2255" s="506"/>
      <c r="O2255" s="506"/>
      <c r="P2255" s="506"/>
    </row>
    <row r="2256" spans="3:16" s="360" customFormat="1" ht="15" customHeight="1" thickBot="1" x14ac:dyDescent="0.35">
      <c r="C2256" s="534"/>
      <c r="D2256" s="534"/>
      <c r="E2256" s="534"/>
      <c r="F2256" s="534"/>
      <c r="G2256" s="534"/>
      <c r="H2256" s="534"/>
      <c r="I2256" s="506"/>
      <c r="J2256" s="506"/>
      <c r="K2256" s="506"/>
      <c r="L2256" s="506"/>
      <c r="M2256" s="506"/>
      <c r="N2256" s="506"/>
      <c r="O2256" s="506"/>
      <c r="P2256" s="506"/>
    </row>
    <row r="2257" spans="3:16" s="360" customFormat="1" ht="15" customHeight="1" thickTop="1" x14ac:dyDescent="0.2">
      <c r="C2257" s="4954" t="s">
        <v>2320</v>
      </c>
      <c r="D2257" s="4906"/>
      <c r="E2257" s="4906"/>
      <c r="F2257" s="4906"/>
      <c r="G2257" s="4906"/>
      <c r="H2257" s="4906"/>
      <c r="I2257" s="4906"/>
      <c r="J2257" s="4906"/>
      <c r="K2257" s="4906"/>
      <c r="L2257" s="4906"/>
      <c r="M2257" s="4907"/>
      <c r="N2257" s="506"/>
      <c r="O2257" s="506"/>
      <c r="P2257" s="506"/>
    </row>
    <row r="2258" spans="3:16" s="360" customFormat="1" ht="15" customHeight="1" thickBot="1" x14ac:dyDescent="0.25">
      <c r="C2258" s="831"/>
      <c r="D2258" s="712"/>
      <c r="E2258" s="712"/>
      <c r="F2258" s="712"/>
      <c r="G2258" s="712"/>
      <c r="H2258" s="712"/>
      <c r="I2258" s="712"/>
      <c r="J2258" s="712"/>
      <c r="K2258" s="712"/>
      <c r="L2258" s="712"/>
      <c r="M2258" s="832"/>
      <c r="N2258" s="506"/>
      <c r="O2258" s="506"/>
      <c r="P2258" s="506"/>
    </row>
    <row r="2259" spans="3:16" s="360" customFormat="1" ht="15" customHeight="1" thickBot="1" x14ac:dyDescent="0.25">
      <c r="C2259" s="4866" t="s">
        <v>344</v>
      </c>
      <c r="D2259" s="4867"/>
      <c r="E2259" s="4868" t="s">
        <v>2765</v>
      </c>
      <c r="F2259" s="4869"/>
      <c r="G2259" s="4869"/>
      <c r="H2259" s="4869"/>
      <c r="I2259" s="4869"/>
      <c r="J2259" s="4869"/>
      <c r="K2259" s="4869"/>
      <c r="L2259" s="4869"/>
      <c r="M2259" s="4870"/>
      <c r="N2259" s="506"/>
      <c r="O2259" s="506"/>
      <c r="P2259" s="506"/>
    </row>
    <row r="2260" spans="3:16" s="360" customFormat="1" ht="15" customHeight="1" thickBot="1" x14ac:dyDescent="0.25">
      <c r="C2260" s="5007" t="s">
        <v>2768</v>
      </c>
      <c r="D2260" s="5037" t="s">
        <v>2769</v>
      </c>
      <c r="E2260" s="4912" t="s">
        <v>2766</v>
      </c>
      <c r="F2260" s="4913"/>
      <c r="G2260" s="4914"/>
      <c r="H2260" s="4912" t="s">
        <v>2767</v>
      </c>
      <c r="I2260" s="4913"/>
      <c r="J2260" s="4914"/>
      <c r="K2260" s="931"/>
      <c r="L2260" s="931"/>
      <c r="M2260" s="1296"/>
      <c r="N2260" s="506"/>
      <c r="O2260" s="506"/>
      <c r="P2260" s="506"/>
    </row>
    <row r="2261" spans="3:16" s="360" customFormat="1" ht="15" customHeight="1" thickBot="1" x14ac:dyDescent="0.25">
      <c r="C2261" s="5008"/>
      <c r="D2261" s="4884"/>
      <c r="E2261" s="833" t="s">
        <v>2770</v>
      </c>
      <c r="F2261" s="855" t="s">
        <v>563</v>
      </c>
      <c r="G2261" s="828" t="s">
        <v>1413</v>
      </c>
      <c r="H2261" s="1236" t="s">
        <v>2773</v>
      </c>
      <c r="I2261" s="1023" t="s">
        <v>1996</v>
      </c>
      <c r="J2261" s="1023" t="s">
        <v>2321</v>
      </c>
      <c r="K2261" s="833" t="s">
        <v>1993</v>
      </c>
      <c r="L2261" s="1297" t="s">
        <v>2322</v>
      </c>
      <c r="M2261" s="1298" t="s">
        <v>2323</v>
      </c>
      <c r="N2261" s="506"/>
      <c r="O2261" s="506"/>
      <c r="P2261" s="506"/>
    </row>
    <row r="2262" spans="3:16" s="360" customFormat="1" ht="15" customHeight="1" x14ac:dyDescent="0.2">
      <c r="C2262" s="1027" t="s">
        <v>2324</v>
      </c>
      <c r="D2262" s="836">
        <v>14</v>
      </c>
      <c r="E2262" s="836" t="s">
        <v>1534</v>
      </c>
      <c r="F2262" s="836" t="s">
        <v>1534</v>
      </c>
      <c r="G2262" s="836" t="s">
        <v>1534</v>
      </c>
      <c r="H2262" s="836">
        <v>14</v>
      </c>
      <c r="I2262" s="19">
        <v>600</v>
      </c>
      <c r="J2262" s="839">
        <v>0.1</v>
      </c>
      <c r="K2262" s="839">
        <v>0</v>
      </c>
      <c r="L2262" s="1299">
        <v>50</v>
      </c>
      <c r="M2262" s="1243">
        <v>0.06</v>
      </c>
      <c r="N2262" s="506"/>
      <c r="O2262" s="506"/>
      <c r="P2262" s="506"/>
    </row>
    <row r="2263" spans="3:16" s="360" customFormat="1" ht="15" customHeight="1" x14ac:dyDescent="0.2">
      <c r="C2263" s="1027" t="s">
        <v>2325</v>
      </c>
      <c r="D2263" s="836">
        <v>19</v>
      </c>
      <c r="E2263" s="836" t="s">
        <v>1534</v>
      </c>
      <c r="F2263" s="836" t="s">
        <v>1534</v>
      </c>
      <c r="G2263" s="836" t="s">
        <v>1534</v>
      </c>
      <c r="H2263" s="836">
        <v>19</v>
      </c>
      <c r="I2263" s="19">
        <v>1000</v>
      </c>
      <c r="J2263" s="839">
        <v>0.1</v>
      </c>
      <c r="K2263" s="839">
        <v>0</v>
      </c>
      <c r="L2263" s="1299">
        <v>50</v>
      </c>
      <c r="M2263" s="1243">
        <v>0.06</v>
      </c>
      <c r="N2263" s="506"/>
      <c r="O2263" s="506"/>
      <c r="P2263" s="506"/>
    </row>
    <row r="2264" spans="3:16" s="360" customFormat="1" ht="15" customHeight="1" x14ac:dyDescent="0.2">
      <c r="C2264" s="1027" t="s">
        <v>2326</v>
      </c>
      <c r="D2264" s="836">
        <v>29</v>
      </c>
      <c r="E2264" s="836" t="s">
        <v>1534</v>
      </c>
      <c r="F2264" s="836" t="s">
        <v>1534</v>
      </c>
      <c r="G2264" s="836" t="s">
        <v>1534</v>
      </c>
      <c r="H2264" s="836">
        <v>29</v>
      </c>
      <c r="I2264" s="19">
        <v>2000</v>
      </c>
      <c r="J2264" s="839">
        <v>0.1</v>
      </c>
      <c r="K2264" s="839">
        <v>0</v>
      </c>
      <c r="L2264" s="1299">
        <v>50</v>
      </c>
      <c r="M2264" s="1243">
        <v>0.06</v>
      </c>
      <c r="N2264" s="506"/>
      <c r="O2264" s="506"/>
      <c r="P2264" s="506"/>
    </row>
    <row r="2265" spans="3:16" s="360" customFormat="1" ht="15" customHeight="1" x14ac:dyDescent="0.2">
      <c r="C2265" s="1234" t="s">
        <v>1474</v>
      </c>
      <c r="D2265" s="1300"/>
      <c r="E2265" s="1300"/>
      <c r="F2265" s="1300"/>
      <c r="G2265" s="1300"/>
      <c r="H2265" s="1300"/>
      <c r="I2265" s="144"/>
      <c r="J2265" s="1301"/>
      <c r="K2265" s="1301"/>
      <c r="L2265" s="1302"/>
      <c r="M2265" s="1303"/>
      <c r="N2265" s="506"/>
      <c r="O2265" s="506"/>
      <c r="P2265" s="506"/>
    </row>
    <row r="2266" spans="3:16" s="360" customFormat="1" ht="15" customHeight="1" x14ac:dyDescent="0.2">
      <c r="C2266" s="831" t="s">
        <v>2778</v>
      </c>
      <c r="D2266" s="712"/>
      <c r="E2266" s="848"/>
      <c r="F2266" s="848"/>
      <c r="G2266" s="848"/>
      <c r="H2266" s="848"/>
      <c r="I2266" s="848"/>
      <c r="J2266" s="848"/>
      <c r="K2266" s="848"/>
      <c r="L2266" s="848"/>
      <c r="M2266" s="1026"/>
      <c r="N2266" s="506"/>
      <c r="O2266" s="506"/>
      <c r="P2266" s="506"/>
    </row>
    <row r="2267" spans="3:16" s="360" customFormat="1" ht="15" customHeight="1" x14ac:dyDescent="0.2">
      <c r="C2267" s="4928" t="s">
        <v>2779</v>
      </c>
      <c r="D2267" s="4947"/>
      <c r="E2267" s="4947"/>
      <c r="F2267" s="4947"/>
      <c r="G2267" s="4947"/>
      <c r="H2267" s="4947"/>
      <c r="I2267" s="4947"/>
      <c r="J2267" s="4947"/>
      <c r="K2267" s="4947"/>
      <c r="L2267" s="4947"/>
      <c r="M2267" s="4895"/>
      <c r="N2267" s="506"/>
      <c r="O2267" s="506"/>
      <c r="P2267" s="506"/>
    </row>
    <row r="2268" spans="3:16" s="360" customFormat="1" ht="15" customHeight="1" x14ac:dyDescent="0.2">
      <c r="C2268" s="4968" t="s">
        <v>2327</v>
      </c>
      <c r="D2268" s="4085"/>
      <c r="E2268" s="4085"/>
      <c r="F2268" s="4085"/>
      <c r="G2268" s="4085"/>
      <c r="H2268" s="901"/>
      <c r="I2268" s="901"/>
      <c r="J2268" s="901"/>
      <c r="K2268" s="901"/>
      <c r="L2268" s="901"/>
      <c r="M2268" s="849"/>
      <c r="N2268" s="506"/>
      <c r="O2268" s="506"/>
      <c r="P2268" s="506"/>
    </row>
    <row r="2269" spans="3:16" s="360" customFormat="1" ht="15" customHeight="1" x14ac:dyDescent="0.2">
      <c r="C2269" s="4968" t="s">
        <v>2328</v>
      </c>
      <c r="D2269" s="4085"/>
      <c r="E2269" s="4085"/>
      <c r="F2269" s="4085"/>
      <c r="G2269" s="4085"/>
      <c r="H2269" s="4085"/>
      <c r="I2269" s="4085"/>
      <c r="J2269" s="4085"/>
      <c r="K2269" s="4085"/>
      <c r="L2269" s="4085"/>
      <c r="M2269" s="4969"/>
      <c r="N2269" s="506"/>
      <c r="O2269" s="506"/>
      <c r="P2269" s="506"/>
    </row>
    <row r="2270" spans="3:16" s="360" customFormat="1" ht="15" customHeight="1" thickBot="1" x14ac:dyDescent="0.25">
      <c r="C2270" s="850" t="s">
        <v>2663</v>
      </c>
      <c r="D2270" s="851"/>
      <c r="E2270" s="851"/>
      <c r="F2270" s="851"/>
      <c r="G2270" s="851"/>
      <c r="H2270" s="851"/>
      <c r="I2270" s="851"/>
      <c r="J2270" s="851"/>
      <c r="K2270" s="851"/>
      <c r="L2270" s="851"/>
      <c r="M2270" s="852"/>
      <c r="N2270" s="506"/>
      <c r="O2270" s="506"/>
      <c r="P2270" s="506"/>
    </row>
    <row r="2271" spans="3:16" s="360" customFormat="1" ht="15" customHeight="1" thickTop="1" x14ac:dyDescent="0.3">
      <c r="C2271" s="4890"/>
      <c r="D2271" s="4890"/>
      <c r="E2271" s="4890"/>
      <c r="F2271" s="534"/>
      <c r="G2271" s="534"/>
      <c r="H2271" s="534"/>
      <c r="I2271" s="506"/>
      <c r="J2271" s="506"/>
      <c r="K2271" s="506"/>
      <c r="L2271" s="506"/>
      <c r="M2271" s="506"/>
      <c r="N2271" s="506"/>
      <c r="O2271" s="506"/>
      <c r="P2271" s="506"/>
    </row>
    <row r="2272" spans="3:16" s="360" customFormat="1" ht="15" customHeight="1" thickBot="1" x14ac:dyDescent="0.35">
      <c r="C2272" s="534"/>
      <c r="D2272" s="534"/>
      <c r="E2272" s="534"/>
      <c r="F2272" s="534"/>
      <c r="G2272" s="534"/>
      <c r="H2272" s="534"/>
      <c r="I2272" s="506"/>
      <c r="J2272" s="506"/>
      <c r="K2272" s="506"/>
      <c r="L2272" s="506"/>
      <c r="M2272" s="506"/>
      <c r="N2272" s="506"/>
      <c r="O2272" s="506"/>
      <c r="P2272" s="506"/>
    </row>
    <row r="2273" spans="2:25" s="360" customFormat="1" ht="15" customHeight="1" thickTop="1" thickBot="1" x14ac:dyDescent="0.25">
      <c r="C2273" s="4954" t="s">
        <v>343</v>
      </c>
      <c r="D2273" s="4906"/>
      <c r="E2273" s="4906"/>
      <c r="F2273" s="4906"/>
      <c r="G2273" s="4906"/>
      <c r="H2273" s="4906"/>
      <c r="I2273" s="4907"/>
      <c r="J2273" s="506"/>
      <c r="K2273" s="506"/>
      <c r="L2273" s="506"/>
      <c r="M2273" s="506"/>
      <c r="N2273" s="506"/>
      <c r="O2273" s="506"/>
      <c r="P2273" s="506"/>
    </row>
    <row r="2274" spans="2:25" s="360" customFormat="1" ht="15" customHeight="1" thickBot="1" x14ac:dyDescent="0.25">
      <c r="C2274" s="4866" t="s">
        <v>344</v>
      </c>
      <c r="D2274" s="4867"/>
      <c r="E2274" s="4868" t="s">
        <v>2765</v>
      </c>
      <c r="F2274" s="4869"/>
      <c r="G2274" s="4869"/>
      <c r="H2274" s="4869"/>
      <c r="I2274" s="4870"/>
      <c r="J2274" s="506"/>
      <c r="K2274" s="506"/>
      <c r="L2274" s="506"/>
      <c r="M2274" s="506"/>
      <c r="N2274" s="506"/>
      <c r="O2274" s="506"/>
      <c r="P2274" s="506"/>
    </row>
    <row r="2275" spans="2:25" s="360" customFormat="1" ht="15" customHeight="1" x14ac:dyDescent="0.2">
      <c r="C2275" s="5007" t="s">
        <v>346</v>
      </c>
      <c r="D2275" s="4931" t="s">
        <v>347</v>
      </c>
      <c r="E2275" s="4931" t="s">
        <v>2770</v>
      </c>
      <c r="F2275" s="4931" t="s">
        <v>349</v>
      </c>
      <c r="G2275" s="4931" t="s">
        <v>1263</v>
      </c>
      <c r="H2275" s="4931" t="s">
        <v>563</v>
      </c>
      <c r="I2275" s="5005" t="s">
        <v>1413</v>
      </c>
      <c r="J2275" s="506"/>
      <c r="K2275" s="506"/>
      <c r="L2275" s="506"/>
      <c r="M2275" s="506"/>
      <c r="N2275" s="506"/>
      <c r="O2275" s="506"/>
      <c r="P2275" s="506"/>
    </row>
    <row r="2276" spans="2:25" s="360" customFormat="1" ht="87" customHeight="1" x14ac:dyDescent="0.2">
      <c r="C2276" s="5008"/>
      <c r="D2276" s="4884"/>
      <c r="E2276" s="4884"/>
      <c r="F2276" s="4884"/>
      <c r="G2276" s="4884"/>
      <c r="H2276" s="4884"/>
      <c r="I2276" s="5006"/>
      <c r="J2276" s="506"/>
      <c r="K2276" s="506"/>
      <c r="L2276" s="506"/>
      <c r="M2276" s="506"/>
      <c r="N2276" s="506"/>
      <c r="O2276" s="506"/>
      <c r="P2276" s="506"/>
    </row>
    <row r="2277" spans="2:25" s="360" customFormat="1" ht="15" customHeight="1" x14ac:dyDescent="0.2">
      <c r="C2277" s="1027" t="s">
        <v>1264</v>
      </c>
      <c r="D2277" s="836">
        <v>150</v>
      </c>
      <c r="E2277" s="836">
        <v>150</v>
      </c>
      <c r="F2277" s="98">
        <v>1875</v>
      </c>
      <c r="G2277" s="1242">
        <v>0.04</v>
      </c>
      <c r="H2277" s="839">
        <v>0.08</v>
      </c>
      <c r="I2277" s="1243">
        <v>0.15</v>
      </c>
      <c r="J2277" s="506"/>
      <c r="K2277" s="506"/>
      <c r="L2277" s="506"/>
      <c r="M2277" s="506"/>
      <c r="N2277" s="506"/>
      <c r="O2277" s="506"/>
      <c r="P2277" s="506"/>
    </row>
    <row r="2278" spans="2:25" s="360" customFormat="1" ht="15" customHeight="1" thickBot="1" x14ac:dyDescent="0.25">
      <c r="C2278" s="1027" t="s">
        <v>1265</v>
      </c>
      <c r="D2278" s="836">
        <v>250</v>
      </c>
      <c r="E2278" s="836">
        <v>250</v>
      </c>
      <c r="F2278" s="1244">
        <v>3125</v>
      </c>
      <c r="G2278" s="1242">
        <v>0.04</v>
      </c>
      <c r="H2278" s="839">
        <v>0.08</v>
      </c>
      <c r="I2278" s="1243">
        <v>0.15</v>
      </c>
      <c r="J2278" s="506"/>
      <c r="K2278" s="506"/>
      <c r="L2278" s="506"/>
      <c r="M2278" s="506"/>
      <c r="N2278" s="506"/>
      <c r="O2278" s="506"/>
      <c r="P2278" s="506"/>
    </row>
    <row r="2279" spans="2:25" s="360" customFormat="1" ht="15" customHeight="1" x14ac:dyDescent="0.2">
      <c r="C2279" s="831" t="s">
        <v>2778</v>
      </c>
      <c r="D2279" s="712"/>
      <c r="E2279" s="848"/>
      <c r="F2279" s="848"/>
      <c r="G2279" s="848"/>
      <c r="H2279" s="848"/>
      <c r="I2279" s="1026"/>
      <c r="J2279" s="506"/>
      <c r="K2279" s="506"/>
      <c r="L2279" s="506"/>
      <c r="M2279" s="506"/>
      <c r="N2279" s="506"/>
      <c r="O2279" s="506"/>
      <c r="P2279" s="506"/>
    </row>
    <row r="2280" spans="2:25" s="360" customFormat="1" ht="15" customHeight="1" x14ac:dyDescent="0.2">
      <c r="C2280" s="4928" t="s">
        <v>1266</v>
      </c>
      <c r="D2280" s="4947"/>
      <c r="E2280" s="4947"/>
      <c r="F2280" s="4947"/>
      <c r="G2280" s="4947"/>
      <c r="H2280" s="4947"/>
      <c r="I2280" s="4895"/>
      <c r="J2280" s="506"/>
      <c r="K2280" s="506"/>
      <c r="L2280" s="506"/>
      <c r="M2280" s="506"/>
      <c r="N2280" s="506"/>
      <c r="O2280" s="506"/>
      <c r="P2280" s="506"/>
    </row>
    <row r="2281" spans="2:25" s="360" customFormat="1" ht="15" customHeight="1" x14ac:dyDescent="0.2">
      <c r="C2281" s="831" t="s">
        <v>1419</v>
      </c>
      <c r="D2281" s="712"/>
      <c r="E2281" s="712"/>
      <c r="F2281" s="712"/>
      <c r="G2281" s="712"/>
      <c r="H2281" s="712"/>
      <c r="I2281" s="832"/>
      <c r="J2281" s="506"/>
      <c r="K2281" s="506"/>
      <c r="L2281" s="506"/>
      <c r="M2281" s="506"/>
      <c r="N2281" s="506"/>
      <c r="O2281" s="506"/>
      <c r="P2281" s="506"/>
    </row>
    <row r="2282" spans="2:25" s="360" customFormat="1" ht="15" customHeight="1" thickBot="1" x14ac:dyDescent="0.25">
      <c r="C2282" s="850" t="s">
        <v>2664</v>
      </c>
      <c r="D2282" s="851"/>
      <c r="E2282" s="851"/>
      <c r="F2282" s="851"/>
      <c r="G2282" s="851"/>
      <c r="H2282" s="851"/>
      <c r="I2282" s="852"/>
      <c r="J2282" s="506"/>
      <c r="K2282" s="506"/>
      <c r="L2282" s="506"/>
      <c r="M2282" s="506"/>
      <c r="N2282" s="506"/>
      <c r="O2282" s="506"/>
      <c r="P2282" s="506"/>
    </row>
    <row r="2283" spans="2:25" s="360" customFormat="1" ht="15" customHeight="1" thickTop="1" x14ac:dyDescent="0.3">
      <c r="C2283" s="249"/>
      <c r="D2283" s="534"/>
      <c r="E2283" s="534"/>
      <c r="F2283" s="534"/>
      <c r="G2283" s="534"/>
      <c r="H2283" s="534"/>
      <c r="I2283" s="506"/>
      <c r="J2283" s="506"/>
      <c r="K2283" s="506"/>
      <c r="L2283" s="506"/>
      <c r="M2283" s="506"/>
      <c r="N2283" s="506"/>
      <c r="O2283" s="506"/>
      <c r="P2283" s="506"/>
    </row>
    <row r="2284" spans="2:25" s="360" customFormat="1" ht="15" customHeight="1" thickBot="1" x14ac:dyDescent="0.35">
      <c r="C2284" s="249"/>
      <c r="D2284" s="534"/>
      <c r="E2284" s="534"/>
      <c r="F2284" s="534"/>
      <c r="G2284" s="534"/>
      <c r="H2284" s="534"/>
      <c r="I2284" s="506"/>
      <c r="J2284" s="506"/>
      <c r="K2284" s="506"/>
      <c r="L2284" s="506"/>
      <c r="M2284" s="506"/>
      <c r="N2284" s="506"/>
      <c r="O2284" s="506"/>
      <c r="P2284" s="506"/>
    </row>
    <row r="2285" spans="2:25" s="360" customFormat="1" ht="15" customHeight="1" thickTop="1" thickBot="1" x14ac:dyDescent="0.25">
      <c r="B2285" s="1172"/>
      <c r="C2285" s="5167" t="s">
        <v>1660</v>
      </c>
      <c r="D2285" s="5168"/>
      <c r="E2285" s="5168"/>
      <c r="F2285" s="5168"/>
      <c r="G2285" s="5168"/>
      <c r="H2285" s="5168"/>
      <c r="I2285" s="5168"/>
      <c r="J2285" s="5168"/>
      <c r="K2285" s="5168"/>
      <c r="L2285" s="5168"/>
      <c r="M2285" s="5168"/>
      <c r="N2285" s="5168"/>
      <c r="O2285" s="5168"/>
      <c r="P2285" s="5168"/>
      <c r="Q2285" s="5168"/>
      <c r="R2285" s="5168"/>
      <c r="S2285" s="5168"/>
      <c r="T2285" s="5168"/>
      <c r="U2285" s="5168"/>
      <c r="V2285" s="5168"/>
      <c r="W2285" s="5168"/>
      <c r="X2285" s="5168"/>
      <c r="Y2285" s="5169"/>
    </row>
    <row r="2286" spans="2:25" s="360" customFormat="1" ht="15" customHeight="1" thickBot="1" x14ac:dyDescent="0.25">
      <c r="B2286" s="5161" t="s">
        <v>1988</v>
      </c>
      <c r="C2286" s="5163" t="s">
        <v>381</v>
      </c>
      <c r="D2286" s="5165" t="s">
        <v>80</v>
      </c>
      <c r="E2286" s="5163" t="s">
        <v>1864</v>
      </c>
      <c r="F2286" s="5142" t="s">
        <v>2787</v>
      </c>
      <c r="G2286" s="5144" t="s">
        <v>224</v>
      </c>
      <c r="H2286" s="5145"/>
      <c r="I2286" s="5144" t="s">
        <v>340</v>
      </c>
      <c r="J2286" s="5145"/>
      <c r="K2286" s="5146" t="s">
        <v>225</v>
      </c>
      <c r="L2286" s="5146"/>
      <c r="M2286" s="5151" t="s">
        <v>2788</v>
      </c>
      <c r="N2286" s="5152"/>
      <c r="O2286" s="5152"/>
      <c r="P2286" s="5152"/>
      <c r="Q2286" s="5152"/>
      <c r="R2286" s="5153"/>
      <c r="S2286" s="5151" t="s">
        <v>2789</v>
      </c>
      <c r="T2286" s="5152"/>
      <c r="U2286" s="5152"/>
      <c r="V2286" s="5152"/>
      <c r="W2286" s="5153"/>
      <c r="X2286" s="5149" t="s">
        <v>2790</v>
      </c>
      <c r="Y2286" s="5147" t="s">
        <v>2002</v>
      </c>
    </row>
    <row r="2287" spans="2:25" s="360" customFormat="1" ht="63.75" customHeight="1" thickBot="1" x14ac:dyDescent="0.25">
      <c r="B2287" s="5162"/>
      <c r="C2287" s="5164"/>
      <c r="D2287" s="5166"/>
      <c r="E2287" s="5164"/>
      <c r="F2287" s="5143"/>
      <c r="G2287" s="1119" t="s">
        <v>2791</v>
      </c>
      <c r="H2287" s="1121" t="s">
        <v>2792</v>
      </c>
      <c r="I2287" s="1119" t="s">
        <v>1993</v>
      </c>
      <c r="J2287" s="1120" t="s">
        <v>2793</v>
      </c>
      <c r="K2287" s="1120" t="s">
        <v>2794</v>
      </c>
      <c r="L2287" s="1120" t="s">
        <v>1996</v>
      </c>
      <c r="M2287" s="1122" t="s">
        <v>2453</v>
      </c>
      <c r="N2287" s="1120" t="s">
        <v>2795</v>
      </c>
      <c r="O2287" s="1120" t="s">
        <v>2796</v>
      </c>
      <c r="P2287" s="1120" t="s">
        <v>2797</v>
      </c>
      <c r="Q2287" s="1120" t="s">
        <v>2798</v>
      </c>
      <c r="R2287" s="1120" t="s">
        <v>2797</v>
      </c>
      <c r="S2287" s="1122" t="s">
        <v>2453</v>
      </c>
      <c r="T2287" s="1120" t="s">
        <v>2796</v>
      </c>
      <c r="U2287" s="1120" t="s">
        <v>2797</v>
      </c>
      <c r="V2287" s="1120" t="s">
        <v>2798</v>
      </c>
      <c r="W2287" s="1120" t="s">
        <v>2797</v>
      </c>
      <c r="X2287" s="5150"/>
      <c r="Y2287" s="5148"/>
    </row>
    <row r="2288" spans="2:25" s="360" customFormat="1" ht="15" customHeight="1" x14ac:dyDescent="0.2">
      <c r="B2288" s="1173">
        <v>1</v>
      </c>
      <c r="C2288" s="1123" t="s">
        <v>1349</v>
      </c>
      <c r="D2288" s="1124" t="s">
        <v>2799</v>
      </c>
      <c r="E2288" s="1124" t="s">
        <v>2800</v>
      </c>
      <c r="F2288" s="1125">
        <f>+G2288+I2288+K2288</f>
        <v>8</v>
      </c>
      <c r="G2288" s="1125">
        <v>8</v>
      </c>
      <c r="H2288" s="1126">
        <f t="shared" ref="H2288:H2295" si="19">G2288/M2288</f>
        <v>100</v>
      </c>
      <c r="I2288" s="1127"/>
      <c r="J2288" s="1125"/>
      <c r="K2288" s="1128"/>
      <c r="L2288" s="1129"/>
      <c r="M2288" s="1130">
        <v>0.08</v>
      </c>
      <c r="N2288" s="1128" t="s">
        <v>1534</v>
      </c>
      <c r="O2288" s="1130">
        <v>0.23319999999999999</v>
      </c>
      <c r="P2288" s="1130">
        <v>0.23319999999999999</v>
      </c>
      <c r="Q2288" s="1130">
        <v>0.23319999999999999</v>
      </c>
      <c r="R2288" s="1130">
        <v>0.23319999999999999</v>
      </c>
      <c r="S2288" s="1130">
        <v>0.08</v>
      </c>
      <c r="T2288" s="1130">
        <v>0.23319999999999999</v>
      </c>
      <c r="U2288" s="1130">
        <v>0.23319999999999999</v>
      </c>
      <c r="V2288" s="1130">
        <v>0.23319999999999999</v>
      </c>
      <c r="W2288" s="1130">
        <v>0.23319999999999999</v>
      </c>
      <c r="X2288" s="1124" t="s">
        <v>10</v>
      </c>
      <c r="Y2288" s="1174" t="s">
        <v>1628</v>
      </c>
    </row>
    <row r="2289" spans="2:25" s="360" customFormat="1" ht="15" customHeight="1" x14ac:dyDescent="0.2">
      <c r="B2289" s="1175">
        <v>2</v>
      </c>
      <c r="C2289" s="1131" t="s">
        <v>1350</v>
      </c>
      <c r="D2289" s="1132" t="s">
        <v>2799</v>
      </c>
      <c r="E2289" s="1132" t="s">
        <v>2800</v>
      </c>
      <c r="F2289" s="1133">
        <f>+G2289+I2289+K2289</f>
        <v>8</v>
      </c>
      <c r="G2289" s="1133">
        <v>8</v>
      </c>
      <c r="H2289" s="1134">
        <f t="shared" si="19"/>
        <v>53.333333333333336</v>
      </c>
      <c r="I2289" s="1135"/>
      <c r="J2289" s="1133"/>
      <c r="K2289" s="1136"/>
      <c r="L2289" s="1137"/>
      <c r="M2289" s="1138">
        <v>0.15</v>
      </c>
      <c r="N2289" s="1136" t="s">
        <v>1534</v>
      </c>
      <c r="O2289" s="1138">
        <v>0.15</v>
      </c>
      <c r="P2289" s="1138">
        <v>0.15</v>
      </c>
      <c r="Q2289" s="1138">
        <v>0.15</v>
      </c>
      <c r="R2289" s="1138">
        <v>0.15</v>
      </c>
      <c r="S2289" s="1138">
        <v>0.15</v>
      </c>
      <c r="T2289" s="1138">
        <v>0.15</v>
      </c>
      <c r="U2289" s="1138">
        <v>0.15</v>
      </c>
      <c r="V2289" s="1138">
        <v>0.15</v>
      </c>
      <c r="W2289" s="1138">
        <v>0.15</v>
      </c>
      <c r="X2289" s="1132" t="s">
        <v>10</v>
      </c>
      <c r="Y2289" s="1176" t="s">
        <v>1628</v>
      </c>
    </row>
    <row r="2290" spans="2:25" s="360" customFormat="1" ht="15" customHeight="1" x14ac:dyDescent="0.2">
      <c r="B2290" s="1175">
        <v>3</v>
      </c>
      <c r="C2290" s="1131" t="s">
        <v>1351</v>
      </c>
      <c r="D2290" s="1132" t="s">
        <v>2799</v>
      </c>
      <c r="E2290" s="1132" t="s">
        <v>2800</v>
      </c>
      <c r="F2290" s="1133">
        <f t="shared" ref="F2290:F2354" si="20">+G2290+I2290+K2290</f>
        <v>8</v>
      </c>
      <c r="G2290" s="1133">
        <v>8</v>
      </c>
      <c r="H2290" s="1134">
        <f t="shared" si="19"/>
        <v>100</v>
      </c>
      <c r="I2290" s="1135"/>
      <c r="J2290" s="1133"/>
      <c r="K2290" s="1136"/>
      <c r="L2290" s="1137"/>
      <c r="M2290" s="1138">
        <v>0.08</v>
      </c>
      <c r="N2290" s="1136" t="s">
        <v>1534</v>
      </c>
      <c r="O2290" s="1138">
        <v>0.23319999999999999</v>
      </c>
      <c r="P2290" s="1138">
        <v>0.23319999999999999</v>
      </c>
      <c r="Q2290" s="1138">
        <v>0.23319999999999999</v>
      </c>
      <c r="R2290" s="1138">
        <v>0.23319999999999999</v>
      </c>
      <c r="S2290" s="1138">
        <v>0.08</v>
      </c>
      <c r="T2290" s="1138">
        <v>0.23319999999999999</v>
      </c>
      <c r="U2290" s="1138">
        <v>0.23319999999999999</v>
      </c>
      <c r="V2290" s="1138">
        <v>0.23319999999999999</v>
      </c>
      <c r="W2290" s="1138">
        <v>0.23319999999999999</v>
      </c>
      <c r="X2290" s="1132" t="s">
        <v>10</v>
      </c>
      <c r="Y2290" s="1176" t="s">
        <v>1628</v>
      </c>
    </row>
    <row r="2291" spans="2:25" s="360" customFormat="1" ht="15" customHeight="1" x14ac:dyDescent="0.2">
      <c r="B2291" s="1175">
        <v>4</v>
      </c>
      <c r="C2291" s="1131" t="s">
        <v>1352</v>
      </c>
      <c r="D2291" s="1132" t="s">
        <v>2799</v>
      </c>
      <c r="E2291" s="1132" t="s">
        <v>2800</v>
      </c>
      <c r="F2291" s="1133">
        <f t="shared" si="20"/>
        <v>8</v>
      </c>
      <c r="G2291" s="1133">
        <v>8</v>
      </c>
      <c r="H2291" s="1134">
        <f t="shared" si="19"/>
        <v>100</v>
      </c>
      <c r="I2291" s="1135"/>
      <c r="J2291" s="1133"/>
      <c r="K2291" s="1136"/>
      <c r="L2291" s="1137"/>
      <c r="M2291" s="1138">
        <v>0.08</v>
      </c>
      <c r="N2291" s="1136" t="s">
        <v>1534</v>
      </c>
      <c r="O2291" s="1138">
        <v>0.23319999999999999</v>
      </c>
      <c r="P2291" s="1138">
        <v>0.23319999999999999</v>
      </c>
      <c r="Q2291" s="1138">
        <v>0.23319999999999999</v>
      </c>
      <c r="R2291" s="1138">
        <v>0.23319999999999999</v>
      </c>
      <c r="S2291" s="1138">
        <v>0.08</v>
      </c>
      <c r="T2291" s="1138">
        <v>0.23319999999999999</v>
      </c>
      <c r="U2291" s="1138">
        <v>0.23319999999999999</v>
      </c>
      <c r="V2291" s="1138">
        <v>0.23319999999999999</v>
      </c>
      <c r="W2291" s="1138">
        <v>0.23319999999999999</v>
      </c>
      <c r="X2291" s="1132" t="s">
        <v>10</v>
      </c>
      <c r="Y2291" s="1176" t="s">
        <v>1628</v>
      </c>
    </row>
    <row r="2292" spans="2:25" s="360" customFormat="1" ht="15" customHeight="1" x14ac:dyDescent="0.2">
      <c r="B2292" s="1175">
        <v>5</v>
      </c>
      <c r="C2292" s="1131" t="s">
        <v>1353</v>
      </c>
      <c r="D2292" s="1132" t="s">
        <v>2799</v>
      </c>
      <c r="E2292" s="1132" t="s">
        <v>2800</v>
      </c>
      <c r="F2292" s="1133">
        <f t="shared" si="20"/>
        <v>8</v>
      </c>
      <c r="G2292" s="1133">
        <v>8</v>
      </c>
      <c r="H2292" s="1134">
        <f t="shared" si="19"/>
        <v>100</v>
      </c>
      <c r="I2292" s="1135"/>
      <c r="J2292" s="1133"/>
      <c r="K2292" s="1136"/>
      <c r="L2292" s="1137"/>
      <c r="M2292" s="1138">
        <v>0.08</v>
      </c>
      <c r="N2292" s="1136" t="s">
        <v>1534</v>
      </c>
      <c r="O2292" s="1138">
        <v>0.23319999999999999</v>
      </c>
      <c r="P2292" s="1138">
        <v>0.23319999999999999</v>
      </c>
      <c r="Q2292" s="1138">
        <v>0.23319999999999999</v>
      </c>
      <c r="R2292" s="1138">
        <v>0.23319999999999999</v>
      </c>
      <c r="S2292" s="1138">
        <v>0.08</v>
      </c>
      <c r="T2292" s="1138">
        <v>0.23319999999999999</v>
      </c>
      <c r="U2292" s="1138">
        <v>0.23319999999999999</v>
      </c>
      <c r="V2292" s="1138">
        <v>0.23319999999999999</v>
      </c>
      <c r="W2292" s="1138">
        <v>0.23319999999999999</v>
      </c>
      <c r="X2292" s="1132" t="s">
        <v>10</v>
      </c>
      <c r="Y2292" s="1176" t="s">
        <v>1628</v>
      </c>
    </row>
    <row r="2293" spans="2:25" s="360" customFormat="1" ht="15" customHeight="1" x14ac:dyDescent="0.2">
      <c r="B2293" s="1175">
        <v>6</v>
      </c>
      <c r="C2293" s="1131" t="s">
        <v>1354</v>
      </c>
      <c r="D2293" s="1132" t="s">
        <v>2799</v>
      </c>
      <c r="E2293" s="1132" t="s">
        <v>2800</v>
      </c>
      <c r="F2293" s="1133">
        <f t="shared" si="20"/>
        <v>8</v>
      </c>
      <c r="G2293" s="1133">
        <v>8</v>
      </c>
      <c r="H2293" s="1134">
        <f t="shared" si="19"/>
        <v>100</v>
      </c>
      <c r="I2293" s="1135"/>
      <c r="J2293" s="1133"/>
      <c r="K2293" s="1136"/>
      <c r="L2293" s="1137"/>
      <c r="M2293" s="1138">
        <v>0.08</v>
      </c>
      <c r="N2293" s="1136" t="s">
        <v>1534</v>
      </c>
      <c r="O2293" s="1138">
        <v>0.23319999999999999</v>
      </c>
      <c r="P2293" s="1138">
        <v>0.23319999999999999</v>
      </c>
      <c r="Q2293" s="1138">
        <v>0.23319999999999999</v>
      </c>
      <c r="R2293" s="1138">
        <v>0.23319999999999999</v>
      </c>
      <c r="S2293" s="1138">
        <v>0.08</v>
      </c>
      <c r="T2293" s="1138">
        <v>0.23319999999999999</v>
      </c>
      <c r="U2293" s="1138">
        <v>0.23319999999999999</v>
      </c>
      <c r="V2293" s="1138">
        <v>0.23319999999999999</v>
      </c>
      <c r="W2293" s="1138">
        <v>0.23319999999999999</v>
      </c>
      <c r="X2293" s="1132" t="s">
        <v>10</v>
      </c>
      <c r="Y2293" s="1176" t="s">
        <v>1628</v>
      </c>
    </row>
    <row r="2294" spans="2:25" s="360" customFormat="1" ht="15" customHeight="1" x14ac:dyDescent="0.2">
      <c r="B2294" s="1175">
        <v>7</v>
      </c>
      <c r="C2294" s="1131" t="s">
        <v>1355</v>
      </c>
      <c r="D2294" s="1132" t="s">
        <v>2799</v>
      </c>
      <c r="E2294" s="1132" t="s">
        <v>2800</v>
      </c>
      <c r="F2294" s="1133">
        <f t="shared" si="20"/>
        <v>8</v>
      </c>
      <c r="G2294" s="1133">
        <v>8</v>
      </c>
      <c r="H2294" s="1134">
        <f t="shared" si="19"/>
        <v>100</v>
      </c>
      <c r="I2294" s="1135"/>
      <c r="J2294" s="1133"/>
      <c r="K2294" s="1136"/>
      <c r="L2294" s="1137"/>
      <c r="M2294" s="1138">
        <v>0.08</v>
      </c>
      <c r="N2294" s="1136" t="s">
        <v>1534</v>
      </c>
      <c r="O2294" s="1138">
        <v>0.23319999999999999</v>
      </c>
      <c r="P2294" s="1138">
        <v>0.23319999999999999</v>
      </c>
      <c r="Q2294" s="1138">
        <v>0.23319999999999999</v>
      </c>
      <c r="R2294" s="1138">
        <v>0.23319999999999999</v>
      </c>
      <c r="S2294" s="1138">
        <v>0.08</v>
      </c>
      <c r="T2294" s="1138">
        <v>0.23319999999999999</v>
      </c>
      <c r="U2294" s="1138">
        <v>0.23319999999999999</v>
      </c>
      <c r="V2294" s="1138">
        <v>0.23319999999999999</v>
      </c>
      <c r="W2294" s="1138">
        <v>0.23319999999999999</v>
      </c>
      <c r="X2294" s="1132" t="s">
        <v>10</v>
      </c>
      <c r="Y2294" s="1176" t="s">
        <v>1628</v>
      </c>
    </row>
    <row r="2295" spans="2:25" s="360" customFormat="1" ht="15" customHeight="1" x14ac:dyDescent="0.2">
      <c r="B2295" s="1175">
        <v>8</v>
      </c>
      <c r="C2295" s="1131" t="s">
        <v>1356</v>
      </c>
      <c r="D2295" s="1132" t="s">
        <v>2799</v>
      </c>
      <c r="E2295" s="1132" t="s">
        <v>2800</v>
      </c>
      <c r="F2295" s="1133">
        <f t="shared" si="20"/>
        <v>8</v>
      </c>
      <c r="G2295" s="1133">
        <v>8</v>
      </c>
      <c r="H2295" s="1134">
        <f t="shared" si="19"/>
        <v>100</v>
      </c>
      <c r="I2295" s="1135"/>
      <c r="J2295" s="1133"/>
      <c r="K2295" s="1136"/>
      <c r="L2295" s="1137"/>
      <c r="M2295" s="1138">
        <v>0.08</v>
      </c>
      <c r="N2295" s="1136" t="s">
        <v>1534</v>
      </c>
      <c r="O2295" s="1138">
        <v>0.23319999999999999</v>
      </c>
      <c r="P2295" s="1138">
        <v>0.23319999999999999</v>
      </c>
      <c r="Q2295" s="1138">
        <v>0.23319999999999999</v>
      </c>
      <c r="R2295" s="1138">
        <v>0.23319999999999999</v>
      </c>
      <c r="S2295" s="1138">
        <v>0.08</v>
      </c>
      <c r="T2295" s="1138">
        <v>0.23319999999999999</v>
      </c>
      <c r="U2295" s="1138">
        <v>0.23319999999999999</v>
      </c>
      <c r="V2295" s="1138">
        <v>0.23319999999999999</v>
      </c>
      <c r="W2295" s="1138">
        <v>0.23319999999999999</v>
      </c>
      <c r="X2295" s="1132" t="s">
        <v>10</v>
      </c>
      <c r="Y2295" s="1176" t="s">
        <v>1628</v>
      </c>
    </row>
    <row r="2296" spans="2:25" s="360" customFormat="1" ht="15" customHeight="1" x14ac:dyDescent="0.2">
      <c r="B2296" s="1175">
        <v>9</v>
      </c>
      <c r="C2296" s="1131" t="s">
        <v>1357</v>
      </c>
      <c r="D2296" s="1132" t="s">
        <v>1629</v>
      </c>
      <c r="E2296" s="1132" t="s">
        <v>2800</v>
      </c>
      <c r="F2296" s="1133">
        <f t="shared" si="20"/>
        <v>8</v>
      </c>
      <c r="G2296" s="1133">
        <v>8</v>
      </c>
      <c r="H2296" s="1134">
        <f t="shared" ref="H2296:H2319" si="21">G2296/R2296</f>
        <v>34.305317324185253</v>
      </c>
      <c r="I2296" s="1135"/>
      <c r="J2296" s="1135"/>
      <c r="K2296" s="1135"/>
      <c r="L2296" s="1135"/>
      <c r="M2296" s="1138">
        <v>0.08</v>
      </c>
      <c r="N2296" s="1136" t="s">
        <v>1534</v>
      </c>
      <c r="O2296" s="1138">
        <v>0.23319999999999999</v>
      </c>
      <c r="P2296" s="1138">
        <v>0.23319999999999999</v>
      </c>
      <c r="Q2296" s="1138">
        <v>0.23319999999999999</v>
      </c>
      <c r="R2296" s="1138">
        <v>0.23319999999999999</v>
      </c>
      <c r="S2296" s="1138">
        <v>0.08</v>
      </c>
      <c r="T2296" s="1138">
        <v>0.23319999999999999</v>
      </c>
      <c r="U2296" s="1138">
        <v>0.23319999999999999</v>
      </c>
      <c r="V2296" s="1138">
        <v>0.23319999999999999</v>
      </c>
      <c r="W2296" s="1138">
        <v>0.23319999999999999</v>
      </c>
      <c r="X2296" s="1132" t="s">
        <v>10</v>
      </c>
      <c r="Y2296" s="1176" t="s">
        <v>1628</v>
      </c>
    </row>
    <row r="2297" spans="2:25" s="360" customFormat="1" ht="15" customHeight="1" x14ac:dyDescent="0.2">
      <c r="B2297" s="1175">
        <v>10</v>
      </c>
      <c r="C2297" s="1139" t="s">
        <v>678</v>
      </c>
      <c r="D2297" s="1132" t="s">
        <v>2799</v>
      </c>
      <c r="E2297" s="1132" t="s">
        <v>2800</v>
      </c>
      <c r="F2297" s="1133">
        <f t="shared" si="20"/>
        <v>8</v>
      </c>
      <c r="G2297" s="1140">
        <v>8</v>
      </c>
      <c r="H2297" s="1141">
        <f t="shared" si="21"/>
        <v>53.333333333333336</v>
      </c>
      <c r="I2297" s="1142"/>
      <c r="J2297" s="1135"/>
      <c r="K2297" s="1135"/>
      <c r="L2297" s="1135"/>
      <c r="M2297" s="1138">
        <v>0.15</v>
      </c>
      <c r="N2297" s="1136" t="s">
        <v>1534</v>
      </c>
      <c r="O2297" s="1138">
        <v>0.15</v>
      </c>
      <c r="P2297" s="1138">
        <v>0.15</v>
      </c>
      <c r="Q2297" s="1138">
        <v>0.15</v>
      </c>
      <c r="R2297" s="1138">
        <v>0.15</v>
      </c>
      <c r="S2297" s="1138">
        <v>0.15</v>
      </c>
      <c r="T2297" s="1138">
        <v>0.15</v>
      </c>
      <c r="U2297" s="1138">
        <v>0.15</v>
      </c>
      <c r="V2297" s="1138">
        <v>0.15</v>
      </c>
      <c r="W2297" s="1138">
        <v>0.15</v>
      </c>
      <c r="X2297" s="1132" t="s">
        <v>10</v>
      </c>
      <c r="Y2297" s="1176" t="s">
        <v>1628</v>
      </c>
    </row>
    <row r="2298" spans="2:25" s="360" customFormat="1" ht="15" customHeight="1" x14ac:dyDescent="0.2">
      <c r="B2298" s="1175">
        <v>11</v>
      </c>
      <c r="C2298" s="1131" t="s">
        <v>679</v>
      </c>
      <c r="D2298" s="1132" t="s">
        <v>2799</v>
      </c>
      <c r="E2298" s="1132" t="s">
        <v>2800</v>
      </c>
      <c r="F2298" s="1133">
        <f t="shared" si="20"/>
        <v>8</v>
      </c>
      <c r="G2298" s="1133">
        <v>8</v>
      </c>
      <c r="H2298" s="1134">
        <f t="shared" si="21"/>
        <v>53.333333333333336</v>
      </c>
      <c r="I2298" s="1135"/>
      <c r="J2298" s="1135"/>
      <c r="K2298" s="1135"/>
      <c r="L2298" s="1135"/>
      <c r="M2298" s="1138">
        <v>0.15</v>
      </c>
      <c r="N2298" s="1136" t="s">
        <v>1534</v>
      </c>
      <c r="O2298" s="1138">
        <v>0.15</v>
      </c>
      <c r="P2298" s="1138">
        <v>0.15</v>
      </c>
      <c r="Q2298" s="1138">
        <v>0.15</v>
      </c>
      <c r="R2298" s="1138">
        <v>0.15</v>
      </c>
      <c r="S2298" s="1138">
        <v>0.15</v>
      </c>
      <c r="T2298" s="1138">
        <v>0.15</v>
      </c>
      <c r="U2298" s="1138">
        <v>0.15</v>
      </c>
      <c r="V2298" s="1138">
        <v>0.15</v>
      </c>
      <c r="W2298" s="1138">
        <v>0.15</v>
      </c>
      <c r="X2298" s="1132" t="s">
        <v>10</v>
      </c>
      <c r="Y2298" s="1176" t="s">
        <v>1628</v>
      </c>
    </row>
    <row r="2299" spans="2:25" s="360" customFormat="1" ht="15" customHeight="1" x14ac:dyDescent="0.2">
      <c r="B2299" s="1175">
        <v>12</v>
      </c>
      <c r="C2299" s="1131" t="s">
        <v>680</v>
      </c>
      <c r="D2299" s="1132" t="s">
        <v>2799</v>
      </c>
      <c r="E2299" s="1132" t="s">
        <v>2800</v>
      </c>
      <c r="F2299" s="1133">
        <f t="shared" si="20"/>
        <v>8</v>
      </c>
      <c r="G2299" s="1133">
        <v>8</v>
      </c>
      <c r="H2299" s="1134">
        <f t="shared" si="21"/>
        <v>53.333333333333336</v>
      </c>
      <c r="I2299" s="1135"/>
      <c r="J2299" s="1135"/>
      <c r="K2299" s="1135"/>
      <c r="L2299" s="1135"/>
      <c r="M2299" s="1138">
        <v>0.15</v>
      </c>
      <c r="N2299" s="1136" t="s">
        <v>1534</v>
      </c>
      <c r="O2299" s="1138">
        <v>0.15</v>
      </c>
      <c r="P2299" s="1138">
        <v>0.15</v>
      </c>
      <c r="Q2299" s="1138">
        <v>0.15</v>
      </c>
      <c r="R2299" s="1138">
        <v>0.15</v>
      </c>
      <c r="S2299" s="1138">
        <v>0.15</v>
      </c>
      <c r="T2299" s="1138">
        <v>0.15</v>
      </c>
      <c r="U2299" s="1138">
        <v>0.15</v>
      </c>
      <c r="V2299" s="1138">
        <v>0.15</v>
      </c>
      <c r="W2299" s="1138">
        <v>0.15</v>
      </c>
      <c r="X2299" s="1132" t="s">
        <v>10</v>
      </c>
      <c r="Y2299" s="1176" t="s">
        <v>1628</v>
      </c>
    </row>
    <row r="2300" spans="2:25" s="360" customFormat="1" ht="15" customHeight="1" x14ac:dyDescent="0.2">
      <c r="B2300" s="1175">
        <v>13</v>
      </c>
      <c r="C2300" s="1131" t="s">
        <v>681</v>
      </c>
      <c r="D2300" s="1132" t="s">
        <v>2799</v>
      </c>
      <c r="E2300" s="1132" t="s">
        <v>2800</v>
      </c>
      <c r="F2300" s="1133">
        <f t="shared" si="20"/>
        <v>8</v>
      </c>
      <c r="G2300" s="1133">
        <v>8</v>
      </c>
      <c r="H2300" s="1134">
        <f t="shared" si="21"/>
        <v>53.333333333333336</v>
      </c>
      <c r="I2300" s="1135"/>
      <c r="J2300" s="1135"/>
      <c r="K2300" s="1135"/>
      <c r="L2300" s="1135"/>
      <c r="M2300" s="1138">
        <v>0.15</v>
      </c>
      <c r="N2300" s="1136" t="s">
        <v>1534</v>
      </c>
      <c r="O2300" s="1138">
        <v>0.15</v>
      </c>
      <c r="P2300" s="1138">
        <v>0.15</v>
      </c>
      <c r="Q2300" s="1138">
        <v>0.15</v>
      </c>
      <c r="R2300" s="1138">
        <v>0.15</v>
      </c>
      <c r="S2300" s="1138">
        <v>0.15</v>
      </c>
      <c r="T2300" s="1138">
        <v>0.15</v>
      </c>
      <c r="U2300" s="1138">
        <v>0.15</v>
      </c>
      <c r="V2300" s="1138">
        <v>0.15</v>
      </c>
      <c r="W2300" s="1138">
        <v>0.15</v>
      </c>
      <c r="X2300" s="1132" t="s">
        <v>10</v>
      </c>
      <c r="Y2300" s="1176" t="s">
        <v>1628</v>
      </c>
    </row>
    <row r="2301" spans="2:25" s="360" customFormat="1" ht="15" customHeight="1" x14ac:dyDescent="0.2">
      <c r="B2301" s="1175">
        <v>14</v>
      </c>
      <c r="C2301" s="1131" t="s">
        <v>682</v>
      </c>
      <c r="D2301" s="1132" t="s">
        <v>2799</v>
      </c>
      <c r="E2301" s="1132" t="s">
        <v>2800</v>
      </c>
      <c r="F2301" s="1133">
        <f t="shared" si="20"/>
        <v>8</v>
      </c>
      <c r="G2301" s="1133">
        <v>8</v>
      </c>
      <c r="H2301" s="1134">
        <f t="shared" si="21"/>
        <v>53.333333333333336</v>
      </c>
      <c r="I2301" s="1135"/>
      <c r="J2301" s="1135"/>
      <c r="K2301" s="1135"/>
      <c r="L2301" s="1135"/>
      <c r="M2301" s="1138">
        <v>0.15</v>
      </c>
      <c r="N2301" s="1136" t="s">
        <v>1534</v>
      </c>
      <c r="O2301" s="1138">
        <v>0.15</v>
      </c>
      <c r="P2301" s="1138">
        <v>0.15</v>
      </c>
      <c r="Q2301" s="1138">
        <v>0.15</v>
      </c>
      <c r="R2301" s="1138">
        <v>0.15</v>
      </c>
      <c r="S2301" s="1138">
        <v>0.15</v>
      </c>
      <c r="T2301" s="1138">
        <v>0.15</v>
      </c>
      <c r="U2301" s="1138">
        <v>0.15</v>
      </c>
      <c r="V2301" s="1138">
        <v>0.15</v>
      </c>
      <c r="W2301" s="1138">
        <v>0.15</v>
      </c>
      <c r="X2301" s="1132" t="s">
        <v>10</v>
      </c>
      <c r="Y2301" s="1176" t="s">
        <v>1628</v>
      </c>
    </row>
    <row r="2302" spans="2:25" s="360" customFormat="1" ht="15" customHeight="1" x14ac:dyDescent="0.2">
      <c r="B2302" s="1175">
        <v>15</v>
      </c>
      <c r="C2302" s="1131" t="s">
        <v>683</v>
      </c>
      <c r="D2302" s="1132" t="s">
        <v>2799</v>
      </c>
      <c r="E2302" s="1132" t="s">
        <v>2800</v>
      </c>
      <c r="F2302" s="1133">
        <f t="shared" si="20"/>
        <v>8</v>
      </c>
      <c r="G2302" s="1133">
        <v>8</v>
      </c>
      <c r="H2302" s="1134">
        <f t="shared" si="21"/>
        <v>53.333333333333336</v>
      </c>
      <c r="I2302" s="1135"/>
      <c r="J2302" s="1135"/>
      <c r="K2302" s="1135"/>
      <c r="L2302" s="1135"/>
      <c r="M2302" s="1138">
        <v>0.15</v>
      </c>
      <c r="N2302" s="1136" t="s">
        <v>1534</v>
      </c>
      <c r="O2302" s="1138">
        <v>0.15</v>
      </c>
      <c r="P2302" s="1138">
        <v>0.15</v>
      </c>
      <c r="Q2302" s="1138">
        <v>0.15</v>
      </c>
      <c r="R2302" s="1138">
        <v>0.15</v>
      </c>
      <c r="S2302" s="1138">
        <v>0.15</v>
      </c>
      <c r="T2302" s="1138">
        <v>0.15</v>
      </c>
      <c r="U2302" s="1138">
        <v>0.15</v>
      </c>
      <c r="V2302" s="1138">
        <v>0.15</v>
      </c>
      <c r="W2302" s="1138">
        <v>0.15</v>
      </c>
      <c r="X2302" s="1132" t="s">
        <v>10</v>
      </c>
      <c r="Y2302" s="1176" t="s">
        <v>1628</v>
      </c>
    </row>
    <row r="2303" spans="2:25" s="360" customFormat="1" ht="15" customHeight="1" x14ac:dyDescent="0.2">
      <c r="B2303" s="1175">
        <v>16</v>
      </c>
      <c r="C2303" s="1131" t="s">
        <v>684</v>
      </c>
      <c r="D2303" s="1132" t="s">
        <v>1629</v>
      </c>
      <c r="E2303" s="1132" t="s">
        <v>2800</v>
      </c>
      <c r="F2303" s="1133">
        <f t="shared" si="20"/>
        <v>8</v>
      </c>
      <c r="G2303" s="1133">
        <v>8</v>
      </c>
      <c r="H2303" s="1134">
        <f t="shared" si="21"/>
        <v>53.333333333333336</v>
      </c>
      <c r="I2303" s="1135"/>
      <c r="J2303" s="1135"/>
      <c r="K2303" s="1135"/>
      <c r="L2303" s="1135"/>
      <c r="M2303" s="1138">
        <v>0.15</v>
      </c>
      <c r="N2303" s="1136" t="s">
        <v>1534</v>
      </c>
      <c r="O2303" s="1138">
        <v>0.15</v>
      </c>
      <c r="P2303" s="1138">
        <v>0.15</v>
      </c>
      <c r="Q2303" s="1138">
        <v>0.15</v>
      </c>
      <c r="R2303" s="1138">
        <v>0.15</v>
      </c>
      <c r="S2303" s="1138">
        <v>0.15</v>
      </c>
      <c r="T2303" s="1138">
        <v>0.15</v>
      </c>
      <c r="U2303" s="1138">
        <v>0.15</v>
      </c>
      <c r="V2303" s="1138">
        <v>0.15</v>
      </c>
      <c r="W2303" s="1138">
        <v>0.15</v>
      </c>
      <c r="X2303" s="1132" t="s">
        <v>10</v>
      </c>
      <c r="Y2303" s="1176" t="s">
        <v>1628</v>
      </c>
    </row>
    <row r="2304" spans="2:25" s="360" customFormat="1" ht="15" customHeight="1" x14ac:dyDescent="0.2">
      <c r="B2304" s="1175">
        <v>17</v>
      </c>
      <c r="C2304" s="1131" t="s">
        <v>685</v>
      </c>
      <c r="D2304" s="1132" t="s">
        <v>2799</v>
      </c>
      <c r="E2304" s="1132" t="s">
        <v>2800</v>
      </c>
      <c r="F2304" s="1133">
        <f t="shared" si="20"/>
        <v>20</v>
      </c>
      <c r="G2304" s="1133">
        <v>20</v>
      </c>
      <c r="H2304" s="1134">
        <f t="shared" si="21"/>
        <v>85.763293310463126</v>
      </c>
      <c r="I2304" s="1135"/>
      <c r="J2304" s="1135"/>
      <c r="K2304" s="1135"/>
      <c r="L2304" s="1135"/>
      <c r="M2304" s="1138">
        <v>0.08</v>
      </c>
      <c r="N2304" s="1136" t="s">
        <v>1534</v>
      </c>
      <c r="O2304" s="1138">
        <v>0.23319999999999999</v>
      </c>
      <c r="P2304" s="1138">
        <v>0.23319999999999999</v>
      </c>
      <c r="Q2304" s="1138">
        <v>0.23319999999999999</v>
      </c>
      <c r="R2304" s="1138">
        <v>0.23319999999999999</v>
      </c>
      <c r="S2304" s="1138">
        <v>0.08</v>
      </c>
      <c r="T2304" s="1138">
        <v>0.23319999999999999</v>
      </c>
      <c r="U2304" s="1138">
        <v>0.23319999999999999</v>
      </c>
      <c r="V2304" s="1138">
        <v>0.23319999999999999</v>
      </c>
      <c r="W2304" s="1138">
        <v>0.23319999999999999</v>
      </c>
      <c r="X2304" s="1132" t="s">
        <v>10</v>
      </c>
      <c r="Y2304" s="1176" t="s">
        <v>1628</v>
      </c>
    </row>
    <row r="2305" spans="2:25" s="360" customFormat="1" ht="15" customHeight="1" x14ac:dyDescent="0.2">
      <c r="B2305" s="1175">
        <v>18</v>
      </c>
      <c r="C2305" s="1131" t="s">
        <v>686</v>
      </c>
      <c r="D2305" s="1132" t="s">
        <v>2799</v>
      </c>
      <c r="E2305" s="1132" t="s">
        <v>2800</v>
      </c>
      <c r="F2305" s="1133">
        <f t="shared" si="20"/>
        <v>25</v>
      </c>
      <c r="G2305" s="1133">
        <v>25</v>
      </c>
      <c r="H2305" s="1134">
        <f t="shared" si="21"/>
        <v>107.2041166380789</v>
      </c>
      <c r="I2305" s="1135"/>
      <c r="J2305" s="1135"/>
      <c r="K2305" s="1135"/>
      <c r="L2305" s="1135"/>
      <c r="M2305" s="1138">
        <v>0.08</v>
      </c>
      <c r="N2305" s="1136" t="s">
        <v>1534</v>
      </c>
      <c r="O2305" s="1138">
        <v>0.23319999999999999</v>
      </c>
      <c r="P2305" s="1138">
        <v>0.23319999999999999</v>
      </c>
      <c r="Q2305" s="1138">
        <v>0.23319999999999999</v>
      </c>
      <c r="R2305" s="1138">
        <v>0.23319999999999999</v>
      </c>
      <c r="S2305" s="1138">
        <v>0.08</v>
      </c>
      <c r="T2305" s="1138">
        <v>0.23319999999999999</v>
      </c>
      <c r="U2305" s="1138">
        <v>0.23319999999999999</v>
      </c>
      <c r="V2305" s="1138">
        <v>0.23319999999999999</v>
      </c>
      <c r="W2305" s="1138">
        <v>0.23319999999999999</v>
      </c>
      <c r="X2305" s="1132" t="s">
        <v>10</v>
      </c>
      <c r="Y2305" s="1176" t="s">
        <v>1628</v>
      </c>
    </row>
    <row r="2306" spans="2:25" s="360" customFormat="1" ht="15" customHeight="1" x14ac:dyDescent="0.2">
      <c r="B2306" s="1175">
        <v>19</v>
      </c>
      <c r="C2306" s="1131" t="s">
        <v>687</v>
      </c>
      <c r="D2306" s="1132" t="s">
        <v>2799</v>
      </c>
      <c r="E2306" s="1132" t="s">
        <v>2800</v>
      </c>
      <c r="F2306" s="1133">
        <f t="shared" si="20"/>
        <v>30</v>
      </c>
      <c r="G2306" s="1133">
        <v>30</v>
      </c>
      <c r="H2306" s="1134">
        <f t="shared" si="21"/>
        <v>128.64493996569468</v>
      </c>
      <c r="I2306" s="1135"/>
      <c r="J2306" s="1135"/>
      <c r="K2306" s="1135"/>
      <c r="L2306" s="1135"/>
      <c r="M2306" s="1138">
        <v>0.08</v>
      </c>
      <c r="N2306" s="1136" t="s">
        <v>1534</v>
      </c>
      <c r="O2306" s="1138">
        <v>0.23319999999999999</v>
      </c>
      <c r="P2306" s="1138">
        <v>0.23319999999999999</v>
      </c>
      <c r="Q2306" s="1138">
        <v>0.23319999999999999</v>
      </c>
      <c r="R2306" s="1138">
        <v>0.23319999999999999</v>
      </c>
      <c r="S2306" s="1138">
        <v>0.08</v>
      </c>
      <c r="T2306" s="1138">
        <v>0.23319999999999999</v>
      </c>
      <c r="U2306" s="1138">
        <v>0.23319999999999999</v>
      </c>
      <c r="V2306" s="1138">
        <v>0.23319999999999999</v>
      </c>
      <c r="W2306" s="1138">
        <v>0.23319999999999999</v>
      </c>
      <c r="X2306" s="1132" t="s">
        <v>10</v>
      </c>
      <c r="Y2306" s="1176" t="s">
        <v>1628</v>
      </c>
    </row>
    <row r="2307" spans="2:25" s="360" customFormat="1" ht="15" customHeight="1" x14ac:dyDescent="0.2">
      <c r="B2307" s="1175">
        <v>20</v>
      </c>
      <c r="C2307" s="1131" t="s">
        <v>688</v>
      </c>
      <c r="D2307" s="1132" t="s">
        <v>2799</v>
      </c>
      <c r="E2307" s="1132" t="s">
        <v>2800</v>
      </c>
      <c r="F2307" s="1133">
        <f t="shared" si="20"/>
        <v>50</v>
      </c>
      <c r="G2307" s="1133">
        <v>50</v>
      </c>
      <c r="H2307" s="1134">
        <f t="shared" si="21"/>
        <v>214.4082332761578</v>
      </c>
      <c r="I2307" s="1135"/>
      <c r="J2307" s="1135"/>
      <c r="K2307" s="1135"/>
      <c r="L2307" s="1135"/>
      <c r="M2307" s="1138">
        <v>0.08</v>
      </c>
      <c r="N2307" s="1136" t="s">
        <v>1534</v>
      </c>
      <c r="O2307" s="1138">
        <v>0.23319999999999999</v>
      </c>
      <c r="P2307" s="1138">
        <v>0.23319999999999999</v>
      </c>
      <c r="Q2307" s="1138">
        <v>0.23319999999999999</v>
      </c>
      <c r="R2307" s="1138">
        <v>0.23319999999999999</v>
      </c>
      <c r="S2307" s="1138">
        <v>0.08</v>
      </c>
      <c r="T2307" s="1138">
        <v>0.23319999999999999</v>
      </c>
      <c r="U2307" s="1138">
        <v>0.23319999999999999</v>
      </c>
      <c r="V2307" s="1138">
        <v>0.23319999999999999</v>
      </c>
      <c r="W2307" s="1138">
        <v>0.23319999999999999</v>
      </c>
      <c r="X2307" s="1132" t="s">
        <v>10</v>
      </c>
      <c r="Y2307" s="1176" t="s">
        <v>1628</v>
      </c>
    </row>
    <row r="2308" spans="2:25" s="360" customFormat="1" ht="15" customHeight="1" x14ac:dyDescent="0.2">
      <c r="B2308" s="1175">
        <v>21</v>
      </c>
      <c r="C2308" s="1131" t="s">
        <v>689</v>
      </c>
      <c r="D2308" s="1132" t="s">
        <v>2799</v>
      </c>
      <c r="E2308" s="1132" t="s">
        <v>2800</v>
      </c>
      <c r="F2308" s="1133">
        <f t="shared" si="20"/>
        <v>20</v>
      </c>
      <c r="G2308" s="1133">
        <v>20</v>
      </c>
      <c r="H2308" s="1134">
        <f t="shared" si="21"/>
        <v>133.33333333333334</v>
      </c>
      <c r="I2308" s="1135"/>
      <c r="J2308" s="1135"/>
      <c r="K2308" s="1135"/>
      <c r="L2308" s="1135"/>
      <c r="M2308" s="1138">
        <v>0.15</v>
      </c>
      <c r="N2308" s="1136" t="s">
        <v>1534</v>
      </c>
      <c r="O2308" s="1138">
        <v>0.15</v>
      </c>
      <c r="P2308" s="1138">
        <v>0.15</v>
      </c>
      <c r="Q2308" s="1138">
        <v>0.15</v>
      </c>
      <c r="R2308" s="1138">
        <v>0.15</v>
      </c>
      <c r="S2308" s="1138">
        <v>0.15</v>
      </c>
      <c r="T2308" s="1138">
        <v>0.15</v>
      </c>
      <c r="U2308" s="1138">
        <v>0.15</v>
      </c>
      <c r="V2308" s="1138">
        <v>0.15</v>
      </c>
      <c r="W2308" s="1138">
        <v>0.15</v>
      </c>
      <c r="X2308" s="1132" t="s">
        <v>10</v>
      </c>
      <c r="Y2308" s="1176" t="s">
        <v>1628</v>
      </c>
    </row>
    <row r="2309" spans="2:25" s="360" customFormat="1" ht="15" customHeight="1" x14ac:dyDescent="0.2">
      <c r="B2309" s="1175">
        <v>22</v>
      </c>
      <c r="C2309" s="1139" t="s">
        <v>690</v>
      </c>
      <c r="D2309" s="1132" t="s">
        <v>2799</v>
      </c>
      <c r="E2309" s="1132" t="s">
        <v>2800</v>
      </c>
      <c r="F2309" s="1133">
        <f t="shared" si="20"/>
        <v>25</v>
      </c>
      <c r="G2309" s="1140">
        <v>25</v>
      </c>
      <c r="H2309" s="1141">
        <f t="shared" si="21"/>
        <v>166.66666666666669</v>
      </c>
      <c r="I2309" s="1142"/>
      <c r="J2309" s="1135"/>
      <c r="K2309" s="1135"/>
      <c r="L2309" s="1135"/>
      <c r="M2309" s="1138">
        <v>0.15</v>
      </c>
      <c r="N2309" s="1136" t="s">
        <v>1534</v>
      </c>
      <c r="O2309" s="1138">
        <v>0.15</v>
      </c>
      <c r="P2309" s="1138">
        <v>0.15</v>
      </c>
      <c r="Q2309" s="1138">
        <v>0.15</v>
      </c>
      <c r="R2309" s="1138">
        <v>0.15</v>
      </c>
      <c r="S2309" s="1138">
        <v>0.15</v>
      </c>
      <c r="T2309" s="1138">
        <v>0.15</v>
      </c>
      <c r="U2309" s="1138">
        <v>0.15</v>
      </c>
      <c r="V2309" s="1138">
        <v>0.15</v>
      </c>
      <c r="W2309" s="1138">
        <v>0.15</v>
      </c>
      <c r="X2309" s="1132" t="s">
        <v>10</v>
      </c>
      <c r="Y2309" s="1176" t="s">
        <v>1628</v>
      </c>
    </row>
    <row r="2310" spans="2:25" s="360" customFormat="1" ht="15" customHeight="1" x14ac:dyDescent="0.2">
      <c r="B2310" s="1175">
        <v>23</v>
      </c>
      <c r="C2310" s="1131" t="s">
        <v>691</v>
      </c>
      <c r="D2310" s="1132" t="s">
        <v>2799</v>
      </c>
      <c r="E2310" s="1132" t="s">
        <v>2800</v>
      </c>
      <c r="F2310" s="1133">
        <f t="shared" si="20"/>
        <v>30</v>
      </c>
      <c r="G2310" s="1133">
        <v>30</v>
      </c>
      <c r="H2310" s="1134">
        <f t="shared" si="21"/>
        <v>200</v>
      </c>
      <c r="I2310" s="1135"/>
      <c r="J2310" s="1135"/>
      <c r="K2310" s="1135"/>
      <c r="L2310" s="1135"/>
      <c r="M2310" s="1138">
        <v>0.15</v>
      </c>
      <c r="N2310" s="1136" t="s">
        <v>1534</v>
      </c>
      <c r="O2310" s="1138">
        <v>0.15</v>
      </c>
      <c r="P2310" s="1138">
        <v>0.15</v>
      </c>
      <c r="Q2310" s="1138">
        <v>0.15</v>
      </c>
      <c r="R2310" s="1138">
        <v>0.15</v>
      </c>
      <c r="S2310" s="1138">
        <v>0.15</v>
      </c>
      <c r="T2310" s="1138">
        <v>0.15</v>
      </c>
      <c r="U2310" s="1138">
        <v>0.15</v>
      </c>
      <c r="V2310" s="1138">
        <v>0.15</v>
      </c>
      <c r="W2310" s="1138">
        <v>0.15</v>
      </c>
      <c r="X2310" s="1132" t="s">
        <v>10</v>
      </c>
      <c r="Y2310" s="1176" t="s">
        <v>1628</v>
      </c>
    </row>
    <row r="2311" spans="2:25" s="360" customFormat="1" ht="15" customHeight="1" x14ac:dyDescent="0.2">
      <c r="B2311" s="1175">
        <v>24</v>
      </c>
      <c r="C2311" s="1131" t="s">
        <v>692</v>
      </c>
      <c r="D2311" s="1132" t="s">
        <v>2799</v>
      </c>
      <c r="E2311" s="1132" t="s">
        <v>2800</v>
      </c>
      <c r="F2311" s="1133">
        <f t="shared" si="20"/>
        <v>50</v>
      </c>
      <c r="G2311" s="1133">
        <v>50</v>
      </c>
      <c r="H2311" s="1134">
        <f t="shared" si="21"/>
        <v>333.33333333333337</v>
      </c>
      <c r="I2311" s="1135"/>
      <c r="J2311" s="1135"/>
      <c r="K2311" s="1135"/>
      <c r="L2311" s="1135"/>
      <c r="M2311" s="1138">
        <v>0.15</v>
      </c>
      <c r="N2311" s="1136" t="s">
        <v>1534</v>
      </c>
      <c r="O2311" s="1138">
        <v>0.15</v>
      </c>
      <c r="P2311" s="1138">
        <v>0.15</v>
      </c>
      <c r="Q2311" s="1138">
        <v>0.15</v>
      </c>
      <c r="R2311" s="1138">
        <v>0.15</v>
      </c>
      <c r="S2311" s="1138">
        <v>0.15</v>
      </c>
      <c r="T2311" s="1138">
        <v>0.15</v>
      </c>
      <c r="U2311" s="1138">
        <v>0.15</v>
      </c>
      <c r="V2311" s="1138">
        <v>0.15</v>
      </c>
      <c r="W2311" s="1138">
        <v>0.15</v>
      </c>
      <c r="X2311" s="1132" t="s">
        <v>10</v>
      </c>
      <c r="Y2311" s="1176" t="s">
        <v>1628</v>
      </c>
    </row>
    <row r="2312" spans="2:25" s="360" customFormat="1" ht="15" customHeight="1" x14ac:dyDescent="0.2">
      <c r="B2312" s="1175">
        <v>25</v>
      </c>
      <c r="C2312" s="1131" t="s">
        <v>693</v>
      </c>
      <c r="D2312" s="1132" t="s">
        <v>1629</v>
      </c>
      <c r="E2312" s="1132" t="s">
        <v>2800</v>
      </c>
      <c r="F2312" s="1133">
        <f t="shared" si="20"/>
        <v>20</v>
      </c>
      <c r="G2312" s="1133">
        <v>20</v>
      </c>
      <c r="H2312" s="1134">
        <f t="shared" si="21"/>
        <v>85.763293310463126</v>
      </c>
      <c r="I2312" s="1135"/>
      <c r="J2312" s="1135"/>
      <c r="K2312" s="1135"/>
      <c r="L2312" s="1135"/>
      <c r="M2312" s="1138">
        <v>0.08</v>
      </c>
      <c r="N2312" s="1136" t="s">
        <v>1534</v>
      </c>
      <c r="O2312" s="1138">
        <v>0.23319999999999999</v>
      </c>
      <c r="P2312" s="1138">
        <v>0.23319999999999999</v>
      </c>
      <c r="Q2312" s="1138">
        <v>0.23319999999999999</v>
      </c>
      <c r="R2312" s="1138">
        <v>0.23319999999999999</v>
      </c>
      <c r="S2312" s="1138">
        <v>0.08</v>
      </c>
      <c r="T2312" s="1138">
        <v>0.23319999999999999</v>
      </c>
      <c r="U2312" s="1138">
        <v>0.23319999999999999</v>
      </c>
      <c r="V2312" s="1138">
        <v>0.23319999999999999</v>
      </c>
      <c r="W2312" s="1138">
        <v>0.23319999999999999</v>
      </c>
      <c r="X2312" s="1132" t="s">
        <v>10</v>
      </c>
      <c r="Y2312" s="1176" t="s">
        <v>1628</v>
      </c>
    </row>
    <row r="2313" spans="2:25" s="360" customFormat="1" ht="15" customHeight="1" x14ac:dyDescent="0.2">
      <c r="B2313" s="1175">
        <v>26</v>
      </c>
      <c r="C2313" s="1131" t="s">
        <v>694</v>
      </c>
      <c r="D2313" s="1132" t="s">
        <v>1629</v>
      </c>
      <c r="E2313" s="1132" t="s">
        <v>2800</v>
      </c>
      <c r="F2313" s="1133">
        <f t="shared" si="20"/>
        <v>25</v>
      </c>
      <c r="G2313" s="1133">
        <v>25</v>
      </c>
      <c r="H2313" s="1134">
        <f t="shared" si="21"/>
        <v>107.2041166380789</v>
      </c>
      <c r="I2313" s="1135"/>
      <c r="J2313" s="1135"/>
      <c r="K2313" s="1135"/>
      <c r="L2313" s="1135"/>
      <c r="M2313" s="1138">
        <v>0.08</v>
      </c>
      <c r="N2313" s="1136" t="s">
        <v>1534</v>
      </c>
      <c r="O2313" s="1138">
        <v>0.23319999999999999</v>
      </c>
      <c r="P2313" s="1138">
        <v>0.23319999999999999</v>
      </c>
      <c r="Q2313" s="1138">
        <v>0.23319999999999999</v>
      </c>
      <c r="R2313" s="1138">
        <v>0.23319999999999999</v>
      </c>
      <c r="S2313" s="1138">
        <v>0.08</v>
      </c>
      <c r="T2313" s="1138">
        <v>0.23319999999999999</v>
      </c>
      <c r="U2313" s="1138">
        <v>0.23319999999999999</v>
      </c>
      <c r="V2313" s="1138">
        <v>0.23319999999999999</v>
      </c>
      <c r="W2313" s="1138">
        <v>0.23319999999999999</v>
      </c>
      <c r="X2313" s="1132" t="s">
        <v>10</v>
      </c>
      <c r="Y2313" s="1176" t="s">
        <v>1628</v>
      </c>
    </row>
    <row r="2314" spans="2:25" s="360" customFormat="1" ht="15" customHeight="1" x14ac:dyDescent="0.2">
      <c r="B2314" s="1175">
        <v>27</v>
      </c>
      <c r="C2314" s="1131" t="s">
        <v>695</v>
      </c>
      <c r="D2314" s="1132" t="s">
        <v>1629</v>
      </c>
      <c r="E2314" s="1132" t="s">
        <v>2800</v>
      </c>
      <c r="F2314" s="1133">
        <f t="shared" si="20"/>
        <v>30</v>
      </c>
      <c r="G2314" s="1133">
        <v>30</v>
      </c>
      <c r="H2314" s="1134">
        <f t="shared" si="21"/>
        <v>128.64493996569468</v>
      </c>
      <c r="I2314" s="1135"/>
      <c r="J2314" s="1135"/>
      <c r="K2314" s="1135"/>
      <c r="L2314" s="1135"/>
      <c r="M2314" s="1138">
        <v>0.08</v>
      </c>
      <c r="N2314" s="1136" t="s">
        <v>1534</v>
      </c>
      <c r="O2314" s="1138">
        <v>0.23319999999999999</v>
      </c>
      <c r="P2314" s="1138">
        <v>0.23319999999999999</v>
      </c>
      <c r="Q2314" s="1138">
        <v>0.23319999999999999</v>
      </c>
      <c r="R2314" s="1138">
        <v>0.23319999999999999</v>
      </c>
      <c r="S2314" s="1138">
        <v>0.08</v>
      </c>
      <c r="T2314" s="1138">
        <v>0.23319999999999999</v>
      </c>
      <c r="U2314" s="1138">
        <v>0.23319999999999999</v>
      </c>
      <c r="V2314" s="1138">
        <v>0.23319999999999999</v>
      </c>
      <c r="W2314" s="1138">
        <v>0.23319999999999999</v>
      </c>
      <c r="X2314" s="1132" t="s">
        <v>10</v>
      </c>
      <c r="Y2314" s="1176" t="s">
        <v>1628</v>
      </c>
    </row>
    <row r="2315" spans="2:25" s="360" customFormat="1" ht="15" customHeight="1" x14ac:dyDescent="0.2">
      <c r="B2315" s="1175">
        <v>28</v>
      </c>
      <c r="C2315" s="1131" t="s">
        <v>696</v>
      </c>
      <c r="D2315" s="1132" t="s">
        <v>1629</v>
      </c>
      <c r="E2315" s="1132" t="s">
        <v>2800</v>
      </c>
      <c r="F2315" s="1133">
        <f t="shared" si="20"/>
        <v>50</v>
      </c>
      <c r="G2315" s="1133">
        <v>50</v>
      </c>
      <c r="H2315" s="1134">
        <f t="shared" si="21"/>
        <v>214.4082332761578</v>
      </c>
      <c r="I2315" s="1135"/>
      <c r="J2315" s="1135"/>
      <c r="K2315" s="1135"/>
      <c r="L2315" s="1135"/>
      <c r="M2315" s="1138">
        <v>0.08</v>
      </c>
      <c r="N2315" s="1136" t="s">
        <v>1534</v>
      </c>
      <c r="O2315" s="1138">
        <v>0.23319999999999999</v>
      </c>
      <c r="P2315" s="1138">
        <v>0.23319999999999999</v>
      </c>
      <c r="Q2315" s="1138">
        <v>0.23319999999999999</v>
      </c>
      <c r="R2315" s="1138">
        <v>0.23319999999999999</v>
      </c>
      <c r="S2315" s="1138">
        <v>0.08</v>
      </c>
      <c r="T2315" s="1138">
        <v>0.23319999999999999</v>
      </c>
      <c r="U2315" s="1138">
        <v>0.23319999999999999</v>
      </c>
      <c r="V2315" s="1138">
        <v>0.23319999999999999</v>
      </c>
      <c r="W2315" s="1138">
        <v>0.23319999999999999</v>
      </c>
      <c r="X2315" s="1132" t="s">
        <v>10</v>
      </c>
      <c r="Y2315" s="1176" t="s">
        <v>1628</v>
      </c>
    </row>
    <row r="2316" spans="2:25" s="360" customFormat="1" ht="15" customHeight="1" x14ac:dyDescent="0.2">
      <c r="B2316" s="1175">
        <v>29</v>
      </c>
      <c r="C2316" s="1131" t="s">
        <v>697</v>
      </c>
      <c r="D2316" s="1132" t="s">
        <v>1629</v>
      </c>
      <c r="E2316" s="1132" t="s">
        <v>2800</v>
      </c>
      <c r="F2316" s="1133">
        <f t="shared" si="20"/>
        <v>20</v>
      </c>
      <c r="G2316" s="1133">
        <v>20</v>
      </c>
      <c r="H2316" s="1134">
        <f t="shared" si="21"/>
        <v>133.33333333333334</v>
      </c>
      <c r="I2316" s="1135"/>
      <c r="J2316" s="1135"/>
      <c r="K2316" s="1135"/>
      <c r="L2316" s="1135"/>
      <c r="M2316" s="1138">
        <v>0.15</v>
      </c>
      <c r="N2316" s="1136" t="s">
        <v>1534</v>
      </c>
      <c r="O2316" s="1138">
        <v>0.15</v>
      </c>
      <c r="P2316" s="1138">
        <v>0.15</v>
      </c>
      <c r="Q2316" s="1138">
        <v>0.15</v>
      </c>
      <c r="R2316" s="1138">
        <v>0.15</v>
      </c>
      <c r="S2316" s="1138">
        <v>0.15</v>
      </c>
      <c r="T2316" s="1138">
        <v>0.15</v>
      </c>
      <c r="U2316" s="1138">
        <v>0.15</v>
      </c>
      <c r="V2316" s="1138">
        <v>0.15</v>
      </c>
      <c r="W2316" s="1138">
        <v>0.15</v>
      </c>
      <c r="X2316" s="1132" t="s">
        <v>10</v>
      </c>
      <c r="Y2316" s="1176" t="s">
        <v>1628</v>
      </c>
    </row>
    <row r="2317" spans="2:25" s="360" customFormat="1" ht="15" customHeight="1" x14ac:dyDescent="0.2">
      <c r="B2317" s="1175">
        <v>30</v>
      </c>
      <c r="C2317" s="1131" t="s">
        <v>698</v>
      </c>
      <c r="D2317" s="1132" t="s">
        <v>1629</v>
      </c>
      <c r="E2317" s="1132" t="s">
        <v>2800</v>
      </c>
      <c r="F2317" s="1133">
        <f t="shared" si="20"/>
        <v>25</v>
      </c>
      <c r="G2317" s="1133">
        <v>25</v>
      </c>
      <c r="H2317" s="1134">
        <f t="shared" si="21"/>
        <v>166.66666666666669</v>
      </c>
      <c r="I2317" s="1135"/>
      <c r="J2317" s="1135"/>
      <c r="K2317" s="1135"/>
      <c r="L2317" s="1135"/>
      <c r="M2317" s="1138">
        <v>0.15</v>
      </c>
      <c r="N2317" s="1136" t="s">
        <v>1534</v>
      </c>
      <c r="O2317" s="1138">
        <v>0.15</v>
      </c>
      <c r="P2317" s="1138">
        <v>0.15</v>
      </c>
      <c r="Q2317" s="1138">
        <v>0.15</v>
      </c>
      <c r="R2317" s="1138">
        <v>0.15</v>
      </c>
      <c r="S2317" s="1138">
        <v>0.15</v>
      </c>
      <c r="T2317" s="1138">
        <v>0.15</v>
      </c>
      <c r="U2317" s="1138">
        <v>0.15</v>
      </c>
      <c r="V2317" s="1138">
        <v>0.15</v>
      </c>
      <c r="W2317" s="1138">
        <v>0.15</v>
      </c>
      <c r="X2317" s="1132" t="s">
        <v>10</v>
      </c>
      <c r="Y2317" s="1176" t="s">
        <v>1628</v>
      </c>
    </row>
    <row r="2318" spans="2:25" s="360" customFormat="1" ht="15" customHeight="1" x14ac:dyDescent="0.2">
      <c r="B2318" s="1175">
        <v>31</v>
      </c>
      <c r="C2318" s="1131" t="s">
        <v>699</v>
      </c>
      <c r="D2318" s="1132" t="s">
        <v>1629</v>
      </c>
      <c r="E2318" s="1132" t="s">
        <v>2800</v>
      </c>
      <c r="F2318" s="1133">
        <f t="shared" si="20"/>
        <v>30</v>
      </c>
      <c r="G2318" s="1133">
        <v>30</v>
      </c>
      <c r="H2318" s="1134">
        <f t="shared" si="21"/>
        <v>200</v>
      </c>
      <c r="I2318" s="1135"/>
      <c r="J2318" s="1135"/>
      <c r="K2318" s="1135"/>
      <c r="L2318" s="1135"/>
      <c r="M2318" s="1138">
        <v>0.15</v>
      </c>
      <c r="N2318" s="1136" t="s">
        <v>1534</v>
      </c>
      <c r="O2318" s="1138">
        <v>0.15</v>
      </c>
      <c r="P2318" s="1138">
        <v>0.15</v>
      </c>
      <c r="Q2318" s="1138">
        <v>0.15</v>
      </c>
      <c r="R2318" s="1138">
        <v>0.15</v>
      </c>
      <c r="S2318" s="1138">
        <v>0.15</v>
      </c>
      <c r="T2318" s="1138">
        <v>0.15</v>
      </c>
      <c r="U2318" s="1138">
        <v>0.15</v>
      </c>
      <c r="V2318" s="1138">
        <v>0.15</v>
      </c>
      <c r="W2318" s="1138">
        <v>0.15</v>
      </c>
      <c r="X2318" s="1132" t="s">
        <v>10</v>
      </c>
      <c r="Y2318" s="1176" t="s">
        <v>1628</v>
      </c>
    </row>
    <row r="2319" spans="2:25" s="360" customFormat="1" ht="15" customHeight="1" x14ac:dyDescent="0.2">
      <c r="B2319" s="1175">
        <v>32</v>
      </c>
      <c r="C2319" s="1131" t="s">
        <v>700</v>
      </c>
      <c r="D2319" s="1132" t="s">
        <v>1629</v>
      </c>
      <c r="E2319" s="1132" t="s">
        <v>2800</v>
      </c>
      <c r="F2319" s="1133">
        <f t="shared" si="20"/>
        <v>50</v>
      </c>
      <c r="G2319" s="1133">
        <v>50</v>
      </c>
      <c r="H2319" s="1134">
        <f t="shared" si="21"/>
        <v>333.33333333333337</v>
      </c>
      <c r="I2319" s="1135"/>
      <c r="J2319" s="1135"/>
      <c r="K2319" s="1135"/>
      <c r="L2319" s="1135"/>
      <c r="M2319" s="1138">
        <v>0.15</v>
      </c>
      <c r="N2319" s="1136" t="s">
        <v>1534</v>
      </c>
      <c r="O2319" s="1138">
        <v>0.15</v>
      </c>
      <c r="P2319" s="1138">
        <v>0.15</v>
      </c>
      <c r="Q2319" s="1138">
        <v>0.15</v>
      </c>
      <c r="R2319" s="1138">
        <v>0.15</v>
      </c>
      <c r="S2319" s="1138">
        <v>0.15</v>
      </c>
      <c r="T2319" s="1138">
        <v>0.15</v>
      </c>
      <c r="U2319" s="1138">
        <v>0.15</v>
      </c>
      <c r="V2319" s="1138">
        <v>0.15</v>
      </c>
      <c r="W2319" s="1138">
        <v>0.15</v>
      </c>
      <c r="X2319" s="1132" t="s">
        <v>10</v>
      </c>
      <c r="Y2319" s="1176" t="s">
        <v>1628</v>
      </c>
    </row>
    <row r="2320" spans="2:25" s="360" customFormat="1" ht="15" customHeight="1" x14ac:dyDescent="0.2">
      <c r="B2320" s="1175">
        <v>33</v>
      </c>
      <c r="C2320" s="1131" t="s">
        <v>1630</v>
      </c>
      <c r="D2320" s="1132" t="s">
        <v>1631</v>
      </c>
      <c r="E2320" s="1132" t="s">
        <v>2800</v>
      </c>
      <c r="F2320" s="1133">
        <f t="shared" si="20"/>
        <v>10</v>
      </c>
      <c r="G2320" s="1133">
        <v>10</v>
      </c>
      <c r="H2320" s="1134">
        <f t="shared" ref="H2320:H2349" si="22">G2320/O2320</f>
        <v>52.631578947368418</v>
      </c>
      <c r="I2320" s="1135"/>
      <c r="J2320" s="1133"/>
      <c r="K2320" s="1143"/>
      <c r="L2320" s="1137"/>
      <c r="M2320" s="1138">
        <v>0.08</v>
      </c>
      <c r="N2320" s="1138">
        <v>0.04</v>
      </c>
      <c r="O2320" s="1138">
        <v>0.19</v>
      </c>
      <c r="P2320" s="1138">
        <v>0.19</v>
      </c>
      <c r="Q2320" s="1138">
        <v>0.19</v>
      </c>
      <c r="R2320" s="1138">
        <v>0.19</v>
      </c>
      <c r="S2320" s="1138">
        <v>0.08</v>
      </c>
      <c r="T2320" s="1138">
        <v>0.19</v>
      </c>
      <c r="U2320" s="1138">
        <v>0.19</v>
      </c>
      <c r="V2320" s="1138">
        <v>0.19</v>
      </c>
      <c r="W2320" s="1138">
        <v>0.19</v>
      </c>
      <c r="X2320" s="1132" t="s">
        <v>10</v>
      </c>
      <c r="Y2320" s="1177" t="s">
        <v>1632</v>
      </c>
    </row>
    <row r="2321" spans="2:25" s="360" customFormat="1" ht="15" customHeight="1" x14ac:dyDescent="0.2">
      <c r="B2321" s="1175">
        <v>34</v>
      </c>
      <c r="C2321" s="1131" t="s">
        <v>913</v>
      </c>
      <c r="D2321" s="1132" t="s">
        <v>1631</v>
      </c>
      <c r="E2321" s="1132" t="s">
        <v>2800</v>
      </c>
      <c r="F2321" s="1133">
        <f t="shared" si="20"/>
        <v>100</v>
      </c>
      <c r="G2321" s="1133">
        <v>100</v>
      </c>
      <c r="H2321" s="1134">
        <f t="shared" si="22"/>
        <v>526.31578947368416</v>
      </c>
      <c r="I2321" s="1135"/>
      <c r="J2321" s="1133"/>
      <c r="K2321" s="1143"/>
      <c r="L2321" s="1137"/>
      <c r="M2321" s="1138">
        <v>0.08</v>
      </c>
      <c r="N2321" s="1138">
        <v>0.04</v>
      </c>
      <c r="O2321" s="1138">
        <v>0.19</v>
      </c>
      <c r="P2321" s="1138">
        <v>0.19</v>
      </c>
      <c r="Q2321" s="1138">
        <v>0.19</v>
      </c>
      <c r="R2321" s="1138">
        <v>0.19</v>
      </c>
      <c r="S2321" s="1138">
        <v>0.08</v>
      </c>
      <c r="T2321" s="1138">
        <v>0.19</v>
      </c>
      <c r="U2321" s="1138">
        <v>0.19</v>
      </c>
      <c r="V2321" s="1138">
        <v>0.19</v>
      </c>
      <c r="W2321" s="1138">
        <v>0.19</v>
      </c>
      <c r="X2321" s="1132" t="s">
        <v>10</v>
      </c>
      <c r="Y2321" s="1177" t="s">
        <v>1632</v>
      </c>
    </row>
    <row r="2322" spans="2:25" s="360" customFormat="1" ht="15" customHeight="1" x14ac:dyDescent="0.2">
      <c r="B2322" s="1175">
        <v>35</v>
      </c>
      <c r="C2322" s="1131" t="s">
        <v>1633</v>
      </c>
      <c r="D2322" s="1132" t="s">
        <v>1631</v>
      </c>
      <c r="E2322" s="1132" t="s">
        <v>2800</v>
      </c>
      <c r="F2322" s="1133">
        <f t="shared" si="20"/>
        <v>12</v>
      </c>
      <c r="G2322" s="1133">
        <v>12</v>
      </c>
      <c r="H2322" s="1134">
        <f t="shared" si="22"/>
        <v>63.157894736842103</v>
      </c>
      <c r="I2322" s="1135"/>
      <c r="J2322" s="1133"/>
      <c r="K2322" s="1143"/>
      <c r="L2322" s="1137"/>
      <c r="M2322" s="1138">
        <v>0.08</v>
      </c>
      <c r="N2322" s="1138">
        <v>0.04</v>
      </c>
      <c r="O2322" s="1138">
        <v>0.19</v>
      </c>
      <c r="P2322" s="1138">
        <v>0.19</v>
      </c>
      <c r="Q2322" s="1138">
        <v>0.19</v>
      </c>
      <c r="R2322" s="1138">
        <v>0.19</v>
      </c>
      <c r="S2322" s="1138">
        <v>0.08</v>
      </c>
      <c r="T2322" s="1138">
        <v>0.19</v>
      </c>
      <c r="U2322" s="1138">
        <v>0.19</v>
      </c>
      <c r="V2322" s="1138">
        <v>0.19</v>
      </c>
      <c r="W2322" s="1138">
        <v>0.19</v>
      </c>
      <c r="X2322" s="1132" t="s">
        <v>10</v>
      </c>
      <c r="Y2322" s="1177" t="s">
        <v>1632</v>
      </c>
    </row>
    <row r="2323" spans="2:25" s="360" customFormat="1" ht="15" customHeight="1" x14ac:dyDescent="0.2">
      <c r="B2323" s="1175">
        <v>36</v>
      </c>
      <c r="C2323" s="1139" t="s">
        <v>1634</v>
      </c>
      <c r="D2323" s="1132" t="s">
        <v>1631</v>
      </c>
      <c r="E2323" s="1132" t="s">
        <v>2800</v>
      </c>
      <c r="F2323" s="1133">
        <f t="shared" si="20"/>
        <v>15</v>
      </c>
      <c r="G2323" s="1140">
        <v>15</v>
      </c>
      <c r="H2323" s="1141">
        <f t="shared" si="22"/>
        <v>78.94736842105263</v>
      </c>
      <c r="I2323" s="1142"/>
      <c r="J2323" s="1140"/>
      <c r="K2323" s="1144"/>
      <c r="L2323" s="1137"/>
      <c r="M2323" s="1138">
        <v>0.08</v>
      </c>
      <c r="N2323" s="1138">
        <v>0.04</v>
      </c>
      <c r="O2323" s="1138">
        <v>0.19</v>
      </c>
      <c r="P2323" s="1138">
        <v>0.19</v>
      </c>
      <c r="Q2323" s="1138">
        <v>0.19</v>
      </c>
      <c r="R2323" s="1138">
        <v>0.19</v>
      </c>
      <c r="S2323" s="1138">
        <v>0.08</v>
      </c>
      <c r="T2323" s="1138">
        <v>0.19</v>
      </c>
      <c r="U2323" s="1138">
        <v>0.19</v>
      </c>
      <c r="V2323" s="1138">
        <v>0.19</v>
      </c>
      <c r="W2323" s="1138">
        <v>0.19</v>
      </c>
      <c r="X2323" s="1132" t="s">
        <v>10</v>
      </c>
      <c r="Y2323" s="1177" t="s">
        <v>1632</v>
      </c>
    </row>
    <row r="2324" spans="2:25" s="360" customFormat="1" ht="15" customHeight="1" x14ac:dyDescent="0.2">
      <c r="B2324" s="1175">
        <v>37</v>
      </c>
      <c r="C2324" s="1131" t="s">
        <v>1635</v>
      </c>
      <c r="D2324" s="1132" t="s">
        <v>1631</v>
      </c>
      <c r="E2324" s="1132" t="s">
        <v>2800</v>
      </c>
      <c r="F2324" s="1133">
        <f t="shared" si="20"/>
        <v>20</v>
      </c>
      <c r="G2324" s="1133">
        <v>20</v>
      </c>
      <c r="H2324" s="1134">
        <f t="shared" si="22"/>
        <v>105.26315789473684</v>
      </c>
      <c r="I2324" s="1135"/>
      <c r="J2324" s="1133"/>
      <c r="K2324" s="1143"/>
      <c r="L2324" s="1137"/>
      <c r="M2324" s="1138">
        <v>0.08</v>
      </c>
      <c r="N2324" s="1138">
        <v>0.04</v>
      </c>
      <c r="O2324" s="1138">
        <v>0.19</v>
      </c>
      <c r="P2324" s="1138">
        <v>0.19</v>
      </c>
      <c r="Q2324" s="1138">
        <v>0.19</v>
      </c>
      <c r="R2324" s="1138">
        <v>0.19</v>
      </c>
      <c r="S2324" s="1138">
        <v>0.08</v>
      </c>
      <c r="T2324" s="1138">
        <v>0.19</v>
      </c>
      <c r="U2324" s="1138">
        <v>0.19</v>
      </c>
      <c r="V2324" s="1138">
        <v>0.19</v>
      </c>
      <c r="W2324" s="1138">
        <v>0.19</v>
      </c>
      <c r="X2324" s="1132" t="s">
        <v>10</v>
      </c>
      <c r="Y2324" s="1177" t="s">
        <v>1632</v>
      </c>
    </row>
    <row r="2325" spans="2:25" s="360" customFormat="1" ht="15" customHeight="1" x14ac:dyDescent="0.2">
      <c r="B2325" s="1175">
        <v>38</v>
      </c>
      <c r="C2325" s="1131" t="s">
        <v>1636</v>
      </c>
      <c r="D2325" s="1132" t="s">
        <v>1631</v>
      </c>
      <c r="E2325" s="1132" t="s">
        <v>2800</v>
      </c>
      <c r="F2325" s="1133">
        <f t="shared" si="20"/>
        <v>200</v>
      </c>
      <c r="G2325" s="1133">
        <v>200</v>
      </c>
      <c r="H2325" s="1134">
        <f t="shared" si="22"/>
        <v>1052.6315789473683</v>
      </c>
      <c r="I2325" s="1135"/>
      <c r="J2325" s="1133"/>
      <c r="K2325" s="1143"/>
      <c r="L2325" s="1137"/>
      <c r="M2325" s="1138">
        <v>0.08</v>
      </c>
      <c r="N2325" s="1145">
        <v>0.04</v>
      </c>
      <c r="O2325" s="1138">
        <v>0.19</v>
      </c>
      <c r="P2325" s="1138">
        <v>0.19</v>
      </c>
      <c r="Q2325" s="1138">
        <v>0.19</v>
      </c>
      <c r="R2325" s="1145">
        <v>0.19</v>
      </c>
      <c r="S2325" s="1138">
        <v>0.08</v>
      </c>
      <c r="T2325" s="1138">
        <v>0.19</v>
      </c>
      <c r="U2325" s="1138">
        <v>0.19</v>
      </c>
      <c r="V2325" s="1138">
        <v>0.19</v>
      </c>
      <c r="W2325" s="1138">
        <v>0.19</v>
      </c>
      <c r="X2325" s="1132" t="s">
        <v>10</v>
      </c>
      <c r="Y2325" s="1177" t="s">
        <v>1632</v>
      </c>
    </row>
    <row r="2326" spans="2:25" s="360" customFormat="1" ht="15" customHeight="1" x14ac:dyDescent="0.2">
      <c r="B2326" s="1175">
        <v>39</v>
      </c>
      <c r="C2326" s="1131" t="s">
        <v>1637</v>
      </c>
      <c r="D2326" s="1132" t="s">
        <v>1631</v>
      </c>
      <c r="E2326" s="1132" t="s">
        <v>2800</v>
      </c>
      <c r="F2326" s="1133">
        <f t="shared" si="20"/>
        <v>25</v>
      </c>
      <c r="G2326" s="1133">
        <v>25</v>
      </c>
      <c r="H2326" s="1134">
        <f t="shared" si="22"/>
        <v>131.57894736842104</v>
      </c>
      <c r="I2326" s="1135"/>
      <c r="J2326" s="1133"/>
      <c r="K2326" s="1143"/>
      <c r="L2326" s="1137"/>
      <c r="M2326" s="1138">
        <v>0.08</v>
      </c>
      <c r="N2326" s="1138">
        <v>0.04</v>
      </c>
      <c r="O2326" s="1138">
        <v>0.19</v>
      </c>
      <c r="P2326" s="1138">
        <v>0.19</v>
      </c>
      <c r="Q2326" s="1138">
        <v>0.19</v>
      </c>
      <c r="R2326" s="1138">
        <v>0.19</v>
      </c>
      <c r="S2326" s="1138">
        <v>0.08</v>
      </c>
      <c r="T2326" s="1138">
        <v>0.19</v>
      </c>
      <c r="U2326" s="1138">
        <v>0.19</v>
      </c>
      <c r="V2326" s="1138">
        <v>0.19</v>
      </c>
      <c r="W2326" s="1138">
        <v>0.19</v>
      </c>
      <c r="X2326" s="1132" t="s">
        <v>10</v>
      </c>
      <c r="Y2326" s="1177" t="s">
        <v>1632</v>
      </c>
    </row>
    <row r="2327" spans="2:25" s="360" customFormat="1" ht="15" customHeight="1" x14ac:dyDescent="0.2">
      <c r="B2327" s="1175">
        <v>40</v>
      </c>
      <c r="C2327" s="1131" t="s">
        <v>909</v>
      </c>
      <c r="D2327" s="1132" t="s">
        <v>1631</v>
      </c>
      <c r="E2327" s="1132" t="s">
        <v>2800</v>
      </c>
      <c r="F2327" s="1133">
        <f t="shared" si="20"/>
        <v>30</v>
      </c>
      <c r="G2327" s="1133">
        <v>30</v>
      </c>
      <c r="H2327" s="1134">
        <f t="shared" si="22"/>
        <v>157.89473684210526</v>
      </c>
      <c r="I2327" s="1135"/>
      <c r="J2327" s="1133"/>
      <c r="K2327" s="1143"/>
      <c r="L2327" s="1137"/>
      <c r="M2327" s="1138">
        <v>0.08</v>
      </c>
      <c r="N2327" s="1138">
        <v>0.04</v>
      </c>
      <c r="O2327" s="1138">
        <v>0.19</v>
      </c>
      <c r="P2327" s="1138">
        <v>0.19</v>
      </c>
      <c r="Q2327" s="1138">
        <v>0.19</v>
      </c>
      <c r="R2327" s="1138">
        <v>0.19</v>
      </c>
      <c r="S2327" s="1138">
        <v>0.08</v>
      </c>
      <c r="T2327" s="1138">
        <v>0.19</v>
      </c>
      <c r="U2327" s="1138">
        <v>0.19</v>
      </c>
      <c r="V2327" s="1138">
        <v>0.19</v>
      </c>
      <c r="W2327" s="1138">
        <v>0.19</v>
      </c>
      <c r="X2327" s="1132" t="s">
        <v>10</v>
      </c>
      <c r="Y2327" s="1177" t="s">
        <v>1632</v>
      </c>
    </row>
    <row r="2328" spans="2:25" s="360" customFormat="1" ht="15" customHeight="1" x14ac:dyDescent="0.2">
      <c r="B2328" s="1175">
        <v>41</v>
      </c>
      <c r="C2328" s="1131" t="s">
        <v>1638</v>
      </c>
      <c r="D2328" s="1132" t="s">
        <v>1631</v>
      </c>
      <c r="E2328" s="1132" t="s">
        <v>2800</v>
      </c>
      <c r="F2328" s="1133">
        <f t="shared" si="20"/>
        <v>300</v>
      </c>
      <c r="G2328" s="1133">
        <v>300</v>
      </c>
      <c r="H2328" s="1134">
        <f t="shared" si="22"/>
        <v>1578.9473684210527</v>
      </c>
      <c r="I2328" s="1135"/>
      <c r="J2328" s="1133"/>
      <c r="K2328" s="1143"/>
      <c r="L2328" s="1137"/>
      <c r="M2328" s="1138">
        <v>0.08</v>
      </c>
      <c r="N2328" s="1138">
        <v>0.04</v>
      </c>
      <c r="O2328" s="1138">
        <v>0.19</v>
      </c>
      <c r="P2328" s="1138">
        <v>0.19</v>
      </c>
      <c r="Q2328" s="1138">
        <v>0.19</v>
      </c>
      <c r="R2328" s="1138">
        <v>0.19</v>
      </c>
      <c r="S2328" s="1138">
        <v>0.08</v>
      </c>
      <c r="T2328" s="1138">
        <v>0.19</v>
      </c>
      <c r="U2328" s="1138">
        <v>0.19</v>
      </c>
      <c r="V2328" s="1138">
        <v>0.19</v>
      </c>
      <c r="W2328" s="1138">
        <v>0.19</v>
      </c>
      <c r="X2328" s="1132" t="s">
        <v>10</v>
      </c>
      <c r="Y2328" s="1177" t="s">
        <v>1632</v>
      </c>
    </row>
    <row r="2329" spans="2:25" s="360" customFormat="1" ht="15" customHeight="1" x14ac:dyDescent="0.2">
      <c r="B2329" s="1175">
        <v>42</v>
      </c>
      <c r="C2329" s="1131" t="s">
        <v>1639</v>
      </c>
      <c r="D2329" s="1132" t="s">
        <v>1631</v>
      </c>
      <c r="E2329" s="1132" t="s">
        <v>2800</v>
      </c>
      <c r="F2329" s="1133">
        <f t="shared" si="20"/>
        <v>40</v>
      </c>
      <c r="G2329" s="1133">
        <v>40</v>
      </c>
      <c r="H2329" s="1134">
        <f t="shared" si="22"/>
        <v>210.52631578947367</v>
      </c>
      <c r="I2329" s="1135"/>
      <c r="J2329" s="1133"/>
      <c r="K2329" s="1143"/>
      <c r="L2329" s="1137"/>
      <c r="M2329" s="1138">
        <v>0.08</v>
      </c>
      <c r="N2329" s="1138">
        <v>0.04</v>
      </c>
      <c r="O2329" s="1138">
        <v>0.19</v>
      </c>
      <c r="P2329" s="1138">
        <v>0.19</v>
      </c>
      <c r="Q2329" s="1138">
        <v>0.19</v>
      </c>
      <c r="R2329" s="1138">
        <v>0.19</v>
      </c>
      <c r="S2329" s="1138">
        <v>0.08</v>
      </c>
      <c r="T2329" s="1138">
        <v>0.19</v>
      </c>
      <c r="U2329" s="1138">
        <v>0.19</v>
      </c>
      <c r="V2329" s="1138">
        <v>0.19</v>
      </c>
      <c r="W2329" s="1138">
        <v>0.19</v>
      </c>
      <c r="X2329" s="1132" t="s">
        <v>10</v>
      </c>
      <c r="Y2329" s="1177" t="s">
        <v>1632</v>
      </c>
    </row>
    <row r="2330" spans="2:25" s="360" customFormat="1" ht="15" customHeight="1" x14ac:dyDescent="0.2">
      <c r="B2330" s="1175">
        <v>43</v>
      </c>
      <c r="C2330" s="1131" t="s">
        <v>1640</v>
      </c>
      <c r="D2330" s="1132" t="s">
        <v>1631</v>
      </c>
      <c r="E2330" s="1132" t="s">
        <v>2800</v>
      </c>
      <c r="F2330" s="1133">
        <f t="shared" si="20"/>
        <v>50</v>
      </c>
      <c r="G2330" s="1133">
        <v>50</v>
      </c>
      <c r="H2330" s="1134">
        <f t="shared" si="22"/>
        <v>263.15789473684208</v>
      </c>
      <c r="I2330" s="1135"/>
      <c r="J2330" s="1133"/>
      <c r="K2330" s="1143"/>
      <c r="L2330" s="1137"/>
      <c r="M2330" s="1138">
        <v>0.08</v>
      </c>
      <c r="N2330" s="1138">
        <v>0.04</v>
      </c>
      <c r="O2330" s="1138">
        <v>0.19</v>
      </c>
      <c r="P2330" s="1138">
        <v>0.19</v>
      </c>
      <c r="Q2330" s="1138">
        <v>0.19</v>
      </c>
      <c r="R2330" s="1138">
        <v>0.19</v>
      </c>
      <c r="S2330" s="1138">
        <v>0.08</v>
      </c>
      <c r="T2330" s="1138">
        <v>0.19</v>
      </c>
      <c r="U2330" s="1138">
        <v>0.19</v>
      </c>
      <c r="V2330" s="1138">
        <v>0.19</v>
      </c>
      <c r="W2330" s="1138">
        <v>0.19</v>
      </c>
      <c r="X2330" s="1132" t="s">
        <v>10</v>
      </c>
      <c r="Y2330" s="1177" t="s">
        <v>1632</v>
      </c>
    </row>
    <row r="2331" spans="2:25" s="360" customFormat="1" ht="15" customHeight="1" x14ac:dyDescent="0.2">
      <c r="B2331" s="1175">
        <v>44</v>
      </c>
      <c r="C2331" s="1131" t="s">
        <v>1641</v>
      </c>
      <c r="D2331" s="1132" t="s">
        <v>1631</v>
      </c>
      <c r="E2331" s="1132" t="s">
        <v>2800</v>
      </c>
      <c r="F2331" s="1133">
        <f t="shared" si="20"/>
        <v>70</v>
      </c>
      <c r="G2331" s="1133">
        <v>70</v>
      </c>
      <c r="H2331" s="1134">
        <f t="shared" si="22"/>
        <v>368.42105263157896</v>
      </c>
      <c r="I2331" s="1135"/>
      <c r="J2331" s="1133"/>
      <c r="K2331" s="1143"/>
      <c r="L2331" s="1137"/>
      <c r="M2331" s="1138">
        <v>0.08</v>
      </c>
      <c r="N2331" s="1138">
        <v>0.04</v>
      </c>
      <c r="O2331" s="1138">
        <v>0.19</v>
      </c>
      <c r="P2331" s="1138">
        <v>0.19</v>
      </c>
      <c r="Q2331" s="1138">
        <v>0.19</v>
      </c>
      <c r="R2331" s="1138">
        <v>0.19</v>
      </c>
      <c r="S2331" s="1138">
        <v>0.08</v>
      </c>
      <c r="T2331" s="1138">
        <v>0.19</v>
      </c>
      <c r="U2331" s="1138">
        <v>0.19</v>
      </c>
      <c r="V2331" s="1138">
        <v>0.19</v>
      </c>
      <c r="W2331" s="1138">
        <v>0.19</v>
      </c>
      <c r="X2331" s="1132" t="s">
        <v>10</v>
      </c>
      <c r="Y2331" s="1177" t="s">
        <v>1632</v>
      </c>
    </row>
    <row r="2332" spans="2:25" s="360" customFormat="1" ht="15" customHeight="1" x14ac:dyDescent="0.2">
      <c r="B2332" s="1175">
        <v>45</v>
      </c>
      <c r="C2332" s="1131" t="s">
        <v>1908</v>
      </c>
      <c r="D2332" s="1146" t="s">
        <v>783</v>
      </c>
      <c r="E2332" s="1132" t="s">
        <v>2800</v>
      </c>
      <c r="F2332" s="1133">
        <f t="shared" si="20"/>
        <v>100</v>
      </c>
      <c r="G2332" s="1140">
        <v>80</v>
      </c>
      <c r="H2332" s="1134">
        <f t="shared" si="22"/>
        <v>343.05317324185251</v>
      </c>
      <c r="I2332" s="1137">
        <v>0.01</v>
      </c>
      <c r="J2332" s="1147">
        <v>50</v>
      </c>
      <c r="K2332" s="1137">
        <v>19.989999999999998</v>
      </c>
      <c r="L2332" s="1148">
        <v>5000</v>
      </c>
      <c r="M2332" s="1138">
        <v>0.08</v>
      </c>
      <c r="N2332" s="1149" t="s">
        <v>1534</v>
      </c>
      <c r="O2332" s="1138">
        <v>0.23319999999999999</v>
      </c>
      <c r="P2332" s="1138">
        <v>0.23319999999999999</v>
      </c>
      <c r="Q2332" s="1138">
        <v>0.23319999999999999</v>
      </c>
      <c r="R2332" s="1138">
        <v>0.23319999999999999</v>
      </c>
      <c r="S2332" s="1138">
        <v>0.08</v>
      </c>
      <c r="T2332" s="1138">
        <v>0.23319999999999999</v>
      </c>
      <c r="U2332" s="1138">
        <v>0.23319999999999999</v>
      </c>
      <c r="V2332" s="1138">
        <v>0.23319999999999999</v>
      </c>
      <c r="W2332" s="1138">
        <v>0.23319999999999999</v>
      </c>
      <c r="X2332" s="1132" t="s">
        <v>10</v>
      </c>
      <c r="Y2332" s="1178" t="s">
        <v>1642</v>
      </c>
    </row>
    <row r="2333" spans="2:25" s="360" customFormat="1" ht="15" customHeight="1" x14ac:dyDescent="0.2">
      <c r="B2333" s="1175">
        <v>46</v>
      </c>
      <c r="C2333" s="1131" t="s">
        <v>1909</v>
      </c>
      <c r="D2333" s="1146" t="s">
        <v>783</v>
      </c>
      <c r="E2333" s="1132" t="s">
        <v>2800</v>
      </c>
      <c r="F2333" s="1133">
        <f t="shared" si="20"/>
        <v>100</v>
      </c>
      <c r="G2333" s="1140">
        <v>80</v>
      </c>
      <c r="H2333" s="1134">
        <f t="shared" si="22"/>
        <v>533.33333333333337</v>
      </c>
      <c r="I2333" s="1137">
        <v>0.01</v>
      </c>
      <c r="J2333" s="1147">
        <v>50</v>
      </c>
      <c r="K2333" s="1137">
        <v>19.989999999999998</v>
      </c>
      <c r="L2333" s="1148">
        <v>5000</v>
      </c>
      <c r="M2333" s="1138">
        <v>0.15</v>
      </c>
      <c r="N2333" s="1149" t="s">
        <v>1534</v>
      </c>
      <c r="O2333" s="1138">
        <v>0.15</v>
      </c>
      <c r="P2333" s="1138">
        <v>0.15</v>
      </c>
      <c r="Q2333" s="1138">
        <v>0.15</v>
      </c>
      <c r="R2333" s="1138">
        <v>0.15</v>
      </c>
      <c r="S2333" s="1138">
        <v>0.15</v>
      </c>
      <c r="T2333" s="1138">
        <v>0.15</v>
      </c>
      <c r="U2333" s="1138">
        <v>0.15</v>
      </c>
      <c r="V2333" s="1138">
        <v>0.15</v>
      </c>
      <c r="W2333" s="1138">
        <v>0.15</v>
      </c>
      <c r="X2333" s="1132" t="s">
        <v>10</v>
      </c>
      <c r="Y2333" s="1178" t="s">
        <v>1642</v>
      </c>
    </row>
    <row r="2334" spans="2:25" s="360" customFormat="1" ht="15" customHeight="1" x14ac:dyDescent="0.2">
      <c r="B2334" s="1175">
        <v>47</v>
      </c>
      <c r="C2334" s="1131" t="s">
        <v>1910</v>
      </c>
      <c r="D2334" s="1146" t="s">
        <v>783</v>
      </c>
      <c r="E2334" s="1132" t="s">
        <v>2800</v>
      </c>
      <c r="F2334" s="1133">
        <f t="shared" si="20"/>
        <v>120</v>
      </c>
      <c r="G2334" s="1140">
        <v>100</v>
      </c>
      <c r="H2334" s="1134">
        <f t="shared" si="22"/>
        <v>428.8164665523156</v>
      </c>
      <c r="I2334" s="1137">
        <v>0.01</v>
      </c>
      <c r="J2334" s="1147">
        <v>50</v>
      </c>
      <c r="K2334" s="1137">
        <v>19.989999999999998</v>
      </c>
      <c r="L2334" s="1148">
        <v>5000</v>
      </c>
      <c r="M2334" s="1138">
        <v>0.08</v>
      </c>
      <c r="N2334" s="1149" t="s">
        <v>1534</v>
      </c>
      <c r="O2334" s="1138">
        <v>0.23319999999999999</v>
      </c>
      <c r="P2334" s="1138">
        <v>0.23319999999999999</v>
      </c>
      <c r="Q2334" s="1138">
        <v>0.23319999999999999</v>
      </c>
      <c r="R2334" s="1138">
        <v>0.23319999999999999</v>
      </c>
      <c r="S2334" s="1138">
        <v>0.08</v>
      </c>
      <c r="T2334" s="1138">
        <v>0.23319999999999999</v>
      </c>
      <c r="U2334" s="1138">
        <v>0.23319999999999999</v>
      </c>
      <c r="V2334" s="1138">
        <v>0.23319999999999999</v>
      </c>
      <c r="W2334" s="1138">
        <v>0.23319999999999999</v>
      </c>
      <c r="X2334" s="1132" t="s">
        <v>10</v>
      </c>
      <c r="Y2334" s="1178" t="s">
        <v>1642</v>
      </c>
    </row>
    <row r="2335" spans="2:25" s="360" customFormat="1" ht="15" customHeight="1" x14ac:dyDescent="0.2">
      <c r="B2335" s="1175">
        <v>48</v>
      </c>
      <c r="C2335" s="1131" t="s">
        <v>1911</v>
      </c>
      <c r="D2335" s="1146" t="s">
        <v>783</v>
      </c>
      <c r="E2335" s="1132" t="s">
        <v>2800</v>
      </c>
      <c r="F2335" s="1133">
        <f t="shared" si="20"/>
        <v>120</v>
      </c>
      <c r="G2335" s="1140">
        <v>100</v>
      </c>
      <c r="H2335" s="1134">
        <f t="shared" si="22"/>
        <v>666.66666666666674</v>
      </c>
      <c r="I2335" s="1137">
        <v>0.01</v>
      </c>
      <c r="J2335" s="1150">
        <v>50</v>
      </c>
      <c r="K2335" s="1137">
        <v>19.989999999999998</v>
      </c>
      <c r="L2335" s="1148">
        <v>5000</v>
      </c>
      <c r="M2335" s="1138">
        <v>0.15</v>
      </c>
      <c r="N2335" s="1149" t="s">
        <v>1534</v>
      </c>
      <c r="O2335" s="1138">
        <v>0.15</v>
      </c>
      <c r="P2335" s="1138">
        <v>0.15</v>
      </c>
      <c r="Q2335" s="1138">
        <v>0.15</v>
      </c>
      <c r="R2335" s="1138">
        <v>0.15</v>
      </c>
      <c r="S2335" s="1138">
        <v>0.15</v>
      </c>
      <c r="T2335" s="1138">
        <v>0.15</v>
      </c>
      <c r="U2335" s="1138">
        <v>0.15</v>
      </c>
      <c r="V2335" s="1138">
        <v>0.15</v>
      </c>
      <c r="W2335" s="1138">
        <v>0.15</v>
      </c>
      <c r="X2335" s="1132" t="s">
        <v>10</v>
      </c>
      <c r="Y2335" s="1178" t="s">
        <v>1642</v>
      </c>
    </row>
    <row r="2336" spans="2:25" s="360" customFormat="1" ht="15" customHeight="1" x14ac:dyDescent="0.2">
      <c r="B2336" s="1175">
        <v>49</v>
      </c>
      <c r="C2336" s="1131" t="s">
        <v>1912</v>
      </c>
      <c r="D2336" s="1146" t="s">
        <v>783</v>
      </c>
      <c r="E2336" s="1132" t="s">
        <v>2800</v>
      </c>
      <c r="F2336" s="1133">
        <f t="shared" si="20"/>
        <v>35</v>
      </c>
      <c r="G2336" s="1140">
        <v>20</v>
      </c>
      <c r="H2336" s="1134">
        <f t="shared" si="22"/>
        <v>85.763293310463126</v>
      </c>
      <c r="I2336" s="1137">
        <v>0.01</v>
      </c>
      <c r="J2336" s="1147">
        <v>50</v>
      </c>
      <c r="K2336" s="1137">
        <v>14.99</v>
      </c>
      <c r="L2336" s="1148">
        <v>5000</v>
      </c>
      <c r="M2336" s="1138">
        <v>0.08</v>
      </c>
      <c r="N2336" s="1149" t="s">
        <v>1534</v>
      </c>
      <c r="O2336" s="1138">
        <v>0.23319999999999999</v>
      </c>
      <c r="P2336" s="1138">
        <v>0.23319999999999999</v>
      </c>
      <c r="Q2336" s="1138">
        <v>0.23319999999999999</v>
      </c>
      <c r="R2336" s="1138">
        <v>0.23319999999999999</v>
      </c>
      <c r="S2336" s="1138">
        <v>0.08</v>
      </c>
      <c r="T2336" s="1138">
        <v>0.23319999999999999</v>
      </c>
      <c r="U2336" s="1138">
        <v>0.23319999999999999</v>
      </c>
      <c r="V2336" s="1138">
        <v>0.23319999999999999</v>
      </c>
      <c r="W2336" s="1138">
        <v>0.23319999999999999</v>
      </c>
      <c r="X2336" s="1132" t="s">
        <v>10</v>
      </c>
      <c r="Y2336" s="1177" t="s">
        <v>1643</v>
      </c>
    </row>
    <row r="2337" spans="2:25" s="360" customFormat="1" ht="15" customHeight="1" x14ac:dyDescent="0.2">
      <c r="B2337" s="1175">
        <v>50</v>
      </c>
      <c r="C2337" s="1131" t="s">
        <v>1913</v>
      </c>
      <c r="D2337" s="1146" t="s">
        <v>783</v>
      </c>
      <c r="E2337" s="1132" t="s">
        <v>2800</v>
      </c>
      <c r="F2337" s="1133">
        <f t="shared" si="20"/>
        <v>35</v>
      </c>
      <c r="G2337" s="1140">
        <v>20</v>
      </c>
      <c r="H2337" s="1134">
        <f t="shared" si="22"/>
        <v>133.33333333333334</v>
      </c>
      <c r="I2337" s="1137">
        <v>0.01</v>
      </c>
      <c r="J2337" s="1147">
        <v>50</v>
      </c>
      <c r="K2337" s="1137">
        <v>14.99</v>
      </c>
      <c r="L2337" s="1148">
        <v>30</v>
      </c>
      <c r="M2337" s="1138">
        <v>0.15</v>
      </c>
      <c r="N2337" s="1149" t="s">
        <v>1534</v>
      </c>
      <c r="O2337" s="1138">
        <v>0.15</v>
      </c>
      <c r="P2337" s="1138">
        <v>0.15</v>
      </c>
      <c r="Q2337" s="1138">
        <v>0.15</v>
      </c>
      <c r="R2337" s="1138">
        <v>0.15</v>
      </c>
      <c r="S2337" s="1138">
        <v>0.15</v>
      </c>
      <c r="T2337" s="1138">
        <v>0.15</v>
      </c>
      <c r="U2337" s="1138">
        <v>0.15</v>
      </c>
      <c r="V2337" s="1138">
        <v>0.15</v>
      </c>
      <c r="W2337" s="1138">
        <v>0.15</v>
      </c>
      <c r="X2337" s="1132" t="s">
        <v>10</v>
      </c>
      <c r="Y2337" s="1177" t="s">
        <v>1643</v>
      </c>
    </row>
    <row r="2338" spans="2:25" s="360" customFormat="1" ht="15" customHeight="1" x14ac:dyDescent="0.2">
      <c r="B2338" s="1175">
        <v>51</v>
      </c>
      <c r="C2338" s="1131" t="s">
        <v>1914</v>
      </c>
      <c r="D2338" s="1146" t="s">
        <v>783</v>
      </c>
      <c r="E2338" s="1132" t="s">
        <v>2800</v>
      </c>
      <c r="F2338" s="1133">
        <f t="shared" si="20"/>
        <v>40</v>
      </c>
      <c r="G2338" s="1140">
        <v>25</v>
      </c>
      <c r="H2338" s="1134">
        <f t="shared" si="22"/>
        <v>107.2041166380789</v>
      </c>
      <c r="I2338" s="1137">
        <v>0.01</v>
      </c>
      <c r="J2338" s="1147">
        <v>50</v>
      </c>
      <c r="K2338" s="1137">
        <v>14.99</v>
      </c>
      <c r="L2338" s="1148">
        <v>30</v>
      </c>
      <c r="M2338" s="1138">
        <v>0.08</v>
      </c>
      <c r="N2338" s="1149" t="s">
        <v>1534</v>
      </c>
      <c r="O2338" s="1138">
        <v>0.23319999999999999</v>
      </c>
      <c r="P2338" s="1138">
        <v>0.23319999999999999</v>
      </c>
      <c r="Q2338" s="1138">
        <v>0.23319999999999999</v>
      </c>
      <c r="R2338" s="1138">
        <v>0.23319999999999999</v>
      </c>
      <c r="S2338" s="1138">
        <v>0.08</v>
      </c>
      <c r="T2338" s="1138">
        <v>0.23319999999999999</v>
      </c>
      <c r="U2338" s="1138">
        <v>0.23319999999999999</v>
      </c>
      <c r="V2338" s="1138">
        <v>0.23319999999999999</v>
      </c>
      <c r="W2338" s="1138">
        <v>0.23319999999999999</v>
      </c>
      <c r="X2338" s="1132" t="s">
        <v>10</v>
      </c>
      <c r="Y2338" s="1177" t="s">
        <v>1643</v>
      </c>
    </row>
    <row r="2339" spans="2:25" s="360" customFormat="1" ht="15" customHeight="1" x14ac:dyDescent="0.2">
      <c r="B2339" s="1175">
        <v>52</v>
      </c>
      <c r="C2339" s="1131" t="s">
        <v>1915</v>
      </c>
      <c r="D2339" s="1146" t="s">
        <v>783</v>
      </c>
      <c r="E2339" s="1132" t="s">
        <v>2800</v>
      </c>
      <c r="F2339" s="1133">
        <f t="shared" si="20"/>
        <v>40</v>
      </c>
      <c r="G2339" s="1140">
        <v>25</v>
      </c>
      <c r="H2339" s="1134">
        <f t="shared" si="22"/>
        <v>166.66666666666669</v>
      </c>
      <c r="I2339" s="1137">
        <v>0.01</v>
      </c>
      <c r="J2339" s="1147">
        <v>50</v>
      </c>
      <c r="K2339" s="1137">
        <v>14.99</v>
      </c>
      <c r="L2339" s="1148">
        <v>30</v>
      </c>
      <c r="M2339" s="1138">
        <v>0.15</v>
      </c>
      <c r="N2339" s="1149" t="s">
        <v>1534</v>
      </c>
      <c r="O2339" s="1138">
        <v>0.15</v>
      </c>
      <c r="P2339" s="1138">
        <v>0.15</v>
      </c>
      <c r="Q2339" s="1138">
        <v>0.15</v>
      </c>
      <c r="R2339" s="1138">
        <v>0.15</v>
      </c>
      <c r="S2339" s="1138">
        <v>0.15</v>
      </c>
      <c r="T2339" s="1138">
        <v>0.15</v>
      </c>
      <c r="U2339" s="1138">
        <v>0.15</v>
      </c>
      <c r="V2339" s="1138">
        <v>0.15</v>
      </c>
      <c r="W2339" s="1138">
        <v>0.15</v>
      </c>
      <c r="X2339" s="1132" t="s">
        <v>10</v>
      </c>
      <c r="Y2339" s="1177" t="s">
        <v>1643</v>
      </c>
    </row>
    <row r="2340" spans="2:25" s="360" customFormat="1" ht="15" customHeight="1" x14ac:dyDescent="0.2">
      <c r="B2340" s="1175">
        <v>53</v>
      </c>
      <c r="C2340" s="1131" t="s">
        <v>1916</v>
      </c>
      <c r="D2340" s="1146" t="s">
        <v>783</v>
      </c>
      <c r="E2340" s="1132" t="s">
        <v>2800</v>
      </c>
      <c r="F2340" s="1133">
        <f t="shared" si="20"/>
        <v>55</v>
      </c>
      <c r="G2340" s="1140">
        <v>35</v>
      </c>
      <c r="H2340" s="1134">
        <f t="shared" si="22"/>
        <v>150.08576329331046</v>
      </c>
      <c r="I2340" s="1137">
        <v>0.01</v>
      </c>
      <c r="J2340" s="1147">
        <v>50</v>
      </c>
      <c r="K2340" s="1137">
        <v>19.989999999999998</v>
      </c>
      <c r="L2340" s="1148">
        <v>5000</v>
      </c>
      <c r="M2340" s="1138">
        <v>0.08</v>
      </c>
      <c r="N2340" s="1149" t="s">
        <v>1534</v>
      </c>
      <c r="O2340" s="1138">
        <v>0.23319999999999999</v>
      </c>
      <c r="P2340" s="1138">
        <v>0.23319999999999999</v>
      </c>
      <c r="Q2340" s="1138">
        <v>0.23319999999999999</v>
      </c>
      <c r="R2340" s="1138">
        <v>0.23319999999999999</v>
      </c>
      <c r="S2340" s="1138">
        <v>0.08</v>
      </c>
      <c r="T2340" s="1138">
        <v>0.23319999999999999</v>
      </c>
      <c r="U2340" s="1138">
        <v>0.23319999999999999</v>
      </c>
      <c r="V2340" s="1138">
        <v>0.23319999999999999</v>
      </c>
      <c r="W2340" s="1138">
        <v>0.23319999999999999</v>
      </c>
      <c r="X2340" s="1132" t="s">
        <v>10</v>
      </c>
      <c r="Y2340" s="1178" t="s">
        <v>1642</v>
      </c>
    </row>
    <row r="2341" spans="2:25" s="360" customFormat="1" ht="15" customHeight="1" x14ac:dyDescent="0.2">
      <c r="B2341" s="1175">
        <v>54</v>
      </c>
      <c r="C2341" s="1139" t="s">
        <v>1917</v>
      </c>
      <c r="D2341" s="1146" t="s">
        <v>783</v>
      </c>
      <c r="E2341" s="1132" t="s">
        <v>2800</v>
      </c>
      <c r="F2341" s="1133">
        <f t="shared" si="20"/>
        <v>55</v>
      </c>
      <c r="G2341" s="1140">
        <v>35</v>
      </c>
      <c r="H2341" s="1141">
        <f t="shared" si="22"/>
        <v>233.33333333333334</v>
      </c>
      <c r="I2341" s="1137">
        <v>0.01</v>
      </c>
      <c r="J2341" s="1147">
        <v>50</v>
      </c>
      <c r="K2341" s="1137">
        <v>19.989999999999998</v>
      </c>
      <c r="L2341" s="1148">
        <v>5000</v>
      </c>
      <c r="M2341" s="1138">
        <v>0.15</v>
      </c>
      <c r="N2341" s="1149" t="s">
        <v>1534</v>
      </c>
      <c r="O2341" s="1138">
        <v>0.15</v>
      </c>
      <c r="P2341" s="1138">
        <v>0.15</v>
      </c>
      <c r="Q2341" s="1138">
        <v>0.15</v>
      </c>
      <c r="R2341" s="1138">
        <v>0.15</v>
      </c>
      <c r="S2341" s="1138">
        <v>0.15</v>
      </c>
      <c r="T2341" s="1138">
        <v>0.15</v>
      </c>
      <c r="U2341" s="1138">
        <v>0.15</v>
      </c>
      <c r="V2341" s="1138">
        <v>0.15</v>
      </c>
      <c r="W2341" s="1138">
        <v>0.15</v>
      </c>
      <c r="X2341" s="1132" t="s">
        <v>10</v>
      </c>
      <c r="Y2341" s="1178" t="s">
        <v>1642</v>
      </c>
    </row>
    <row r="2342" spans="2:25" s="360" customFormat="1" ht="15" customHeight="1" x14ac:dyDescent="0.2">
      <c r="B2342" s="1175">
        <v>55</v>
      </c>
      <c r="C2342" s="1131" t="s">
        <v>1918</v>
      </c>
      <c r="D2342" s="1146" t="s">
        <v>783</v>
      </c>
      <c r="E2342" s="1132" t="s">
        <v>2800</v>
      </c>
      <c r="F2342" s="1133">
        <f t="shared" si="20"/>
        <v>65</v>
      </c>
      <c r="G2342" s="1140">
        <v>45</v>
      </c>
      <c r="H2342" s="1134">
        <f t="shared" si="22"/>
        <v>192.96740994854204</v>
      </c>
      <c r="I2342" s="1137">
        <v>0.01</v>
      </c>
      <c r="J2342" s="1147">
        <v>50</v>
      </c>
      <c r="K2342" s="1137">
        <v>19.989999999999998</v>
      </c>
      <c r="L2342" s="1148">
        <v>5000</v>
      </c>
      <c r="M2342" s="1138">
        <v>0.08</v>
      </c>
      <c r="N2342" s="1149" t="s">
        <v>1534</v>
      </c>
      <c r="O2342" s="1138">
        <v>0.23319999999999999</v>
      </c>
      <c r="P2342" s="1138">
        <v>0.23319999999999999</v>
      </c>
      <c r="Q2342" s="1138">
        <v>0.23319999999999999</v>
      </c>
      <c r="R2342" s="1138">
        <v>0.23319999999999999</v>
      </c>
      <c r="S2342" s="1138">
        <v>0.08</v>
      </c>
      <c r="T2342" s="1138">
        <v>0.23319999999999999</v>
      </c>
      <c r="U2342" s="1138">
        <v>0.23319999999999999</v>
      </c>
      <c r="V2342" s="1138">
        <v>0.23319999999999999</v>
      </c>
      <c r="W2342" s="1138">
        <v>0.23319999999999999</v>
      </c>
      <c r="X2342" s="1132" t="s">
        <v>10</v>
      </c>
      <c r="Y2342" s="1178" t="s">
        <v>1642</v>
      </c>
    </row>
    <row r="2343" spans="2:25" s="360" customFormat="1" ht="15" customHeight="1" x14ac:dyDescent="0.2">
      <c r="B2343" s="1175">
        <v>56</v>
      </c>
      <c r="C2343" s="1131" t="s">
        <v>1919</v>
      </c>
      <c r="D2343" s="1146" t="s">
        <v>783</v>
      </c>
      <c r="E2343" s="1132" t="s">
        <v>2800</v>
      </c>
      <c r="F2343" s="1133">
        <f t="shared" si="20"/>
        <v>65</v>
      </c>
      <c r="G2343" s="1140">
        <v>45</v>
      </c>
      <c r="H2343" s="1134">
        <f t="shared" si="22"/>
        <v>300</v>
      </c>
      <c r="I2343" s="1137">
        <v>0.01</v>
      </c>
      <c r="J2343" s="1147">
        <v>50</v>
      </c>
      <c r="K2343" s="1137">
        <v>19.989999999999998</v>
      </c>
      <c r="L2343" s="1148">
        <v>5000</v>
      </c>
      <c r="M2343" s="1138">
        <v>0.15</v>
      </c>
      <c r="N2343" s="1149" t="s">
        <v>1534</v>
      </c>
      <c r="O2343" s="1138">
        <v>0.15</v>
      </c>
      <c r="P2343" s="1138">
        <v>0.15</v>
      </c>
      <c r="Q2343" s="1138">
        <v>0.15</v>
      </c>
      <c r="R2343" s="1138">
        <v>0.15</v>
      </c>
      <c r="S2343" s="1138">
        <v>0.15</v>
      </c>
      <c r="T2343" s="1138">
        <v>0.15</v>
      </c>
      <c r="U2343" s="1138">
        <v>0.15</v>
      </c>
      <c r="V2343" s="1138">
        <v>0.15</v>
      </c>
      <c r="W2343" s="1138">
        <v>0.15</v>
      </c>
      <c r="X2343" s="1132" t="s">
        <v>10</v>
      </c>
      <c r="Y2343" s="1178" t="s">
        <v>1642</v>
      </c>
    </row>
    <row r="2344" spans="2:25" s="360" customFormat="1" ht="15" customHeight="1" x14ac:dyDescent="0.2">
      <c r="B2344" s="1175">
        <v>57</v>
      </c>
      <c r="C2344" s="1131" t="s">
        <v>1920</v>
      </c>
      <c r="D2344" s="1146" t="s">
        <v>783</v>
      </c>
      <c r="E2344" s="1132" t="s">
        <v>2800</v>
      </c>
      <c r="F2344" s="1133">
        <f t="shared" si="20"/>
        <v>80</v>
      </c>
      <c r="G2344" s="1140">
        <v>60</v>
      </c>
      <c r="H2344" s="1134">
        <f t="shared" si="22"/>
        <v>257.28987993138935</v>
      </c>
      <c r="I2344" s="1137">
        <v>0.01</v>
      </c>
      <c r="J2344" s="1147">
        <v>50</v>
      </c>
      <c r="K2344" s="1137">
        <v>19.989999999999998</v>
      </c>
      <c r="L2344" s="1148">
        <v>5000</v>
      </c>
      <c r="M2344" s="1138">
        <v>0.08</v>
      </c>
      <c r="N2344" s="1149" t="s">
        <v>1534</v>
      </c>
      <c r="O2344" s="1138">
        <v>0.23319999999999999</v>
      </c>
      <c r="P2344" s="1138">
        <v>0.23319999999999999</v>
      </c>
      <c r="Q2344" s="1138">
        <v>0.23319999999999999</v>
      </c>
      <c r="R2344" s="1138">
        <v>0.23319999999999999</v>
      </c>
      <c r="S2344" s="1138">
        <v>0.08</v>
      </c>
      <c r="T2344" s="1138">
        <v>0.23319999999999999</v>
      </c>
      <c r="U2344" s="1138">
        <v>0.23319999999999999</v>
      </c>
      <c r="V2344" s="1138">
        <v>0.23319999999999999</v>
      </c>
      <c r="W2344" s="1138">
        <v>0.23319999999999999</v>
      </c>
      <c r="X2344" s="1132" t="s">
        <v>10</v>
      </c>
      <c r="Y2344" s="1178" t="s">
        <v>1642</v>
      </c>
    </row>
    <row r="2345" spans="2:25" s="360" customFormat="1" ht="15" customHeight="1" x14ac:dyDescent="0.2">
      <c r="B2345" s="1175">
        <v>58</v>
      </c>
      <c r="C2345" s="1131" t="s">
        <v>1921</v>
      </c>
      <c r="D2345" s="1146" t="s">
        <v>783</v>
      </c>
      <c r="E2345" s="1132" t="s">
        <v>2800</v>
      </c>
      <c r="F2345" s="1133">
        <f t="shared" si="20"/>
        <v>80</v>
      </c>
      <c r="G2345" s="1140">
        <v>60</v>
      </c>
      <c r="H2345" s="1134">
        <f t="shared" si="22"/>
        <v>400</v>
      </c>
      <c r="I2345" s="1137">
        <v>0.01</v>
      </c>
      <c r="J2345" s="1147">
        <v>50</v>
      </c>
      <c r="K2345" s="1137">
        <v>19.989999999999998</v>
      </c>
      <c r="L2345" s="1148">
        <v>5000</v>
      </c>
      <c r="M2345" s="1138">
        <v>0.15</v>
      </c>
      <c r="N2345" s="1149" t="s">
        <v>1534</v>
      </c>
      <c r="O2345" s="1138">
        <v>0.15</v>
      </c>
      <c r="P2345" s="1138">
        <v>0.15</v>
      </c>
      <c r="Q2345" s="1138">
        <v>0.15</v>
      </c>
      <c r="R2345" s="1138">
        <v>0.15</v>
      </c>
      <c r="S2345" s="1138">
        <v>0.15</v>
      </c>
      <c r="T2345" s="1138">
        <v>0.15</v>
      </c>
      <c r="U2345" s="1138">
        <v>0.15</v>
      </c>
      <c r="V2345" s="1138">
        <v>0.15</v>
      </c>
      <c r="W2345" s="1138">
        <v>0.15</v>
      </c>
      <c r="X2345" s="1132" t="s">
        <v>10</v>
      </c>
      <c r="Y2345" s="1178" t="s">
        <v>1642</v>
      </c>
    </row>
    <row r="2346" spans="2:25" s="360" customFormat="1" ht="15" customHeight="1" x14ac:dyDescent="0.2">
      <c r="B2346" s="1175">
        <v>59</v>
      </c>
      <c r="C2346" s="1139" t="s">
        <v>1922</v>
      </c>
      <c r="D2346" s="1146" t="s">
        <v>2799</v>
      </c>
      <c r="E2346" s="1132" t="s">
        <v>2800</v>
      </c>
      <c r="F2346" s="1133">
        <f t="shared" si="20"/>
        <v>35</v>
      </c>
      <c r="G2346" s="1140">
        <v>20</v>
      </c>
      <c r="H2346" s="1134">
        <f t="shared" si="22"/>
        <v>85.763293310463126</v>
      </c>
      <c r="I2346" s="1137">
        <v>0.01</v>
      </c>
      <c r="J2346" s="1147">
        <v>50</v>
      </c>
      <c r="K2346" s="1137">
        <v>14.99</v>
      </c>
      <c r="L2346" s="1148">
        <v>30</v>
      </c>
      <c r="M2346" s="1138">
        <v>0.08</v>
      </c>
      <c r="N2346" s="1149" t="s">
        <v>1534</v>
      </c>
      <c r="O2346" s="1138">
        <v>0.23319999999999999</v>
      </c>
      <c r="P2346" s="1138">
        <v>0.23319999999999999</v>
      </c>
      <c r="Q2346" s="1138">
        <v>0.23319999999999999</v>
      </c>
      <c r="R2346" s="1138">
        <v>0.23319999999999999</v>
      </c>
      <c r="S2346" s="1138">
        <v>0.08</v>
      </c>
      <c r="T2346" s="1138">
        <v>0.23319999999999999</v>
      </c>
      <c r="U2346" s="1138">
        <v>0.23319999999999999</v>
      </c>
      <c r="V2346" s="1138">
        <v>0.23319999999999999</v>
      </c>
      <c r="W2346" s="1138">
        <v>0.23319999999999999</v>
      </c>
      <c r="X2346" s="1132" t="s">
        <v>10</v>
      </c>
      <c r="Y2346" s="1177" t="s">
        <v>1643</v>
      </c>
    </row>
    <row r="2347" spans="2:25" s="360" customFormat="1" ht="15" customHeight="1" x14ac:dyDescent="0.2">
      <c r="B2347" s="1175">
        <v>60</v>
      </c>
      <c r="C2347" s="1139" t="s">
        <v>1923</v>
      </c>
      <c r="D2347" s="1146" t="s">
        <v>2799</v>
      </c>
      <c r="E2347" s="1132" t="s">
        <v>2800</v>
      </c>
      <c r="F2347" s="1133">
        <f t="shared" si="20"/>
        <v>35</v>
      </c>
      <c r="G2347" s="1140">
        <v>20</v>
      </c>
      <c r="H2347" s="1134">
        <f t="shared" si="22"/>
        <v>133.33333333333334</v>
      </c>
      <c r="I2347" s="1137">
        <v>0.01</v>
      </c>
      <c r="J2347" s="1147">
        <v>50</v>
      </c>
      <c r="K2347" s="1137">
        <v>14.99</v>
      </c>
      <c r="L2347" s="1148">
        <v>30</v>
      </c>
      <c r="M2347" s="1138">
        <v>0.15</v>
      </c>
      <c r="N2347" s="1149" t="s">
        <v>1534</v>
      </c>
      <c r="O2347" s="1138">
        <v>0.15</v>
      </c>
      <c r="P2347" s="1138">
        <v>0.15</v>
      </c>
      <c r="Q2347" s="1138">
        <v>0.15</v>
      </c>
      <c r="R2347" s="1138">
        <v>0.15</v>
      </c>
      <c r="S2347" s="1138">
        <v>0.15</v>
      </c>
      <c r="T2347" s="1138">
        <v>0.15</v>
      </c>
      <c r="U2347" s="1138">
        <v>0.15</v>
      </c>
      <c r="V2347" s="1138">
        <v>0.15</v>
      </c>
      <c r="W2347" s="1138">
        <v>0.15</v>
      </c>
      <c r="X2347" s="1132" t="s">
        <v>10</v>
      </c>
      <c r="Y2347" s="1177" t="s">
        <v>1643</v>
      </c>
    </row>
    <row r="2348" spans="2:25" s="360" customFormat="1" ht="15" customHeight="1" x14ac:dyDescent="0.2">
      <c r="B2348" s="1175">
        <v>61</v>
      </c>
      <c r="C2348" s="1139" t="s">
        <v>1924</v>
      </c>
      <c r="D2348" s="1146" t="s">
        <v>2799</v>
      </c>
      <c r="E2348" s="1132" t="s">
        <v>2800</v>
      </c>
      <c r="F2348" s="1133">
        <f t="shared" si="20"/>
        <v>40</v>
      </c>
      <c r="G2348" s="1140">
        <v>25</v>
      </c>
      <c r="H2348" s="1134">
        <f t="shared" si="22"/>
        <v>107.2041166380789</v>
      </c>
      <c r="I2348" s="1137">
        <v>0.01</v>
      </c>
      <c r="J2348" s="1147">
        <v>50</v>
      </c>
      <c r="K2348" s="1137">
        <v>14.99</v>
      </c>
      <c r="L2348" s="1148">
        <v>30</v>
      </c>
      <c r="M2348" s="1138">
        <v>0.08</v>
      </c>
      <c r="N2348" s="1149" t="s">
        <v>1534</v>
      </c>
      <c r="O2348" s="1138">
        <v>0.23319999999999999</v>
      </c>
      <c r="P2348" s="1138">
        <v>0.23319999999999999</v>
      </c>
      <c r="Q2348" s="1138">
        <v>0.23319999999999999</v>
      </c>
      <c r="R2348" s="1138">
        <v>0.23319999999999999</v>
      </c>
      <c r="S2348" s="1138">
        <v>0.08</v>
      </c>
      <c r="T2348" s="1138">
        <v>0.23319999999999999</v>
      </c>
      <c r="U2348" s="1138">
        <v>0.23319999999999999</v>
      </c>
      <c r="V2348" s="1138">
        <v>0.23319999999999999</v>
      </c>
      <c r="W2348" s="1138">
        <v>0.23319999999999999</v>
      </c>
      <c r="X2348" s="1132" t="s">
        <v>10</v>
      </c>
      <c r="Y2348" s="1177" t="s">
        <v>1643</v>
      </c>
    </row>
    <row r="2349" spans="2:25" s="360" customFormat="1" ht="15" customHeight="1" x14ac:dyDescent="0.2">
      <c r="B2349" s="1175">
        <v>62</v>
      </c>
      <c r="C2349" s="1139" t="s">
        <v>1925</v>
      </c>
      <c r="D2349" s="1146" t="s">
        <v>2799</v>
      </c>
      <c r="E2349" s="1132" t="s">
        <v>2800</v>
      </c>
      <c r="F2349" s="1133">
        <f t="shared" si="20"/>
        <v>40</v>
      </c>
      <c r="G2349" s="1140">
        <v>25</v>
      </c>
      <c r="H2349" s="1134">
        <f t="shared" si="22"/>
        <v>166.66666666666669</v>
      </c>
      <c r="I2349" s="1137">
        <v>0.01</v>
      </c>
      <c r="J2349" s="1147">
        <v>50</v>
      </c>
      <c r="K2349" s="1137">
        <v>14.99</v>
      </c>
      <c r="L2349" s="1148">
        <v>30</v>
      </c>
      <c r="M2349" s="1138">
        <v>0.15</v>
      </c>
      <c r="N2349" s="1149" t="s">
        <v>1534</v>
      </c>
      <c r="O2349" s="1138">
        <v>0.15</v>
      </c>
      <c r="P2349" s="1138">
        <v>0.15</v>
      </c>
      <c r="Q2349" s="1138">
        <v>0.15</v>
      </c>
      <c r="R2349" s="1138">
        <v>0.15</v>
      </c>
      <c r="S2349" s="1138">
        <v>0.15</v>
      </c>
      <c r="T2349" s="1138">
        <v>0.15</v>
      </c>
      <c r="U2349" s="1138">
        <v>0.15</v>
      </c>
      <c r="V2349" s="1138">
        <v>0.15</v>
      </c>
      <c r="W2349" s="1138">
        <v>0.15</v>
      </c>
      <c r="X2349" s="1132" t="s">
        <v>10</v>
      </c>
      <c r="Y2349" s="1177" t="s">
        <v>1643</v>
      </c>
    </row>
    <row r="2350" spans="2:25" s="360" customFormat="1" ht="15" customHeight="1" x14ac:dyDescent="0.2">
      <c r="B2350" s="1175">
        <v>63</v>
      </c>
      <c r="C2350" s="1139" t="s">
        <v>1644</v>
      </c>
      <c r="D2350" s="1132" t="s">
        <v>1631</v>
      </c>
      <c r="E2350" s="1132" t="s">
        <v>2800</v>
      </c>
      <c r="F2350" s="1133">
        <f t="shared" si="20"/>
        <v>23</v>
      </c>
      <c r="G2350" s="1133">
        <v>6</v>
      </c>
      <c r="H2350" s="1151">
        <f>G2350/M2350</f>
        <v>75</v>
      </c>
      <c r="I2350" s="1137">
        <v>5.01</v>
      </c>
      <c r="J2350" s="1147">
        <v>500</v>
      </c>
      <c r="K2350" s="1147">
        <v>11.99</v>
      </c>
      <c r="L2350" s="1148">
        <v>30</v>
      </c>
      <c r="M2350" s="1138">
        <v>0.08</v>
      </c>
      <c r="N2350" s="1138">
        <v>0.04</v>
      </c>
      <c r="O2350" s="1138">
        <v>0.19</v>
      </c>
      <c r="P2350" s="1138">
        <v>0.19</v>
      </c>
      <c r="Q2350" s="1138">
        <v>0.19</v>
      </c>
      <c r="R2350" s="1138">
        <v>0.19</v>
      </c>
      <c r="S2350" s="1138">
        <v>0.19</v>
      </c>
      <c r="T2350" s="1138">
        <v>0.08</v>
      </c>
      <c r="U2350" s="1138">
        <v>0.19</v>
      </c>
      <c r="V2350" s="1138">
        <v>0.19</v>
      </c>
      <c r="W2350" s="1138">
        <v>0.19</v>
      </c>
      <c r="X2350" s="1132" t="s">
        <v>10</v>
      </c>
      <c r="Y2350" s="1177" t="s">
        <v>1645</v>
      </c>
    </row>
    <row r="2351" spans="2:25" s="360" customFormat="1" ht="15" customHeight="1" x14ac:dyDescent="0.2">
      <c r="B2351" s="1175">
        <v>64</v>
      </c>
      <c r="C2351" s="1139" t="s">
        <v>1646</v>
      </c>
      <c r="D2351" s="1132" t="s">
        <v>1631</v>
      </c>
      <c r="E2351" s="1132" t="s">
        <v>2800</v>
      </c>
      <c r="F2351" s="1133">
        <f t="shared" si="20"/>
        <v>25</v>
      </c>
      <c r="G2351" s="1133">
        <v>10</v>
      </c>
      <c r="H2351" s="1151">
        <f t="shared" ref="H2351:H2381" si="23">G2351/M2351</f>
        <v>125</v>
      </c>
      <c r="I2351" s="1137">
        <v>0.01</v>
      </c>
      <c r="J2351" s="1147">
        <v>20</v>
      </c>
      <c r="K2351" s="1147">
        <v>14.99</v>
      </c>
      <c r="L2351" s="1148">
        <v>30</v>
      </c>
      <c r="M2351" s="1138">
        <v>0.08</v>
      </c>
      <c r="N2351" s="1138">
        <v>0.04</v>
      </c>
      <c r="O2351" s="1138">
        <v>0.19</v>
      </c>
      <c r="P2351" s="1138">
        <v>0.19</v>
      </c>
      <c r="Q2351" s="1138">
        <v>0.19</v>
      </c>
      <c r="R2351" s="1138">
        <v>0.19</v>
      </c>
      <c r="S2351" s="1138">
        <v>0.19</v>
      </c>
      <c r="T2351" s="1138">
        <v>0.08</v>
      </c>
      <c r="U2351" s="1138">
        <v>0.19</v>
      </c>
      <c r="V2351" s="1138">
        <v>0.19</v>
      </c>
      <c r="W2351" s="1138">
        <v>0.19</v>
      </c>
      <c r="X2351" s="1132" t="s">
        <v>10</v>
      </c>
      <c r="Y2351" s="1177" t="s">
        <v>1645</v>
      </c>
    </row>
    <row r="2352" spans="2:25" s="360" customFormat="1" ht="15" customHeight="1" x14ac:dyDescent="0.2">
      <c r="B2352" s="1175">
        <v>65</v>
      </c>
      <c r="C2352" s="1139" t="s">
        <v>1647</v>
      </c>
      <c r="D2352" s="1132" t="s">
        <v>1631</v>
      </c>
      <c r="E2352" s="1132" t="s">
        <v>2800</v>
      </c>
      <c r="F2352" s="1133">
        <f t="shared" si="20"/>
        <v>30</v>
      </c>
      <c r="G2352" s="1133">
        <v>15</v>
      </c>
      <c r="H2352" s="1151">
        <f t="shared" si="23"/>
        <v>187.5</v>
      </c>
      <c r="I2352" s="1137">
        <v>0.01</v>
      </c>
      <c r="J2352" s="1147">
        <v>20</v>
      </c>
      <c r="K2352" s="1147">
        <v>14.99</v>
      </c>
      <c r="L2352" s="1148">
        <v>30</v>
      </c>
      <c r="M2352" s="1138">
        <v>0.08</v>
      </c>
      <c r="N2352" s="1138">
        <v>0.04</v>
      </c>
      <c r="O2352" s="1138">
        <v>0.19</v>
      </c>
      <c r="P2352" s="1138">
        <v>0.19</v>
      </c>
      <c r="Q2352" s="1138">
        <v>0.19</v>
      </c>
      <c r="R2352" s="1138">
        <v>0.19</v>
      </c>
      <c r="S2352" s="1138">
        <v>0.19</v>
      </c>
      <c r="T2352" s="1138">
        <v>0.08</v>
      </c>
      <c r="U2352" s="1138">
        <v>0.19</v>
      </c>
      <c r="V2352" s="1138">
        <v>0.19</v>
      </c>
      <c r="W2352" s="1138">
        <v>0.19</v>
      </c>
      <c r="X2352" s="1132" t="s">
        <v>10</v>
      </c>
      <c r="Y2352" s="1177" t="s">
        <v>1632</v>
      </c>
    </row>
    <row r="2353" spans="2:25" s="360" customFormat="1" ht="15" customHeight="1" x14ac:dyDescent="0.2">
      <c r="B2353" s="1175">
        <v>66</v>
      </c>
      <c r="C2353" s="1139" t="s">
        <v>1648</v>
      </c>
      <c r="D2353" s="1132" t="s">
        <v>1631</v>
      </c>
      <c r="E2353" s="1132" t="s">
        <v>2800</v>
      </c>
      <c r="F2353" s="1133">
        <f t="shared" si="20"/>
        <v>35</v>
      </c>
      <c r="G2353" s="1133">
        <v>20</v>
      </c>
      <c r="H2353" s="1151">
        <f t="shared" si="23"/>
        <v>250</v>
      </c>
      <c r="I2353" s="1137">
        <v>0.01</v>
      </c>
      <c r="J2353" s="1147">
        <v>20</v>
      </c>
      <c r="K2353" s="1147">
        <v>14.99</v>
      </c>
      <c r="L2353" s="1148">
        <v>30</v>
      </c>
      <c r="M2353" s="1138">
        <v>0.08</v>
      </c>
      <c r="N2353" s="1138">
        <v>0.04</v>
      </c>
      <c r="O2353" s="1138">
        <v>0.19</v>
      </c>
      <c r="P2353" s="1138">
        <v>0.19</v>
      </c>
      <c r="Q2353" s="1138">
        <v>0.19</v>
      </c>
      <c r="R2353" s="1138">
        <v>0.19</v>
      </c>
      <c r="S2353" s="1138">
        <v>0.19</v>
      </c>
      <c r="T2353" s="1138">
        <v>0.08</v>
      </c>
      <c r="U2353" s="1138">
        <v>0.19</v>
      </c>
      <c r="V2353" s="1138">
        <v>0.19</v>
      </c>
      <c r="W2353" s="1138">
        <v>0.19</v>
      </c>
      <c r="X2353" s="1132" t="s">
        <v>10</v>
      </c>
      <c r="Y2353" s="1177" t="s">
        <v>1632</v>
      </c>
    </row>
    <row r="2354" spans="2:25" s="360" customFormat="1" ht="15" customHeight="1" x14ac:dyDescent="0.2">
      <c r="B2354" s="1175">
        <v>67</v>
      </c>
      <c r="C2354" s="1139" t="s">
        <v>1649</v>
      </c>
      <c r="D2354" s="1132" t="s">
        <v>1631</v>
      </c>
      <c r="E2354" s="1132" t="s">
        <v>2800</v>
      </c>
      <c r="F2354" s="1133">
        <f t="shared" si="20"/>
        <v>40</v>
      </c>
      <c r="G2354" s="1133">
        <v>25</v>
      </c>
      <c r="H2354" s="1151">
        <f t="shared" si="23"/>
        <v>312.5</v>
      </c>
      <c r="I2354" s="1137">
        <v>0.01</v>
      </c>
      <c r="J2354" s="1147">
        <v>20</v>
      </c>
      <c r="K2354" s="1147">
        <v>14.99</v>
      </c>
      <c r="L2354" s="1148">
        <v>30</v>
      </c>
      <c r="M2354" s="1138">
        <v>0.08</v>
      </c>
      <c r="N2354" s="1138">
        <v>0.04</v>
      </c>
      <c r="O2354" s="1138">
        <v>0.19</v>
      </c>
      <c r="P2354" s="1138">
        <v>0.19</v>
      </c>
      <c r="Q2354" s="1138">
        <v>0.19</v>
      </c>
      <c r="R2354" s="1138">
        <v>0.19</v>
      </c>
      <c r="S2354" s="1138">
        <v>0.19</v>
      </c>
      <c r="T2354" s="1138">
        <v>0.08</v>
      </c>
      <c r="U2354" s="1138">
        <v>0.19</v>
      </c>
      <c r="V2354" s="1138">
        <v>0.19</v>
      </c>
      <c r="W2354" s="1138">
        <v>0.19</v>
      </c>
      <c r="X2354" s="1132" t="s">
        <v>10</v>
      </c>
      <c r="Y2354" s="1177" t="s">
        <v>1632</v>
      </c>
    </row>
    <row r="2355" spans="2:25" s="360" customFormat="1" ht="15" customHeight="1" x14ac:dyDescent="0.2">
      <c r="B2355" s="1175">
        <v>68</v>
      </c>
      <c r="C2355" s="1139" t="s">
        <v>1650</v>
      </c>
      <c r="D2355" s="1132" t="s">
        <v>1631</v>
      </c>
      <c r="E2355" s="1132" t="s">
        <v>2800</v>
      </c>
      <c r="F2355" s="1133">
        <f t="shared" ref="F2355:F2381" si="24">+G2355+I2355+K2355</f>
        <v>55</v>
      </c>
      <c r="G2355" s="1133">
        <v>35</v>
      </c>
      <c r="H2355" s="1151">
        <f t="shared" si="23"/>
        <v>437.5</v>
      </c>
      <c r="I2355" s="1137">
        <v>0.01</v>
      </c>
      <c r="J2355" s="1147">
        <v>20</v>
      </c>
      <c r="K2355" s="1147">
        <v>19.989999999999998</v>
      </c>
      <c r="L2355" s="1148">
        <v>5000</v>
      </c>
      <c r="M2355" s="1138">
        <v>0.08</v>
      </c>
      <c r="N2355" s="1138">
        <v>0.04</v>
      </c>
      <c r="O2355" s="1138">
        <v>0.19</v>
      </c>
      <c r="P2355" s="1138">
        <v>0.19</v>
      </c>
      <c r="Q2355" s="1138">
        <v>0.19</v>
      </c>
      <c r="R2355" s="1138">
        <v>0.19</v>
      </c>
      <c r="S2355" s="1138">
        <v>0.19</v>
      </c>
      <c r="T2355" s="1138">
        <v>0.08</v>
      </c>
      <c r="U2355" s="1138">
        <v>0.19</v>
      </c>
      <c r="V2355" s="1138">
        <v>0.19</v>
      </c>
      <c r="W2355" s="1138">
        <v>0.19</v>
      </c>
      <c r="X2355" s="1132" t="s">
        <v>10</v>
      </c>
      <c r="Y2355" s="1177" t="s">
        <v>1632</v>
      </c>
    </row>
    <row r="2356" spans="2:25" s="360" customFormat="1" ht="15" customHeight="1" x14ac:dyDescent="0.2">
      <c r="B2356" s="1175">
        <v>69</v>
      </c>
      <c r="C2356" s="1139" t="s">
        <v>1651</v>
      </c>
      <c r="D2356" s="1132" t="s">
        <v>1631</v>
      </c>
      <c r="E2356" s="1132" t="s">
        <v>2800</v>
      </c>
      <c r="F2356" s="1133">
        <f t="shared" si="24"/>
        <v>60</v>
      </c>
      <c r="G2356" s="1133">
        <v>40</v>
      </c>
      <c r="H2356" s="1151">
        <f t="shared" si="23"/>
        <v>500</v>
      </c>
      <c r="I2356" s="1137">
        <v>0.01</v>
      </c>
      <c r="J2356" s="1147">
        <v>20</v>
      </c>
      <c r="K2356" s="1147">
        <v>19.989999999999998</v>
      </c>
      <c r="L2356" s="1148">
        <v>5000</v>
      </c>
      <c r="M2356" s="1138">
        <v>0.08</v>
      </c>
      <c r="N2356" s="1138">
        <v>0.04</v>
      </c>
      <c r="O2356" s="1138">
        <v>0.19</v>
      </c>
      <c r="P2356" s="1138">
        <v>0.19</v>
      </c>
      <c r="Q2356" s="1138">
        <v>0.19</v>
      </c>
      <c r="R2356" s="1138">
        <v>0.19</v>
      </c>
      <c r="S2356" s="1138">
        <v>0.19</v>
      </c>
      <c r="T2356" s="1138">
        <v>0.08</v>
      </c>
      <c r="U2356" s="1138">
        <v>0.19</v>
      </c>
      <c r="V2356" s="1138">
        <v>0.19</v>
      </c>
      <c r="W2356" s="1138">
        <v>0.19</v>
      </c>
      <c r="X2356" s="1132" t="s">
        <v>10</v>
      </c>
      <c r="Y2356" s="1177" t="s">
        <v>1632</v>
      </c>
    </row>
    <row r="2357" spans="2:25" s="360" customFormat="1" ht="15" customHeight="1" x14ac:dyDescent="0.2">
      <c r="B2357" s="1175">
        <v>70</v>
      </c>
      <c r="C2357" s="1139" t="s">
        <v>1652</v>
      </c>
      <c r="D2357" s="1132" t="s">
        <v>1631</v>
      </c>
      <c r="E2357" s="1132" t="s">
        <v>2800</v>
      </c>
      <c r="F2357" s="1133">
        <f t="shared" si="24"/>
        <v>65</v>
      </c>
      <c r="G2357" s="1133">
        <v>45</v>
      </c>
      <c r="H2357" s="1151">
        <f t="shared" si="23"/>
        <v>562.5</v>
      </c>
      <c r="I2357" s="1137">
        <v>0.01</v>
      </c>
      <c r="J2357" s="1147">
        <v>20</v>
      </c>
      <c r="K2357" s="1147">
        <v>19.989999999999998</v>
      </c>
      <c r="L2357" s="1148">
        <v>5000</v>
      </c>
      <c r="M2357" s="1138">
        <v>0.08</v>
      </c>
      <c r="N2357" s="1138">
        <v>0.04</v>
      </c>
      <c r="O2357" s="1138">
        <v>0.19</v>
      </c>
      <c r="P2357" s="1138">
        <v>0.19</v>
      </c>
      <c r="Q2357" s="1138">
        <v>0.19</v>
      </c>
      <c r="R2357" s="1138">
        <v>0.19</v>
      </c>
      <c r="S2357" s="1138">
        <v>0.19</v>
      </c>
      <c r="T2357" s="1138">
        <v>0.08</v>
      </c>
      <c r="U2357" s="1138">
        <v>0.19</v>
      </c>
      <c r="V2357" s="1138">
        <v>0.19</v>
      </c>
      <c r="W2357" s="1138">
        <v>0.19</v>
      </c>
      <c r="X2357" s="1132" t="s">
        <v>10</v>
      </c>
      <c r="Y2357" s="1177" t="s">
        <v>1632</v>
      </c>
    </row>
    <row r="2358" spans="2:25" s="360" customFormat="1" ht="15" customHeight="1" x14ac:dyDescent="0.2">
      <c r="B2358" s="1175">
        <v>71</v>
      </c>
      <c r="C2358" s="1139" t="s">
        <v>1653</v>
      </c>
      <c r="D2358" s="1132" t="s">
        <v>1631</v>
      </c>
      <c r="E2358" s="1132" t="s">
        <v>2800</v>
      </c>
      <c r="F2358" s="1133">
        <f t="shared" si="24"/>
        <v>80</v>
      </c>
      <c r="G2358" s="1133">
        <v>60</v>
      </c>
      <c r="H2358" s="1151">
        <f t="shared" si="23"/>
        <v>750</v>
      </c>
      <c r="I2358" s="1137">
        <v>0.01</v>
      </c>
      <c r="J2358" s="1147">
        <v>20</v>
      </c>
      <c r="K2358" s="1147">
        <v>19.989999999999998</v>
      </c>
      <c r="L2358" s="1148">
        <v>5000</v>
      </c>
      <c r="M2358" s="1138">
        <v>0.08</v>
      </c>
      <c r="N2358" s="1138">
        <v>0.04</v>
      </c>
      <c r="O2358" s="1138">
        <v>0.19</v>
      </c>
      <c r="P2358" s="1138">
        <v>0.19</v>
      </c>
      <c r="Q2358" s="1138">
        <v>0.19</v>
      </c>
      <c r="R2358" s="1138">
        <v>0.19</v>
      </c>
      <c r="S2358" s="1138">
        <v>0.19</v>
      </c>
      <c r="T2358" s="1138">
        <v>0.08</v>
      </c>
      <c r="U2358" s="1138">
        <v>0.19</v>
      </c>
      <c r="V2358" s="1138">
        <v>0.19</v>
      </c>
      <c r="W2358" s="1138">
        <v>0.19</v>
      </c>
      <c r="X2358" s="1132" t="s">
        <v>10</v>
      </c>
      <c r="Y2358" s="1177" t="s">
        <v>1632</v>
      </c>
    </row>
    <row r="2359" spans="2:25" s="360" customFormat="1" ht="15" customHeight="1" x14ac:dyDescent="0.2">
      <c r="B2359" s="1175">
        <v>72</v>
      </c>
      <c r="C2359" s="1139" t="s">
        <v>1654</v>
      </c>
      <c r="D2359" s="1132" t="s">
        <v>1631</v>
      </c>
      <c r="E2359" s="1132" t="s">
        <v>2800</v>
      </c>
      <c r="F2359" s="1133">
        <f t="shared" si="24"/>
        <v>100</v>
      </c>
      <c r="G2359" s="1133">
        <v>80</v>
      </c>
      <c r="H2359" s="1151">
        <f t="shared" si="23"/>
        <v>1000</v>
      </c>
      <c r="I2359" s="1137">
        <v>0.01</v>
      </c>
      <c r="J2359" s="1147">
        <v>20</v>
      </c>
      <c r="K2359" s="1147">
        <v>19.989999999999998</v>
      </c>
      <c r="L2359" s="1148">
        <v>5000</v>
      </c>
      <c r="M2359" s="1138">
        <v>0.08</v>
      </c>
      <c r="N2359" s="1138">
        <v>0.04</v>
      </c>
      <c r="O2359" s="1138">
        <v>0.19</v>
      </c>
      <c r="P2359" s="1138">
        <v>0.19</v>
      </c>
      <c r="Q2359" s="1138">
        <v>0.19</v>
      </c>
      <c r="R2359" s="1138">
        <v>0.19</v>
      </c>
      <c r="S2359" s="1138">
        <v>0.19</v>
      </c>
      <c r="T2359" s="1138">
        <v>0.08</v>
      </c>
      <c r="U2359" s="1138">
        <v>0.19</v>
      </c>
      <c r="V2359" s="1138">
        <v>0.19</v>
      </c>
      <c r="W2359" s="1138">
        <v>0.19</v>
      </c>
      <c r="X2359" s="1132" t="s">
        <v>10</v>
      </c>
      <c r="Y2359" s="1177" t="s">
        <v>1632</v>
      </c>
    </row>
    <row r="2360" spans="2:25" s="360" customFormat="1" ht="15" customHeight="1" x14ac:dyDescent="0.2">
      <c r="B2360" s="1175">
        <v>73</v>
      </c>
      <c r="C2360" s="1139" t="s">
        <v>1655</v>
      </c>
      <c r="D2360" s="1132" t="s">
        <v>1631</v>
      </c>
      <c r="E2360" s="1132" t="s">
        <v>2800</v>
      </c>
      <c r="F2360" s="1133">
        <f t="shared" si="24"/>
        <v>120</v>
      </c>
      <c r="G2360" s="1133">
        <v>100</v>
      </c>
      <c r="H2360" s="1151">
        <f t="shared" si="23"/>
        <v>1250</v>
      </c>
      <c r="I2360" s="1137">
        <v>0.01</v>
      </c>
      <c r="J2360" s="1147">
        <v>20</v>
      </c>
      <c r="K2360" s="1147">
        <v>19.989999999999998</v>
      </c>
      <c r="L2360" s="1148">
        <v>5000</v>
      </c>
      <c r="M2360" s="1138">
        <v>0.08</v>
      </c>
      <c r="N2360" s="1138">
        <v>0.04</v>
      </c>
      <c r="O2360" s="1138">
        <v>0.19</v>
      </c>
      <c r="P2360" s="1138">
        <v>0.19</v>
      </c>
      <c r="Q2360" s="1138">
        <v>0.19</v>
      </c>
      <c r="R2360" s="1138">
        <v>0.19</v>
      </c>
      <c r="S2360" s="1138">
        <v>0.19</v>
      </c>
      <c r="T2360" s="1138">
        <v>0.08</v>
      </c>
      <c r="U2360" s="1138">
        <v>0.19</v>
      </c>
      <c r="V2360" s="1138">
        <v>0.19</v>
      </c>
      <c r="W2360" s="1138">
        <v>0.19</v>
      </c>
      <c r="X2360" s="1132" t="s">
        <v>10</v>
      </c>
      <c r="Y2360" s="1177" t="s">
        <v>1632</v>
      </c>
    </row>
    <row r="2361" spans="2:25" s="360" customFormat="1" ht="15" customHeight="1" x14ac:dyDescent="0.2">
      <c r="B2361" s="1175">
        <v>74</v>
      </c>
      <c r="C2361" s="1139" t="s">
        <v>1656</v>
      </c>
      <c r="D2361" s="1132" t="s">
        <v>1631</v>
      </c>
      <c r="E2361" s="1132" t="s">
        <v>2800</v>
      </c>
      <c r="F2361" s="1133">
        <f t="shared" si="24"/>
        <v>23</v>
      </c>
      <c r="G2361" s="1133">
        <v>8</v>
      </c>
      <c r="H2361" s="1151">
        <f t="shared" si="23"/>
        <v>100</v>
      </c>
      <c r="I2361" s="1137">
        <v>5.01</v>
      </c>
      <c r="J2361" s="1147">
        <v>500</v>
      </c>
      <c r="K2361" s="1147">
        <v>9.99</v>
      </c>
      <c r="L2361" s="1148">
        <v>1024</v>
      </c>
      <c r="M2361" s="1138">
        <v>0.08</v>
      </c>
      <c r="N2361" s="1138">
        <v>0.04</v>
      </c>
      <c r="O2361" s="1138">
        <v>0.19</v>
      </c>
      <c r="P2361" s="1138">
        <v>0.19</v>
      </c>
      <c r="Q2361" s="1138">
        <v>0.19</v>
      </c>
      <c r="R2361" s="1138">
        <v>0.19</v>
      </c>
      <c r="S2361" s="1138">
        <v>0.19</v>
      </c>
      <c r="T2361" s="1138">
        <v>0.08</v>
      </c>
      <c r="U2361" s="1138">
        <v>0.19</v>
      </c>
      <c r="V2361" s="1138">
        <v>0.19</v>
      </c>
      <c r="W2361" s="1138">
        <v>0.19</v>
      </c>
      <c r="X2361" s="1132" t="s">
        <v>10</v>
      </c>
      <c r="Y2361" s="1177" t="s">
        <v>1657</v>
      </c>
    </row>
    <row r="2362" spans="2:25" s="360" customFormat="1" ht="15" customHeight="1" x14ac:dyDescent="0.2">
      <c r="B2362" s="1175">
        <v>75</v>
      </c>
      <c r="C2362" s="1152" t="s">
        <v>1296</v>
      </c>
      <c r="D2362" s="1132" t="s">
        <v>1631</v>
      </c>
      <c r="E2362" s="1132" t="s">
        <v>2800</v>
      </c>
      <c r="F2362" s="1153">
        <f t="shared" si="24"/>
        <v>10</v>
      </c>
      <c r="G2362" s="1133">
        <v>10</v>
      </c>
      <c r="H2362" s="1151">
        <f t="shared" si="23"/>
        <v>66.666666666666671</v>
      </c>
      <c r="I2362" s="1154"/>
      <c r="J2362" s="1155"/>
      <c r="K2362" s="1156"/>
      <c r="L2362" s="1157"/>
      <c r="M2362" s="1138">
        <v>0.15</v>
      </c>
      <c r="N2362" s="1149" t="s">
        <v>1534</v>
      </c>
      <c r="O2362" s="1138">
        <v>0.15</v>
      </c>
      <c r="P2362" s="1138">
        <v>0.15</v>
      </c>
      <c r="Q2362" s="1138">
        <v>0.15</v>
      </c>
      <c r="R2362" s="1138">
        <v>0.15</v>
      </c>
      <c r="S2362" s="1138">
        <v>0.15</v>
      </c>
      <c r="T2362" s="1138">
        <v>0.15</v>
      </c>
      <c r="U2362" s="1138">
        <v>0.15</v>
      </c>
      <c r="V2362" s="1138">
        <v>0.15</v>
      </c>
      <c r="W2362" s="1138">
        <v>0.15</v>
      </c>
      <c r="X2362" s="1132" t="s">
        <v>10</v>
      </c>
      <c r="Y2362" s="1177" t="s">
        <v>1658</v>
      </c>
    </row>
    <row r="2363" spans="2:25" s="360" customFormat="1" ht="15" customHeight="1" x14ac:dyDescent="0.2">
      <c r="B2363" s="1175">
        <v>76</v>
      </c>
      <c r="C2363" s="1152" t="s">
        <v>1297</v>
      </c>
      <c r="D2363" s="1132" t="s">
        <v>1631</v>
      </c>
      <c r="E2363" s="1132" t="s">
        <v>2800</v>
      </c>
      <c r="F2363" s="1153">
        <f t="shared" si="24"/>
        <v>12</v>
      </c>
      <c r="G2363" s="1133">
        <v>12</v>
      </c>
      <c r="H2363" s="1151">
        <f t="shared" si="23"/>
        <v>80</v>
      </c>
      <c r="I2363" s="1154"/>
      <c r="J2363" s="1155"/>
      <c r="K2363" s="1156"/>
      <c r="L2363" s="1157"/>
      <c r="M2363" s="1138">
        <v>0.15</v>
      </c>
      <c r="N2363" s="1149" t="s">
        <v>1534</v>
      </c>
      <c r="O2363" s="1138">
        <v>0.15</v>
      </c>
      <c r="P2363" s="1138">
        <v>0.15</v>
      </c>
      <c r="Q2363" s="1138">
        <v>0.15</v>
      </c>
      <c r="R2363" s="1138">
        <v>0.15</v>
      </c>
      <c r="S2363" s="1138">
        <v>0.15</v>
      </c>
      <c r="T2363" s="1138">
        <v>0.15</v>
      </c>
      <c r="U2363" s="1138">
        <v>0.15</v>
      </c>
      <c r="V2363" s="1138">
        <v>0.15</v>
      </c>
      <c r="W2363" s="1138">
        <v>0.15</v>
      </c>
      <c r="X2363" s="1132" t="s">
        <v>10</v>
      </c>
      <c r="Y2363" s="1177" t="s">
        <v>1658</v>
      </c>
    </row>
    <row r="2364" spans="2:25" s="360" customFormat="1" ht="15" customHeight="1" x14ac:dyDescent="0.2">
      <c r="B2364" s="1175">
        <v>77</v>
      </c>
      <c r="C2364" s="1152" t="s">
        <v>1298</v>
      </c>
      <c r="D2364" s="1132" t="s">
        <v>1631</v>
      </c>
      <c r="E2364" s="1132" t="s">
        <v>2800</v>
      </c>
      <c r="F2364" s="1153">
        <f t="shared" si="24"/>
        <v>15</v>
      </c>
      <c r="G2364" s="1133">
        <v>15</v>
      </c>
      <c r="H2364" s="1151">
        <f t="shared" si="23"/>
        <v>100</v>
      </c>
      <c r="I2364" s="1154"/>
      <c r="J2364" s="1155"/>
      <c r="K2364" s="1156"/>
      <c r="L2364" s="1157"/>
      <c r="M2364" s="1138">
        <v>0.15</v>
      </c>
      <c r="N2364" s="1149" t="s">
        <v>1534</v>
      </c>
      <c r="O2364" s="1138">
        <v>0.15</v>
      </c>
      <c r="P2364" s="1138">
        <v>0.15</v>
      </c>
      <c r="Q2364" s="1138">
        <v>0.15</v>
      </c>
      <c r="R2364" s="1138">
        <v>0.15</v>
      </c>
      <c r="S2364" s="1138">
        <v>0.15</v>
      </c>
      <c r="T2364" s="1138">
        <v>0.15</v>
      </c>
      <c r="U2364" s="1138">
        <v>0.15</v>
      </c>
      <c r="V2364" s="1138">
        <v>0.15</v>
      </c>
      <c r="W2364" s="1138">
        <v>0.15</v>
      </c>
      <c r="X2364" s="1132" t="s">
        <v>10</v>
      </c>
      <c r="Y2364" s="1177" t="s">
        <v>1658</v>
      </c>
    </row>
    <row r="2365" spans="2:25" s="360" customFormat="1" ht="15" customHeight="1" x14ac:dyDescent="0.2">
      <c r="B2365" s="1175">
        <v>78</v>
      </c>
      <c r="C2365" s="1152" t="s">
        <v>1299</v>
      </c>
      <c r="D2365" s="1132" t="s">
        <v>1631</v>
      </c>
      <c r="E2365" s="1132" t="s">
        <v>2800</v>
      </c>
      <c r="F2365" s="1153">
        <f t="shared" si="24"/>
        <v>20</v>
      </c>
      <c r="G2365" s="1133">
        <v>20</v>
      </c>
      <c r="H2365" s="1151">
        <f t="shared" si="23"/>
        <v>133.33333333333334</v>
      </c>
      <c r="I2365" s="1154"/>
      <c r="J2365" s="1155"/>
      <c r="K2365" s="1156"/>
      <c r="L2365" s="1157"/>
      <c r="M2365" s="1138">
        <v>0.15</v>
      </c>
      <c r="N2365" s="1149" t="s">
        <v>1534</v>
      </c>
      <c r="O2365" s="1138">
        <v>0.15</v>
      </c>
      <c r="P2365" s="1138">
        <v>0.15</v>
      </c>
      <c r="Q2365" s="1138">
        <v>0.15</v>
      </c>
      <c r="R2365" s="1138">
        <v>0.15</v>
      </c>
      <c r="S2365" s="1138">
        <v>0.15</v>
      </c>
      <c r="T2365" s="1138">
        <v>0.15</v>
      </c>
      <c r="U2365" s="1138">
        <v>0.15</v>
      </c>
      <c r="V2365" s="1138">
        <v>0.15</v>
      </c>
      <c r="W2365" s="1138">
        <v>0.15</v>
      </c>
      <c r="X2365" s="1132" t="s">
        <v>10</v>
      </c>
      <c r="Y2365" s="1177" t="s">
        <v>1658</v>
      </c>
    </row>
    <row r="2366" spans="2:25" s="360" customFormat="1" ht="15" customHeight="1" x14ac:dyDescent="0.2">
      <c r="B2366" s="1175">
        <v>79</v>
      </c>
      <c r="C2366" s="1152" t="s">
        <v>1300</v>
      </c>
      <c r="D2366" s="1132" t="s">
        <v>1631</v>
      </c>
      <c r="E2366" s="1132" t="s">
        <v>2800</v>
      </c>
      <c r="F2366" s="1153">
        <f t="shared" si="24"/>
        <v>25</v>
      </c>
      <c r="G2366" s="1133">
        <v>25</v>
      </c>
      <c r="H2366" s="1151">
        <f t="shared" si="23"/>
        <v>166.66666666666669</v>
      </c>
      <c r="I2366" s="1154"/>
      <c r="J2366" s="1155"/>
      <c r="K2366" s="1156"/>
      <c r="L2366" s="1157"/>
      <c r="M2366" s="1138">
        <v>0.15</v>
      </c>
      <c r="N2366" s="1149" t="s">
        <v>1534</v>
      </c>
      <c r="O2366" s="1138">
        <v>0.15</v>
      </c>
      <c r="P2366" s="1138">
        <v>0.15</v>
      </c>
      <c r="Q2366" s="1138">
        <v>0.15</v>
      </c>
      <c r="R2366" s="1138">
        <v>0.15</v>
      </c>
      <c r="S2366" s="1138">
        <v>0.15</v>
      </c>
      <c r="T2366" s="1138">
        <v>0.15</v>
      </c>
      <c r="U2366" s="1138">
        <v>0.15</v>
      </c>
      <c r="V2366" s="1138">
        <v>0.15</v>
      </c>
      <c r="W2366" s="1138">
        <v>0.15</v>
      </c>
      <c r="X2366" s="1132" t="s">
        <v>10</v>
      </c>
      <c r="Y2366" s="1177" t="s">
        <v>1658</v>
      </c>
    </row>
    <row r="2367" spans="2:25" s="360" customFormat="1" ht="15" customHeight="1" x14ac:dyDescent="0.2">
      <c r="B2367" s="1175">
        <v>80</v>
      </c>
      <c r="C2367" s="1152" t="s">
        <v>1301</v>
      </c>
      <c r="D2367" s="1132" t="s">
        <v>1631</v>
      </c>
      <c r="E2367" s="1132" t="s">
        <v>2800</v>
      </c>
      <c r="F2367" s="1153">
        <f t="shared" si="24"/>
        <v>30</v>
      </c>
      <c r="G2367" s="1133">
        <v>30</v>
      </c>
      <c r="H2367" s="1151">
        <f t="shared" si="23"/>
        <v>200</v>
      </c>
      <c r="I2367" s="1154"/>
      <c r="J2367" s="1155"/>
      <c r="K2367" s="1156"/>
      <c r="L2367" s="1157"/>
      <c r="M2367" s="1138">
        <v>0.15</v>
      </c>
      <c r="N2367" s="1149" t="s">
        <v>1534</v>
      </c>
      <c r="O2367" s="1138">
        <v>0.15</v>
      </c>
      <c r="P2367" s="1138">
        <v>0.15</v>
      </c>
      <c r="Q2367" s="1138">
        <v>0.15</v>
      </c>
      <c r="R2367" s="1138">
        <v>0.15</v>
      </c>
      <c r="S2367" s="1138">
        <v>0.15</v>
      </c>
      <c r="T2367" s="1138">
        <v>0.15</v>
      </c>
      <c r="U2367" s="1138">
        <v>0.15</v>
      </c>
      <c r="V2367" s="1138">
        <v>0.15</v>
      </c>
      <c r="W2367" s="1138">
        <v>0.15</v>
      </c>
      <c r="X2367" s="1132" t="s">
        <v>10</v>
      </c>
      <c r="Y2367" s="1177" t="s">
        <v>1658</v>
      </c>
    </row>
    <row r="2368" spans="2:25" s="360" customFormat="1" ht="15" customHeight="1" x14ac:dyDescent="0.2">
      <c r="B2368" s="1175">
        <v>81</v>
      </c>
      <c r="C2368" s="1152" t="s">
        <v>1302</v>
      </c>
      <c r="D2368" s="1132" t="s">
        <v>1631</v>
      </c>
      <c r="E2368" s="1132" t="s">
        <v>2800</v>
      </c>
      <c r="F2368" s="1153">
        <f t="shared" si="24"/>
        <v>35</v>
      </c>
      <c r="G2368" s="1133">
        <v>35</v>
      </c>
      <c r="H2368" s="1151">
        <f t="shared" si="23"/>
        <v>233.33333333333334</v>
      </c>
      <c r="I2368" s="1154"/>
      <c r="J2368" s="1155"/>
      <c r="K2368" s="1156"/>
      <c r="L2368" s="1157"/>
      <c r="M2368" s="1138">
        <v>0.15</v>
      </c>
      <c r="N2368" s="1149" t="s">
        <v>1534</v>
      </c>
      <c r="O2368" s="1138">
        <v>0.15</v>
      </c>
      <c r="P2368" s="1138">
        <v>0.15</v>
      </c>
      <c r="Q2368" s="1138">
        <v>0.15</v>
      </c>
      <c r="R2368" s="1138">
        <v>0.15</v>
      </c>
      <c r="S2368" s="1138">
        <v>0.15</v>
      </c>
      <c r="T2368" s="1138">
        <v>0.15</v>
      </c>
      <c r="U2368" s="1138">
        <v>0.15</v>
      </c>
      <c r="V2368" s="1138">
        <v>0.15</v>
      </c>
      <c r="W2368" s="1138">
        <v>0.15</v>
      </c>
      <c r="X2368" s="1132" t="s">
        <v>10</v>
      </c>
      <c r="Y2368" s="1177" t="s">
        <v>1658</v>
      </c>
    </row>
    <row r="2369" spans="2:25" s="360" customFormat="1" ht="15" customHeight="1" x14ac:dyDescent="0.2">
      <c r="B2369" s="1175">
        <v>82</v>
      </c>
      <c r="C2369" s="1152" t="s">
        <v>1303</v>
      </c>
      <c r="D2369" s="1132" t="s">
        <v>1631</v>
      </c>
      <c r="E2369" s="1132" t="s">
        <v>2800</v>
      </c>
      <c r="F2369" s="1153">
        <f t="shared" si="24"/>
        <v>40</v>
      </c>
      <c r="G2369" s="1133">
        <v>40</v>
      </c>
      <c r="H2369" s="1151">
        <f t="shared" si="23"/>
        <v>266.66666666666669</v>
      </c>
      <c r="I2369" s="1154"/>
      <c r="J2369" s="1155"/>
      <c r="K2369" s="1156"/>
      <c r="L2369" s="1157"/>
      <c r="M2369" s="1138">
        <v>0.15</v>
      </c>
      <c r="N2369" s="1149" t="s">
        <v>1534</v>
      </c>
      <c r="O2369" s="1138">
        <v>0.15</v>
      </c>
      <c r="P2369" s="1138">
        <v>0.15</v>
      </c>
      <c r="Q2369" s="1138">
        <v>0.15</v>
      </c>
      <c r="R2369" s="1138">
        <v>0.15</v>
      </c>
      <c r="S2369" s="1138">
        <v>0.15</v>
      </c>
      <c r="T2369" s="1138">
        <v>0.15</v>
      </c>
      <c r="U2369" s="1138">
        <v>0.15</v>
      </c>
      <c r="V2369" s="1138">
        <v>0.15</v>
      </c>
      <c r="W2369" s="1138">
        <v>0.15</v>
      </c>
      <c r="X2369" s="1132" t="s">
        <v>10</v>
      </c>
      <c r="Y2369" s="1177" t="s">
        <v>1658</v>
      </c>
    </row>
    <row r="2370" spans="2:25" s="360" customFormat="1" ht="15" customHeight="1" x14ac:dyDescent="0.2">
      <c r="B2370" s="1175">
        <v>83</v>
      </c>
      <c r="C2370" s="1152" t="s">
        <v>1304</v>
      </c>
      <c r="D2370" s="1132" t="s">
        <v>1631</v>
      </c>
      <c r="E2370" s="1132" t="s">
        <v>2800</v>
      </c>
      <c r="F2370" s="1153">
        <f t="shared" si="24"/>
        <v>50</v>
      </c>
      <c r="G2370" s="1133">
        <v>50</v>
      </c>
      <c r="H2370" s="1151">
        <f t="shared" si="23"/>
        <v>333.33333333333337</v>
      </c>
      <c r="I2370" s="1154"/>
      <c r="J2370" s="1155"/>
      <c r="K2370" s="1156"/>
      <c r="L2370" s="1157"/>
      <c r="M2370" s="1138">
        <v>0.15</v>
      </c>
      <c r="N2370" s="1149" t="s">
        <v>1534</v>
      </c>
      <c r="O2370" s="1138">
        <v>0.15</v>
      </c>
      <c r="P2370" s="1138">
        <v>0.15</v>
      </c>
      <c r="Q2370" s="1138">
        <v>0.15</v>
      </c>
      <c r="R2370" s="1138">
        <v>0.15</v>
      </c>
      <c r="S2370" s="1138">
        <v>0.15</v>
      </c>
      <c r="T2370" s="1138">
        <v>0.15</v>
      </c>
      <c r="U2370" s="1138">
        <v>0.15</v>
      </c>
      <c r="V2370" s="1138">
        <v>0.15</v>
      </c>
      <c r="W2370" s="1138">
        <v>0.15</v>
      </c>
      <c r="X2370" s="1132" t="s">
        <v>10</v>
      </c>
      <c r="Y2370" s="1177" t="s">
        <v>1658</v>
      </c>
    </row>
    <row r="2371" spans="2:25" s="360" customFormat="1" ht="15" customHeight="1" x14ac:dyDescent="0.2">
      <c r="B2371" s="1175">
        <v>84</v>
      </c>
      <c r="C2371" s="1152" t="s">
        <v>1305</v>
      </c>
      <c r="D2371" s="1132" t="s">
        <v>1631</v>
      </c>
      <c r="E2371" s="1132" t="s">
        <v>2800</v>
      </c>
      <c r="F2371" s="1153">
        <f t="shared" si="24"/>
        <v>55</v>
      </c>
      <c r="G2371" s="1133">
        <v>55</v>
      </c>
      <c r="H2371" s="1151">
        <f t="shared" si="23"/>
        <v>366.66666666666669</v>
      </c>
      <c r="I2371" s="1154"/>
      <c r="J2371" s="1155"/>
      <c r="K2371" s="1156"/>
      <c r="L2371" s="1157"/>
      <c r="M2371" s="1138">
        <v>0.15</v>
      </c>
      <c r="N2371" s="1149" t="s">
        <v>1534</v>
      </c>
      <c r="O2371" s="1138">
        <v>0.15</v>
      </c>
      <c r="P2371" s="1138">
        <v>0.15</v>
      </c>
      <c r="Q2371" s="1138">
        <v>0.15</v>
      </c>
      <c r="R2371" s="1138">
        <v>0.15</v>
      </c>
      <c r="S2371" s="1138">
        <v>0.15</v>
      </c>
      <c r="T2371" s="1138">
        <v>0.15</v>
      </c>
      <c r="U2371" s="1138">
        <v>0.15</v>
      </c>
      <c r="V2371" s="1138">
        <v>0.15</v>
      </c>
      <c r="W2371" s="1138">
        <v>0.15</v>
      </c>
      <c r="X2371" s="1132" t="s">
        <v>10</v>
      </c>
      <c r="Y2371" s="1177" t="s">
        <v>1658</v>
      </c>
    </row>
    <row r="2372" spans="2:25" s="360" customFormat="1" ht="15" customHeight="1" x14ac:dyDescent="0.2">
      <c r="B2372" s="1175">
        <v>85</v>
      </c>
      <c r="C2372" s="1152" t="s">
        <v>1306</v>
      </c>
      <c r="D2372" s="1132" t="s">
        <v>1631</v>
      </c>
      <c r="E2372" s="1132" t="s">
        <v>2800</v>
      </c>
      <c r="F2372" s="1153">
        <f t="shared" si="24"/>
        <v>60</v>
      </c>
      <c r="G2372" s="1133">
        <v>60</v>
      </c>
      <c r="H2372" s="1151">
        <f t="shared" si="23"/>
        <v>400</v>
      </c>
      <c r="I2372" s="1154"/>
      <c r="J2372" s="1155"/>
      <c r="K2372" s="1156"/>
      <c r="L2372" s="1157"/>
      <c r="M2372" s="1138">
        <v>0.15</v>
      </c>
      <c r="N2372" s="1149" t="s">
        <v>1534</v>
      </c>
      <c r="O2372" s="1138">
        <v>0.15</v>
      </c>
      <c r="P2372" s="1138">
        <v>0.15</v>
      </c>
      <c r="Q2372" s="1138">
        <v>0.15</v>
      </c>
      <c r="R2372" s="1138">
        <v>0.15</v>
      </c>
      <c r="S2372" s="1138">
        <v>0.15</v>
      </c>
      <c r="T2372" s="1138">
        <v>0.15</v>
      </c>
      <c r="U2372" s="1138">
        <v>0.15</v>
      </c>
      <c r="V2372" s="1138">
        <v>0.15</v>
      </c>
      <c r="W2372" s="1138">
        <v>0.15</v>
      </c>
      <c r="X2372" s="1132" t="s">
        <v>10</v>
      </c>
      <c r="Y2372" s="1177" t="s">
        <v>1658</v>
      </c>
    </row>
    <row r="2373" spans="2:25" s="360" customFormat="1" ht="15" customHeight="1" x14ac:dyDescent="0.2">
      <c r="B2373" s="1175">
        <v>86</v>
      </c>
      <c r="C2373" s="1152" t="s">
        <v>1307</v>
      </c>
      <c r="D2373" s="1132" t="s">
        <v>1631</v>
      </c>
      <c r="E2373" s="1132" t="s">
        <v>2800</v>
      </c>
      <c r="F2373" s="1153">
        <f t="shared" si="24"/>
        <v>65</v>
      </c>
      <c r="G2373" s="1133">
        <v>65</v>
      </c>
      <c r="H2373" s="1151">
        <f t="shared" si="23"/>
        <v>433.33333333333337</v>
      </c>
      <c r="I2373" s="1154"/>
      <c r="J2373" s="1155"/>
      <c r="K2373" s="1156"/>
      <c r="L2373" s="1157"/>
      <c r="M2373" s="1138">
        <v>0.15</v>
      </c>
      <c r="N2373" s="1149" t="s">
        <v>1534</v>
      </c>
      <c r="O2373" s="1138">
        <v>0.15</v>
      </c>
      <c r="P2373" s="1138">
        <v>0.15</v>
      </c>
      <c r="Q2373" s="1138">
        <v>0.15</v>
      </c>
      <c r="R2373" s="1138">
        <v>0.15</v>
      </c>
      <c r="S2373" s="1138">
        <v>0.15</v>
      </c>
      <c r="T2373" s="1138">
        <v>0.15</v>
      </c>
      <c r="U2373" s="1138">
        <v>0.15</v>
      </c>
      <c r="V2373" s="1138">
        <v>0.15</v>
      </c>
      <c r="W2373" s="1138">
        <v>0.15</v>
      </c>
      <c r="X2373" s="1132" t="s">
        <v>10</v>
      </c>
      <c r="Y2373" s="1177" t="s">
        <v>1658</v>
      </c>
    </row>
    <row r="2374" spans="2:25" s="360" customFormat="1" ht="15" customHeight="1" x14ac:dyDescent="0.2">
      <c r="B2374" s="1175">
        <v>87</v>
      </c>
      <c r="C2374" s="1152" t="s">
        <v>1308</v>
      </c>
      <c r="D2374" s="1132" t="s">
        <v>1631</v>
      </c>
      <c r="E2374" s="1132" t="s">
        <v>2800</v>
      </c>
      <c r="F2374" s="1153">
        <f t="shared" si="24"/>
        <v>70</v>
      </c>
      <c r="G2374" s="1133">
        <v>70</v>
      </c>
      <c r="H2374" s="1151">
        <f t="shared" si="23"/>
        <v>466.66666666666669</v>
      </c>
      <c r="I2374" s="1154"/>
      <c r="J2374" s="1155"/>
      <c r="K2374" s="1156"/>
      <c r="L2374" s="1157"/>
      <c r="M2374" s="1138">
        <v>0.15</v>
      </c>
      <c r="N2374" s="1149" t="s">
        <v>1534</v>
      </c>
      <c r="O2374" s="1138">
        <v>0.15</v>
      </c>
      <c r="P2374" s="1138">
        <v>0.15</v>
      </c>
      <c r="Q2374" s="1138">
        <v>0.15</v>
      </c>
      <c r="R2374" s="1138">
        <v>0.15</v>
      </c>
      <c r="S2374" s="1138">
        <v>0.15</v>
      </c>
      <c r="T2374" s="1138">
        <v>0.15</v>
      </c>
      <c r="U2374" s="1138">
        <v>0.15</v>
      </c>
      <c r="V2374" s="1138">
        <v>0.15</v>
      </c>
      <c r="W2374" s="1138">
        <v>0.15</v>
      </c>
      <c r="X2374" s="1132" t="s">
        <v>10</v>
      </c>
      <c r="Y2374" s="1177" t="s">
        <v>1658</v>
      </c>
    </row>
    <row r="2375" spans="2:25" s="360" customFormat="1" ht="15" customHeight="1" x14ac:dyDescent="0.2">
      <c r="B2375" s="1175">
        <v>88</v>
      </c>
      <c r="C2375" s="1152" t="s">
        <v>1309</v>
      </c>
      <c r="D2375" s="1132" t="s">
        <v>1631</v>
      </c>
      <c r="E2375" s="1132" t="s">
        <v>2800</v>
      </c>
      <c r="F2375" s="1153">
        <f t="shared" si="24"/>
        <v>80</v>
      </c>
      <c r="G2375" s="1133">
        <v>80</v>
      </c>
      <c r="H2375" s="1151">
        <f t="shared" si="23"/>
        <v>533.33333333333337</v>
      </c>
      <c r="I2375" s="1154"/>
      <c r="J2375" s="1155"/>
      <c r="K2375" s="1156"/>
      <c r="L2375" s="1157"/>
      <c r="M2375" s="1138">
        <v>0.15</v>
      </c>
      <c r="N2375" s="1149" t="s">
        <v>1534</v>
      </c>
      <c r="O2375" s="1138">
        <v>0.15</v>
      </c>
      <c r="P2375" s="1138">
        <v>0.15</v>
      </c>
      <c r="Q2375" s="1138">
        <v>0.15</v>
      </c>
      <c r="R2375" s="1138">
        <v>0.15</v>
      </c>
      <c r="S2375" s="1138">
        <v>0.15</v>
      </c>
      <c r="T2375" s="1138">
        <v>0.15</v>
      </c>
      <c r="U2375" s="1138">
        <v>0.15</v>
      </c>
      <c r="V2375" s="1138">
        <v>0.15</v>
      </c>
      <c r="W2375" s="1138">
        <v>0.15</v>
      </c>
      <c r="X2375" s="1132" t="s">
        <v>10</v>
      </c>
      <c r="Y2375" s="1177" t="s">
        <v>1658</v>
      </c>
    </row>
    <row r="2376" spans="2:25" s="360" customFormat="1" ht="15" customHeight="1" x14ac:dyDescent="0.2">
      <c r="B2376" s="1175">
        <v>89</v>
      </c>
      <c r="C2376" s="1152" t="s">
        <v>1310</v>
      </c>
      <c r="D2376" s="1132" t="s">
        <v>1631</v>
      </c>
      <c r="E2376" s="1132" t="s">
        <v>2800</v>
      </c>
      <c r="F2376" s="1153">
        <f t="shared" si="24"/>
        <v>100</v>
      </c>
      <c r="G2376" s="1133">
        <v>100</v>
      </c>
      <c r="H2376" s="1151">
        <f t="shared" si="23"/>
        <v>666.66666666666674</v>
      </c>
      <c r="I2376" s="1154"/>
      <c r="J2376" s="1155"/>
      <c r="K2376" s="1156"/>
      <c r="L2376" s="1157"/>
      <c r="M2376" s="1138">
        <v>0.15</v>
      </c>
      <c r="N2376" s="1149" t="s">
        <v>1534</v>
      </c>
      <c r="O2376" s="1138">
        <v>0.15</v>
      </c>
      <c r="P2376" s="1138">
        <v>0.15</v>
      </c>
      <c r="Q2376" s="1138">
        <v>0.15</v>
      </c>
      <c r="R2376" s="1138">
        <v>0.15</v>
      </c>
      <c r="S2376" s="1138">
        <v>0.15</v>
      </c>
      <c r="T2376" s="1138">
        <v>0.15</v>
      </c>
      <c r="U2376" s="1138">
        <v>0.15</v>
      </c>
      <c r="V2376" s="1138">
        <v>0.15</v>
      </c>
      <c r="W2376" s="1138">
        <v>0.15</v>
      </c>
      <c r="X2376" s="1132" t="s">
        <v>10</v>
      </c>
      <c r="Y2376" s="1177" t="s">
        <v>1658</v>
      </c>
    </row>
    <row r="2377" spans="2:25" s="360" customFormat="1" ht="15" customHeight="1" x14ac:dyDescent="0.2">
      <c r="B2377" s="1175">
        <v>90</v>
      </c>
      <c r="C2377" s="1152" t="s">
        <v>1311</v>
      </c>
      <c r="D2377" s="1132" t="s">
        <v>1631</v>
      </c>
      <c r="E2377" s="1132" t="s">
        <v>2800</v>
      </c>
      <c r="F2377" s="1153">
        <f t="shared" si="24"/>
        <v>120</v>
      </c>
      <c r="G2377" s="1133">
        <v>120</v>
      </c>
      <c r="H2377" s="1151">
        <f t="shared" si="23"/>
        <v>800</v>
      </c>
      <c r="I2377" s="1154"/>
      <c r="J2377" s="1155"/>
      <c r="K2377" s="1156"/>
      <c r="L2377" s="1157"/>
      <c r="M2377" s="1138">
        <v>0.15</v>
      </c>
      <c r="N2377" s="1149" t="s">
        <v>1534</v>
      </c>
      <c r="O2377" s="1138">
        <v>0.15</v>
      </c>
      <c r="P2377" s="1138">
        <v>0.15</v>
      </c>
      <c r="Q2377" s="1138">
        <v>0.15</v>
      </c>
      <c r="R2377" s="1138">
        <v>0.15</v>
      </c>
      <c r="S2377" s="1138">
        <v>0.15</v>
      </c>
      <c r="T2377" s="1138">
        <v>0.15</v>
      </c>
      <c r="U2377" s="1138">
        <v>0.15</v>
      </c>
      <c r="V2377" s="1138">
        <v>0.15</v>
      </c>
      <c r="W2377" s="1138">
        <v>0.15</v>
      </c>
      <c r="X2377" s="1132" t="s">
        <v>10</v>
      </c>
      <c r="Y2377" s="1177" t="s">
        <v>1658</v>
      </c>
    </row>
    <row r="2378" spans="2:25" s="360" customFormat="1" ht="15" customHeight="1" x14ac:dyDescent="0.2">
      <c r="B2378" s="1175">
        <v>91</v>
      </c>
      <c r="C2378" s="1152" t="s">
        <v>1312</v>
      </c>
      <c r="D2378" s="1132" t="s">
        <v>1631</v>
      </c>
      <c r="E2378" s="1132" t="s">
        <v>2800</v>
      </c>
      <c r="F2378" s="1153">
        <f t="shared" si="24"/>
        <v>150</v>
      </c>
      <c r="G2378" s="1133">
        <v>150</v>
      </c>
      <c r="H2378" s="1151">
        <f t="shared" si="23"/>
        <v>1000</v>
      </c>
      <c r="I2378" s="1154"/>
      <c r="J2378" s="1155"/>
      <c r="K2378" s="1156"/>
      <c r="L2378" s="1157"/>
      <c r="M2378" s="1138">
        <v>0.15</v>
      </c>
      <c r="N2378" s="1149" t="s">
        <v>1534</v>
      </c>
      <c r="O2378" s="1138">
        <v>0.15</v>
      </c>
      <c r="P2378" s="1138">
        <v>0.15</v>
      </c>
      <c r="Q2378" s="1138">
        <v>0.15</v>
      </c>
      <c r="R2378" s="1138">
        <v>0.15</v>
      </c>
      <c r="S2378" s="1138">
        <v>0.15</v>
      </c>
      <c r="T2378" s="1138">
        <v>0.15</v>
      </c>
      <c r="U2378" s="1138">
        <v>0.15</v>
      </c>
      <c r="V2378" s="1138">
        <v>0.15</v>
      </c>
      <c r="W2378" s="1138">
        <v>0.15</v>
      </c>
      <c r="X2378" s="1132" t="s">
        <v>10</v>
      </c>
      <c r="Y2378" s="1177" t="s">
        <v>1658</v>
      </c>
    </row>
    <row r="2379" spans="2:25" s="360" customFormat="1" ht="15" customHeight="1" x14ac:dyDescent="0.2">
      <c r="B2379" s="1175">
        <v>92</v>
      </c>
      <c r="C2379" s="1152" t="s">
        <v>1313</v>
      </c>
      <c r="D2379" s="1132" t="s">
        <v>1631</v>
      </c>
      <c r="E2379" s="1132" t="s">
        <v>2800</v>
      </c>
      <c r="F2379" s="1153">
        <f t="shared" si="24"/>
        <v>200</v>
      </c>
      <c r="G2379" s="1133">
        <v>200</v>
      </c>
      <c r="H2379" s="1151">
        <f t="shared" si="23"/>
        <v>1333.3333333333335</v>
      </c>
      <c r="I2379" s="1154"/>
      <c r="J2379" s="1155"/>
      <c r="K2379" s="1156"/>
      <c r="L2379" s="1157"/>
      <c r="M2379" s="1138">
        <v>0.15</v>
      </c>
      <c r="N2379" s="1149" t="s">
        <v>1534</v>
      </c>
      <c r="O2379" s="1138">
        <v>0.15</v>
      </c>
      <c r="P2379" s="1138">
        <v>0.15</v>
      </c>
      <c r="Q2379" s="1138">
        <v>0.15</v>
      </c>
      <c r="R2379" s="1138">
        <v>0.15</v>
      </c>
      <c r="S2379" s="1138">
        <v>0.15</v>
      </c>
      <c r="T2379" s="1138">
        <v>0.15</v>
      </c>
      <c r="U2379" s="1138">
        <v>0.15</v>
      </c>
      <c r="V2379" s="1138">
        <v>0.15</v>
      </c>
      <c r="W2379" s="1138">
        <v>0.15</v>
      </c>
      <c r="X2379" s="1132" t="s">
        <v>10</v>
      </c>
      <c r="Y2379" s="1177" t="s">
        <v>1658</v>
      </c>
    </row>
    <row r="2380" spans="2:25" s="360" customFormat="1" ht="15" customHeight="1" x14ac:dyDescent="0.2">
      <c r="B2380" s="1175">
        <v>93</v>
      </c>
      <c r="C2380" s="1152" t="s">
        <v>1314</v>
      </c>
      <c r="D2380" s="1132" t="s">
        <v>1631</v>
      </c>
      <c r="E2380" s="1132" t="s">
        <v>2800</v>
      </c>
      <c r="F2380" s="1153">
        <f t="shared" si="24"/>
        <v>250</v>
      </c>
      <c r="G2380" s="1133">
        <v>250</v>
      </c>
      <c r="H2380" s="1151">
        <f t="shared" si="23"/>
        <v>1666.6666666666667</v>
      </c>
      <c r="I2380" s="1154"/>
      <c r="J2380" s="1155"/>
      <c r="K2380" s="1156"/>
      <c r="L2380" s="1157"/>
      <c r="M2380" s="1138">
        <v>0.15</v>
      </c>
      <c r="N2380" s="1149" t="s">
        <v>1534</v>
      </c>
      <c r="O2380" s="1138">
        <v>0.15</v>
      </c>
      <c r="P2380" s="1138">
        <v>0.15</v>
      </c>
      <c r="Q2380" s="1138">
        <v>0.15</v>
      </c>
      <c r="R2380" s="1138">
        <v>0.15</v>
      </c>
      <c r="S2380" s="1138">
        <v>0.15</v>
      </c>
      <c r="T2380" s="1138">
        <v>0.15</v>
      </c>
      <c r="U2380" s="1138">
        <v>0.15</v>
      </c>
      <c r="V2380" s="1138">
        <v>0.15</v>
      </c>
      <c r="W2380" s="1138">
        <v>0.15</v>
      </c>
      <c r="X2380" s="1132" t="s">
        <v>10</v>
      </c>
      <c r="Y2380" s="1177" t="s">
        <v>1658</v>
      </c>
    </row>
    <row r="2381" spans="2:25" s="360" customFormat="1" ht="15" customHeight="1" thickBot="1" x14ac:dyDescent="0.25">
      <c r="B2381" s="1179">
        <v>94</v>
      </c>
      <c r="C2381" s="1158" t="s">
        <v>1315</v>
      </c>
      <c r="D2381" s="1159" t="s">
        <v>1631</v>
      </c>
      <c r="E2381" s="1159" t="s">
        <v>2800</v>
      </c>
      <c r="F2381" s="1160">
        <f t="shared" si="24"/>
        <v>300</v>
      </c>
      <c r="G2381" s="1161">
        <v>300</v>
      </c>
      <c r="H2381" s="1162">
        <f t="shared" si="23"/>
        <v>2000</v>
      </c>
      <c r="I2381" s="1163"/>
      <c r="J2381" s="1163"/>
      <c r="K2381" s="1164"/>
      <c r="L2381" s="1165"/>
      <c r="M2381" s="1166">
        <v>0.15</v>
      </c>
      <c r="N2381" s="1167" t="s">
        <v>1534</v>
      </c>
      <c r="O2381" s="1166">
        <v>0.15</v>
      </c>
      <c r="P2381" s="1166">
        <v>0.15</v>
      </c>
      <c r="Q2381" s="1166">
        <v>0.15</v>
      </c>
      <c r="R2381" s="1166">
        <v>0.15</v>
      </c>
      <c r="S2381" s="1166">
        <v>0.15</v>
      </c>
      <c r="T2381" s="1166">
        <v>0.15</v>
      </c>
      <c r="U2381" s="1166">
        <v>0.15</v>
      </c>
      <c r="V2381" s="1166">
        <v>0.15</v>
      </c>
      <c r="W2381" s="1166">
        <v>0.15</v>
      </c>
      <c r="X2381" s="1159" t="s">
        <v>10</v>
      </c>
      <c r="Y2381" s="1180" t="s">
        <v>1658</v>
      </c>
    </row>
    <row r="2382" spans="2:25" s="360" customFormat="1" ht="15" customHeight="1" x14ac:dyDescent="0.2">
      <c r="B2382" s="5154" t="s">
        <v>1623</v>
      </c>
      <c r="C2382" s="5155"/>
      <c r="D2382" s="5155"/>
      <c r="E2382" s="1168"/>
      <c r="F2382" s="1169"/>
      <c r="G2382" s="1169"/>
      <c r="H2382" s="1169"/>
      <c r="I2382" s="1169"/>
      <c r="J2382" s="1169"/>
      <c r="K2382" s="1169"/>
      <c r="L2382" s="1169"/>
      <c r="M2382" s="1170"/>
      <c r="N2382" s="1170"/>
      <c r="O2382" s="1169"/>
      <c r="P2382" s="1169"/>
      <c r="Q2382" s="1169"/>
      <c r="R2382" s="1169"/>
      <c r="S2382" s="1169"/>
      <c r="T2382" s="1171"/>
      <c r="U2382" s="1168"/>
      <c r="V2382" s="1168"/>
      <c r="W2382" s="1168"/>
      <c r="X2382" s="1168"/>
      <c r="Y2382" s="1181"/>
    </row>
    <row r="2383" spans="2:25" s="360" customFormat="1" ht="15" customHeight="1" thickBot="1" x14ac:dyDescent="0.25">
      <c r="B2383" s="5156" t="s">
        <v>1659</v>
      </c>
      <c r="C2383" s="5157"/>
      <c r="D2383" s="5157"/>
      <c r="E2383" s="5157"/>
      <c r="F2383" s="5157"/>
      <c r="G2383" s="5157"/>
      <c r="H2383" s="5157"/>
      <c r="I2383" s="5157"/>
      <c r="J2383" s="5157"/>
      <c r="K2383" s="5157"/>
      <c r="L2383" s="1182"/>
      <c r="M2383" s="1183"/>
      <c r="N2383" s="1183"/>
      <c r="O2383" s="1182"/>
      <c r="P2383" s="1182"/>
      <c r="Q2383" s="1182"/>
      <c r="R2383" s="1182"/>
      <c r="S2383" s="1182"/>
      <c r="T2383" s="1184"/>
      <c r="U2383" s="1185"/>
      <c r="V2383" s="1185"/>
      <c r="W2383" s="1185"/>
      <c r="X2383" s="1185"/>
      <c r="Y2383" s="1186"/>
    </row>
    <row r="2384" spans="2:25" s="360" customFormat="1" ht="15" customHeight="1" thickTop="1" x14ac:dyDescent="0.3">
      <c r="B2384" s="249"/>
      <c r="C2384" s="249"/>
      <c r="D2384" s="534"/>
      <c r="E2384" s="534"/>
      <c r="F2384" s="534"/>
      <c r="G2384" s="534"/>
      <c r="H2384" s="534"/>
      <c r="I2384" s="506"/>
      <c r="J2384" s="506"/>
      <c r="K2384" s="506"/>
      <c r="L2384" s="506"/>
      <c r="M2384" s="506"/>
      <c r="N2384" s="506"/>
      <c r="O2384" s="506"/>
      <c r="P2384" s="506"/>
    </row>
    <row r="2385" spans="2:16" s="360" customFormat="1" ht="15" customHeight="1" thickBot="1" x14ac:dyDescent="0.35">
      <c r="B2385" s="249"/>
      <c r="C2385" s="249"/>
      <c r="D2385" s="534"/>
      <c r="E2385" s="534"/>
      <c r="F2385" s="534"/>
      <c r="G2385" s="534"/>
      <c r="H2385" s="534"/>
      <c r="I2385" s="506"/>
      <c r="J2385" s="506"/>
      <c r="K2385" s="506"/>
      <c r="L2385" s="506"/>
      <c r="M2385" s="506"/>
      <c r="N2385" s="506"/>
      <c r="O2385" s="506"/>
      <c r="P2385" s="506"/>
    </row>
    <row r="2386" spans="2:16" s="360" customFormat="1" ht="15" customHeight="1" thickTop="1" thickBot="1" x14ac:dyDescent="0.25">
      <c r="C2386" s="5158" t="s">
        <v>1668</v>
      </c>
      <c r="D2386" s="5159"/>
      <c r="E2386" s="5159"/>
      <c r="F2386" s="5159"/>
      <c r="G2386" s="5159"/>
      <c r="H2386" s="5159"/>
      <c r="I2386" s="5160"/>
      <c r="P2386" s="506"/>
    </row>
    <row r="2387" spans="2:16" s="360" customFormat="1" ht="15" customHeight="1" thickBot="1" x14ac:dyDescent="0.25">
      <c r="C2387" s="1944" t="s">
        <v>1218</v>
      </c>
      <c r="D2387" s="1946" t="s">
        <v>381</v>
      </c>
      <c r="E2387" s="1948" t="s">
        <v>1661</v>
      </c>
      <c r="F2387" s="1949"/>
      <c r="G2387" s="1949"/>
      <c r="H2387" s="1949"/>
      <c r="I2387" s="1950"/>
      <c r="P2387" s="506"/>
    </row>
    <row r="2388" spans="2:16" s="360" customFormat="1" ht="15" customHeight="1" thickBot="1" x14ac:dyDescent="0.25">
      <c r="C2388" s="1945"/>
      <c r="D2388" s="1947"/>
      <c r="E2388" s="1946" t="s">
        <v>1662</v>
      </c>
      <c r="F2388" s="1951" t="s">
        <v>383</v>
      </c>
      <c r="G2388" s="1951"/>
      <c r="H2388" s="1951"/>
      <c r="I2388" s="1952"/>
      <c r="P2388" s="506"/>
    </row>
    <row r="2389" spans="2:16" s="360" customFormat="1" ht="15" customHeight="1" thickBot="1" x14ac:dyDescent="0.25">
      <c r="C2389" s="1945"/>
      <c r="D2389" s="1947"/>
      <c r="E2389" s="1947"/>
      <c r="F2389" s="1187" t="s">
        <v>1663</v>
      </c>
      <c r="G2389" s="1188" t="s">
        <v>1664</v>
      </c>
      <c r="H2389" s="1188" t="s">
        <v>1665</v>
      </c>
      <c r="I2389" s="1189" t="s">
        <v>1664</v>
      </c>
      <c r="P2389" s="506"/>
    </row>
    <row r="2390" spans="2:16" s="360" customFormat="1" ht="15" customHeight="1" x14ac:dyDescent="0.2">
      <c r="C2390" s="1173" t="s">
        <v>165</v>
      </c>
      <c r="D2390" s="1123" t="s">
        <v>334</v>
      </c>
      <c r="E2390" s="1190">
        <v>0.08</v>
      </c>
      <c r="F2390" s="1191">
        <v>0.23319999999999999</v>
      </c>
      <c r="G2390" s="1191">
        <v>0.23319999999999999</v>
      </c>
      <c r="H2390" s="1191">
        <v>0.23319999999999999</v>
      </c>
      <c r="I2390" s="1192">
        <v>0.23319999999999999</v>
      </c>
      <c r="P2390" s="506"/>
    </row>
    <row r="2391" spans="2:16" s="360" customFormat="1" ht="15" customHeight="1" thickBot="1" x14ac:dyDescent="0.25">
      <c r="C2391" s="1179" t="s">
        <v>165</v>
      </c>
      <c r="D2391" s="1193" t="s">
        <v>1666</v>
      </c>
      <c r="E2391" s="1194">
        <v>0.15</v>
      </c>
      <c r="F2391" s="1194">
        <v>0.15</v>
      </c>
      <c r="G2391" s="1194">
        <v>0.15</v>
      </c>
      <c r="H2391" s="1194">
        <v>0.15</v>
      </c>
      <c r="I2391" s="1195">
        <v>0.15</v>
      </c>
      <c r="P2391" s="506"/>
    </row>
    <row r="2392" spans="2:16" s="360" customFormat="1" ht="15" customHeight="1" x14ac:dyDescent="0.2">
      <c r="C2392" s="1196" t="s">
        <v>1667</v>
      </c>
      <c r="D2392" s="1168"/>
      <c r="E2392" s="1168"/>
      <c r="F2392" s="1168"/>
      <c r="G2392" s="1168"/>
      <c r="H2392" s="1168"/>
      <c r="I2392" s="1181"/>
      <c r="P2392" s="506"/>
    </row>
    <row r="2393" spans="2:16" s="360" customFormat="1" ht="19.5" customHeight="1" thickBot="1" x14ac:dyDescent="0.25">
      <c r="C2393" s="5156" t="s">
        <v>1659</v>
      </c>
      <c r="D2393" s="5220"/>
      <c r="E2393" s="5220"/>
      <c r="F2393" s="5220"/>
      <c r="G2393" s="5220"/>
      <c r="H2393" s="5220"/>
      <c r="I2393" s="5221"/>
      <c r="P2393" s="506"/>
    </row>
    <row r="2394" spans="2:16" s="360" customFormat="1" ht="15" customHeight="1" thickTop="1" x14ac:dyDescent="0.3">
      <c r="B2394" s="249"/>
      <c r="C2394" s="1029"/>
      <c r="D2394" s="534"/>
      <c r="E2394" s="534"/>
      <c r="F2394" s="534"/>
      <c r="G2394" s="534"/>
      <c r="H2394" s="534"/>
      <c r="I2394" s="506"/>
      <c r="J2394" s="506"/>
      <c r="K2394" s="506"/>
      <c r="L2394" s="506"/>
      <c r="M2394" s="506"/>
      <c r="N2394" s="506"/>
      <c r="O2394" s="506"/>
      <c r="P2394" s="506"/>
    </row>
    <row r="2395" spans="2:16" s="360" customFormat="1" ht="15" customHeight="1" thickBot="1" x14ac:dyDescent="0.35">
      <c r="C2395" s="249"/>
      <c r="D2395" s="534"/>
      <c r="E2395" s="534"/>
      <c r="F2395" s="534"/>
      <c r="G2395" s="534"/>
      <c r="H2395" s="534"/>
      <c r="I2395" s="506"/>
      <c r="J2395" s="506"/>
      <c r="K2395" s="506"/>
      <c r="L2395" s="506"/>
      <c r="M2395" s="506"/>
      <c r="N2395" s="506"/>
      <c r="O2395" s="506"/>
      <c r="P2395" s="506"/>
    </row>
    <row r="2396" spans="2:16" s="360" customFormat="1" ht="15" customHeight="1" thickTop="1" x14ac:dyDescent="0.2">
      <c r="C2396" s="4954" t="s">
        <v>1421</v>
      </c>
      <c r="D2396" s="4906"/>
      <c r="E2396" s="4906"/>
      <c r="F2396" s="4906"/>
      <c r="G2396" s="4906"/>
      <c r="H2396" s="4906"/>
      <c r="I2396" s="4906"/>
      <c r="J2396" s="4907"/>
      <c r="K2396" s="506"/>
      <c r="L2396" s="506"/>
      <c r="M2396" s="506"/>
      <c r="N2396" s="506"/>
      <c r="O2396" s="506"/>
      <c r="P2396" s="506"/>
    </row>
    <row r="2397" spans="2:16" s="360" customFormat="1" ht="15" customHeight="1" thickBot="1" x14ac:dyDescent="0.25">
      <c r="C2397" s="831"/>
      <c r="D2397" s="712"/>
      <c r="E2397" s="712"/>
      <c r="F2397" s="712"/>
      <c r="G2397" s="712"/>
      <c r="H2397" s="712"/>
      <c r="I2397" s="712"/>
      <c r="J2397" s="832"/>
      <c r="K2397" s="506"/>
      <c r="L2397" s="506"/>
      <c r="M2397" s="506"/>
      <c r="N2397" s="506"/>
      <c r="O2397" s="506"/>
      <c r="P2397" s="506"/>
    </row>
    <row r="2398" spans="2:16" s="360" customFormat="1" ht="15" customHeight="1" thickBot="1" x14ac:dyDescent="0.25">
      <c r="C2398" s="5068" t="s">
        <v>344</v>
      </c>
      <c r="D2398" s="5069"/>
      <c r="E2398" s="4868" t="s">
        <v>1288</v>
      </c>
      <c r="F2398" s="4869"/>
      <c r="G2398" s="4869"/>
      <c r="H2398" s="4869"/>
      <c r="I2398" s="4869"/>
      <c r="J2398" s="4870"/>
      <c r="K2398" s="506"/>
      <c r="L2398" s="506"/>
      <c r="M2398" s="506"/>
      <c r="N2398" s="506"/>
      <c r="O2398" s="506"/>
      <c r="P2398" s="506"/>
    </row>
    <row r="2399" spans="2:16" s="360" customFormat="1" ht="25.5" customHeight="1" x14ac:dyDescent="0.2">
      <c r="C2399" s="5070" t="s">
        <v>2768</v>
      </c>
      <c r="D2399" s="4932" t="s">
        <v>561</v>
      </c>
      <c r="E2399" s="4929" t="s">
        <v>2770</v>
      </c>
      <c r="F2399" s="4931" t="s">
        <v>1289</v>
      </c>
      <c r="G2399" s="4932" t="s">
        <v>1290</v>
      </c>
      <c r="H2399" s="4931" t="s">
        <v>1291</v>
      </c>
      <c r="I2399" s="4931" t="s">
        <v>563</v>
      </c>
      <c r="J2399" s="5065" t="s">
        <v>1292</v>
      </c>
      <c r="K2399" s="506"/>
      <c r="L2399" s="506"/>
      <c r="M2399" s="506"/>
      <c r="N2399" s="506"/>
      <c r="O2399" s="506"/>
      <c r="P2399" s="506"/>
    </row>
    <row r="2400" spans="2:16" s="360" customFormat="1" ht="15" customHeight="1" x14ac:dyDescent="0.2">
      <c r="C2400" s="4961"/>
      <c r="D2400" s="4933"/>
      <c r="E2400" s="4930"/>
      <c r="F2400" s="4884"/>
      <c r="G2400" s="4933"/>
      <c r="H2400" s="4884"/>
      <c r="I2400" s="4884"/>
      <c r="J2400" s="5066"/>
      <c r="K2400" s="506"/>
      <c r="L2400" s="506"/>
      <c r="M2400" s="506"/>
      <c r="N2400" s="506"/>
      <c r="O2400" s="506"/>
      <c r="P2400" s="506"/>
    </row>
    <row r="2401" spans="3:16" s="360" customFormat="1" ht="24.75" customHeight="1" x14ac:dyDescent="0.2">
      <c r="C2401" s="1111" t="s">
        <v>1422</v>
      </c>
      <c r="D2401" s="1112">
        <f t="shared" ref="D2401:D2429" si="25">+E2401</f>
        <v>10</v>
      </c>
      <c r="E2401" s="1112">
        <v>10</v>
      </c>
      <c r="F2401" s="1113">
        <v>67</v>
      </c>
      <c r="G2401" s="1113">
        <v>0</v>
      </c>
      <c r="H2401" s="1114">
        <v>0</v>
      </c>
      <c r="I2401" s="1115">
        <v>0.15</v>
      </c>
      <c r="J2401" s="1116">
        <v>0.15</v>
      </c>
      <c r="K2401" s="506"/>
      <c r="L2401" s="506"/>
      <c r="M2401" s="506"/>
      <c r="N2401" s="506"/>
      <c r="O2401" s="506"/>
      <c r="P2401" s="506"/>
    </row>
    <row r="2402" spans="3:16" s="360" customFormat="1" ht="24.75" customHeight="1" x14ac:dyDescent="0.2">
      <c r="C2402" s="1111" t="s">
        <v>1423</v>
      </c>
      <c r="D2402" s="1112">
        <f t="shared" si="25"/>
        <v>12</v>
      </c>
      <c r="E2402" s="1112">
        <v>12</v>
      </c>
      <c r="F2402" s="1113">
        <v>80</v>
      </c>
      <c r="G2402" s="1113">
        <v>0</v>
      </c>
      <c r="H2402" s="1114">
        <v>0</v>
      </c>
      <c r="I2402" s="1115">
        <v>0.15</v>
      </c>
      <c r="J2402" s="1116">
        <v>0.15</v>
      </c>
      <c r="K2402" s="506"/>
      <c r="L2402" s="506"/>
      <c r="M2402" s="506"/>
      <c r="N2402" s="506"/>
      <c r="O2402" s="506"/>
      <c r="P2402" s="506"/>
    </row>
    <row r="2403" spans="3:16" s="360" customFormat="1" ht="24.75" customHeight="1" x14ac:dyDescent="0.2">
      <c r="C2403" s="1111" t="s">
        <v>1424</v>
      </c>
      <c r="D2403" s="1112">
        <f t="shared" si="25"/>
        <v>15</v>
      </c>
      <c r="E2403" s="1112">
        <v>15</v>
      </c>
      <c r="F2403" s="1113">
        <v>100</v>
      </c>
      <c r="G2403" s="1113">
        <v>75</v>
      </c>
      <c r="H2403" s="1114">
        <v>40</v>
      </c>
      <c r="I2403" s="1115">
        <v>0.15</v>
      </c>
      <c r="J2403" s="1116">
        <v>0.15</v>
      </c>
      <c r="K2403" s="506"/>
      <c r="L2403" s="506"/>
      <c r="M2403" s="506"/>
      <c r="N2403" s="506"/>
      <c r="O2403" s="506"/>
      <c r="P2403" s="506"/>
    </row>
    <row r="2404" spans="3:16" s="360" customFormat="1" ht="24.75" customHeight="1" x14ac:dyDescent="0.2">
      <c r="C2404" s="1111" t="s">
        <v>1425</v>
      </c>
      <c r="D2404" s="1112">
        <f t="shared" si="25"/>
        <v>20</v>
      </c>
      <c r="E2404" s="1112">
        <v>20</v>
      </c>
      <c r="F2404" s="1113">
        <v>133</v>
      </c>
      <c r="G2404" s="1113">
        <v>115</v>
      </c>
      <c r="H2404" s="1114">
        <v>40</v>
      </c>
      <c r="I2404" s="1115">
        <v>0.15</v>
      </c>
      <c r="J2404" s="1116">
        <v>0.15</v>
      </c>
      <c r="K2404" s="506"/>
      <c r="L2404" s="506"/>
      <c r="M2404" s="506"/>
      <c r="N2404" s="506"/>
      <c r="O2404" s="506"/>
      <c r="P2404" s="506"/>
    </row>
    <row r="2405" spans="3:16" s="360" customFormat="1" ht="24.75" customHeight="1" x14ac:dyDescent="0.2">
      <c r="C2405" s="1111" t="s">
        <v>1426</v>
      </c>
      <c r="D2405" s="1112">
        <f t="shared" si="25"/>
        <v>25</v>
      </c>
      <c r="E2405" s="1112">
        <v>25</v>
      </c>
      <c r="F2405" s="1113">
        <v>167</v>
      </c>
      <c r="G2405" s="1113">
        <v>150</v>
      </c>
      <c r="H2405" s="1114">
        <v>40</v>
      </c>
      <c r="I2405" s="1115">
        <v>0.15</v>
      </c>
      <c r="J2405" s="1116">
        <v>0.15</v>
      </c>
      <c r="K2405" s="506"/>
      <c r="L2405" s="506"/>
      <c r="M2405" s="506"/>
      <c r="N2405" s="506"/>
      <c r="O2405" s="506"/>
      <c r="P2405" s="506"/>
    </row>
    <row r="2406" spans="3:16" s="360" customFormat="1" ht="24.75" customHeight="1" x14ac:dyDescent="0.2">
      <c r="C2406" s="1111" t="s">
        <v>1427</v>
      </c>
      <c r="D2406" s="1112">
        <f t="shared" si="25"/>
        <v>30</v>
      </c>
      <c r="E2406" s="1112">
        <v>30</v>
      </c>
      <c r="F2406" s="1113">
        <v>200</v>
      </c>
      <c r="G2406" s="1113">
        <v>190</v>
      </c>
      <c r="H2406" s="1114">
        <v>40</v>
      </c>
      <c r="I2406" s="1115">
        <v>0.15</v>
      </c>
      <c r="J2406" s="1116">
        <v>0.15</v>
      </c>
      <c r="K2406" s="506"/>
      <c r="L2406" s="506"/>
      <c r="M2406" s="506"/>
      <c r="N2406" s="506"/>
      <c r="O2406" s="506"/>
      <c r="P2406" s="506"/>
    </row>
    <row r="2407" spans="3:16" s="360" customFormat="1" ht="24.75" customHeight="1" x14ac:dyDescent="0.2">
      <c r="C2407" s="982" t="s">
        <v>1428</v>
      </c>
      <c r="D2407" s="983">
        <f>+E2407</f>
        <v>0</v>
      </c>
      <c r="E2407" s="983">
        <v>0</v>
      </c>
      <c r="F2407" s="984">
        <v>0</v>
      </c>
      <c r="G2407" s="984">
        <v>0</v>
      </c>
      <c r="H2407" s="985">
        <v>0</v>
      </c>
      <c r="I2407" s="986">
        <v>0.15</v>
      </c>
      <c r="J2407" s="987">
        <v>0.15</v>
      </c>
      <c r="K2407" s="506"/>
      <c r="L2407" s="506"/>
      <c r="M2407" s="506"/>
      <c r="N2407" s="506"/>
      <c r="O2407" s="506"/>
      <c r="P2407" s="506"/>
    </row>
    <row r="2408" spans="3:16" s="360" customFormat="1" ht="24.75" customHeight="1" x14ac:dyDescent="0.2">
      <c r="C2408" s="982" t="s">
        <v>1429</v>
      </c>
      <c r="D2408" s="983">
        <f>+E2408</f>
        <v>10</v>
      </c>
      <c r="E2408" s="983">
        <v>10</v>
      </c>
      <c r="F2408" s="98">
        <v>67</v>
      </c>
      <c r="G2408" s="98">
        <v>0</v>
      </c>
      <c r="H2408" s="416">
        <v>0</v>
      </c>
      <c r="I2408" s="986">
        <v>0.15</v>
      </c>
      <c r="J2408" s="987">
        <v>0.15</v>
      </c>
      <c r="K2408" s="506"/>
      <c r="L2408" s="506"/>
      <c r="M2408" s="506"/>
      <c r="N2408" s="506"/>
      <c r="O2408" s="506"/>
      <c r="P2408" s="506"/>
    </row>
    <row r="2409" spans="3:16" s="360" customFormat="1" ht="24.75" customHeight="1" x14ac:dyDescent="0.2">
      <c r="C2409" s="982" t="s">
        <v>1430</v>
      </c>
      <c r="D2409" s="983">
        <f t="shared" si="25"/>
        <v>100</v>
      </c>
      <c r="E2409" s="983">
        <v>100</v>
      </c>
      <c r="F2409" s="98">
        <v>667</v>
      </c>
      <c r="G2409" s="98">
        <v>955</v>
      </c>
      <c r="H2409" s="416">
        <v>40</v>
      </c>
      <c r="I2409" s="986">
        <v>0.15</v>
      </c>
      <c r="J2409" s="987">
        <v>0.15</v>
      </c>
      <c r="K2409" s="506"/>
      <c r="L2409" s="506"/>
      <c r="M2409" s="506"/>
      <c r="N2409" s="506"/>
      <c r="O2409" s="506"/>
      <c r="P2409" s="506"/>
    </row>
    <row r="2410" spans="3:16" s="360" customFormat="1" ht="24.75" customHeight="1" x14ac:dyDescent="0.2">
      <c r="C2410" s="982" t="s">
        <v>1431</v>
      </c>
      <c r="D2410" s="983">
        <f>+E2410</f>
        <v>12</v>
      </c>
      <c r="E2410" s="983">
        <v>12</v>
      </c>
      <c r="F2410" s="98">
        <v>80</v>
      </c>
      <c r="G2410" s="98">
        <v>0</v>
      </c>
      <c r="H2410" s="416">
        <v>0</v>
      </c>
      <c r="I2410" s="986">
        <v>0.15</v>
      </c>
      <c r="J2410" s="987">
        <v>0.15</v>
      </c>
      <c r="K2410" s="506"/>
      <c r="L2410" s="506"/>
      <c r="M2410" s="506"/>
      <c r="N2410" s="506"/>
      <c r="O2410" s="506"/>
      <c r="P2410" s="506"/>
    </row>
    <row r="2411" spans="3:16" s="360" customFormat="1" ht="24.75" customHeight="1" x14ac:dyDescent="0.2">
      <c r="C2411" s="982" t="s">
        <v>1432</v>
      </c>
      <c r="D2411" s="983">
        <f t="shared" si="25"/>
        <v>120</v>
      </c>
      <c r="E2411" s="983">
        <v>120</v>
      </c>
      <c r="F2411" s="98">
        <v>800</v>
      </c>
      <c r="G2411" s="98">
        <v>1200</v>
      </c>
      <c r="H2411" s="416">
        <v>40</v>
      </c>
      <c r="I2411" s="986">
        <v>0.15</v>
      </c>
      <c r="J2411" s="987">
        <v>0.15</v>
      </c>
      <c r="K2411" s="506"/>
      <c r="L2411" s="506"/>
      <c r="M2411" s="506"/>
      <c r="N2411" s="506"/>
      <c r="O2411" s="506"/>
      <c r="P2411" s="506"/>
    </row>
    <row r="2412" spans="3:16" s="360" customFormat="1" ht="24.75" customHeight="1" x14ac:dyDescent="0.2">
      <c r="C2412" s="982" t="s">
        <v>1433</v>
      </c>
      <c r="D2412" s="983">
        <f>+E2412</f>
        <v>15</v>
      </c>
      <c r="E2412" s="983">
        <v>15</v>
      </c>
      <c r="F2412" s="98">
        <v>100</v>
      </c>
      <c r="G2412" s="98">
        <v>75</v>
      </c>
      <c r="H2412" s="416">
        <v>40</v>
      </c>
      <c r="I2412" s="986">
        <v>0.15</v>
      </c>
      <c r="J2412" s="987">
        <v>0.15</v>
      </c>
      <c r="K2412" s="506"/>
      <c r="L2412" s="506"/>
      <c r="M2412" s="506"/>
      <c r="N2412" s="506"/>
      <c r="O2412" s="506"/>
      <c r="P2412" s="506"/>
    </row>
    <row r="2413" spans="3:16" s="360" customFormat="1" ht="24.75" customHeight="1" x14ac:dyDescent="0.2">
      <c r="C2413" s="982" t="s">
        <v>1434</v>
      </c>
      <c r="D2413" s="983">
        <f t="shared" si="25"/>
        <v>150</v>
      </c>
      <c r="E2413" s="983">
        <v>150</v>
      </c>
      <c r="F2413" s="98">
        <v>1000</v>
      </c>
      <c r="G2413" s="98">
        <v>1600</v>
      </c>
      <c r="H2413" s="416">
        <v>40</v>
      </c>
      <c r="I2413" s="986">
        <v>0.15</v>
      </c>
      <c r="J2413" s="987">
        <v>0.15</v>
      </c>
      <c r="K2413" s="506"/>
      <c r="L2413" s="506"/>
      <c r="M2413" s="506"/>
      <c r="N2413" s="506"/>
      <c r="O2413" s="506"/>
      <c r="P2413" s="506"/>
    </row>
    <row r="2414" spans="3:16" s="360" customFormat="1" ht="24.75" customHeight="1" x14ac:dyDescent="0.2">
      <c r="C2414" s="982" t="s">
        <v>1435</v>
      </c>
      <c r="D2414" s="983">
        <f>+E2414</f>
        <v>20</v>
      </c>
      <c r="E2414" s="983">
        <v>20</v>
      </c>
      <c r="F2414" s="98">
        <v>133</v>
      </c>
      <c r="G2414" s="98">
        <v>115</v>
      </c>
      <c r="H2414" s="416">
        <v>40</v>
      </c>
      <c r="I2414" s="986">
        <v>0.15</v>
      </c>
      <c r="J2414" s="987">
        <v>0.15</v>
      </c>
      <c r="K2414" s="506"/>
      <c r="L2414" s="506"/>
      <c r="M2414" s="506"/>
      <c r="N2414" s="506"/>
      <c r="O2414" s="506"/>
      <c r="P2414" s="506"/>
    </row>
    <row r="2415" spans="3:16" s="360" customFormat="1" ht="24.75" customHeight="1" x14ac:dyDescent="0.2">
      <c r="C2415" s="982" t="s">
        <v>1436</v>
      </c>
      <c r="D2415" s="983">
        <f t="shared" si="25"/>
        <v>200</v>
      </c>
      <c r="E2415" s="983">
        <v>200</v>
      </c>
      <c r="F2415" s="98">
        <v>1333</v>
      </c>
      <c r="G2415" s="98">
        <v>2200</v>
      </c>
      <c r="H2415" s="416">
        <v>40</v>
      </c>
      <c r="I2415" s="986">
        <v>0.15</v>
      </c>
      <c r="J2415" s="987">
        <v>0.15</v>
      </c>
      <c r="K2415" s="506"/>
      <c r="L2415" s="506"/>
      <c r="M2415" s="506"/>
      <c r="N2415" s="506"/>
      <c r="O2415" s="506"/>
      <c r="P2415" s="506"/>
    </row>
    <row r="2416" spans="3:16" s="360" customFormat="1" ht="24.75" customHeight="1" x14ac:dyDescent="0.2">
      <c r="C2416" s="982" t="s">
        <v>1437</v>
      </c>
      <c r="D2416" s="983">
        <f>+E2416</f>
        <v>25</v>
      </c>
      <c r="E2416" s="983">
        <v>25</v>
      </c>
      <c r="F2416" s="98">
        <v>167</v>
      </c>
      <c r="G2416" s="98">
        <v>150</v>
      </c>
      <c r="H2416" s="416">
        <v>40</v>
      </c>
      <c r="I2416" s="986">
        <v>0.15</v>
      </c>
      <c r="J2416" s="987">
        <v>0.15</v>
      </c>
      <c r="K2416" s="506"/>
      <c r="L2416" s="506"/>
      <c r="M2416" s="506"/>
      <c r="N2416" s="506"/>
      <c r="O2416" s="506"/>
      <c r="P2416" s="506"/>
    </row>
    <row r="2417" spans="3:16" s="360" customFormat="1" ht="24.75" customHeight="1" x14ac:dyDescent="0.2">
      <c r="C2417" s="982" t="s">
        <v>1438</v>
      </c>
      <c r="D2417" s="983">
        <f t="shared" si="25"/>
        <v>250</v>
      </c>
      <c r="E2417" s="983">
        <v>250</v>
      </c>
      <c r="F2417" s="98">
        <v>1667</v>
      </c>
      <c r="G2417" s="98">
        <v>2800</v>
      </c>
      <c r="H2417" s="416">
        <v>40</v>
      </c>
      <c r="I2417" s="986">
        <v>0.15</v>
      </c>
      <c r="J2417" s="987">
        <v>0.15</v>
      </c>
      <c r="K2417" s="506"/>
      <c r="L2417" s="506"/>
      <c r="M2417" s="506"/>
      <c r="N2417" s="506"/>
      <c r="O2417" s="506"/>
      <c r="P2417" s="506"/>
    </row>
    <row r="2418" spans="3:16" s="360" customFormat="1" ht="24.75" customHeight="1" x14ac:dyDescent="0.2">
      <c r="C2418" s="982" t="s">
        <v>1439</v>
      </c>
      <c r="D2418" s="983">
        <f>+E2418</f>
        <v>30</v>
      </c>
      <c r="E2418" s="983">
        <v>30</v>
      </c>
      <c r="F2418" s="98">
        <v>200</v>
      </c>
      <c r="G2418" s="98">
        <v>190</v>
      </c>
      <c r="H2418" s="416">
        <v>40</v>
      </c>
      <c r="I2418" s="986">
        <v>0.15</v>
      </c>
      <c r="J2418" s="987">
        <v>0.15</v>
      </c>
      <c r="K2418" s="506"/>
      <c r="L2418" s="506"/>
      <c r="M2418" s="506"/>
      <c r="N2418" s="506"/>
      <c r="O2418" s="506"/>
      <c r="P2418" s="506"/>
    </row>
    <row r="2419" spans="3:16" s="360" customFormat="1" ht="24.75" customHeight="1" x14ac:dyDescent="0.2">
      <c r="C2419" s="982" t="s">
        <v>1440</v>
      </c>
      <c r="D2419" s="983">
        <f t="shared" si="25"/>
        <v>300</v>
      </c>
      <c r="E2419" s="841">
        <v>300</v>
      </c>
      <c r="F2419" s="416">
        <v>2000</v>
      </c>
      <c r="G2419" s="416">
        <v>3500</v>
      </c>
      <c r="H2419" s="416">
        <v>40</v>
      </c>
      <c r="I2419" s="986">
        <v>0.15</v>
      </c>
      <c r="J2419" s="987">
        <v>0.15</v>
      </c>
      <c r="K2419" s="506"/>
      <c r="L2419" s="506"/>
      <c r="M2419" s="506"/>
      <c r="N2419" s="506"/>
      <c r="O2419" s="506"/>
      <c r="P2419" s="506"/>
    </row>
    <row r="2420" spans="3:16" s="360" customFormat="1" ht="24.75" customHeight="1" x14ac:dyDescent="0.2">
      <c r="C2420" s="982" t="s">
        <v>1441</v>
      </c>
      <c r="D2420" s="983">
        <f t="shared" si="25"/>
        <v>35</v>
      </c>
      <c r="E2420" s="983">
        <v>35</v>
      </c>
      <c r="F2420" s="98">
        <v>233</v>
      </c>
      <c r="G2420" s="98">
        <v>230</v>
      </c>
      <c r="H2420" s="416">
        <v>40</v>
      </c>
      <c r="I2420" s="986">
        <v>0.15</v>
      </c>
      <c r="J2420" s="987">
        <v>0.15</v>
      </c>
      <c r="K2420" s="506"/>
      <c r="L2420" s="506"/>
      <c r="M2420" s="506"/>
      <c r="N2420" s="506"/>
      <c r="O2420" s="506"/>
      <c r="P2420" s="506"/>
    </row>
    <row r="2421" spans="3:16" s="360" customFormat="1" ht="24.75" customHeight="1" x14ac:dyDescent="0.2">
      <c r="C2421" s="982" t="s">
        <v>1442</v>
      </c>
      <c r="D2421" s="983">
        <f t="shared" si="25"/>
        <v>40</v>
      </c>
      <c r="E2421" s="983">
        <v>40</v>
      </c>
      <c r="F2421" s="98">
        <v>267</v>
      </c>
      <c r="G2421" s="98">
        <v>280</v>
      </c>
      <c r="H2421" s="416">
        <v>40</v>
      </c>
      <c r="I2421" s="986">
        <v>0.15</v>
      </c>
      <c r="J2421" s="987">
        <v>0.15</v>
      </c>
      <c r="K2421" s="506"/>
      <c r="L2421" s="506"/>
      <c r="M2421" s="506"/>
      <c r="N2421" s="506"/>
      <c r="O2421" s="506"/>
      <c r="P2421" s="506"/>
    </row>
    <row r="2422" spans="3:16" s="360" customFormat="1" ht="24.75" customHeight="1" x14ac:dyDescent="0.2">
      <c r="C2422" s="982" t="s">
        <v>1443</v>
      </c>
      <c r="D2422" s="983">
        <f t="shared" si="25"/>
        <v>50</v>
      </c>
      <c r="E2422" s="983">
        <v>50</v>
      </c>
      <c r="F2422" s="98">
        <v>333</v>
      </c>
      <c r="G2422" s="98">
        <v>365</v>
      </c>
      <c r="H2422" s="416">
        <v>40</v>
      </c>
      <c r="I2422" s="986">
        <v>0.15</v>
      </c>
      <c r="J2422" s="987">
        <v>0.15</v>
      </c>
      <c r="K2422" s="506"/>
      <c r="L2422" s="506"/>
      <c r="M2422" s="506"/>
      <c r="N2422" s="506"/>
      <c r="O2422" s="506"/>
      <c r="P2422" s="506"/>
    </row>
    <row r="2423" spans="3:16" s="360" customFormat="1" ht="24.75" customHeight="1" x14ac:dyDescent="0.2">
      <c r="C2423" s="982" t="s">
        <v>1444</v>
      </c>
      <c r="D2423" s="983">
        <f t="shared" si="25"/>
        <v>55</v>
      </c>
      <c r="E2423" s="983">
        <v>55</v>
      </c>
      <c r="F2423" s="98">
        <v>367</v>
      </c>
      <c r="G2423" s="98">
        <v>420</v>
      </c>
      <c r="H2423" s="416">
        <v>40</v>
      </c>
      <c r="I2423" s="986">
        <v>0.15</v>
      </c>
      <c r="J2423" s="987">
        <v>0.15</v>
      </c>
      <c r="K2423" s="506"/>
      <c r="L2423" s="506"/>
      <c r="M2423" s="506"/>
      <c r="N2423" s="506"/>
      <c r="O2423" s="506"/>
      <c r="P2423" s="506"/>
    </row>
    <row r="2424" spans="3:16" s="360" customFormat="1" ht="24.75" customHeight="1" x14ac:dyDescent="0.2">
      <c r="C2424" s="982" t="s">
        <v>1445</v>
      </c>
      <c r="D2424" s="983">
        <v>6</v>
      </c>
      <c r="E2424" s="983">
        <v>6</v>
      </c>
      <c r="F2424" s="98">
        <v>40</v>
      </c>
      <c r="G2424" s="98"/>
      <c r="H2424" s="416"/>
      <c r="I2424" s="986">
        <v>0.15</v>
      </c>
      <c r="J2424" s="987">
        <v>0.15</v>
      </c>
      <c r="K2424" s="506"/>
      <c r="L2424" s="506"/>
      <c r="M2424" s="506"/>
      <c r="N2424" s="506"/>
      <c r="O2424" s="506"/>
      <c r="P2424" s="506"/>
    </row>
    <row r="2425" spans="3:16" s="360" customFormat="1" ht="24.75" customHeight="1" x14ac:dyDescent="0.2">
      <c r="C2425" s="982" t="s">
        <v>2781</v>
      </c>
      <c r="D2425" s="983">
        <f t="shared" si="25"/>
        <v>60</v>
      </c>
      <c r="E2425" s="983">
        <v>60</v>
      </c>
      <c r="F2425" s="98">
        <v>400</v>
      </c>
      <c r="G2425" s="98">
        <v>480</v>
      </c>
      <c r="H2425" s="416">
        <v>40</v>
      </c>
      <c r="I2425" s="986">
        <v>0.15</v>
      </c>
      <c r="J2425" s="987">
        <v>0.15</v>
      </c>
      <c r="K2425" s="506"/>
      <c r="L2425" s="506"/>
      <c r="M2425" s="506"/>
      <c r="N2425" s="506"/>
      <c r="O2425" s="506"/>
      <c r="P2425" s="506"/>
    </row>
    <row r="2426" spans="3:16" s="360" customFormat="1" ht="24.75" customHeight="1" x14ac:dyDescent="0.2">
      <c r="C2426" s="982" t="s">
        <v>2782</v>
      </c>
      <c r="D2426" s="983">
        <f t="shared" si="25"/>
        <v>65</v>
      </c>
      <c r="E2426" s="983">
        <v>65</v>
      </c>
      <c r="F2426" s="98">
        <v>433</v>
      </c>
      <c r="G2426" s="98">
        <v>545</v>
      </c>
      <c r="H2426" s="416">
        <v>40</v>
      </c>
      <c r="I2426" s="986">
        <v>0.15</v>
      </c>
      <c r="J2426" s="987">
        <v>0.15</v>
      </c>
      <c r="K2426" s="506"/>
      <c r="L2426" s="506"/>
      <c r="M2426" s="506"/>
      <c r="N2426" s="506"/>
      <c r="O2426" s="506"/>
      <c r="P2426" s="506"/>
    </row>
    <row r="2427" spans="3:16" s="360" customFormat="1" ht="24.75" customHeight="1" x14ac:dyDescent="0.2">
      <c r="C2427" s="982" t="s">
        <v>2783</v>
      </c>
      <c r="D2427" s="983">
        <f t="shared" si="25"/>
        <v>70</v>
      </c>
      <c r="E2427" s="983">
        <v>70</v>
      </c>
      <c r="F2427" s="98">
        <v>467</v>
      </c>
      <c r="G2427" s="98">
        <v>615</v>
      </c>
      <c r="H2427" s="416">
        <v>40</v>
      </c>
      <c r="I2427" s="986">
        <v>0.15</v>
      </c>
      <c r="J2427" s="987">
        <v>0.15</v>
      </c>
      <c r="K2427" s="506"/>
      <c r="L2427" s="506"/>
      <c r="M2427" s="506"/>
      <c r="N2427" s="506"/>
      <c r="O2427" s="506"/>
      <c r="P2427" s="506"/>
    </row>
    <row r="2428" spans="3:16" s="360" customFormat="1" ht="24.75" customHeight="1" x14ac:dyDescent="0.2">
      <c r="C2428" s="982" t="s">
        <v>2784</v>
      </c>
      <c r="D2428" s="983">
        <v>8</v>
      </c>
      <c r="E2428" s="983">
        <v>8</v>
      </c>
      <c r="F2428" s="98">
        <v>53</v>
      </c>
      <c r="G2428" s="98"/>
      <c r="H2428" s="416"/>
      <c r="I2428" s="986">
        <v>0.15</v>
      </c>
      <c r="J2428" s="987">
        <v>0.15</v>
      </c>
      <c r="K2428" s="506"/>
      <c r="L2428" s="506"/>
      <c r="M2428" s="506"/>
      <c r="N2428" s="506"/>
      <c r="O2428" s="506"/>
      <c r="P2428" s="506"/>
    </row>
    <row r="2429" spans="3:16" s="360" customFormat="1" ht="24.75" customHeight="1" x14ac:dyDescent="0.2">
      <c r="C2429" s="982" t="s">
        <v>2785</v>
      </c>
      <c r="D2429" s="983">
        <f t="shared" si="25"/>
        <v>80</v>
      </c>
      <c r="E2429" s="983">
        <v>80</v>
      </c>
      <c r="F2429" s="98">
        <v>533</v>
      </c>
      <c r="G2429" s="98">
        <v>730</v>
      </c>
      <c r="H2429" s="416">
        <v>40</v>
      </c>
      <c r="I2429" s="986">
        <v>0.15</v>
      </c>
      <c r="J2429" s="987">
        <v>0.15</v>
      </c>
      <c r="K2429" s="506"/>
      <c r="L2429" s="506"/>
      <c r="M2429" s="506"/>
      <c r="N2429" s="506"/>
      <c r="O2429" s="506"/>
      <c r="P2429" s="506"/>
    </row>
    <row r="2430" spans="3:16" s="360" customFormat="1" ht="15" customHeight="1" x14ac:dyDescent="0.2">
      <c r="C2430" s="980" t="s">
        <v>1474</v>
      </c>
      <c r="D2430" s="712"/>
      <c r="E2430" s="848"/>
      <c r="F2430" s="848"/>
      <c r="G2430" s="848"/>
      <c r="H2430" s="848"/>
      <c r="I2430" s="848"/>
      <c r="J2430" s="849"/>
      <c r="K2430" s="506"/>
      <c r="L2430" s="506"/>
      <c r="M2430" s="506"/>
      <c r="N2430" s="506"/>
      <c r="O2430" s="506"/>
      <c r="P2430" s="506"/>
    </row>
    <row r="2431" spans="3:16" s="360" customFormat="1" ht="23.25" customHeight="1" x14ac:dyDescent="0.2">
      <c r="C2431" s="4894" t="s">
        <v>529</v>
      </c>
      <c r="D2431" s="4411"/>
      <c r="E2431" s="4411"/>
      <c r="F2431" s="4411"/>
      <c r="G2431" s="4411"/>
      <c r="H2431" s="4411"/>
      <c r="I2431" s="4411"/>
      <c r="J2431" s="5067"/>
      <c r="K2431" s="506"/>
      <c r="L2431" s="506"/>
      <c r="M2431" s="506"/>
      <c r="N2431" s="506"/>
      <c r="O2431" s="506"/>
      <c r="P2431" s="506"/>
    </row>
    <row r="2432" spans="3:16" s="360" customFormat="1" ht="15" customHeight="1" x14ac:dyDescent="0.2">
      <c r="C2432" s="981" t="s">
        <v>530</v>
      </c>
      <c r="D2432" s="712"/>
      <c r="E2432" s="848"/>
      <c r="F2432" s="848"/>
      <c r="G2432" s="848"/>
      <c r="H2432" s="848"/>
      <c r="I2432" s="848"/>
      <c r="J2432" s="849"/>
      <c r="K2432" s="506"/>
      <c r="L2432" s="506"/>
      <c r="M2432" s="506"/>
      <c r="N2432" s="506"/>
      <c r="O2432" s="506"/>
      <c r="P2432" s="506"/>
    </row>
    <row r="2433" spans="3:16" s="360" customFormat="1" ht="15" customHeight="1" x14ac:dyDescent="0.2">
      <c r="C2433" s="981" t="s">
        <v>531</v>
      </c>
      <c r="D2433" s="712"/>
      <c r="E2433" s="712"/>
      <c r="F2433" s="712"/>
      <c r="G2433" s="712"/>
      <c r="H2433" s="712"/>
      <c r="I2433" s="712"/>
      <c r="J2433" s="832"/>
      <c r="K2433" s="506"/>
      <c r="L2433" s="506"/>
      <c r="M2433" s="506"/>
      <c r="N2433" s="506"/>
      <c r="O2433" s="506"/>
      <c r="P2433" s="506"/>
    </row>
    <row r="2434" spans="3:16" s="360" customFormat="1" ht="15" customHeight="1" x14ac:dyDescent="0.2">
      <c r="C2434" s="4894" t="s">
        <v>2786</v>
      </c>
      <c r="D2434" s="4036"/>
      <c r="E2434" s="4036"/>
      <c r="F2434" s="4036"/>
      <c r="G2434" s="4036"/>
      <c r="H2434" s="4036"/>
      <c r="I2434" s="4036"/>
      <c r="J2434" s="4895"/>
      <c r="K2434" s="506"/>
      <c r="L2434" s="506"/>
      <c r="M2434" s="506"/>
      <c r="N2434" s="506"/>
      <c r="O2434" s="506"/>
      <c r="P2434" s="506"/>
    </row>
    <row r="2435" spans="3:16" s="360" customFormat="1" ht="15" customHeight="1" thickBot="1" x14ac:dyDescent="0.25">
      <c r="C2435" s="850"/>
      <c r="D2435" s="851"/>
      <c r="E2435" s="851"/>
      <c r="F2435" s="851"/>
      <c r="G2435" s="851"/>
      <c r="H2435" s="851"/>
      <c r="I2435" s="851"/>
      <c r="J2435" s="852"/>
      <c r="K2435" s="506"/>
      <c r="L2435" s="506"/>
      <c r="M2435" s="506"/>
      <c r="N2435" s="506"/>
      <c r="O2435" s="506"/>
      <c r="P2435" s="506"/>
    </row>
    <row r="2436" spans="3:16" s="360" customFormat="1" ht="15" customHeight="1" thickTop="1" x14ac:dyDescent="0.3">
      <c r="C2436" s="5064"/>
      <c r="D2436" s="5064"/>
      <c r="E2436" s="534"/>
      <c r="F2436" s="534"/>
      <c r="G2436" s="534"/>
      <c r="H2436" s="534"/>
      <c r="I2436" s="506"/>
      <c r="J2436" s="506"/>
      <c r="K2436" s="506"/>
      <c r="L2436" s="506"/>
      <c r="M2436" s="506"/>
      <c r="N2436" s="506"/>
      <c r="O2436" s="506"/>
      <c r="P2436" s="506"/>
    </row>
    <row r="2437" spans="3:16" s="360" customFormat="1" ht="15" customHeight="1" thickBot="1" x14ac:dyDescent="0.35">
      <c r="C2437" s="249"/>
      <c r="D2437" s="534"/>
      <c r="E2437" s="534"/>
      <c r="F2437" s="534"/>
      <c r="G2437" s="534"/>
      <c r="H2437" s="534"/>
      <c r="I2437" s="506"/>
      <c r="J2437" s="506"/>
      <c r="K2437" s="506"/>
      <c r="L2437" s="506"/>
      <c r="M2437" s="506"/>
      <c r="N2437" s="506"/>
      <c r="O2437" s="506"/>
      <c r="P2437" s="506"/>
    </row>
    <row r="2438" spans="3:16" s="360" customFormat="1" ht="15" customHeight="1" thickTop="1" x14ac:dyDescent="0.2">
      <c r="C2438" s="4954" t="s">
        <v>343</v>
      </c>
      <c r="D2438" s="4906"/>
      <c r="E2438" s="4906"/>
      <c r="F2438" s="4906"/>
      <c r="G2438" s="4906"/>
      <c r="H2438" s="4906"/>
      <c r="I2438" s="4906"/>
      <c r="J2438" s="4906"/>
      <c r="K2438" s="4906"/>
      <c r="L2438" s="4906"/>
      <c r="M2438" s="4907"/>
      <c r="N2438" s="506"/>
      <c r="O2438" s="506"/>
      <c r="P2438" s="506"/>
    </row>
    <row r="2439" spans="3:16" s="360" customFormat="1" ht="15" customHeight="1" thickBot="1" x14ac:dyDescent="0.25">
      <c r="C2439" s="831"/>
      <c r="D2439" s="712"/>
      <c r="E2439" s="712"/>
      <c r="F2439" s="712"/>
      <c r="G2439" s="712"/>
      <c r="H2439" s="712"/>
      <c r="I2439" s="712"/>
      <c r="J2439" s="712"/>
      <c r="K2439" s="712"/>
      <c r="L2439" s="712"/>
      <c r="M2439" s="832"/>
      <c r="N2439" s="506"/>
      <c r="O2439" s="506"/>
      <c r="P2439" s="506"/>
    </row>
    <row r="2440" spans="3:16" s="360" customFormat="1" ht="15" customHeight="1" thickBot="1" x14ac:dyDescent="0.25">
      <c r="C2440" s="4866" t="s">
        <v>344</v>
      </c>
      <c r="D2440" s="4867"/>
      <c r="E2440" s="4868" t="s">
        <v>2765</v>
      </c>
      <c r="F2440" s="4869"/>
      <c r="G2440" s="4869"/>
      <c r="H2440" s="4869"/>
      <c r="I2440" s="4869"/>
      <c r="J2440" s="4869"/>
      <c r="K2440" s="4869"/>
      <c r="L2440" s="4869"/>
      <c r="M2440" s="4870"/>
      <c r="N2440" s="506"/>
      <c r="O2440" s="506"/>
      <c r="P2440" s="506"/>
    </row>
    <row r="2441" spans="3:16" s="360" customFormat="1" ht="15" customHeight="1" x14ac:dyDescent="0.2">
      <c r="C2441" s="5007" t="s">
        <v>346</v>
      </c>
      <c r="D2441" s="4931" t="s">
        <v>347</v>
      </c>
      <c r="E2441" s="4931" t="s">
        <v>2770</v>
      </c>
      <c r="F2441" s="4931" t="s">
        <v>349</v>
      </c>
      <c r="G2441" s="4931" t="s">
        <v>1411</v>
      </c>
      <c r="H2441" s="4931" t="s">
        <v>1290</v>
      </c>
      <c r="I2441" s="4931" t="s">
        <v>1412</v>
      </c>
      <c r="J2441" s="4931" t="s">
        <v>563</v>
      </c>
      <c r="K2441" s="4931" t="s">
        <v>1413</v>
      </c>
      <c r="L2441" s="4931" t="s">
        <v>349</v>
      </c>
      <c r="M2441" s="5005" t="s">
        <v>1414</v>
      </c>
      <c r="N2441" s="506"/>
      <c r="O2441" s="506"/>
      <c r="P2441" s="506"/>
    </row>
    <row r="2442" spans="3:16" s="360" customFormat="1" ht="15" customHeight="1" x14ac:dyDescent="0.2">
      <c r="C2442" s="5008"/>
      <c r="D2442" s="4884"/>
      <c r="E2442" s="4884"/>
      <c r="F2442" s="4884"/>
      <c r="G2442" s="4884"/>
      <c r="H2442" s="4884"/>
      <c r="I2442" s="4884"/>
      <c r="J2442" s="4884"/>
      <c r="K2442" s="4884"/>
      <c r="L2442" s="4884"/>
      <c r="M2442" s="5006"/>
      <c r="N2442" s="506"/>
      <c r="O2442" s="506"/>
      <c r="P2442" s="506"/>
    </row>
    <row r="2443" spans="3:16" s="360" customFormat="1" ht="15" customHeight="1" x14ac:dyDescent="0.2">
      <c r="C2443" s="1027" t="s">
        <v>1415</v>
      </c>
      <c r="D2443" s="836">
        <v>10</v>
      </c>
      <c r="E2443" s="836">
        <v>10</v>
      </c>
      <c r="F2443" s="837">
        <v>67</v>
      </c>
      <c r="G2443" s="838">
        <v>9.99</v>
      </c>
      <c r="H2443" s="837">
        <v>40</v>
      </c>
      <c r="I2443" s="837">
        <v>40</v>
      </c>
      <c r="J2443" s="839">
        <v>0.15</v>
      </c>
      <c r="K2443" s="839">
        <v>0.15</v>
      </c>
      <c r="L2443" s="842">
        <v>0</v>
      </c>
      <c r="M2443" s="1109">
        <v>0</v>
      </c>
      <c r="N2443" s="506"/>
      <c r="O2443" s="506"/>
      <c r="P2443" s="506"/>
    </row>
    <row r="2444" spans="3:16" s="360" customFormat="1" ht="15" customHeight="1" thickBot="1" x14ac:dyDescent="0.25">
      <c r="C2444" s="1028" t="s">
        <v>1416</v>
      </c>
      <c r="D2444" s="836">
        <v>15</v>
      </c>
      <c r="E2444" s="836">
        <v>15</v>
      </c>
      <c r="F2444" s="1107">
        <v>100</v>
      </c>
      <c r="G2444" s="1108" t="s">
        <v>1417</v>
      </c>
      <c r="H2444" s="1108" t="s">
        <v>1417</v>
      </c>
      <c r="I2444" s="1108" t="s">
        <v>1417</v>
      </c>
      <c r="J2444" s="839">
        <v>0.15</v>
      </c>
      <c r="K2444" s="839">
        <v>0.15</v>
      </c>
      <c r="L2444" s="846">
        <v>75</v>
      </c>
      <c r="M2444" s="1110">
        <v>40</v>
      </c>
      <c r="N2444" s="506"/>
      <c r="O2444" s="506"/>
      <c r="P2444" s="506"/>
    </row>
    <row r="2445" spans="3:16" s="360" customFormat="1" ht="15" customHeight="1" x14ac:dyDescent="0.2">
      <c r="C2445" s="831" t="s">
        <v>2778</v>
      </c>
      <c r="D2445" s="712"/>
      <c r="E2445" s="848"/>
      <c r="F2445" s="848"/>
      <c r="G2445" s="848"/>
      <c r="H2445" s="848"/>
      <c r="I2445" s="848"/>
      <c r="J2445" s="848"/>
      <c r="K2445" s="848"/>
      <c r="L2445" s="848"/>
      <c r="M2445" s="849"/>
      <c r="N2445" s="506"/>
      <c r="O2445" s="506"/>
      <c r="P2445" s="506"/>
    </row>
    <row r="2446" spans="3:16" s="360" customFormat="1" ht="15" customHeight="1" x14ac:dyDescent="0.2">
      <c r="C2446" s="831" t="s">
        <v>1418</v>
      </c>
      <c r="D2446" s="712"/>
      <c r="E2446" s="712"/>
      <c r="F2446" s="712"/>
      <c r="G2446" s="712"/>
      <c r="H2446" s="712"/>
      <c r="I2446" s="712"/>
      <c r="J2446" s="712"/>
      <c r="K2446" s="712"/>
      <c r="L2446" s="712"/>
      <c r="M2446" s="832"/>
      <c r="N2446" s="506"/>
      <c r="O2446" s="506"/>
      <c r="P2446" s="506"/>
    </row>
    <row r="2447" spans="3:16" s="360" customFormat="1" ht="15" customHeight="1" x14ac:dyDescent="0.2">
      <c r="C2447" s="831" t="s">
        <v>1419</v>
      </c>
      <c r="D2447" s="712"/>
      <c r="E2447" s="712"/>
      <c r="F2447" s="712"/>
      <c r="G2447" s="712"/>
      <c r="H2447" s="712"/>
      <c r="I2447" s="712"/>
      <c r="J2447" s="712"/>
      <c r="K2447" s="712"/>
      <c r="L2447" s="712"/>
      <c r="M2447" s="832"/>
      <c r="N2447" s="506"/>
      <c r="O2447" s="506"/>
      <c r="P2447" s="506"/>
    </row>
    <row r="2448" spans="3:16" s="360" customFormat="1" ht="15" customHeight="1" thickBot="1" x14ac:dyDescent="0.25">
      <c r="C2448" s="850" t="s">
        <v>1420</v>
      </c>
      <c r="D2448" s="851"/>
      <c r="E2448" s="851"/>
      <c r="F2448" s="851"/>
      <c r="G2448" s="851"/>
      <c r="H2448" s="851"/>
      <c r="I2448" s="851"/>
      <c r="J2448" s="851"/>
      <c r="K2448" s="851"/>
      <c r="L2448" s="851"/>
      <c r="M2448" s="852"/>
      <c r="N2448" s="506"/>
      <c r="O2448" s="506"/>
      <c r="P2448" s="506"/>
    </row>
    <row r="2449" spans="3:16" s="360" customFormat="1" ht="15" customHeight="1" thickTop="1" x14ac:dyDescent="0.3">
      <c r="C2449" s="5064"/>
      <c r="D2449" s="5064"/>
      <c r="E2449" s="5064"/>
      <c r="F2449" s="534"/>
      <c r="G2449" s="534"/>
      <c r="H2449" s="534"/>
      <c r="I2449" s="506"/>
      <c r="J2449" s="506"/>
      <c r="K2449" s="506"/>
      <c r="L2449" s="506"/>
      <c r="M2449" s="506"/>
      <c r="N2449" s="506"/>
      <c r="O2449" s="506"/>
      <c r="P2449" s="506"/>
    </row>
    <row r="2450" spans="3:16" s="360" customFormat="1" ht="15" customHeight="1" thickBot="1" x14ac:dyDescent="0.35">
      <c r="C2450" s="534"/>
      <c r="D2450" s="534"/>
      <c r="E2450" s="534"/>
      <c r="F2450" s="534"/>
      <c r="G2450" s="534"/>
      <c r="H2450" s="534"/>
      <c r="I2450" s="506"/>
      <c r="J2450" s="506"/>
      <c r="K2450" s="506"/>
      <c r="L2450" s="506"/>
      <c r="M2450" s="506"/>
      <c r="N2450" s="506"/>
      <c r="O2450" s="506"/>
      <c r="P2450" s="506"/>
    </row>
    <row r="2451" spans="3:16" s="360" customFormat="1" ht="15" customHeight="1" thickTop="1" x14ac:dyDescent="0.2">
      <c r="C2451" s="4954" t="s">
        <v>2533</v>
      </c>
      <c r="D2451" s="4906"/>
      <c r="E2451" s="4906"/>
      <c r="F2451" s="4906"/>
      <c r="G2451" s="4906"/>
      <c r="H2451" s="4906"/>
      <c r="I2451" s="4906"/>
      <c r="J2451" s="4906"/>
      <c r="K2451" s="4906"/>
      <c r="L2451" s="4906"/>
      <c r="M2451" s="4907"/>
      <c r="N2451" s="506"/>
      <c r="O2451" s="506"/>
      <c r="P2451" s="506"/>
    </row>
    <row r="2452" spans="3:16" s="360" customFormat="1" ht="15" customHeight="1" thickBot="1" x14ac:dyDescent="0.25">
      <c r="C2452" s="831"/>
      <c r="D2452" s="712"/>
      <c r="E2452" s="712"/>
      <c r="F2452" s="712"/>
      <c r="G2452" s="712"/>
      <c r="H2452" s="712"/>
      <c r="I2452" s="712"/>
      <c r="J2452" s="712"/>
      <c r="K2452" s="712"/>
      <c r="L2452" s="712"/>
      <c r="M2452" s="832"/>
      <c r="N2452" s="506"/>
      <c r="O2452" s="506"/>
      <c r="P2452" s="506"/>
    </row>
    <row r="2453" spans="3:16" s="360" customFormat="1" ht="15" customHeight="1" thickBot="1" x14ac:dyDescent="0.25">
      <c r="C2453" s="4991" t="s">
        <v>344</v>
      </c>
      <c r="D2453" s="4992"/>
      <c r="E2453" s="5129" t="s">
        <v>2765</v>
      </c>
      <c r="F2453" s="5129"/>
      <c r="G2453" s="5129"/>
      <c r="H2453" s="5129"/>
      <c r="I2453" s="5129"/>
      <c r="J2453" s="5129"/>
      <c r="K2453" s="5129"/>
      <c r="L2453" s="5129"/>
      <c r="M2453" s="5141"/>
      <c r="N2453" s="506"/>
      <c r="O2453" s="506"/>
      <c r="P2453" s="506"/>
    </row>
    <row r="2454" spans="3:16" s="360" customFormat="1" ht="15" customHeight="1" thickBot="1" x14ac:dyDescent="0.25">
      <c r="C2454" s="5034"/>
      <c r="D2454" s="5035"/>
      <c r="E2454" s="4868" t="s">
        <v>2534</v>
      </c>
      <c r="F2454" s="4869"/>
      <c r="G2454" s="4869"/>
      <c r="H2454" s="4869"/>
      <c r="I2454" s="4869"/>
      <c r="J2454" s="4868" t="s">
        <v>2535</v>
      </c>
      <c r="K2454" s="4869"/>
      <c r="L2454" s="4868" t="s">
        <v>340</v>
      </c>
      <c r="M2454" s="4870"/>
      <c r="N2454" s="506"/>
      <c r="O2454" s="506"/>
      <c r="P2454" s="506"/>
    </row>
    <row r="2455" spans="3:16" s="360" customFormat="1" ht="32.25" customHeight="1" x14ac:dyDescent="0.2">
      <c r="C2455" s="5007" t="s">
        <v>2768</v>
      </c>
      <c r="D2455" s="4932" t="s">
        <v>347</v>
      </c>
      <c r="E2455" s="4929" t="s">
        <v>2770</v>
      </c>
      <c r="F2455" s="4931" t="s">
        <v>349</v>
      </c>
      <c r="G2455" s="4931" t="s">
        <v>2771</v>
      </c>
      <c r="H2455" s="4931" t="s">
        <v>2772</v>
      </c>
      <c r="I2455" s="4877" t="s">
        <v>2536</v>
      </c>
      <c r="J2455" s="4929" t="s">
        <v>2773</v>
      </c>
      <c r="K2455" s="1023" t="s">
        <v>1996</v>
      </c>
      <c r="L2455" s="4931" t="s">
        <v>1993</v>
      </c>
      <c r="M2455" s="5005" t="s">
        <v>230</v>
      </c>
      <c r="N2455" s="506"/>
      <c r="O2455" s="506"/>
      <c r="P2455" s="506"/>
    </row>
    <row r="2456" spans="3:16" s="360" customFormat="1" ht="31.5" customHeight="1" x14ac:dyDescent="0.2">
      <c r="C2456" s="5008"/>
      <c r="D2456" s="4933"/>
      <c r="E2456" s="4930"/>
      <c r="F2456" s="4884"/>
      <c r="G2456" s="4884"/>
      <c r="H2456" s="4884"/>
      <c r="I2456" s="5140"/>
      <c r="J2456" s="4930"/>
      <c r="K2456" s="834" t="s">
        <v>2537</v>
      </c>
      <c r="L2456" s="4884"/>
      <c r="M2456" s="5006"/>
      <c r="N2456" s="506"/>
      <c r="O2456" s="506"/>
      <c r="P2456" s="506"/>
    </row>
    <row r="2457" spans="3:16" s="360" customFormat="1" ht="15" customHeight="1" x14ac:dyDescent="0.2">
      <c r="C2457" s="1027" t="s">
        <v>2538</v>
      </c>
      <c r="D2457" s="836">
        <v>9.99</v>
      </c>
      <c r="E2457" s="713" t="s">
        <v>1534</v>
      </c>
      <c r="F2457" s="975" t="s">
        <v>1534</v>
      </c>
      <c r="G2457" s="975" t="s">
        <v>1534</v>
      </c>
      <c r="H2457" s="976" t="s">
        <v>1534</v>
      </c>
      <c r="I2457" s="976" t="s">
        <v>1534</v>
      </c>
      <c r="J2457" s="840">
        <v>9.99</v>
      </c>
      <c r="K2457" s="416">
        <v>100</v>
      </c>
      <c r="L2457" s="976" t="s">
        <v>1534</v>
      </c>
      <c r="M2457" s="1024" t="s">
        <v>1534</v>
      </c>
      <c r="N2457" s="506"/>
      <c r="O2457" s="506"/>
      <c r="P2457" s="506"/>
    </row>
    <row r="2458" spans="3:16" s="360" customFormat="1" ht="15" customHeight="1" thickBot="1" x14ac:dyDescent="0.25">
      <c r="C2458" s="1028"/>
      <c r="D2458" s="845"/>
      <c r="E2458" s="765"/>
      <c r="F2458" s="765"/>
      <c r="G2458" s="765"/>
      <c r="H2458" s="765"/>
      <c r="I2458" s="765"/>
      <c r="J2458" s="765"/>
      <c r="K2458" s="765"/>
      <c r="L2458" s="765"/>
      <c r="M2458" s="1025"/>
      <c r="N2458" s="506"/>
      <c r="O2458" s="506"/>
      <c r="P2458" s="506"/>
    </row>
    <row r="2459" spans="3:16" s="360" customFormat="1" ht="15" customHeight="1" x14ac:dyDescent="0.2">
      <c r="C2459" s="980" t="s">
        <v>1474</v>
      </c>
      <c r="D2459" s="712"/>
      <c r="E2459" s="848"/>
      <c r="F2459" s="848"/>
      <c r="G2459" s="848"/>
      <c r="H2459" s="848"/>
      <c r="I2459" s="848"/>
      <c r="J2459" s="848"/>
      <c r="K2459" s="848"/>
      <c r="L2459" s="848"/>
      <c r="M2459" s="1026"/>
      <c r="N2459" s="506"/>
      <c r="O2459" s="506"/>
      <c r="P2459" s="506"/>
    </row>
    <row r="2460" spans="3:16" s="360" customFormat="1" ht="15" customHeight="1" x14ac:dyDescent="0.2">
      <c r="C2460" s="981" t="s">
        <v>2539</v>
      </c>
      <c r="D2460" s="712"/>
      <c r="E2460" s="848"/>
      <c r="F2460" s="848"/>
      <c r="G2460" s="848"/>
      <c r="H2460" s="848"/>
      <c r="I2460" s="848"/>
      <c r="J2460" s="848"/>
      <c r="K2460" s="848"/>
      <c r="L2460" s="848"/>
      <c r="M2460" s="1026"/>
      <c r="N2460" s="506"/>
      <c r="O2460" s="506"/>
      <c r="P2460" s="506"/>
    </row>
    <row r="2461" spans="3:16" s="360" customFormat="1" ht="15" customHeight="1" x14ac:dyDescent="0.2">
      <c r="C2461" s="831" t="s">
        <v>2540</v>
      </c>
      <c r="D2461" s="712"/>
      <c r="E2461" s="712"/>
      <c r="F2461" s="712"/>
      <c r="G2461" s="712"/>
      <c r="H2461" s="712"/>
      <c r="I2461" s="712"/>
      <c r="J2461" s="712"/>
      <c r="K2461" s="712"/>
      <c r="L2461" s="712"/>
      <c r="M2461" s="832"/>
      <c r="N2461" s="506"/>
      <c r="O2461" s="506"/>
      <c r="P2461" s="506"/>
    </row>
    <row r="2462" spans="3:16" s="360" customFormat="1" ht="15" customHeight="1" x14ac:dyDescent="0.2">
      <c r="C2462" s="831" t="s">
        <v>2541</v>
      </c>
      <c r="D2462" s="712"/>
      <c r="E2462" s="712"/>
      <c r="F2462" s="712"/>
      <c r="G2462" s="712"/>
      <c r="H2462" s="712"/>
      <c r="I2462" s="712"/>
      <c r="J2462" s="712"/>
      <c r="K2462" s="712"/>
      <c r="L2462" s="712"/>
      <c r="M2462" s="832"/>
      <c r="N2462" s="506"/>
      <c r="O2462" s="506"/>
      <c r="P2462" s="506"/>
    </row>
    <row r="2463" spans="3:16" s="360" customFormat="1" ht="15" customHeight="1" x14ac:dyDescent="0.2">
      <c r="C2463" s="4928" t="s">
        <v>2542</v>
      </c>
      <c r="D2463" s="4036"/>
      <c r="E2463" s="4036"/>
      <c r="F2463" s="4036"/>
      <c r="G2463" s="4036"/>
      <c r="H2463" s="4036"/>
      <c r="I2463" s="4036"/>
      <c r="J2463" s="4036"/>
      <c r="K2463" s="4036"/>
      <c r="L2463" s="4036"/>
      <c r="M2463" s="4895"/>
      <c r="N2463" s="506"/>
      <c r="O2463" s="506"/>
      <c r="P2463" s="506"/>
    </row>
    <row r="2464" spans="3:16" s="360" customFormat="1" ht="15" customHeight="1" thickBot="1" x14ac:dyDescent="0.25">
      <c r="C2464" s="850"/>
      <c r="D2464" s="851"/>
      <c r="E2464" s="851"/>
      <c r="F2464" s="851"/>
      <c r="G2464" s="851"/>
      <c r="H2464" s="851"/>
      <c r="I2464" s="851"/>
      <c r="J2464" s="851"/>
      <c r="K2464" s="851"/>
      <c r="L2464" s="851"/>
      <c r="M2464" s="852"/>
      <c r="N2464" s="506"/>
      <c r="O2464" s="506"/>
      <c r="P2464" s="506"/>
    </row>
    <row r="2465" spans="3:16" s="360" customFormat="1" ht="15" customHeight="1" thickTop="1" x14ac:dyDescent="0.2">
      <c r="C2465" s="5064"/>
      <c r="D2465" s="5064"/>
      <c r="E2465"/>
      <c r="F2465"/>
      <c r="G2465"/>
      <c r="H2465"/>
      <c r="I2465"/>
      <c r="J2465"/>
      <c r="K2465"/>
      <c r="L2465"/>
      <c r="M2465"/>
      <c r="N2465" s="506"/>
      <c r="O2465" s="506"/>
      <c r="P2465" s="506"/>
    </row>
    <row r="2466" spans="3:16" s="360" customFormat="1" ht="15" customHeight="1" thickBot="1" x14ac:dyDescent="0.35">
      <c r="C2466" s="534"/>
      <c r="D2466" s="534"/>
      <c r="E2466" s="534"/>
      <c r="F2466" s="534"/>
      <c r="G2466" s="534"/>
      <c r="H2466" s="534"/>
      <c r="I2466" s="506"/>
      <c r="J2466" s="506"/>
      <c r="K2466" s="506"/>
      <c r="L2466" s="506"/>
      <c r="M2466" s="506"/>
      <c r="N2466" s="506"/>
      <c r="O2466" s="506"/>
      <c r="P2466" s="506"/>
    </row>
    <row r="2467" spans="3:16" s="360" customFormat="1" ht="15" customHeight="1" thickTop="1" x14ac:dyDescent="0.2">
      <c r="C2467" s="4954" t="s">
        <v>1287</v>
      </c>
      <c r="D2467" s="4906"/>
      <c r="E2467" s="4906"/>
      <c r="F2467" s="4906"/>
      <c r="G2467" s="4906"/>
      <c r="H2467" s="4906"/>
      <c r="I2467" s="4906"/>
      <c r="J2467" s="4907"/>
      <c r="K2467" s="506"/>
      <c r="L2467" s="506"/>
      <c r="M2467" s="506"/>
      <c r="N2467" s="506"/>
      <c r="O2467" s="506"/>
      <c r="P2467" s="506"/>
    </row>
    <row r="2468" spans="3:16" s="360" customFormat="1" ht="15" customHeight="1" thickBot="1" x14ac:dyDescent="0.25">
      <c r="C2468" s="831"/>
      <c r="D2468" s="712"/>
      <c r="E2468" s="712"/>
      <c r="F2468" s="712"/>
      <c r="G2468" s="712"/>
      <c r="H2468" s="712"/>
      <c r="I2468" s="712"/>
      <c r="J2468" s="832"/>
      <c r="K2468" s="506"/>
      <c r="L2468" s="506"/>
      <c r="M2468" s="506"/>
      <c r="N2468" s="506"/>
      <c r="O2468" s="506"/>
      <c r="P2468" s="506"/>
    </row>
    <row r="2469" spans="3:16" s="360" customFormat="1" ht="15" customHeight="1" thickBot="1" x14ac:dyDescent="0.25">
      <c r="C2469" s="5068" t="s">
        <v>344</v>
      </c>
      <c r="D2469" s="5069"/>
      <c r="E2469" s="4868" t="s">
        <v>1288</v>
      </c>
      <c r="F2469" s="4869"/>
      <c r="G2469" s="4869"/>
      <c r="H2469" s="4869"/>
      <c r="I2469" s="4869"/>
      <c r="J2469" s="4870"/>
      <c r="K2469" s="506"/>
      <c r="L2469" s="506"/>
      <c r="M2469" s="506"/>
      <c r="N2469" s="506"/>
      <c r="O2469" s="506"/>
      <c r="P2469" s="506"/>
    </row>
    <row r="2470" spans="3:16" s="360" customFormat="1" ht="29.25" customHeight="1" x14ac:dyDescent="0.2">
      <c r="C2470" s="5070" t="s">
        <v>2768</v>
      </c>
      <c r="D2470" s="4932" t="s">
        <v>561</v>
      </c>
      <c r="E2470" s="4929" t="s">
        <v>2770</v>
      </c>
      <c r="F2470" s="4931" t="s">
        <v>1289</v>
      </c>
      <c r="G2470" s="4932" t="s">
        <v>1290</v>
      </c>
      <c r="H2470" s="4931" t="s">
        <v>1291</v>
      </c>
      <c r="I2470" s="4931" t="s">
        <v>563</v>
      </c>
      <c r="J2470" s="5065" t="s">
        <v>1292</v>
      </c>
      <c r="K2470" s="506"/>
      <c r="L2470" s="506"/>
      <c r="M2470" s="506"/>
      <c r="N2470" s="506"/>
      <c r="O2470" s="506"/>
      <c r="P2470" s="506"/>
    </row>
    <row r="2471" spans="3:16" s="360" customFormat="1" ht="30" customHeight="1" x14ac:dyDescent="0.2">
      <c r="C2471" s="4961"/>
      <c r="D2471" s="4933"/>
      <c r="E2471" s="4930"/>
      <c r="F2471" s="4884"/>
      <c r="G2471" s="4933"/>
      <c r="H2471" s="4884"/>
      <c r="I2471" s="4884"/>
      <c r="J2471" s="5066"/>
      <c r="K2471" s="506"/>
      <c r="L2471" s="506"/>
      <c r="M2471" s="506"/>
      <c r="N2471" s="506"/>
      <c r="O2471" s="506"/>
      <c r="P2471" s="506"/>
    </row>
    <row r="2472" spans="3:16" s="360" customFormat="1" ht="15" customHeight="1" x14ac:dyDescent="0.2">
      <c r="C2472" s="982" t="s">
        <v>1293</v>
      </c>
      <c r="D2472" s="983">
        <f>+E2472</f>
        <v>0</v>
      </c>
      <c r="E2472" s="983">
        <v>0</v>
      </c>
      <c r="F2472" s="984">
        <v>0</v>
      </c>
      <c r="G2472" s="984">
        <v>0</v>
      </c>
      <c r="H2472" s="985">
        <v>0</v>
      </c>
      <c r="I2472" s="986">
        <v>0.15</v>
      </c>
      <c r="J2472" s="987">
        <v>0.15</v>
      </c>
      <c r="K2472" s="506"/>
      <c r="L2472" s="506"/>
      <c r="M2472" s="506"/>
      <c r="N2472" s="506"/>
      <c r="O2472" s="506"/>
      <c r="P2472" s="506"/>
    </row>
    <row r="2473" spans="3:16" s="360" customFormat="1" ht="15" customHeight="1" x14ac:dyDescent="0.2">
      <c r="C2473" s="982" t="s">
        <v>1294</v>
      </c>
      <c r="D2473" s="983">
        <f>+E2473</f>
        <v>6</v>
      </c>
      <c r="E2473" s="983">
        <v>6</v>
      </c>
      <c r="F2473" s="98">
        <v>40</v>
      </c>
      <c r="G2473" s="98">
        <v>0</v>
      </c>
      <c r="H2473" s="416">
        <v>0</v>
      </c>
      <c r="I2473" s="986">
        <v>0.15</v>
      </c>
      <c r="J2473" s="987">
        <v>0.15</v>
      </c>
      <c r="K2473" s="506"/>
      <c r="L2473" s="506"/>
      <c r="M2473" s="506"/>
      <c r="N2473" s="506"/>
      <c r="O2473" s="506"/>
      <c r="P2473" s="506"/>
    </row>
    <row r="2474" spans="3:16" s="360" customFormat="1" ht="15" customHeight="1" x14ac:dyDescent="0.2">
      <c r="C2474" s="982" t="s">
        <v>1295</v>
      </c>
      <c r="D2474" s="983">
        <f t="shared" ref="D2474:D2494" si="26">+E2474</f>
        <v>8</v>
      </c>
      <c r="E2474" s="983">
        <v>8</v>
      </c>
      <c r="F2474" s="98">
        <v>53</v>
      </c>
      <c r="G2474" s="98">
        <v>0</v>
      </c>
      <c r="H2474" s="416">
        <v>0</v>
      </c>
      <c r="I2474" s="986">
        <v>0.15</v>
      </c>
      <c r="J2474" s="987">
        <v>0.15</v>
      </c>
      <c r="K2474" s="506"/>
      <c r="L2474" s="506"/>
      <c r="M2474" s="506"/>
      <c r="N2474" s="506"/>
      <c r="O2474" s="506"/>
      <c r="P2474" s="506"/>
    </row>
    <row r="2475" spans="3:16" s="360" customFormat="1" ht="15" customHeight="1" x14ac:dyDescent="0.2">
      <c r="C2475" s="982" t="s">
        <v>1296</v>
      </c>
      <c r="D2475" s="983">
        <f t="shared" si="26"/>
        <v>10</v>
      </c>
      <c r="E2475" s="983">
        <v>10</v>
      </c>
      <c r="F2475" s="98">
        <v>67</v>
      </c>
      <c r="G2475" s="98">
        <v>0</v>
      </c>
      <c r="H2475" s="416">
        <v>0</v>
      </c>
      <c r="I2475" s="986">
        <v>0.15</v>
      </c>
      <c r="J2475" s="987">
        <v>0.15</v>
      </c>
      <c r="K2475" s="506"/>
      <c r="L2475" s="506"/>
      <c r="M2475" s="506"/>
      <c r="N2475" s="506"/>
      <c r="O2475" s="506"/>
      <c r="P2475" s="506"/>
    </row>
    <row r="2476" spans="3:16" s="360" customFormat="1" ht="15" customHeight="1" x14ac:dyDescent="0.2">
      <c r="C2476" s="982" t="s">
        <v>1297</v>
      </c>
      <c r="D2476" s="983">
        <f t="shared" si="26"/>
        <v>12</v>
      </c>
      <c r="E2476" s="983">
        <v>12</v>
      </c>
      <c r="F2476" s="98">
        <v>80</v>
      </c>
      <c r="G2476" s="98">
        <v>0</v>
      </c>
      <c r="H2476" s="416">
        <v>0</v>
      </c>
      <c r="I2476" s="986">
        <v>0.15</v>
      </c>
      <c r="J2476" s="987">
        <v>0.15</v>
      </c>
      <c r="K2476" s="506"/>
      <c r="L2476" s="506"/>
      <c r="M2476" s="506"/>
      <c r="N2476" s="506"/>
      <c r="O2476" s="506"/>
      <c r="P2476" s="506"/>
    </row>
    <row r="2477" spans="3:16" s="360" customFormat="1" ht="15" customHeight="1" x14ac:dyDescent="0.2">
      <c r="C2477" s="982" t="s">
        <v>1298</v>
      </c>
      <c r="D2477" s="983">
        <f t="shared" si="26"/>
        <v>15</v>
      </c>
      <c r="E2477" s="983">
        <v>15</v>
      </c>
      <c r="F2477" s="98">
        <v>100</v>
      </c>
      <c r="G2477" s="98">
        <v>75</v>
      </c>
      <c r="H2477" s="416">
        <v>40</v>
      </c>
      <c r="I2477" s="986">
        <v>0.15</v>
      </c>
      <c r="J2477" s="987">
        <v>0.15</v>
      </c>
      <c r="K2477" s="506"/>
      <c r="L2477" s="506"/>
      <c r="M2477" s="506"/>
      <c r="N2477" s="506"/>
      <c r="O2477" s="506"/>
      <c r="P2477" s="506"/>
    </row>
    <row r="2478" spans="3:16" s="360" customFormat="1" ht="15" customHeight="1" x14ac:dyDescent="0.2">
      <c r="C2478" s="982" t="s">
        <v>1299</v>
      </c>
      <c r="D2478" s="983">
        <f t="shared" si="26"/>
        <v>20</v>
      </c>
      <c r="E2478" s="983">
        <v>20</v>
      </c>
      <c r="F2478" s="98">
        <v>133</v>
      </c>
      <c r="G2478" s="98">
        <v>115</v>
      </c>
      <c r="H2478" s="416">
        <v>40</v>
      </c>
      <c r="I2478" s="986">
        <v>0.15</v>
      </c>
      <c r="J2478" s="987">
        <v>0.15</v>
      </c>
      <c r="K2478" s="506"/>
      <c r="L2478" s="506"/>
      <c r="M2478" s="506"/>
      <c r="N2478" s="506"/>
      <c r="O2478" s="506"/>
      <c r="P2478" s="506"/>
    </row>
    <row r="2479" spans="3:16" s="360" customFormat="1" ht="15" customHeight="1" x14ac:dyDescent="0.2">
      <c r="C2479" s="982" t="s">
        <v>1300</v>
      </c>
      <c r="D2479" s="983">
        <f t="shared" si="26"/>
        <v>25</v>
      </c>
      <c r="E2479" s="983">
        <v>25</v>
      </c>
      <c r="F2479" s="98">
        <v>167</v>
      </c>
      <c r="G2479" s="98">
        <v>150</v>
      </c>
      <c r="H2479" s="416">
        <v>40</v>
      </c>
      <c r="I2479" s="986">
        <v>0.15</v>
      </c>
      <c r="J2479" s="987">
        <v>0.15</v>
      </c>
      <c r="K2479" s="506"/>
      <c r="L2479" s="506"/>
      <c r="M2479" s="506"/>
      <c r="N2479" s="506"/>
      <c r="O2479" s="506"/>
      <c r="P2479" s="506"/>
    </row>
    <row r="2480" spans="3:16" s="360" customFormat="1" ht="15" customHeight="1" x14ac:dyDescent="0.2">
      <c r="C2480" s="982" t="s">
        <v>1301</v>
      </c>
      <c r="D2480" s="983">
        <f t="shared" si="26"/>
        <v>30</v>
      </c>
      <c r="E2480" s="983">
        <v>30</v>
      </c>
      <c r="F2480" s="98">
        <v>200</v>
      </c>
      <c r="G2480" s="98">
        <v>190</v>
      </c>
      <c r="H2480" s="416">
        <v>40</v>
      </c>
      <c r="I2480" s="986">
        <v>0.15</v>
      </c>
      <c r="J2480" s="987">
        <v>0.15</v>
      </c>
      <c r="K2480" s="506"/>
      <c r="L2480" s="506"/>
      <c r="M2480" s="506"/>
      <c r="N2480" s="506"/>
      <c r="O2480" s="506"/>
      <c r="P2480" s="506"/>
    </row>
    <row r="2481" spans="3:16" s="360" customFormat="1" ht="15" customHeight="1" x14ac:dyDescent="0.2">
      <c r="C2481" s="982" t="s">
        <v>1302</v>
      </c>
      <c r="D2481" s="983">
        <f t="shared" si="26"/>
        <v>35</v>
      </c>
      <c r="E2481" s="983">
        <v>35</v>
      </c>
      <c r="F2481" s="98">
        <v>233</v>
      </c>
      <c r="G2481" s="98">
        <v>230</v>
      </c>
      <c r="H2481" s="416">
        <v>40</v>
      </c>
      <c r="I2481" s="986">
        <v>0.15</v>
      </c>
      <c r="J2481" s="987">
        <v>0.15</v>
      </c>
      <c r="K2481" s="506"/>
      <c r="L2481" s="506"/>
      <c r="M2481" s="506"/>
      <c r="N2481" s="506"/>
      <c r="O2481" s="506"/>
      <c r="P2481" s="506"/>
    </row>
    <row r="2482" spans="3:16" s="360" customFormat="1" ht="15" customHeight="1" x14ac:dyDescent="0.2">
      <c r="C2482" s="982" t="s">
        <v>1303</v>
      </c>
      <c r="D2482" s="983">
        <f t="shared" si="26"/>
        <v>40</v>
      </c>
      <c r="E2482" s="983">
        <v>40</v>
      </c>
      <c r="F2482" s="98">
        <v>267</v>
      </c>
      <c r="G2482" s="98">
        <v>280</v>
      </c>
      <c r="H2482" s="416">
        <v>40</v>
      </c>
      <c r="I2482" s="986">
        <v>0.15</v>
      </c>
      <c r="J2482" s="987">
        <v>0.15</v>
      </c>
      <c r="K2482" s="506"/>
      <c r="L2482" s="506"/>
      <c r="M2482" s="506"/>
      <c r="N2482" s="506"/>
      <c r="O2482" s="506"/>
      <c r="P2482" s="506"/>
    </row>
    <row r="2483" spans="3:16" s="360" customFormat="1" ht="15" customHeight="1" x14ac:dyDescent="0.2">
      <c r="C2483" s="982" t="s">
        <v>1304</v>
      </c>
      <c r="D2483" s="983">
        <f t="shared" si="26"/>
        <v>50</v>
      </c>
      <c r="E2483" s="983">
        <v>50</v>
      </c>
      <c r="F2483" s="98">
        <v>333</v>
      </c>
      <c r="G2483" s="98">
        <v>365</v>
      </c>
      <c r="H2483" s="416">
        <v>40</v>
      </c>
      <c r="I2483" s="986">
        <v>0.15</v>
      </c>
      <c r="J2483" s="987">
        <v>0.15</v>
      </c>
      <c r="K2483" s="506"/>
      <c r="L2483" s="506"/>
      <c r="M2483" s="506"/>
      <c r="N2483" s="506"/>
      <c r="O2483" s="506"/>
      <c r="P2483" s="506"/>
    </row>
    <row r="2484" spans="3:16" s="360" customFormat="1" ht="15" customHeight="1" x14ac:dyDescent="0.2">
      <c r="C2484" s="982" t="s">
        <v>1305</v>
      </c>
      <c r="D2484" s="983">
        <f t="shared" si="26"/>
        <v>55</v>
      </c>
      <c r="E2484" s="983">
        <v>55</v>
      </c>
      <c r="F2484" s="98">
        <v>367</v>
      </c>
      <c r="G2484" s="98">
        <v>420</v>
      </c>
      <c r="H2484" s="416">
        <v>40</v>
      </c>
      <c r="I2484" s="986">
        <v>0.15</v>
      </c>
      <c r="J2484" s="987">
        <v>0.15</v>
      </c>
      <c r="K2484" s="506"/>
      <c r="L2484" s="506"/>
      <c r="M2484" s="506"/>
      <c r="N2484" s="506"/>
      <c r="O2484" s="506"/>
      <c r="P2484" s="506"/>
    </row>
    <row r="2485" spans="3:16" s="360" customFormat="1" ht="15" customHeight="1" x14ac:dyDescent="0.2">
      <c r="C2485" s="982" t="s">
        <v>1306</v>
      </c>
      <c r="D2485" s="983">
        <f t="shared" si="26"/>
        <v>60</v>
      </c>
      <c r="E2485" s="983">
        <v>60</v>
      </c>
      <c r="F2485" s="98">
        <v>400</v>
      </c>
      <c r="G2485" s="98">
        <v>480</v>
      </c>
      <c r="H2485" s="416">
        <v>40</v>
      </c>
      <c r="I2485" s="986">
        <v>0.15</v>
      </c>
      <c r="J2485" s="987">
        <v>0.15</v>
      </c>
      <c r="K2485" s="506"/>
      <c r="L2485" s="506"/>
      <c r="M2485" s="506"/>
      <c r="N2485" s="506"/>
      <c r="O2485" s="506"/>
      <c r="P2485" s="506"/>
    </row>
    <row r="2486" spans="3:16" s="360" customFormat="1" ht="15" customHeight="1" x14ac:dyDescent="0.2">
      <c r="C2486" s="982" t="s">
        <v>1307</v>
      </c>
      <c r="D2486" s="983">
        <f t="shared" si="26"/>
        <v>65</v>
      </c>
      <c r="E2486" s="983">
        <v>65</v>
      </c>
      <c r="F2486" s="98">
        <v>433</v>
      </c>
      <c r="G2486" s="98">
        <v>545</v>
      </c>
      <c r="H2486" s="416">
        <v>40</v>
      </c>
      <c r="I2486" s="986">
        <v>0.15</v>
      </c>
      <c r="J2486" s="987">
        <v>0.15</v>
      </c>
      <c r="K2486" s="506"/>
      <c r="L2486" s="506"/>
      <c r="M2486" s="506"/>
      <c r="N2486" s="506"/>
      <c r="O2486" s="506"/>
      <c r="P2486" s="506"/>
    </row>
    <row r="2487" spans="3:16" s="360" customFormat="1" ht="15" customHeight="1" x14ac:dyDescent="0.2">
      <c r="C2487" s="982" t="s">
        <v>1308</v>
      </c>
      <c r="D2487" s="983">
        <f t="shared" si="26"/>
        <v>70</v>
      </c>
      <c r="E2487" s="983">
        <v>70</v>
      </c>
      <c r="F2487" s="98">
        <v>467</v>
      </c>
      <c r="G2487" s="98">
        <v>615</v>
      </c>
      <c r="H2487" s="416">
        <v>40</v>
      </c>
      <c r="I2487" s="986">
        <v>0.15</v>
      </c>
      <c r="J2487" s="987">
        <v>0.15</v>
      </c>
      <c r="K2487" s="506"/>
      <c r="L2487" s="506"/>
      <c r="M2487" s="506"/>
      <c r="N2487" s="506"/>
      <c r="O2487" s="506"/>
      <c r="P2487" s="506"/>
    </row>
    <row r="2488" spans="3:16" s="360" customFormat="1" ht="15" customHeight="1" x14ac:dyDescent="0.2">
      <c r="C2488" s="982" t="s">
        <v>1309</v>
      </c>
      <c r="D2488" s="983">
        <f t="shared" si="26"/>
        <v>80</v>
      </c>
      <c r="E2488" s="983">
        <v>80</v>
      </c>
      <c r="F2488" s="98">
        <v>533</v>
      </c>
      <c r="G2488" s="98">
        <v>730</v>
      </c>
      <c r="H2488" s="416">
        <v>40</v>
      </c>
      <c r="I2488" s="986">
        <v>0.15</v>
      </c>
      <c r="J2488" s="987">
        <v>0.15</v>
      </c>
      <c r="K2488" s="506"/>
      <c r="L2488" s="506"/>
      <c r="M2488" s="506"/>
      <c r="N2488" s="506"/>
      <c r="O2488" s="506"/>
      <c r="P2488" s="506"/>
    </row>
    <row r="2489" spans="3:16" s="360" customFormat="1" ht="15" customHeight="1" x14ac:dyDescent="0.2">
      <c r="C2489" s="982" t="s">
        <v>1310</v>
      </c>
      <c r="D2489" s="983">
        <f t="shared" si="26"/>
        <v>100</v>
      </c>
      <c r="E2489" s="983">
        <v>100</v>
      </c>
      <c r="F2489" s="98">
        <v>667</v>
      </c>
      <c r="G2489" s="98">
        <v>955</v>
      </c>
      <c r="H2489" s="416">
        <v>40</v>
      </c>
      <c r="I2489" s="986">
        <v>0.15</v>
      </c>
      <c r="J2489" s="987">
        <v>0.15</v>
      </c>
      <c r="K2489" s="506"/>
      <c r="L2489" s="506"/>
      <c r="M2489" s="506"/>
      <c r="N2489" s="506"/>
      <c r="O2489" s="506"/>
      <c r="P2489" s="506"/>
    </row>
    <row r="2490" spans="3:16" s="360" customFormat="1" ht="15" customHeight="1" x14ac:dyDescent="0.2">
      <c r="C2490" s="982" t="s">
        <v>1311</v>
      </c>
      <c r="D2490" s="983">
        <f t="shared" si="26"/>
        <v>120</v>
      </c>
      <c r="E2490" s="983">
        <v>120</v>
      </c>
      <c r="F2490" s="98">
        <v>800</v>
      </c>
      <c r="G2490" s="98">
        <v>1200</v>
      </c>
      <c r="H2490" s="416">
        <v>40</v>
      </c>
      <c r="I2490" s="986">
        <v>0.15</v>
      </c>
      <c r="J2490" s="987">
        <v>0.15</v>
      </c>
      <c r="K2490" s="506"/>
      <c r="L2490" s="506"/>
      <c r="M2490" s="506"/>
      <c r="N2490" s="506"/>
      <c r="O2490" s="506"/>
      <c r="P2490" s="506"/>
    </row>
    <row r="2491" spans="3:16" s="360" customFormat="1" ht="15" customHeight="1" x14ac:dyDescent="0.2">
      <c r="C2491" s="982" t="s">
        <v>1312</v>
      </c>
      <c r="D2491" s="983">
        <f t="shared" si="26"/>
        <v>150</v>
      </c>
      <c r="E2491" s="983">
        <v>150</v>
      </c>
      <c r="F2491" s="98">
        <v>1000</v>
      </c>
      <c r="G2491" s="98">
        <v>1600</v>
      </c>
      <c r="H2491" s="416">
        <v>40</v>
      </c>
      <c r="I2491" s="986">
        <v>0.15</v>
      </c>
      <c r="J2491" s="987">
        <v>0.15</v>
      </c>
      <c r="K2491" s="506"/>
      <c r="L2491" s="506"/>
      <c r="M2491" s="506"/>
      <c r="N2491" s="506"/>
      <c r="O2491" s="506"/>
      <c r="P2491" s="506"/>
    </row>
    <row r="2492" spans="3:16" s="360" customFormat="1" ht="15" customHeight="1" x14ac:dyDescent="0.2">
      <c r="C2492" s="982" t="s">
        <v>1313</v>
      </c>
      <c r="D2492" s="983">
        <f t="shared" si="26"/>
        <v>200</v>
      </c>
      <c r="E2492" s="983">
        <v>200</v>
      </c>
      <c r="F2492" s="98">
        <v>1333</v>
      </c>
      <c r="G2492" s="98">
        <v>2200</v>
      </c>
      <c r="H2492" s="416">
        <v>40</v>
      </c>
      <c r="I2492" s="986">
        <v>0.15</v>
      </c>
      <c r="J2492" s="987">
        <v>0.15</v>
      </c>
      <c r="K2492" s="506"/>
      <c r="L2492" s="506"/>
      <c r="M2492" s="506"/>
      <c r="N2492" s="506"/>
      <c r="O2492" s="506"/>
      <c r="P2492" s="506"/>
    </row>
    <row r="2493" spans="3:16" s="360" customFormat="1" ht="15" customHeight="1" x14ac:dyDescent="0.2">
      <c r="C2493" s="982" t="s">
        <v>1314</v>
      </c>
      <c r="D2493" s="983">
        <f t="shared" si="26"/>
        <v>250</v>
      </c>
      <c r="E2493" s="983">
        <v>250</v>
      </c>
      <c r="F2493" s="98">
        <v>1667</v>
      </c>
      <c r="G2493" s="98">
        <v>2800</v>
      </c>
      <c r="H2493" s="416">
        <v>40</v>
      </c>
      <c r="I2493" s="986">
        <v>0.15</v>
      </c>
      <c r="J2493" s="987">
        <v>0.15</v>
      </c>
      <c r="K2493" s="506"/>
      <c r="L2493" s="506"/>
      <c r="M2493" s="506"/>
      <c r="N2493" s="506"/>
      <c r="O2493" s="506"/>
      <c r="P2493" s="506"/>
    </row>
    <row r="2494" spans="3:16" s="360" customFormat="1" ht="15" customHeight="1" x14ac:dyDescent="0.2">
      <c r="C2494" s="982" t="s">
        <v>1315</v>
      </c>
      <c r="D2494" s="983">
        <f t="shared" si="26"/>
        <v>300</v>
      </c>
      <c r="E2494" s="841">
        <v>300</v>
      </c>
      <c r="F2494" s="416">
        <v>2000</v>
      </c>
      <c r="G2494" s="416">
        <v>3500</v>
      </c>
      <c r="H2494" s="416">
        <v>40</v>
      </c>
      <c r="I2494" s="986">
        <v>0.15</v>
      </c>
      <c r="J2494" s="987">
        <v>0.15</v>
      </c>
      <c r="K2494" s="506"/>
      <c r="L2494" s="506"/>
      <c r="M2494" s="506"/>
      <c r="N2494" s="506"/>
      <c r="O2494" s="506"/>
      <c r="P2494" s="506"/>
    </row>
    <row r="2495" spans="3:16" s="360" customFormat="1" ht="15" customHeight="1" x14ac:dyDescent="0.2">
      <c r="C2495" s="980" t="s">
        <v>1474</v>
      </c>
      <c r="D2495" s="712"/>
      <c r="E2495" s="848"/>
      <c r="F2495" s="848"/>
      <c r="G2495" s="848"/>
      <c r="H2495" s="848"/>
      <c r="I2495" s="848"/>
      <c r="J2495" s="849"/>
      <c r="K2495" s="506"/>
      <c r="L2495" s="506"/>
      <c r="M2495" s="506"/>
      <c r="N2495" s="506"/>
      <c r="O2495" s="506"/>
      <c r="P2495" s="506"/>
    </row>
    <row r="2496" spans="3:16" s="360" customFormat="1" ht="15" customHeight="1" x14ac:dyDescent="0.2">
      <c r="C2496" s="4894" t="s">
        <v>529</v>
      </c>
      <c r="D2496" s="4036"/>
      <c r="E2496" s="4036"/>
      <c r="F2496" s="4036"/>
      <c r="G2496" s="4036"/>
      <c r="H2496" s="4036"/>
      <c r="I2496" s="4036"/>
      <c r="J2496" s="4895"/>
      <c r="K2496" s="506"/>
      <c r="L2496" s="506"/>
      <c r="M2496" s="506"/>
      <c r="N2496" s="506"/>
      <c r="O2496" s="506"/>
      <c r="P2496" s="506"/>
    </row>
    <row r="2497" spans="3:16" s="360" customFormat="1" ht="15" customHeight="1" x14ac:dyDescent="0.2">
      <c r="C2497" s="981" t="s">
        <v>530</v>
      </c>
      <c r="D2497" s="712"/>
      <c r="E2497" s="848"/>
      <c r="F2497" s="848"/>
      <c r="G2497" s="848"/>
      <c r="H2497" s="848"/>
      <c r="I2497" s="848"/>
      <c r="J2497" s="849"/>
      <c r="K2497" s="506"/>
      <c r="L2497" s="506"/>
      <c r="M2497" s="506"/>
      <c r="N2497" s="506"/>
      <c r="O2497" s="506"/>
      <c r="P2497" s="506"/>
    </row>
    <row r="2498" spans="3:16" s="360" customFormat="1" ht="15" customHeight="1" x14ac:dyDescent="0.2">
      <c r="C2498" s="981" t="s">
        <v>531</v>
      </c>
      <c r="D2498" s="712"/>
      <c r="E2498" s="712"/>
      <c r="F2498" s="712"/>
      <c r="G2498" s="712"/>
      <c r="H2498" s="712"/>
      <c r="I2498" s="712"/>
      <c r="J2498" s="832"/>
      <c r="K2498" s="506"/>
      <c r="L2498" s="506"/>
      <c r="M2498" s="506"/>
      <c r="N2498" s="506"/>
      <c r="O2498" s="506"/>
      <c r="P2498" s="506"/>
    </row>
    <row r="2499" spans="3:16" s="360" customFormat="1" ht="15" customHeight="1" x14ac:dyDescent="0.2">
      <c r="C2499" s="4894" t="s">
        <v>532</v>
      </c>
      <c r="D2499" s="4036"/>
      <c r="E2499" s="4036"/>
      <c r="F2499" s="4036"/>
      <c r="G2499" s="4036"/>
      <c r="H2499" s="4036"/>
      <c r="I2499" s="4036"/>
      <c r="J2499" s="4895"/>
      <c r="K2499" s="506"/>
      <c r="L2499" s="506"/>
      <c r="M2499" s="506"/>
      <c r="N2499" s="506"/>
      <c r="O2499" s="506"/>
      <c r="P2499" s="506"/>
    </row>
    <row r="2500" spans="3:16" s="360" customFormat="1" ht="15" customHeight="1" thickBot="1" x14ac:dyDescent="0.25">
      <c r="C2500" s="850"/>
      <c r="D2500" s="851"/>
      <c r="E2500" s="851"/>
      <c r="F2500" s="851"/>
      <c r="G2500" s="851"/>
      <c r="H2500" s="851"/>
      <c r="I2500" s="851"/>
      <c r="J2500" s="852"/>
      <c r="K2500" s="506"/>
      <c r="L2500" s="506"/>
      <c r="M2500" s="506"/>
      <c r="N2500" s="506"/>
      <c r="O2500" s="506"/>
      <c r="P2500" s="506"/>
    </row>
    <row r="2501" spans="3:16" s="360" customFormat="1" ht="15" customHeight="1" thickTop="1" x14ac:dyDescent="0.3">
      <c r="C2501" s="1029"/>
      <c r="D2501" s="534"/>
      <c r="E2501" s="534"/>
      <c r="F2501" s="534"/>
      <c r="G2501" s="534"/>
      <c r="H2501" s="534"/>
      <c r="I2501" s="506"/>
      <c r="J2501" s="506"/>
      <c r="K2501" s="506"/>
      <c r="L2501" s="506"/>
      <c r="M2501" s="506"/>
      <c r="N2501" s="506"/>
      <c r="O2501" s="506"/>
      <c r="P2501" s="506"/>
    </row>
    <row r="2502" spans="3:16" s="360" customFormat="1" ht="15" customHeight="1" thickBot="1" x14ac:dyDescent="0.35">
      <c r="C2502" s="534"/>
      <c r="D2502" s="534"/>
      <c r="E2502" s="534"/>
      <c r="F2502" s="534"/>
      <c r="G2502" s="534"/>
      <c r="H2502" s="534"/>
      <c r="I2502" s="506"/>
      <c r="J2502" s="506"/>
      <c r="K2502" s="506"/>
      <c r="L2502" s="506"/>
      <c r="M2502" s="506"/>
      <c r="N2502" s="506"/>
      <c r="O2502" s="506"/>
      <c r="P2502" s="506"/>
    </row>
    <row r="2503" spans="3:16" s="360" customFormat="1" ht="15" customHeight="1" thickTop="1" x14ac:dyDescent="0.2">
      <c r="C2503" s="4954" t="s">
        <v>2764</v>
      </c>
      <c r="D2503" s="4906"/>
      <c r="E2503" s="4906"/>
      <c r="F2503" s="4906"/>
      <c r="G2503" s="4906"/>
      <c r="H2503" s="4906"/>
      <c r="I2503" s="4906"/>
      <c r="J2503" s="4906"/>
      <c r="K2503" s="4906"/>
      <c r="L2503" s="4906"/>
      <c r="M2503" s="4906"/>
      <c r="N2503" s="4907"/>
      <c r="O2503" s="506"/>
      <c r="P2503" s="506"/>
    </row>
    <row r="2504" spans="3:16" s="360" customFormat="1" ht="15" customHeight="1" thickBot="1" x14ac:dyDescent="0.25">
      <c r="C2504" s="831"/>
      <c r="D2504" s="712"/>
      <c r="E2504" s="712"/>
      <c r="F2504" s="712"/>
      <c r="G2504" s="712"/>
      <c r="H2504" s="712"/>
      <c r="I2504" s="712"/>
      <c r="J2504" s="712"/>
      <c r="K2504" s="712"/>
      <c r="L2504" s="712"/>
      <c r="M2504" s="712"/>
      <c r="N2504" s="832"/>
      <c r="O2504" s="506"/>
      <c r="P2504" s="506"/>
    </row>
    <row r="2505" spans="3:16" s="360" customFormat="1" ht="15" customHeight="1" thickBot="1" x14ac:dyDescent="0.25">
      <c r="C2505" s="5074" t="s">
        <v>344</v>
      </c>
      <c r="D2505" s="4992"/>
      <c r="E2505" s="5129" t="s">
        <v>2765</v>
      </c>
      <c r="F2505" s="5129"/>
      <c r="G2505" s="5129"/>
      <c r="H2505" s="5129"/>
      <c r="I2505" s="5129"/>
      <c r="J2505" s="5129"/>
      <c r="K2505" s="5129"/>
      <c r="L2505" s="5129"/>
      <c r="M2505" s="5129"/>
      <c r="N2505" s="5130"/>
      <c r="O2505" s="506"/>
      <c r="P2505" s="506"/>
    </row>
    <row r="2506" spans="3:16" s="360" customFormat="1" ht="15" customHeight="1" thickBot="1" x14ac:dyDescent="0.25">
      <c r="C2506" s="5075"/>
      <c r="D2506" s="5035"/>
      <c r="E2506" s="4868" t="s">
        <v>2766</v>
      </c>
      <c r="F2506" s="4869"/>
      <c r="G2506" s="4869"/>
      <c r="H2506" s="4868" t="s">
        <v>2767</v>
      </c>
      <c r="I2506" s="4869"/>
      <c r="J2506" s="5039"/>
      <c r="K2506" s="4868" t="s">
        <v>340</v>
      </c>
      <c r="L2506" s="4869"/>
      <c r="M2506" s="4869"/>
      <c r="N2506" s="5039"/>
      <c r="O2506" s="506"/>
      <c r="P2506" s="506"/>
    </row>
    <row r="2507" spans="3:16" s="360" customFormat="1" ht="15" customHeight="1" x14ac:dyDescent="0.2">
      <c r="C2507" s="4931" t="s">
        <v>2768</v>
      </c>
      <c r="D2507" s="4932" t="s">
        <v>2769</v>
      </c>
      <c r="E2507" s="4929" t="s">
        <v>2770</v>
      </c>
      <c r="F2507" s="4931" t="s">
        <v>2771</v>
      </c>
      <c r="G2507" s="4932" t="s">
        <v>2772</v>
      </c>
      <c r="H2507" s="4929" t="s">
        <v>2773</v>
      </c>
      <c r="I2507" s="4931" t="s">
        <v>1996</v>
      </c>
      <c r="J2507" s="4934" t="s">
        <v>2774</v>
      </c>
      <c r="K2507" s="4931" t="s">
        <v>229</v>
      </c>
      <c r="L2507" s="4931" t="s">
        <v>230</v>
      </c>
      <c r="M2507" s="4931" t="s">
        <v>2775</v>
      </c>
      <c r="N2507" s="4926" t="s">
        <v>2776</v>
      </c>
      <c r="O2507" s="506"/>
      <c r="P2507" s="506"/>
    </row>
    <row r="2508" spans="3:16" s="360" customFormat="1" ht="42" customHeight="1" x14ac:dyDescent="0.2">
      <c r="C2508" s="4884"/>
      <c r="D2508" s="4933"/>
      <c r="E2508" s="4930"/>
      <c r="F2508" s="4884"/>
      <c r="G2508" s="4933"/>
      <c r="H2508" s="4930"/>
      <c r="I2508" s="4884"/>
      <c r="J2508" s="4935"/>
      <c r="K2508" s="4884"/>
      <c r="L2508" s="4884"/>
      <c r="M2508" s="4884"/>
      <c r="N2508" s="4927"/>
      <c r="O2508" s="506"/>
      <c r="P2508" s="506"/>
    </row>
    <row r="2509" spans="3:16" s="360" customFormat="1" ht="15" customHeight="1" x14ac:dyDescent="0.2">
      <c r="C2509" s="835" t="s">
        <v>2777</v>
      </c>
      <c r="D2509" s="836">
        <v>49</v>
      </c>
      <c r="E2509" s="713" t="s">
        <v>1534</v>
      </c>
      <c r="F2509" s="975" t="s">
        <v>1534</v>
      </c>
      <c r="G2509" s="976" t="s">
        <v>1534</v>
      </c>
      <c r="H2509" s="840">
        <v>49</v>
      </c>
      <c r="I2509" s="416">
        <v>5000</v>
      </c>
      <c r="J2509" s="841">
        <v>0.1</v>
      </c>
      <c r="K2509" s="977">
        <v>0</v>
      </c>
      <c r="L2509" s="842">
        <v>50</v>
      </c>
      <c r="M2509" s="842">
        <v>0.06</v>
      </c>
      <c r="N2509" s="978">
        <v>0.1</v>
      </c>
      <c r="O2509" s="506"/>
      <c r="P2509" s="506"/>
    </row>
    <row r="2510" spans="3:16" s="360" customFormat="1" ht="15" customHeight="1" thickBot="1" x14ac:dyDescent="0.25">
      <c r="C2510" s="844"/>
      <c r="D2510" s="845"/>
      <c r="E2510" s="765"/>
      <c r="F2510" s="765"/>
      <c r="G2510" s="765"/>
      <c r="H2510" s="765"/>
      <c r="I2510" s="765"/>
      <c r="J2510" s="765"/>
      <c r="K2510" s="765"/>
      <c r="L2510" s="846"/>
      <c r="M2510" s="846"/>
      <c r="N2510" s="979"/>
      <c r="O2510" s="506"/>
      <c r="P2510" s="506"/>
    </row>
    <row r="2511" spans="3:16" s="360" customFormat="1" ht="15" customHeight="1" x14ac:dyDescent="0.2">
      <c r="C2511" s="980" t="s">
        <v>1474</v>
      </c>
      <c r="D2511" s="712"/>
      <c r="E2511" s="848"/>
      <c r="F2511" s="848"/>
      <c r="G2511" s="848"/>
      <c r="H2511" s="848"/>
      <c r="I2511" s="848"/>
      <c r="J2511" s="848"/>
      <c r="K2511" s="848"/>
      <c r="L2511" s="848"/>
      <c r="M2511" s="848"/>
      <c r="N2511" s="849"/>
      <c r="O2511" s="506"/>
      <c r="P2511" s="506"/>
    </row>
    <row r="2512" spans="3:16" s="360" customFormat="1" ht="15" customHeight="1" x14ac:dyDescent="0.2">
      <c r="C2512" s="981" t="s">
        <v>2778</v>
      </c>
      <c r="D2512" s="712"/>
      <c r="E2512" s="848"/>
      <c r="F2512" s="848"/>
      <c r="G2512" s="848"/>
      <c r="H2512" s="848"/>
      <c r="I2512" s="848"/>
      <c r="J2512" s="848"/>
      <c r="K2512" s="848"/>
      <c r="L2512" s="848"/>
      <c r="M2512" s="848"/>
      <c r="N2512" s="849"/>
      <c r="O2512" s="506"/>
      <c r="P2512" s="506"/>
    </row>
    <row r="2513" spans="3:16" s="360" customFormat="1" ht="15" customHeight="1" x14ac:dyDescent="0.2">
      <c r="C2513" s="831" t="s">
        <v>2779</v>
      </c>
      <c r="D2513" s="712"/>
      <c r="E2513" s="712"/>
      <c r="F2513" s="712"/>
      <c r="G2513" s="712"/>
      <c r="H2513" s="712"/>
      <c r="I2513" s="712"/>
      <c r="J2513" s="712"/>
      <c r="K2513" s="712"/>
      <c r="L2513" s="712"/>
      <c r="M2513" s="712"/>
      <c r="N2513" s="832"/>
      <c r="O2513" s="506"/>
      <c r="P2513" s="506"/>
    </row>
    <row r="2514" spans="3:16" s="360" customFormat="1" ht="15" customHeight="1" x14ac:dyDescent="0.2">
      <c r="C2514" s="4928" t="s">
        <v>2780</v>
      </c>
      <c r="D2514" s="4036"/>
      <c r="E2514" s="4036"/>
      <c r="F2514" s="4036"/>
      <c r="G2514" s="4036"/>
      <c r="H2514" s="4036"/>
      <c r="I2514" s="4036"/>
      <c r="J2514" s="4036"/>
      <c r="K2514" s="4036"/>
      <c r="L2514" s="4036"/>
      <c r="M2514" s="4036"/>
      <c r="N2514" s="4895"/>
      <c r="O2514" s="506"/>
      <c r="P2514" s="506"/>
    </row>
    <row r="2515" spans="3:16" s="360" customFormat="1" ht="15" customHeight="1" x14ac:dyDescent="0.2">
      <c r="C2515" s="831" t="s">
        <v>1286</v>
      </c>
      <c r="D2515" s="712"/>
      <c r="E2515" s="712"/>
      <c r="F2515" s="712"/>
      <c r="G2515" s="712"/>
      <c r="H2515" s="712"/>
      <c r="I2515" s="712"/>
      <c r="J2515" s="712"/>
      <c r="K2515" s="712"/>
      <c r="L2515" s="712"/>
      <c r="M2515" s="712"/>
      <c r="N2515" s="832"/>
      <c r="O2515" s="506"/>
      <c r="P2515" s="506"/>
    </row>
    <row r="2516" spans="3:16" s="360" customFormat="1" ht="15" customHeight="1" thickBot="1" x14ac:dyDescent="0.25">
      <c r="C2516" s="850"/>
      <c r="D2516" s="851"/>
      <c r="E2516" s="851"/>
      <c r="F2516" s="851"/>
      <c r="G2516" s="851"/>
      <c r="H2516" s="851"/>
      <c r="I2516" s="851"/>
      <c r="J2516" s="851"/>
      <c r="K2516" s="851"/>
      <c r="L2516" s="851"/>
      <c r="M2516" s="851"/>
      <c r="N2516" s="852"/>
      <c r="O2516" s="506"/>
      <c r="P2516" s="506"/>
    </row>
    <row r="2517" spans="3:16" s="360" customFormat="1" ht="15" customHeight="1" thickTop="1" x14ac:dyDescent="0.3">
      <c r="C2517" s="1029"/>
      <c r="D2517" s="534"/>
      <c r="E2517" s="534"/>
      <c r="F2517" s="534"/>
      <c r="G2517" s="534"/>
      <c r="H2517" s="534"/>
      <c r="I2517" s="506"/>
      <c r="J2517" s="506"/>
      <c r="K2517" s="506"/>
      <c r="L2517" s="506"/>
      <c r="M2517" s="506"/>
      <c r="N2517" s="506"/>
      <c r="O2517" s="506"/>
      <c r="P2517" s="506"/>
    </row>
    <row r="2518" spans="3:16" s="360" customFormat="1" ht="15" customHeight="1" thickBot="1" x14ac:dyDescent="0.35">
      <c r="C2518" s="534"/>
      <c r="D2518" s="534"/>
      <c r="E2518" s="534"/>
      <c r="F2518" s="534"/>
      <c r="G2518" s="534"/>
      <c r="H2518" s="534"/>
      <c r="I2518" s="506"/>
      <c r="J2518" s="506"/>
      <c r="K2518" s="506"/>
      <c r="L2518" s="506"/>
      <c r="M2518" s="506"/>
      <c r="N2518" s="506"/>
      <c r="O2518" s="506"/>
      <c r="P2518" s="506"/>
    </row>
    <row r="2519" spans="3:16" s="360" customFormat="1" ht="15" customHeight="1" thickTop="1" x14ac:dyDescent="0.2">
      <c r="C2519" s="4954" t="s">
        <v>343</v>
      </c>
      <c r="D2519" s="4906"/>
      <c r="E2519" s="4906"/>
      <c r="F2519" s="4906"/>
      <c r="G2519" s="4906"/>
      <c r="H2519" s="4906"/>
      <c r="I2519" s="4906"/>
      <c r="J2519" s="4906"/>
      <c r="K2519" s="4906"/>
      <c r="L2519" s="4906"/>
      <c r="M2519" s="4906"/>
      <c r="N2519" s="4906"/>
      <c r="O2519" s="4907"/>
      <c r="P2519" s="506"/>
    </row>
    <row r="2520" spans="3:16" s="360" customFormat="1" ht="15" customHeight="1" thickBot="1" x14ac:dyDescent="0.25">
      <c r="C2520" s="831"/>
      <c r="D2520" s="712"/>
      <c r="E2520" s="712"/>
      <c r="F2520" s="712"/>
      <c r="G2520" s="712"/>
      <c r="H2520" s="712"/>
      <c r="I2520" s="712"/>
      <c r="J2520" s="712"/>
      <c r="K2520" s="712"/>
      <c r="L2520" s="712"/>
      <c r="M2520" s="712"/>
      <c r="N2520" s="712"/>
      <c r="O2520" s="832"/>
      <c r="P2520" s="506"/>
    </row>
    <row r="2521" spans="3:16" s="360" customFormat="1" ht="15" customHeight="1" thickBot="1" x14ac:dyDescent="0.25">
      <c r="C2521" s="5074" t="s">
        <v>344</v>
      </c>
      <c r="D2521" s="4992"/>
      <c r="E2521" s="5129" t="s">
        <v>345</v>
      </c>
      <c r="F2521" s="5129"/>
      <c r="G2521" s="5129"/>
      <c r="H2521" s="5129"/>
      <c r="I2521" s="5129"/>
      <c r="J2521" s="5129"/>
      <c r="K2521" s="5129"/>
      <c r="L2521" s="5129"/>
      <c r="M2521" s="5129"/>
      <c r="N2521" s="5129"/>
      <c r="O2521" s="5130"/>
      <c r="P2521" s="506"/>
    </row>
    <row r="2522" spans="3:16" s="360" customFormat="1" ht="15" customHeight="1" thickBot="1" x14ac:dyDescent="0.25">
      <c r="C2522" s="5075"/>
      <c r="D2522" s="5035"/>
      <c r="E2522" s="4868" t="s">
        <v>224</v>
      </c>
      <c r="F2522" s="4869"/>
      <c r="G2522" s="4869"/>
      <c r="H2522" s="4869"/>
      <c r="I2522" s="5039"/>
      <c r="J2522" s="4868" t="s">
        <v>225</v>
      </c>
      <c r="K2522" s="4869"/>
      <c r="L2522" s="5039"/>
      <c r="M2522" s="4868" t="s">
        <v>340</v>
      </c>
      <c r="N2522" s="4869"/>
      <c r="O2522" s="5039"/>
      <c r="P2522" s="506"/>
    </row>
    <row r="2523" spans="3:16" s="360" customFormat="1" ht="15" customHeight="1" x14ac:dyDescent="0.2">
      <c r="C2523" s="4931" t="s">
        <v>346</v>
      </c>
      <c r="D2523" s="4931" t="s">
        <v>347</v>
      </c>
      <c r="E2523" s="4931" t="s">
        <v>226</v>
      </c>
      <c r="F2523" s="4931" t="s">
        <v>349</v>
      </c>
      <c r="G2523" s="4931" t="s">
        <v>350</v>
      </c>
      <c r="H2523" s="4931" t="s">
        <v>351</v>
      </c>
      <c r="I2523" s="4931" t="s">
        <v>227</v>
      </c>
      <c r="J2523" s="4931" t="s">
        <v>353</v>
      </c>
      <c r="K2523" s="5094" t="s">
        <v>228</v>
      </c>
      <c r="L2523" s="5095"/>
      <c r="M2523" s="4931" t="s">
        <v>229</v>
      </c>
      <c r="N2523" s="4931" t="s">
        <v>230</v>
      </c>
      <c r="O2523" s="4932" t="s">
        <v>231</v>
      </c>
      <c r="P2523" s="506"/>
    </row>
    <row r="2524" spans="3:16" s="360" customFormat="1" ht="84" customHeight="1" x14ac:dyDescent="0.2">
      <c r="C2524" s="4884"/>
      <c r="D2524" s="4884"/>
      <c r="E2524" s="4884"/>
      <c r="F2524" s="4884"/>
      <c r="G2524" s="4884"/>
      <c r="H2524" s="4884"/>
      <c r="I2524" s="4884"/>
      <c r="J2524" s="4884"/>
      <c r="K2524" s="834" t="s">
        <v>1735</v>
      </c>
      <c r="L2524" s="834" t="s">
        <v>1736</v>
      </c>
      <c r="M2524" s="4884"/>
      <c r="N2524" s="4884"/>
      <c r="O2524" s="4933"/>
      <c r="P2524" s="506"/>
    </row>
    <row r="2525" spans="3:16" s="360" customFormat="1" ht="15" customHeight="1" x14ac:dyDescent="0.2">
      <c r="C2525" s="835" t="s">
        <v>1737</v>
      </c>
      <c r="D2525" s="836">
        <v>23</v>
      </c>
      <c r="E2525" s="836">
        <v>8</v>
      </c>
      <c r="F2525" s="837">
        <v>100</v>
      </c>
      <c r="G2525" s="838">
        <v>0.08</v>
      </c>
      <c r="H2525" s="839">
        <v>0.19</v>
      </c>
      <c r="I2525" s="839">
        <v>0.04</v>
      </c>
      <c r="J2525" s="840">
        <v>9.99</v>
      </c>
      <c r="K2525" s="416">
        <v>30</v>
      </c>
      <c r="L2525" s="416">
        <v>1024</v>
      </c>
      <c r="M2525" s="841">
        <v>5.01</v>
      </c>
      <c r="N2525" s="842">
        <v>500</v>
      </c>
      <c r="O2525" s="843">
        <v>0.06</v>
      </c>
      <c r="P2525" s="506"/>
    </row>
    <row r="2526" spans="3:16" s="360" customFormat="1" ht="15" customHeight="1" thickBot="1" x14ac:dyDescent="0.25">
      <c r="C2526" s="844"/>
      <c r="D2526" s="845"/>
      <c r="E2526" s="765"/>
      <c r="F2526" s="765"/>
      <c r="G2526" s="765"/>
      <c r="H2526" s="765"/>
      <c r="I2526" s="765"/>
      <c r="J2526" s="765"/>
      <c r="K2526" s="765"/>
      <c r="L2526" s="765"/>
      <c r="M2526" s="765"/>
      <c r="N2526" s="846"/>
      <c r="O2526" s="847"/>
      <c r="P2526" s="506"/>
    </row>
    <row r="2527" spans="3:16" s="360" customFormat="1" ht="15" customHeight="1" x14ac:dyDescent="0.2">
      <c r="C2527" s="831" t="s">
        <v>1738</v>
      </c>
      <c r="D2527" s="712"/>
      <c r="E2527" s="848"/>
      <c r="F2527" s="848"/>
      <c r="G2527" s="848"/>
      <c r="H2527" s="848"/>
      <c r="I2527" s="848"/>
      <c r="J2527" s="848"/>
      <c r="K2527" s="848"/>
      <c r="L2527" s="848"/>
      <c r="M2527" s="848"/>
      <c r="N2527" s="848"/>
      <c r="O2527" s="849"/>
      <c r="P2527" s="506"/>
    </row>
    <row r="2528" spans="3:16" s="360" customFormat="1" ht="15" customHeight="1" x14ac:dyDescent="0.2">
      <c r="C2528" s="831" t="s">
        <v>189</v>
      </c>
      <c r="D2528" s="712"/>
      <c r="E2528" s="712"/>
      <c r="F2528" s="712"/>
      <c r="G2528" s="712"/>
      <c r="H2528" s="712"/>
      <c r="I2528" s="712"/>
      <c r="J2528" s="712"/>
      <c r="K2528" s="712"/>
      <c r="L2528" s="712"/>
      <c r="M2528" s="712"/>
      <c r="N2528" s="712"/>
      <c r="O2528" s="832"/>
      <c r="P2528" s="506"/>
    </row>
    <row r="2529" spans="3:16" s="360" customFormat="1" ht="15" customHeight="1" x14ac:dyDescent="0.2">
      <c r="C2529" s="4928" t="s">
        <v>1739</v>
      </c>
      <c r="D2529" s="4036"/>
      <c r="E2529" s="4036"/>
      <c r="F2529" s="4036"/>
      <c r="G2529" s="4036"/>
      <c r="H2529" s="4036"/>
      <c r="I2529" s="4036"/>
      <c r="J2529" s="4036"/>
      <c r="K2529" s="4036"/>
      <c r="L2529" s="4036"/>
      <c r="M2529" s="4036"/>
      <c r="N2529" s="4036"/>
      <c r="O2529" s="4895"/>
      <c r="P2529" s="506"/>
    </row>
    <row r="2530" spans="3:16" s="360" customFormat="1" ht="15" customHeight="1" x14ac:dyDescent="0.2">
      <c r="C2530" s="831" t="s">
        <v>191</v>
      </c>
      <c r="D2530" s="712"/>
      <c r="E2530" s="712"/>
      <c r="F2530" s="712"/>
      <c r="G2530" s="712"/>
      <c r="H2530" s="712"/>
      <c r="I2530" s="712"/>
      <c r="J2530" s="712"/>
      <c r="K2530" s="712"/>
      <c r="L2530" s="712"/>
      <c r="M2530" s="712"/>
      <c r="N2530" s="712"/>
      <c r="O2530" s="832"/>
      <c r="P2530" s="506"/>
    </row>
    <row r="2531" spans="3:16" s="360" customFormat="1" ht="15" customHeight="1" x14ac:dyDescent="0.2">
      <c r="C2531" s="831" t="s">
        <v>188</v>
      </c>
      <c r="D2531" s="712"/>
      <c r="E2531" s="712"/>
      <c r="F2531" s="712"/>
      <c r="G2531" s="712"/>
      <c r="H2531" s="712"/>
      <c r="I2531" s="712"/>
      <c r="J2531" s="712"/>
      <c r="K2531" s="712"/>
      <c r="L2531" s="712"/>
      <c r="M2531" s="712"/>
      <c r="N2531" s="712"/>
      <c r="O2531" s="832"/>
      <c r="P2531" s="506"/>
    </row>
    <row r="2532" spans="3:16" s="360" customFormat="1" ht="15" customHeight="1" thickBot="1" x14ac:dyDescent="0.25">
      <c r="C2532" s="850"/>
      <c r="D2532" s="851"/>
      <c r="E2532" s="851"/>
      <c r="F2532" s="851"/>
      <c r="G2532" s="851"/>
      <c r="H2532" s="851"/>
      <c r="I2532" s="851"/>
      <c r="J2532" s="851"/>
      <c r="K2532" s="851"/>
      <c r="L2532" s="851"/>
      <c r="M2532" s="851"/>
      <c r="N2532" s="851"/>
      <c r="O2532" s="852"/>
      <c r="P2532" s="506"/>
    </row>
    <row r="2533" spans="3:16" s="360" customFormat="1" ht="15" customHeight="1" thickTop="1" x14ac:dyDescent="0.3">
      <c r="C2533" s="1029"/>
      <c r="D2533" s="534"/>
      <c r="E2533" s="534"/>
      <c r="F2533" s="534"/>
      <c r="G2533" s="534"/>
      <c r="H2533" s="534"/>
      <c r="I2533" s="506"/>
      <c r="J2533" s="506"/>
      <c r="K2533" s="506"/>
      <c r="L2533" s="506"/>
      <c r="M2533" s="506"/>
      <c r="N2533" s="506"/>
      <c r="O2533" s="506"/>
      <c r="P2533" s="506"/>
    </row>
    <row r="2534" spans="3:16" s="360" customFormat="1" ht="15" customHeight="1" thickBot="1" x14ac:dyDescent="0.35">
      <c r="C2534" s="534"/>
      <c r="D2534" s="534"/>
      <c r="E2534" s="534"/>
      <c r="F2534" s="534"/>
      <c r="G2534" s="534"/>
      <c r="H2534" s="534"/>
      <c r="I2534" s="506"/>
      <c r="J2534" s="506"/>
      <c r="K2534" s="506"/>
      <c r="L2534" s="506"/>
      <c r="M2534" s="506"/>
      <c r="N2534" s="506"/>
      <c r="O2534" s="506"/>
      <c r="P2534" s="506"/>
    </row>
    <row r="2535" spans="3:16" s="360" customFormat="1" ht="15" customHeight="1" thickTop="1" thickBot="1" x14ac:dyDescent="0.25">
      <c r="C2535" s="5098" t="s">
        <v>1863</v>
      </c>
      <c r="D2535" s="5099"/>
      <c r="E2535" s="5099"/>
      <c r="F2535" s="5099"/>
      <c r="G2535" s="5099"/>
      <c r="H2535" s="5100"/>
      <c r="I2535" s="506"/>
      <c r="J2535" s="506"/>
      <c r="K2535" s="506"/>
      <c r="L2535" s="506"/>
      <c r="M2535" s="506"/>
      <c r="N2535" s="506"/>
      <c r="O2535" s="506"/>
      <c r="P2535" s="506"/>
    </row>
    <row r="2536" spans="3:16" s="360" customFormat="1" ht="15" customHeight="1" thickBot="1" x14ac:dyDescent="0.25">
      <c r="C2536" s="5089" t="s">
        <v>1864</v>
      </c>
      <c r="D2536" s="5090"/>
      <c r="E2536" s="5091" t="s">
        <v>345</v>
      </c>
      <c r="F2536" s="5092"/>
      <c r="G2536" s="5092"/>
      <c r="H2536" s="5093"/>
      <c r="I2536" s="506"/>
      <c r="J2536" s="506"/>
      <c r="K2536" s="506"/>
      <c r="L2536" s="506"/>
      <c r="M2536" s="506"/>
      <c r="N2536" s="506"/>
      <c r="O2536" s="506"/>
      <c r="P2536" s="506"/>
    </row>
    <row r="2537" spans="3:16" s="360" customFormat="1" ht="104.25" customHeight="1" x14ac:dyDescent="0.2">
      <c r="C2537" s="788" t="s">
        <v>346</v>
      </c>
      <c r="D2537" s="789" t="s">
        <v>347</v>
      </c>
      <c r="E2537" s="789" t="s">
        <v>1865</v>
      </c>
      <c r="F2537" s="789" t="s">
        <v>1866</v>
      </c>
      <c r="G2537" s="789" t="s">
        <v>1867</v>
      </c>
      <c r="H2537" s="790" t="s">
        <v>1868</v>
      </c>
      <c r="I2537" s="506"/>
      <c r="J2537" s="506"/>
      <c r="K2537" s="506"/>
      <c r="L2537" s="506"/>
      <c r="M2537" s="506"/>
      <c r="N2537" s="506"/>
      <c r="O2537" s="506"/>
      <c r="P2537" s="506"/>
    </row>
    <row r="2538" spans="3:16" s="360" customFormat="1" ht="24.75" customHeight="1" thickBot="1" x14ac:dyDescent="0.25">
      <c r="C2538" s="791" t="s">
        <v>1869</v>
      </c>
      <c r="D2538" s="792">
        <v>24.99</v>
      </c>
      <c r="E2538" s="793">
        <v>24.99</v>
      </c>
      <c r="F2538" s="794" t="s">
        <v>1726</v>
      </c>
      <c r="G2538" s="792" t="s">
        <v>1870</v>
      </c>
      <c r="H2538" s="795" t="s">
        <v>1871</v>
      </c>
      <c r="I2538" s="506"/>
      <c r="J2538" s="506"/>
      <c r="K2538" s="506"/>
      <c r="L2538" s="506"/>
      <c r="M2538" s="506"/>
      <c r="N2538" s="506"/>
      <c r="O2538" s="506"/>
      <c r="P2538" s="506"/>
    </row>
    <row r="2539" spans="3:16" s="360" customFormat="1" ht="15" customHeight="1" x14ac:dyDescent="0.2">
      <c r="C2539" s="722" t="s">
        <v>1872</v>
      </c>
      <c r="D2539" s="723"/>
      <c r="E2539" s="724"/>
      <c r="F2539" s="725"/>
      <c r="G2539" s="724"/>
      <c r="H2539" s="726"/>
      <c r="I2539" s="506"/>
      <c r="J2539" s="506"/>
      <c r="K2539" s="506"/>
      <c r="L2539" s="506"/>
      <c r="M2539" s="506"/>
      <c r="N2539" s="506"/>
      <c r="O2539" s="506"/>
      <c r="P2539" s="506"/>
    </row>
    <row r="2540" spans="3:16" s="360" customFormat="1" ht="27.75" customHeight="1" thickBot="1" x14ac:dyDescent="0.25">
      <c r="C2540" s="5076" t="s">
        <v>1873</v>
      </c>
      <c r="D2540" s="5077"/>
      <c r="E2540" s="5077"/>
      <c r="F2540" s="5077"/>
      <c r="G2540" s="5077"/>
      <c r="H2540" s="5078"/>
      <c r="I2540" s="506"/>
      <c r="J2540" s="506"/>
      <c r="K2540" s="506"/>
      <c r="L2540" s="506"/>
      <c r="M2540" s="506"/>
      <c r="N2540" s="506"/>
      <c r="O2540" s="506"/>
      <c r="P2540" s="506"/>
    </row>
    <row r="2541" spans="3:16" s="360" customFormat="1" ht="15" customHeight="1" thickTop="1" x14ac:dyDescent="0.3">
      <c r="C2541" s="1029"/>
      <c r="D2541" s="534"/>
      <c r="E2541" s="534"/>
      <c r="F2541" s="534"/>
      <c r="G2541" s="534"/>
      <c r="H2541" s="534"/>
      <c r="I2541" s="506"/>
      <c r="J2541" s="506"/>
      <c r="K2541" s="506"/>
      <c r="L2541" s="506"/>
      <c r="M2541" s="506"/>
      <c r="N2541" s="506"/>
      <c r="O2541" s="506"/>
      <c r="P2541" s="506"/>
    </row>
    <row r="2542" spans="3:16" s="360" customFormat="1" ht="15" customHeight="1" thickBot="1" x14ac:dyDescent="0.35">
      <c r="C2542" s="534"/>
      <c r="D2542" s="534"/>
      <c r="E2542" s="534"/>
      <c r="F2542" s="534"/>
      <c r="G2542" s="534"/>
      <c r="H2542" s="534"/>
      <c r="I2542" s="506"/>
      <c r="J2542" s="506"/>
      <c r="K2542" s="506"/>
      <c r="L2542" s="506"/>
      <c r="M2542" s="506"/>
      <c r="N2542" s="506"/>
      <c r="O2542" s="506"/>
      <c r="P2542" s="506"/>
    </row>
    <row r="2543" spans="3:16" s="360" customFormat="1" ht="15" customHeight="1" thickTop="1" thickBot="1" x14ac:dyDescent="0.3">
      <c r="C2543" s="5131" t="s">
        <v>1382</v>
      </c>
      <c r="D2543" s="5132"/>
      <c r="E2543" s="5132"/>
      <c r="F2543" s="5132"/>
      <c r="G2543" s="5132"/>
      <c r="H2543" s="5133"/>
      <c r="I2543" s="506"/>
      <c r="J2543" s="506"/>
      <c r="K2543" s="506"/>
      <c r="L2543" s="506"/>
      <c r="M2543" s="506"/>
      <c r="N2543" s="506"/>
      <c r="O2543" s="506"/>
      <c r="P2543" s="506"/>
    </row>
    <row r="2544" spans="3:16" s="360" customFormat="1" ht="15" customHeight="1" thickBot="1" x14ac:dyDescent="0.3">
      <c r="C2544" s="650" t="s">
        <v>1383</v>
      </c>
      <c r="D2544" s="651" t="s">
        <v>1384</v>
      </c>
      <c r="E2544" s="651" t="s">
        <v>1385</v>
      </c>
      <c r="F2544" s="651" t="s">
        <v>1386</v>
      </c>
      <c r="G2544" s="652" t="s">
        <v>946</v>
      </c>
      <c r="H2544" s="653" t="s">
        <v>947</v>
      </c>
      <c r="I2544" s="506"/>
      <c r="J2544" s="506"/>
      <c r="K2544" s="506"/>
      <c r="L2544" s="506"/>
      <c r="M2544" s="506"/>
      <c r="N2544" s="506"/>
      <c r="O2544" s="506"/>
      <c r="P2544" s="506"/>
    </row>
    <row r="2545" spans="3:16" s="360" customFormat="1" ht="30.75" customHeight="1" x14ac:dyDescent="0.2">
      <c r="C2545" s="654" t="s">
        <v>948</v>
      </c>
      <c r="D2545" s="655" t="s">
        <v>949</v>
      </c>
      <c r="E2545" s="656">
        <v>500</v>
      </c>
      <c r="F2545" s="657">
        <v>3</v>
      </c>
      <c r="G2545" s="656">
        <v>0.06</v>
      </c>
      <c r="H2545" s="658" t="s">
        <v>950</v>
      </c>
      <c r="I2545" s="506"/>
      <c r="J2545" s="506"/>
      <c r="K2545" s="506"/>
      <c r="L2545" s="506"/>
      <c r="M2545" s="506"/>
      <c r="N2545" s="506"/>
      <c r="O2545" s="506"/>
      <c r="P2545" s="506"/>
    </row>
    <row r="2546" spans="3:16" s="360" customFormat="1" ht="15" customHeight="1" thickBot="1" x14ac:dyDescent="0.25">
      <c r="C2546" s="659" t="s">
        <v>951</v>
      </c>
      <c r="D2546" s="660" t="s">
        <v>949</v>
      </c>
      <c r="E2546" s="643">
        <v>1000</v>
      </c>
      <c r="F2546" s="661">
        <v>6</v>
      </c>
      <c r="G2546" s="643">
        <v>0.06</v>
      </c>
      <c r="H2546" s="662" t="s">
        <v>371</v>
      </c>
      <c r="I2546" s="506"/>
      <c r="J2546" s="506"/>
      <c r="K2546" s="506"/>
      <c r="L2546" s="506"/>
      <c r="M2546" s="506"/>
      <c r="N2546" s="506"/>
      <c r="O2546" s="506"/>
      <c r="P2546" s="506"/>
    </row>
    <row r="2547" spans="3:16" s="360" customFormat="1" ht="15" customHeight="1" thickBot="1" x14ac:dyDescent="0.25">
      <c r="C2547" s="663" t="s">
        <v>1980</v>
      </c>
      <c r="D2547" s="664"/>
      <c r="E2547" s="664"/>
      <c r="F2547" s="664"/>
      <c r="G2547" s="664"/>
      <c r="H2547" s="665"/>
      <c r="I2547" s="506"/>
      <c r="J2547" s="506"/>
      <c r="K2547" s="506"/>
      <c r="L2547" s="506"/>
      <c r="M2547" s="506"/>
      <c r="N2547" s="506"/>
      <c r="O2547" s="506"/>
      <c r="P2547" s="506"/>
    </row>
    <row r="2548" spans="3:16" s="360" customFormat="1" ht="15" customHeight="1" thickTop="1" x14ac:dyDescent="0.3">
      <c r="C2548" s="1029">
        <f>+C2541</f>
        <v>0</v>
      </c>
      <c r="D2548" s="534"/>
      <c r="E2548" s="534"/>
      <c r="F2548" s="534"/>
      <c r="G2548" s="534"/>
      <c r="H2548" s="534"/>
      <c r="I2548" s="506"/>
      <c r="J2548" s="506"/>
      <c r="K2548" s="506"/>
      <c r="L2548" s="506"/>
      <c r="M2548" s="506"/>
      <c r="N2548" s="506"/>
      <c r="O2548" s="506"/>
      <c r="P2548" s="506"/>
    </row>
    <row r="2549" spans="3:16" s="360" customFormat="1" ht="15" customHeight="1" thickBot="1" x14ac:dyDescent="0.35">
      <c r="C2549" s="534"/>
      <c r="D2549" s="534"/>
      <c r="E2549" s="534"/>
      <c r="F2549" s="534"/>
      <c r="G2549" s="534"/>
      <c r="H2549" s="534"/>
      <c r="I2549" s="506"/>
      <c r="J2549" s="506"/>
      <c r="K2549" s="506"/>
      <c r="L2549" s="506"/>
      <c r="M2549" s="506"/>
      <c r="N2549" s="506"/>
      <c r="O2549" s="506"/>
      <c r="P2549" s="506"/>
    </row>
    <row r="2550" spans="3:16" s="360" customFormat="1" ht="15" customHeight="1" thickTop="1" x14ac:dyDescent="0.2">
      <c r="C2550" s="5071" t="s">
        <v>994</v>
      </c>
      <c r="D2550" s="5072"/>
      <c r="E2550" s="5072"/>
      <c r="F2550" s="5072"/>
      <c r="G2550" s="5072"/>
      <c r="H2550" s="5072"/>
      <c r="I2550" s="5072"/>
      <c r="J2550" s="5072"/>
      <c r="K2550" s="5072"/>
      <c r="L2550" s="5073"/>
      <c r="M2550" s="594"/>
      <c r="N2550" s="594"/>
      <c r="O2550" s="594"/>
      <c r="P2550" s="506"/>
    </row>
    <row r="2551" spans="3:16" s="360" customFormat="1" ht="15" customHeight="1" thickBot="1" x14ac:dyDescent="0.25">
      <c r="C2551" s="318"/>
      <c r="D2551" s="280"/>
      <c r="E2551" s="280"/>
      <c r="F2551" s="280"/>
      <c r="G2551" s="280"/>
      <c r="H2551" s="280"/>
      <c r="I2551" s="280"/>
      <c r="J2551" s="280"/>
      <c r="K2551" s="280"/>
      <c r="L2551" s="319"/>
      <c r="M2551" s="280"/>
      <c r="N2551" s="280"/>
      <c r="O2551" s="280"/>
      <c r="P2551" s="506"/>
    </row>
    <row r="2552" spans="3:16" s="360" customFormat="1" ht="15" customHeight="1" thickBot="1" x14ac:dyDescent="0.25">
      <c r="C2552" s="595" t="s">
        <v>995</v>
      </c>
      <c r="D2552" s="596" t="s">
        <v>996</v>
      </c>
      <c r="E2552" s="596" t="s">
        <v>997</v>
      </c>
      <c r="F2552" s="597" t="s">
        <v>998</v>
      </c>
      <c r="G2552" s="597" t="s">
        <v>999</v>
      </c>
      <c r="H2552" s="597" t="s">
        <v>1000</v>
      </c>
      <c r="I2552" s="597" t="s">
        <v>1001</v>
      </c>
      <c r="J2552" s="597" t="s">
        <v>1002</v>
      </c>
      <c r="K2552" s="597" t="s">
        <v>1003</v>
      </c>
      <c r="L2552" s="598" t="s">
        <v>1004</v>
      </c>
      <c r="M2552" s="599" t="s">
        <v>1005</v>
      </c>
      <c r="N2552" s="587" t="s">
        <v>1006</v>
      </c>
      <c r="O2552" s="587" t="s">
        <v>1007</v>
      </c>
      <c r="P2552" s="506"/>
    </row>
    <row r="2553" spans="3:16" s="360" customFormat="1" ht="15" customHeight="1" x14ac:dyDescent="0.2">
      <c r="C2553" s="600" t="s">
        <v>1008</v>
      </c>
      <c r="D2553" s="601">
        <v>15</v>
      </c>
      <c r="E2553" s="601">
        <f>+D2553*1.12</f>
        <v>16.8</v>
      </c>
      <c r="F2553" s="602">
        <v>7.4999999999999997E-2</v>
      </c>
      <c r="G2553" s="602">
        <f>+F2553*1.12</f>
        <v>8.4000000000000005E-2</v>
      </c>
      <c r="H2553" s="603">
        <v>200</v>
      </c>
      <c r="I2553" s="604">
        <v>9.7999999999999997E-5</v>
      </c>
      <c r="J2553" s="605">
        <f>+I2553*1.12</f>
        <v>1.0976000000000001E-4</v>
      </c>
      <c r="K2553" s="606">
        <v>0.1</v>
      </c>
      <c r="L2553" s="607">
        <f>+K2553*1.12</f>
        <v>0.11200000000000002</v>
      </c>
      <c r="M2553" s="608">
        <v>30</v>
      </c>
      <c r="N2553" s="609">
        <v>0.06</v>
      </c>
      <c r="O2553" s="610">
        <f>+N2553*1.12</f>
        <v>6.720000000000001E-2</v>
      </c>
      <c r="P2553" s="506"/>
    </row>
    <row r="2554" spans="3:16" s="360" customFormat="1" ht="15" customHeight="1" x14ac:dyDescent="0.2">
      <c r="C2554" s="454" t="s">
        <v>1009</v>
      </c>
      <c r="D2554" s="611">
        <v>25</v>
      </c>
      <c r="E2554" s="611">
        <f t="shared" ref="E2554:E2563" si="27">+D2554*1.12</f>
        <v>28.000000000000004</v>
      </c>
      <c r="F2554" s="323">
        <v>6.3E-2</v>
      </c>
      <c r="G2554" s="323">
        <f>+F2554*1.12</f>
        <v>7.0560000000000012E-2</v>
      </c>
      <c r="H2554" s="98">
        <v>400</v>
      </c>
      <c r="I2554" s="612">
        <v>9.7999999999999997E-5</v>
      </c>
      <c r="J2554" s="613">
        <f>+I2554*1.12</f>
        <v>1.0976000000000001E-4</v>
      </c>
      <c r="K2554" s="614">
        <v>0.1</v>
      </c>
      <c r="L2554" s="461">
        <f>+K2554*1.12</f>
        <v>0.11200000000000002</v>
      </c>
      <c r="M2554" s="615">
        <v>30</v>
      </c>
      <c r="N2554" s="324">
        <v>0.06</v>
      </c>
      <c r="O2554" s="616">
        <f t="shared" ref="O2554:O2564" si="28">+N2554*1.12</f>
        <v>6.720000000000001E-2</v>
      </c>
      <c r="P2554" s="506"/>
    </row>
    <row r="2555" spans="3:16" s="360" customFormat="1" ht="15" customHeight="1" x14ac:dyDescent="0.2">
      <c r="C2555" s="454" t="s">
        <v>1010</v>
      </c>
      <c r="D2555" s="611">
        <v>40</v>
      </c>
      <c r="E2555" s="611">
        <f t="shared" si="27"/>
        <v>44.800000000000004</v>
      </c>
      <c r="F2555" s="323">
        <v>0.05</v>
      </c>
      <c r="G2555" s="323">
        <f>+F2555*1.12</f>
        <v>5.6000000000000008E-2</v>
      </c>
      <c r="H2555" s="98">
        <v>800</v>
      </c>
      <c r="I2555" s="612">
        <v>9.7999999999999997E-5</v>
      </c>
      <c r="J2555" s="613">
        <f>+I2555*1.12</f>
        <v>1.0976000000000001E-4</v>
      </c>
      <c r="K2555" s="614">
        <v>0.1</v>
      </c>
      <c r="L2555" s="461">
        <f>+K2555*1.12</f>
        <v>0.11200000000000002</v>
      </c>
      <c r="M2555" s="615">
        <v>50</v>
      </c>
      <c r="N2555" s="324">
        <v>0.06</v>
      </c>
      <c r="O2555" s="616">
        <f t="shared" si="28"/>
        <v>6.720000000000001E-2</v>
      </c>
      <c r="P2555" s="506"/>
    </row>
    <row r="2556" spans="3:16" s="360" customFormat="1" ht="15" customHeight="1" x14ac:dyDescent="0.2">
      <c r="C2556" s="454" t="s">
        <v>1011</v>
      </c>
      <c r="D2556" s="611">
        <v>50</v>
      </c>
      <c r="E2556" s="611">
        <f t="shared" si="27"/>
        <v>56.000000000000007</v>
      </c>
      <c r="F2556" s="323">
        <v>3.3000000000000002E-2</v>
      </c>
      <c r="G2556" s="323">
        <f>+F2556*1.12</f>
        <v>3.6960000000000007E-2</v>
      </c>
      <c r="H2556" s="98">
        <v>1500</v>
      </c>
      <c r="I2556" s="612">
        <v>9.7999999999999997E-5</v>
      </c>
      <c r="J2556" s="613">
        <f>+I2556*1.12</f>
        <v>1.0976000000000001E-4</v>
      </c>
      <c r="K2556" s="614">
        <v>0.1</v>
      </c>
      <c r="L2556" s="461">
        <f>+K2556*1.12</f>
        <v>0.11200000000000002</v>
      </c>
      <c r="M2556" s="615">
        <v>50</v>
      </c>
      <c r="N2556" s="324">
        <v>0.06</v>
      </c>
      <c r="O2556" s="616">
        <f t="shared" si="28"/>
        <v>6.720000000000001E-2</v>
      </c>
      <c r="P2556" s="506"/>
    </row>
    <row r="2557" spans="3:16" s="360" customFormat="1" ht="15" customHeight="1" x14ac:dyDescent="0.2">
      <c r="C2557" s="454" t="s">
        <v>1012</v>
      </c>
      <c r="D2557" s="611">
        <v>30</v>
      </c>
      <c r="E2557" s="611">
        <f t="shared" si="27"/>
        <v>33.6</v>
      </c>
      <c r="F2557" s="323" t="s">
        <v>1534</v>
      </c>
      <c r="G2557" s="323" t="s">
        <v>1534</v>
      </c>
      <c r="H2557" s="98" t="s">
        <v>1726</v>
      </c>
      <c r="I2557" s="323" t="s">
        <v>1534</v>
      </c>
      <c r="J2557" s="323" t="s">
        <v>1534</v>
      </c>
      <c r="K2557" s="323" t="s">
        <v>1534</v>
      </c>
      <c r="L2557" s="455" t="s">
        <v>1534</v>
      </c>
      <c r="M2557" s="615">
        <v>30</v>
      </c>
      <c r="N2557" s="324">
        <v>0.06</v>
      </c>
      <c r="O2557" s="616">
        <f t="shared" si="28"/>
        <v>6.720000000000001E-2</v>
      </c>
      <c r="P2557" s="506"/>
    </row>
    <row r="2558" spans="3:16" s="360" customFormat="1" ht="15" customHeight="1" x14ac:dyDescent="0.2">
      <c r="C2558" s="454" t="s">
        <v>1013</v>
      </c>
      <c r="D2558" s="611">
        <v>40</v>
      </c>
      <c r="E2558" s="611">
        <f t="shared" si="27"/>
        <v>44.800000000000004</v>
      </c>
      <c r="F2558" s="323" t="s">
        <v>1534</v>
      </c>
      <c r="G2558" s="323" t="s">
        <v>1534</v>
      </c>
      <c r="H2558" s="98" t="s">
        <v>1726</v>
      </c>
      <c r="I2558" s="323" t="s">
        <v>1534</v>
      </c>
      <c r="J2558" s="323" t="s">
        <v>1534</v>
      </c>
      <c r="K2558" s="323" t="s">
        <v>1534</v>
      </c>
      <c r="L2558" s="455" t="s">
        <v>1534</v>
      </c>
      <c r="M2558" s="615">
        <v>50</v>
      </c>
      <c r="N2558" s="324">
        <v>0.06</v>
      </c>
      <c r="O2558" s="616">
        <f t="shared" si="28"/>
        <v>6.720000000000001E-2</v>
      </c>
      <c r="P2558" s="506"/>
    </row>
    <row r="2559" spans="3:16" s="360" customFormat="1" ht="15" customHeight="1" x14ac:dyDescent="0.2">
      <c r="C2559" s="454" t="s">
        <v>1014</v>
      </c>
      <c r="D2559" s="611">
        <v>49</v>
      </c>
      <c r="E2559" s="611">
        <f t="shared" si="27"/>
        <v>54.88</v>
      </c>
      <c r="F2559" s="323" t="s">
        <v>1534</v>
      </c>
      <c r="G2559" s="323" t="s">
        <v>1534</v>
      </c>
      <c r="H2559" s="98" t="s">
        <v>1726</v>
      </c>
      <c r="I2559" s="323" t="s">
        <v>1534</v>
      </c>
      <c r="J2559" s="323" t="s">
        <v>1534</v>
      </c>
      <c r="K2559" s="323" t="s">
        <v>1534</v>
      </c>
      <c r="L2559" s="455" t="s">
        <v>1534</v>
      </c>
      <c r="M2559" s="615">
        <v>50</v>
      </c>
      <c r="N2559" s="324">
        <v>0.06</v>
      </c>
      <c r="O2559" s="616">
        <f t="shared" si="28"/>
        <v>6.720000000000001E-2</v>
      </c>
      <c r="P2559" s="506"/>
    </row>
    <row r="2560" spans="3:16" s="360" customFormat="1" ht="15" customHeight="1" x14ac:dyDescent="0.2">
      <c r="C2560" s="454" t="s">
        <v>1015</v>
      </c>
      <c r="D2560" s="611">
        <v>0</v>
      </c>
      <c r="E2560" s="611">
        <f t="shared" si="27"/>
        <v>0</v>
      </c>
      <c r="F2560" s="323" t="s">
        <v>1534</v>
      </c>
      <c r="G2560" s="323" t="s">
        <v>1534</v>
      </c>
      <c r="H2560" s="98" t="s">
        <v>1726</v>
      </c>
      <c r="I2560" s="323" t="s">
        <v>1534</v>
      </c>
      <c r="J2560" s="323" t="s">
        <v>1534</v>
      </c>
      <c r="K2560" s="323" t="s">
        <v>1534</v>
      </c>
      <c r="L2560" s="455" t="s">
        <v>1534</v>
      </c>
      <c r="M2560" s="615">
        <v>0</v>
      </c>
      <c r="N2560" s="324">
        <v>0.06</v>
      </c>
      <c r="O2560" s="616">
        <f t="shared" si="28"/>
        <v>6.720000000000001E-2</v>
      </c>
      <c r="P2560" s="506"/>
    </row>
    <row r="2561" spans="3:16" s="360" customFormat="1" ht="15" customHeight="1" x14ac:dyDescent="0.2">
      <c r="C2561" s="454" t="s">
        <v>1016</v>
      </c>
      <c r="D2561" s="611">
        <v>34</v>
      </c>
      <c r="E2561" s="611">
        <f t="shared" si="27"/>
        <v>38.080000000000005</v>
      </c>
      <c r="F2561" s="323" t="s">
        <v>1534</v>
      </c>
      <c r="G2561" s="323" t="s">
        <v>1534</v>
      </c>
      <c r="H2561" s="98" t="s">
        <v>1726</v>
      </c>
      <c r="I2561" s="323" t="s">
        <v>1534</v>
      </c>
      <c r="J2561" s="323" t="s">
        <v>1534</v>
      </c>
      <c r="K2561" s="323" t="s">
        <v>1534</v>
      </c>
      <c r="L2561" s="455" t="s">
        <v>1534</v>
      </c>
      <c r="M2561" s="615">
        <v>50</v>
      </c>
      <c r="N2561" s="324">
        <v>0.06</v>
      </c>
      <c r="O2561" s="616">
        <f t="shared" si="28"/>
        <v>6.720000000000001E-2</v>
      </c>
      <c r="P2561" s="506"/>
    </row>
    <row r="2562" spans="3:16" s="360" customFormat="1" ht="15" customHeight="1" x14ac:dyDescent="0.2">
      <c r="C2562" s="454" t="s">
        <v>1017</v>
      </c>
      <c r="D2562" s="611">
        <v>39</v>
      </c>
      <c r="E2562" s="611">
        <f t="shared" si="27"/>
        <v>43.680000000000007</v>
      </c>
      <c r="F2562" s="323" t="s">
        <v>1534</v>
      </c>
      <c r="G2562" s="323" t="s">
        <v>1534</v>
      </c>
      <c r="H2562" s="98" t="s">
        <v>1726</v>
      </c>
      <c r="I2562" s="323" t="s">
        <v>1534</v>
      </c>
      <c r="J2562" s="323" t="s">
        <v>1534</v>
      </c>
      <c r="K2562" s="323" t="s">
        <v>1534</v>
      </c>
      <c r="L2562" s="455" t="s">
        <v>1534</v>
      </c>
      <c r="M2562" s="615">
        <v>50</v>
      </c>
      <c r="N2562" s="324">
        <v>0.06</v>
      </c>
      <c r="O2562" s="616">
        <f t="shared" si="28"/>
        <v>6.720000000000001E-2</v>
      </c>
      <c r="P2562" s="506"/>
    </row>
    <row r="2563" spans="3:16" s="360" customFormat="1" ht="15" customHeight="1" x14ac:dyDescent="0.2">
      <c r="C2563" s="454" t="s">
        <v>0</v>
      </c>
      <c r="D2563" s="611">
        <v>34</v>
      </c>
      <c r="E2563" s="611">
        <f t="shared" si="27"/>
        <v>38.080000000000005</v>
      </c>
      <c r="F2563" s="323" t="s">
        <v>1534</v>
      </c>
      <c r="G2563" s="323" t="s">
        <v>1534</v>
      </c>
      <c r="H2563" s="98" t="s">
        <v>1726</v>
      </c>
      <c r="I2563" s="323" t="s">
        <v>1534</v>
      </c>
      <c r="J2563" s="323" t="s">
        <v>1534</v>
      </c>
      <c r="K2563" s="323" t="s">
        <v>1534</v>
      </c>
      <c r="L2563" s="455" t="s">
        <v>1534</v>
      </c>
      <c r="M2563" s="615">
        <v>50</v>
      </c>
      <c r="N2563" s="324">
        <v>0.06</v>
      </c>
      <c r="O2563" s="616">
        <f t="shared" si="28"/>
        <v>6.720000000000001E-2</v>
      </c>
      <c r="P2563" s="506"/>
    </row>
    <row r="2564" spans="3:16" s="360" customFormat="1" ht="15" customHeight="1" x14ac:dyDescent="0.2">
      <c r="C2564" s="454" t="s">
        <v>1</v>
      </c>
      <c r="D2564" s="611">
        <v>39</v>
      </c>
      <c r="E2564" s="611">
        <f>+D2564*1.12</f>
        <v>43.680000000000007</v>
      </c>
      <c r="F2564" s="323" t="s">
        <v>1534</v>
      </c>
      <c r="G2564" s="323" t="s">
        <v>1534</v>
      </c>
      <c r="H2564" s="98" t="s">
        <v>1726</v>
      </c>
      <c r="I2564" s="323" t="s">
        <v>1534</v>
      </c>
      <c r="J2564" s="323" t="s">
        <v>1534</v>
      </c>
      <c r="K2564" s="323" t="s">
        <v>1534</v>
      </c>
      <c r="L2564" s="455" t="s">
        <v>1534</v>
      </c>
      <c r="M2564" s="615">
        <v>50</v>
      </c>
      <c r="N2564" s="324">
        <v>0.06</v>
      </c>
      <c r="O2564" s="616">
        <f t="shared" si="28"/>
        <v>6.720000000000001E-2</v>
      </c>
      <c r="P2564" s="506"/>
    </row>
    <row r="2565" spans="3:16" s="360" customFormat="1" ht="15" customHeight="1" thickBot="1" x14ac:dyDescent="0.25">
      <c r="C2565" s="617"/>
      <c r="D2565" s="618"/>
      <c r="E2565" s="619"/>
      <c r="F2565" s="619"/>
      <c r="G2565" s="619"/>
      <c r="H2565" s="619"/>
      <c r="I2565" s="619"/>
      <c r="J2565" s="619"/>
      <c r="K2565" s="619"/>
      <c r="L2565" s="620"/>
      <c r="M2565" s="621"/>
      <c r="N2565" s="619"/>
      <c r="O2565" s="622"/>
      <c r="P2565" s="506"/>
    </row>
    <row r="2566" spans="3:16" s="360" customFormat="1" ht="15" customHeight="1" thickBot="1" x14ac:dyDescent="0.25">
      <c r="C2566" s="318"/>
      <c r="D2566" s="280"/>
      <c r="E2566" s="623"/>
      <c r="F2566" s="623"/>
      <c r="G2566" s="623"/>
      <c r="H2566" s="623"/>
      <c r="I2566" s="623"/>
      <c r="J2566" s="623"/>
      <c r="K2566" s="623"/>
      <c r="L2566" s="289"/>
      <c r="M2566" s="289"/>
      <c r="N2566" s="289"/>
      <c r="O2566" s="289"/>
      <c r="P2566" s="506"/>
    </row>
    <row r="2567" spans="3:16" s="360" customFormat="1" ht="15" customHeight="1" thickTop="1" x14ac:dyDescent="0.2">
      <c r="C2567" s="5071" t="s">
        <v>2</v>
      </c>
      <c r="D2567" s="5072"/>
      <c r="E2567" s="5072"/>
      <c r="F2567" s="5072"/>
      <c r="G2567" s="5072"/>
      <c r="H2567" s="5072"/>
      <c r="I2567" s="5072"/>
      <c r="J2567" s="5072"/>
      <c r="K2567" s="5073"/>
      <c r="L2567" s="506"/>
      <c r="M2567" s="506"/>
      <c r="N2567" s="506"/>
      <c r="O2567" s="506"/>
      <c r="P2567" s="506"/>
    </row>
    <row r="2568" spans="3:16" s="360" customFormat="1" ht="15" customHeight="1" thickBot="1" x14ac:dyDescent="0.25">
      <c r="C2568" s="318"/>
      <c r="D2568" s="280"/>
      <c r="E2568" s="280"/>
      <c r="F2568" s="280"/>
      <c r="G2568" s="280"/>
      <c r="H2568" s="280"/>
      <c r="I2568" s="280"/>
      <c r="J2568" s="280"/>
      <c r="K2568" s="319"/>
      <c r="L2568" s="506"/>
      <c r="M2568" s="506"/>
      <c r="N2568" s="506"/>
      <c r="O2568" s="506"/>
      <c r="P2568" s="506"/>
    </row>
    <row r="2569" spans="3:16" s="360" customFormat="1" ht="48.75" customHeight="1" thickBot="1" x14ac:dyDescent="0.25">
      <c r="C2569" s="595" t="s">
        <v>995</v>
      </c>
      <c r="D2569" s="596" t="s">
        <v>996</v>
      </c>
      <c r="E2569" s="596" t="s">
        <v>997</v>
      </c>
      <c r="F2569" s="597" t="s">
        <v>3</v>
      </c>
      <c r="G2569" s="597" t="s">
        <v>4</v>
      </c>
      <c r="H2569" s="597" t="s">
        <v>1000</v>
      </c>
      <c r="I2569" s="624" t="s">
        <v>1005</v>
      </c>
      <c r="J2569" s="624" t="s">
        <v>1006</v>
      </c>
      <c r="K2569" s="625" t="s">
        <v>1007</v>
      </c>
      <c r="L2569" s="506"/>
      <c r="M2569" s="506"/>
      <c r="N2569" s="506"/>
      <c r="O2569" s="506"/>
      <c r="P2569" s="506"/>
    </row>
    <row r="2570" spans="3:16" s="360" customFormat="1" ht="15" customHeight="1" x14ac:dyDescent="0.2">
      <c r="C2570" s="600" t="s">
        <v>5</v>
      </c>
      <c r="D2570" s="601">
        <v>2.6789999999999998</v>
      </c>
      <c r="E2570" s="601">
        <f>+D2570*1.12</f>
        <v>3.00048</v>
      </c>
      <c r="F2570" s="626">
        <v>1</v>
      </c>
      <c r="G2570" s="602" t="s">
        <v>6</v>
      </c>
      <c r="H2570" s="603" t="s">
        <v>1709</v>
      </c>
      <c r="I2570" s="316">
        <v>0</v>
      </c>
      <c r="J2570" s="609">
        <v>0.06</v>
      </c>
      <c r="K2570" s="627">
        <f>+J2570*1.12</f>
        <v>6.720000000000001E-2</v>
      </c>
      <c r="L2570" s="506"/>
      <c r="M2570" s="506"/>
      <c r="N2570" s="506"/>
      <c r="O2570" s="506"/>
      <c r="P2570" s="506"/>
    </row>
    <row r="2571" spans="3:16" s="360" customFormat="1" ht="15" customHeight="1" x14ac:dyDescent="0.2">
      <c r="C2571" s="628" t="s">
        <v>7</v>
      </c>
      <c r="D2571" s="611">
        <v>16.071000000000002</v>
      </c>
      <c r="E2571" s="611">
        <f>+D2571*1.12</f>
        <v>17.999520000000004</v>
      </c>
      <c r="F2571" s="629">
        <v>7</v>
      </c>
      <c r="G2571" s="323" t="s">
        <v>6</v>
      </c>
      <c r="H2571" s="98" t="s">
        <v>1709</v>
      </c>
      <c r="I2571" s="317">
        <v>30</v>
      </c>
      <c r="J2571" s="324">
        <v>0.06</v>
      </c>
      <c r="K2571" s="630">
        <f>+J2571*1.12</f>
        <v>6.720000000000001E-2</v>
      </c>
      <c r="L2571" s="506"/>
      <c r="M2571" s="506"/>
      <c r="N2571" s="506"/>
      <c r="O2571" s="506"/>
      <c r="P2571" s="506"/>
    </row>
    <row r="2572" spans="3:16" s="360" customFormat="1" ht="15" customHeight="1" x14ac:dyDescent="0.2">
      <c r="C2572" s="628" t="s">
        <v>8</v>
      </c>
      <c r="D2572" s="611">
        <v>30.356999999999999</v>
      </c>
      <c r="E2572" s="611">
        <f>+D2572*1.12</f>
        <v>33.999839999999999</v>
      </c>
      <c r="F2572" s="629">
        <v>15</v>
      </c>
      <c r="G2572" s="323" t="s">
        <v>6</v>
      </c>
      <c r="H2572" s="98" t="s">
        <v>1709</v>
      </c>
      <c r="I2572" s="317">
        <v>30</v>
      </c>
      <c r="J2572" s="324">
        <v>0.06</v>
      </c>
      <c r="K2572" s="630">
        <f>+J2572*1.12</f>
        <v>6.720000000000001E-2</v>
      </c>
      <c r="L2572" s="506"/>
      <c r="M2572" s="506"/>
      <c r="N2572" s="506"/>
      <c r="O2572" s="506"/>
      <c r="P2572" s="506"/>
    </row>
    <row r="2573" spans="3:16" s="360" customFormat="1" ht="15" customHeight="1" x14ac:dyDescent="0.2">
      <c r="C2573" s="628" t="s">
        <v>9</v>
      </c>
      <c r="D2573" s="611">
        <v>53.570999999999998</v>
      </c>
      <c r="E2573" s="611">
        <f>+D2573*1.12</f>
        <v>59.999520000000004</v>
      </c>
      <c r="F2573" s="629">
        <v>30</v>
      </c>
      <c r="G2573" s="323" t="s">
        <v>10</v>
      </c>
      <c r="H2573" s="98" t="s">
        <v>1709</v>
      </c>
      <c r="I2573" s="317">
        <v>30</v>
      </c>
      <c r="J2573" s="324">
        <v>0.06</v>
      </c>
      <c r="K2573" s="630">
        <f>+J2573*1.12</f>
        <v>6.720000000000001E-2</v>
      </c>
      <c r="L2573" s="506"/>
      <c r="M2573" s="506"/>
      <c r="N2573" s="506"/>
      <c r="O2573" s="506"/>
      <c r="P2573" s="506"/>
    </row>
    <row r="2574" spans="3:16" s="360" customFormat="1" ht="15" customHeight="1" thickBot="1" x14ac:dyDescent="0.25">
      <c r="C2574" s="617"/>
      <c r="D2574" s="618"/>
      <c r="E2574" s="619"/>
      <c r="F2574" s="619"/>
      <c r="G2574" s="619"/>
      <c r="H2574" s="619"/>
      <c r="I2574" s="619"/>
      <c r="J2574" s="619"/>
      <c r="K2574" s="620"/>
      <c r="L2574" s="506"/>
      <c r="M2574" s="506"/>
      <c r="N2574" s="506"/>
      <c r="O2574" s="506"/>
      <c r="P2574" s="506"/>
    </row>
    <row r="2575" spans="3:16" s="360" customFormat="1" ht="15" customHeight="1" x14ac:dyDescent="0.2">
      <c r="C2575" s="318"/>
      <c r="D2575" s="280"/>
      <c r="E2575" s="623"/>
      <c r="F2575" s="623"/>
      <c r="G2575" s="623"/>
      <c r="H2575" s="623"/>
      <c r="I2575" s="623"/>
      <c r="J2575" s="623"/>
      <c r="K2575" s="631"/>
      <c r="L2575" s="506"/>
      <c r="M2575" s="506"/>
      <c r="N2575" s="506"/>
      <c r="O2575" s="506"/>
      <c r="P2575" s="506"/>
    </row>
    <row r="2576" spans="3:16" s="360" customFormat="1" ht="15" customHeight="1" x14ac:dyDescent="0.2">
      <c r="C2576" s="318" t="s">
        <v>566</v>
      </c>
      <c r="D2576" s="280"/>
      <c r="E2576" s="280"/>
      <c r="F2576" s="280"/>
      <c r="G2576" s="280"/>
      <c r="H2576" s="280"/>
      <c r="I2576" s="280"/>
      <c r="J2576" s="280"/>
      <c r="K2576" s="319"/>
      <c r="L2576" s="506"/>
      <c r="M2576" s="506"/>
      <c r="N2576" s="506"/>
      <c r="O2576" s="506"/>
      <c r="P2576" s="506"/>
    </row>
    <row r="2577" spans="2:18" s="360" customFormat="1" ht="30.75" customHeight="1" x14ac:dyDescent="0.2">
      <c r="C2577" s="5134" t="s">
        <v>567</v>
      </c>
      <c r="D2577" s="5135"/>
      <c r="E2577" s="5135"/>
      <c r="F2577" s="5135"/>
      <c r="G2577" s="5135"/>
      <c r="H2577" s="5135"/>
      <c r="I2577" s="5135"/>
      <c r="J2577" s="5135"/>
      <c r="K2577" s="5136"/>
      <c r="L2577" s="506"/>
      <c r="M2577" s="506"/>
      <c r="N2577" s="506"/>
      <c r="O2577" s="506"/>
      <c r="P2577" s="506"/>
    </row>
    <row r="2578" spans="2:18" s="360" customFormat="1" ht="15" customHeight="1" thickBot="1" x14ac:dyDescent="0.25">
      <c r="C2578" s="5137" t="s">
        <v>568</v>
      </c>
      <c r="D2578" s="5138"/>
      <c r="E2578" s="5138"/>
      <c r="F2578" s="5138"/>
      <c r="G2578" s="5138"/>
      <c r="H2578" s="5138"/>
      <c r="I2578" s="5138"/>
      <c r="J2578" s="5138"/>
      <c r="K2578" s="5139"/>
      <c r="L2578" s="506"/>
      <c r="M2578" s="506"/>
      <c r="N2578" s="506"/>
      <c r="O2578" s="506"/>
      <c r="P2578" s="506"/>
    </row>
    <row r="2579" spans="2:18" s="360" customFormat="1" ht="15" customHeight="1" thickTop="1" x14ac:dyDescent="0.2">
      <c r="C2579" s="4890"/>
      <c r="D2579" s="4890"/>
      <c r="E2579" s="4890"/>
      <c r="F2579" s="4890"/>
      <c r="G2579" s="4890"/>
      <c r="H2579" s="4890"/>
      <c r="I2579" s="4890"/>
      <c r="J2579" s="506"/>
      <c r="K2579" s="506"/>
      <c r="L2579" s="506"/>
      <c r="M2579" s="506"/>
      <c r="N2579" s="506"/>
      <c r="O2579" s="506"/>
      <c r="P2579" s="506"/>
    </row>
    <row r="2580" spans="2:18" s="360" customFormat="1" ht="15" customHeight="1" thickBot="1" x14ac:dyDescent="0.35">
      <c r="C2580" s="534"/>
      <c r="D2580" s="534"/>
      <c r="E2580" s="534"/>
      <c r="F2580" s="534"/>
      <c r="G2580" s="534"/>
      <c r="H2580" s="534"/>
      <c r="I2580" s="506"/>
      <c r="J2580" s="506"/>
      <c r="K2580" s="506"/>
      <c r="L2580" s="506"/>
      <c r="M2580" s="506"/>
      <c r="N2580" s="506"/>
      <c r="O2580" s="506"/>
      <c r="P2580" s="506"/>
    </row>
    <row r="2581" spans="2:18" s="360" customFormat="1" ht="15" customHeight="1" thickTop="1" thickBot="1" x14ac:dyDescent="0.25">
      <c r="B2581" s="535"/>
      <c r="C2581" s="5101" t="s">
        <v>1986</v>
      </c>
      <c r="D2581" s="5101"/>
      <c r="E2581" s="5101"/>
      <c r="F2581" s="5101"/>
      <c r="G2581" s="5101"/>
      <c r="H2581" s="5101"/>
      <c r="I2581" s="5101"/>
      <c r="J2581" s="5101"/>
      <c r="K2581" s="5101"/>
      <c r="L2581" s="5101"/>
      <c r="M2581" s="5101"/>
      <c r="N2581" s="5101"/>
      <c r="O2581" s="5101"/>
      <c r="P2581" s="5101"/>
      <c r="Q2581" s="5101"/>
      <c r="R2581" s="5102"/>
    </row>
    <row r="2582" spans="2:18" s="360" customFormat="1" ht="15" customHeight="1" thickBot="1" x14ac:dyDescent="0.25">
      <c r="B2582" s="536"/>
      <c r="C2582" s="347"/>
      <c r="D2582" s="347"/>
      <c r="E2582" s="347"/>
      <c r="F2582" s="537"/>
      <c r="G2582" s="537"/>
      <c r="H2582" s="347"/>
      <c r="I2582" s="280"/>
      <c r="J2582" s="280"/>
      <c r="K2582" s="280"/>
      <c r="L2582" s="280"/>
      <c r="M2582" s="4363" t="s">
        <v>1987</v>
      </c>
      <c r="N2582" s="4364"/>
      <c r="O2582" s="4364"/>
      <c r="P2582" s="4364"/>
      <c r="Q2582" s="4365"/>
      <c r="R2582" s="538"/>
    </row>
    <row r="2583" spans="2:18" s="360" customFormat="1" ht="15" customHeight="1" thickBot="1" x14ac:dyDescent="0.25">
      <c r="B2583" s="5127" t="s">
        <v>1988</v>
      </c>
      <c r="C2583" s="4358" t="s">
        <v>381</v>
      </c>
      <c r="D2583" s="4358" t="s">
        <v>1989</v>
      </c>
      <c r="E2583" s="4358" t="s">
        <v>1990</v>
      </c>
      <c r="F2583" s="4358" t="s">
        <v>1991</v>
      </c>
      <c r="G2583" s="4358" t="s">
        <v>1992</v>
      </c>
      <c r="H2583" s="4358" t="s">
        <v>1993</v>
      </c>
      <c r="I2583" s="4358" t="s">
        <v>1994</v>
      </c>
      <c r="J2583" s="4358" t="s">
        <v>1995</v>
      </c>
      <c r="K2583" s="5084" t="s">
        <v>1996</v>
      </c>
      <c r="L2583" s="5085"/>
      <c r="M2583" s="4358" t="s">
        <v>1997</v>
      </c>
      <c r="N2583" s="4358" t="s">
        <v>1998</v>
      </c>
      <c r="O2583" s="4358" t="s">
        <v>1999</v>
      </c>
      <c r="P2583" s="4358" t="s">
        <v>2000</v>
      </c>
      <c r="Q2583" s="4358" t="s">
        <v>2001</v>
      </c>
      <c r="R2583" s="5080" t="s">
        <v>2002</v>
      </c>
    </row>
    <row r="2584" spans="2:18" s="360" customFormat="1" ht="38.25" customHeight="1" thickBot="1" x14ac:dyDescent="0.25">
      <c r="B2584" s="5128"/>
      <c r="C2584" s="5079"/>
      <c r="D2584" s="5079"/>
      <c r="E2584" s="5079"/>
      <c r="F2584" s="5079"/>
      <c r="G2584" s="5079"/>
      <c r="H2584" s="5079"/>
      <c r="I2584" s="5079"/>
      <c r="J2584" s="5079"/>
      <c r="K2584" s="539" t="s">
        <v>2003</v>
      </c>
      <c r="L2584" s="539" t="s">
        <v>2004</v>
      </c>
      <c r="M2584" s="5079"/>
      <c r="N2584" s="5079"/>
      <c r="O2584" s="5079"/>
      <c r="P2584" s="5079"/>
      <c r="Q2584" s="5079"/>
      <c r="R2584" s="5081"/>
    </row>
    <row r="2585" spans="2:18" s="360" customFormat="1" ht="15" customHeight="1" x14ac:dyDescent="0.2">
      <c r="B2585" s="540">
        <v>1</v>
      </c>
      <c r="C2585" s="541">
        <v>1800</v>
      </c>
      <c r="D2585" s="542">
        <f>+E2585+H2585+J2585</f>
        <v>15</v>
      </c>
      <c r="E2585" s="542">
        <v>15</v>
      </c>
      <c r="F2585" s="543">
        <v>0</v>
      </c>
      <c r="G2585" s="543"/>
      <c r="H2585" s="542">
        <v>0</v>
      </c>
      <c r="I2585" s="544">
        <v>0</v>
      </c>
      <c r="J2585" s="545">
        <v>0</v>
      </c>
      <c r="K2585" s="5082">
        <v>0</v>
      </c>
      <c r="L2585" s="5083"/>
      <c r="M2585" s="546">
        <v>0.08</v>
      </c>
      <c r="N2585" s="546">
        <v>0.19</v>
      </c>
      <c r="O2585" s="546">
        <v>0.19</v>
      </c>
      <c r="P2585" s="546">
        <v>0.19</v>
      </c>
      <c r="Q2585" s="546">
        <v>0.19</v>
      </c>
      <c r="R2585" s="547" t="s">
        <v>2005</v>
      </c>
    </row>
    <row r="2586" spans="2:18" s="360" customFormat="1" ht="15" customHeight="1" x14ac:dyDescent="0.2">
      <c r="B2586" s="548">
        <v>2</v>
      </c>
      <c r="C2586" s="315" t="s">
        <v>2006</v>
      </c>
      <c r="D2586" s="549">
        <f>+E2586+H2586+J2586</f>
        <v>0</v>
      </c>
      <c r="E2586" s="549">
        <v>0</v>
      </c>
      <c r="F2586" s="550">
        <f>E2586/M2586</f>
        <v>0</v>
      </c>
      <c r="G2586" s="550"/>
      <c r="H2586" s="549">
        <v>0</v>
      </c>
      <c r="I2586" s="551">
        <v>0</v>
      </c>
      <c r="J2586" s="552">
        <v>0</v>
      </c>
      <c r="K2586" s="5096">
        <v>0</v>
      </c>
      <c r="L2586" s="5097"/>
      <c r="M2586" s="553">
        <v>0.22</v>
      </c>
      <c r="N2586" s="553">
        <v>0.23319999999999999</v>
      </c>
      <c r="O2586" s="553">
        <v>0.30470000000000003</v>
      </c>
      <c r="P2586" s="553">
        <v>0.23319999999999999</v>
      </c>
      <c r="Q2586" s="553">
        <v>0.30470000000000003</v>
      </c>
      <c r="R2586" s="554" t="s">
        <v>2007</v>
      </c>
    </row>
    <row r="2587" spans="2:18" s="360" customFormat="1" ht="15" customHeight="1" x14ac:dyDescent="0.2">
      <c r="B2587" s="548">
        <v>3</v>
      </c>
      <c r="C2587" s="315" t="s">
        <v>2008</v>
      </c>
      <c r="D2587" s="549">
        <f t="shared" ref="D2587:D2650" si="29">+E2587+H2587+J2587</f>
        <v>892.86</v>
      </c>
      <c r="E2587" s="549">
        <v>892.86</v>
      </c>
      <c r="F2587" s="550">
        <f t="shared" ref="F2587:F2650" si="30">E2587/M2587</f>
        <v>10516.607773851591</v>
      </c>
      <c r="G2587" s="550"/>
      <c r="H2587" s="549">
        <v>0</v>
      </c>
      <c r="I2587" s="551">
        <v>0</v>
      </c>
      <c r="J2587" s="552">
        <v>0</v>
      </c>
      <c r="K2587" s="5096">
        <v>0</v>
      </c>
      <c r="L2587" s="5097"/>
      <c r="M2587" s="553">
        <v>8.4900000000000003E-2</v>
      </c>
      <c r="N2587" s="553">
        <v>0.23319999999999999</v>
      </c>
      <c r="O2587" s="553">
        <v>0.27121732283464567</v>
      </c>
      <c r="P2587" s="553">
        <v>0.18631732283464569</v>
      </c>
      <c r="Q2587" s="553">
        <v>0.18631732283464569</v>
      </c>
      <c r="R2587" s="554" t="s">
        <v>2007</v>
      </c>
    </row>
    <row r="2588" spans="2:18" s="360" customFormat="1" ht="15" customHeight="1" x14ac:dyDescent="0.2">
      <c r="B2588" s="548">
        <v>4</v>
      </c>
      <c r="C2588" s="315" t="s">
        <v>2009</v>
      </c>
      <c r="D2588" s="549">
        <f t="shared" si="29"/>
        <v>1160.7142857142856</v>
      </c>
      <c r="E2588" s="549">
        <v>1160.7142857142856</v>
      </c>
      <c r="F2588" s="550">
        <f t="shared" si="30"/>
        <v>13671.546357058722</v>
      </c>
      <c r="G2588" s="550"/>
      <c r="H2588" s="549">
        <v>0</v>
      </c>
      <c r="I2588" s="551">
        <v>0</v>
      </c>
      <c r="J2588" s="552">
        <v>0</v>
      </c>
      <c r="K2588" s="5096">
        <v>0</v>
      </c>
      <c r="L2588" s="5097"/>
      <c r="M2588" s="553">
        <v>8.4900000000000003E-2</v>
      </c>
      <c r="N2588" s="553">
        <v>0.23319999999999999</v>
      </c>
      <c r="O2588" s="553">
        <v>0.27121732283464567</v>
      </c>
      <c r="P2588" s="553">
        <v>0.18631732283464569</v>
      </c>
      <c r="Q2588" s="553">
        <v>0.18631732283464569</v>
      </c>
      <c r="R2588" s="554" t="s">
        <v>2007</v>
      </c>
    </row>
    <row r="2589" spans="2:18" s="360" customFormat="1" ht="15" customHeight="1" x14ac:dyDescent="0.2">
      <c r="B2589" s="548">
        <v>5</v>
      </c>
      <c r="C2589" s="315" t="s">
        <v>2010</v>
      </c>
      <c r="D2589" s="549">
        <f t="shared" si="29"/>
        <v>1339.29</v>
      </c>
      <c r="E2589" s="549">
        <v>1339.29</v>
      </c>
      <c r="F2589" s="550">
        <f t="shared" si="30"/>
        <v>16029.65447563672</v>
      </c>
      <c r="G2589" s="550"/>
      <c r="H2589" s="549">
        <v>0</v>
      </c>
      <c r="I2589" s="551">
        <v>0</v>
      </c>
      <c r="J2589" s="552">
        <v>0</v>
      </c>
      <c r="K2589" s="5096">
        <v>0</v>
      </c>
      <c r="L2589" s="5097"/>
      <c r="M2589" s="553">
        <v>8.3550771604938262E-2</v>
      </c>
      <c r="N2589" s="553">
        <v>0.23319999999999999</v>
      </c>
      <c r="O2589" s="553">
        <v>0.26851886604452219</v>
      </c>
      <c r="P2589" s="553">
        <v>0.18501732283464561</v>
      </c>
      <c r="Q2589" s="553">
        <v>0.18501732283464561</v>
      </c>
      <c r="R2589" s="554" t="s">
        <v>2007</v>
      </c>
    </row>
    <row r="2590" spans="2:18" s="360" customFormat="1" ht="15" customHeight="1" x14ac:dyDescent="0.2">
      <c r="B2590" s="548">
        <v>6</v>
      </c>
      <c r="C2590" s="315" t="s">
        <v>2011</v>
      </c>
      <c r="D2590" s="549">
        <f t="shared" si="29"/>
        <v>13392.86</v>
      </c>
      <c r="E2590" s="549">
        <v>13392.86</v>
      </c>
      <c r="F2590" s="550">
        <f t="shared" si="30"/>
        <v>202199.23813340362</v>
      </c>
      <c r="G2590" s="550"/>
      <c r="H2590" s="549">
        <v>0</v>
      </c>
      <c r="I2590" s="551">
        <v>0</v>
      </c>
      <c r="J2590" s="552">
        <v>0</v>
      </c>
      <c r="K2590" s="5096">
        <v>0</v>
      </c>
      <c r="L2590" s="5097"/>
      <c r="M2590" s="553">
        <v>6.6235956790123438E-2</v>
      </c>
      <c r="N2590" s="553">
        <v>0.23319999999999999</v>
      </c>
      <c r="O2590" s="553">
        <v>0.23388923641489254</v>
      </c>
      <c r="P2590" s="553">
        <v>0.16765327962476911</v>
      </c>
      <c r="Q2590" s="553">
        <v>0.16765327962476911</v>
      </c>
      <c r="R2590" s="554" t="s">
        <v>2007</v>
      </c>
    </row>
    <row r="2591" spans="2:18" s="360" customFormat="1" ht="15" customHeight="1" x14ac:dyDescent="0.2">
      <c r="B2591" s="548">
        <v>7</v>
      </c>
      <c r="C2591" s="315" t="s">
        <v>2012</v>
      </c>
      <c r="D2591" s="549">
        <f t="shared" si="29"/>
        <v>1785.7107142857139</v>
      </c>
      <c r="E2591" s="549">
        <v>1785.7107142857139</v>
      </c>
      <c r="F2591" s="550">
        <f t="shared" si="30"/>
        <v>21611.627078622456</v>
      </c>
      <c r="G2591" s="550"/>
      <c r="H2591" s="549">
        <v>0</v>
      </c>
      <c r="I2591" s="551">
        <v>0</v>
      </c>
      <c r="J2591" s="552">
        <v>0</v>
      </c>
      <c r="K2591" s="5096">
        <v>0</v>
      </c>
      <c r="L2591" s="5097"/>
      <c r="M2591" s="553">
        <v>8.2627314814814806E-2</v>
      </c>
      <c r="N2591" s="553">
        <v>0.23319999999999999</v>
      </c>
      <c r="O2591" s="553">
        <v>0.26667195246427527</v>
      </c>
      <c r="P2591" s="553">
        <v>0.18404463764946047</v>
      </c>
      <c r="Q2591" s="553">
        <v>0.18404463764946047</v>
      </c>
      <c r="R2591" s="554" t="s">
        <v>2007</v>
      </c>
    </row>
    <row r="2592" spans="2:18" s="360" customFormat="1" ht="15" customHeight="1" x14ac:dyDescent="0.2">
      <c r="B2592" s="548">
        <v>8</v>
      </c>
      <c r="C2592" s="315" t="s">
        <v>2013</v>
      </c>
      <c r="D2592" s="549">
        <f t="shared" si="29"/>
        <v>2232.1428571428569</v>
      </c>
      <c r="E2592" s="549">
        <v>2232.1428571428569</v>
      </c>
      <c r="F2592" s="550">
        <f t="shared" si="30"/>
        <v>27214.285714285721</v>
      </c>
      <c r="G2592" s="550"/>
      <c r="H2592" s="549">
        <v>0</v>
      </c>
      <c r="I2592" s="551">
        <v>0</v>
      </c>
      <c r="J2592" s="552">
        <v>0</v>
      </c>
      <c r="K2592" s="5096">
        <v>0</v>
      </c>
      <c r="L2592" s="5097"/>
      <c r="M2592" s="553">
        <v>8.2020997375328059E-2</v>
      </c>
      <c r="N2592" s="553">
        <v>0.23319999999999999</v>
      </c>
      <c r="O2592" s="553">
        <v>0.26545931758530183</v>
      </c>
      <c r="P2592" s="553">
        <v>0.18343832020997372</v>
      </c>
      <c r="Q2592" s="553">
        <v>0.18343832020997372</v>
      </c>
      <c r="R2592" s="554" t="s">
        <v>2007</v>
      </c>
    </row>
    <row r="2593" spans="2:18" s="360" customFormat="1" ht="15" customHeight="1" x14ac:dyDescent="0.2">
      <c r="B2593" s="548">
        <v>9</v>
      </c>
      <c r="C2593" s="315" t="s">
        <v>2014</v>
      </c>
      <c r="D2593" s="549">
        <f t="shared" si="29"/>
        <v>223.21383928571424</v>
      </c>
      <c r="E2593" s="549">
        <v>223.21383928571424</v>
      </c>
      <c r="F2593" s="550">
        <f t="shared" si="30"/>
        <v>2565.6763136288992</v>
      </c>
      <c r="G2593" s="550"/>
      <c r="H2593" s="549">
        <v>0</v>
      </c>
      <c r="I2593" s="551">
        <v>0</v>
      </c>
      <c r="J2593" s="552">
        <v>0</v>
      </c>
      <c r="K2593" s="5096">
        <v>0</v>
      </c>
      <c r="L2593" s="5097"/>
      <c r="M2593" s="553">
        <v>8.7000000000000008E-2</v>
      </c>
      <c r="N2593" s="553">
        <v>0.23319999999999999</v>
      </c>
      <c r="O2593" s="553">
        <v>0.27541732283464565</v>
      </c>
      <c r="P2593" s="553">
        <v>0.18841732283464563</v>
      </c>
      <c r="Q2593" s="553">
        <v>0.18841732283464563</v>
      </c>
      <c r="R2593" s="554" t="s">
        <v>2007</v>
      </c>
    </row>
    <row r="2594" spans="2:18" s="360" customFormat="1" ht="15" customHeight="1" x14ac:dyDescent="0.2">
      <c r="B2594" s="548">
        <v>10</v>
      </c>
      <c r="C2594" s="315" t="s">
        <v>2015</v>
      </c>
      <c r="D2594" s="549">
        <f t="shared" si="29"/>
        <v>267.86</v>
      </c>
      <c r="E2594" s="549">
        <v>267.86</v>
      </c>
      <c r="F2594" s="550">
        <f t="shared" si="30"/>
        <v>3078.8505747126437</v>
      </c>
      <c r="G2594" s="550"/>
      <c r="H2594" s="549">
        <v>0</v>
      </c>
      <c r="I2594" s="551">
        <v>0</v>
      </c>
      <c r="J2594" s="552">
        <v>0</v>
      </c>
      <c r="K2594" s="5096">
        <v>0</v>
      </c>
      <c r="L2594" s="5097"/>
      <c r="M2594" s="553">
        <v>8.7000000000000008E-2</v>
      </c>
      <c r="N2594" s="553">
        <v>0.23319999999999999</v>
      </c>
      <c r="O2594" s="553">
        <v>0.27541732283464565</v>
      </c>
      <c r="P2594" s="553">
        <v>0.18841732283464563</v>
      </c>
      <c r="Q2594" s="553">
        <v>0.18841732283464563</v>
      </c>
      <c r="R2594" s="554" t="s">
        <v>2007</v>
      </c>
    </row>
    <row r="2595" spans="2:18" s="360" customFormat="1" ht="15" customHeight="1" x14ac:dyDescent="0.2">
      <c r="B2595" s="548">
        <v>11</v>
      </c>
      <c r="C2595" s="315" t="s">
        <v>2016</v>
      </c>
      <c r="D2595" s="549">
        <f t="shared" si="29"/>
        <v>357.1421428571428</v>
      </c>
      <c r="E2595" s="549">
        <v>357.1421428571428</v>
      </c>
      <c r="F2595" s="550">
        <f t="shared" si="30"/>
        <v>4152.8156146179408</v>
      </c>
      <c r="G2595" s="550"/>
      <c r="H2595" s="549">
        <v>0</v>
      </c>
      <c r="I2595" s="551">
        <v>0</v>
      </c>
      <c r="J2595" s="552">
        <v>0</v>
      </c>
      <c r="K2595" s="5096">
        <v>0</v>
      </c>
      <c r="L2595" s="5097"/>
      <c r="M2595" s="553">
        <v>8.5999999999999979E-2</v>
      </c>
      <c r="N2595" s="553">
        <v>0.23319999999999999</v>
      </c>
      <c r="O2595" s="553">
        <v>0.27341732283464565</v>
      </c>
      <c r="P2595" s="553">
        <v>0.18741732283464568</v>
      </c>
      <c r="Q2595" s="553">
        <v>0.18741732283464568</v>
      </c>
      <c r="R2595" s="554" t="s">
        <v>2007</v>
      </c>
    </row>
    <row r="2596" spans="2:18" s="360" customFormat="1" ht="15" customHeight="1" x14ac:dyDescent="0.2">
      <c r="B2596" s="548">
        <v>12</v>
      </c>
      <c r="C2596" s="315" t="s">
        <v>1952</v>
      </c>
      <c r="D2596" s="549">
        <f t="shared" si="29"/>
        <v>401.79</v>
      </c>
      <c r="E2596" s="549">
        <v>401.79</v>
      </c>
      <c r="F2596" s="550">
        <f t="shared" si="30"/>
        <v>4671.9767441860477</v>
      </c>
      <c r="G2596" s="550"/>
      <c r="H2596" s="549">
        <v>0</v>
      </c>
      <c r="I2596" s="551">
        <v>0</v>
      </c>
      <c r="J2596" s="552">
        <v>0</v>
      </c>
      <c r="K2596" s="5096">
        <v>0</v>
      </c>
      <c r="L2596" s="5097"/>
      <c r="M2596" s="553">
        <v>8.5999999999999979E-2</v>
      </c>
      <c r="N2596" s="553">
        <v>0.23319999999999999</v>
      </c>
      <c r="O2596" s="553">
        <v>0.27341732283464565</v>
      </c>
      <c r="P2596" s="553">
        <v>0.18741732283464568</v>
      </c>
      <c r="Q2596" s="553">
        <v>0.18741732283464568</v>
      </c>
      <c r="R2596" s="554" t="s">
        <v>2007</v>
      </c>
    </row>
    <row r="2597" spans="2:18" s="360" customFormat="1" ht="15" customHeight="1" x14ac:dyDescent="0.2">
      <c r="B2597" s="548">
        <v>13</v>
      </c>
      <c r="C2597" s="315" t="s">
        <v>1953</v>
      </c>
      <c r="D2597" s="549">
        <f t="shared" si="29"/>
        <v>446.43</v>
      </c>
      <c r="E2597" s="549">
        <v>446.43</v>
      </c>
      <c r="F2597" s="550">
        <f t="shared" si="30"/>
        <v>5191.0465116279083</v>
      </c>
      <c r="G2597" s="550"/>
      <c r="H2597" s="549">
        <v>0</v>
      </c>
      <c r="I2597" s="551">
        <v>0</v>
      </c>
      <c r="J2597" s="552">
        <v>0</v>
      </c>
      <c r="K2597" s="5096">
        <v>0</v>
      </c>
      <c r="L2597" s="5097"/>
      <c r="M2597" s="553">
        <v>8.5999999999999979E-2</v>
      </c>
      <c r="N2597" s="553">
        <v>0.23319999999999999</v>
      </c>
      <c r="O2597" s="553">
        <v>0.27341732283464565</v>
      </c>
      <c r="P2597" s="553">
        <v>0.18741732283464568</v>
      </c>
      <c r="Q2597" s="553">
        <v>0.18741732283464568</v>
      </c>
      <c r="R2597" s="554" t="s">
        <v>2007</v>
      </c>
    </row>
    <row r="2598" spans="2:18" s="360" customFormat="1" ht="15" customHeight="1" x14ac:dyDescent="0.2">
      <c r="B2598" s="548">
        <v>14</v>
      </c>
      <c r="C2598" s="315" t="s">
        <v>1954</v>
      </c>
      <c r="D2598" s="549">
        <f t="shared" si="29"/>
        <v>491.0714285714285</v>
      </c>
      <c r="E2598" s="549">
        <v>491.0714285714285</v>
      </c>
      <c r="F2598" s="550">
        <f t="shared" si="30"/>
        <v>5710.1328903654494</v>
      </c>
      <c r="G2598" s="550"/>
      <c r="H2598" s="549">
        <v>0</v>
      </c>
      <c r="I2598" s="551">
        <v>0</v>
      </c>
      <c r="J2598" s="552">
        <v>0</v>
      </c>
      <c r="K2598" s="5096">
        <v>0</v>
      </c>
      <c r="L2598" s="5097"/>
      <c r="M2598" s="553">
        <v>8.5999999999999979E-2</v>
      </c>
      <c r="N2598" s="553">
        <v>0.23319999999999999</v>
      </c>
      <c r="O2598" s="553">
        <v>0.27341732283464565</v>
      </c>
      <c r="P2598" s="553">
        <v>0.18741732283464568</v>
      </c>
      <c r="Q2598" s="553">
        <v>0.18741732283464568</v>
      </c>
      <c r="R2598" s="554" t="s">
        <v>2007</v>
      </c>
    </row>
    <row r="2599" spans="2:18" s="360" customFormat="1" ht="15" customHeight="1" x14ac:dyDescent="0.2">
      <c r="B2599" s="555">
        <v>15</v>
      </c>
      <c r="C2599" s="556" t="s">
        <v>1955</v>
      </c>
      <c r="D2599" s="557">
        <f t="shared" si="29"/>
        <v>535.71321428571423</v>
      </c>
      <c r="E2599" s="557">
        <v>535.71321428571423</v>
      </c>
      <c r="F2599" s="558">
        <f t="shared" si="30"/>
        <v>6302.5084033613439</v>
      </c>
      <c r="G2599" s="558"/>
      <c r="H2599" s="557">
        <v>0</v>
      </c>
      <c r="I2599" s="559">
        <v>0</v>
      </c>
      <c r="J2599" s="552">
        <v>0</v>
      </c>
      <c r="K2599" s="5111">
        <v>0</v>
      </c>
      <c r="L2599" s="5112">
        <v>0</v>
      </c>
      <c r="M2599" s="560">
        <v>8.5000000000000006E-2</v>
      </c>
      <c r="N2599" s="560">
        <v>0.23319999999999999</v>
      </c>
      <c r="O2599" s="560">
        <v>0.2714173228346457</v>
      </c>
      <c r="P2599" s="560">
        <v>0.18641732283464565</v>
      </c>
      <c r="Q2599" s="560">
        <v>0.18641732283464565</v>
      </c>
      <c r="R2599" s="561" t="s">
        <v>2007</v>
      </c>
    </row>
    <row r="2600" spans="2:18" s="360" customFormat="1" ht="15" customHeight="1" x14ac:dyDescent="0.2">
      <c r="B2600" s="548">
        <v>16</v>
      </c>
      <c r="C2600" s="315" t="s">
        <v>11</v>
      </c>
      <c r="D2600" s="549">
        <f t="shared" si="29"/>
        <v>580.36</v>
      </c>
      <c r="E2600" s="549">
        <v>580.36</v>
      </c>
      <c r="F2600" s="550">
        <f t="shared" si="30"/>
        <v>6827.7647058823522</v>
      </c>
      <c r="G2600" s="550"/>
      <c r="H2600" s="549">
        <v>0</v>
      </c>
      <c r="I2600" s="551">
        <v>0</v>
      </c>
      <c r="J2600" s="552">
        <v>0</v>
      </c>
      <c r="K2600" s="5096">
        <v>0</v>
      </c>
      <c r="L2600" s="5097">
        <v>0</v>
      </c>
      <c r="M2600" s="553">
        <v>8.5000000000000006E-2</v>
      </c>
      <c r="N2600" s="553">
        <v>0.23319999999999999</v>
      </c>
      <c r="O2600" s="553">
        <v>0.2714173228346457</v>
      </c>
      <c r="P2600" s="553">
        <v>0.18641732283464565</v>
      </c>
      <c r="Q2600" s="553">
        <v>0.18641732283464565</v>
      </c>
      <c r="R2600" s="554" t="s">
        <v>2007</v>
      </c>
    </row>
    <row r="2601" spans="2:18" s="360" customFormat="1" ht="15" customHeight="1" x14ac:dyDescent="0.2">
      <c r="B2601" s="548">
        <v>17</v>
      </c>
      <c r="C2601" s="315" t="s">
        <v>12</v>
      </c>
      <c r="D2601" s="549">
        <f t="shared" si="29"/>
        <v>625</v>
      </c>
      <c r="E2601" s="549">
        <v>625</v>
      </c>
      <c r="F2601" s="550">
        <f t="shared" si="30"/>
        <v>7352.9411764705874</v>
      </c>
      <c r="G2601" s="550"/>
      <c r="H2601" s="549">
        <v>0</v>
      </c>
      <c r="I2601" s="551">
        <v>0</v>
      </c>
      <c r="J2601" s="552">
        <v>0</v>
      </c>
      <c r="K2601" s="5096">
        <v>0</v>
      </c>
      <c r="L2601" s="5097">
        <v>0</v>
      </c>
      <c r="M2601" s="553">
        <v>8.5000000000000006E-2</v>
      </c>
      <c r="N2601" s="553">
        <v>0.23319999999999999</v>
      </c>
      <c r="O2601" s="553">
        <v>0.2714173228346457</v>
      </c>
      <c r="P2601" s="553">
        <v>0.18641732283464565</v>
      </c>
      <c r="Q2601" s="553">
        <v>0.18641732283464565</v>
      </c>
      <c r="R2601" s="554" t="s">
        <v>2007</v>
      </c>
    </row>
    <row r="2602" spans="2:18" s="360" customFormat="1" ht="15" customHeight="1" x14ac:dyDescent="0.2">
      <c r="B2602" s="548">
        <v>18</v>
      </c>
      <c r="C2602" s="315" t="s">
        <v>13</v>
      </c>
      <c r="D2602" s="549">
        <f t="shared" si="29"/>
        <v>669.64285714285711</v>
      </c>
      <c r="E2602" s="549">
        <v>669.64285714285711</v>
      </c>
      <c r="F2602" s="550">
        <f t="shared" si="30"/>
        <v>7878.1512605042008</v>
      </c>
      <c r="G2602" s="550"/>
      <c r="H2602" s="549">
        <v>0</v>
      </c>
      <c r="I2602" s="551">
        <v>0</v>
      </c>
      <c r="J2602" s="552">
        <v>0</v>
      </c>
      <c r="K2602" s="5096">
        <v>0</v>
      </c>
      <c r="L2602" s="5097">
        <v>0</v>
      </c>
      <c r="M2602" s="553">
        <v>8.5000000000000006E-2</v>
      </c>
      <c r="N2602" s="553">
        <v>0.23319999999999999</v>
      </c>
      <c r="O2602" s="553">
        <v>0.2714173228346457</v>
      </c>
      <c r="P2602" s="553">
        <v>0.18641732283464565</v>
      </c>
      <c r="Q2602" s="553">
        <v>0.18641732283464565</v>
      </c>
      <c r="R2602" s="554" t="s">
        <v>2007</v>
      </c>
    </row>
    <row r="2603" spans="2:18" s="360" customFormat="1" ht="15" customHeight="1" x14ac:dyDescent="0.2">
      <c r="B2603" s="548">
        <v>19</v>
      </c>
      <c r="C2603" s="315" t="s">
        <v>14</v>
      </c>
      <c r="D2603" s="549">
        <f t="shared" si="29"/>
        <v>714.29</v>
      </c>
      <c r="E2603" s="549">
        <v>714.29</v>
      </c>
      <c r="F2603" s="550">
        <f t="shared" si="30"/>
        <v>8413.3097762073012</v>
      </c>
      <c r="G2603" s="550"/>
      <c r="H2603" s="549">
        <v>0</v>
      </c>
      <c r="I2603" s="551">
        <v>0</v>
      </c>
      <c r="J2603" s="552">
        <v>0</v>
      </c>
      <c r="K2603" s="5096">
        <v>0</v>
      </c>
      <c r="L2603" s="5097">
        <v>0</v>
      </c>
      <c r="M2603" s="553">
        <v>8.4900000000000003E-2</v>
      </c>
      <c r="N2603" s="553">
        <v>0.23319999999999999</v>
      </c>
      <c r="O2603" s="553">
        <v>0.27121732283464567</v>
      </c>
      <c r="P2603" s="553">
        <v>0.18631732283464569</v>
      </c>
      <c r="Q2603" s="553">
        <v>0.18631732283464569</v>
      </c>
      <c r="R2603" s="554" t="s">
        <v>2007</v>
      </c>
    </row>
    <row r="2604" spans="2:18" s="360" customFormat="1" ht="15" customHeight="1" x14ac:dyDescent="0.2">
      <c r="B2604" s="548">
        <v>20</v>
      </c>
      <c r="C2604" s="315" t="s">
        <v>15</v>
      </c>
      <c r="D2604" s="549">
        <f t="shared" si="29"/>
        <v>803.57142857142844</v>
      </c>
      <c r="E2604" s="549">
        <v>803.57142857142844</v>
      </c>
      <c r="F2604" s="550">
        <f t="shared" si="30"/>
        <v>9464.9167087329606</v>
      </c>
      <c r="G2604" s="550"/>
      <c r="H2604" s="549">
        <v>0</v>
      </c>
      <c r="I2604" s="551">
        <v>0</v>
      </c>
      <c r="J2604" s="552">
        <v>0</v>
      </c>
      <c r="K2604" s="5096">
        <v>0</v>
      </c>
      <c r="L2604" s="5097">
        <v>0</v>
      </c>
      <c r="M2604" s="553">
        <v>8.4900000000000003E-2</v>
      </c>
      <c r="N2604" s="553">
        <v>0.23319999999999999</v>
      </c>
      <c r="O2604" s="553">
        <v>0.27121732283464567</v>
      </c>
      <c r="P2604" s="553">
        <v>0.18631732283464569</v>
      </c>
      <c r="Q2604" s="553">
        <v>0.18631732283464569</v>
      </c>
      <c r="R2604" s="554" t="s">
        <v>2007</v>
      </c>
    </row>
    <row r="2605" spans="2:18" s="360" customFormat="1" ht="15" customHeight="1" x14ac:dyDescent="0.2">
      <c r="B2605" s="548">
        <v>21</v>
      </c>
      <c r="C2605" s="315" t="s">
        <v>16</v>
      </c>
      <c r="D2605" s="549">
        <f t="shared" si="29"/>
        <v>223.21428571428569</v>
      </c>
      <c r="E2605" s="549">
        <v>223.21428571428569</v>
      </c>
      <c r="F2605" s="550">
        <f t="shared" si="30"/>
        <v>2565.6814449917892</v>
      </c>
      <c r="G2605" s="550"/>
      <c r="H2605" s="549">
        <v>0</v>
      </c>
      <c r="I2605" s="551">
        <v>0</v>
      </c>
      <c r="J2605" s="552">
        <v>0</v>
      </c>
      <c r="K2605" s="5096">
        <v>0</v>
      </c>
      <c r="L2605" s="5097">
        <v>0</v>
      </c>
      <c r="M2605" s="553">
        <v>8.7000000000000008E-2</v>
      </c>
      <c r="N2605" s="553">
        <v>0.23319999999999999</v>
      </c>
      <c r="O2605" s="553">
        <v>0.27541732283464565</v>
      </c>
      <c r="P2605" s="553">
        <v>0.18841732283464563</v>
      </c>
      <c r="Q2605" s="553">
        <v>0.18841732283464563</v>
      </c>
      <c r="R2605" s="554" t="s">
        <v>2007</v>
      </c>
    </row>
    <row r="2606" spans="2:18" s="360" customFormat="1" ht="15" customHeight="1" x14ac:dyDescent="0.2">
      <c r="B2606" s="548">
        <v>22</v>
      </c>
      <c r="C2606" s="315" t="s">
        <v>17</v>
      </c>
      <c r="D2606" s="549">
        <f t="shared" si="29"/>
        <v>267.86</v>
      </c>
      <c r="E2606" s="549">
        <v>267.86</v>
      </c>
      <c r="F2606" s="550">
        <f t="shared" si="30"/>
        <v>3078.8505747126437</v>
      </c>
      <c r="G2606" s="550"/>
      <c r="H2606" s="549">
        <v>0</v>
      </c>
      <c r="I2606" s="551">
        <v>0</v>
      </c>
      <c r="J2606" s="552">
        <v>0</v>
      </c>
      <c r="K2606" s="5096">
        <v>0</v>
      </c>
      <c r="L2606" s="5097">
        <v>0</v>
      </c>
      <c r="M2606" s="553">
        <v>8.7000000000000008E-2</v>
      </c>
      <c r="N2606" s="553">
        <v>0.23319999999999999</v>
      </c>
      <c r="O2606" s="553">
        <v>0.27541732283464565</v>
      </c>
      <c r="P2606" s="553">
        <v>0.18841732283464563</v>
      </c>
      <c r="Q2606" s="553">
        <v>0.18841732283464563</v>
      </c>
      <c r="R2606" s="554" t="s">
        <v>2007</v>
      </c>
    </row>
    <row r="2607" spans="2:18" s="360" customFormat="1" ht="15" customHeight="1" x14ac:dyDescent="0.2">
      <c r="B2607" s="548">
        <v>23</v>
      </c>
      <c r="C2607" s="315" t="s">
        <v>18</v>
      </c>
      <c r="D2607" s="549">
        <f t="shared" si="29"/>
        <v>357.14285714285711</v>
      </c>
      <c r="E2607" s="549">
        <v>357.14285714285711</v>
      </c>
      <c r="F2607" s="550">
        <f t="shared" si="30"/>
        <v>4152.8239202657815</v>
      </c>
      <c r="G2607" s="550"/>
      <c r="H2607" s="549">
        <v>0</v>
      </c>
      <c r="I2607" s="551">
        <v>0</v>
      </c>
      <c r="J2607" s="552">
        <v>0</v>
      </c>
      <c r="K2607" s="5096">
        <v>0</v>
      </c>
      <c r="L2607" s="5097">
        <v>0</v>
      </c>
      <c r="M2607" s="553">
        <v>8.5999999999999979E-2</v>
      </c>
      <c r="N2607" s="553">
        <v>0.23319999999999999</v>
      </c>
      <c r="O2607" s="553">
        <v>0.27341732283464565</v>
      </c>
      <c r="P2607" s="553">
        <v>0.18741732283464568</v>
      </c>
      <c r="Q2607" s="553">
        <v>0.18741732283464568</v>
      </c>
      <c r="R2607" s="554" t="s">
        <v>2007</v>
      </c>
    </row>
    <row r="2608" spans="2:18" s="360" customFormat="1" ht="15" customHeight="1" x14ac:dyDescent="0.2">
      <c r="B2608" s="548">
        <v>24</v>
      </c>
      <c r="C2608" s="315" t="s">
        <v>19</v>
      </c>
      <c r="D2608" s="549">
        <f t="shared" si="29"/>
        <v>401.79</v>
      </c>
      <c r="E2608" s="549">
        <v>401.79</v>
      </c>
      <c r="F2608" s="550">
        <f t="shared" si="30"/>
        <v>4671.9767441860477</v>
      </c>
      <c r="G2608" s="550"/>
      <c r="H2608" s="549">
        <v>0</v>
      </c>
      <c r="I2608" s="551">
        <v>0</v>
      </c>
      <c r="J2608" s="552">
        <v>0</v>
      </c>
      <c r="K2608" s="5096">
        <v>0</v>
      </c>
      <c r="L2608" s="5097">
        <v>0</v>
      </c>
      <c r="M2608" s="553">
        <v>8.5999999999999979E-2</v>
      </c>
      <c r="N2608" s="553">
        <v>0.23319999999999999</v>
      </c>
      <c r="O2608" s="553">
        <v>0.27341732283464565</v>
      </c>
      <c r="P2608" s="553">
        <v>0.18741732283464568</v>
      </c>
      <c r="Q2608" s="553">
        <v>0.18741732283464568</v>
      </c>
      <c r="R2608" s="554" t="s">
        <v>2007</v>
      </c>
    </row>
    <row r="2609" spans="2:18" s="360" customFormat="1" ht="15" customHeight="1" x14ac:dyDescent="0.2">
      <c r="B2609" s="548">
        <v>25</v>
      </c>
      <c r="C2609" s="315" t="s">
        <v>20</v>
      </c>
      <c r="D2609" s="549">
        <f t="shared" si="29"/>
        <v>446.43</v>
      </c>
      <c r="E2609" s="549">
        <v>446.43</v>
      </c>
      <c r="F2609" s="550">
        <f t="shared" si="30"/>
        <v>5191.0465116279083</v>
      </c>
      <c r="G2609" s="550"/>
      <c r="H2609" s="549">
        <v>0</v>
      </c>
      <c r="I2609" s="551">
        <v>0</v>
      </c>
      <c r="J2609" s="552">
        <v>0</v>
      </c>
      <c r="K2609" s="5096">
        <v>0</v>
      </c>
      <c r="L2609" s="5097">
        <v>0</v>
      </c>
      <c r="M2609" s="553">
        <v>8.5999999999999979E-2</v>
      </c>
      <c r="N2609" s="553">
        <v>0.23319999999999999</v>
      </c>
      <c r="O2609" s="553">
        <v>0.27341732283464565</v>
      </c>
      <c r="P2609" s="553">
        <v>0.18741732283464568</v>
      </c>
      <c r="Q2609" s="553">
        <v>0.18741732283464568</v>
      </c>
      <c r="R2609" s="554" t="s">
        <v>2007</v>
      </c>
    </row>
    <row r="2610" spans="2:18" s="360" customFormat="1" ht="15" customHeight="1" x14ac:dyDescent="0.2">
      <c r="B2610" s="548">
        <v>26</v>
      </c>
      <c r="C2610" s="315" t="s">
        <v>21</v>
      </c>
      <c r="D2610" s="549">
        <f t="shared" si="29"/>
        <v>491.0714285714285</v>
      </c>
      <c r="E2610" s="549">
        <v>491.0714285714285</v>
      </c>
      <c r="F2610" s="550">
        <f t="shared" si="30"/>
        <v>5710.1328903654494</v>
      </c>
      <c r="G2610" s="550"/>
      <c r="H2610" s="549">
        <v>0</v>
      </c>
      <c r="I2610" s="551">
        <v>0</v>
      </c>
      <c r="J2610" s="552">
        <v>0</v>
      </c>
      <c r="K2610" s="5096">
        <v>0</v>
      </c>
      <c r="L2610" s="5097">
        <v>0</v>
      </c>
      <c r="M2610" s="553">
        <v>8.5999999999999979E-2</v>
      </c>
      <c r="N2610" s="553">
        <v>0.23319999999999999</v>
      </c>
      <c r="O2610" s="553">
        <v>0.27341732283464565</v>
      </c>
      <c r="P2610" s="553">
        <v>0.18741732283464568</v>
      </c>
      <c r="Q2610" s="553">
        <v>0.18741732283464568</v>
      </c>
      <c r="R2610" s="554" t="s">
        <v>2007</v>
      </c>
    </row>
    <row r="2611" spans="2:18" s="360" customFormat="1" ht="15" customHeight="1" x14ac:dyDescent="0.2">
      <c r="B2611" s="548">
        <v>27</v>
      </c>
      <c r="C2611" s="315" t="s">
        <v>22</v>
      </c>
      <c r="D2611" s="549">
        <f t="shared" si="29"/>
        <v>535.71428571428567</v>
      </c>
      <c r="E2611" s="549">
        <v>535.71428571428567</v>
      </c>
      <c r="F2611" s="550">
        <f t="shared" si="30"/>
        <v>6302.5210084033606</v>
      </c>
      <c r="G2611" s="550"/>
      <c r="H2611" s="549">
        <v>0</v>
      </c>
      <c r="I2611" s="551">
        <v>0</v>
      </c>
      <c r="J2611" s="552">
        <v>0</v>
      </c>
      <c r="K2611" s="5096">
        <v>0</v>
      </c>
      <c r="L2611" s="5097">
        <v>0</v>
      </c>
      <c r="M2611" s="553">
        <v>8.5000000000000006E-2</v>
      </c>
      <c r="N2611" s="553">
        <v>0.23319999999999999</v>
      </c>
      <c r="O2611" s="553">
        <v>0.2714173228346457</v>
      </c>
      <c r="P2611" s="553">
        <v>0.18641732283464565</v>
      </c>
      <c r="Q2611" s="553">
        <v>0.18641732283464565</v>
      </c>
      <c r="R2611" s="554" t="s">
        <v>2007</v>
      </c>
    </row>
    <row r="2612" spans="2:18" s="360" customFormat="1" ht="15" customHeight="1" x14ac:dyDescent="0.2">
      <c r="B2612" s="548">
        <v>28</v>
      </c>
      <c r="C2612" s="315" t="s">
        <v>23</v>
      </c>
      <c r="D2612" s="549">
        <f t="shared" si="29"/>
        <v>580.36</v>
      </c>
      <c r="E2612" s="549">
        <v>580.36</v>
      </c>
      <c r="F2612" s="550">
        <f t="shared" si="30"/>
        <v>6827.7647058823522</v>
      </c>
      <c r="G2612" s="550"/>
      <c r="H2612" s="549">
        <v>0</v>
      </c>
      <c r="I2612" s="551">
        <v>0</v>
      </c>
      <c r="J2612" s="552">
        <v>0</v>
      </c>
      <c r="K2612" s="5096">
        <v>0</v>
      </c>
      <c r="L2612" s="5097">
        <v>0</v>
      </c>
      <c r="M2612" s="553">
        <v>8.5000000000000006E-2</v>
      </c>
      <c r="N2612" s="553">
        <v>0.23319999999999999</v>
      </c>
      <c r="O2612" s="553">
        <v>0.2714173228346457</v>
      </c>
      <c r="P2612" s="553">
        <v>0.18641732283464565</v>
      </c>
      <c r="Q2612" s="553">
        <v>0.18641732283464565</v>
      </c>
      <c r="R2612" s="554" t="s">
        <v>2007</v>
      </c>
    </row>
    <row r="2613" spans="2:18" s="360" customFormat="1" ht="15" customHeight="1" x14ac:dyDescent="0.2">
      <c r="B2613" s="555">
        <v>29</v>
      </c>
      <c r="C2613" s="556" t="s">
        <v>24</v>
      </c>
      <c r="D2613" s="557">
        <f t="shared" si="29"/>
        <v>625</v>
      </c>
      <c r="E2613" s="557">
        <v>625</v>
      </c>
      <c r="F2613" s="558">
        <f t="shared" si="30"/>
        <v>7352.9411764705874</v>
      </c>
      <c r="G2613" s="558"/>
      <c r="H2613" s="557">
        <v>0</v>
      </c>
      <c r="I2613" s="559">
        <v>0</v>
      </c>
      <c r="J2613" s="552">
        <v>0</v>
      </c>
      <c r="K2613" s="5111">
        <v>0</v>
      </c>
      <c r="L2613" s="5112">
        <v>0</v>
      </c>
      <c r="M2613" s="560">
        <v>8.5000000000000006E-2</v>
      </c>
      <c r="N2613" s="560">
        <v>0.23319999999999999</v>
      </c>
      <c r="O2613" s="560">
        <v>0.2714173228346457</v>
      </c>
      <c r="P2613" s="560">
        <v>0.18641732283464565</v>
      </c>
      <c r="Q2613" s="560">
        <v>0.18641732283464565</v>
      </c>
      <c r="R2613" s="561" t="s">
        <v>2007</v>
      </c>
    </row>
    <row r="2614" spans="2:18" s="360" customFormat="1" ht="15" customHeight="1" x14ac:dyDescent="0.2">
      <c r="B2614" s="548">
        <v>30</v>
      </c>
      <c r="C2614" s="315" t="s">
        <v>25</v>
      </c>
      <c r="D2614" s="549">
        <f t="shared" si="29"/>
        <v>669.64285714285711</v>
      </c>
      <c r="E2614" s="549">
        <v>669.64285714285711</v>
      </c>
      <c r="F2614" s="550">
        <f t="shared" si="30"/>
        <v>7878.1512605042008</v>
      </c>
      <c r="G2614" s="550"/>
      <c r="H2614" s="549">
        <v>0</v>
      </c>
      <c r="I2614" s="551">
        <v>0</v>
      </c>
      <c r="J2614" s="552">
        <v>0</v>
      </c>
      <c r="K2614" s="5096">
        <v>0</v>
      </c>
      <c r="L2614" s="5097">
        <v>0</v>
      </c>
      <c r="M2614" s="553">
        <v>8.5000000000000006E-2</v>
      </c>
      <c r="N2614" s="553">
        <v>0.23319999999999999</v>
      </c>
      <c r="O2614" s="553">
        <v>0.2714173228346457</v>
      </c>
      <c r="P2614" s="553">
        <v>0.18641732283464565</v>
      </c>
      <c r="Q2614" s="553">
        <v>0.18641732283464565</v>
      </c>
      <c r="R2614" s="554" t="s">
        <v>2007</v>
      </c>
    </row>
    <row r="2615" spans="2:18" s="360" customFormat="1" ht="15" customHeight="1" x14ac:dyDescent="0.2">
      <c r="B2615" s="548">
        <v>31</v>
      </c>
      <c r="C2615" s="315" t="s">
        <v>26</v>
      </c>
      <c r="D2615" s="549">
        <f t="shared" si="29"/>
        <v>714.29</v>
      </c>
      <c r="E2615" s="549">
        <v>714.29</v>
      </c>
      <c r="F2615" s="550">
        <f t="shared" si="30"/>
        <v>8413.3097762073012</v>
      </c>
      <c r="G2615" s="550"/>
      <c r="H2615" s="549">
        <v>0</v>
      </c>
      <c r="I2615" s="551">
        <v>0</v>
      </c>
      <c r="J2615" s="552">
        <v>0</v>
      </c>
      <c r="K2615" s="5096">
        <v>0</v>
      </c>
      <c r="L2615" s="5097">
        <v>0</v>
      </c>
      <c r="M2615" s="553">
        <v>8.4900000000000003E-2</v>
      </c>
      <c r="N2615" s="553">
        <v>0.23319999999999999</v>
      </c>
      <c r="O2615" s="553">
        <v>0.27121732283464567</v>
      </c>
      <c r="P2615" s="553">
        <v>0.18631732283464569</v>
      </c>
      <c r="Q2615" s="553">
        <v>0.18631732283464569</v>
      </c>
      <c r="R2615" s="554" t="s">
        <v>2007</v>
      </c>
    </row>
    <row r="2616" spans="2:18" s="360" customFormat="1" ht="15" customHeight="1" x14ac:dyDescent="0.2">
      <c r="B2616" s="548">
        <v>32</v>
      </c>
      <c r="C2616" s="315" t="s">
        <v>27</v>
      </c>
      <c r="D2616" s="549">
        <f t="shared" si="29"/>
        <v>803.57142857142844</v>
      </c>
      <c r="E2616" s="549">
        <v>803.57142857142844</v>
      </c>
      <c r="F2616" s="550">
        <f t="shared" si="30"/>
        <v>9464.9167087329606</v>
      </c>
      <c r="G2616" s="550"/>
      <c r="H2616" s="549">
        <v>0</v>
      </c>
      <c r="I2616" s="551">
        <v>0</v>
      </c>
      <c r="J2616" s="552">
        <v>0</v>
      </c>
      <c r="K2616" s="5096">
        <v>0</v>
      </c>
      <c r="L2616" s="5097">
        <v>0</v>
      </c>
      <c r="M2616" s="553">
        <v>8.4900000000000003E-2</v>
      </c>
      <c r="N2616" s="553">
        <v>0.23319999999999999</v>
      </c>
      <c r="O2616" s="553">
        <v>0.27121732283464567</v>
      </c>
      <c r="P2616" s="553">
        <v>0.18631732283464569</v>
      </c>
      <c r="Q2616" s="553">
        <v>0.18631732283464569</v>
      </c>
      <c r="R2616" s="554" t="s">
        <v>2007</v>
      </c>
    </row>
    <row r="2617" spans="2:18" s="360" customFormat="1" ht="15" customHeight="1" x14ac:dyDescent="0.2">
      <c r="B2617" s="548">
        <v>33</v>
      </c>
      <c r="C2617" s="315" t="s">
        <v>28</v>
      </c>
      <c r="D2617" s="549">
        <f t="shared" si="29"/>
        <v>140</v>
      </c>
      <c r="E2617" s="549">
        <v>140</v>
      </c>
      <c r="F2617" s="550">
        <f t="shared" si="30"/>
        <v>700.70070070070074</v>
      </c>
      <c r="G2617" s="550"/>
      <c r="H2617" s="549">
        <v>0</v>
      </c>
      <c r="I2617" s="551">
        <v>0</v>
      </c>
      <c r="J2617" s="552">
        <v>0</v>
      </c>
      <c r="K2617" s="5096">
        <v>0</v>
      </c>
      <c r="L2617" s="5097">
        <v>0</v>
      </c>
      <c r="M2617" s="553">
        <v>0.19980000000000001</v>
      </c>
      <c r="N2617" s="553">
        <v>0.23319999999999999</v>
      </c>
      <c r="O2617" s="553">
        <v>0.30470000000000003</v>
      </c>
      <c r="P2617" s="553">
        <v>0.23319999999999999</v>
      </c>
      <c r="Q2617" s="553">
        <v>0.30470000000000003</v>
      </c>
      <c r="R2617" s="554" t="s">
        <v>2007</v>
      </c>
    </row>
    <row r="2618" spans="2:18" s="360" customFormat="1" ht="15" customHeight="1" x14ac:dyDescent="0.2">
      <c r="B2618" s="548">
        <v>34</v>
      </c>
      <c r="C2618" s="315" t="s">
        <v>29</v>
      </c>
      <c r="D2618" s="549">
        <f t="shared" si="29"/>
        <v>50</v>
      </c>
      <c r="E2618" s="549">
        <v>50</v>
      </c>
      <c r="F2618" s="550">
        <f t="shared" si="30"/>
        <v>250</v>
      </c>
      <c r="G2618" s="550"/>
      <c r="H2618" s="549">
        <v>0</v>
      </c>
      <c r="I2618" s="551">
        <v>0</v>
      </c>
      <c r="J2618" s="552">
        <v>0</v>
      </c>
      <c r="K2618" s="5096">
        <v>0</v>
      </c>
      <c r="L2618" s="5097">
        <v>0</v>
      </c>
      <c r="M2618" s="560">
        <v>0.2</v>
      </c>
      <c r="N2618" s="553">
        <v>0.23319999999999999</v>
      </c>
      <c r="O2618" s="553">
        <v>0.30470000000000003</v>
      </c>
      <c r="P2618" s="553">
        <v>0.23319999999999999</v>
      </c>
      <c r="Q2618" s="553">
        <v>0.30470000000000003</v>
      </c>
      <c r="R2618" s="554" t="s">
        <v>2007</v>
      </c>
    </row>
    <row r="2619" spans="2:18" s="360" customFormat="1" ht="15" customHeight="1" x14ac:dyDescent="0.2">
      <c r="B2619" s="548">
        <v>35</v>
      </c>
      <c r="C2619" s="315" t="s">
        <v>30</v>
      </c>
      <c r="D2619" s="549">
        <f t="shared" si="29"/>
        <v>245</v>
      </c>
      <c r="E2619" s="549">
        <v>245</v>
      </c>
      <c r="F2619" s="550">
        <f t="shared" si="30"/>
        <v>1226.2262262262261</v>
      </c>
      <c r="G2619" s="550"/>
      <c r="H2619" s="549">
        <v>0</v>
      </c>
      <c r="I2619" s="551">
        <v>0</v>
      </c>
      <c r="J2619" s="552">
        <v>0</v>
      </c>
      <c r="K2619" s="5096">
        <v>0</v>
      </c>
      <c r="L2619" s="5097">
        <v>0</v>
      </c>
      <c r="M2619" s="553">
        <v>0.19980000000000001</v>
      </c>
      <c r="N2619" s="553">
        <v>0.23319999999999999</v>
      </c>
      <c r="O2619" s="553">
        <v>0.30470000000000003</v>
      </c>
      <c r="P2619" s="553">
        <v>0.23319999999999999</v>
      </c>
      <c r="Q2619" s="553">
        <v>0.30470000000000003</v>
      </c>
      <c r="R2619" s="554" t="s">
        <v>2007</v>
      </c>
    </row>
    <row r="2620" spans="2:18" s="360" customFormat="1" ht="15" customHeight="1" x14ac:dyDescent="0.2">
      <c r="B2620" s="548">
        <v>36</v>
      </c>
      <c r="C2620" s="315" t="s">
        <v>31</v>
      </c>
      <c r="D2620" s="549">
        <f t="shared" si="29"/>
        <v>50</v>
      </c>
      <c r="E2620" s="549">
        <v>50</v>
      </c>
      <c r="F2620" s="550">
        <f t="shared" si="30"/>
        <v>227.27272727272728</v>
      </c>
      <c r="G2620" s="550"/>
      <c r="H2620" s="549">
        <v>0</v>
      </c>
      <c r="I2620" s="551">
        <v>0</v>
      </c>
      <c r="J2620" s="552">
        <v>0</v>
      </c>
      <c r="K2620" s="5096">
        <v>0</v>
      </c>
      <c r="L2620" s="5097">
        <v>0</v>
      </c>
      <c r="M2620" s="553">
        <v>0.22</v>
      </c>
      <c r="N2620" s="553">
        <v>0.23319999999999999</v>
      </c>
      <c r="O2620" s="553">
        <v>0.30470000000000003</v>
      </c>
      <c r="P2620" s="553">
        <v>0.23319999999999999</v>
      </c>
      <c r="Q2620" s="553">
        <v>0.30470000000000003</v>
      </c>
      <c r="R2620" s="554" t="s">
        <v>2007</v>
      </c>
    </row>
    <row r="2621" spans="2:18" s="360" customFormat="1" ht="15" customHeight="1" x14ac:dyDescent="0.2">
      <c r="B2621" s="548">
        <v>37</v>
      </c>
      <c r="C2621" s="315" t="s">
        <v>32</v>
      </c>
      <c r="D2621" s="549">
        <f t="shared" si="29"/>
        <v>95</v>
      </c>
      <c r="E2621" s="549">
        <v>95</v>
      </c>
      <c r="F2621" s="550">
        <f t="shared" si="30"/>
        <v>431.81818181818181</v>
      </c>
      <c r="G2621" s="550"/>
      <c r="H2621" s="549">
        <v>0</v>
      </c>
      <c r="I2621" s="551">
        <v>0</v>
      </c>
      <c r="J2621" s="552">
        <v>0</v>
      </c>
      <c r="K2621" s="5096">
        <v>0</v>
      </c>
      <c r="L2621" s="5097">
        <v>0</v>
      </c>
      <c r="M2621" s="553">
        <v>0.22</v>
      </c>
      <c r="N2621" s="553">
        <v>0.23319999999999999</v>
      </c>
      <c r="O2621" s="553">
        <v>0.30470000000000003</v>
      </c>
      <c r="P2621" s="553">
        <v>0.23319999999999999</v>
      </c>
      <c r="Q2621" s="553">
        <v>0.30470000000000003</v>
      </c>
      <c r="R2621" s="554" t="s">
        <v>2007</v>
      </c>
    </row>
    <row r="2622" spans="2:18" s="360" customFormat="1" ht="15" customHeight="1" x14ac:dyDescent="0.2">
      <c r="B2622" s="548">
        <v>38</v>
      </c>
      <c r="C2622" s="315" t="s">
        <v>33</v>
      </c>
      <c r="D2622" s="549">
        <f t="shared" si="29"/>
        <v>55</v>
      </c>
      <c r="E2622" s="549">
        <v>55</v>
      </c>
      <c r="F2622" s="550">
        <f t="shared" si="30"/>
        <v>250</v>
      </c>
      <c r="G2622" s="550"/>
      <c r="H2622" s="549">
        <v>0</v>
      </c>
      <c r="I2622" s="551">
        <v>0</v>
      </c>
      <c r="J2622" s="552">
        <v>0</v>
      </c>
      <c r="K2622" s="5096">
        <v>0</v>
      </c>
      <c r="L2622" s="5097">
        <v>0</v>
      </c>
      <c r="M2622" s="553">
        <v>0.22</v>
      </c>
      <c r="N2622" s="553">
        <v>0.23319999999999999</v>
      </c>
      <c r="O2622" s="553">
        <v>0.30470000000000003</v>
      </c>
      <c r="P2622" s="553">
        <v>0.23319999999999999</v>
      </c>
      <c r="Q2622" s="553">
        <v>0.30470000000000003</v>
      </c>
      <c r="R2622" s="554" t="s">
        <v>2007</v>
      </c>
    </row>
    <row r="2623" spans="2:18" s="360" customFormat="1" ht="15" customHeight="1" x14ac:dyDescent="0.2">
      <c r="B2623" s="548">
        <v>39</v>
      </c>
      <c r="C2623" s="315" t="s">
        <v>34</v>
      </c>
      <c r="D2623" s="549">
        <f t="shared" si="29"/>
        <v>16</v>
      </c>
      <c r="E2623" s="549">
        <v>16</v>
      </c>
      <c r="F2623" s="550">
        <f t="shared" si="30"/>
        <v>72.727272727272734</v>
      </c>
      <c r="G2623" s="550"/>
      <c r="H2623" s="549">
        <v>0</v>
      </c>
      <c r="I2623" s="551">
        <v>0</v>
      </c>
      <c r="J2623" s="552">
        <v>0</v>
      </c>
      <c r="K2623" s="5096">
        <v>0</v>
      </c>
      <c r="L2623" s="5097">
        <v>0</v>
      </c>
      <c r="M2623" s="553">
        <v>0.22</v>
      </c>
      <c r="N2623" s="553">
        <v>0.23319999999999999</v>
      </c>
      <c r="O2623" s="553">
        <v>0.30470000000000003</v>
      </c>
      <c r="P2623" s="553">
        <v>0.23319999999999999</v>
      </c>
      <c r="Q2623" s="553">
        <v>0.30470000000000003</v>
      </c>
      <c r="R2623" s="554" t="s">
        <v>2007</v>
      </c>
    </row>
    <row r="2624" spans="2:18" s="360" customFormat="1" ht="15" customHeight="1" x14ac:dyDescent="0.2">
      <c r="B2624" s="548">
        <v>40</v>
      </c>
      <c r="C2624" s="315" t="s">
        <v>35</v>
      </c>
      <c r="D2624" s="549">
        <f t="shared" si="29"/>
        <v>22</v>
      </c>
      <c r="E2624" s="549">
        <v>22</v>
      </c>
      <c r="F2624" s="550">
        <f t="shared" si="30"/>
        <v>100</v>
      </c>
      <c r="G2624" s="550"/>
      <c r="H2624" s="549">
        <v>0</v>
      </c>
      <c r="I2624" s="551">
        <v>0</v>
      </c>
      <c r="J2624" s="552">
        <v>0</v>
      </c>
      <c r="K2624" s="5096">
        <v>0</v>
      </c>
      <c r="L2624" s="5097">
        <v>0</v>
      </c>
      <c r="M2624" s="553">
        <v>0.22</v>
      </c>
      <c r="N2624" s="553">
        <v>0.23319999999999999</v>
      </c>
      <c r="O2624" s="553">
        <v>0.30470000000000003</v>
      </c>
      <c r="P2624" s="553">
        <v>0.23319999999999999</v>
      </c>
      <c r="Q2624" s="553">
        <v>0.30470000000000003</v>
      </c>
      <c r="R2624" s="554" t="s">
        <v>2007</v>
      </c>
    </row>
    <row r="2625" spans="2:18" s="360" customFormat="1" ht="15" customHeight="1" x14ac:dyDescent="0.2">
      <c r="B2625" s="555">
        <v>41</v>
      </c>
      <c r="C2625" s="556" t="s">
        <v>36</v>
      </c>
      <c r="D2625" s="557">
        <f t="shared" si="29"/>
        <v>30</v>
      </c>
      <c r="E2625" s="557">
        <v>30</v>
      </c>
      <c r="F2625" s="558">
        <f t="shared" si="30"/>
        <v>136.36363636363637</v>
      </c>
      <c r="G2625" s="558"/>
      <c r="H2625" s="557">
        <v>0</v>
      </c>
      <c r="I2625" s="559">
        <v>0</v>
      </c>
      <c r="J2625" s="552">
        <v>0</v>
      </c>
      <c r="K2625" s="5111">
        <v>0</v>
      </c>
      <c r="L2625" s="5112">
        <v>0</v>
      </c>
      <c r="M2625" s="560">
        <v>0.22</v>
      </c>
      <c r="N2625" s="560">
        <v>0.23319999999999999</v>
      </c>
      <c r="O2625" s="560">
        <v>0.30470000000000003</v>
      </c>
      <c r="P2625" s="560">
        <v>0.23319999999999999</v>
      </c>
      <c r="Q2625" s="560">
        <v>0.30470000000000003</v>
      </c>
      <c r="R2625" s="561" t="s">
        <v>2007</v>
      </c>
    </row>
    <row r="2626" spans="2:18" s="360" customFormat="1" ht="15" customHeight="1" x14ac:dyDescent="0.2">
      <c r="B2626" s="548">
        <v>42</v>
      </c>
      <c r="C2626" s="315" t="s">
        <v>37</v>
      </c>
      <c r="D2626" s="549">
        <f t="shared" si="29"/>
        <v>16</v>
      </c>
      <c r="E2626" s="549">
        <v>16</v>
      </c>
      <c r="F2626" s="550">
        <f t="shared" si="30"/>
        <v>72.727272727272734</v>
      </c>
      <c r="G2626" s="550"/>
      <c r="H2626" s="549">
        <v>0</v>
      </c>
      <c r="I2626" s="551">
        <v>0</v>
      </c>
      <c r="J2626" s="552">
        <v>0</v>
      </c>
      <c r="K2626" s="5096">
        <v>0</v>
      </c>
      <c r="L2626" s="5097">
        <v>0</v>
      </c>
      <c r="M2626" s="553">
        <v>0.22</v>
      </c>
      <c r="N2626" s="553">
        <v>0.23319999999999999</v>
      </c>
      <c r="O2626" s="553">
        <v>0.30470000000000003</v>
      </c>
      <c r="P2626" s="553">
        <v>0.23319999999999999</v>
      </c>
      <c r="Q2626" s="553">
        <v>0.30470000000000003</v>
      </c>
      <c r="R2626" s="554" t="s">
        <v>2007</v>
      </c>
    </row>
    <row r="2627" spans="2:18" s="360" customFormat="1" ht="15" customHeight="1" x14ac:dyDescent="0.2">
      <c r="B2627" s="555">
        <v>43</v>
      </c>
      <c r="C2627" s="315" t="s">
        <v>38</v>
      </c>
      <c r="D2627" s="549">
        <f t="shared" si="29"/>
        <v>8</v>
      </c>
      <c r="E2627" s="549">
        <v>8</v>
      </c>
      <c r="F2627" s="550">
        <f t="shared" si="30"/>
        <v>44.444444444444443</v>
      </c>
      <c r="G2627" s="550"/>
      <c r="H2627" s="549">
        <v>0</v>
      </c>
      <c r="I2627" s="551">
        <v>0</v>
      </c>
      <c r="J2627" s="552">
        <v>0</v>
      </c>
      <c r="K2627" s="5096">
        <v>0</v>
      </c>
      <c r="L2627" s="5097">
        <v>0</v>
      </c>
      <c r="M2627" s="553">
        <v>0.18</v>
      </c>
      <c r="N2627" s="553">
        <v>0.23319999999999999</v>
      </c>
      <c r="O2627" s="553">
        <v>0.30470000000000003</v>
      </c>
      <c r="P2627" s="553">
        <v>0.23319999999999999</v>
      </c>
      <c r="Q2627" s="553">
        <v>0.30470000000000003</v>
      </c>
      <c r="R2627" s="554" t="s">
        <v>2007</v>
      </c>
    </row>
    <row r="2628" spans="2:18" s="360" customFormat="1" ht="15" customHeight="1" x14ac:dyDescent="0.2">
      <c r="B2628" s="555">
        <v>44</v>
      </c>
      <c r="C2628" s="315" t="s">
        <v>39</v>
      </c>
      <c r="D2628" s="549">
        <f t="shared" si="29"/>
        <v>35</v>
      </c>
      <c r="E2628" s="549">
        <v>35</v>
      </c>
      <c r="F2628" s="550">
        <f t="shared" si="30"/>
        <v>159.09090909090909</v>
      </c>
      <c r="G2628" s="550"/>
      <c r="H2628" s="549">
        <v>0</v>
      </c>
      <c r="I2628" s="551">
        <v>0</v>
      </c>
      <c r="J2628" s="552">
        <v>0</v>
      </c>
      <c r="K2628" s="5096">
        <v>0</v>
      </c>
      <c r="L2628" s="5097">
        <v>0</v>
      </c>
      <c r="M2628" s="553">
        <v>0.22</v>
      </c>
      <c r="N2628" s="553">
        <v>0.23319999999999999</v>
      </c>
      <c r="O2628" s="553">
        <v>0.30470000000000003</v>
      </c>
      <c r="P2628" s="553">
        <v>0.23319999999999999</v>
      </c>
      <c r="Q2628" s="553">
        <v>0.30470000000000003</v>
      </c>
      <c r="R2628" s="554" t="s">
        <v>2007</v>
      </c>
    </row>
    <row r="2629" spans="2:18" s="360" customFormat="1" ht="15" customHeight="1" x14ac:dyDescent="0.2">
      <c r="B2629" s="555">
        <v>45</v>
      </c>
      <c r="C2629" s="315" t="s">
        <v>849</v>
      </c>
      <c r="D2629" s="549">
        <f t="shared" si="29"/>
        <v>17</v>
      </c>
      <c r="E2629" s="549">
        <v>17</v>
      </c>
      <c r="F2629" s="550">
        <f t="shared" si="30"/>
        <v>77.272727272727266</v>
      </c>
      <c r="G2629" s="550"/>
      <c r="H2629" s="549">
        <v>0</v>
      </c>
      <c r="I2629" s="551">
        <v>0</v>
      </c>
      <c r="J2629" s="552">
        <v>0</v>
      </c>
      <c r="K2629" s="5096">
        <v>0</v>
      </c>
      <c r="L2629" s="5097">
        <v>0</v>
      </c>
      <c r="M2629" s="553">
        <v>0.22</v>
      </c>
      <c r="N2629" s="553">
        <v>0.23319999999999999</v>
      </c>
      <c r="O2629" s="553">
        <v>0.30470000000000003</v>
      </c>
      <c r="P2629" s="553">
        <v>0.23319999999999999</v>
      </c>
      <c r="Q2629" s="553">
        <v>0.30470000000000003</v>
      </c>
      <c r="R2629" s="554" t="s">
        <v>2007</v>
      </c>
    </row>
    <row r="2630" spans="2:18" s="360" customFormat="1" ht="15" customHeight="1" x14ac:dyDescent="0.2">
      <c r="B2630" s="548">
        <v>46</v>
      </c>
      <c r="C2630" s="315" t="s">
        <v>850</v>
      </c>
      <c r="D2630" s="549">
        <f t="shared" si="29"/>
        <v>21</v>
      </c>
      <c r="E2630" s="549">
        <v>21</v>
      </c>
      <c r="F2630" s="550">
        <f t="shared" si="30"/>
        <v>95.454545454545453</v>
      </c>
      <c r="G2630" s="550"/>
      <c r="H2630" s="549">
        <v>0</v>
      </c>
      <c r="I2630" s="551">
        <v>0</v>
      </c>
      <c r="J2630" s="552">
        <v>0</v>
      </c>
      <c r="K2630" s="5096">
        <v>0</v>
      </c>
      <c r="L2630" s="5097">
        <v>0</v>
      </c>
      <c r="M2630" s="553">
        <v>0.22</v>
      </c>
      <c r="N2630" s="553">
        <v>0.23319999999999999</v>
      </c>
      <c r="O2630" s="553">
        <v>0.30470000000000003</v>
      </c>
      <c r="P2630" s="553">
        <v>0.23319999999999999</v>
      </c>
      <c r="Q2630" s="553">
        <v>0.30470000000000003</v>
      </c>
      <c r="R2630" s="554" t="s">
        <v>2007</v>
      </c>
    </row>
    <row r="2631" spans="2:18" s="360" customFormat="1" ht="15" customHeight="1" x14ac:dyDescent="0.2">
      <c r="B2631" s="548">
        <v>47</v>
      </c>
      <c r="C2631" s="315" t="s">
        <v>851</v>
      </c>
      <c r="D2631" s="549">
        <f t="shared" si="29"/>
        <v>26</v>
      </c>
      <c r="E2631" s="549">
        <v>26</v>
      </c>
      <c r="F2631" s="550">
        <f t="shared" si="30"/>
        <v>118.18181818181819</v>
      </c>
      <c r="G2631" s="550"/>
      <c r="H2631" s="549">
        <v>0</v>
      </c>
      <c r="I2631" s="551">
        <v>0</v>
      </c>
      <c r="J2631" s="552">
        <v>0</v>
      </c>
      <c r="K2631" s="5096">
        <v>0</v>
      </c>
      <c r="L2631" s="5097">
        <v>0</v>
      </c>
      <c r="M2631" s="553">
        <v>0.22</v>
      </c>
      <c r="N2631" s="553">
        <v>0.23319999999999999</v>
      </c>
      <c r="O2631" s="553">
        <v>0.30470000000000003</v>
      </c>
      <c r="P2631" s="553">
        <v>0.23319999999999999</v>
      </c>
      <c r="Q2631" s="553">
        <v>0.30470000000000003</v>
      </c>
      <c r="R2631" s="554" t="s">
        <v>2007</v>
      </c>
    </row>
    <row r="2632" spans="2:18" s="360" customFormat="1" ht="15" customHeight="1" x14ac:dyDescent="0.2">
      <c r="B2632" s="548">
        <v>48</v>
      </c>
      <c r="C2632" s="315" t="s">
        <v>852</v>
      </c>
      <c r="D2632" s="549">
        <f t="shared" si="29"/>
        <v>30</v>
      </c>
      <c r="E2632" s="549">
        <v>30</v>
      </c>
      <c r="F2632" s="550">
        <f t="shared" si="30"/>
        <v>136.36363636363637</v>
      </c>
      <c r="G2632" s="550"/>
      <c r="H2632" s="549">
        <v>0</v>
      </c>
      <c r="I2632" s="551">
        <v>0</v>
      </c>
      <c r="J2632" s="552">
        <v>0</v>
      </c>
      <c r="K2632" s="5096">
        <v>0</v>
      </c>
      <c r="L2632" s="5097">
        <v>0</v>
      </c>
      <c r="M2632" s="553">
        <v>0.22</v>
      </c>
      <c r="N2632" s="553">
        <v>0.23319999999999999</v>
      </c>
      <c r="O2632" s="553">
        <v>0.30470000000000003</v>
      </c>
      <c r="P2632" s="553">
        <v>0.23319999999999999</v>
      </c>
      <c r="Q2632" s="553">
        <v>0.30470000000000003</v>
      </c>
      <c r="R2632" s="554" t="s">
        <v>2007</v>
      </c>
    </row>
    <row r="2633" spans="2:18" s="360" customFormat="1" ht="15" customHeight="1" x14ac:dyDescent="0.2">
      <c r="B2633" s="548">
        <v>49</v>
      </c>
      <c r="C2633" s="315" t="s">
        <v>853</v>
      </c>
      <c r="D2633" s="549">
        <f t="shared" si="29"/>
        <v>65</v>
      </c>
      <c r="E2633" s="549">
        <v>65</v>
      </c>
      <c r="F2633" s="550">
        <f t="shared" si="30"/>
        <v>450.13850415512456</v>
      </c>
      <c r="G2633" s="550"/>
      <c r="H2633" s="549">
        <v>0</v>
      </c>
      <c r="I2633" s="551">
        <v>0</v>
      </c>
      <c r="J2633" s="552">
        <v>0</v>
      </c>
      <c r="K2633" s="5096">
        <v>0</v>
      </c>
      <c r="L2633" s="5097">
        <v>0</v>
      </c>
      <c r="M2633" s="553">
        <v>0.14440000000000003</v>
      </c>
      <c r="N2633" s="553">
        <v>0.23319999999999999</v>
      </c>
      <c r="O2633" s="553">
        <v>0.2944</v>
      </c>
      <c r="P2633" s="553">
        <v>0.23319999999999999</v>
      </c>
      <c r="Q2633" s="553">
        <v>0.2944</v>
      </c>
      <c r="R2633" s="554" t="s">
        <v>2007</v>
      </c>
    </row>
    <row r="2634" spans="2:18" s="360" customFormat="1" ht="15" customHeight="1" x14ac:dyDescent="0.2">
      <c r="B2634" s="548">
        <v>50</v>
      </c>
      <c r="C2634" s="315" t="s">
        <v>854</v>
      </c>
      <c r="D2634" s="549">
        <f t="shared" si="29"/>
        <v>22</v>
      </c>
      <c r="E2634" s="549">
        <v>22</v>
      </c>
      <c r="F2634" s="550">
        <f t="shared" si="30"/>
        <v>100</v>
      </c>
      <c r="G2634" s="550"/>
      <c r="H2634" s="549">
        <v>0</v>
      </c>
      <c r="I2634" s="551">
        <v>0</v>
      </c>
      <c r="J2634" s="552">
        <v>0</v>
      </c>
      <c r="K2634" s="5096">
        <v>0</v>
      </c>
      <c r="L2634" s="5097">
        <v>0</v>
      </c>
      <c r="M2634" s="553">
        <v>0.22</v>
      </c>
      <c r="N2634" s="553">
        <v>0.23319999999999999</v>
      </c>
      <c r="O2634" s="553">
        <v>0.30470000000000003</v>
      </c>
      <c r="P2634" s="553">
        <v>0.23319999999999999</v>
      </c>
      <c r="Q2634" s="553">
        <v>0.30470000000000003</v>
      </c>
      <c r="R2634" s="554" t="s">
        <v>2007</v>
      </c>
    </row>
    <row r="2635" spans="2:18" s="360" customFormat="1" ht="15" customHeight="1" x14ac:dyDescent="0.2">
      <c r="B2635" s="548">
        <v>51</v>
      </c>
      <c r="C2635" s="315" t="s">
        <v>855</v>
      </c>
      <c r="D2635" s="549">
        <f t="shared" si="29"/>
        <v>100</v>
      </c>
      <c r="E2635" s="549">
        <v>100</v>
      </c>
      <c r="F2635" s="550">
        <f t="shared" si="30"/>
        <v>700.28011204481788</v>
      </c>
      <c r="G2635" s="550"/>
      <c r="H2635" s="549">
        <v>0</v>
      </c>
      <c r="I2635" s="551">
        <v>0</v>
      </c>
      <c r="J2635" s="552">
        <v>0</v>
      </c>
      <c r="K2635" s="5096">
        <v>0</v>
      </c>
      <c r="L2635" s="5097">
        <v>0</v>
      </c>
      <c r="M2635" s="553">
        <v>0.14280000000000001</v>
      </c>
      <c r="N2635" s="553">
        <v>0.23319999999999999</v>
      </c>
      <c r="O2635" s="553">
        <v>0.2928</v>
      </c>
      <c r="P2635" s="553">
        <v>0.23319999999999999</v>
      </c>
      <c r="Q2635" s="553">
        <v>0.29279999999999995</v>
      </c>
      <c r="R2635" s="554" t="s">
        <v>2007</v>
      </c>
    </row>
    <row r="2636" spans="2:18" s="360" customFormat="1" ht="15" customHeight="1" x14ac:dyDescent="0.2">
      <c r="B2636" s="548">
        <v>52</v>
      </c>
      <c r="C2636" s="315" t="s">
        <v>856</v>
      </c>
      <c r="D2636" s="549">
        <f t="shared" si="29"/>
        <v>31</v>
      </c>
      <c r="E2636" s="549">
        <v>31</v>
      </c>
      <c r="F2636" s="550">
        <f t="shared" si="30"/>
        <v>140.90909090909091</v>
      </c>
      <c r="G2636" s="550"/>
      <c r="H2636" s="549">
        <v>0</v>
      </c>
      <c r="I2636" s="551">
        <v>0</v>
      </c>
      <c r="J2636" s="552">
        <v>0</v>
      </c>
      <c r="K2636" s="5096">
        <v>0</v>
      </c>
      <c r="L2636" s="5097">
        <v>0</v>
      </c>
      <c r="M2636" s="553">
        <v>0.22</v>
      </c>
      <c r="N2636" s="553">
        <v>0.23319999999999999</v>
      </c>
      <c r="O2636" s="553">
        <v>0.30470000000000003</v>
      </c>
      <c r="P2636" s="553">
        <v>0.23319999999999999</v>
      </c>
      <c r="Q2636" s="553">
        <v>0.30470000000000003</v>
      </c>
      <c r="R2636" s="554" t="s">
        <v>2007</v>
      </c>
    </row>
    <row r="2637" spans="2:18" s="360" customFormat="1" ht="15" customHeight="1" x14ac:dyDescent="0.2">
      <c r="B2637" s="548">
        <v>53</v>
      </c>
      <c r="C2637" s="315" t="s">
        <v>857</v>
      </c>
      <c r="D2637" s="549">
        <f t="shared" si="29"/>
        <v>13</v>
      </c>
      <c r="E2637" s="549">
        <v>13</v>
      </c>
      <c r="F2637" s="550">
        <f t="shared" si="30"/>
        <v>59.090909090909093</v>
      </c>
      <c r="G2637" s="550"/>
      <c r="H2637" s="549">
        <v>0</v>
      </c>
      <c r="I2637" s="551">
        <v>0</v>
      </c>
      <c r="J2637" s="552">
        <v>0</v>
      </c>
      <c r="K2637" s="5096">
        <v>0</v>
      </c>
      <c r="L2637" s="5097">
        <v>0</v>
      </c>
      <c r="M2637" s="553">
        <v>0.22</v>
      </c>
      <c r="N2637" s="553">
        <v>0.23319999999999999</v>
      </c>
      <c r="O2637" s="553">
        <v>0.30470000000000003</v>
      </c>
      <c r="P2637" s="553">
        <v>0.23319999999999999</v>
      </c>
      <c r="Q2637" s="553">
        <v>0.30470000000000003</v>
      </c>
      <c r="R2637" s="554" t="s">
        <v>2007</v>
      </c>
    </row>
    <row r="2638" spans="2:18" s="360" customFormat="1" ht="15" customHeight="1" x14ac:dyDescent="0.2">
      <c r="B2638" s="548">
        <v>54</v>
      </c>
      <c r="C2638" s="315" t="s">
        <v>858</v>
      </c>
      <c r="D2638" s="549">
        <f t="shared" si="29"/>
        <v>15</v>
      </c>
      <c r="E2638" s="549">
        <v>15</v>
      </c>
      <c r="F2638" s="550">
        <f t="shared" si="30"/>
        <v>68.181818181818187</v>
      </c>
      <c r="G2638" s="550"/>
      <c r="H2638" s="549">
        <v>0</v>
      </c>
      <c r="I2638" s="551">
        <v>0</v>
      </c>
      <c r="J2638" s="552">
        <v>0</v>
      </c>
      <c r="K2638" s="5096">
        <v>0</v>
      </c>
      <c r="L2638" s="5097">
        <v>0</v>
      </c>
      <c r="M2638" s="553">
        <v>0.22</v>
      </c>
      <c r="N2638" s="553">
        <v>0.23319999999999999</v>
      </c>
      <c r="O2638" s="553">
        <v>0.30470000000000003</v>
      </c>
      <c r="P2638" s="553">
        <v>0.23319999999999999</v>
      </c>
      <c r="Q2638" s="553">
        <v>0.30470000000000003</v>
      </c>
      <c r="R2638" s="554" t="s">
        <v>2007</v>
      </c>
    </row>
    <row r="2639" spans="2:18" s="360" customFormat="1" ht="15" customHeight="1" x14ac:dyDescent="0.2">
      <c r="B2639" s="548">
        <v>55</v>
      </c>
      <c r="C2639" s="315" t="s">
        <v>859</v>
      </c>
      <c r="D2639" s="549">
        <f t="shared" si="29"/>
        <v>20</v>
      </c>
      <c r="E2639" s="557">
        <v>9.1999999999999993</v>
      </c>
      <c r="F2639" s="550">
        <f t="shared" si="30"/>
        <v>43.80952380952381</v>
      </c>
      <c r="G2639" s="550"/>
      <c r="H2639" s="557">
        <v>10.8</v>
      </c>
      <c r="I2639" s="562">
        <v>1000</v>
      </c>
      <c r="J2639" s="552">
        <v>0</v>
      </c>
      <c r="K2639" s="5096">
        <v>0</v>
      </c>
      <c r="L2639" s="5097">
        <v>0</v>
      </c>
      <c r="M2639" s="553">
        <v>0.21</v>
      </c>
      <c r="N2639" s="553">
        <v>0.23319999999999999</v>
      </c>
      <c r="O2639" s="553">
        <v>0.30470000000000003</v>
      </c>
      <c r="P2639" s="553">
        <v>0.23319999999999999</v>
      </c>
      <c r="Q2639" s="553">
        <v>0.30470000000000003</v>
      </c>
      <c r="R2639" s="554" t="s">
        <v>2007</v>
      </c>
    </row>
    <row r="2640" spans="2:18" s="360" customFormat="1" ht="15" customHeight="1" x14ac:dyDescent="0.2">
      <c r="B2640" s="555">
        <v>56</v>
      </c>
      <c r="C2640" s="556" t="s">
        <v>860</v>
      </c>
      <c r="D2640" s="557">
        <f t="shared" si="29"/>
        <v>22</v>
      </c>
      <c r="E2640" s="557">
        <v>19.25</v>
      </c>
      <c r="F2640" s="558">
        <f t="shared" si="30"/>
        <v>110</v>
      </c>
      <c r="G2640" s="558"/>
      <c r="H2640" s="557">
        <v>2.75</v>
      </c>
      <c r="I2640" s="559">
        <v>250</v>
      </c>
      <c r="J2640" s="552">
        <v>0</v>
      </c>
      <c r="K2640" s="5111">
        <v>0</v>
      </c>
      <c r="L2640" s="5112">
        <v>0</v>
      </c>
      <c r="M2640" s="560">
        <v>0.17499999999999999</v>
      </c>
      <c r="N2640" s="560">
        <v>0.23319999999999999</v>
      </c>
      <c r="O2640" s="560">
        <v>0.30470000000000003</v>
      </c>
      <c r="P2640" s="560">
        <v>0.23319999999999999</v>
      </c>
      <c r="Q2640" s="560">
        <v>0.30470000000000003</v>
      </c>
      <c r="R2640" s="561" t="s">
        <v>2007</v>
      </c>
    </row>
    <row r="2641" spans="2:18" s="360" customFormat="1" ht="15" customHeight="1" x14ac:dyDescent="0.2">
      <c r="B2641" s="548">
        <v>57</v>
      </c>
      <c r="C2641" s="315" t="s">
        <v>861</v>
      </c>
      <c r="D2641" s="549">
        <f t="shared" si="29"/>
        <v>18</v>
      </c>
      <c r="E2641" s="549">
        <v>12.6</v>
      </c>
      <c r="F2641" s="550">
        <f t="shared" si="30"/>
        <v>60</v>
      </c>
      <c r="G2641" s="550"/>
      <c r="H2641" s="549">
        <v>5.4</v>
      </c>
      <c r="I2641" s="551">
        <v>500</v>
      </c>
      <c r="J2641" s="552">
        <v>0</v>
      </c>
      <c r="K2641" s="5096">
        <v>0</v>
      </c>
      <c r="L2641" s="5097">
        <v>0</v>
      </c>
      <c r="M2641" s="553">
        <v>0.21</v>
      </c>
      <c r="N2641" s="553">
        <v>0.23319999999999999</v>
      </c>
      <c r="O2641" s="553">
        <v>0.30470000000000003</v>
      </c>
      <c r="P2641" s="553">
        <v>0.23319999999999999</v>
      </c>
      <c r="Q2641" s="553">
        <v>0.30470000000000003</v>
      </c>
      <c r="R2641" s="554" t="s">
        <v>2007</v>
      </c>
    </row>
    <row r="2642" spans="2:18" s="360" customFormat="1" ht="15" customHeight="1" x14ac:dyDescent="0.2">
      <c r="B2642" s="548">
        <v>58</v>
      </c>
      <c r="C2642" s="315" t="s">
        <v>862</v>
      </c>
      <c r="D2642" s="549">
        <f t="shared" si="29"/>
        <v>21</v>
      </c>
      <c r="E2642" s="549">
        <v>11.1</v>
      </c>
      <c r="F2642" s="550">
        <f t="shared" si="30"/>
        <v>60</v>
      </c>
      <c r="G2642" s="550"/>
      <c r="H2642" s="549">
        <v>9.9</v>
      </c>
      <c r="I2642" s="551">
        <v>5000</v>
      </c>
      <c r="J2642" s="552">
        <v>0</v>
      </c>
      <c r="K2642" s="5096">
        <v>0</v>
      </c>
      <c r="L2642" s="5097">
        <v>0</v>
      </c>
      <c r="M2642" s="553">
        <v>0.185</v>
      </c>
      <c r="N2642" s="553">
        <v>0.23319999999999999</v>
      </c>
      <c r="O2642" s="553">
        <v>0.30470000000000003</v>
      </c>
      <c r="P2642" s="553">
        <v>0.23319999999999999</v>
      </c>
      <c r="Q2642" s="553">
        <v>0.30470000000000003</v>
      </c>
      <c r="R2642" s="554" t="s">
        <v>2007</v>
      </c>
    </row>
    <row r="2643" spans="2:18" s="360" customFormat="1" ht="15" customHeight="1" x14ac:dyDescent="0.2">
      <c r="B2643" s="548">
        <v>59</v>
      </c>
      <c r="C2643" s="315" t="s">
        <v>863</v>
      </c>
      <c r="D2643" s="549">
        <f t="shared" si="29"/>
        <v>18</v>
      </c>
      <c r="E2643" s="549">
        <v>12.6</v>
      </c>
      <c r="F2643" s="550">
        <f t="shared" si="30"/>
        <v>60</v>
      </c>
      <c r="G2643" s="550"/>
      <c r="H2643" s="549">
        <v>5.4</v>
      </c>
      <c r="I2643" s="551">
        <v>500</v>
      </c>
      <c r="J2643" s="552">
        <v>0</v>
      </c>
      <c r="K2643" s="5096">
        <v>0</v>
      </c>
      <c r="L2643" s="5097">
        <v>0</v>
      </c>
      <c r="M2643" s="553">
        <v>0.21</v>
      </c>
      <c r="N2643" s="553">
        <v>0.23319999999999999</v>
      </c>
      <c r="O2643" s="553">
        <v>0.30470000000000003</v>
      </c>
      <c r="P2643" s="553">
        <v>0.23319999999999999</v>
      </c>
      <c r="Q2643" s="553">
        <v>0.30470000000000003</v>
      </c>
      <c r="R2643" s="554" t="s">
        <v>2007</v>
      </c>
    </row>
    <row r="2644" spans="2:18" s="360" customFormat="1" ht="15" customHeight="1" x14ac:dyDescent="0.2">
      <c r="B2644" s="548">
        <v>60</v>
      </c>
      <c r="C2644" s="315" t="s">
        <v>864</v>
      </c>
      <c r="D2644" s="549">
        <f t="shared" si="29"/>
        <v>22</v>
      </c>
      <c r="E2644" s="549">
        <v>19.25</v>
      </c>
      <c r="F2644" s="550">
        <f t="shared" si="30"/>
        <v>110</v>
      </c>
      <c r="G2644" s="550"/>
      <c r="H2644" s="549">
        <v>2.75</v>
      </c>
      <c r="I2644" s="551">
        <v>250</v>
      </c>
      <c r="J2644" s="552">
        <v>0</v>
      </c>
      <c r="K2644" s="5096">
        <v>0</v>
      </c>
      <c r="L2644" s="5097">
        <v>0</v>
      </c>
      <c r="M2644" s="553">
        <v>0.17499999999999999</v>
      </c>
      <c r="N2644" s="553">
        <v>0.23319999999999999</v>
      </c>
      <c r="O2644" s="553">
        <v>0.30470000000000003</v>
      </c>
      <c r="P2644" s="553">
        <v>0.23319999999999999</v>
      </c>
      <c r="Q2644" s="553">
        <v>0.30470000000000003</v>
      </c>
      <c r="R2644" s="554" t="s">
        <v>2007</v>
      </c>
    </row>
    <row r="2645" spans="2:18" s="360" customFormat="1" ht="15" customHeight="1" x14ac:dyDescent="0.2">
      <c r="B2645" s="548">
        <v>61</v>
      </c>
      <c r="C2645" s="315" t="s">
        <v>865</v>
      </c>
      <c r="D2645" s="549">
        <f t="shared" si="29"/>
        <v>16</v>
      </c>
      <c r="E2645" s="549">
        <v>16</v>
      </c>
      <c r="F2645" s="550">
        <f t="shared" si="30"/>
        <v>200.0500125031258</v>
      </c>
      <c r="G2645" s="550"/>
      <c r="H2645" s="549">
        <v>0</v>
      </c>
      <c r="I2645" s="551">
        <v>0</v>
      </c>
      <c r="J2645" s="552">
        <v>0</v>
      </c>
      <c r="K2645" s="5096">
        <v>0</v>
      </c>
      <c r="L2645" s="5097">
        <v>0</v>
      </c>
      <c r="M2645" s="553">
        <v>7.9979999999999996E-2</v>
      </c>
      <c r="N2645" s="553">
        <v>0.23319999999999999</v>
      </c>
      <c r="O2645" s="553">
        <v>0.30470000000000003</v>
      </c>
      <c r="P2645" s="553">
        <v>0.23319999999999999</v>
      </c>
      <c r="Q2645" s="553">
        <v>0.30470000000000003</v>
      </c>
      <c r="R2645" s="554" t="s">
        <v>2007</v>
      </c>
    </row>
    <row r="2646" spans="2:18" s="360" customFormat="1" ht="15" customHeight="1" x14ac:dyDescent="0.2">
      <c r="B2646" s="548">
        <v>62</v>
      </c>
      <c r="C2646" s="556" t="s">
        <v>866</v>
      </c>
      <c r="D2646" s="549">
        <f t="shared" si="29"/>
        <v>30</v>
      </c>
      <c r="E2646" s="549">
        <v>30</v>
      </c>
      <c r="F2646" s="550">
        <f t="shared" si="30"/>
        <v>375</v>
      </c>
      <c r="G2646" s="550"/>
      <c r="H2646" s="549">
        <v>0</v>
      </c>
      <c r="I2646" s="551">
        <v>0</v>
      </c>
      <c r="J2646" s="552">
        <v>0</v>
      </c>
      <c r="K2646" s="5096">
        <v>0</v>
      </c>
      <c r="L2646" s="5097">
        <v>0</v>
      </c>
      <c r="M2646" s="553">
        <v>0.08</v>
      </c>
      <c r="N2646" s="553">
        <v>0.23319999999999999</v>
      </c>
      <c r="O2646" s="553">
        <v>0.30470000000000003</v>
      </c>
      <c r="P2646" s="553">
        <v>0.23319999999999999</v>
      </c>
      <c r="Q2646" s="553">
        <v>0.30470000000000003</v>
      </c>
      <c r="R2646" s="554" t="s">
        <v>2007</v>
      </c>
    </row>
    <row r="2647" spans="2:18" s="360" customFormat="1" ht="15" customHeight="1" x14ac:dyDescent="0.2">
      <c r="B2647" s="548">
        <v>63</v>
      </c>
      <c r="C2647" s="315" t="s">
        <v>867</v>
      </c>
      <c r="D2647" s="549">
        <f t="shared" si="29"/>
        <v>44.642857142857139</v>
      </c>
      <c r="E2647" s="557">
        <v>44.642857142857139</v>
      </c>
      <c r="F2647" s="550">
        <f t="shared" si="30"/>
        <v>405.84415584415581</v>
      </c>
      <c r="G2647" s="550"/>
      <c r="H2647" s="557">
        <v>0</v>
      </c>
      <c r="I2647" s="551">
        <v>0</v>
      </c>
      <c r="J2647" s="552">
        <v>0</v>
      </c>
      <c r="K2647" s="5096">
        <v>0</v>
      </c>
      <c r="L2647" s="5097">
        <v>0</v>
      </c>
      <c r="M2647" s="560">
        <v>0.11</v>
      </c>
      <c r="N2647" s="560">
        <v>0.23319999999999999</v>
      </c>
      <c r="O2647" s="560">
        <v>0.30470000000000003</v>
      </c>
      <c r="P2647" s="560">
        <v>0.23319999999999999</v>
      </c>
      <c r="Q2647" s="560">
        <v>0.26</v>
      </c>
      <c r="R2647" s="554" t="s">
        <v>2007</v>
      </c>
    </row>
    <row r="2648" spans="2:18" s="360" customFormat="1" ht="15" customHeight="1" x14ac:dyDescent="0.2">
      <c r="B2648" s="548">
        <v>64</v>
      </c>
      <c r="C2648" s="315" t="s">
        <v>868</v>
      </c>
      <c r="D2648" s="549">
        <f t="shared" si="29"/>
        <v>89.29</v>
      </c>
      <c r="E2648" s="557">
        <v>89.29</v>
      </c>
      <c r="F2648" s="550">
        <f t="shared" si="30"/>
        <v>892.9</v>
      </c>
      <c r="G2648" s="550"/>
      <c r="H2648" s="557">
        <v>0</v>
      </c>
      <c r="I2648" s="551">
        <v>0</v>
      </c>
      <c r="J2648" s="552">
        <v>0</v>
      </c>
      <c r="K2648" s="5096">
        <v>0</v>
      </c>
      <c r="L2648" s="5097">
        <v>0</v>
      </c>
      <c r="M2648" s="560">
        <v>0.1</v>
      </c>
      <c r="N2648" s="560">
        <v>0.23319999999999999</v>
      </c>
      <c r="O2648" s="560">
        <v>0.30470000000000003</v>
      </c>
      <c r="P2648" s="560">
        <v>0.23319999999999999</v>
      </c>
      <c r="Q2648" s="560">
        <v>0.25</v>
      </c>
      <c r="R2648" s="554" t="s">
        <v>2007</v>
      </c>
    </row>
    <row r="2649" spans="2:18" s="360" customFormat="1" ht="15" customHeight="1" x14ac:dyDescent="0.2">
      <c r="B2649" s="548">
        <v>65</v>
      </c>
      <c r="C2649" s="315" t="s">
        <v>869</v>
      </c>
      <c r="D2649" s="549">
        <f t="shared" si="29"/>
        <v>95</v>
      </c>
      <c r="E2649" s="549">
        <v>95</v>
      </c>
      <c r="F2649" s="550">
        <f t="shared" si="30"/>
        <v>1187.7969492373095</v>
      </c>
      <c r="G2649" s="550"/>
      <c r="H2649" s="549">
        <v>0</v>
      </c>
      <c r="I2649" s="551">
        <v>0</v>
      </c>
      <c r="J2649" s="552">
        <v>0</v>
      </c>
      <c r="K2649" s="5096">
        <v>0</v>
      </c>
      <c r="L2649" s="5097">
        <v>0</v>
      </c>
      <c r="M2649" s="553">
        <v>7.9979999999999996E-2</v>
      </c>
      <c r="N2649" s="553">
        <v>0.23319999999999999</v>
      </c>
      <c r="O2649" s="553">
        <v>0.30470000000000003</v>
      </c>
      <c r="P2649" s="553">
        <v>0.23319999999999999</v>
      </c>
      <c r="Q2649" s="560">
        <v>0.24479999999999999</v>
      </c>
      <c r="R2649" s="554" t="s">
        <v>2007</v>
      </c>
    </row>
    <row r="2650" spans="2:18" s="360" customFormat="1" ht="15" customHeight="1" x14ac:dyDescent="0.2">
      <c r="B2650" s="548">
        <v>66</v>
      </c>
      <c r="C2650" s="315" t="s">
        <v>870</v>
      </c>
      <c r="D2650" s="549">
        <f t="shared" si="29"/>
        <v>120</v>
      </c>
      <c r="E2650" s="549">
        <v>120</v>
      </c>
      <c r="F2650" s="550">
        <f t="shared" si="30"/>
        <v>1500.3750937734435</v>
      </c>
      <c r="G2650" s="550"/>
      <c r="H2650" s="549">
        <v>0</v>
      </c>
      <c r="I2650" s="551">
        <v>0</v>
      </c>
      <c r="J2650" s="552">
        <v>0</v>
      </c>
      <c r="K2650" s="5096">
        <v>0</v>
      </c>
      <c r="L2650" s="5097">
        <v>0</v>
      </c>
      <c r="M2650" s="553">
        <v>7.9979999999999996E-2</v>
      </c>
      <c r="N2650" s="553">
        <v>0.22999979999999998</v>
      </c>
      <c r="O2650" s="553">
        <v>0.30470000000000003</v>
      </c>
      <c r="P2650" s="553">
        <v>0.23319999999999999</v>
      </c>
      <c r="Q2650" s="560">
        <v>0.2424</v>
      </c>
      <c r="R2650" s="554" t="s">
        <v>2007</v>
      </c>
    </row>
    <row r="2651" spans="2:18" s="360" customFormat="1" ht="15" customHeight="1" x14ac:dyDescent="0.2">
      <c r="B2651" s="548">
        <v>67</v>
      </c>
      <c r="C2651" s="315" t="s">
        <v>871</v>
      </c>
      <c r="D2651" s="549">
        <f t="shared" ref="D2651:D2714" si="31">+E2651+H2651+J2651</f>
        <v>25</v>
      </c>
      <c r="E2651" s="549">
        <v>25</v>
      </c>
      <c r="F2651" s="550">
        <f t="shared" ref="F2651:F2714" si="32">E2651/M2651</f>
        <v>312.57814453613406</v>
      </c>
      <c r="G2651" s="550"/>
      <c r="H2651" s="549">
        <v>0</v>
      </c>
      <c r="I2651" s="551">
        <v>0</v>
      </c>
      <c r="J2651" s="552">
        <v>0</v>
      </c>
      <c r="K2651" s="5096">
        <v>0</v>
      </c>
      <c r="L2651" s="5097">
        <v>0</v>
      </c>
      <c r="M2651" s="553">
        <v>7.9979999999999996E-2</v>
      </c>
      <c r="N2651" s="553">
        <v>0.23319999999999999</v>
      </c>
      <c r="O2651" s="553">
        <v>0.30470000000000003</v>
      </c>
      <c r="P2651" s="553">
        <v>0.23319999999999999</v>
      </c>
      <c r="Q2651" s="553">
        <v>0.30470000000000003</v>
      </c>
      <c r="R2651" s="554" t="s">
        <v>2007</v>
      </c>
    </row>
    <row r="2652" spans="2:18" s="360" customFormat="1" ht="15" customHeight="1" x14ac:dyDescent="0.2">
      <c r="B2652" s="548">
        <v>68</v>
      </c>
      <c r="C2652" s="315" t="s">
        <v>872</v>
      </c>
      <c r="D2652" s="549">
        <f t="shared" si="31"/>
        <v>34</v>
      </c>
      <c r="E2652" s="549">
        <v>34</v>
      </c>
      <c r="F2652" s="550">
        <f t="shared" si="32"/>
        <v>425.10627656914232</v>
      </c>
      <c r="G2652" s="550"/>
      <c r="H2652" s="549">
        <v>0</v>
      </c>
      <c r="I2652" s="551">
        <v>0</v>
      </c>
      <c r="J2652" s="552">
        <v>0</v>
      </c>
      <c r="K2652" s="5096">
        <v>0</v>
      </c>
      <c r="L2652" s="5097">
        <v>0</v>
      </c>
      <c r="M2652" s="553">
        <v>7.9979999999999996E-2</v>
      </c>
      <c r="N2652" s="553">
        <v>0.23319999999999999</v>
      </c>
      <c r="O2652" s="553">
        <v>0.30470000000000003</v>
      </c>
      <c r="P2652" s="553">
        <v>0.23319999999999999</v>
      </c>
      <c r="Q2652" s="560">
        <v>0.28620000000000001</v>
      </c>
      <c r="R2652" s="554" t="s">
        <v>2007</v>
      </c>
    </row>
    <row r="2653" spans="2:18" s="360" customFormat="1" ht="15" customHeight="1" x14ac:dyDescent="0.2">
      <c r="B2653" s="548">
        <v>69</v>
      </c>
      <c r="C2653" s="315" t="s">
        <v>873</v>
      </c>
      <c r="D2653" s="549">
        <f t="shared" si="31"/>
        <v>43</v>
      </c>
      <c r="E2653" s="549">
        <v>43</v>
      </c>
      <c r="F2653" s="550">
        <f t="shared" si="32"/>
        <v>537.63440860215053</v>
      </c>
      <c r="G2653" s="550"/>
      <c r="H2653" s="549">
        <v>0</v>
      </c>
      <c r="I2653" s="551">
        <v>0</v>
      </c>
      <c r="J2653" s="552">
        <v>0</v>
      </c>
      <c r="K2653" s="5096">
        <v>0</v>
      </c>
      <c r="L2653" s="5097">
        <v>0</v>
      </c>
      <c r="M2653" s="553">
        <v>7.9979999999999996E-2</v>
      </c>
      <c r="N2653" s="553">
        <v>0.23319999999999999</v>
      </c>
      <c r="O2653" s="553">
        <v>0.30470000000000003</v>
      </c>
      <c r="P2653" s="553">
        <v>0.23319999999999999</v>
      </c>
      <c r="Q2653" s="560">
        <v>0.27300000000000002</v>
      </c>
      <c r="R2653" s="554" t="s">
        <v>2007</v>
      </c>
    </row>
    <row r="2654" spans="2:18" s="360" customFormat="1" ht="15" customHeight="1" x14ac:dyDescent="0.2">
      <c r="B2654" s="548">
        <v>70</v>
      </c>
      <c r="C2654" s="315" t="s">
        <v>874</v>
      </c>
      <c r="D2654" s="549">
        <f t="shared" si="31"/>
        <v>54</v>
      </c>
      <c r="E2654" s="549">
        <v>54</v>
      </c>
      <c r="F2654" s="550">
        <f t="shared" si="32"/>
        <v>675.16879219804957</v>
      </c>
      <c r="G2654" s="550"/>
      <c r="H2654" s="549">
        <v>0</v>
      </c>
      <c r="I2654" s="551">
        <v>0</v>
      </c>
      <c r="J2654" s="552">
        <v>0</v>
      </c>
      <c r="K2654" s="5096">
        <v>0</v>
      </c>
      <c r="L2654" s="5097">
        <v>0</v>
      </c>
      <c r="M2654" s="553">
        <v>7.9979999999999996E-2</v>
      </c>
      <c r="N2654" s="553">
        <v>0.23319999999999999</v>
      </c>
      <c r="O2654" s="553">
        <v>0.30470000000000003</v>
      </c>
      <c r="P2654" s="553">
        <v>0.23319999999999999</v>
      </c>
      <c r="Q2654" s="560">
        <v>0.25800000000000001</v>
      </c>
      <c r="R2654" s="554" t="s">
        <v>2007</v>
      </c>
    </row>
    <row r="2655" spans="2:18" s="360" customFormat="1" ht="15" customHeight="1" x14ac:dyDescent="0.2">
      <c r="B2655" s="555">
        <v>71</v>
      </c>
      <c r="C2655" s="556" t="s">
        <v>1316</v>
      </c>
      <c r="D2655" s="557">
        <f t="shared" si="31"/>
        <v>67</v>
      </c>
      <c r="E2655" s="557">
        <v>67</v>
      </c>
      <c r="F2655" s="558">
        <f t="shared" si="32"/>
        <v>837.70942735683923</v>
      </c>
      <c r="G2655" s="558"/>
      <c r="H2655" s="557">
        <v>0</v>
      </c>
      <c r="I2655" s="559">
        <v>0</v>
      </c>
      <c r="J2655" s="552">
        <v>0</v>
      </c>
      <c r="K2655" s="5111">
        <v>0</v>
      </c>
      <c r="L2655" s="5112">
        <v>0</v>
      </c>
      <c r="M2655" s="560">
        <v>7.9979999999999996E-2</v>
      </c>
      <c r="N2655" s="560">
        <v>0.23319999999999999</v>
      </c>
      <c r="O2655" s="560">
        <v>0.30470000000000003</v>
      </c>
      <c r="P2655" s="560">
        <v>0.23319999999999999</v>
      </c>
      <c r="Q2655" s="560">
        <v>0.25319999999999998</v>
      </c>
      <c r="R2655" s="561" t="s">
        <v>2007</v>
      </c>
    </row>
    <row r="2656" spans="2:18" s="360" customFormat="1" ht="15" customHeight="1" x14ac:dyDescent="0.2">
      <c r="B2656" s="548">
        <v>72</v>
      </c>
      <c r="C2656" s="315" t="s">
        <v>1317</v>
      </c>
      <c r="D2656" s="549">
        <f t="shared" si="31"/>
        <v>79</v>
      </c>
      <c r="E2656" s="549">
        <v>79</v>
      </c>
      <c r="F2656" s="550">
        <f t="shared" si="32"/>
        <v>987.74693673418358</v>
      </c>
      <c r="G2656" s="550"/>
      <c r="H2656" s="549">
        <v>0</v>
      </c>
      <c r="I2656" s="551">
        <v>0</v>
      </c>
      <c r="J2656" s="552">
        <v>0</v>
      </c>
      <c r="K2656" s="5096">
        <v>0</v>
      </c>
      <c r="L2656" s="5097">
        <v>0</v>
      </c>
      <c r="M2656" s="553">
        <v>7.9979999999999996E-2</v>
      </c>
      <c r="N2656" s="553">
        <v>0.23319999999999999</v>
      </c>
      <c r="O2656" s="553">
        <v>0.30470000000000003</v>
      </c>
      <c r="P2656" s="553">
        <v>0.23319999999999999</v>
      </c>
      <c r="Q2656" s="560">
        <v>0.249</v>
      </c>
      <c r="R2656" s="554" t="s">
        <v>2007</v>
      </c>
    </row>
    <row r="2657" spans="2:18" s="360" customFormat="1" ht="15" customHeight="1" x14ac:dyDescent="0.2">
      <c r="B2657" s="548">
        <v>73</v>
      </c>
      <c r="C2657" s="315" t="s">
        <v>1318</v>
      </c>
      <c r="D2657" s="549">
        <f t="shared" si="31"/>
        <v>22</v>
      </c>
      <c r="E2657" s="549">
        <v>22</v>
      </c>
      <c r="F2657" s="550">
        <f t="shared" si="32"/>
        <v>110</v>
      </c>
      <c r="G2657" s="550"/>
      <c r="H2657" s="549">
        <v>0</v>
      </c>
      <c r="I2657" s="551">
        <v>0</v>
      </c>
      <c r="J2657" s="552">
        <v>0</v>
      </c>
      <c r="K2657" s="5096">
        <v>0</v>
      </c>
      <c r="L2657" s="5097">
        <v>0</v>
      </c>
      <c r="M2657" s="553">
        <v>0.2</v>
      </c>
      <c r="N2657" s="553">
        <v>0.23319999999999999</v>
      </c>
      <c r="O2657" s="553">
        <v>0.30470000000000003</v>
      </c>
      <c r="P2657" s="553">
        <v>0.23319999999999999</v>
      </c>
      <c r="Q2657" s="553">
        <v>0.30470000000000003</v>
      </c>
      <c r="R2657" s="554" t="s">
        <v>2007</v>
      </c>
    </row>
    <row r="2658" spans="2:18" s="360" customFormat="1" ht="15" customHeight="1" x14ac:dyDescent="0.2">
      <c r="B2658" s="548">
        <v>74</v>
      </c>
      <c r="C2658" s="315" t="s">
        <v>1319</v>
      </c>
      <c r="D2658" s="549">
        <f t="shared" si="31"/>
        <v>25</v>
      </c>
      <c r="E2658" s="549">
        <v>25</v>
      </c>
      <c r="F2658" s="550">
        <f t="shared" si="32"/>
        <v>150.06002400960381</v>
      </c>
      <c r="G2658" s="550"/>
      <c r="H2658" s="549">
        <v>0</v>
      </c>
      <c r="I2658" s="551">
        <v>0</v>
      </c>
      <c r="J2658" s="552">
        <v>0</v>
      </c>
      <c r="K2658" s="5096">
        <v>0</v>
      </c>
      <c r="L2658" s="5097">
        <v>0</v>
      </c>
      <c r="M2658" s="553">
        <v>0.16660000000000003</v>
      </c>
      <c r="N2658" s="553">
        <v>0.23319999999999999</v>
      </c>
      <c r="O2658" s="553">
        <v>0.30470000000000003</v>
      </c>
      <c r="P2658" s="553">
        <v>0.23319999999999999</v>
      </c>
      <c r="Q2658" s="553">
        <v>0.30470000000000003</v>
      </c>
      <c r="R2658" s="554" t="s">
        <v>2007</v>
      </c>
    </row>
    <row r="2659" spans="2:18" s="360" customFormat="1" ht="15" customHeight="1" x14ac:dyDescent="0.2">
      <c r="B2659" s="548">
        <v>75</v>
      </c>
      <c r="C2659" s="315" t="s">
        <v>1320</v>
      </c>
      <c r="D2659" s="549">
        <f t="shared" si="31"/>
        <v>34</v>
      </c>
      <c r="E2659" s="549">
        <v>34</v>
      </c>
      <c r="F2659" s="550">
        <f t="shared" si="32"/>
        <v>249.99999999999997</v>
      </c>
      <c r="G2659" s="550"/>
      <c r="H2659" s="549">
        <v>0</v>
      </c>
      <c r="I2659" s="551">
        <v>0</v>
      </c>
      <c r="J2659" s="552">
        <v>0</v>
      </c>
      <c r="K2659" s="5096">
        <v>0</v>
      </c>
      <c r="L2659" s="5097">
        <v>0</v>
      </c>
      <c r="M2659" s="553">
        <v>0.13600000000000001</v>
      </c>
      <c r="N2659" s="553">
        <v>0.23319999999999999</v>
      </c>
      <c r="O2659" s="553">
        <v>0.30470000000000003</v>
      </c>
      <c r="P2659" s="553">
        <v>0.23319999999999999</v>
      </c>
      <c r="Q2659" s="553">
        <v>0.28600000000000003</v>
      </c>
      <c r="R2659" s="554" t="s">
        <v>2007</v>
      </c>
    </row>
    <row r="2660" spans="2:18" s="360" customFormat="1" ht="15" customHeight="1" x14ac:dyDescent="0.2">
      <c r="B2660" s="548">
        <v>76</v>
      </c>
      <c r="C2660" s="315" t="s">
        <v>1321</v>
      </c>
      <c r="D2660" s="549">
        <f t="shared" si="31"/>
        <v>43</v>
      </c>
      <c r="E2660" s="549">
        <v>43</v>
      </c>
      <c r="F2660" s="550">
        <f t="shared" si="32"/>
        <v>350.1628664495114</v>
      </c>
      <c r="G2660" s="550"/>
      <c r="H2660" s="549">
        <v>0</v>
      </c>
      <c r="I2660" s="551">
        <v>0</v>
      </c>
      <c r="J2660" s="552">
        <v>0</v>
      </c>
      <c r="K2660" s="5096">
        <v>0</v>
      </c>
      <c r="L2660" s="5097">
        <v>0</v>
      </c>
      <c r="M2660" s="553">
        <v>0.12280000000000001</v>
      </c>
      <c r="N2660" s="553">
        <v>0.23319999999999999</v>
      </c>
      <c r="O2660" s="553">
        <v>0.30470000000000003</v>
      </c>
      <c r="P2660" s="553">
        <v>0.23319999999999999</v>
      </c>
      <c r="Q2660" s="553">
        <v>0.27279999999999993</v>
      </c>
      <c r="R2660" s="554" t="s">
        <v>2007</v>
      </c>
    </row>
    <row r="2661" spans="2:18" s="360" customFormat="1" ht="15" customHeight="1" x14ac:dyDescent="0.2">
      <c r="B2661" s="548">
        <v>77</v>
      </c>
      <c r="C2661" s="315" t="s">
        <v>1322</v>
      </c>
      <c r="D2661" s="549">
        <f t="shared" si="31"/>
        <v>54</v>
      </c>
      <c r="E2661" s="549">
        <v>54</v>
      </c>
      <c r="F2661" s="550">
        <f t="shared" si="32"/>
        <v>500</v>
      </c>
      <c r="G2661" s="550"/>
      <c r="H2661" s="549">
        <v>0</v>
      </c>
      <c r="I2661" s="551">
        <v>0</v>
      </c>
      <c r="J2661" s="552">
        <v>0</v>
      </c>
      <c r="K2661" s="5096">
        <v>0</v>
      </c>
      <c r="L2661" s="5097">
        <v>0</v>
      </c>
      <c r="M2661" s="553">
        <v>0.108</v>
      </c>
      <c r="N2661" s="553">
        <v>0.23319999999999999</v>
      </c>
      <c r="O2661" s="553">
        <v>0.30470000000000003</v>
      </c>
      <c r="P2661" s="553">
        <v>0.23319999999999999</v>
      </c>
      <c r="Q2661" s="553">
        <v>0.25799999999999995</v>
      </c>
      <c r="R2661" s="554" t="s">
        <v>2007</v>
      </c>
    </row>
    <row r="2662" spans="2:18" s="360" customFormat="1" ht="15" customHeight="1" x14ac:dyDescent="0.2">
      <c r="B2662" s="548">
        <v>78</v>
      </c>
      <c r="C2662" s="315" t="s">
        <v>1323</v>
      </c>
      <c r="D2662" s="549">
        <f t="shared" si="31"/>
        <v>18</v>
      </c>
      <c r="E2662" s="549">
        <v>18</v>
      </c>
      <c r="F2662" s="550">
        <f t="shared" si="32"/>
        <v>86.000955566172948</v>
      </c>
      <c r="G2662" s="550"/>
      <c r="H2662" s="549">
        <v>0</v>
      </c>
      <c r="I2662" s="551">
        <v>0</v>
      </c>
      <c r="J2662" s="552">
        <v>0</v>
      </c>
      <c r="K2662" s="5096">
        <v>0</v>
      </c>
      <c r="L2662" s="5097">
        <v>0</v>
      </c>
      <c r="M2662" s="553">
        <v>0.20930000000000001</v>
      </c>
      <c r="N2662" s="553">
        <v>0.23319999999999999</v>
      </c>
      <c r="O2662" s="553">
        <v>0.30470000000000003</v>
      </c>
      <c r="P2662" s="553">
        <v>0.23319999999999999</v>
      </c>
      <c r="Q2662" s="553">
        <v>0.30470000000000003</v>
      </c>
      <c r="R2662" s="554" t="s">
        <v>2007</v>
      </c>
    </row>
    <row r="2663" spans="2:18" s="360" customFormat="1" ht="15" customHeight="1" x14ac:dyDescent="0.2">
      <c r="B2663" s="548">
        <v>79</v>
      </c>
      <c r="C2663" s="315" t="s">
        <v>1324</v>
      </c>
      <c r="D2663" s="549">
        <f t="shared" si="31"/>
        <v>95</v>
      </c>
      <c r="E2663" s="549">
        <v>95</v>
      </c>
      <c r="F2663" s="550">
        <f t="shared" si="32"/>
        <v>1000</v>
      </c>
      <c r="G2663" s="550"/>
      <c r="H2663" s="549">
        <v>0</v>
      </c>
      <c r="I2663" s="551">
        <v>0</v>
      </c>
      <c r="J2663" s="552">
        <v>0</v>
      </c>
      <c r="K2663" s="5096">
        <v>0</v>
      </c>
      <c r="L2663" s="5097">
        <v>0</v>
      </c>
      <c r="M2663" s="553">
        <v>9.5000000000000001E-2</v>
      </c>
      <c r="N2663" s="553">
        <v>0.23319999999999999</v>
      </c>
      <c r="O2663" s="553">
        <v>0.30470000000000003</v>
      </c>
      <c r="P2663" s="553">
        <v>0.23319999999999999</v>
      </c>
      <c r="Q2663" s="553">
        <v>0.245</v>
      </c>
      <c r="R2663" s="554" t="s">
        <v>2007</v>
      </c>
    </row>
    <row r="2664" spans="2:18" s="360" customFormat="1" ht="15" customHeight="1" x14ac:dyDescent="0.2">
      <c r="B2664" s="548">
        <v>80</v>
      </c>
      <c r="C2664" s="315" t="s">
        <v>1325</v>
      </c>
      <c r="D2664" s="549">
        <f t="shared" si="31"/>
        <v>79</v>
      </c>
      <c r="E2664" s="549">
        <v>79</v>
      </c>
      <c r="F2664" s="550">
        <f t="shared" si="32"/>
        <v>800.40526849037485</v>
      </c>
      <c r="G2664" s="550"/>
      <c r="H2664" s="549">
        <v>0</v>
      </c>
      <c r="I2664" s="551">
        <v>0</v>
      </c>
      <c r="J2664" s="552">
        <v>0</v>
      </c>
      <c r="K2664" s="5096">
        <v>0</v>
      </c>
      <c r="L2664" s="5097">
        <v>0</v>
      </c>
      <c r="M2664" s="553">
        <v>9.8699999999999996E-2</v>
      </c>
      <c r="N2664" s="553">
        <v>0.23319999999999999</v>
      </c>
      <c r="O2664" s="553">
        <v>0.30470000000000003</v>
      </c>
      <c r="P2664" s="553">
        <v>0.23319999999999999</v>
      </c>
      <c r="Q2664" s="553">
        <v>0.24869999999999995</v>
      </c>
      <c r="R2664" s="554" t="s">
        <v>2007</v>
      </c>
    </row>
    <row r="2665" spans="2:18" s="360" customFormat="1" ht="15" customHeight="1" x14ac:dyDescent="0.2">
      <c r="B2665" s="548">
        <v>81</v>
      </c>
      <c r="C2665" s="315" t="s">
        <v>1326</v>
      </c>
      <c r="D2665" s="549">
        <f t="shared" si="31"/>
        <v>20</v>
      </c>
      <c r="E2665" s="549">
        <v>20</v>
      </c>
      <c r="F2665" s="550">
        <f t="shared" si="32"/>
        <v>95.556617295747728</v>
      </c>
      <c r="G2665" s="550"/>
      <c r="H2665" s="549">
        <v>0</v>
      </c>
      <c r="I2665" s="551">
        <v>0</v>
      </c>
      <c r="J2665" s="552">
        <v>0</v>
      </c>
      <c r="K2665" s="5096">
        <v>0</v>
      </c>
      <c r="L2665" s="5097">
        <v>0</v>
      </c>
      <c r="M2665" s="553">
        <v>0.20930000000000001</v>
      </c>
      <c r="N2665" s="553">
        <v>0.23319999999999999</v>
      </c>
      <c r="O2665" s="553">
        <v>0.30470000000000003</v>
      </c>
      <c r="P2665" s="553">
        <v>0.23319999999999999</v>
      </c>
      <c r="Q2665" s="553">
        <v>0.30470000000000003</v>
      </c>
      <c r="R2665" s="554" t="s">
        <v>2007</v>
      </c>
    </row>
    <row r="2666" spans="2:18" s="360" customFormat="1" ht="15" customHeight="1" x14ac:dyDescent="0.2">
      <c r="B2666" s="548">
        <v>82</v>
      </c>
      <c r="C2666" s="315" t="s">
        <v>1327</v>
      </c>
      <c r="D2666" s="549">
        <f t="shared" si="31"/>
        <v>27</v>
      </c>
      <c r="E2666" s="549">
        <v>27</v>
      </c>
      <c r="F2666" s="550">
        <f t="shared" si="32"/>
        <v>162.06482593037214</v>
      </c>
      <c r="G2666" s="550"/>
      <c r="H2666" s="549">
        <v>0</v>
      </c>
      <c r="I2666" s="551">
        <v>0</v>
      </c>
      <c r="J2666" s="552">
        <v>0</v>
      </c>
      <c r="K2666" s="5096">
        <v>0</v>
      </c>
      <c r="L2666" s="5097">
        <v>0</v>
      </c>
      <c r="M2666" s="553">
        <v>0.16660000000000003</v>
      </c>
      <c r="N2666" s="553">
        <v>0.23319999999999999</v>
      </c>
      <c r="O2666" s="553">
        <v>0.30470000000000003</v>
      </c>
      <c r="P2666" s="553">
        <v>0.23319999999999999</v>
      </c>
      <c r="Q2666" s="553">
        <v>0.30470000000000003</v>
      </c>
      <c r="R2666" s="554" t="s">
        <v>2007</v>
      </c>
    </row>
    <row r="2667" spans="2:18" s="360" customFormat="1" ht="15" customHeight="1" x14ac:dyDescent="0.2">
      <c r="B2667" s="555">
        <v>83</v>
      </c>
      <c r="C2667" s="556" t="s">
        <v>1328</v>
      </c>
      <c r="D2667" s="557">
        <f t="shared" si="31"/>
        <v>56</v>
      </c>
      <c r="E2667" s="557">
        <v>56</v>
      </c>
      <c r="F2667" s="558">
        <f t="shared" si="32"/>
        <v>518.51851851851848</v>
      </c>
      <c r="G2667" s="558"/>
      <c r="H2667" s="557">
        <v>0</v>
      </c>
      <c r="I2667" s="559">
        <v>0</v>
      </c>
      <c r="J2667" s="552">
        <v>0</v>
      </c>
      <c r="K2667" s="5111">
        <v>0</v>
      </c>
      <c r="L2667" s="5112">
        <v>0</v>
      </c>
      <c r="M2667" s="560">
        <v>0.108</v>
      </c>
      <c r="N2667" s="560">
        <v>0.23319999999999999</v>
      </c>
      <c r="O2667" s="560">
        <v>0.30470000000000003</v>
      </c>
      <c r="P2667" s="560">
        <v>0.23319999999999999</v>
      </c>
      <c r="Q2667" s="560">
        <v>0.25799999999999995</v>
      </c>
      <c r="R2667" s="561" t="s">
        <v>2007</v>
      </c>
    </row>
    <row r="2668" spans="2:18" s="360" customFormat="1" ht="15" customHeight="1" x14ac:dyDescent="0.2">
      <c r="B2668" s="548">
        <v>84</v>
      </c>
      <c r="C2668" s="315" t="s">
        <v>1329</v>
      </c>
      <c r="D2668" s="549">
        <f t="shared" si="31"/>
        <v>95</v>
      </c>
      <c r="E2668" s="549">
        <v>95</v>
      </c>
      <c r="F2668" s="550">
        <f t="shared" si="32"/>
        <v>1187.7969492373095</v>
      </c>
      <c r="G2668" s="550"/>
      <c r="H2668" s="549">
        <v>0</v>
      </c>
      <c r="I2668" s="551">
        <v>0</v>
      </c>
      <c r="J2668" s="552">
        <v>0</v>
      </c>
      <c r="K2668" s="5096">
        <v>0</v>
      </c>
      <c r="L2668" s="5097">
        <v>0</v>
      </c>
      <c r="M2668" s="553">
        <v>7.9979999999999996E-2</v>
      </c>
      <c r="N2668" s="553">
        <v>0.23319999999999999</v>
      </c>
      <c r="O2668" s="553">
        <v>0.30470000000000003</v>
      </c>
      <c r="P2668" s="553">
        <v>0.23319999999999999</v>
      </c>
      <c r="Q2668" s="560">
        <v>0.2364</v>
      </c>
      <c r="R2668" s="554" t="s">
        <v>2007</v>
      </c>
    </row>
    <row r="2669" spans="2:18" s="360" customFormat="1" ht="15" customHeight="1" x14ac:dyDescent="0.2">
      <c r="B2669" s="548">
        <v>85</v>
      </c>
      <c r="C2669" s="315" t="s">
        <v>1330</v>
      </c>
      <c r="D2669" s="549">
        <f t="shared" si="31"/>
        <v>120</v>
      </c>
      <c r="E2669" s="549">
        <v>120</v>
      </c>
      <c r="F2669" s="550">
        <f t="shared" si="32"/>
        <v>1500.3750937734435</v>
      </c>
      <c r="G2669" s="550"/>
      <c r="H2669" s="549">
        <v>0</v>
      </c>
      <c r="I2669" s="551">
        <v>0</v>
      </c>
      <c r="J2669" s="552">
        <v>0</v>
      </c>
      <c r="K2669" s="5096">
        <v>0</v>
      </c>
      <c r="L2669" s="5097">
        <v>0</v>
      </c>
      <c r="M2669" s="553">
        <v>7.9979999999999996E-2</v>
      </c>
      <c r="N2669" s="553">
        <v>0.23319999999999999</v>
      </c>
      <c r="O2669" s="560">
        <v>0.30470000000000003</v>
      </c>
      <c r="P2669" s="553">
        <v>0.23319999999999999</v>
      </c>
      <c r="Q2669" s="560">
        <v>0.23400000000000001</v>
      </c>
      <c r="R2669" s="554" t="s">
        <v>2007</v>
      </c>
    </row>
    <row r="2670" spans="2:18" s="360" customFormat="1" ht="15" customHeight="1" x14ac:dyDescent="0.2">
      <c r="B2670" s="555">
        <v>86</v>
      </c>
      <c r="C2670" s="556" t="s">
        <v>1331</v>
      </c>
      <c r="D2670" s="557">
        <f t="shared" si="31"/>
        <v>25</v>
      </c>
      <c r="E2670" s="557">
        <v>25</v>
      </c>
      <c r="F2670" s="558">
        <f t="shared" si="32"/>
        <v>312.57814453613406</v>
      </c>
      <c r="G2670" s="558"/>
      <c r="H2670" s="557">
        <v>0</v>
      </c>
      <c r="I2670" s="559">
        <v>0</v>
      </c>
      <c r="J2670" s="552">
        <v>0</v>
      </c>
      <c r="K2670" s="5096">
        <v>0</v>
      </c>
      <c r="L2670" s="5097">
        <v>0</v>
      </c>
      <c r="M2670" s="560">
        <v>7.9979999999999996E-2</v>
      </c>
      <c r="N2670" s="560">
        <v>0.23319999999999999</v>
      </c>
      <c r="O2670" s="560">
        <v>0.30470000000000003</v>
      </c>
      <c r="P2670" s="560">
        <v>0.23319999999999999</v>
      </c>
      <c r="Q2670" s="560">
        <v>0.30180000000000001</v>
      </c>
      <c r="R2670" s="561" t="s">
        <v>2007</v>
      </c>
    </row>
    <row r="2671" spans="2:18" s="360" customFormat="1" ht="15" customHeight="1" x14ac:dyDescent="0.2">
      <c r="B2671" s="548">
        <v>87</v>
      </c>
      <c r="C2671" s="315" t="s">
        <v>1332</v>
      </c>
      <c r="D2671" s="549">
        <f t="shared" si="31"/>
        <v>34</v>
      </c>
      <c r="E2671" s="549">
        <v>34</v>
      </c>
      <c r="F2671" s="550">
        <f t="shared" si="32"/>
        <v>425.10627656914232</v>
      </c>
      <c r="G2671" s="550"/>
      <c r="H2671" s="549">
        <v>0</v>
      </c>
      <c r="I2671" s="551">
        <v>0</v>
      </c>
      <c r="J2671" s="552">
        <v>0</v>
      </c>
      <c r="K2671" s="5096">
        <v>0</v>
      </c>
      <c r="L2671" s="5097">
        <v>0</v>
      </c>
      <c r="M2671" s="553">
        <v>7.9979999999999996E-2</v>
      </c>
      <c r="N2671" s="553">
        <v>0.23319999999999999</v>
      </c>
      <c r="O2671" s="553">
        <v>0.30470000000000003</v>
      </c>
      <c r="P2671" s="553">
        <v>0.23319999999999999</v>
      </c>
      <c r="Q2671" s="560">
        <v>0.27360000000000001</v>
      </c>
      <c r="R2671" s="554" t="s">
        <v>2007</v>
      </c>
    </row>
    <row r="2672" spans="2:18" s="360" customFormat="1" ht="15" customHeight="1" x14ac:dyDescent="0.2">
      <c r="B2672" s="548">
        <v>88</v>
      </c>
      <c r="C2672" s="315" t="s">
        <v>1333</v>
      </c>
      <c r="D2672" s="549">
        <f t="shared" si="31"/>
        <v>43</v>
      </c>
      <c r="E2672" s="549">
        <v>43</v>
      </c>
      <c r="F2672" s="550">
        <f t="shared" si="32"/>
        <v>537.63440860215053</v>
      </c>
      <c r="G2672" s="550"/>
      <c r="H2672" s="549">
        <v>0</v>
      </c>
      <c r="I2672" s="551">
        <v>0</v>
      </c>
      <c r="J2672" s="552">
        <v>0</v>
      </c>
      <c r="K2672" s="5096">
        <v>0</v>
      </c>
      <c r="L2672" s="5097">
        <v>0</v>
      </c>
      <c r="M2672" s="553">
        <v>7.9979999999999996E-2</v>
      </c>
      <c r="N2672" s="553">
        <v>0.23319999999999999</v>
      </c>
      <c r="O2672" s="553">
        <v>0.30470000000000003</v>
      </c>
      <c r="P2672" s="553">
        <v>0.23319999999999999</v>
      </c>
      <c r="Q2672" s="560">
        <v>0.2616</v>
      </c>
      <c r="R2672" s="554" t="s">
        <v>2007</v>
      </c>
    </row>
    <row r="2673" spans="2:18" s="360" customFormat="1" ht="15" customHeight="1" x14ac:dyDescent="0.2">
      <c r="B2673" s="548">
        <v>89</v>
      </c>
      <c r="C2673" s="315" t="s">
        <v>1334</v>
      </c>
      <c r="D2673" s="549">
        <f t="shared" si="31"/>
        <v>54</v>
      </c>
      <c r="E2673" s="549">
        <v>54</v>
      </c>
      <c r="F2673" s="550">
        <f t="shared" si="32"/>
        <v>675.16879219804957</v>
      </c>
      <c r="G2673" s="550"/>
      <c r="H2673" s="549">
        <v>0</v>
      </c>
      <c r="I2673" s="551">
        <v>0</v>
      </c>
      <c r="J2673" s="552">
        <v>0</v>
      </c>
      <c r="K2673" s="5096">
        <v>0</v>
      </c>
      <c r="L2673" s="5097">
        <v>0</v>
      </c>
      <c r="M2673" s="553">
        <v>7.9979999999999996E-2</v>
      </c>
      <c r="N2673" s="553">
        <v>0.23319999999999999</v>
      </c>
      <c r="O2673" s="553">
        <v>0.30470000000000003</v>
      </c>
      <c r="P2673" s="553">
        <v>0.23319999999999999</v>
      </c>
      <c r="Q2673" s="560">
        <v>0.24840000000000001</v>
      </c>
      <c r="R2673" s="554" t="s">
        <v>2007</v>
      </c>
    </row>
    <row r="2674" spans="2:18" s="360" customFormat="1" ht="15" customHeight="1" x14ac:dyDescent="0.2">
      <c r="B2674" s="548">
        <v>90</v>
      </c>
      <c r="C2674" s="315" t="s">
        <v>1335</v>
      </c>
      <c r="D2674" s="549">
        <f t="shared" si="31"/>
        <v>67</v>
      </c>
      <c r="E2674" s="549">
        <v>67</v>
      </c>
      <c r="F2674" s="550">
        <f t="shared" si="32"/>
        <v>837.70942735683923</v>
      </c>
      <c r="G2674" s="550"/>
      <c r="H2674" s="549">
        <v>0</v>
      </c>
      <c r="I2674" s="551">
        <v>0</v>
      </c>
      <c r="J2674" s="552">
        <v>0</v>
      </c>
      <c r="K2674" s="5096">
        <v>0</v>
      </c>
      <c r="L2674" s="5097">
        <v>0</v>
      </c>
      <c r="M2674" s="553">
        <v>7.9979999999999996E-2</v>
      </c>
      <c r="N2674" s="553">
        <v>0.23319999999999999</v>
      </c>
      <c r="O2674" s="553">
        <v>0.30470000000000003</v>
      </c>
      <c r="P2674" s="553">
        <v>0.23319999999999999</v>
      </c>
      <c r="Q2674" s="560">
        <v>0.24360000000000001</v>
      </c>
      <c r="R2674" s="554" t="s">
        <v>2007</v>
      </c>
    </row>
    <row r="2675" spans="2:18" s="360" customFormat="1" ht="15" customHeight="1" x14ac:dyDescent="0.2">
      <c r="B2675" s="548">
        <v>91</v>
      </c>
      <c r="C2675" s="315" t="s">
        <v>1336</v>
      </c>
      <c r="D2675" s="549">
        <f t="shared" si="31"/>
        <v>79</v>
      </c>
      <c r="E2675" s="549">
        <v>79</v>
      </c>
      <c r="F2675" s="550">
        <f t="shared" si="32"/>
        <v>987.74693673418358</v>
      </c>
      <c r="G2675" s="550"/>
      <c r="H2675" s="549">
        <v>0</v>
      </c>
      <c r="I2675" s="551">
        <v>0</v>
      </c>
      <c r="J2675" s="552">
        <v>0</v>
      </c>
      <c r="K2675" s="5096">
        <v>0</v>
      </c>
      <c r="L2675" s="5097">
        <v>0</v>
      </c>
      <c r="M2675" s="553">
        <v>7.9979999999999996E-2</v>
      </c>
      <c r="N2675" s="553">
        <v>0.23319999999999999</v>
      </c>
      <c r="O2675" s="553">
        <v>0.30470000000000003</v>
      </c>
      <c r="P2675" s="553">
        <v>0.23319999999999999</v>
      </c>
      <c r="Q2675" s="560">
        <v>0.24</v>
      </c>
      <c r="R2675" s="554" t="s">
        <v>2007</v>
      </c>
    </row>
    <row r="2676" spans="2:18" s="360" customFormat="1" ht="15" customHeight="1" x14ac:dyDescent="0.2">
      <c r="B2676" s="548">
        <v>92</v>
      </c>
      <c r="C2676" s="315" t="s">
        <v>1337</v>
      </c>
      <c r="D2676" s="549">
        <f t="shared" si="31"/>
        <v>22</v>
      </c>
      <c r="E2676" s="549">
        <v>22</v>
      </c>
      <c r="F2676" s="550">
        <f t="shared" si="32"/>
        <v>120.02182214948175</v>
      </c>
      <c r="G2676" s="550"/>
      <c r="H2676" s="549">
        <v>0</v>
      </c>
      <c r="I2676" s="551">
        <v>0</v>
      </c>
      <c r="J2676" s="552">
        <v>0</v>
      </c>
      <c r="K2676" s="5096">
        <v>0</v>
      </c>
      <c r="L2676" s="5097">
        <v>0</v>
      </c>
      <c r="M2676" s="553">
        <v>0.18329999999999996</v>
      </c>
      <c r="N2676" s="553">
        <v>0.23319999999999999</v>
      </c>
      <c r="O2676" s="553">
        <v>0.30470000000000003</v>
      </c>
      <c r="P2676" s="553">
        <v>0.23319999999999999</v>
      </c>
      <c r="Q2676" s="553">
        <v>0.30470000000000003</v>
      </c>
      <c r="R2676" s="554" t="s">
        <v>2007</v>
      </c>
    </row>
    <row r="2677" spans="2:18" s="360" customFormat="1" ht="15" customHeight="1" x14ac:dyDescent="0.2">
      <c r="B2677" s="548">
        <v>93</v>
      </c>
      <c r="C2677" s="315" t="s">
        <v>1338</v>
      </c>
      <c r="D2677" s="549">
        <f t="shared" si="31"/>
        <v>25</v>
      </c>
      <c r="E2677" s="549">
        <v>25</v>
      </c>
      <c r="F2677" s="550">
        <f t="shared" si="32"/>
        <v>165.01650165016503</v>
      </c>
      <c r="G2677" s="550"/>
      <c r="H2677" s="549">
        <v>0</v>
      </c>
      <c r="I2677" s="551">
        <v>0</v>
      </c>
      <c r="J2677" s="552">
        <v>0</v>
      </c>
      <c r="K2677" s="5096">
        <v>0</v>
      </c>
      <c r="L2677" s="5097">
        <v>0</v>
      </c>
      <c r="M2677" s="553">
        <v>0.1515</v>
      </c>
      <c r="N2677" s="553">
        <v>0.23319999999999999</v>
      </c>
      <c r="O2677" s="553">
        <v>0.30470000000000003</v>
      </c>
      <c r="P2677" s="553">
        <v>0.23319999999999999</v>
      </c>
      <c r="Q2677" s="553">
        <v>0.30149999999999993</v>
      </c>
      <c r="R2677" s="554" t="s">
        <v>2007</v>
      </c>
    </row>
    <row r="2678" spans="2:18" s="360" customFormat="1" ht="15" customHeight="1" x14ac:dyDescent="0.2">
      <c r="B2678" s="548">
        <v>94</v>
      </c>
      <c r="C2678" s="315" t="s">
        <v>1339</v>
      </c>
      <c r="D2678" s="549">
        <f t="shared" si="31"/>
        <v>34</v>
      </c>
      <c r="E2678" s="549">
        <v>34</v>
      </c>
      <c r="F2678" s="550">
        <f t="shared" si="32"/>
        <v>275.08090614886731</v>
      </c>
      <c r="G2678" s="550"/>
      <c r="H2678" s="549">
        <v>0</v>
      </c>
      <c r="I2678" s="551">
        <v>0</v>
      </c>
      <c r="J2678" s="552">
        <v>0</v>
      </c>
      <c r="K2678" s="5096">
        <v>0</v>
      </c>
      <c r="L2678" s="5097">
        <v>0</v>
      </c>
      <c r="M2678" s="553">
        <v>0.1236</v>
      </c>
      <c r="N2678" s="553">
        <v>0.23319999999999999</v>
      </c>
      <c r="O2678" s="553">
        <v>0.30470000000000003</v>
      </c>
      <c r="P2678" s="553">
        <v>0.23319999999999999</v>
      </c>
      <c r="Q2678" s="553">
        <v>0.27360000000000001</v>
      </c>
      <c r="R2678" s="554" t="s">
        <v>2007</v>
      </c>
    </row>
    <row r="2679" spans="2:18" s="360" customFormat="1" ht="15" customHeight="1" x14ac:dyDescent="0.2">
      <c r="B2679" s="548">
        <v>95</v>
      </c>
      <c r="C2679" s="315" t="s">
        <v>1340</v>
      </c>
      <c r="D2679" s="549">
        <f t="shared" si="31"/>
        <v>43</v>
      </c>
      <c r="E2679" s="549">
        <v>43</v>
      </c>
      <c r="F2679" s="550">
        <f t="shared" si="32"/>
        <v>385.30465949820791</v>
      </c>
      <c r="G2679" s="550"/>
      <c r="H2679" s="549">
        <v>0</v>
      </c>
      <c r="I2679" s="551">
        <v>0</v>
      </c>
      <c r="J2679" s="552">
        <v>0</v>
      </c>
      <c r="K2679" s="5096">
        <v>0</v>
      </c>
      <c r="L2679" s="5097">
        <v>0</v>
      </c>
      <c r="M2679" s="553">
        <v>0.11159999999999999</v>
      </c>
      <c r="N2679" s="553">
        <v>0.23319999999999999</v>
      </c>
      <c r="O2679" s="553">
        <v>0.30470000000000003</v>
      </c>
      <c r="P2679" s="553">
        <v>0.23319999999999999</v>
      </c>
      <c r="Q2679" s="553">
        <v>0.26159999999999994</v>
      </c>
      <c r="R2679" s="554" t="s">
        <v>2007</v>
      </c>
    </row>
    <row r="2680" spans="2:18" s="360" customFormat="1" ht="15" customHeight="1" x14ac:dyDescent="0.2">
      <c r="B2680" s="548">
        <v>96</v>
      </c>
      <c r="C2680" s="315" t="s">
        <v>1341</v>
      </c>
      <c r="D2680" s="549">
        <f t="shared" si="31"/>
        <v>54</v>
      </c>
      <c r="E2680" s="549">
        <v>54</v>
      </c>
      <c r="F2680" s="550">
        <f t="shared" si="32"/>
        <v>550.45871559633019</v>
      </c>
      <c r="G2680" s="550"/>
      <c r="H2680" s="549">
        <v>0</v>
      </c>
      <c r="I2680" s="551">
        <v>0</v>
      </c>
      <c r="J2680" s="552">
        <v>0</v>
      </c>
      <c r="K2680" s="5096">
        <v>0</v>
      </c>
      <c r="L2680" s="5097">
        <v>0</v>
      </c>
      <c r="M2680" s="553">
        <v>9.8100000000000007E-2</v>
      </c>
      <c r="N2680" s="553">
        <v>0.23319999999999999</v>
      </c>
      <c r="O2680" s="553">
        <v>0.30470000000000003</v>
      </c>
      <c r="P2680" s="553">
        <v>0.23319999999999999</v>
      </c>
      <c r="Q2680" s="553">
        <v>0.24809999999999999</v>
      </c>
      <c r="R2680" s="554" t="s">
        <v>2007</v>
      </c>
    </row>
    <row r="2681" spans="2:18" s="360" customFormat="1" ht="15" customHeight="1" x14ac:dyDescent="0.2">
      <c r="B2681" s="548">
        <v>97</v>
      </c>
      <c r="C2681" s="315" t="s">
        <v>1342</v>
      </c>
      <c r="D2681" s="549">
        <f t="shared" si="31"/>
        <v>27</v>
      </c>
      <c r="E2681" s="549">
        <v>27</v>
      </c>
      <c r="F2681" s="550">
        <f t="shared" si="32"/>
        <v>337.58439609902479</v>
      </c>
      <c r="G2681" s="550"/>
      <c r="H2681" s="549">
        <v>0</v>
      </c>
      <c r="I2681" s="551">
        <v>0</v>
      </c>
      <c r="J2681" s="552">
        <v>0</v>
      </c>
      <c r="K2681" s="5096">
        <v>0</v>
      </c>
      <c r="L2681" s="5097">
        <v>0</v>
      </c>
      <c r="M2681" s="553">
        <v>7.9979999999999996E-2</v>
      </c>
      <c r="N2681" s="553">
        <v>0.23319999999999999</v>
      </c>
      <c r="O2681" s="553">
        <v>0.30470000000000003</v>
      </c>
      <c r="P2681" s="553">
        <v>0.23319999999999999</v>
      </c>
      <c r="Q2681" s="553">
        <v>0.30470000000000003</v>
      </c>
      <c r="R2681" s="554" t="s">
        <v>2007</v>
      </c>
    </row>
    <row r="2682" spans="2:18" s="360" customFormat="1" ht="15" customHeight="1" x14ac:dyDescent="0.2">
      <c r="B2682" s="555">
        <v>98</v>
      </c>
      <c r="C2682" s="556" t="s">
        <v>1343</v>
      </c>
      <c r="D2682" s="557">
        <f t="shared" si="31"/>
        <v>107.14285714285714</v>
      </c>
      <c r="E2682" s="557">
        <v>107.14285714285714</v>
      </c>
      <c r="F2682" s="558">
        <f t="shared" si="32"/>
        <v>1203.852327447833</v>
      </c>
      <c r="G2682" s="558"/>
      <c r="H2682" s="557">
        <v>0</v>
      </c>
      <c r="I2682" s="559">
        <v>0</v>
      </c>
      <c r="J2682" s="552">
        <v>0</v>
      </c>
      <c r="K2682" s="5111">
        <v>0</v>
      </c>
      <c r="L2682" s="5112">
        <v>0</v>
      </c>
      <c r="M2682" s="560">
        <v>8.8999999999999996E-2</v>
      </c>
      <c r="N2682" s="560">
        <v>0.23319999999999999</v>
      </c>
      <c r="O2682" s="560">
        <v>0.27941732283464565</v>
      </c>
      <c r="P2682" s="560">
        <v>0.23319999999999999</v>
      </c>
      <c r="Q2682" s="560">
        <v>0.2794173228346456</v>
      </c>
      <c r="R2682" s="561" t="s">
        <v>2007</v>
      </c>
    </row>
    <row r="2683" spans="2:18" s="360" customFormat="1" ht="15" customHeight="1" x14ac:dyDescent="0.2">
      <c r="B2683" s="548">
        <v>99</v>
      </c>
      <c r="C2683" s="315" t="s">
        <v>1344</v>
      </c>
      <c r="D2683" s="549">
        <f t="shared" si="31"/>
        <v>178.57142857142856</v>
      </c>
      <c r="E2683" s="549">
        <v>178.57142857142856</v>
      </c>
      <c r="F2683" s="550">
        <f t="shared" si="32"/>
        <v>2029.2207792207791</v>
      </c>
      <c r="G2683" s="550"/>
      <c r="H2683" s="549">
        <v>0</v>
      </c>
      <c r="I2683" s="551">
        <v>0</v>
      </c>
      <c r="J2683" s="552">
        <v>0</v>
      </c>
      <c r="K2683" s="5096">
        <v>0</v>
      </c>
      <c r="L2683" s="5097">
        <v>0</v>
      </c>
      <c r="M2683" s="553">
        <v>8.7999999999999995E-2</v>
      </c>
      <c r="N2683" s="553">
        <v>0.23319999999999999</v>
      </c>
      <c r="O2683" s="553">
        <v>0.27741732283464565</v>
      </c>
      <c r="P2683" s="553">
        <v>0.23319999999999999</v>
      </c>
      <c r="Q2683" s="553">
        <v>0.27741732283464565</v>
      </c>
      <c r="R2683" s="554" t="s">
        <v>2007</v>
      </c>
    </row>
    <row r="2684" spans="2:18" s="360" customFormat="1" ht="15" customHeight="1" x14ac:dyDescent="0.2">
      <c r="B2684" s="548">
        <v>100</v>
      </c>
      <c r="C2684" s="315" t="s">
        <v>1345</v>
      </c>
      <c r="D2684" s="549">
        <f t="shared" si="31"/>
        <v>35</v>
      </c>
      <c r="E2684" s="549">
        <v>35</v>
      </c>
      <c r="F2684" s="550">
        <f t="shared" si="32"/>
        <v>437.60940235058769</v>
      </c>
      <c r="G2684" s="550"/>
      <c r="H2684" s="549">
        <v>0</v>
      </c>
      <c r="I2684" s="551">
        <v>0</v>
      </c>
      <c r="J2684" s="552">
        <v>0</v>
      </c>
      <c r="K2684" s="5096">
        <v>0</v>
      </c>
      <c r="L2684" s="5097">
        <v>0</v>
      </c>
      <c r="M2684" s="553">
        <v>7.9979999999999996E-2</v>
      </c>
      <c r="N2684" s="553">
        <v>0.23319999999999999</v>
      </c>
      <c r="O2684" s="553">
        <v>0.30470000000000003</v>
      </c>
      <c r="P2684" s="553">
        <v>0.23319999999999999</v>
      </c>
      <c r="Q2684" s="553">
        <v>0.3</v>
      </c>
      <c r="R2684" s="554" t="s">
        <v>2007</v>
      </c>
    </row>
    <row r="2685" spans="2:18" s="360" customFormat="1" ht="15" customHeight="1" x14ac:dyDescent="0.2">
      <c r="B2685" s="548">
        <v>101</v>
      </c>
      <c r="C2685" s="315" t="s">
        <v>1346</v>
      </c>
      <c r="D2685" s="549">
        <f t="shared" si="31"/>
        <v>55</v>
      </c>
      <c r="E2685" s="549">
        <v>55</v>
      </c>
      <c r="F2685" s="550">
        <f t="shared" si="32"/>
        <v>687.67191797949488</v>
      </c>
      <c r="G2685" s="550"/>
      <c r="H2685" s="549">
        <v>0</v>
      </c>
      <c r="I2685" s="551">
        <v>0</v>
      </c>
      <c r="J2685" s="552">
        <v>0</v>
      </c>
      <c r="K2685" s="5096">
        <v>0</v>
      </c>
      <c r="L2685" s="5097">
        <v>0</v>
      </c>
      <c r="M2685" s="560">
        <v>7.9979999999999996E-2</v>
      </c>
      <c r="N2685" s="553">
        <v>0.23319999999999999</v>
      </c>
      <c r="O2685" s="553">
        <v>0.30470000000000003</v>
      </c>
      <c r="P2685" s="553">
        <v>0.23319999999999999</v>
      </c>
      <c r="Q2685" s="553">
        <v>0.3</v>
      </c>
      <c r="R2685" s="554" t="s">
        <v>2007</v>
      </c>
    </row>
    <row r="2686" spans="2:18" s="360" customFormat="1" ht="15" customHeight="1" x14ac:dyDescent="0.2">
      <c r="B2686" s="548">
        <v>102</v>
      </c>
      <c r="C2686" s="315" t="s">
        <v>1347</v>
      </c>
      <c r="D2686" s="549">
        <f t="shared" si="31"/>
        <v>70</v>
      </c>
      <c r="E2686" s="549">
        <v>70</v>
      </c>
      <c r="F2686" s="550">
        <f t="shared" si="32"/>
        <v>875.21880470117537</v>
      </c>
      <c r="G2686" s="550"/>
      <c r="H2686" s="549">
        <v>0</v>
      </c>
      <c r="I2686" s="551">
        <v>0</v>
      </c>
      <c r="J2686" s="552">
        <v>0</v>
      </c>
      <c r="K2686" s="5096">
        <v>0</v>
      </c>
      <c r="L2686" s="5097">
        <v>0</v>
      </c>
      <c r="M2686" s="553">
        <v>7.9979999999999996E-2</v>
      </c>
      <c r="N2686" s="553">
        <v>0.23319999999999999</v>
      </c>
      <c r="O2686" s="553">
        <v>0.30470000000000003</v>
      </c>
      <c r="P2686" s="553">
        <v>0.23319999999999999</v>
      </c>
      <c r="Q2686" s="553">
        <v>0.3</v>
      </c>
      <c r="R2686" s="554" t="s">
        <v>2007</v>
      </c>
    </row>
    <row r="2687" spans="2:18" s="360" customFormat="1" ht="15" customHeight="1" x14ac:dyDescent="0.2">
      <c r="B2687" s="548">
        <v>103</v>
      </c>
      <c r="C2687" s="315" t="s">
        <v>1348</v>
      </c>
      <c r="D2687" s="549">
        <f t="shared" si="31"/>
        <v>26</v>
      </c>
      <c r="E2687" s="549">
        <v>26</v>
      </c>
      <c r="F2687" s="550">
        <f t="shared" si="32"/>
        <v>325.08127031757942</v>
      </c>
      <c r="G2687" s="550"/>
      <c r="H2687" s="549">
        <v>0</v>
      </c>
      <c r="I2687" s="551">
        <v>0</v>
      </c>
      <c r="J2687" s="552">
        <v>0</v>
      </c>
      <c r="K2687" s="5096">
        <v>0</v>
      </c>
      <c r="L2687" s="5097">
        <v>0</v>
      </c>
      <c r="M2687" s="553">
        <v>7.9979999999999996E-2</v>
      </c>
      <c r="N2687" s="553">
        <v>0.23319999999999999</v>
      </c>
      <c r="O2687" s="553">
        <v>0.30470000000000003</v>
      </c>
      <c r="P2687" s="553">
        <v>0.23319999999999999</v>
      </c>
      <c r="Q2687" s="553">
        <v>0.3</v>
      </c>
      <c r="R2687" s="554" t="s">
        <v>2007</v>
      </c>
    </row>
    <row r="2688" spans="2:18" s="360" customFormat="1" ht="15" customHeight="1" x14ac:dyDescent="0.2">
      <c r="B2688" s="548">
        <v>104</v>
      </c>
      <c r="C2688" s="315" t="s">
        <v>1349</v>
      </c>
      <c r="D2688" s="549">
        <f t="shared" si="31"/>
        <v>8</v>
      </c>
      <c r="E2688" s="549">
        <v>8</v>
      </c>
      <c r="F2688" s="550">
        <f t="shared" si="32"/>
        <v>100</v>
      </c>
      <c r="G2688" s="550"/>
      <c r="H2688" s="549">
        <v>0</v>
      </c>
      <c r="I2688" s="551">
        <v>0</v>
      </c>
      <c r="J2688" s="552">
        <v>0</v>
      </c>
      <c r="K2688" s="5096">
        <v>0</v>
      </c>
      <c r="L2688" s="5097">
        <v>0</v>
      </c>
      <c r="M2688" s="553">
        <v>0.08</v>
      </c>
      <c r="N2688" s="553">
        <v>0.23319999999999999</v>
      </c>
      <c r="O2688" s="553">
        <v>0.23319999999999999</v>
      </c>
      <c r="P2688" s="553">
        <v>0.23319999999999999</v>
      </c>
      <c r="Q2688" s="553">
        <v>0.23319999999999999</v>
      </c>
      <c r="R2688" s="554" t="s">
        <v>2005</v>
      </c>
    </row>
    <row r="2689" spans="2:18" s="360" customFormat="1" ht="15" customHeight="1" x14ac:dyDescent="0.2">
      <c r="B2689" s="548">
        <v>105</v>
      </c>
      <c r="C2689" s="315" t="s">
        <v>1350</v>
      </c>
      <c r="D2689" s="549">
        <f t="shared" si="31"/>
        <v>8</v>
      </c>
      <c r="E2689" s="549">
        <v>8</v>
      </c>
      <c r="F2689" s="550">
        <f t="shared" si="32"/>
        <v>53.333333333333336</v>
      </c>
      <c r="G2689" s="550"/>
      <c r="H2689" s="549">
        <v>0</v>
      </c>
      <c r="I2689" s="551">
        <v>0</v>
      </c>
      <c r="J2689" s="552">
        <v>0</v>
      </c>
      <c r="K2689" s="5096">
        <v>0</v>
      </c>
      <c r="L2689" s="5097">
        <v>0</v>
      </c>
      <c r="M2689" s="553">
        <v>0.15</v>
      </c>
      <c r="N2689" s="553">
        <v>0.15</v>
      </c>
      <c r="O2689" s="553">
        <v>0.15</v>
      </c>
      <c r="P2689" s="553">
        <v>0.15</v>
      </c>
      <c r="Q2689" s="553">
        <v>0.15</v>
      </c>
      <c r="R2689" s="554" t="s">
        <v>2005</v>
      </c>
    </row>
    <row r="2690" spans="2:18" s="360" customFormat="1" ht="15" customHeight="1" x14ac:dyDescent="0.2">
      <c r="B2690" s="548">
        <v>106</v>
      </c>
      <c r="C2690" s="315" t="s">
        <v>1351</v>
      </c>
      <c r="D2690" s="549">
        <f t="shared" si="31"/>
        <v>8</v>
      </c>
      <c r="E2690" s="549">
        <v>8</v>
      </c>
      <c r="F2690" s="550">
        <f t="shared" si="32"/>
        <v>100</v>
      </c>
      <c r="G2690" s="550"/>
      <c r="H2690" s="549">
        <v>0</v>
      </c>
      <c r="I2690" s="551">
        <v>0</v>
      </c>
      <c r="J2690" s="552">
        <v>0</v>
      </c>
      <c r="K2690" s="5096">
        <v>0</v>
      </c>
      <c r="L2690" s="5097">
        <v>0</v>
      </c>
      <c r="M2690" s="553">
        <v>0.08</v>
      </c>
      <c r="N2690" s="553">
        <v>0.23319999999999999</v>
      </c>
      <c r="O2690" s="553">
        <v>0.23319999999999999</v>
      </c>
      <c r="P2690" s="553">
        <v>0.23319999999999999</v>
      </c>
      <c r="Q2690" s="553">
        <v>0.23319999999999999</v>
      </c>
      <c r="R2690" s="554" t="s">
        <v>2005</v>
      </c>
    </row>
    <row r="2691" spans="2:18" s="360" customFormat="1" ht="15" customHeight="1" x14ac:dyDescent="0.2">
      <c r="B2691" s="548">
        <v>107</v>
      </c>
      <c r="C2691" s="315" t="s">
        <v>1352</v>
      </c>
      <c r="D2691" s="549">
        <f t="shared" si="31"/>
        <v>8</v>
      </c>
      <c r="E2691" s="549">
        <v>8</v>
      </c>
      <c r="F2691" s="550">
        <f t="shared" si="32"/>
        <v>100</v>
      </c>
      <c r="G2691" s="550"/>
      <c r="H2691" s="549">
        <v>0</v>
      </c>
      <c r="I2691" s="551">
        <v>0</v>
      </c>
      <c r="J2691" s="552">
        <v>0</v>
      </c>
      <c r="K2691" s="5096">
        <v>0</v>
      </c>
      <c r="L2691" s="5097">
        <v>0</v>
      </c>
      <c r="M2691" s="553">
        <v>0.08</v>
      </c>
      <c r="N2691" s="553">
        <v>0.23319999999999999</v>
      </c>
      <c r="O2691" s="553">
        <v>0.23319999999999999</v>
      </c>
      <c r="P2691" s="553">
        <v>0.23319999999999999</v>
      </c>
      <c r="Q2691" s="553">
        <v>0.23319999999999999</v>
      </c>
      <c r="R2691" s="554" t="s">
        <v>2005</v>
      </c>
    </row>
    <row r="2692" spans="2:18" s="360" customFormat="1" ht="15" customHeight="1" x14ac:dyDescent="0.2">
      <c r="B2692" s="548">
        <v>108</v>
      </c>
      <c r="C2692" s="315" t="s">
        <v>1353</v>
      </c>
      <c r="D2692" s="549">
        <f t="shared" si="31"/>
        <v>8</v>
      </c>
      <c r="E2692" s="549">
        <v>8</v>
      </c>
      <c r="F2692" s="550">
        <f t="shared" si="32"/>
        <v>100</v>
      </c>
      <c r="G2692" s="550"/>
      <c r="H2692" s="549">
        <v>0</v>
      </c>
      <c r="I2692" s="551">
        <v>0</v>
      </c>
      <c r="J2692" s="552">
        <v>0</v>
      </c>
      <c r="K2692" s="5096">
        <v>0</v>
      </c>
      <c r="L2692" s="5097">
        <v>0</v>
      </c>
      <c r="M2692" s="553">
        <v>0.08</v>
      </c>
      <c r="N2692" s="553">
        <v>0.23319999999999999</v>
      </c>
      <c r="O2692" s="553">
        <v>0.23319999999999999</v>
      </c>
      <c r="P2692" s="553">
        <v>0.23319999999999999</v>
      </c>
      <c r="Q2692" s="553">
        <v>0.23319999999999999</v>
      </c>
      <c r="R2692" s="554" t="s">
        <v>2005</v>
      </c>
    </row>
    <row r="2693" spans="2:18" s="360" customFormat="1" ht="15" customHeight="1" x14ac:dyDescent="0.2">
      <c r="B2693" s="548">
        <v>109</v>
      </c>
      <c r="C2693" s="315" t="s">
        <v>1354</v>
      </c>
      <c r="D2693" s="549">
        <f t="shared" si="31"/>
        <v>8</v>
      </c>
      <c r="E2693" s="549">
        <v>8</v>
      </c>
      <c r="F2693" s="550">
        <f t="shared" si="32"/>
        <v>100</v>
      </c>
      <c r="G2693" s="550"/>
      <c r="H2693" s="549">
        <v>0</v>
      </c>
      <c r="I2693" s="551">
        <v>0</v>
      </c>
      <c r="J2693" s="552">
        <v>0</v>
      </c>
      <c r="K2693" s="5096">
        <v>0</v>
      </c>
      <c r="L2693" s="5097">
        <v>0</v>
      </c>
      <c r="M2693" s="553">
        <v>0.08</v>
      </c>
      <c r="N2693" s="553">
        <v>0.23319999999999999</v>
      </c>
      <c r="O2693" s="553">
        <v>0.23319999999999999</v>
      </c>
      <c r="P2693" s="553">
        <v>0.23319999999999999</v>
      </c>
      <c r="Q2693" s="553">
        <v>0.23319999999999999</v>
      </c>
      <c r="R2693" s="554" t="s">
        <v>2005</v>
      </c>
    </row>
    <row r="2694" spans="2:18" s="360" customFormat="1" ht="15" customHeight="1" x14ac:dyDescent="0.2">
      <c r="B2694" s="548">
        <v>110</v>
      </c>
      <c r="C2694" s="315" t="s">
        <v>1355</v>
      </c>
      <c r="D2694" s="549">
        <f t="shared" si="31"/>
        <v>8</v>
      </c>
      <c r="E2694" s="549">
        <v>8</v>
      </c>
      <c r="F2694" s="550">
        <f t="shared" si="32"/>
        <v>100</v>
      </c>
      <c r="G2694" s="550"/>
      <c r="H2694" s="549">
        <v>0</v>
      </c>
      <c r="I2694" s="551">
        <v>0</v>
      </c>
      <c r="J2694" s="552">
        <v>0</v>
      </c>
      <c r="K2694" s="5096">
        <v>0</v>
      </c>
      <c r="L2694" s="5097">
        <v>0</v>
      </c>
      <c r="M2694" s="553">
        <v>0.08</v>
      </c>
      <c r="N2694" s="553">
        <v>0.23319999999999999</v>
      </c>
      <c r="O2694" s="553">
        <v>0.23319999999999999</v>
      </c>
      <c r="P2694" s="553">
        <v>0.23319999999999999</v>
      </c>
      <c r="Q2694" s="553">
        <v>0.23319999999999999</v>
      </c>
      <c r="R2694" s="554" t="s">
        <v>2005</v>
      </c>
    </row>
    <row r="2695" spans="2:18" s="360" customFormat="1" ht="15" customHeight="1" x14ac:dyDescent="0.2">
      <c r="B2695" s="548">
        <v>111</v>
      </c>
      <c r="C2695" s="315" t="s">
        <v>1356</v>
      </c>
      <c r="D2695" s="549">
        <f t="shared" si="31"/>
        <v>8</v>
      </c>
      <c r="E2695" s="549">
        <v>8</v>
      </c>
      <c r="F2695" s="550">
        <f t="shared" si="32"/>
        <v>100</v>
      </c>
      <c r="G2695" s="550"/>
      <c r="H2695" s="549">
        <v>0</v>
      </c>
      <c r="I2695" s="551">
        <v>0</v>
      </c>
      <c r="J2695" s="552">
        <v>0</v>
      </c>
      <c r="K2695" s="5096">
        <v>0</v>
      </c>
      <c r="L2695" s="5097">
        <v>0</v>
      </c>
      <c r="M2695" s="553">
        <v>0.08</v>
      </c>
      <c r="N2695" s="553">
        <v>0.23319999999999999</v>
      </c>
      <c r="O2695" s="553">
        <v>0.23319999999999999</v>
      </c>
      <c r="P2695" s="553">
        <v>0.23319999999999999</v>
      </c>
      <c r="Q2695" s="553">
        <v>0.23319999999999999</v>
      </c>
      <c r="R2695" s="554" t="s">
        <v>2005</v>
      </c>
    </row>
    <row r="2696" spans="2:18" s="360" customFormat="1" ht="15" customHeight="1" x14ac:dyDescent="0.2">
      <c r="B2696" s="548">
        <v>112</v>
      </c>
      <c r="C2696" s="315" t="s">
        <v>1357</v>
      </c>
      <c r="D2696" s="549">
        <f t="shared" si="31"/>
        <v>8</v>
      </c>
      <c r="E2696" s="549">
        <v>8</v>
      </c>
      <c r="F2696" s="550">
        <f t="shared" si="32"/>
        <v>100</v>
      </c>
      <c r="G2696" s="550"/>
      <c r="H2696" s="549">
        <v>0</v>
      </c>
      <c r="I2696" s="551">
        <v>0</v>
      </c>
      <c r="J2696" s="552">
        <v>0</v>
      </c>
      <c r="K2696" s="5096">
        <v>0</v>
      </c>
      <c r="L2696" s="5097">
        <v>0</v>
      </c>
      <c r="M2696" s="553">
        <v>0.08</v>
      </c>
      <c r="N2696" s="553">
        <v>0.23319999999999999</v>
      </c>
      <c r="O2696" s="553">
        <v>0.23319999999999999</v>
      </c>
      <c r="P2696" s="553">
        <v>0.23319999999999999</v>
      </c>
      <c r="Q2696" s="553">
        <v>0.23319999999999999</v>
      </c>
      <c r="R2696" s="554" t="s">
        <v>2005</v>
      </c>
    </row>
    <row r="2697" spans="2:18" s="360" customFormat="1" ht="15" customHeight="1" x14ac:dyDescent="0.2">
      <c r="B2697" s="555">
        <v>113</v>
      </c>
      <c r="C2697" s="556" t="s">
        <v>678</v>
      </c>
      <c r="D2697" s="557">
        <f t="shared" si="31"/>
        <v>8</v>
      </c>
      <c r="E2697" s="557">
        <v>8</v>
      </c>
      <c r="F2697" s="558">
        <f t="shared" si="32"/>
        <v>53.333333333333336</v>
      </c>
      <c r="G2697" s="558"/>
      <c r="H2697" s="557">
        <v>0</v>
      </c>
      <c r="I2697" s="559">
        <v>0</v>
      </c>
      <c r="J2697" s="552">
        <v>0</v>
      </c>
      <c r="K2697" s="5111">
        <v>0</v>
      </c>
      <c r="L2697" s="5112">
        <v>0</v>
      </c>
      <c r="M2697" s="560">
        <v>0.15</v>
      </c>
      <c r="N2697" s="560">
        <v>0.15</v>
      </c>
      <c r="O2697" s="560">
        <v>0.15</v>
      </c>
      <c r="P2697" s="560">
        <v>0.15</v>
      </c>
      <c r="Q2697" s="560">
        <v>0.15</v>
      </c>
      <c r="R2697" s="561" t="s">
        <v>2005</v>
      </c>
    </row>
    <row r="2698" spans="2:18" s="360" customFormat="1" ht="15" customHeight="1" x14ac:dyDescent="0.2">
      <c r="B2698" s="548">
        <v>114</v>
      </c>
      <c r="C2698" s="315" t="s">
        <v>679</v>
      </c>
      <c r="D2698" s="549">
        <f t="shared" si="31"/>
        <v>8</v>
      </c>
      <c r="E2698" s="549">
        <v>8</v>
      </c>
      <c r="F2698" s="550">
        <f t="shared" si="32"/>
        <v>53.333333333333336</v>
      </c>
      <c r="G2698" s="550"/>
      <c r="H2698" s="549">
        <v>0</v>
      </c>
      <c r="I2698" s="551">
        <v>0</v>
      </c>
      <c r="J2698" s="552">
        <v>0</v>
      </c>
      <c r="K2698" s="5096">
        <v>0</v>
      </c>
      <c r="L2698" s="5097">
        <v>0</v>
      </c>
      <c r="M2698" s="553">
        <v>0.15</v>
      </c>
      <c r="N2698" s="553">
        <v>0.15</v>
      </c>
      <c r="O2698" s="553">
        <v>0.15</v>
      </c>
      <c r="P2698" s="553">
        <v>0.15</v>
      </c>
      <c r="Q2698" s="553">
        <v>0.15</v>
      </c>
      <c r="R2698" s="554" t="s">
        <v>2005</v>
      </c>
    </row>
    <row r="2699" spans="2:18" s="360" customFormat="1" ht="15" customHeight="1" x14ac:dyDescent="0.2">
      <c r="B2699" s="548">
        <v>115</v>
      </c>
      <c r="C2699" s="315" t="s">
        <v>680</v>
      </c>
      <c r="D2699" s="549">
        <f t="shared" si="31"/>
        <v>8</v>
      </c>
      <c r="E2699" s="549">
        <v>8</v>
      </c>
      <c r="F2699" s="550">
        <f t="shared" si="32"/>
        <v>53.333333333333336</v>
      </c>
      <c r="G2699" s="550"/>
      <c r="H2699" s="549">
        <v>0</v>
      </c>
      <c r="I2699" s="551">
        <v>0</v>
      </c>
      <c r="J2699" s="552">
        <v>0</v>
      </c>
      <c r="K2699" s="5096">
        <v>0</v>
      </c>
      <c r="L2699" s="5097">
        <v>0</v>
      </c>
      <c r="M2699" s="553">
        <v>0.15</v>
      </c>
      <c r="N2699" s="553">
        <v>0.15</v>
      </c>
      <c r="O2699" s="553">
        <v>0.15</v>
      </c>
      <c r="P2699" s="553">
        <v>0.15</v>
      </c>
      <c r="Q2699" s="553">
        <v>0.15</v>
      </c>
      <c r="R2699" s="554" t="s">
        <v>2005</v>
      </c>
    </row>
    <row r="2700" spans="2:18" s="360" customFormat="1" ht="15" customHeight="1" x14ac:dyDescent="0.2">
      <c r="B2700" s="548">
        <v>116</v>
      </c>
      <c r="C2700" s="315" t="s">
        <v>681</v>
      </c>
      <c r="D2700" s="549">
        <f t="shared" si="31"/>
        <v>8</v>
      </c>
      <c r="E2700" s="549">
        <v>8</v>
      </c>
      <c r="F2700" s="550">
        <f t="shared" si="32"/>
        <v>53.333333333333336</v>
      </c>
      <c r="G2700" s="550"/>
      <c r="H2700" s="549">
        <v>0</v>
      </c>
      <c r="I2700" s="551">
        <v>0</v>
      </c>
      <c r="J2700" s="552">
        <v>0</v>
      </c>
      <c r="K2700" s="5096">
        <v>0</v>
      </c>
      <c r="L2700" s="5097">
        <v>0</v>
      </c>
      <c r="M2700" s="553">
        <v>0.15</v>
      </c>
      <c r="N2700" s="553">
        <v>0.15</v>
      </c>
      <c r="O2700" s="553">
        <v>0.15</v>
      </c>
      <c r="P2700" s="553">
        <v>0.15</v>
      </c>
      <c r="Q2700" s="553">
        <v>0.15</v>
      </c>
      <c r="R2700" s="554" t="s">
        <v>2005</v>
      </c>
    </row>
    <row r="2701" spans="2:18" s="360" customFormat="1" ht="15" customHeight="1" x14ac:dyDescent="0.2">
      <c r="B2701" s="548">
        <v>117</v>
      </c>
      <c r="C2701" s="315" t="s">
        <v>682</v>
      </c>
      <c r="D2701" s="549">
        <f t="shared" si="31"/>
        <v>8</v>
      </c>
      <c r="E2701" s="549">
        <v>8</v>
      </c>
      <c r="F2701" s="550">
        <f t="shared" si="32"/>
        <v>53.333333333333336</v>
      </c>
      <c r="G2701" s="550"/>
      <c r="H2701" s="549">
        <v>0</v>
      </c>
      <c r="I2701" s="551">
        <v>0</v>
      </c>
      <c r="J2701" s="552">
        <v>0</v>
      </c>
      <c r="K2701" s="5096">
        <v>0</v>
      </c>
      <c r="L2701" s="5097">
        <v>0</v>
      </c>
      <c r="M2701" s="553">
        <v>0.15</v>
      </c>
      <c r="N2701" s="553">
        <v>0.15</v>
      </c>
      <c r="O2701" s="553">
        <v>0.15</v>
      </c>
      <c r="P2701" s="553">
        <v>0.15</v>
      </c>
      <c r="Q2701" s="553">
        <v>0.15</v>
      </c>
      <c r="R2701" s="554" t="s">
        <v>2005</v>
      </c>
    </row>
    <row r="2702" spans="2:18" s="360" customFormat="1" ht="15" customHeight="1" x14ac:dyDescent="0.2">
      <c r="B2702" s="548">
        <v>118</v>
      </c>
      <c r="C2702" s="315" t="s">
        <v>683</v>
      </c>
      <c r="D2702" s="549">
        <f t="shared" si="31"/>
        <v>8</v>
      </c>
      <c r="E2702" s="549">
        <v>8</v>
      </c>
      <c r="F2702" s="550">
        <f t="shared" si="32"/>
        <v>53.333333333333336</v>
      </c>
      <c r="G2702" s="550"/>
      <c r="H2702" s="549">
        <v>0</v>
      </c>
      <c r="I2702" s="551">
        <v>0</v>
      </c>
      <c r="J2702" s="552">
        <v>0</v>
      </c>
      <c r="K2702" s="5096">
        <v>0</v>
      </c>
      <c r="L2702" s="5097">
        <v>0</v>
      </c>
      <c r="M2702" s="553">
        <v>0.15</v>
      </c>
      <c r="N2702" s="553">
        <v>0.15</v>
      </c>
      <c r="O2702" s="553">
        <v>0.15</v>
      </c>
      <c r="P2702" s="553">
        <v>0.15</v>
      </c>
      <c r="Q2702" s="553">
        <v>0.15</v>
      </c>
      <c r="R2702" s="554" t="s">
        <v>2005</v>
      </c>
    </row>
    <row r="2703" spans="2:18" s="360" customFormat="1" ht="15" customHeight="1" x14ac:dyDescent="0.2">
      <c r="B2703" s="548">
        <v>119</v>
      </c>
      <c r="C2703" s="315" t="s">
        <v>684</v>
      </c>
      <c r="D2703" s="549">
        <f t="shared" si="31"/>
        <v>8</v>
      </c>
      <c r="E2703" s="549">
        <v>8</v>
      </c>
      <c r="F2703" s="550">
        <f t="shared" si="32"/>
        <v>53.333333333333336</v>
      </c>
      <c r="G2703" s="550"/>
      <c r="H2703" s="549">
        <v>0</v>
      </c>
      <c r="I2703" s="551">
        <v>0</v>
      </c>
      <c r="J2703" s="552">
        <v>0</v>
      </c>
      <c r="K2703" s="5096">
        <v>0</v>
      </c>
      <c r="L2703" s="5097">
        <v>0</v>
      </c>
      <c r="M2703" s="553">
        <v>0.15</v>
      </c>
      <c r="N2703" s="553">
        <v>0.15</v>
      </c>
      <c r="O2703" s="553">
        <v>0.15</v>
      </c>
      <c r="P2703" s="553">
        <v>0.15</v>
      </c>
      <c r="Q2703" s="553">
        <v>0.15</v>
      </c>
      <c r="R2703" s="554" t="s">
        <v>2005</v>
      </c>
    </row>
    <row r="2704" spans="2:18" s="360" customFormat="1" ht="15" customHeight="1" x14ac:dyDescent="0.2">
      <c r="B2704" s="548">
        <v>120</v>
      </c>
      <c r="C2704" s="315" t="s">
        <v>685</v>
      </c>
      <c r="D2704" s="549">
        <f t="shared" si="31"/>
        <v>20</v>
      </c>
      <c r="E2704" s="549">
        <v>20</v>
      </c>
      <c r="F2704" s="550">
        <f t="shared" si="32"/>
        <v>250</v>
      </c>
      <c r="G2704" s="550"/>
      <c r="H2704" s="549">
        <v>0</v>
      </c>
      <c r="I2704" s="551">
        <v>0</v>
      </c>
      <c r="J2704" s="552">
        <v>0</v>
      </c>
      <c r="K2704" s="5096">
        <v>0</v>
      </c>
      <c r="L2704" s="5097">
        <v>0</v>
      </c>
      <c r="M2704" s="553">
        <v>0.08</v>
      </c>
      <c r="N2704" s="553">
        <v>0.23319999999999999</v>
      </c>
      <c r="O2704" s="553">
        <v>0.23319999999999999</v>
      </c>
      <c r="P2704" s="553">
        <v>0.23319999999999999</v>
      </c>
      <c r="Q2704" s="553">
        <v>0.23319999999999999</v>
      </c>
      <c r="R2704" s="554" t="s">
        <v>2005</v>
      </c>
    </row>
    <row r="2705" spans="2:18" s="360" customFormat="1" ht="15" customHeight="1" x14ac:dyDescent="0.2">
      <c r="B2705" s="548">
        <v>121</v>
      </c>
      <c r="C2705" s="315" t="s">
        <v>686</v>
      </c>
      <c r="D2705" s="549">
        <f t="shared" si="31"/>
        <v>25</v>
      </c>
      <c r="E2705" s="549">
        <v>25</v>
      </c>
      <c r="F2705" s="550">
        <f t="shared" si="32"/>
        <v>312.5</v>
      </c>
      <c r="G2705" s="550"/>
      <c r="H2705" s="549">
        <v>0</v>
      </c>
      <c r="I2705" s="551">
        <v>0</v>
      </c>
      <c r="J2705" s="552">
        <v>0</v>
      </c>
      <c r="K2705" s="5096">
        <v>0</v>
      </c>
      <c r="L2705" s="5097">
        <v>0</v>
      </c>
      <c r="M2705" s="553">
        <v>0.08</v>
      </c>
      <c r="N2705" s="553">
        <v>0.23319999999999999</v>
      </c>
      <c r="O2705" s="553">
        <v>0.23319999999999999</v>
      </c>
      <c r="P2705" s="553">
        <v>0.23319999999999999</v>
      </c>
      <c r="Q2705" s="553">
        <v>0.23319999999999999</v>
      </c>
      <c r="R2705" s="554" t="s">
        <v>2005</v>
      </c>
    </row>
    <row r="2706" spans="2:18" s="360" customFormat="1" ht="15" customHeight="1" x14ac:dyDescent="0.2">
      <c r="B2706" s="548">
        <v>122</v>
      </c>
      <c r="C2706" s="315" t="s">
        <v>687</v>
      </c>
      <c r="D2706" s="549">
        <f t="shared" si="31"/>
        <v>30</v>
      </c>
      <c r="E2706" s="549">
        <v>30</v>
      </c>
      <c r="F2706" s="550">
        <f t="shared" si="32"/>
        <v>375</v>
      </c>
      <c r="G2706" s="550"/>
      <c r="H2706" s="549">
        <v>0</v>
      </c>
      <c r="I2706" s="551">
        <v>0</v>
      </c>
      <c r="J2706" s="552">
        <v>0</v>
      </c>
      <c r="K2706" s="5096">
        <v>0</v>
      </c>
      <c r="L2706" s="5097">
        <v>0</v>
      </c>
      <c r="M2706" s="553">
        <v>0.08</v>
      </c>
      <c r="N2706" s="553">
        <v>0.23319999999999999</v>
      </c>
      <c r="O2706" s="553">
        <v>0.23319999999999999</v>
      </c>
      <c r="P2706" s="553">
        <v>0.23319999999999999</v>
      </c>
      <c r="Q2706" s="553">
        <v>0.23319999999999999</v>
      </c>
      <c r="R2706" s="554" t="s">
        <v>2005</v>
      </c>
    </row>
    <row r="2707" spans="2:18" s="360" customFormat="1" ht="15" customHeight="1" x14ac:dyDescent="0.2">
      <c r="B2707" s="548">
        <v>123</v>
      </c>
      <c r="C2707" s="315" t="s">
        <v>688</v>
      </c>
      <c r="D2707" s="549">
        <f t="shared" si="31"/>
        <v>50</v>
      </c>
      <c r="E2707" s="549">
        <v>50</v>
      </c>
      <c r="F2707" s="550">
        <f t="shared" si="32"/>
        <v>625</v>
      </c>
      <c r="G2707" s="550"/>
      <c r="H2707" s="549">
        <v>0</v>
      </c>
      <c r="I2707" s="551">
        <v>0</v>
      </c>
      <c r="J2707" s="552">
        <v>0</v>
      </c>
      <c r="K2707" s="5096">
        <v>0</v>
      </c>
      <c r="L2707" s="5097">
        <v>0</v>
      </c>
      <c r="M2707" s="553">
        <v>0.08</v>
      </c>
      <c r="N2707" s="553">
        <v>0.23319999999999999</v>
      </c>
      <c r="O2707" s="553">
        <v>0.23319999999999999</v>
      </c>
      <c r="P2707" s="553">
        <v>0.23319999999999999</v>
      </c>
      <c r="Q2707" s="553">
        <v>0.23319999999999999</v>
      </c>
      <c r="R2707" s="554" t="s">
        <v>2005</v>
      </c>
    </row>
    <row r="2708" spans="2:18" s="360" customFormat="1" ht="15" customHeight="1" x14ac:dyDescent="0.2">
      <c r="B2708" s="548">
        <v>124</v>
      </c>
      <c r="C2708" s="315" t="s">
        <v>689</v>
      </c>
      <c r="D2708" s="549">
        <f t="shared" si="31"/>
        <v>20</v>
      </c>
      <c r="E2708" s="549">
        <v>20</v>
      </c>
      <c r="F2708" s="550">
        <f t="shared" si="32"/>
        <v>133.33333333333334</v>
      </c>
      <c r="G2708" s="550"/>
      <c r="H2708" s="549">
        <v>0</v>
      </c>
      <c r="I2708" s="551">
        <v>0</v>
      </c>
      <c r="J2708" s="552">
        <v>0</v>
      </c>
      <c r="K2708" s="5096">
        <v>0</v>
      </c>
      <c r="L2708" s="5097">
        <v>0</v>
      </c>
      <c r="M2708" s="553">
        <v>0.15</v>
      </c>
      <c r="N2708" s="553">
        <v>0.15</v>
      </c>
      <c r="O2708" s="553">
        <v>0.15</v>
      </c>
      <c r="P2708" s="553">
        <v>0.15</v>
      </c>
      <c r="Q2708" s="553">
        <v>0.15</v>
      </c>
      <c r="R2708" s="554" t="s">
        <v>2005</v>
      </c>
    </row>
    <row r="2709" spans="2:18" s="360" customFormat="1" ht="15" customHeight="1" x14ac:dyDescent="0.2">
      <c r="B2709" s="555">
        <v>125</v>
      </c>
      <c r="C2709" s="556" t="s">
        <v>690</v>
      </c>
      <c r="D2709" s="557">
        <f t="shared" si="31"/>
        <v>25</v>
      </c>
      <c r="E2709" s="557">
        <v>25</v>
      </c>
      <c r="F2709" s="558">
        <f t="shared" si="32"/>
        <v>166.66666666666669</v>
      </c>
      <c r="G2709" s="558"/>
      <c r="H2709" s="557">
        <v>0</v>
      </c>
      <c r="I2709" s="559">
        <v>0</v>
      </c>
      <c r="J2709" s="552">
        <v>0</v>
      </c>
      <c r="K2709" s="5111">
        <v>0</v>
      </c>
      <c r="L2709" s="5112">
        <v>0</v>
      </c>
      <c r="M2709" s="560">
        <v>0.15</v>
      </c>
      <c r="N2709" s="560">
        <v>0.15</v>
      </c>
      <c r="O2709" s="560">
        <v>0.15</v>
      </c>
      <c r="P2709" s="560">
        <v>0.15</v>
      </c>
      <c r="Q2709" s="560">
        <v>0.15</v>
      </c>
      <c r="R2709" s="561" t="s">
        <v>2005</v>
      </c>
    </row>
    <row r="2710" spans="2:18" s="360" customFormat="1" ht="15" customHeight="1" x14ac:dyDescent="0.2">
      <c r="B2710" s="548">
        <v>126</v>
      </c>
      <c r="C2710" s="315" t="s">
        <v>691</v>
      </c>
      <c r="D2710" s="549">
        <f t="shared" si="31"/>
        <v>30</v>
      </c>
      <c r="E2710" s="549">
        <v>30</v>
      </c>
      <c r="F2710" s="550">
        <f t="shared" si="32"/>
        <v>200</v>
      </c>
      <c r="G2710" s="550"/>
      <c r="H2710" s="549">
        <v>0</v>
      </c>
      <c r="I2710" s="551">
        <v>0</v>
      </c>
      <c r="J2710" s="552">
        <v>0</v>
      </c>
      <c r="K2710" s="5096">
        <v>0</v>
      </c>
      <c r="L2710" s="5097">
        <v>0</v>
      </c>
      <c r="M2710" s="553">
        <v>0.15</v>
      </c>
      <c r="N2710" s="553">
        <v>0.15</v>
      </c>
      <c r="O2710" s="553">
        <v>0.15</v>
      </c>
      <c r="P2710" s="553">
        <v>0.15</v>
      </c>
      <c r="Q2710" s="553">
        <v>0.15</v>
      </c>
      <c r="R2710" s="554" t="s">
        <v>2005</v>
      </c>
    </row>
    <row r="2711" spans="2:18" s="360" customFormat="1" ht="15" customHeight="1" x14ac:dyDescent="0.2">
      <c r="B2711" s="548">
        <v>127</v>
      </c>
      <c r="C2711" s="315" t="s">
        <v>692</v>
      </c>
      <c r="D2711" s="549">
        <f t="shared" si="31"/>
        <v>50</v>
      </c>
      <c r="E2711" s="549">
        <v>50</v>
      </c>
      <c r="F2711" s="550">
        <f t="shared" si="32"/>
        <v>333.33333333333337</v>
      </c>
      <c r="G2711" s="550"/>
      <c r="H2711" s="549">
        <v>0</v>
      </c>
      <c r="I2711" s="551">
        <v>0</v>
      </c>
      <c r="J2711" s="552">
        <v>0</v>
      </c>
      <c r="K2711" s="5096">
        <v>0</v>
      </c>
      <c r="L2711" s="5097">
        <v>0</v>
      </c>
      <c r="M2711" s="553">
        <v>0.15</v>
      </c>
      <c r="N2711" s="553">
        <v>0.15</v>
      </c>
      <c r="O2711" s="553">
        <v>0.15</v>
      </c>
      <c r="P2711" s="553">
        <v>0.15</v>
      </c>
      <c r="Q2711" s="553">
        <v>0.15</v>
      </c>
      <c r="R2711" s="554" t="s">
        <v>2005</v>
      </c>
    </row>
    <row r="2712" spans="2:18" s="360" customFormat="1" ht="15" customHeight="1" x14ac:dyDescent="0.2">
      <c r="B2712" s="548">
        <v>128</v>
      </c>
      <c r="C2712" s="315" t="s">
        <v>693</v>
      </c>
      <c r="D2712" s="549">
        <f t="shared" si="31"/>
        <v>20</v>
      </c>
      <c r="E2712" s="549">
        <v>20</v>
      </c>
      <c r="F2712" s="550">
        <f t="shared" si="32"/>
        <v>250</v>
      </c>
      <c r="G2712" s="550"/>
      <c r="H2712" s="549">
        <v>0</v>
      </c>
      <c r="I2712" s="551">
        <v>0</v>
      </c>
      <c r="J2712" s="552">
        <v>0</v>
      </c>
      <c r="K2712" s="5096">
        <v>0</v>
      </c>
      <c r="L2712" s="5097">
        <v>0</v>
      </c>
      <c r="M2712" s="553">
        <v>0.08</v>
      </c>
      <c r="N2712" s="553">
        <v>0.23319999999999999</v>
      </c>
      <c r="O2712" s="553">
        <v>0.23319999999999999</v>
      </c>
      <c r="P2712" s="553">
        <v>0.23319999999999999</v>
      </c>
      <c r="Q2712" s="553">
        <v>0.23319999999999999</v>
      </c>
      <c r="R2712" s="554" t="s">
        <v>2005</v>
      </c>
    </row>
    <row r="2713" spans="2:18" s="360" customFormat="1" ht="15" customHeight="1" x14ac:dyDescent="0.2">
      <c r="B2713" s="548">
        <v>129</v>
      </c>
      <c r="C2713" s="315" t="s">
        <v>694</v>
      </c>
      <c r="D2713" s="549">
        <f t="shared" si="31"/>
        <v>25</v>
      </c>
      <c r="E2713" s="549">
        <v>25</v>
      </c>
      <c r="F2713" s="550">
        <f t="shared" si="32"/>
        <v>312.5</v>
      </c>
      <c r="G2713" s="550"/>
      <c r="H2713" s="549">
        <v>0</v>
      </c>
      <c r="I2713" s="551">
        <v>0</v>
      </c>
      <c r="J2713" s="552">
        <v>0</v>
      </c>
      <c r="K2713" s="5096">
        <v>0</v>
      </c>
      <c r="L2713" s="5097">
        <v>0</v>
      </c>
      <c r="M2713" s="553">
        <v>0.08</v>
      </c>
      <c r="N2713" s="553">
        <v>0.23319999999999999</v>
      </c>
      <c r="O2713" s="553">
        <v>0.23319999999999999</v>
      </c>
      <c r="P2713" s="553">
        <v>0.23319999999999999</v>
      </c>
      <c r="Q2713" s="553">
        <v>0.23319999999999999</v>
      </c>
      <c r="R2713" s="554" t="s">
        <v>2005</v>
      </c>
    </row>
    <row r="2714" spans="2:18" s="360" customFormat="1" ht="15" customHeight="1" x14ac:dyDescent="0.2">
      <c r="B2714" s="548">
        <v>130</v>
      </c>
      <c r="C2714" s="315" t="s">
        <v>695</v>
      </c>
      <c r="D2714" s="549">
        <f t="shared" si="31"/>
        <v>30</v>
      </c>
      <c r="E2714" s="549">
        <v>30</v>
      </c>
      <c r="F2714" s="550">
        <f t="shared" si="32"/>
        <v>375</v>
      </c>
      <c r="G2714" s="550"/>
      <c r="H2714" s="549">
        <v>0</v>
      </c>
      <c r="I2714" s="551">
        <v>0</v>
      </c>
      <c r="J2714" s="552">
        <v>0</v>
      </c>
      <c r="K2714" s="5096">
        <v>0</v>
      </c>
      <c r="L2714" s="5097">
        <v>0</v>
      </c>
      <c r="M2714" s="553">
        <v>0.08</v>
      </c>
      <c r="N2714" s="553">
        <v>0.23319999999999999</v>
      </c>
      <c r="O2714" s="553">
        <v>0.23319999999999999</v>
      </c>
      <c r="P2714" s="553">
        <v>0.23319999999999999</v>
      </c>
      <c r="Q2714" s="553">
        <v>0.23319999999999999</v>
      </c>
      <c r="R2714" s="554" t="s">
        <v>2005</v>
      </c>
    </row>
    <row r="2715" spans="2:18" s="360" customFormat="1" ht="15" customHeight="1" x14ac:dyDescent="0.2">
      <c r="B2715" s="548">
        <v>131</v>
      </c>
      <c r="C2715" s="315" t="s">
        <v>696</v>
      </c>
      <c r="D2715" s="549">
        <f t="shared" ref="D2715:D2778" si="33">+E2715+H2715+J2715</f>
        <v>50</v>
      </c>
      <c r="E2715" s="549">
        <v>50</v>
      </c>
      <c r="F2715" s="550">
        <f t="shared" ref="F2715:F2778" si="34">E2715/M2715</f>
        <v>625</v>
      </c>
      <c r="G2715" s="550"/>
      <c r="H2715" s="549">
        <v>0</v>
      </c>
      <c r="I2715" s="551">
        <v>0</v>
      </c>
      <c r="J2715" s="552">
        <v>0</v>
      </c>
      <c r="K2715" s="5096">
        <v>0</v>
      </c>
      <c r="L2715" s="5097">
        <v>0</v>
      </c>
      <c r="M2715" s="553">
        <v>0.08</v>
      </c>
      <c r="N2715" s="553">
        <v>0.23319999999999999</v>
      </c>
      <c r="O2715" s="553">
        <v>0.23319999999999999</v>
      </c>
      <c r="P2715" s="553">
        <v>0.23319999999999999</v>
      </c>
      <c r="Q2715" s="553">
        <v>0.23319999999999999</v>
      </c>
      <c r="R2715" s="554" t="s">
        <v>2005</v>
      </c>
    </row>
    <row r="2716" spans="2:18" s="360" customFormat="1" ht="15" customHeight="1" x14ac:dyDescent="0.2">
      <c r="B2716" s="548">
        <v>132</v>
      </c>
      <c r="C2716" s="315" t="s">
        <v>697</v>
      </c>
      <c r="D2716" s="549">
        <f t="shared" si="33"/>
        <v>20</v>
      </c>
      <c r="E2716" s="549">
        <v>20</v>
      </c>
      <c r="F2716" s="550">
        <f t="shared" si="34"/>
        <v>133.33333333333334</v>
      </c>
      <c r="G2716" s="550"/>
      <c r="H2716" s="549">
        <v>0</v>
      </c>
      <c r="I2716" s="551">
        <v>0</v>
      </c>
      <c r="J2716" s="552">
        <v>0</v>
      </c>
      <c r="K2716" s="5096">
        <v>0</v>
      </c>
      <c r="L2716" s="5097">
        <v>0</v>
      </c>
      <c r="M2716" s="553">
        <v>0.15</v>
      </c>
      <c r="N2716" s="553">
        <v>0.15</v>
      </c>
      <c r="O2716" s="553">
        <v>0.15</v>
      </c>
      <c r="P2716" s="553">
        <v>0.15</v>
      </c>
      <c r="Q2716" s="553">
        <v>0.15</v>
      </c>
      <c r="R2716" s="554" t="s">
        <v>2005</v>
      </c>
    </row>
    <row r="2717" spans="2:18" s="360" customFormat="1" ht="15" customHeight="1" x14ac:dyDescent="0.2">
      <c r="B2717" s="548">
        <v>133</v>
      </c>
      <c r="C2717" s="315" t="s">
        <v>698</v>
      </c>
      <c r="D2717" s="549">
        <f t="shared" si="33"/>
        <v>25</v>
      </c>
      <c r="E2717" s="549">
        <v>25</v>
      </c>
      <c r="F2717" s="550">
        <f t="shared" si="34"/>
        <v>166.66666666666669</v>
      </c>
      <c r="G2717" s="550"/>
      <c r="H2717" s="549">
        <v>0</v>
      </c>
      <c r="I2717" s="551">
        <v>0</v>
      </c>
      <c r="J2717" s="552">
        <v>0</v>
      </c>
      <c r="K2717" s="5096">
        <v>0</v>
      </c>
      <c r="L2717" s="5097">
        <v>0</v>
      </c>
      <c r="M2717" s="553">
        <v>0.15</v>
      </c>
      <c r="N2717" s="553">
        <v>0.15</v>
      </c>
      <c r="O2717" s="553">
        <v>0.15</v>
      </c>
      <c r="P2717" s="553">
        <v>0.15</v>
      </c>
      <c r="Q2717" s="553">
        <v>0.15</v>
      </c>
      <c r="R2717" s="554" t="s">
        <v>2005</v>
      </c>
    </row>
    <row r="2718" spans="2:18" s="360" customFormat="1" ht="15" customHeight="1" x14ac:dyDescent="0.2">
      <c r="B2718" s="548">
        <v>134</v>
      </c>
      <c r="C2718" s="315" t="s">
        <v>699</v>
      </c>
      <c r="D2718" s="549">
        <f t="shared" si="33"/>
        <v>30</v>
      </c>
      <c r="E2718" s="549">
        <v>30</v>
      </c>
      <c r="F2718" s="550">
        <f t="shared" si="34"/>
        <v>200</v>
      </c>
      <c r="G2718" s="550"/>
      <c r="H2718" s="549">
        <v>0</v>
      </c>
      <c r="I2718" s="551">
        <v>0</v>
      </c>
      <c r="J2718" s="552">
        <v>0</v>
      </c>
      <c r="K2718" s="5096">
        <v>0</v>
      </c>
      <c r="L2718" s="5097">
        <v>0</v>
      </c>
      <c r="M2718" s="553">
        <v>0.15</v>
      </c>
      <c r="N2718" s="553">
        <v>0.15</v>
      </c>
      <c r="O2718" s="553">
        <v>0.15</v>
      </c>
      <c r="P2718" s="553">
        <v>0.15</v>
      </c>
      <c r="Q2718" s="553">
        <v>0.15</v>
      </c>
      <c r="R2718" s="554" t="s">
        <v>2005</v>
      </c>
    </row>
    <row r="2719" spans="2:18" s="360" customFormat="1" ht="15" customHeight="1" x14ac:dyDescent="0.2">
      <c r="B2719" s="548">
        <v>135</v>
      </c>
      <c r="C2719" s="315" t="s">
        <v>700</v>
      </c>
      <c r="D2719" s="549">
        <f t="shared" si="33"/>
        <v>50</v>
      </c>
      <c r="E2719" s="549">
        <v>50</v>
      </c>
      <c r="F2719" s="550">
        <f t="shared" si="34"/>
        <v>333.33333333333337</v>
      </c>
      <c r="G2719" s="550"/>
      <c r="H2719" s="549">
        <v>0</v>
      </c>
      <c r="I2719" s="551">
        <v>0</v>
      </c>
      <c r="J2719" s="552">
        <v>0</v>
      </c>
      <c r="K2719" s="5096">
        <v>0</v>
      </c>
      <c r="L2719" s="5097">
        <v>0</v>
      </c>
      <c r="M2719" s="553">
        <v>0.15</v>
      </c>
      <c r="N2719" s="553">
        <v>0.15</v>
      </c>
      <c r="O2719" s="553">
        <v>0.15</v>
      </c>
      <c r="P2719" s="553">
        <v>0.15</v>
      </c>
      <c r="Q2719" s="553">
        <v>0.15</v>
      </c>
      <c r="R2719" s="554" t="s">
        <v>2005</v>
      </c>
    </row>
    <row r="2720" spans="2:18" s="360" customFormat="1" ht="15" customHeight="1" x14ac:dyDescent="0.2">
      <c r="B2720" s="548">
        <v>136</v>
      </c>
      <c r="C2720" s="315" t="s">
        <v>701</v>
      </c>
      <c r="D2720" s="549">
        <f t="shared" si="33"/>
        <v>5</v>
      </c>
      <c r="E2720" s="549">
        <v>5</v>
      </c>
      <c r="F2720" s="550">
        <f t="shared" si="34"/>
        <v>50</v>
      </c>
      <c r="G2720" s="550"/>
      <c r="H2720" s="549">
        <v>0</v>
      </c>
      <c r="I2720" s="551">
        <v>0</v>
      </c>
      <c r="J2720" s="552">
        <v>0</v>
      </c>
      <c r="K2720" s="5096">
        <v>0</v>
      </c>
      <c r="L2720" s="5097">
        <v>0</v>
      </c>
      <c r="M2720" s="560">
        <v>0.1</v>
      </c>
      <c r="N2720" s="553">
        <v>0.23319999999999999</v>
      </c>
      <c r="O2720" s="553">
        <v>0.30470000000000003</v>
      </c>
      <c r="P2720" s="553">
        <v>0.23319999999999999</v>
      </c>
      <c r="Q2720" s="553">
        <v>0.30470000000000003</v>
      </c>
      <c r="R2720" s="554" t="s">
        <v>2007</v>
      </c>
    </row>
    <row r="2721" spans="2:18" s="360" customFormat="1" ht="15" customHeight="1" x14ac:dyDescent="0.2">
      <c r="B2721" s="548">
        <v>137</v>
      </c>
      <c r="C2721" s="315" t="s">
        <v>702</v>
      </c>
      <c r="D2721" s="549">
        <f t="shared" si="33"/>
        <v>10</v>
      </c>
      <c r="E2721" s="549">
        <v>10</v>
      </c>
      <c r="F2721" s="550">
        <f t="shared" si="34"/>
        <v>125</v>
      </c>
      <c r="G2721" s="550">
        <v>250</v>
      </c>
      <c r="H2721" s="549">
        <v>0</v>
      </c>
      <c r="I2721" s="562">
        <v>250</v>
      </c>
      <c r="J2721" s="552">
        <v>0</v>
      </c>
      <c r="K2721" s="5096">
        <v>0</v>
      </c>
      <c r="L2721" s="5097">
        <v>0</v>
      </c>
      <c r="M2721" s="553">
        <v>0.08</v>
      </c>
      <c r="N2721" s="553">
        <v>0.19</v>
      </c>
      <c r="O2721" s="553">
        <v>0.19</v>
      </c>
      <c r="P2721" s="553">
        <v>0.19</v>
      </c>
      <c r="Q2721" s="553">
        <v>0.19</v>
      </c>
      <c r="R2721" s="554" t="s">
        <v>2005</v>
      </c>
    </row>
    <row r="2722" spans="2:18" s="360" customFormat="1" ht="15" customHeight="1" x14ac:dyDescent="0.2">
      <c r="B2722" s="548">
        <v>138</v>
      </c>
      <c r="C2722" s="315" t="s">
        <v>703</v>
      </c>
      <c r="D2722" s="549">
        <f t="shared" si="33"/>
        <v>100</v>
      </c>
      <c r="E2722" s="549">
        <v>100</v>
      </c>
      <c r="F2722" s="550">
        <f t="shared" si="34"/>
        <v>1250</v>
      </c>
      <c r="G2722" s="550">
        <v>2500</v>
      </c>
      <c r="H2722" s="549">
        <v>0</v>
      </c>
      <c r="I2722" s="562">
        <v>2500</v>
      </c>
      <c r="J2722" s="552">
        <v>0</v>
      </c>
      <c r="K2722" s="5096">
        <v>0</v>
      </c>
      <c r="L2722" s="5097">
        <v>0</v>
      </c>
      <c r="M2722" s="553">
        <v>0.08</v>
      </c>
      <c r="N2722" s="553">
        <v>0.19</v>
      </c>
      <c r="O2722" s="553">
        <v>0.19</v>
      </c>
      <c r="P2722" s="553">
        <v>0.19</v>
      </c>
      <c r="Q2722" s="553">
        <v>0.19</v>
      </c>
      <c r="R2722" s="554" t="s">
        <v>2005</v>
      </c>
    </row>
    <row r="2723" spans="2:18" s="360" customFormat="1" ht="15" customHeight="1" x14ac:dyDescent="0.2">
      <c r="B2723" s="548">
        <v>139</v>
      </c>
      <c r="C2723" s="315" t="s">
        <v>704</v>
      </c>
      <c r="D2723" s="549">
        <f t="shared" si="33"/>
        <v>12</v>
      </c>
      <c r="E2723" s="549">
        <v>12</v>
      </c>
      <c r="F2723" s="550">
        <f t="shared" si="34"/>
        <v>150</v>
      </c>
      <c r="G2723" s="550">
        <v>300</v>
      </c>
      <c r="H2723" s="549">
        <v>0</v>
      </c>
      <c r="I2723" s="562">
        <v>300</v>
      </c>
      <c r="J2723" s="552">
        <v>0</v>
      </c>
      <c r="K2723" s="5096">
        <v>0</v>
      </c>
      <c r="L2723" s="5097">
        <v>0</v>
      </c>
      <c r="M2723" s="553">
        <v>0.08</v>
      </c>
      <c r="N2723" s="553">
        <v>0.19</v>
      </c>
      <c r="O2723" s="553">
        <v>0.19</v>
      </c>
      <c r="P2723" s="553">
        <v>0.19</v>
      </c>
      <c r="Q2723" s="553">
        <v>0.19</v>
      </c>
      <c r="R2723" s="554" t="s">
        <v>2005</v>
      </c>
    </row>
    <row r="2724" spans="2:18" s="360" customFormat="1" ht="15" customHeight="1" x14ac:dyDescent="0.2">
      <c r="B2724" s="555">
        <v>140</v>
      </c>
      <c r="C2724" s="556" t="s">
        <v>705</v>
      </c>
      <c r="D2724" s="557">
        <f t="shared" si="33"/>
        <v>15</v>
      </c>
      <c r="E2724" s="557">
        <v>15</v>
      </c>
      <c r="F2724" s="558">
        <f t="shared" si="34"/>
        <v>187.5</v>
      </c>
      <c r="G2724" s="558">
        <v>375</v>
      </c>
      <c r="H2724" s="557">
        <v>0</v>
      </c>
      <c r="I2724" s="563">
        <v>375</v>
      </c>
      <c r="J2724" s="552">
        <v>0</v>
      </c>
      <c r="K2724" s="5111">
        <v>0</v>
      </c>
      <c r="L2724" s="5112">
        <v>0</v>
      </c>
      <c r="M2724" s="560">
        <v>0.08</v>
      </c>
      <c r="N2724" s="560">
        <v>0.19</v>
      </c>
      <c r="O2724" s="560">
        <v>0.19</v>
      </c>
      <c r="P2724" s="560">
        <v>0.19</v>
      </c>
      <c r="Q2724" s="560">
        <v>0.19</v>
      </c>
      <c r="R2724" s="561" t="s">
        <v>2005</v>
      </c>
    </row>
    <row r="2725" spans="2:18" s="360" customFormat="1" ht="15" customHeight="1" x14ac:dyDescent="0.2">
      <c r="B2725" s="548">
        <v>141</v>
      </c>
      <c r="C2725" s="315" t="s">
        <v>706</v>
      </c>
      <c r="D2725" s="549">
        <f t="shared" si="33"/>
        <v>20</v>
      </c>
      <c r="E2725" s="549">
        <v>20</v>
      </c>
      <c r="F2725" s="550">
        <f t="shared" si="34"/>
        <v>250</v>
      </c>
      <c r="G2725" s="550">
        <v>500</v>
      </c>
      <c r="H2725" s="549">
        <v>0</v>
      </c>
      <c r="I2725" s="562">
        <v>500</v>
      </c>
      <c r="J2725" s="552">
        <v>0</v>
      </c>
      <c r="K2725" s="5096">
        <v>0</v>
      </c>
      <c r="L2725" s="5097">
        <v>0</v>
      </c>
      <c r="M2725" s="553">
        <v>0.08</v>
      </c>
      <c r="N2725" s="553">
        <v>0.19</v>
      </c>
      <c r="O2725" s="553">
        <v>0.19</v>
      </c>
      <c r="P2725" s="553">
        <v>0.19</v>
      </c>
      <c r="Q2725" s="553">
        <v>0.19</v>
      </c>
      <c r="R2725" s="554" t="s">
        <v>2005</v>
      </c>
    </row>
    <row r="2726" spans="2:18" s="360" customFormat="1" ht="15" customHeight="1" x14ac:dyDescent="0.2">
      <c r="B2726" s="548">
        <v>142</v>
      </c>
      <c r="C2726" s="315" t="s">
        <v>707</v>
      </c>
      <c r="D2726" s="549">
        <f t="shared" si="33"/>
        <v>200</v>
      </c>
      <c r="E2726" s="549">
        <v>200</v>
      </c>
      <c r="F2726" s="550">
        <f t="shared" si="34"/>
        <v>2500</v>
      </c>
      <c r="G2726" s="550">
        <v>5000</v>
      </c>
      <c r="H2726" s="549">
        <v>0</v>
      </c>
      <c r="I2726" s="562">
        <v>5000</v>
      </c>
      <c r="J2726" s="552">
        <v>0</v>
      </c>
      <c r="K2726" s="5096">
        <v>0</v>
      </c>
      <c r="L2726" s="5097">
        <v>0</v>
      </c>
      <c r="M2726" s="553">
        <v>0.08</v>
      </c>
      <c r="N2726" s="553">
        <v>0.19</v>
      </c>
      <c r="O2726" s="553">
        <v>0.19</v>
      </c>
      <c r="P2726" s="553">
        <v>0.19</v>
      </c>
      <c r="Q2726" s="553">
        <v>0.19</v>
      </c>
      <c r="R2726" s="554" t="s">
        <v>2005</v>
      </c>
    </row>
    <row r="2727" spans="2:18" s="360" customFormat="1" ht="15" customHeight="1" x14ac:dyDescent="0.2">
      <c r="B2727" s="548">
        <v>143</v>
      </c>
      <c r="C2727" s="315" t="s">
        <v>708</v>
      </c>
      <c r="D2727" s="549">
        <f t="shared" si="33"/>
        <v>25</v>
      </c>
      <c r="E2727" s="549">
        <v>25</v>
      </c>
      <c r="F2727" s="550">
        <f t="shared" si="34"/>
        <v>312.5</v>
      </c>
      <c r="G2727" s="550">
        <v>625</v>
      </c>
      <c r="H2727" s="549">
        <v>0</v>
      </c>
      <c r="I2727" s="562">
        <v>625</v>
      </c>
      <c r="J2727" s="552">
        <v>0</v>
      </c>
      <c r="K2727" s="5096">
        <v>0</v>
      </c>
      <c r="L2727" s="5097">
        <v>0</v>
      </c>
      <c r="M2727" s="553">
        <v>0.08</v>
      </c>
      <c r="N2727" s="553">
        <v>0.19</v>
      </c>
      <c r="O2727" s="553">
        <v>0.19</v>
      </c>
      <c r="P2727" s="553">
        <v>0.19</v>
      </c>
      <c r="Q2727" s="553">
        <v>0.19</v>
      </c>
      <c r="R2727" s="554" t="s">
        <v>2005</v>
      </c>
    </row>
    <row r="2728" spans="2:18" s="360" customFormat="1" ht="15" customHeight="1" x14ac:dyDescent="0.2">
      <c r="B2728" s="548">
        <v>144</v>
      </c>
      <c r="C2728" s="315" t="s">
        <v>709</v>
      </c>
      <c r="D2728" s="549">
        <f t="shared" si="33"/>
        <v>30</v>
      </c>
      <c r="E2728" s="549">
        <v>30</v>
      </c>
      <c r="F2728" s="550">
        <f t="shared" si="34"/>
        <v>375</v>
      </c>
      <c r="G2728" s="550">
        <v>750</v>
      </c>
      <c r="H2728" s="549">
        <v>0</v>
      </c>
      <c r="I2728" s="562">
        <v>750</v>
      </c>
      <c r="J2728" s="552">
        <v>0</v>
      </c>
      <c r="K2728" s="5096">
        <v>0</v>
      </c>
      <c r="L2728" s="5097">
        <v>0</v>
      </c>
      <c r="M2728" s="553">
        <v>0.08</v>
      </c>
      <c r="N2728" s="553">
        <v>0.19</v>
      </c>
      <c r="O2728" s="553">
        <v>0.19</v>
      </c>
      <c r="P2728" s="553">
        <v>0.19</v>
      </c>
      <c r="Q2728" s="553">
        <v>0.19</v>
      </c>
      <c r="R2728" s="554" t="s">
        <v>2005</v>
      </c>
    </row>
    <row r="2729" spans="2:18" s="360" customFormat="1" ht="15" customHeight="1" x14ac:dyDescent="0.2">
      <c r="B2729" s="548">
        <v>145</v>
      </c>
      <c r="C2729" s="315" t="s">
        <v>710</v>
      </c>
      <c r="D2729" s="549">
        <f t="shared" si="33"/>
        <v>300</v>
      </c>
      <c r="E2729" s="549">
        <v>300</v>
      </c>
      <c r="F2729" s="550">
        <f t="shared" si="34"/>
        <v>3750</v>
      </c>
      <c r="G2729" s="550">
        <v>7500</v>
      </c>
      <c r="H2729" s="549">
        <v>0</v>
      </c>
      <c r="I2729" s="562">
        <v>7500</v>
      </c>
      <c r="J2729" s="552">
        <v>0</v>
      </c>
      <c r="K2729" s="5096">
        <v>0</v>
      </c>
      <c r="L2729" s="5097">
        <v>0</v>
      </c>
      <c r="M2729" s="553">
        <v>0.08</v>
      </c>
      <c r="N2729" s="553">
        <v>0.19</v>
      </c>
      <c r="O2729" s="553">
        <v>0.19</v>
      </c>
      <c r="P2729" s="553">
        <v>0.19</v>
      </c>
      <c r="Q2729" s="553">
        <v>0.19</v>
      </c>
      <c r="R2729" s="554" t="s">
        <v>2005</v>
      </c>
    </row>
    <row r="2730" spans="2:18" s="360" customFormat="1" ht="15" customHeight="1" x14ac:dyDescent="0.2">
      <c r="B2730" s="548">
        <v>146</v>
      </c>
      <c r="C2730" s="315" t="s">
        <v>711</v>
      </c>
      <c r="D2730" s="549">
        <f t="shared" si="33"/>
        <v>40</v>
      </c>
      <c r="E2730" s="549">
        <v>40</v>
      </c>
      <c r="F2730" s="550">
        <f t="shared" si="34"/>
        <v>500</v>
      </c>
      <c r="G2730" s="550">
        <v>1000</v>
      </c>
      <c r="H2730" s="549">
        <v>0</v>
      </c>
      <c r="I2730" s="562">
        <v>1000</v>
      </c>
      <c r="J2730" s="552">
        <v>0</v>
      </c>
      <c r="K2730" s="5096">
        <v>0</v>
      </c>
      <c r="L2730" s="5097">
        <v>0</v>
      </c>
      <c r="M2730" s="553">
        <v>0.08</v>
      </c>
      <c r="N2730" s="553">
        <v>0.19</v>
      </c>
      <c r="O2730" s="553">
        <v>0.19</v>
      </c>
      <c r="P2730" s="553">
        <v>0.19</v>
      </c>
      <c r="Q2730" s="553">
        <v>0.19</v>
      </c>
      <c r="R2730" s="554" t="s">
        <v>2005</v>
      </c>
    </row>
    <row r="2731" spans="2:18" s="360" customFormat="1" ht="15" customHeight="1" x14ac:dyDescent="0.2">
      <c r="B2731" s="548">
        <v>147</v>
      </c>
      <c r="C2731" s="315" t="s">
        <v>712</v>
      </c>
      <c r="D2731" s="549">
        <f t="shared" si="33"/>
        <v>50</v>
      </c>
      <c r="E2731" s="549">
        <v>50</v>
      </c>
      <c r="F2731" s="550">
        <f t="shared" si="34"/>
        <v>625</v>
      </c>
      <c r="G2731" s="550">
        <v>1250</v>
      </c>
      <c r="H2731" s="549">
        <v>0</v>
      </c>
      <c r="I2731" s="562">
        <v>1250</v>
      </c>
      <c r="J2731" s="552">
        <v>0</v>
      </c>
      <c r="K2731" s="5096">
        <v>0</v>
      </c>
      <c r="L2731" s="5097">
        <v>0</v>
      </c>
      <c r="M2731" s="553">
        <v>0.08</v>
      </c>
      <c r="N2731" s="553">
        <v>0.19</v>
      </c>
      <c r="O2731" s="553">
        <v>0.19</v>
      </c>
      <c r="P2731" s="553">
        <v>0.19</v>
      </c>
      <c r="Q2731" s="553">
        <v>0.19</v>
      </c>
      <c r="R2731" s="554" t="s">
        <v>2005</v>
      </c>
    </row>
    <row r="2732" spans="2:18" s="360" customFormat="1" ht="15" customHeight="1" x14ac:dyDescent="0.2">
      <c r="B2732" s="548">
        <v>148</v>
      </c>
      <c r="C2732" s="315" t="s">
        <v>713</v>
      </c>
      <c r="D2732" s="549">
        <f t="shared" si="33"/>
        <v>70</v>
      </c>
      <c r="E2732" s="549">
        <v>70</v>
      </c>
      <c r="F2732" s="550">
        <f t="shared" si="34"/>
        <v>875</v>
      </c>
      <c r="G2732" s="550">
        <v>1570</v>
      </c>
      <c r="H2732" s="549">
        <v>0</v>
      </c>
      <c r="I2732" s="562">
        <v>1570</v>
      </c>
      <c r="J2732" s="552">
        <v>0</v>
      </c>
      <c r="K2732" s="5096">
        <v>0</v>
      </c>
      <c r="L2732" s="5097">
        <v>0</v>
      </c>
      <c r="M2732" s="553">
        <v>0.08</v>
      </c>
      <c r="N2732" s="553">
        <v>0.19</v>
      </c>
      <c r="O2732" s="553">
        <v>0.19</v>
      </c>
      <c r="P2732" s="553">
        <v>0.19</v>
      </c>
      <c r="Q2732" s="553">
        <v>0.19</v>
      </c>
      <c r="R2732" s="554" t="s">
        <v>2005</v>
      </c>
    </row>
    <row r="2733" spans="2:18" s="360" customFormat="1" ht="15" customHeight="1" x14ac:dyDescent="0.2">
      <c r="B2733" s="548">
        <v>149</v>
      </c>
      <c r="C2733" s="315" t="s">
        <v>714</v>
      </c>
      <c r="D2733" s="549">
        <f t="shared" si="33"/>
        <v>155</v>
      </c>
      <c r="E2733" s="549">
        <v>155</v>
      </c>
      <c r="F2733" s="550">
        <f t="shared" si="34"/>
        <v>1108.7267525035766</v>
      </c>
      <c r="G2733" s="550"/>
      <c r="H2733" s="549">
        <v>0</v>
      </c>
      <c r="I2733" s="551">
        <v>0</v>
      </c>
      <c r="J2733" s="552">
        <v>0</v>
      </c>
      <c r="K2733" s="5096">
        <v>0</v>
      </c>
      <c r="L2733" s="5097">
        <v>0</v>
      </c>
      <c r="M2733" s="553">
        <v>0.13980000000000001</v>
      </c>
      <c r="N2733" s="553">
        <v>0.21479999999999999</v>
      </c>
      <c r="O2733" s="553">
        <v>0.30470000000000003</v>
      </c>
      <c r="P2733" s="553">
        <v>0.21479999999999999</v>
      </c>
      <c r="Q2733" s="553">
        <v>0.30470000000000003</v>
      </c>
      <c r="R2733" s="554" t="s">
        <v>2007</v>
      </c>
    </row>
    <row r="2734" spans="2:18" s="360" customFormat="1" ht="15" customHeight="1" x14ac:dyDescent="0.2">
      <c r="B2734" s="548">
        <v>150</v>
      </c>
      <c r="C2734" s="315" t="s">
        <v>715</v>
      </c>
      <c r="D2734" s="549">
        <f t="shared" si="33"/>
        <v>1462</v>
      </c>
      <c r="E2734" s="549">
        <v>1462</v>
      </c>
      <c r="F2734" s="550">
        <f t="shared" si="34"/>
        <v>11126.331811263319</v>
      </c>
      <c r="G2734" s="550"/>
      <c r="H2734" s="549">
        <v>0</v>
      </c>
      <c r="I2734" s="551">
        <v>0</v>
      </c>
      <c r="J2734" s="552">
        <v>0</v>
      </c>
      <c r="K2734" s="5096">
        <v>0</v>
      </c>
      <c r="L2734" s="5097">
        <v>0</v>
      </c>
      <c r="M2734" s="553">
        <v>0.13139999999999999</v>
      </c>
      <c r="N2734" s="553">
        <v>0.2064</v>
      </c>
      <c r="O2734" s="553">
        <v>0.2964</v>
      </c>
      <c r="P2734" s="553">
        <v>0.2064</v>
      </c>
      <c r="Q2734" s="553">
        <v>0.2964</v>
      </c>
      <c r="R2734" s="554" t="s">
        <v>2007</v>
      </c>
    </row>
    <row r="2735" spans="2:18" s="360" customFormat="1" ht="15" customHeight="1" x14ac:dyDescent="0.2">
      <c r="B2735" s="548">
        <v>151</v>
      </c>
      <c r="C2735" s="315" t="s">
        <v>716</v>
      </c>
      <c r="D2735" s="549">
        <f t="shared" si="33"/>
        <v>447</v>
      </c>
      <c r="E2735" s="549">
        <v>447</v>
      </c>
      <c r="F2735" s="550">
        <f t="shared" si="34"/>
        <v>3325.8928571428573</v>
      </c>
      <c r="G2735" s="550"/>
      <c r="H2735" s="549">
        <v>0</v>
      </c>
      <c r="I2735" s="551">
        <v>0</v>
      </c>
      <c r="J2735" s="552">
        <v>0</v>
      </c>
      <c r="K2735" s="5096">
        <v>0</v>
      </c>
      <c r="L2735" s="5097">
        <v>0</v>
      </c>
      <c r="M2735" s="553">
        <v>0.13439999999999999</v>
      </c>
      <c r="N2735" s="553">
        <v>0.20879999999999999</v>
      </c>
      <c r="O2735" s="553">
        <v>0.29879999999999995</v>
      </c>
      <c r="P2735" s="553">
        <v>0.20879999999999999</v>
      </c>
      <c r="Q2735" s="553">
        <v>0.29879999999999995</v>
      </c>
      <c r="R2735" s="554" t="s">
        <v>2007</v>
      </c>
    </row>
    <row r="2736" spans="2:18" s="360" customFormat="1" ht="15" customHeight="1" x14ac:dyDescent="0.2">
      <c r="B2736" s="548">
        <v>152</v>
      </c>
      <c r="C2736" s="315" t="s">
        <v>717</v>
      </c>
      <c r="D2736" s="549">
        <f t="shared" si="33"/>
        <v>741</v>
      </c>
      <c r="E2736" s="549">
        <v>741</v>
      </c>
      <c r="F2736" s="550">
        <f t="shared" si="34"/>
        <v>5563.0630630630621</v>
      </c>
      <c r="G2736" s="550"/>
      <c r="H2736" s="549">
        <v>0</v>
      </c>
      <c r="I2736" s="551">
        <v>0</v>
      </c>
      <c r="J2736" s="552">
        <v>0</v>
      </c>
      <c r="K2736" s="5096">
        <v>0</v>
      </c>
      <c r="L2736" s="5097">
        <v>0</v>
      </c>
      <c r="M2736" s="553">
        <v>0.13320000000000001</v>
      </c>
      <c r="N2736" s="553">
        <v>0.2082</v>
      </c>
      <c r="O2736" s="553">
        <v>0.29820000000000002</v>
      </c>
      <c r="P2736" s="553">
        <v>0.2082</v>
      </c>
      <c r="Q2736" s="553">
        <v>0.29820000000000002</v>
      </c>
      <c r="R2736" s="554" t="s">
        <v>2007</v>
      </c>
    </row>
    <row r="2737" spans="2:18" s="360" customFormat="1" ht="15" customHeight="1" x14ac:dyDescent="0.2">
      <c r="B2737" s="548">
        <v>153</v>
      </c>
      <c r="C2737" s="315" t="s">
        <v>718</v>
      </c>
      <c r="D2737" s="549">
        <f t="shared" si="33"/>
        <v>360</v>
      </c>
      <c r="E2737" s="549">
        <v>360</v>
      </c>
      <c r="F2737" s="550">
        <f t="shared" si="34"/>
        <v>1801.8018018018017</v>
      </c>
      <c r="G2737" s="550"/>
      <c r="H2737" s="549">
        <v>0</v>
      </c>
      <c r="I2737" s="551">
        <v>0</v>
      </c>
      <c r="J2737" s="552">
        <v>0</v>
      </c>
      <c r="K2737" s="5096">
        <v>0</v>
      </c>
      <c r="L2737" s="5097">
        <v>0</v>
      </c>
      <c r="M2737" s="553">
        <v>0.19980000000000001</v>
      </c>
      <c r="N2737" s="553">
        <v>0.23319999999999999</v>
      </c>
      <c r="O2737" s="553">
        <v>0.30470000000000003</v>
      </c>
      <c r="P2737" s="553">
        <v>0.23319999999999999</v>
      </c>
      <c r="Q2737" s="553">
        <v>0.30470000000000003</v>
      </c>
      <c r="R2737" s="554" t="s">
        <v>2007</v>
      </c>
    </row>
    <row r="2738" spans="2:18" s="360" customFormat="1" ht="15" customHeight="1" x14ac:dyDescent="0.2">
      <c r="B2738" s="548">
        <v>154</v>
      </c>
      <c r="C2738" s="315" t="s">
        <v>719</v>
      </c>
      <c r="D2738" s="549">
        <f t="shared" si="33"/>
        <v>600</v>
      </c>
      <c r="E2738" s="549">
        <v>600</v>
      </c>
      <c r="F2738" s="550">
        <f t="shared" si="34"/>
        <v>3003.003003003003</v>
      </c>
      <c r="G2738" s="550"/>
      <c r="H2738" s="549">
        <v>0</v>
      </c>
      <c r="I2738" s="551">
        <v>0</v>
      </c>
      <c r="J2738" s="552">
        <v>0</v>
      </c>
      <c r="K2738" s="5096">
        <v>0</v>
      </c>
      <c r="L2738" s="5097">
        <v>0</v>
      </c>
      <c r="M2738" s="553">
        <v>0.19980000000000001</v>
      </c>
      <c r="N2738" s="553">
        <v>0.23319999999999999</v>
      </c>
      <c r="O2738" s="553">
        <v>0.30470000000000003</v>
      </c>
      <c r="P2738" s="553">
        <v>0.23319999999999999</v>
      </c>
      <c r="Q2738" s="553">
        <v>0.30470000000000003</v>
      </c>
      <c r="R2738" s="554" t="s">
        <v>2007</v>
      </c>
    </row>
    <row r="2739" spans="2:18" s="360" customFormat="1" ht="15" customHeight="1" x14ac:dyDescent="0.2">
      <c r="B2739" s="555">
        <v>155</v>
      </c>
      <c r="C2739" s="556" t="s">
        <v>720</v>
      </c>
      <c r="D2739" s="557">
        <f t="shared" si="33"/>
        <v>0</v>
      </c>
      <c r="E2739" s="557">
        <v>0</v>
      </c>
      <c r="F2739" s="558">
        <f t="shared" si="34"/>
        <v>0</v>
      </c>
      <c r="G2739" s="558"/>
      <c r="H2739" s="557">
        <v>0</v>
      </c>
      <c r="I2739" s="559">
        <v>0</v>
      </c>
      <c r="J2739" s="552">
        <v>0</v>
      </c>
      <c r="K2739" s="5111">
        <v>0</v>
      </c>
      <c r="L2739" s="5112">
        <v>0</v>
      </c>
      <c r="M2739" s="560">
        <v>0.2</v>
      </c>
      <c r="N2739" s="560">
        <v>0.23319999999999999</v>
      </c>
      <c r="O2739" s="560">
        <v>0.30470000000000003</v>
      </c>
      <c r="P2739" s="560">
        <v>0.23319999999999999</v>
      </c>
      <c r="Q2739" s="560">
        <v>0.30470000000000003</v>
      </c>
      <c r="R2739" s="561" t="s">
        <v>2007</v>
      </c>
    </row>
    <row r="2740" spans="2:18" s="360" customFormat="1" ht="15" customHeight="1" x14ac:dyDescent="0.2">
      <c r="B2740" s="548">
        <v>156</v>
      </c>
      <c r="C2740" s="315" t="s">
        <v>721</v>
      </c>
      <c r="D2740" s="549">
        <f t="shared" si="33"/>
        <v>1440</v>
      </c>
      <c r="E2740" s="549">
        <v>1440</v>
      </c>
      <c r="F2740" s="550">
        <f t="shared" si="34"/>
        <v>18045.112781954889</v>
      </c>
      <c r="G2740" s="550"/>
      <c r="H2740" s="549">
        <v>0</v>
      </c>
      <c r="I2740" s="551">
        <v>0</v>
      </c>
      <c r="J2740" s="552">
        <v>0</v>
      </c>
      <c r="K2740" s="5096">
        <v>0</v>
      </c>
      <c r="L2740" s="5097">
        <v>0</v>
      </c>
      <c r="M2740" s="553">
        <v>7.9799999999999996E-2</v>
      </c>
      <c r="N2740" s="553">
        <v>0.22020000000000001</v>
      </c>
      <c r="O2740" s="553">
        <v>0.30470000000000003</v>
      </c>
      <c r="P2740" s="553">
        <v>0.13980000000000001</v>
      </c>
      <c r="Q2740" s="553">
        <v>0.2298</v>
      </c>
      <c r="R2740" s="554" t="s">
        <v>2007</v>
      </c>
    </row>
    <row r="2741" spans="2:18" s="360" customFormat="1" ht="15" customHeight="1" x14ac:dyDescent="0.2">
      <c r="B2741" s="548">
        <v>157</v>
      </c>
      <c r="C2741" s="315" t="s">
        <v>722</v>
      </c>
      <c r="D2741" s="549">
        <f t="shared" si="33"/>
        <v>167</v>
      </c>
      <c r="E2741" s="549">
        <v>167</v>
      </c>
      <c r="F2741" s="550">
        <f t="shared" si="34"/>
        <v>2002.3980815347722</v>
      </c>
      <c r="G2741" s="550"/>
      <c r="H2741" s="549">
        <v>0</v>
      </c>
      <c r="I2741" s="551">
        <v>0</v>
      </c>
      <c r="J2741" s="552">
        <v>0</v>
      </c>
      <c r="K2741" s="5096">
        <v>0</v>
      </c>
      <c r="L2741" s="5097">
        <v>0</v>
      </c>
      <c r="M2741" s="553">
        <v>8.3400000000000002E-2</v>
      </c>
      <c r="N2741" s="553">
        <v>0.2268</v>
      </c>
      <c r="O2741" s="553">
        <v>0.30470000000000003</v>
      </c>
      <c r="P2741" s="553">
        <v>0.1434</v>
      </c>
      <c r="Q2741" s="553">
        <v>0.2334</v>
      </c>
      <c r="R2741" s="554" t="s">
        <v>2007</v>
      </c>
    </row>
    <row r="2742" spans="2:18" s="360" customFormat="1" ht="15" customHeight="1" x14ac:dyDescent="0.2">
      <c r="B2742" s="548">
        <v>158</v>
      </c>
      <c r="C2742" s="315" t="s">
        <v>1893</v>
      </c>
      <c r="D2742" s="549">
        <f t="shared" si="33"/>
        <v>2212</v>
      </c>
      <c r="E2742" s="549">
        <v>2212</v>
      </c>
      <c r="F2742" s="550">
        <f t="shared" si="34"/>
        <v>27929.292929292926</v>
      </c>
      <c r="G2742" s="550"/>
      <c r="H2742" s="549">
        <v>0</v>
      </c>
      <c r="I2742" s="551">
        <v>0</v>
      </c>
      <c r="J2742" s="552">
        <v>0</v>
      </c>
      <c r="K2742" s="5096">
        <v>0</v>
      </c>
      <c r="L2742" s="5097">
        <v>0</v>
      </c>
      <c r="M2742" s="553">
        <v>7.9200000000000007E-2</v>
      </c>
      <c r="N2742" s="553">
        <v>0.21779999999999999</v>
      </c>
      <c r="O2742" s="553">
        <v>0.30470000000000003</v>
      </c>
      <c r="P2742" s="553">
        <v>0.13919999999999999</v>
      </c>
      <c r="Q2742" s="553">
        <v>0.22919999999999999</v>
      </c>
      <c r="R2742" s="554" t="s">
        <v>2007</v>
      </c>
    </row>
    <row r="2743" spans="2:18" s="360" customFormat="1" ht="15" customHeight="1" x14ac:dyDescent="0.2">
      <c r="B2743" s="548">
        <v>159</v>
      </c>
      <c r="C2743" s="315" t="s">
        <v>1894</v>
      </c>
      <c r="D2743" s="549">
        <f t="shared" si="33"/>
        <v>2926</v>
      </c>
      <c r="E2743" s="549">
        <v>2926</v>
      </c>
      <c r="F2743" s="550">
        <f t="shared" si="34"/>
        <v>38098.958333333336</v>
      </c>
      <c r="G2743" s="550"/>
      <c r="H2743" s="549">
        <v>0</v>
      </c>
      <c r="I2743" s="551">
        <v>0</v>
      </c>
      <c r="J2743" s="552">
        <v>0</v>
      </c>
      <c r="K2743" s="5096">
        <v>0</v>
      </c>
      <c r="L2743" s="5097">
        <v>0</v>
      </c>
      <c r="M2743" s="553">
        <v>7.6799999999999993E-2</v>
      </c>
      <c r="N2743" s="553">
        <v>0.2142</v>
      </c>
      <c r="O2743" s="553">
        <v>0.30420000000000003</v>
      </c>
      <c r="P2743" s="553">
        <v>0.1368</v>
      </c>
      <c r="Q2743" s="553">
        <v>0.2268</v>
      </c>
      <c r="R2743" s="554" t="s">
        <v>2007</v>
      </c>
    </row>
    <row r="2744" spans="2:18" s="360" customFormat="1" ht="15" customHeight="1" x14ac:dyDescent="0.2">
      <c r="B2744" s="548">
        <v>160</v>
      </c>
      <c r="C2744" s="315" t="s">
        <v>1895</v>
      </c>
      <c r="D2744" s="549">
        <f t="shared" si="33"/>
        <v>492</v>
      </c>
      <c r="E2744" s="549">
        <v>492</v>
      </c>
      <c r="F2744" s="550">
        <f t="shared" si="34"/>
        <v>5985.4014598540152</v>
      </c>
      <c r="G2744" s="550"/>
      <c r="H2744" s="549">
        <v>0</v>
      </c>
      <c r="I2744" s="551">
        <v>0</v>
      </c>
      <c r="J2744" s="552">
        <v>0</v>
      </c>
      <c r="K2744" s="5096">
        <v>0</v>
      </c>
      <c r="L2744" s="5097">
        <v>0</v>
      </c>
      <c r="M2744" s="553">
        <v>8.2199999999999995E-2</v>
      </c>
      <c r="N2744" s="553">
        <v>0.2238</v>
      </c>
      <c r="O2744" s="553">
        <v>0.30470000000000003</v>
      </c>
      <c r="P2744" s="553">
        <v>0.14219999999999999</v>
      </c>
      <c r="Q2744" s="553">
        <v>0.23219999999999999</v>
      </c>
      <c r="R2744" s="554" t="s">
        <v>2007</v>
      </c>
    </row>
    <row r="2745" spans="2:18" s="360" customFormat="1" ht="15" customHeight="1" x14ac:dyDescent="0.2">
      <c r="B2745" s="548">
        <v>161</v>
      </c>
      <c r="C2745" s="315" t="s">
        <v>1896</v>
      </c>
      <c r="D2745" s="549">
        <f t="shared" si="33"/>
        <v>737</v>
      </c>
      <c r="E2745" s="549">
        <v>737</v>
      </c>
      <c r="F2745" s="550">
        <f t="shared" si="34"/>
        <v>8965.936739659368</v>
      </c>
      <c r="G2745" s="550"/>
      <c r="H2745" s="549">
        <v>0</v>
      </c>
      <c r="I2745" s="551">
        <v>0</v>
      </c>
      <c r="J2745" s="552">
        <v>0</v>
      </c>
      <c r="K2745" s="5096">
        <v>0</v>
      </c>
      <c r="L2745" s="5097">
        <v>0</v>
      </c>
      <c r="M2745" s="553">
        <v>8.2199999999999995E-2</v>
      </c>
      <c r="N2745" s="553">
        <v>0.2238</v>
      </c>
      <c r="O2745" s="553">
        <v>0.30470000000000003</v>
      </c>
      <c r="P2745" s="553">
        <v>0.14219999999999999</v>
      </c>
      <c r="Q2745" s="553">
        <v>0.23219999999999999</v>
      </c>
      <c r="R2745" s="554" t="s">
        <v>2007</v>
      </c>
    </row>
    <row r="2746" spans="2:18" s="360" customFormat="1" ht="15" customHeight="1" x14ac:dyDescent="0.2">
      <c r="B2746" s="548">
        <v>162</v>
      </c>
      <c r="C2746" s="315" t="s">
        <v>1897</v>
      </c>
      <c r="D2746" s="549">
        <f t="shared" si="33"/>
        <v>1440</v>
      </c>
      <c r="E2746" s="549">
        <v>1440</v>
      </c>
      <c r="F2746" s="550">
        <f t="shared" si="34"/>
        <v>18897.63779527559</v>
      </c>
      <c r="G2746" s="550"/>
      <c r="H2746" s="549">
        <v>0</v>
      </c>
      <c r="I2746" s="551">
        <v>0</v>
      </c>
      <c r="J2746" s="552">
        <v>0</v>
      </c>
      <c r="K2746" s="5096">
        <v>0</v>
      </c>
      <c r="L2746" s="5097">
        <v>0</v>
      </c>
      <c r="M2746" s="553">
        <v>7.6200000000000004E-2</v>
      </c>
      <c r="N2746" s="553">
        <v>0.21240000000000001</v>
      </c>
      <c r="O2746" s="553">
        <v>0.3024</v>
      </c>
      <c r="P2746" s="553">
        <v>0.13619999999999999</v>
      </c>
      <c r="Q2746" s="553">
        <v>0.22620000000000001</v>
      </c>
      <c r="R2746" s="554" t="s">
        <v>2007</v>
      </c>
    </row>
    <row r="2747" spans="2:18" s="360" customFormat="1" ht="15" customHeight="1" x14ac:dyDescent="0.2">
      <c r="B2747" s="548">
        <v>163</v>
      </c>
      <c r="C2747" s="315" t="s">
        <v>1898</v>
      </c>
      <c r="D2747" s="549">
        <f t="shared" si="33"/>
        <v>167</v>
      </c>
      <c r="E2747" s="549">
        <v>167</v>
      </c>
      <c r="F2747" s="550">
        <f t="shared" si="34"/>
        <v>2141.0256410256411</v>
      </c>
      <c r="G2747" s="550"/>
      <c r="H2747" s="549">
        <v>0</v>
      </c>
      <c r="I2747" s="551">
        <v>0</v>
      </c>
      <c r="J2747" s="552">
        <v>0</v>
      </c>
      <c r="K2747" s="5096">
        <v>0</v>
      </c>
      <c r="L2747" s="5097">
        <v>0</v>
      </c>
      <c r="M2747" s="553">
        <v>7.8E-2</v>
      </c>
      <c r="N2747" s="553">
        <v>0.21540000000000001</v>
      </c>
      <c r="O2747" s="553">
        <v>0.30470000000000003</v>
      </c>
      <c r="P2747" s="553">
        <v>0.13800000000000001</v>
      </c>
      <c r="Q2747" s="553">
        <v>0.22800000000000001</v>
      </c>
      <c r="R2747" s="554" t="s">
        <v>2007</v>
      </c>
    </row>
    <row r="2748" spans="2:18" s="360" customFormat="1" ht="15" customHeight="1" x14ac:dyDescent="0.2">
      <c r="B2748" s="548">
        <v>164</v>
      </c>
      <c r="C2748" s="315" t="s">
        <v>1899</v>
      </c>
      <c r="D2748" s="549">
        <f t="shared" si="33"/>
        <v>2212</v>
      </c>
      <c r="E2748" s="549">
        <v>2212</v>
      </c>
      <c r="F2748" s="550">
        <f t="shared" si="34"/>
        <v>29493.333333333336</v>
      </c>
      <c r="G2748" s="550"/>
      <c r="H2748" s="549">
        <v>0</v>
      </c>
      <c r="I2748" s="551">
        <v>0</v>
      </c>
      <c r="J2748" s="552">
        <v>0</v>
      </c>
      <c r="K2748" s="5096">
        <v>0</v>
      </c>
      <c r="L2748" s="5097">
        <v>0</v>
      </c>
      <c r="M2748" s="553">
        <v>7.4999999999999997E-2</v>
      </c>
      <c r="N2748" s="553">
        <v>0.21</v>
      </c>
      <c r="O2748" s="553">
        <v>0.3</v>
      </c>
      <c r="P2748" s="553">
        <v>0.13500000000000001</v>
      </c>
      <c r="Q2748" s="553">
        <v>0.22500000000000001</v>
      </c>
      <c r="R2748" s="554" t="s">
        <v>2007</v>
      </c>
    </row>
    <row r="2749" spans="2:18" s="360" customFormat="1" ht="15" customHeight="1" x14ac:dyDescent="0.2">
      <c r="B2749" s="548">
        <v>165</v>
      </c>
      <c r="C2749" s="315" t="s">
        <v>1900</v>
      </c>
      <c r="D2749" s="549">
        <f t="shared" si="33"/>
        <v>2926</v>
      </c>
      <c r="E2749" s="549">
        <v>2926</v>
      </c>
      <c r="F2749" s="550">
        <f t="shared" si="34"/>
        <v>39327.956989247316</v>
      </c>
      <c r="G2749" s="550"/>
      <c r="H2749" s="549">
        <v>0</v>
      </c>
      <c r="I2749" s="551">
        <v>0</v>
      </c>
      <c r="J2749" s="552">
        <v>0</v>
      </c>
      <c r="K2749" s="5096">
        <v>0</v>
      </c>
      <c r="L2749" s="5097">
        <v>0</v>
      </c>
      <c r="M2749" s="553">
        <v>7.4399999999999994E-2</v>
      </c>
      <c r="N2749" s="553">
        <v>0.2082</v>
      </c>
      <c r="O2749" s="553">
        <v>0.29820000000000002</v>
      </c>
      <c r="P2749" s="553">
        <v>0.13439999999999999</v>
      </c>
      <c r="Q2749" s="553">
        <v>0.22439999999999999</v>
      </c>
      <c r="R2749" s="554" t="s">
        <v>2007</v>
      </c>
    </row>
    <row r="2750" spans="2:18" s="360" customFormat="1" ht="15" customHeight="1" x14ac:dyDescent="0.2">
      <c r="B2750" s="548">
        <v>166</v>
      </c>
      <c r="C2750" s="315" t="s">
        <v>1901</v>
      </c>
      <c r="D2750" s="549">
        <f t="shared" si="33"/>
        <v>492</v>
      </c>
      <c r="E2750" s="549">
        <v>492</v>
      </c>
      <c r="F2750" s="550">
        <f t="shared" si="34"/>
        <v>6307.6923076923076</v>
      </c>
      <c r="G2750" s="550"/>
      <c r="H2750" s="549">
        <v>0</v>
      </c>
      <c r="I2750" s="551">
        <v>0</v>
      </c>
      <c r="J2750" s="552">
        <v>0</v>
      </c>
      <c r="K2750" s="5096">
        <v>0</v>
      </c>
      <c r="L2750" s="5097">
        <v>0</v>
      </c>
      <c r="M2750" s="553">
        <v>7.8E-2</v>
      </c>
      <c r="N2750" s="553">
        <v>0.216</v>
      </c>
      <c r="O2750" s="553">
        <v>0.30470000000000003</v>
      </c>
      <c r="P2750" s="553">
        <v>0.13800000000000001</v>
      </c>
      <c r="Q2750" s="553">
        <v>0.22800000000000001</v>
      </c>
      <c r="R2750" s="554" t="s">
        <v>2007</v>
      </c>
    </row>
    <row r="2751" spans="2:18" s="360" customFormat="1" ht="15" customHeight="1" x14ac:dyDescent="0.2">
      <c r="B2751" s="555">
        <v>167</v>
      </c>
      <c r="C2751" s="556" t="s">
        <v>1902</v>
      </c>
      <c r="D2751" s="557">
        <f t="shared" si="33"/>
        <v>737</v>
      </c>
      <c r="E2751" s="557">
        <v>737</v>
      </c>
      <c r="F2751" s="558">
        <f t="shared" si="34"/>
        <v>9521.9638242894052</v>
      </c>
      <c r="G2751" s="558"/>
      <c r="H2751" s="557">
        <v>0</v>
      </c>
      <c r="I2751" s="559">
        <v>0</v>
      </c>
      <c r="J2751" s="564">
        <v>0</v>
      </c>
      <c r="K2751" s="5111">
        <v>0</v>
      </c>
      <c r="L2751" s="5112">
        <v>0</v>
      </c>
      <c r="M2751" s="560">
        <v>7.7399999999999997E-2</v>
      </c>
      <c r="N2751" s="560">
        <v>0.21540000000000001</v>
      </c>
      <c r="O2751" s="560">
        <v>0.30470000000000003</v>
      </c>
      <c r="P2751" s="560">
        <v>0.13739999999999999</v>
      </c>
      <c r="Q2751" s="560">
        <v>0.22739999999999999</v>
      </c>
      <c r="R2751" s="561" t="s">
        <v>2007</v>
      </c>
    </row>
    <row r="2752" spans="2:18" s="360" customFormat="1" ht="15" customHeight="1" x14ac:dyDescent="0.2">
      <c r="B2752" s="548">
        <v>168</v>
      </c>
      <c r="C2752" s="315" t="s">
        <v>1903</v>
      </c>
      <c r="D2752" s="549">
        <f t="shared" si="33"/>
        <v>17</v>
      </c>
      <c r="E2752" s="549">
        <v>17</v>
      </c>
      <c r="F2752" s="550">
        <f t="shared" si="34"/>
        <v>77.272727272727266</v>
      </c>
      <c r="G2752" s="550"/>
      <c r="H2752" s="549">
        <v>0</v>
      </c>
      <c r="I2752" s="551">
        <v>0</v>
      </c>
      <c r="J2752" s="552">
        <v>0</v>
      </c>
      <c r="K2752" s="5096">
        <v>0</v>
      </c>
      <c r="L2752" s="5097">
        <v>0</v>
      </c>
      <c r="M2752" s="553">
        <v>0.22</v>
      </c>
      <c r="N2752" s="553">
        <v>0.23319999999999999</v>
      </c>
      <c r="O2752" s="553">
        <v>0.30470000000000003</v>
      </c>
      <c r="P2752" s="553">
        <v>0.23319999999999999</v>
      </c>
      <c r="Q2752" s="553">
        <v>0.30470000000000003</v>
      </c>
      <c r="R2752" s="554" t="s">
        <v>2007</v>
      </c>
    </row>
    <row r="2753" spans="2:18" s="360" customFormat="1" ht="15" customHeight="1" x14ac:dyDescent="0.2">
      <c r="B2753" s="548">
        <v>169</v>
      </c>
      <c r="C2753" s="315" t="s">
        <v>1904</v>
      </c>
      <c r="D2753" s="549">
        <f t="shared" si="33"/>
        <v>22</v>
      </c>
      <c r="E2753" s="549">
        <v>22</v>
      </c>
      <c r="F2753" s="550">
        <f t="shared" si="34"/>
        <v>100</v>
      </c>
      <c r="G2753" s="550"/>
      <c r="H2753" s="549">
        <v>0</v>
      </c>
      <c r="I2753" s="551">
        <v>0</v>
      </c>
      <c r="J2753" s="552">
        <v>0</v>
      </c>
      <c r="K2753" s="5096">
        <v>0</v>
      </c>
      <c r="L2753" s="5097">
        <v>0</v>
      </c>
      <c r="M2753" s="553">
        <v>0.22</v>
      </c>
      <c r="N2753" s="553">
        <v>0.23319999999999999</v>
      </c>
      <c r="O2753" s="553">
        <v>0.30470000000000003</v>
      </c>
      <c r="P2753" s="553">
        <v>0.23319999999999999</v>
      </c>
      <c r="Q2753" s="553">
        <v>0.30470000000000003</v>
      </c>
      <c r="R2753" s="554" t="s">
        <v>2007</v>
      </c>
    </row>
    <row r="2754" spans="2:18" s="360" customFormat="1" ht="15" customHeight="1" x14ac:dyDescent="0.2">
      <c r="B2754" s="548">
        <v>170</v>
      </c>
      <c r="C2754" s="315" t="s">
        <v>1905</v>
      </c>
      <c r="D2754" s="549">
        <f t="shared" si="33"/>
        <v>787.40157480314963</v>
      </c>
      <c r="E2754" s="549">
        <v>787.40157480314963</v>
      </c>
      <c r="F2754" s="550">
        <f t="shared" si="34"/>
        <v>8881.6658787679426</v>
      </c>
      <c r="G2754" s="550"/>
      <c r="H2754" s="549">
        <v>0</v>
      </c>
      <c r="I2754" s="551">
        <v>0</v>
      </c>
      <c r="J2754" s="552">
        <v>0</v>
      </c>
      <c r="K2754" s="5096">
        <v>0</v>
      </c>
      <c r="L2754" s="5097">
        <v>0</v>
      </c>
      <c r="M2754" s="553">
        <v>8.8654716981132073E-2</v>
      </c>
      <c r="N2754" s="553">
        <v>0.23319999999999999</v>
      </c>
      <c r="O2754" s="553">
        <v>0.27121732283464567</v>
      </c>
      <c r="P2754" s="553">
        <v>0.23319999999999999</v>
      </c>
      <c r="Q2754" s="553">
        <v>0.27121732283464561</v>
      </c>
      <c r="R2754" s="554" t="s">
        <v>2007</v>
      </c>
    </row>
    <row r="2755" spans="2:18" s="360" customFormat="1" ht="15" customHeight="1" x14ac:dyDescent="0.2">
      <c r="B2755" s="548">
        <v>171</v>
      </c>
      <c r="C2755" s="315" t="s">
        <v>1906</v>
      </c>
      <c r="D2755" s="549">
        <f t="shared" si="33"/>
        <v>1968.5039370078739</v>
      </c>
      <c r="E2755" s="549">
        <v>1968.5039370078739</v>
      </c>
      <c r="F2755" s="550">
        <f t="shared" si="34"/>
        <v>23087.243644473878</v>
      </c>
      <c r="G2755" s="550"/>
      <c r="H2755" s="549">
        <v>0</v>
      </c>
      <c r="I2755" s="551">
        <v>0</v>
      </c>
      <c r="J2755" s="552">
        <v>0</v>
      </c>
      <c r="K2755" s="5096">
        <v>0</v>
      </c>
      <c r="L2755" s="5097">
        <v>0</v>
      </c>
      <c r="M2755" s="553">
        <v>8.5263705244391599E-2</v>
      </c>
      <c r="N2755" s="553">
        <v>0.23319999999999999</v>
      </c>
      <c r="O2755" s="553">
        <v>0.26543307086614176</v>
      </c>
      <c r="P2755" s="553">
        <v>0.23319999999999999</v>
      </c>
      <c r="Q2755" s="553">
        <v>0.26543307086614176</v>
      </c>
      <c r="R2755" s="554" t="s">
        <v>2007</v>
      </c>
    </row>
    <row r="2756" spans="2:18" s="360" customFormat="1" ht="15" customHeight="1" x14ac:dyDescent="0.2">
      <c r="B2756" s="548">
        <v>172</v>
      </c>
      <c r="C2756" s="315" t="s">
        <v>1907</v>
      </c>
      <c r="D2756" s="549">
        <f t="shared" si="33"/>
        <v>590.55118110236219</v>
      </c>
      <c r="E2756" s="549">
        <v>590.55118110236219</v>
      </c>
      <c r="F2756" s="550">
        <f t="shared" si="34"/>
        <v>6648.8249560926652</v>
      </c>
      <c r="G2756" s="550"/>
      <c r="H2756" s="549">
        <v>0</v>
      </c>
      <c r="I2756" s="551">
        <v>0</v>
      </c>
      <c r="J2756" s="552">
        <v>0</v>
      </c>
      <c r="K2756" s="5096">
        <v>0</v>
      </c>
      <c r="L2756" s="5097">
        <v>0</v>
      </c>
      <c r="M2756" s="553">
        <v>8.882038330114396E-2</v>
      </c>
      <c r="N2756" s="553">
        <v>0.23319999999999999</v>
      </c>
      <c r="O2756" s="553">
        <v>0.27141732283464565</v>
      </c>
      <c r="P2756" s="553">
        <v>0.23319999999999999</v>
      </c>
      <c r="Q2756" s="553">
        <v>0.27141732283464565</v>
      </c>
      <c r="R2756" s="554" t="s">
        <v>2007</v>
      </c>
    </row>
    <row r="2757" spans="2:18" s="360" customFormat="1" ht="15" customHeight="1" x14ac:dyDescent="0.2">
      <c r="B2757" s="548">
        <v>173</v>
      </c>
      <c r="C2757" s="315" t="s">
        <v>1908</v>
      </c>
      <c r="D2757" s="549">
        <f t="shared" si="33"/>
        <v>100</v>
      </c>
      <c r="E2757" s="557">
        <v>80</v>
      </c>
      <c r="F2757" s="550">
        <f t="shared" si="34"/>
        <v>1000</v>
      </c>
      <c r="G2757" s="550"/>
      <c r="H2757" s="549">
        <v>0.01</v>
      </c>
      <c r="I2757" s="551">
        <v>50</v>
      </c>
      <c r="J2757" s="552">
        <v>19.989999999999998</v>
      </c>
      <c r="K2757" s="5096">
        <v>5000</v>
      </c>
      <c r="L2757" s="5097">
        <v>0</v>
      </c>
      <c r="M2757" s="553">
        <v>0.08</v>
      </c>
      <c r="N2757" s="553">
        <v>0.23319999999999999</v>
      </c>
      <c r="O2757" s="553">
        <v>0.23319999999999999</v>
      </c>
      <c r="P2757" s="553">
        <v>0.23319999999999999</v>
      </c>
      <c r="Q2757" s="553">
        <v>0.23319999999999999</v>
      </c>
      <c r="R2757" s="554" t="s">
        <v>2005</v>
      </c>
    </row>
    <row r="2758" spans="2:18" s="360" customFormat="1" ht="15" customHeight="1" x14ac:dyDescent="0.2">
      <c r="B2758" s="548">
        <v>174</v>
      </c>
      <c r="C2758" s="315" t="s">
        <v>1909</v>
      </c>
      <c r="D2758" s="549">
        <f t="shared" si="33"/>
        <v>100</v>
      </c>
      <c r="E2758" s="557">
        <v>80</v>
      </c>
      <c r="F2758" s="550">
        <f t="shared" si="34"/>
        <v>533.33333333333337</v>
      </c>
      <c r="G2758" s="550"/>
      <c r="H2758" s="549">
        <v>0.01</v>
      </c>
      <c r="I2758" s="551">
        <v>50</v>
      </c>
      <c r="J2758" s="552">
        <v>19.989999999999998</v>
      </c>
      <c r="K2758" s="5096">
        <v>5000</v>
      </c>
      <c r="L2758" s="5097">
        <v>0</v>
      </c>
      <c r="M2758" s="553">
        <v>0.15</v>
      </c>
      <c r="N2758" s="553">
        <v>0.15</v>
      </c>
      <c r="O2758" s="553">
        <v>0.15</v>
      </c>
      <c r="P2758" s="553">
        <v>0.15</v>
      </c>
      <c r="Q2758" s="553">
        <v>0.15</v>
      </c>
      <c r="R2758" s="554" t="s">
        <v>2005</v>
      </c>
    </row>
    <row r="2759" spans="2:18" s="360" customFormat="1" ht="15" customHeight="1" x14ac:dyDescent="0.2">
      <c r="B2759" s="548">
        <v>175</v>
      </c>
      <c r="C2759" s="315" t="s">
        <v>1910</v>
      </c>
      <c r="D2759" s="549">
        <f t="shared" si="33"/>
        <v>120</v>
      </c>
      <c r="E2759" s="557">
        <v>100</v>
      </c>
      <c r="F2759" s="550">
        <f t="shared" si="34"/>
        <v>1250</v>
      </c>
      <c r="G2759" s="550"/>
      <c r="H2759" s="549">
        <v>0.01</v>
      </c>
      <c r="I2759" s="551">
        <v>50</v>
      </c>
      <c r="J2759" s="552">
        <v>19.989999999999998</v>
      </c>
      <c r="K2759" s="5096">
        <v>5000</v>
      </c>
      <c r="L2759" s="5097">
        <v>0</v>
      </c>
      <c r="M2759" s="553">
        <v>0.08</v>
      </c>
      <c r="N2759" s="553">
        <v>0.23319999999999999</v>
      </c>
      <c r="O2759" s="553">
        <v>0.23319999999999999</v>
      </c>
      <c r="P2759" s="553">
        <v>0.23319999999999999</v>
      </c>
      <c r="Q2759" s="553">
        <v>0.23319999999999999</v>
      </c>
      <c r="R2759" s="554" t="s">
        <v>2005</v>
      </c>
    </row>
    <row r="2760" spans="2:18" s="360" customFormat="1" ht="15" customHeight="1" x14ac:dyDescent="0.2">
      <c r="B2760" s="548">
        <v>176</v>
      </c>
      <c r="C2760" s="315" t="s">
        <v>1911</v>
      </c>
      <c r="D2760" s="549">
        <f t="shared" si="33"/>
        <v>120</v>
      </c>
      <c r="E2760" s="557">
        <v>100</v>
      </c>
      <c r="F2760" s="550">
        <f t="shared" si="34"/>
        <v>666.66666666666674</v>
      </c>
      <c r="G2760" s="550"/>
      <c r="H2760" s="549">
        <v>0.01</v>
      </c>
      <c r="I2760" s="551">
        <v>50</v>
      </c>
      <c r="J2760" s="552">
        <v>19.989999999999998</v>
      </c>
      <c r="K2760" s="5096">
        <v>5000</v>
      </c>
      <c r="L2760" s="5097">
        <v>0</v>
      </c>
      <c r="M2760" s="553">
        <v>0.15</v>
      </c>
      <c r="N2760" s="553">
        <v>0.15</v>
      </c>
      <c r="O2760" s="553">
        <v>0.15</v>
      </c>
      <c r="P2760" s="553">
        <v>0.15</v>
      </c>
      <c r="Q2760" s="553">
        <v>0.15</v>
      </c>
      <c r="R2760" s="554" t="s">
        <v>2005</v>
      </c>
    </row>
    <row r="2761" spans="2:18" s="360" customFormat="1" ht="15" customHeight="1" x14ac:dyDescent="0.2">
      <c r="B2761" s="548">
        <v>177</v>
      </c>
      <c r="C2761" s="315" t="s">
        <v>1912</v>
      </c>
      <c r="D2761" s="549">
        <f t="shared" si="33"/>
        <v>35</v>
      </c>
      <c r="E2761" s="557">
        <v>20</v>
      </c>
      <c r="F2761" s="550">
        <f t="shared" si="34"/>
        <v>250</v>
      </c>
      <c r="G2761" s="550"/>
      <c r="H2761" s="549">
        <v>0.01</v>
      </c>
      <c r="I2761" s="551">
        <v>50</v>
      </c>
      <c r="J2761" s="552">
        <v>14.99</v>
      </c>
      <c r="K2761" s="551">
        <v>60</v>
      </c>
      <c r="L2761" s="551">
        <v>30</v>
      </c>
      <c r="M2761" s="553">
        <v>0.08</v>
      </c>
      <c r="N2761" s="553">
        <v>0.23319999999999999</v>
      </c>
      <c r="O2761" s="553">
        <v>0.23319999999999999</v>
      </c>
      <c r="P2761" s="553">
        <v>0.23319999999999999</v>
      </c>
      <c r="Q2761" s="553">
        <v>0.23319999999999999</v>
      </c>
      <c r="R2761" s="554" t="s">
        <v>2005</v>
      </c>
    </row>
    <row r="2762" spans="2:18" s="360" customFormat="1" ht="15" customHeight="1" x14ac:dyDescent="0.2">
      <c r="B2762" s="548">
        <v>178</v>
      </c>
      <c r="C2762" s="315" t="s">
        <v>1913</v>
      </c>
      <c r="D2762" s="549">
        <f t="shared" si="33"/>
        <v>35</v>
      </c>
      <c r="E2762" s="557">
        <v>20</v>
      </c>
      <c r="F2762" s="550">
        <f t="shared" si="34"/>
        <v>133.33333333333334</v>
      </c>
      <c r="G2762" s="550"/>
      <c r="H2762" s="549">
        <v>0.01</v>
      </c>
      <c r="I2762" s="551">
        <v>50</v>
      </c>
      <c r="J2762" s="552">
        <v>14.99</v>
      </c>
      <c r="K2762" s="551">
        <v>60</v>
      </c>
      <c r="L2762" s="551">
        <v>30</v>
      </c>
      <c r="M2762" s="553">
        <v>0.15</v>
      </c>
      <c r="N2762" s="553">
        <v>0.15</v>
      </c>
      <c r="O2762" s="553">
        <v>0.15</v>
      </c>
      <c r="P2762" s="553">
        <v>0.15</v>
      </c>
      <c r="Q2762" s="553">
        <v>0.15</v>
      </c>
      <c r="R2762" s="554" t="s">
        <v>2005</v>
      </c>
    </row>
    <row r="2763" spans="2:18" s="360" customFormat="1" ht="15" customHeight="1" x14ac:dyDescent="0.2">
      <c r="B2763" s="548">
        <v>179</v>
      </c>
      <c r="C2763" s="315" t="s">
        <v>1914</v>
      </c>
      <c r="D2763" s="549">
        <f t="shared" si="33"/>
        <v>40</v>
      </c>
      <c r="E2763" s="557">
        <v>25</v>
      </c>
      <c r="F2763" s="550">
        <f t="shared" si="34"/>
        <v>312.5</v>
      </c>
      <c r="G2763" s="550"/>
      <c r="H2763" s="549">
        <v>0.01</v>
      </c>
      <c r="I2763" s="551">
        <v>50</v>
      </c>
      <c r="J2763" s="552">
        <v>14.99</v>
      </c>
      <c r="K2763" s="551">
        <v>60</v>
      </c>
      <c r="L2763" s="551">
        <v>30</v>
      </c>
      <c r="M2763" s="553">
        <v>0.08</v>
      </c>
      <c r="N2763" s="553">
        <v>0.23319999999999999</v>
      </c>
      <c r="O2763" s="553">
        <v>0.23319999999999999</v>
      </c>
      <c r="P2763" s="553">
        <v>0.23319999999999999</v>
      </c>
      <c r="Q2763" s="553">
        <v>0.23319999999999999</v>
      </c>
      <c r="R2763" s="554" t="s">
        <v>2005</v>
      </c>
    </row>
    <row r="2764" spans="2:18" s="360" customFormat="1" ht="15" customHeight="1" x14ac:dyDescent="0.2">
      <c r="B2764" s="548">
        <v>180</v>
      </c>
      <c r="C2764" s="315" t="s">
        <v>1915</v>
      </c>
      <c r="D2764" s="549">
        <f t="shared" si="33"/>
        <v>40</v>
      </c>
      <c r="E2764" s="557">
        <v>25</v>
      </c>
      <c r="F2764" s="550">
        <f t="shared" si="34"/>
        <v>166.66666666666669</v>
      </c>
      <c r="G2764" s="550"/>
      <c r="H2764" s="549">
        <v>0.01</v>
      </c>
      <c r="I2764" s="551">
        <v>50</v>
      </c>
      <c r="J2764" s="552">
        <v>14.99</v>
      </c>
      <c r="K2764" s="551">
        <v>60</v>
      </c>
      <c r="L2764" s="551">
        <v>30</v>
      </c>
      <c r="M2764" s="553">
        <v>0.15</v>
      </c>
      <c r="N2764" s="553">
        <v>0.15</v>
      </c>
      <c r="O2764" s="553">
        <v>0.15</v>
      </c>
      <c r="P2764" s="553">
        <v>0.15</v>
      </c>
      <c r="Q2764" s="553">
        <v>0.15</v>
      </c>
      <c r="R2764" s="554" t="s">
        <v>2005</v>
      </c>
    </row>
    <row r="2765" spans="2:18" s="360" customFormat="1" ht="15" customHeight="1" x14ac:dyDescent="0.2">
      <c r="B2765" s="548">
        <v>181</v>
      </c>
      <c r="C2765" s="315" t="s">
        <v>1916</v>
      </c>
      <c r="D2765" s="549">
        <f t="shared" si="33"/>
        <v>55</v>
      </c>
      <c r="E2765" s="557">
        <v>35</v>
      </c>
      <c r="F2765" s="550">
        <f t="shared" si="34"/>
        <v>437.5</v>
      </c>
      <c r="G2765" s="550"/>
      <c r="H2765" s="549">
        <v>0.01</v>
      </c>
      <c r="I2765" s="551">
        <v>50</v>
      </c>
      <c r="J2765" s="552">
        <v>19.989999999999998</v>
      </c>
      <c r="K2765" s="5096">
        <v>5000</v>
      </c>
      <c r="L2765" s="5097">
        <v>0</v>
      </c>
      <c r="M2765" s="553">
        <v>0.08</v>
      </c>
      <c r="N2765" s="553">
        <v>0.23319999999999999</v>
      </c>
      <c r="O2765" s="553">
        <v>0.23319999999999999</v>
      </c>
      <c r="P2765" s="553">
        <v>0.23319999999999999</v>
      </c>
      <c r="Q2765" s="553">
        <v>0.23319999999999999</v>
      </c>
      <c r="R2765" s="554" t="s">
        <v>2005</v>
      </c>
    </row>
    <row r="2766" spans="2:18" s="360" customFormat="1" ht="15" customHeight="1" x14ac:dyDescent="0.2">
      <c r="B2766" s="555">
        <v>182</v>
      </c>
      <c r="C2766" s="556" t="s">
        <v>1917</v>
      </c>
      <c r="D2766" s="557">
        <f t="shared" si="33"/>
        <v>55</v>
      </c>
      <c r="E2766" s="557">
        <v>35</v>
      </c>
      <c r="F2766" s="558">
        <f t="shared" si="34"/>
        <v>233.33333333333334</v>
      </c>
      <c r="G2766" s="558"/>
      <c r="H2766" s="557">
        <v>0.01</v>
      </c>
      <c r="I2766" s="559">
        <v>50</v>
      </c>
      <c r="J2766" s="564">
        <v>19.989999999999998</v>
      </c>
      <c r="K2766" s="5111">
        <v>5000</v>
      </c>
      <c r="L2766" s="5112">
        <v>0</v>
      </c>
      <c r="M2766" s="560">
        <v>0.15</v>
      </c>
      <c r="N2766" s="560">
        <v>0.15</v>
      </c>
      <c r="O2766" s="560">
        <v>0.15</v>
      </c>
      <c r="P2766" s="560">
        <v>0.15</v>
      </c>
      <c r="Q2766" s="560">
        <v>0.15</v>
      </c>
      <c r="R2766" s="561" t="s">
        <v>2005</v>
      </c>
    </row>
    <row r="2767" spans="2:18" s="360" customFormat="1" ht="15" customHeight="1" x14ac:dyDescent="0.2">
      <c r="B2767" s="548">
        <v>183</v>
      </c>
      <c r="C2767" s="315" t="s">
        <v>1918</v>
      </c>
      <c r="D2767" s="549">
        <f t="shared" si="33"/>
        <v>65</v>
      </c>
      <c r="E2767" s="557">
        <v>45</v>
      </c>
      <c r="F2767" s="550">
        <f t="shared" si="34"/>
        <v>562.5</v>
      </c>
      <c r="G2767" s="550"/>
      <c r="H2767" s="549">
        <v>0.01</v>
      </c>
      <c r="I2767" s="551">
        <v>50</v>
      </c>
      <c r="J2767" s="552">
        <v>19.989999999999998</v>
      </c>
      <c r="K2767" s="5096">
        <v>5000</v>
      </c>
      <c r="L2767" s="5097">
        <v>0</v>
      </c>
      <c r="M2767" s="553">
        <v>0.08</v>
      </c>
      <c r="N2767" s="553">
        <v>0.23319999999999999</v>
      </c>
      <c r="O2767" s="553">
        <v>0.23319999999999999</v>
      </c>
      <c r="P2767" s="553">
        <v>0.23319999999999999</v>
      </c>
      <c r="Q2767" s="553">
        <v>0.23319999999999999</v>
      </c>
      <c r="R2767" s="554" t="s">
        <v>2005</v>
      </c>
    </row>
    <row r="2768" spans="2:18" s="360" customFormat="1" ht="15" customHeight="1" x14ac:dyDescent="0.2">
      <c r="B2768" s="548">
        <v>184</v>
      </c>
      <c r="C2768" s="315" t="s">
        <v>1919</v>
      </c>
      <c r="D2768" s="549">
        <f t="shared" si="33"/>
        <v>65</v>
      </c>
      <c r="E2768" s="557">
        <v>45</v>
      </c>
      <c r="F2768" s="550">
        <f t="shared" si="34"/>
        <v>300</v>
      </c>
      <c r="G2768" s="550"/>
      <c r="H2768" s="549">
        <v>0.01</v>
      </c>
      <c r="I2768" s="551">
        <v>50</v>
      </c>
      <c r="J2768" s="552">
        <v>19.989999999999998</v>
      </c>
      <c r="K2768" s="5096">
        <v>5000</v>
      </c>
      <c r="L2768" s="5097">
        <v>0</v>
      </c>
      <c r="M2768" s="553">
        <v>0.15</v>
      </c>
      <c r="N2768" s="553">
        <v>0.15</v>
      </c>
      <c r="O2768" s="553">
        <v>0.15</v>
      </c>
      <c r="P2768" s="553">
        <v>0.15</v>
      </c>
      <c r="Q2768" s="553">
        <v>0.15</v>
      </c>
      <c r="R2768" s="554" t="s">
        <v>2005</v>
      </c>
    </row>
    <row r="2769" spans="2:18" s="360" customFormat="1" ht="15" customHeight="1" x14ac:dyDescent="0.2">
      <c r="B2769" s="548">
        <v>185</v>
      </c>
      <c r="C2769" s="315" t="s">
        <v>1920</v>
      </c>
      <c r="D2769" s="549">
        <f t="shared" si="33"/>
        <v>80</v>
      </c>
      <c r="E2769" s="557">
        <v>60</v>
      </c>
      <c r="F2769" s="550">
        <f t="shared" si="34"/>
        <v>750</v>
      </c>
      <c r="G2769" s="550"/>
      <c r="H2769" s="549">
        <v>0.01</v>
      </c>
      <c r="I2769" s="551">
        <v>50</v>
      </c>
      <c r="J2769" s="552">
        <v>19.989999999999998</v>
      </c>
      <c r="K2769" s="5096">
        <v>5000</v>
      </c>
      <c r="L2769" s="5097">
        <v>0</v>
      </c>
      <c r="M2769" s="553">
        <v>0.08</v>
      </c>
      <c r="N2769" s="553">
        <v>0.23319999999999999</v>
      </c>
      <c r="O2769" s="553">
        <v>0.23319999999999999</v>
      </c>
      <c r="P2769" s="553">
        <v>0.23319999999999999</v>
      </c>
      <c r="Q2769" s="553">
        <v>0.23319999999999999</v>
      </c>
      <c r="R2769" s="554" t="s">
        <v>2005</v>
      </c>
    </row>
    <row r="2770" spans="2:18" s="360" customFormat="1" ht="15" customHeight="1" x14ac:dyDescent="0.2">
      <c r="B2770" s="548">
        <v>186</v>
      </c>
      <c r="C2770" s="315" t="s">
        <v>1921</v>
      </c>
      <c r="D2770" s="549">
        <f t="shared" si="33"/>
        <v>80</v>
      </c>
      <c r="E2770" s="557">
        <v>60</v>
      </c>
      <c r="F2770" s="550">
        <f t="shared" si="34"/>
        <v>400</v>
      </c>
      <c r="G2770" s="550"/>
      <c r="H2770" s="549">
        <v>0.01</v>
      </c>
      <c r="I2770" s="551">
        <v>50</v>
      </c>
      <c r="J2770" s="552">
        <v>19.989999999999998</v>
      </c>
      <c r="K2770" s="5096">
        <v>5000</v>
      </c>
      <c r="L2770" s="5097">
        <v>0</v>
      </c>
      <c r="M2770" s="553">
        <v>0.15</v>
      </c>
      <c r="N2770" s="553">
        <v>0.15</v>
      </c>
      <c r="O2770" s="553">
        <v>0.15</v>
      </c>
      <c r="P2770" s="553">
        <v>0.15</v>
      </c>
      <c r="Q2770" s="553">
        <v>0.15</v>
      </c>
      <c r="R2770" s="554" t="s">
        <v>2005</v>
      </c>
    </row>
    <row r="2771" spans="2:18" s="360" customFormat="1" ht="15" customHeight="1" x14ac:dyDescent="0.2">
      <c r="B2771" s="548">
        <v>187</v>
      </c>
      <c r="C2771" s="556" t="s">
        <v>1922</v>
      </c>
      <c r="D2771" s="549">
        <f t="shared" si="33"/>
        <v>35</v>
      </c>
      <c r="E2771" s="557">
        <v>20</v>
      </c>
      <c r="F2771" s="550">
        <f t="shared" si="34"/>
        <v>250</v>
      </c>
      <c r="G2771" s="550"/>
      <c r="H2771" s="549">
        <v>0.01</v>
      </c>
      <c r="I2771" s="551">
        <v>50</v>
      </c>
      <c r="J2771" s="565">
        <v>14.99</v>
      </c>
      <c r="K2771" s="551">
        <v>60</v>
      </c>
      <c r="L2771" s="551">
        <v>30</v>
      </c>
      <c r="M2771" s="553">
        <v>0.08</v>
      </c>
      <c r="N2771" s="553">
        <v>0.23319999999999999</v>
      </c>
      <c r="O2771" s="553">
        <v>0.23319999999999999</v>
      </c>
      <c r="P2771" s="553">
        <v>0.23319999999999999</v>
      </c>
      <c r="Q2771" s="553">
        <v>0.23319999999999999</v>
      </c>
      <c r="R2771" s="554" t="s">
        <v>2005</v>
      </c>
    </row>
    <row r="2772" spans="2:18" s="360" customFormat="1" ht="15" customHeight="1" x14ac:dyDescent="0.2">
      <c r="B2772" s="548">
        <v>188</v>
      </c>
      <c r="C2772" s="556" t="s">
        <v>1923</v>
      </c>
      <c r="D2772" s="549">
        <f t="shared" si="33"/>
        <v>35</v>
      </c>
      <c r="E2772" s="557">
        <v>20</v>
      </c>
      <c r="F2772" s="550">
        <f t="shared" si="34"/>
        <v>133.33333333333334</v>
      </c>
      <c r="G2772" s="550"/>
      <c r="H2772" s="549">
        <v>0.01</v>
      </c>
      <c r="I2772" s="551">
        <v>50</v>
      </c>
      <c r="J2772" s="565">
        <v>14.99</v>
      </c>
      <c r="K2772" s="551">
        <v>60</v>
      </c>
      <c r="L2772" s="551">
        <v>30</v>
      </c>
      <c r="M2772" s="553">
        <v>0.15</v>
      </c>
      <c r="N2772" s="553">
        <v>0.15</v>
      </c>
      <c r="O2772" s="553">
        <v>0.15</v>
      </c>
      <c r="P2772" s="553">
        <v>0.15</v>
      </c>
      <c r="Q2772" s="553">
        <v>0.15</v>
      </c>
      <c r="R2772" s="554" t="s">
        <v>2005</v>
      </c>
    </row>
    <row r="2773" spans="2:18" s="360" customFormat="1" ht="15" customHeight="1" x14ac:dyDescent="0.2">
      <c r="B2773" s="548">
        <v>189</v>
      </c>
      <c r="C2773" s="556" t="s">
        <v>1924</v>
      </c>
      <c r="D2773" s="549">
        <f t="shared" si="33"/>
        <v>40</v>
      </c>
      <c r="E2773" s="557">
        <v>25</v>
      </c>
      <c r="F2773" s="550">
        <f t="shared" si="34"/>
        <v>312.5</v>
      </c>
      <c r="G2773" s="550"/>
      <c r="H2773" s="549">
        <v>0.01</v>
      </c>
      <c r="I2773" s="551">
        <v>50</v>
      </c>
      <c r="J2773" s="565">
        <v>14.99</v>
      </c>
      <c r="K2773" s="551">
        <v>60</v>
      </c>
      <c r="L2773" s="551">
        <v>30</v>
      </c>
      <c r="M2773" s="553">
        <v>0.08</v>
      </c>
      <c r="N2773" s="553">
        <v>0.23319999999999999</v>
      </c>
      <c r="O2773" s="553">
        <v>0.23319999999999999</v>
      </c>
      <c r="P2773" s="553">
        <v>0.23319999999999999</v>
      </c>
      <c r="Q2773" s="553">
        <v>0.23319999999999999</v>
      </c>
      <c r="R2773" s="554" t="s">
        <v>2005</v>
      </c>
    </row>
    <row r="2774" spans="2:18" s="360" customFormat="1" ht="15" customHeight="1" x14ac:dyDescent="0.2">
      <c r="B2774" s="548">
        <v>190</v>
      </c>
      <c r="C2774" s="556" t="s">
        <v>1925</v>
      </c>
      <c r="D2774" s="549">
        <f t="shared" si="33"/>
        <v>40</v>
      </c>
      <c r="E2774" s="557">
        <v>25</v>
      </c>
      <c r="F2774" s="550">
        <f t="shared" si="34"/>
        <v>166.66666666666669</v>
      </c>
      <c r="G2774" s="550"/>
      <c r="H2774" s="549">
        <v>0.01</v>
      </c>
      <c r="I2774" s="551">
        <v>50</v>
      </c>
      <c r="J2774" s="565">
        <v>14.99</v>
      </c>
      <c r="K2774" s="551">
        <v>60</v>
      </c>
      <c r="L2774" s="551">
        <v>30</v>
      </c>
      <c r="M2774" s="553">
        <v>0.15</v>
      </c>
      <c r="N2774" s="553">
        <v>0.15</v>
      </c>
      <c r="O2774" s="553">
        <v>0.15</v>
      </c>
      <c r="P2774" s="553">
        <v>0.15</v>
      </c>
      <c r="Q2774" s="553">
        <v>0.15</v>
      </c>
      <c r="R2774" s="554" t="s">
        <v>2005</v>
      </c>
    </row>
    <row r="2775" spans="2:18" s="360" customFormat="1" ht="15" customHeight="1" x14ac:dyDescent="0.2">
      <c r="B2775" s="548">
        <v>191</v>
      </c>
      <c r="C2775" s="556" t="s">
        <v>1926</v>
      </c>
      <c r="D2775" s="549">
        <f t="shared" si="33"/>
        <v>8</v>
      </c>
      <c r="E2775" s="549">
        <v>8</v>
      </c>
      <c r="F2775" s="550">
        <f t="shared" si="34"/>
        <v>53.333333333333336</v>
      </c>
      <c r="G2775" s="550"/>
      <c r="H2775" s="549">
        <v>0</v>
      </c>
      <c r="I2775" s="565">
        <v>0</v>
      </c>
      <c r="J2775" s="565">
        <v>0</v>
      </c>
      <c r="K2775" s="5096">
        <v>0</v>
      </c>
      <c r="L2775" s="5097"/>
      <c r="M2775" s="553">
        <v>0.15</v>
      </c>
      <c r="N2775" s="553">
        <v>0.19019999999999998</v>
      </c>
      <c r="O2775" s="553">
        <v>0.3</v>
      </c>
      <c r="P2775" s="553">
        <v>0.19019999999999998</v>
      </c>
      <c r="Q2775" s="553">
        <v>0.3</v>
      </c>
      <c r="R2775" s="554" t="s">
        <v>2007</v>
      </c>
    </row>
    <row r="2776" spans="2:18" s="360" customFormat="1" ht="15" customHeight="1" x14ac:dyDescent="0.2">
      <c r="B2776" s="548">
        <v>192</v>
      </c>
      <c r="C2776" s="556" t="s">
        <v>1927</v>
      </c>
      <c r="D2776" s="549">
        <f t="shared" si="33"/>
        <v>8</v>
      </c>
      <c r="E2776" s="549">
        <v>8</v>
      </c>
      <c r="F2776" s="550">
        <f t="shared" si="34"/>
        <v>100.000250000625</v>
      </c>
      <c r="G2776" s="550"/>
      <c r="H2776" s="549">
        <v>0</v>
      </c>
      <c r="I2776" s="565">
        <v>0</v>
      </c>
      <c r="J2776" s="565">
        <v>0</v>
      </c>
      <c r="K2776" s="5096">
        <v>0</v>
      </c>
      <c r="L2776" s="5097"/>
      <c r="M2776" s="553">
        <v>7.9999799999999996E-2</v>
      </c>
      <c r="N2776" s="553">
        <v>0.23319999999999999</v>
      </c>
      <c r="O2776" s="553">
        <v>0.30470000000000003</v>
      </c>
      <c r="P2776" s="553">
        <v>0.23319999999999999</v>
      </c>
      <c r="Q2776" s="553">
        <v>0.30470000000000003</v>
      </c>
      <c r="R2776" s="554" t="s">
        <v>2007</v>
      </c>
    </row>
    <row r="2777" spans="2:18" s="360" customFormat="1" ht="15" customHeight="1" x14ac:dyDescent="0.2">
      <c r="B2777" s="548">
        <v>193</v>
      </c>
      <c r="C2777" s="556" t="s">
        <v>1928</v>
      </c>
      <c r="D2777" s="549">
        <f t="shared" si="33"/>
        <v>20</v>
      </c>
      <c r="E2777" s="549">
        <v>9.1999999999999993</v>
      </c>
      <c r="F2777" s="550">
        <f t="shared" si="34"/>
        <v>114.99999999999999</v>
      </c>
      <c r="G2777" s="550"/>
      <c r="H2777" s="549">
        <v>10.8</v>
      </c>
      <c r="I2777" s="551">
        <v>1000</v>
      </c>
      <c r="J2777" s="565">
        <v>0</v>
      </c>
      <c r="K2777" s="5096">
        <v>0</v>
      </c>
      <c r="L2777" s="5097"/>
      <c r="M2777" s="553">
        <v>0.08</v>
      </c>
      <c r="N2777" s="553">
        <v>0.23319999999999999</v>
      </c>
      <c r="O2777" s="553">
        <v>0.30470000000000003</v>
      </c>
      <c r="P2777" s="553">
        <v>0.23319999999999999</v>
      </c>
      <c r="Q2777" s="553">
        <v>0.30470000000000003</v>
      </c>
      <c r="R2777" s="554" t="s">
        <v>2007</v>
      </c>
    </row>
    <row r="2778" spans="2:18" s="360" customFormat="1" ht="15" customHeight="1" x14ac:dyDescent="0.2">
      <c r="B2778" s="548">
        <v>194</v>
      </c>
      <c r="C2778" s="556" t="s">
        <v>1929</v>
      </c>
      <c r="D2778" s="549">
        <f t="shared" si="33"/>
        <v>22</v>
      </c>
      <c r="E2778" s="549">
        <v>19.25</v>
      </c>
      <c r="F2778" s="550">
        <f t="shared" si="34"/>
        <v>240.625</v>
      </c>
      <c r="G2778" s="550"/>
      <c r="H2778" s="549">
        <v>2.75</v>
      </c>
      <c r="I2778" s="551">
        <v>250</v>
      </c>
      <c r="J2778" s="565">
        <v>0</v>
      </c>
      <c r="K2778" s="5096">
        <v>0</v>
      </c>
      <c r="L2778" s="5097"/>
      <c r="M2778" s="553">
        <v>0.08</v>
      </c>
      <c r="N2778" s="553">
        <v>0.23319999999999999</v>
      </c>
      <c r="O2778" s="553">
        <v>0.30470000000000003</v>
      </c>
      <c r="P2778" s="553">
        <v>0.23319999999999999</v>
      </c>
      <c r="Q2778" s="553">
        <v>0.30470000000000003</v>
      </c>
      <c r="R2778" s="554" t="s">
        <v>2007</v>
      </c>
    </row>
    <row r="2779" spans="2:18" s="360" customFormat="1" ht="15" customHeight="1" x14ac:dyDescent="0.2">
      <c r="B2779" s="548">
        <v>195</v>
      </c>
      <c r="C2779" s="556" t="s">
        <v>1930</v>
      </c>
      <c r="D2779" s="549">
        <f t="shared" ref="D2779:D2805" si="35">+E2779+H2779+J2779</f>
        <v>18</v>
      </c>
      <c r="E2779" s="549">
        <v>12.6</v>
      </c>
      <c r="F2779" s="550">
        <f t="shared" ref="F2779:F2795" si="36">E2779/M2779</f>
        <v>157.5</v>
      </c>
      <c r="G2779" s="550"/>
      <c r="H2779" s="549">
        <v>5.4</v>
      </c>
      <c r="I2779" s="551">
        <v>500</v>
      </c>
      <c r="J2779" s="565">
        <v>0</v>
      </c>
      <c r="K2779" s="5096">
        <v>0</v>
      </c>
      <c r="L2779" s="5097"/>
      <c r="M2779" s="553">
        <v>0.08</v>
      </c>
      <c r="N2779" s="553">
        <v>0.23319999999999999</v>
      </c>
      <c r="O2779" s="553">
        <v>0.30470000000000003</v>
      </c>
      <c r="P2779" s="553">
        <v>0.23319999999999999</v>
      </c>
      <c r="Q2779" s="553">
        <v>0.30470000000000003</v>
      </c>
      <c r="R2779" s="554" t="s">
        <v>2007</v>
      </c>
    </row>
    <row r="2780" spans="2:18" s="360" customFormat="1" ht="15" customHeight="1" x14ac:dyDescent="0.2">
      <c r="B2780" s="548">
        <v>196</v>
      </c>
      <c r="C2780" s="556" t="s">
        <v>1931</v>
      </c>
      <c r="D2780" s="549">
        <f t="shared" si="35"/>
        <v>21</v>
      </c>
      <c r="E2780" s="549">
        <v>11.1</v>
      </c>
      <c r="F2780" s="550">
        <f t="shared" si="36"/>
        <v>138.75</v>
      </c>
      <c r="G2780" s="550"/>
      <c r="H2780" s="549">
        <v>9.9</v>
      </c>
      <c r="I2780" s="551">
        <v>5000</v>
      </c>
      <c r="J2780" s="565">
        <v>0</v>
      </c>
      <c r="K2780" s="5096">
        <v>0</v>
      </c>
      <c r="L2780" s="5097"/>
      <c r="M2780" s="553">
        <v>0.08</v>
      </c>
      <c r="N2780" s="553">
        <v>0.23319999999999999</v>
      </c>
      <c r="O2780" s="553">
        <v>0.30470000000000003</v>
      </c>
      <c r="P2780" s="553">
        <v>0.23319999999999999</v>
      </c>
      <c r="Q2780" s="553">
        <v>0.30470000000000003</v>
      </c>
      <c r="R2780" s="554" t="s">
        <v>2007</v>
      </c>
    </row>
    <row r="2781" spans="2:18" s="360" customFormat="1" ht="15" customHeight="1" x14ac:dyDescent="0.2">
      <c r="B2781" s="555">
        <v>197</v>
      </c>
      <c r="C2781" s="556" t="s">
        <v>1932</v>
      </c>
      <c r="D2781" s="557">
        <f t="shared" si="35"/>
        <v>44.642857142857139</v>
      </c>
      <c r="E2781" s="557">
        <v>44.642857142857139</v>
      </c>
      <c r="F2781" s="558">
        <f t="shared" si="36"/>
        <v>558.03571428571422</v>
      </c>
      <c r="G2781" s="558"/>
      <c r="H2781" s="557">
        <v>0</v>
      </c>
      <c r="I2781" s="566">
        <v>0</v>
      </c>
      <c r="J2781" s="566">
        <v>0</v>
      </c>
      <c r="K2781" s="5111">
        <v>0</v>
      </c>
      <c r="L2781" s="5112"/>
      <c r="M2781" s="560">
        <v>0.08</v>
      </c>
      <c r="N2781" s="560">
        <v>0.23319999999999999</v>
      </c>
      <c r="O2781" s="560">
        <v>0.30470000000000003</v>
      </c>
      <c r="P2781" s="560">
        <v>0.23319999999999999</v>
      </c>
      <c r="Q2781" s="560">
        <v>0.26</v>
      </c>
      <c r="R2781" s="561" t="s">
        <v>2007</v>
      </c>
    </row>
    <row r="2782" spans="2:18" s="360" customFormat="1" ht="15" customHeight="1" x14ac:dyDescent="0.2">
      <c r="B2782" s="548">
        <v>198</v>
      </c>
      <c r="C2782" s="556" t="s">
        <v>1250</v>
      </c>
      <c r="D2782" s="549">
        <f t="shared" si="35"/>
        <v>89.29</v>
      </c>
      <c r="E2782" s="549">
        <v>89.29</v>
      </c>
      <c r="F2782" s="550">
        <f t="shared" si="36"/>
        <v>1116.125</v>
      </c>
      <c r="G2782" s="550"/>
      <c r="H2782" s="549">
        <v>0</v>
      </c>
      <c r="I2782" s="551">
        <v>0</v>
      </c>
      <c r="J2782" s="565">
        <v>0</v>
      </c>
      <c r="K2782" s="5096">
        <v>0</v>
      </c>
      <c r="L2782" s="5097"/>
      <c r="M2782" s="553">
        <v>0.08</v>
      </c>
      <c r="N2782" s="553">
        <v>0.23319999999999999</v>
      </c>
      <c r="O2782" s="553">
        <v>0.30470000000000003</v>
      </c>
      <c r="P2782" s="553">
        <v>0.23319999999999999</v>
      </c>
      <c r="Q2782" s="553">
        <v>0.25</v>
      </c>
      <c r="R2782" s="554" t="s">
        <v>2007</v>
      </c>
    </row>
    <row r="2783" spans="2:18" s="360" customFormat="1" ht="15" customHeight="1" x14ac:dyDescent="0.2">
      <c r="B2783" s="548">
        <v>199</v>
      </c>
      <c r="C2783" s="556" t="s">
        <v>1251</v>
      </c>
      <c r="D2783" s="549">
        <f t="shared" si="35"/>
        <v>95</v>
      </c>
      <c r="E2783" s="549">
        <v>95</v>
      </c>
      <c r="F2783" s="550">
        <f t="shared" si="36"/>
        <v>1187.5</v>
      </c>
      <c r="G2783" s="550"/>
      <c r="H2783" s="549">
        <v>0</v>
      </c>
      <c r="I2783" s="551">
        <v>0</v>
      </c>
      <c r="J2783" s="565">
        <v>0</v>
      </c>
      <c r="K2783" s="5096">
        <v>0</v>
      </c>
      <c r="L2783" s="5097"/>
      <c r="M2783" s="553">
        <v>0.08</v>
      </c>
      <c r="N2783" s="560">
        <v>0.23319999999999999</v>
      </c>
      <c r="O2783" s="560">
        <v>0.30470000000000003</v>
      </c>
      <c r="P2783" s="553">
        <v>0.23319999999999999</v>
      </c>
      <c r="Q2783" s="553">
        <v>0.245</v>
      </c>
      <c r="R2783" s="554" t="s">
        <v>2007</v>
      </c>
    </row>
    <row r="2784" spans="2:18" s="360" customFormat="1" ht="15" customHeight="1" x14ac:dyDescent="0.2">
      <c r="B2784" s="548">
        <v>200</v>
      </c>
      <c r="C2784" s="556" t="s">
        <v>1252</v>
      </c>
      <c r="D2784" s="549">
        <f t="shared" si="35"/>
        <v>22</v>
      </c>
      <c r="E2784" s="549">
        <v>22</v>
      </c>
      <c r="F2784" s="550">
        <f t="shared" si="36"/>
        <v>275</v>
      </c>
      <c r="G2784" s="550"/>
      <c r="H2784" s="549">
        <v>0</v>
      </c>
      <c r="I2784" s="551">
        <v>0</v>
      </c>
      <c r="J2784" s="565">
        <v>0</v>
      </c>
      <c r="K2784" s="5096">
        <v>0</v>
      </c>
      <c r="L2784" s="5097"/>
      <c r="M2784" s="553">
        <v>0.08</v>
      </c>
      <c r="N2784" s="553">
        <v>0.23319999999999999</v>
      </c>
      <c r="O2784" s="553">
        <v>0.30470000000000003</v>
      </c>
      <c r="P2784" s="553">
        <v>0.23319999999999999</v>
      </c>
      <c r="Q2784" s="553">
        <v>0.30470000000000003</v>
      </c>
      <c r="R2784" s="554" t="s">
        <v>2007</v>
      </c>
    </row>
    <row r="2785" spans="2:18" s="360" customFormat="1" ht="15" customHeight="1" x14ac:dyDescent="0.2">
      <c r="B2785" s="548">
        <v>201</v>
      </c>
      <c r="C2785" s="556" t="s">
        <v>1253</v>
      </c>
      <c r="D2785" s="549">
        <f t="shared" si="35"/>
        <v>25</v>
      </c>
      <c r="E2785" s="549">
        <v>25</v>
      </c>
      <c r="F2785" s="550">
        <f t="shared" si="36"/>
        <v>312.5</v>
      </c>
      <c r="G2785" s="550"/>
      <c r="H2785" s="549">
        <v>0</v>
      </c>
      <c r="I2785" s="551">
        <v>0</v>
      </c>
      <c r="J2785" s="565">
        <v>0</v>
      </c>
      <c r="K2785" s="5096">
        <v>0</v>
      </c>
      <c r="L2785" s="5097"/>
      <c r="M2785" s="553">
        <v>0.08</v>
      </c>
      <c r="N2785" s="553">
        <v>0.23319999999999999</v>
      </c>
      <c r="O2785" s="553">
        <v>0.30470000000000003</v>
      </c>
      <c r="P2785" s="553">
        <v>0.23319999999999999</v>
      </c>
      <c r="Q2785" s="553">
        <v>0.30470000000000003</v>
      </c>
      <c r="R2785" s="554" t="s">
        <v>2007</v>
      </c>
    </row>
    <row r="2786" spans="2:18" s="360" customFormat="1" ht="15" customHeight="1" x14ac:dyDescent="0.2">
      <c r="B2786" s="548">
        <v>202</v>
      </c>
      <c r="C2786" s="556" t="s">
        <v>2681</v>
      </c>
      <c r="D2786" s="549">
        <f t="shared" si="35"/>
        <v>34</v>
      </c>
      <c r="E2786" s="549">
        <v>34</v>
      </c>
      <c r="F2786" s="550">
        <f t="shared" si="36"/>
        <v>425</v>
      </c>
      <c r="G2786" s="550"/>
      <c r="H2786" s="549">
        <v>0</v>
      </c>
      <c r="I2786" s="551">
        <v>0</v>
      </c>
      <c r="J2786" s="565">
        <v>0</v>
      </c>
      <c r="K2786" s="5096">
        <v>0</v>
      </c>
      <c r="L2786" s="5097"/>
      <c r="M2786" s="553">
        <v>0.08</v>
      </c>
      <c r="N2786" s="553">
        <v>0.23319999999999999</v>
      </c>
      <c r="O2786" s="553">
        <v>0.30470000000000003</v>
      </c>
      <c r="P2786" s="553">
        <v>0.23319999999999999</v>
      </c>
      <c r="Q2786" s="553">
        <v>0.28600000000000003</v>
      </c>
      <c r="R2786" s="554" t="s">
        <v>2007</v>
      </c>
    </row>
    <row r="2787" spans="2:18" s="360" customFormat="1" ht="15" customHeight="1" x14ac:dyDescent="0.2">
      <c r="B2787" s="548">
        <v>203</v>
      </c>
      <c r="C2787" s="556" t="s">
        <v>2682</v>
      </c>
      <c r="D2787" s="549">
        <f t="shared" si="35"/>
        <v>43</v>
      </c>
      <c r="E2787" s="549">
        <v>43</v>
      </c>
      <c r="F2787" s="550">
        <f t="shared" si="36"/>
        <v>537.5</v>
      </c>
      <c r="G2787" s="550"/>
      <c r="H2787" s="549">
        <v>0</v>
      </c>
      <c r="I2787" s="551">
        <v>0</v>
      </c>
      <c r="J2787" s="565">
        <v>0</v>
      </c>
      <c r="K2787" s="5096">
        <v>0</v>
      </c>
      <c r="L2787" s="5097"/>
      <c r="M2787" s="553">
        <v>0.08</v>
      </c>
      <c r="N2787" s="560">
        <v>0.23319999999999999</v>
      </c>
      <c r="O2787" s="560">
        <v>0.30470000000000003</v>
      </c>
      <c r="P2787" s="553">
        <v>0.23319999999999999</v>
      </c>
      <c r="Q2787" s="553">
        <v>0.27279999999999993</v>
      </c>
      <c r="R2787" s="554" t="s">
        <v>2007</v>
      </c>
    </row>
    <row r="2788" spans="2:18" s="360" customFormat="1" ht="15" customHeight="1" x14ac:dyDescent="0.2">
      <c r="B2788" s="548">
        <v>204</v>
      </c>
      <c r="C2788" s="556" t="s">
        <v>2683</v>
      </c>
      <c r="D2788" s="549">
        <f t="shared" si="35"/>
        <v>54</v>
      </c>
      <c r="E2788" s="549">
        <v>54</v>
      </c>
      <c r="F2788" s="550">
        <f t="shared" si="36"/>
        <v>675</v>
      </c>
      <c r="G2788" s="550"/>
      <c r="H2788" s="549">
        <v>0</v>
      </c>
      <c r="I2788" s="551">
        <v>0</v>
      </c>
      <c r="J2788" s="565">
        <v>0</v>
      </c>
      <c r="K2788" s="5096">
        <v>0</v>
      </c>
      <c r="L2788" s="5097"/>
      <c r="M2788" s="553">
        <v>0.08</v>
      </c>
      <c r="N2788" s="560">
        <v>0.23319999999999999</v>
      </c>
      <c r="O2788" s="560">
        <v>0.30470000000000003</v>
      </c>
      <c r="P2788" s="553">
        <v>0.23319999999999999</v>
      </c>
      <c r="Q2788" s="553">
        <v>0.25799999999999995</v>
      </c>
      <c r="R2788" s="554" t="s">
        <v>2007</v>
      </c>
    </row>
    <row r="2789" spans="2:18" s="360" customFormat="1" ht="15" customHeight="1" x14ac:dyDescent="0.2">
      <c r="B2789" s="548">
        <v>205</v>
      </c>
      <c r="C2789" s="556" t="s">
        <v>2684</v>
      </c>
      <c r="D2789" s="549">
        <f t="shared" si="35"/>
        <v>79</v>
      </c>
      <c r="E2789" s="549">
        <v>79</v>
      </c>
      <c r="F2789" s="550">
        <f t="shared" si="36"/>
        <v>987.5</v>
      </c>
      <c r="G2789" s="550"/>
      <c r="H2789" s="549">
        <v>0</v>
      </c>
      <c r="I2789" s="551">
        <v>0</v>
      </c>
      <c r="J2789" s="565">
        <v>0</v>
      </c>
      <c r="K2789" s="5096">
        <v>0</v>
      </c>
      <c r="L2789" s="5097"/>
      <c r="M2789" s="553">
        <v>0.08</v>
      </c>
      <c r="N2789" s="560">
        <v>0.23319999999999999</v>
      </c>
      <c r="O2789" s="560">
        <v>0.30470000000000003</v>
      </c>
      <c r="P2789" s="553">
        <v>0.23319999999999999</v>
      </c>
      <c r="Q2789" s="553">
        <v>0.24869999999999995</v>
      </c>
      <c r="R2789" s="554" t="s">
        <v>2007</v>
      </c>
    </row>
    <row r="2790" spans="2:18" s="360" customFormat="1" ht="15" customHeight="1" x14ac:dyDescent="0.2">
      <c r="B2790" s="555">
        <v>206</v>
      </c>
      <c r="C2790" s="556" t="s">
        <v>2685</v>
      </c>
      <c r="D2790" s="557">
        <f t="shared" si="35"/>
        <v>18</v>
      </c>
      <c r="E2790" s="557">
        <v>18</v>
      </c>
      <c r="F2790" s="558">
        <f t="shared" si="36"/>
        <v>225</v>
      </c>
      <c r="G2790" s="558"/>
      <c r="H2790" s="557">
        <v>0</v>
      </c>
      <c r="I2790" s="559">
        <v>0</v>
      </c>
      <c r="J2790" s="566">
        <v>0</v>
      </c>
      <c r="K2790" s="5111">
        <v>0</v>
      </c>
      <c r="L2790" s="5112"/>
      <c r="M2790" s="560">
        <v>0.08</v>
      </c>
      <c r="N2790" s="560">
        <v>0.23319999999999999</v>
      </c>
      <c r="O2790" s="560">
        <v>0.30470000000000003</v>
      </c>
      <c r="P2790" s="560">
        <v>0.23319999999999999</v>
      </c>
      <c r="Q2790" s="560">
        <v>0.30470000000000003</v>
      </c>
      <c r="R2790" s="561" t="s">
        <v>2007</v>
      </c>
    </row>
    <row r="2791" spans="2:18" s="360" customFormat="1" ht="15" customHeight="1" x14ac:dyDescent="0.2">
      <c r="B2791" s="548">
        <v>207</v>
      </c>
      <c r="C2791" s="556" t="s">
        <v>2686</v>
      </c>
      <c r="D2791" s="549">
        <f t="shared" si="35"/>
        <v>22</v>
      </c>
      <c r="E2791" s="549">
        <v>22</v>
      </c>
      <c r="F2791" s="550">
        <f t="shared" si="36"/>
        <v>275</v>
      </c>
      <c r="G2791" s="550"/>
      <c r="H2791" s="549">
        <v>0</v>
      </c>
      <c r="I2791" s="551">
        <v>0</v>
      </c>
      <c r="J2791" s="565">
        <v>0</v>
      </c>
      <c r="K2791" s="5096">
        <v>0</v>
      </c>
      <c r="L2791" s="5097"/>
      <c r="M2791" s="553">
        <v>0.08</v>
      </c>
      <c r="N2791" s="560">
        <v>0.23319999999999999</v>
      </c>
      <c r="O2791" s="560">
        <v>0.30470000000000003</v>
      </c>
      <c r="P2791" s="553">
        <v>0.23319999999999999</v>
      </c>
      <c r="Q2791" s="553">
        <v>0.30470000000000003</v>
      </c>
      <c r="R2791" s="554" t="s">
        <v>2007</v>
      </c>
    </row>
    <row r="2792" spans="2:18" s="360" customFormat="1" ht="15" customHeight="1" x14ac:dyDescent="0.2">
      <c r="B2792" s="548">
        <v>208</v>
      </c>
      <c r="C2792" s="556" t="s">
        <v>2687</v>
      </c>
      <c r="D2792" s="549">
        <f t="shared" si="35"/>
        <v>25</v>
      </c>
      <c r="E2792" s="549">
        <v>25</v>
      </c>
      <c r="F2792" s="550">
        <f t="shared" si="36"/>
        <v>312.5</v>
      </c>
      <c r="G2792" s="550"/>
      <c r="H2792" s="549">
        <v>0</v>
      </c>
      <c r="I2792" s="551">
        <v>0</v>
      </c>
      <c r="J2792" s="565">
        <v>0</v>
      </c>
      <c r="K2792" s="5096">
        <v>0</v>
      </c>
      <c r="L2792" s="5097"/>
      <c r="M2792" s="553">
        <v>0.08</v>
      </c>
      <c r="N2792" s="560">
        <v>0.23319999999999999</v>
      </c>
      <c r="O2792" s="560">
        <v>0.30470000000000003</v>
      </c>
      <c r="P2792" s="553">
        <v>0.23319999999999999</v>
      </c>
      <c r="Q2792" s="553">
        <v>0.30149999999999993</v>
      </c>
      <c r="R2792" s="554" t="s">
        <v>2007</v>
      </c>
    </row>
    <row r="2793" spans="2:18" s="360" customFormat="1" ht="15" customHeight="1" x14ac:dyDescent="0.2">
      <c r="B2793" s="548">
        <v>209</v>
      </c>
      <c r="C2793" s="556" t="s">
        <v>2688</v>
      </c>
      <c r="D2793" s="549">
        <f t="shared" si="35"/>
        <v>34</v>
      </c>
      <c r="E2793" s="549">
        <v>34</v>
      </c>
      <c r="F2793" s="550">
        <f t="shared" si="36"/>
        <v>425</v>
      </c>
      <c r="G2793" s="550"/>
      <c r="H2793" s="549">
        <v>0</v>
      </c>
      <c r="I2793" s="551">
        <v>0</v>
      </c>
      <c r="J2793" s="565">
        <v>0</v>
      </c>
      <c r="K2793" s="5096">
        <v>0</v>
      </c>
      <c r="L2793" s="5097"/>
      <c r="M2793" s="553">
        <v>0.08</v>
      </c>
      <c r="N2793" s="553">
        <v>0.23319999999999999</v>
      </c>
      <c r="O2793" s="553">
        <v>0.30470000000000003</v>
      </c>
      <c r="P2793" s="553">
        <v>0.23319999999999999</v>
      </c>
      <c r="Q2793" s="553">
        <v>0.27360000000000001</v>
      </c>
      <c r="R2793" s="554" t="s">
        <v>2007</v>
      </c>
    </row>
    <row r="2794" spans="2:18" s="360" customFormat="1" ht="15" customHeight="1" x14ac:dyDescent="0.2">
      <c r="B2794" s="548">
        <v>210</v>
      </c>
      <c r="C2794" s="556" t="s">
        <v>2689</v>
      </c>
      <c r="D2794" s="549">
        <f t="shared" si="35"/>
        <v>43</v>
      </c>
      <c r="E2794" s="549">
        <v>43</v>
      </c>
      <c r="F2794" s="550">
        <f t="shared" si="36"/>
        <v>537.5</v>
      </c>
      <c r="G2794" s="550"/>
      <c r="H2794" s="549">
        <v>0</v>
      </c>
      <c r="I2794" s="551">
        <v>0</v>
      </c>
      <c r="J2794" s="565">
        <v>0</v>
      </c>
      <c r="K2794" s="5096">
        <v>0</v>
      </c>
      <c r="L2794" s="5097"/>
      <c r="M2794" s="553">
        <v>0.08</v>
      </c>
      <c r="N2794" s="553">
        <v>0.23319999999999999</v>
      </c>
      <c r="O2794" s="553">
        <v>0.30470000000000003</v>
      </c>
      <c r="P2794" s="553">
        <v>0.23319999999999999</v>
      </c>
      <c r="Q2794" s="553">
        <v>0.26159999999999994</v>
      </c>
      <c r="R2794" s="554" t="s">
        <v>2007</v>
      </c>
    </row>
    <row r="2795" spans="2:18" s="360" customFormat="1" ht="15" customHeight="1" x14ac:dyDescent="0.2">
      <c r="B2795" s="548">
        <v>211</v>
      </c>
      <c r="C2795" s="556" t="s">
        <v>2690</v>
      </c>
      <c r="D2795" s="549">
        <f t="shared" si="35"/>
        <v>54</v>
      </c>
      <c r="E2795" s="549">
        <v>54</v>
      </c>
      <c r="F2795" s="550">
        <f t="shared" si="36"/>
        <v>675</v>
      </c>
      <c r="G2795" s="550"/>
      <c r="H2795" s="549">
        <v>0</v>
      </c>
      <c r="I2795" s="551">
        <v>0</v>
      </c>
      <c r="J2795" s="565">
        <v>0</v>
      </c>
      <c r="K2795" s="5096">
        <v>0</v>
      </c>
      <c r="L2795" s="5097"/>
      <c r="M2795" s="553">
        <v>0.08</v>
      </c>
      <c r="N2795" s="553">
        <v>0.23319999999999999</v>
      </c>
      <c r="O2795" s="553">
        <v>0.30470000000000003</v>
      </c>
      <c r="P2795" s="553">
        <v>0.23319999999999999</v>
      </c>
      <c r="Q2795" s="553">
        <v>0.24809999999999999</v>
      </c>
      <c r="R2795" s="554" t="s">
        <v>2007</v>
      </c>
    </row>
    <row r="2796" spans="2:18" s="360" customFormat="1" ht="15" customHeight="1" x14ac:dyDescent="0.2">
      <c r="B2796" s="548">
        <v>211</v>
      </c>
      <c r="C2796" s="556" t="s">
        <v>2691</v>
      </c>
      <c r="D2796" s="549">
        <f t="shared" si="35"/>
        <v>25</v>
      </c>
      <c r="E2796" s="549">
        <v>10</v>
      </c>
      <c r="F2796" s="550">
        <v>125</v>
      </c>
      <c r="G2796" s="550">
        <v>250</v>
      </c>
      <c r="H2796" s="549">
        <v>0.01</v>
      </c>
      <c r="I2796" s="551">
        <v>20</v>
      </c>
      <c r="J2796" s="565">
        <v>14.99</v>
      </c>
      <c r="K2796" s="551">
        <v>60</v>
      </c>
      <c r="L2796" s="551">
        <v>30</v>
      </c>
      <c r="M2796" s="553">
        <v>0.08</v>
      </c>
      <c r="N2796" s="553">
        <v>0.19</v>
      </c>
      <c r="O2796" s="553">
        <v>0.19</v>
      </c>
      <c r="P2796" s="553">
        <v>0.19</v>
      </c>
      <c r="Q2796" s="553">
        <v>0.19</v>
      </c>
      <c r="R2796" s="554" t="s">
        <v>2005</v>
      </c>
    </row>
    <row r="2797" spans="2:18" s="360" customFormat="1" ht="15" customHeight="1" x14ac:dyDescent="0.2">
      <c r="B2797" s="548">
        <v>211</v>
      </c>
      <c r="C2797" s="556" t="s">
        <v>111</v>
      </c>
      <c r="D2797" s="549">
        <f t="shared" si="35"/>
        <v>30</v>
      </c>
      <c r="E2797" s="549">
        <v>15</v>
      </c>
      <c r="F2797" s="550">
        <v>188</v>
      </c>
      <c r="G2797" s="550">
        <v>375</v>
      </c>
      <c r="H2797" s="549">
        <v>0.01</v>
      </c>
      <c r="I2797" s="551">
        <v>20</v>
      </c>
      <c r="J2797" s="565">
        <v>14.99</v>
      </c>
      <c r="K2797" s="551">
        <v>60</v>
      </c>
      <c r="L2797" s="551">
        <v>30</v>
      </c>
      <c r="M2797" s="553">
        <v>0.08</v>
      </c>
      <c r="N2797" s="553">
        <v>0.19</v>
      </c>
      <c r="O2797" s="553">
        <v>0.19</v>
      </c>
      <c r="P2797" s="553">
        <v>0.19</v>
      </c>
      <c r="Q2797" s="553">
        <v>0.19</v>
      </c>
      <c r="R2797" s="554" t="s">
        <v>2005</v>
      </c>
    </row>
    <row r="2798" spans="2:18" s="360" customFormat="1" ht="15" customHeight="1" x14ac:dyDescent="0.2">
      <c r="B2798" s="548">
        <v>211</v>
      </c>
      <c r="C2798" s="556" t="s">
        <v>112</v>
      </c>
      <c r="D2798" s="549">
        <f t="shared" si="35"/>
        <v>35</v>
      </c>
      <c r="E2798" s="549">
        <v>20</v>
      </c>
      <c r="F2798" s="550">
        <v>250</v>
      </c>
      <c r="G2798" s="550">
        <v>500</v>
      </c>
      <c r="H2798" s="549">
        <v>0.01</v>
      </c>
      <c r="I2798" s="551">
        <v>20</v>
      </c>
      <c r="J2798" s="565">
        <v>14.99</v>
      </c>
      <c r="K2798" s="551">
        <v>60</v>
      </c>
      <c r="L2798" s="551">
        <v>30</v>
      </c>
      <c r="M2798" s="553">
        <v>0.08</v>
      </c>
      <c r="N2798" s="553">
        <v>0.19</v>
      </c>
      <c r="O2798" s="553">
        <v>0.19</v>
      </c>
      <c r="P2798" s="553">
        <v>0.19</v>
      </c>
      <c r="Q2798" s="553">
        <v>0.19</v>
      </c>
      <c r="R2798" s="554" t="s">
        <v>2005</v>
      </c>
    </row>
    <row r="2799" spans="2:18" s="360" customFormat="1" ht="15" customHeight="1" x14ac:dyDescent="0.2">
      <c r="B2799" s="548">
        <v>211</v>
      </c>
      <c r="C2799" s="556" t="s">
        <v>113</v>
      </c>
      <c r="D2799" s="549">
        <f t="shared" si="35"/>
        <v>40</v>
      </c>
      <c r="E2799" s="549">
        <v>25</v>
      </c>
      <c r="F2799" s="550">
        <v>313</v>
      </c>
      <c r="G2799" s="550">
        <v>625</v>
      </c>
      <c r="H2799" s="549">
        <v>0.01</v>
      </c>
      <c r="I2799" s="551">
        <v>20</v>
      </c>
      <c r="J2799" s="565">
        <v>14.99</v>
      </c>
      <c r="K2799" s="551">
        <v>60</v>
      </c>
      <c r="L2799" s="551">
        <v>30</v>
      </c>
      <c r="M2799" s="553">
        <v>0.08</v>
      </c>
      <c r="N2799" s="553">
        <v>0.19</v>
      </c>
      <c r="O2799" s="553">
        <v>0.19</v>
      </c>
      <c r="P2799" s="553">
        <v>0.19</v>
      </c>
      <c r="Q2799" s="553">
        <v>0.19</v>
      </c>
      <c r="R2799" s="554" t="s">
        <v>2005</v>
      </c>
    </row>
    <row r="2800" spans="2:18" s="360" customFormat="1" ht="15" customHeight="1" x14ac:dyDescent="0.2">
      <c r="B2800" s="548">
        <v>211</v>
      </c>
      <c r="C2800" s="556" t="s">
        <v>114</v>
      </c>
      <c r="D2800" s="549">
        <f t="shared" si="35"/>
        <v>55</v>
      </c>
      <c r="E2800" s="549">
        <v>35</v>
      </c>
      <c r="F2800" s="550">
        <v>438</v>
      </c>
      <c r="G2800" s="550">
        <v>875</v>
      </c>
      <c r="H2800" s="549">
        <v>0.01</v>
      </c>
      <c r="I2800" s="551">
        <v>20</v>
      </c>
      <c r="J2800" s="565">
        <v>19.989999999999998</v>
      </c>
      <c r="K2800" s="5096">
        <v>5000</v>
      </c>
      <c r="L2800" s="5097"/>
      <c r="M2800" s="553">
        <v>0.08</v>
      </c>
      <c r="N2800" s="553">
        <v>0.19</v>
      </c>
      <c r="O2800" s="553">
        <v>0.19</v>
      </c>
      <c r="P2800" s="553">
        <v>0.19</v>
      </c>
      <c r="Q2800" s="553">
        <v>0.19</v>
      </c>
      <c r="R2800" s="554" t="s">
        <v>2005</v>
      </c>
    </row>
    <row r="2801" spans="2:18" s="360" customFormat="1" ht="15" customHeight="1" x14ac:dyDescent="0.2">
      <c r="B2801" s="548">
        <v>211</v>
      </c>
      <c r="C2801" s="556" t="s">
        <v>115</v>
      </c>
      <c r="D2801" s="549">
        <f t="shared" si="35"/>
        <v>60</v>
      </c>
      <c r="E2801" s="549">
        <v>40</v>
      </c>
      <c r="F2801" s="550">
        <v>500</v>
      </c>
      <c r="G2801" s="550">
        <v>1000</v>
      </c>
      <c r="H2801" s="549">
        <v>0.01</v>
      </c>
      <c r="I2801" s="551">
        <v>20</v>
      </c>
      <c r="J2801" s="565">
        <v>19.989999999999998</v>
      </c>
      <c r="K2801" s="5096">
        <v>5000</v>
      </c>
      <c r="L2801" s="5097"/>
      <c r="M2801" s="553">
        <v>0.08</v>
      </c>
      <c r="N2801" s="553">
        <v>0.19</v>
      </c>
      <c r="O2801" s="553">
        <v>0.19</v>
      </c>
      <c r="P2801" s="553">
        <v>0.19</v>
      </c>
      <c r="Q2801" s="553">
        <v>0.19</v>
      </c>
      <c r="R2801" s="554" t="s">
        <v>2005</v>
      </c>
    </row>
    <row r="2802" spans="2:18" s="360" customFormat="1" ht="15" customHeight="1" x14ac:dyDescent="0.2">
      <c r="B2802" s="548">
        <v>211</v>
      </c>
      <c r="C2802" s="556" t="s">
        <v>116</v>
      </c>
      <c r="D2802" s="549">
        <f t="shared" si="35"/>
        <v>65</v>
      </c>
      <c r="E2802" s="549">
        <v>45</v>
      </c>
      <c r="F2802" s="550">
        <v>563</v>
      </c>
      <c r="G2802" s="550">
        <v>1125</v>
      </c>
      <c r="H2802" s="549">
        <v>0.01</v>
      </c>
      <c r="I2802" s="551">
        <v>20</v>
      </c>
      <c r="J2802" s="565">
        <v>19.989999999999998</v>
      </c>
      <c r="K2802" s="5096">
        <v>5000</v>
      </c>
      <c r="L2802" s="5097"/>
      <c r="M2802" s="553">
        <v>0.08</v>
      </c>
      <c r="N2802" s="553">
        <v>0.19</v>
      </c>
      <c r="O2802" s="553">
        <v>0.19</v>
      </c>
      <c r="P2802" s="553">
        <v>0.19</v>
      </c>
      <c r="Q2802" s="553">
        <v>0.19</v>
      </c>
      <c r="R2802" s="554" t="s">
        <v>2005</v>
      </c>
    </row>
    <row r="2803" spans="2:18" s="360" customFormat="1" ht="15" customHeight="1" x14ac:dyDescent="0.2">
      <c r="B2803" s="548">
        <v>211</v>
      </c>
      <c r="C2803" s="556" t="s">
        <v>117</v>
      </c>
      <c r="D2803" s="549">
        <f t="shared" si="35"/>
        <v>80</v>
      </c>
      <c r="E2803" s="549">
        <v>60</v>
      </c>
      <c r="F2803" s="550">
        <v>750</v>
      </c>
      <c r="G2803" s="550">
        <v>1500</v>
      </c>
      <c r="H2803" s="549">
        <v>0.01</v>
      </c>
      <c r="I2803" s="551">
        <v>20</v>
      </c>
      <c r="J2803" s="565">
        <v>19.989999999999998</v>
      </c>
      <c r="K2803" s="5096">
        <v>5000</v>
      </c>
      <c r="L2803" s="5097"/>
      <c r="M2803" s="553">
        <v>0.08</v>
      </c>
      <c r="N2803" s="553">
        <v>0.19</v>
      </c>
      <c r="O2803" s="553">
        <v>0.19</v>
      </c>
      <c r="P2803" s="553">
        <v>0.19</v>
      </c>
      <c r="Q2803" s="553">
        <v>0.19</v>
      </c>
      <c r="R2803" s="554" t="s">
        <v>2005</v>
      </c>
    </row>
    <row r="2804" spans="2:18" s="360" customFormat="1" ht="15" customHeight="1" x14ac:dyDescent="0.2">
      <c r="B2804" s="548">
        <v>211</v>
      </c>
      <c r="C2804" s="556" t="s">
        <v>118</v>
      </c>
      <c r="D2804" s="549">
        <f t="shared" si="35"/>
        <v>100</v>
      </c>
      <c r="E2804" s="549">
        <v>80</v>
      </c>
      <c r="F2804" s="550">
        <v>1000</v>
      </c>
      <c r="G2804" s="550">
        <v>2000</v>
      </c>
      <c r="H2804" s="549">
        <v>0.01</v>
      </c>
      <c r="I2804" s="551">
        <v>20</v>
      </c>
      <c r="J2804" s="565">
        <v>19.989999999999998</v>
      </c>
      <c r="K2804" s="5096">
        <v>5000</v>
      </c>
      <c r="L2804" s="5097"/>
      <c r="M2804" s="553">
        <v>0.08</v>
      </c>
      <c r="N2804" s="553">
        <v>0.19</v>
      </c>
      <c r="O2804" s="553">
        <v>0.19</v>
      </c>
      <c r="P2804" s="553">
        <v>0.19</v>
      </c>
      <c r="Q2804" s="553">
        <v>0.19</v>
      </c>
      <c r="R2804" s="554" t="s">
        <v>2005</v>
      </c>
    </row>
    <row r="2805" spans="2:18" s="360" customFormat="1" ht="15" customHeight="1" thickBot="1" x14ac:dyDescent="0.25">
      <c r="B2805" s="567">
        <v>211</v>
      </c>
      <c r="C2805" s="568" t="s">
        <v>119</v>
      </c>
      <c r="D2805" s="549">
        <f t="shared" si="35"/>
        <v>120</v>
      </c>
      <c r="E2805" s="569">
        <v>100</v>
      </c>
      <c r="F2805" s="570">
        <v>1250</v>
      </c>
      <c r="G2805" s="570">
        <v>2500</v>
      </c>
      <c r="H2805" s="549">
        <v>0.01</v>
      </c>
      <c r="I2805" s="551">
        <v>20</v>
      </c>
      <c r="J2805" s="565">
        <v>19.989999999999998</v>
      </c>
      <c r="K2805" s="5096">
        <v>5000</v>
      </c>
      <c r="L2805" s="5097"/>
      <c r="M2805" s="553">
        <v>0.08</v>
      </c>
      <c r="N2805" s="553">
        <v>0.19</v>
      </c>
      <c r="O2805" s="553">
        <v>0.19</v>
      </c>
      <c r="P2805" s="553">
        <v>0.19</v>
      </c>
      <c r="Q2805" s="553">
        <v>0.19</v>
      </c>
      <c r="R2805" s="554" t="s">
        <v>2005</v>
      </c>
    </row>
    <row r="2806" spans="2:18" s="360" customFormat="1" ht="15" customHeight="1" x14ac:dyDescent="0.2">
      <c r="B2806" s="571"/>
      <c r="C2806" s="280"/>
      <c r="D2806" s="280"/>
      <c r="E2806" s="280"/>
      <c r="F2806" s="280"/>
      <c r="G2806" s="280"/>
      <c r="H2806" s="280"/>
      <c r="I2806" s="280"/>
      <c r="J2806" s="280"/>
      <c r="K2806" s="280"/>
      <c r="L2806" s="280"/>
      <c r="M2806" s="300"/>
      <c r="N2806" s="300"/>
      <c r="O2806" s="300"/>
      <c r="P2806" s="300"/>
      <c r="Q2806" s="300"/>
      <c r="R2806" s="538"/>
    </row>
    <row r="2807" spans="2:18" s="360" customFormat="1" ht="15" customHeight="1" x14ac:dyDescent="0.2">
      <c r="B2807" s="571" t="s">
        <v>120</v>
      </c>
      <c r="C2807" s="280" t="s">
        <v>121</v>
      </c>
      <c r="D2807" s="280"/>
      <c r="E2807" s="280"/>
      <c r="F2807" s="280"/>
      <c r="G2807" s="280"/>
      <c r="H2807" s="280"/>
      <c r="I2807" s="280"/>
      <c r="J2807" s="280"/>
      <c r="K2807" s="280"/>
      <c r="L2807" s="280"/>
      <c r="M2807" s="300"/>
      <c r="N2807" s="300"/>
      <c r="O2807" s="300"/>
      <c r="P2807" s="300"/>
      <c r="Q2807" s="300"/>
      <c r="R2807" s="538"/>
    </row>
    <row r="2808" spans="2:18" s="360" customFormat="1" ht="15" customHeight="1" x14ac:dyDescent="0.2">
      <c r="B2808" s="572" t="s">
        <v>122</v>
      </c>
      <c r="C2808" s="280" t="s">
        <v>123</v>
      </c>
      <c r="D2808" s="280"/>
      <c r="E2808" s="280"/>
      <c r="F2808" s="280"/>
      <c r="G2808" s="280"/>
      <c r="H2808" s="280"/>
      <c r="I2808" s="280"/>
      <c r="J2808" s="280"/>
      <c r="K2808" s="280"/>
      <c r="L2808" s="280"/>
      <c r="M2808" s="300"/>
      <c r="N2808" s="300"/>
      <c r="O2808" s="300"/>
      <c r="P2808" s="300"/>
      <c r="Q2808" s="300"/>
      <c r="R2808" s="538"/>
    </row>
    <row r="2809" spans="2:18" s="360" customFormat="1" ht="15" customHeight="1" x14ac:dyDescent="0.2">
      <c r="B2809" s="572" t="s">
        <v>124</v>
      </c>
      <c r="C2809" s="280" t="s">
        <v>125</v>
      </c>
      <c r="D2809" s="280"/>
      <c r="E2809" s="280"/>
      <c r="F2809" s="280"/>
      <c r="G2809" s="280"/>
      <c r="H2809" s="280"/>
      <c r="I2809" s="280"/>
      <c r="J2809" s="280"/>
      <c r="K2809" s="280"/>
      <c r="L2809" s="280"/>
      <c r="M2809" s="300"/>
      <c r="N2809" s="300"/>
      <c r="O2809" s="300"/>
      <c r="P2809" s="300"/>
      <c r="Q2809" s="300"/>
      <c r="R2809" s="538"/>
    </row>
    <row r="2810" spans="2:18" s="360" customFormat="1" ht="15" customHeight="1" x14ac:dyDescent="0.2">
      <c r="B2810" s="572" t="s">
        <v>126</v>
      </c>
      <c r="C2810" s="280" t="s">
        <v>127</v>
      </c>
      <c r="D2810" s="280"/>
      <c r="E2810" s="280"/>
      <c r="F2810" s="280"/>
      <c r="G2810" s="280"/>
      <c r="H2810" s="280"/>
      <c r="I2810" s="280"/>
      <c r="J2810" s="280"/>
      <c r="K2810" s="280"/>
      <c r="L2810" s="280"/>
      <c r="M2810" s="300"/>
      <c r="N2810" s="300"/>
      <c r="O2810" s="300"/>
      <c r="P2810" s="300"/>
      <c r="Q2810" s="300"/>
      <c r="R2810" s="538"/>
    </row>
    <row r="2811" spans="2:18" s="360" customFormat="1" ht="15" customHeight="1" x14ac:dyDescent="0.2">
      <c r="B2811" s="572" t="s">
        <v>128</v>
      </c>
      <c r="C2811" s="280" t="s">
        <v>820</v>
      </c>
      <c r="D2811" s="280"/>
      <c r="E2811" s="280"/>
      <c r="F2811" s="280"/>
      <c r="G2811" s="280"/>
      <c r="H2811" s="280"/>
      <c r="I2811" s="280"/>
      <c r="J2811" s="280"/>
      <c r="K2811" s="280"/>
      <c r="L2811" s="280"/>
      <c r="M2811" s="300"/>
      <c r="N2811" s="300"/>
      <c r="O2811" s="300"/>
      <c r="P2811" s="300"/>
      <c r="Q2811" s="300"/>
      <c r="R2811" s="538"/>
    </row>
    <row r="2812" spans="2:18" s="360" customFormat="1" ht="15" customHeight="1" x14ac:dyDescent="0.2">
      <c r="B2812" s="572" t="s">
        <v>821</v>
      </c>
      <c r="C2812" s="280" t="s">
        <v>822</v>
      </c>
      <c r="D2812" s="280"/>
      <c r="E2812" s="280"/>
      <c r="F2812" s="280"/>
      <c r="G2812" s="280"/>
      <c r="H2812" s="280"/>
      <c r="I2812" s="280"/>
      <c r="J2812" s="280"/>
      <c r="K2812" s="280"/>
      <c r="L2812" s="280"/>
      <c r="M2812" s="300"/>
      <c r="N2812" s="300"/>
      <c r="O2812" s="300"/>
      <c r="P2812" s="300"/>
      <c r="Q2812" s="300"/>
      <c r="R2812" s="538"/>
    </row>
    <row r="2813" spans="2:18" s="360" customFormat="1" ht="15" customHeight="1" x14ac:dyDescent="0.2">
      <c r="B2813" s="572" t="s">
        <v>2005</v>
      </c>
      <c r="C2813" s="280" t="s">
        <v>823</v>
      </c>
      <c r="D2813" s="280"/>
      <c r="E2813" s="280"/>
      <c r="F2813" s="280"/>
      <c r="G2813" s="280"/>
      <c r="H2813" s="280"/>
      <c r="I2813" s="280"/>
      <c r="J2813" s="280"/>
      <c r="K2813" s="280"/>
      <c r="L2813" s="280"/>
      <c r="M2813" s="300"/>
      <c r="N2813" s="300"/>
      <c r="O2813" s="300"/>
      <c r="P2813" s="300"/>
      <c r="Q2813" s="300"/>
      <c r="R2813" s="538"/>
    </row>
    <row r="2814" spans="2:18" s="360" customFormat="1" ht="15" customHeight="1" x14ac:dyDescent="0.2">
      <c r="B2814" s="572" t="s">
        <v>2007</v>
      </c>
      <c r="C2814" s="280" t="s">
        <v>824</v>
      </c>
      <c r="D2814" s="280"/>
      <c r="E2814" s="280"/>
      <c r="F2814" s="280"/>
      <c r="G2814" s="280"/>
      <c r="H2814" s="280"/>
      <c r="I2814" s="280"/>
      <c r="J2814" s="280"/>
      <c r="K2814" s="280"/>
      <c r="L2814" s="280"/>
      <c r="M2814" s="300"/>
      <c r="N2814" s="300"/>
      <c r="O2814" s="300"/>
      <c r="P2814" s="300"/>
      <c r="Q2814" s="300"/>
      <c r="R2814" s="538"/>
    </row>
    <row r="2815" spans="2:18" s="360" customFormat="1" ht="15" customHeight="1" thickBot="1" x14ac:dyDescent="0.25">
      <c r="B2815" s="573"/>
      <c r="C2815" s="574"/>
      <c r="D2815" s="574"/>
      <c r="E2815" s="574"/>
      <c r="F2815" s="574"/>
      <c r="G2815" s="574"/>
      <c r="H2815" s="574"/>
      <c r="I2815" s="574"/>
      <c r="J2815" s="574"/>
      <c r="K2815" s="574"/>
      <c r="L2815" s="574"/>
      <c r="M2815" s="575"/>
      <c r="N2815" s="575"/>
      <c r="O2815" s="575"/>
      <c r="P2815" s="575"/>
      <c r="Q2815" s="575"/>
      <c r="R2815" s="576"/>
    </row>
    <row r="2816" spans="2:18" s="360" customFormat="1" ht="15" customHeight="1" thickTop="1" x14ac:dyDescent="0.2">
      <c r="B2816" s="249"/>
      <c r="C2816"/>
      <c r="D2816"/>
      <c r="E2816"/>
      <c r="F2816"/>
      <c r="G2816"/>
      <c r="H2816"/>
      <c r="I2816"/>
      <c r="J2816"/>
      <c r="K2816"/>
      <c r="L2816"/>
      <c r="M2816" s="314"/>
      <c r="N2816" s="314"/>
      <c r="O2816" s="314"/>
      <c r="P2816" s="314"/>
      <c r="Q2816" s="314"/>
      <c r="R2816"/>
    </row>
    <row r="2817" spans="3:16" s="360" customFormat="1" ht="15" customHeight="1" x14ac:dyDescent="0.3">
      <c r="C2817" s="534"/>
      <c r="D2817" s="534"/>
      <c r="E2817" s="534"/>
      <c r="F2817" s="534"/>
      <c r="G2817" s="534"/>
      <c r="H2817" s="534"/>
      <c r="I2817" s="506"/>
      <c r="J2817" s="506"/>
      <c r="K2817" s="506"/>
      <c r="L2817" s="506"/>
      <c r="M2817" s="506"/>
      <c r="N2817" s="506"/>
      <c r="O2817" s="506"/>
      <c r="P2817" s="506"/>
    </row>
    <row r="2818" spans="3:16" ht="13.5" thickBot="1" x14ac:dyDescent="0.25">
      <c r="C2818" s="6"/>
      <c r="D2818" s="2"/>
      <c r="E2818" s="2"/>
      <c r="F2818" s="2"/>
      <c r="G2818" s="2"/>
      <c r="H2818" s="2"/>
      <c r="I2818" s="2"/>
      <c r="J2818" s="2"/>
      <c r="K2818" s="2"/>
      <c r="L2818" s="2"/>
      <c r="M2818" s="2"/>
      <c r="N2818" s="2"/>
      <c r="O2818" s="2"/>
      <c r="P2818" s="2"/>
    </row>
    <row r="2819" spans="3:16" ht="13.5" thickTop="1" x14ac:dyDescent="0.2">
      <c r="C2819" s="5103" t="s">
        <v>559</v>
      </c>
      <c r="D2819" s="5104"/>
      <c r="E2819" s="5104"/>
      <c r="F2819" s="5104"/>
      <c r="G2819" s="5104"/>
      <c r="H2819" s="5105"/>
      <c r="I2819" s="2"/>
      <c r="J2819" s="2"/>
      <c r="K2819" s="2"/>
      <c r="L2819" s="2"/>
      <c r="M2819" s="2"/>
      <c r="N2819" s="2"/>
      <c r="O2819" s="2"/>
      <c r="P2819" s="2"/>
    </row>
    <row r="2820" spans="3:16" x14ac:dyDescent="0.2">
      <c r="C2820" s="5106" t="s">
        <v>560</v>
      </c>
      <c r="D2820" s="5107"/>
      <c r="E2820" s="5118" t="s">
        <v>345</v>
      </c>
      <c r="F2820" s="5119"/>
      <c r="G2820" s="5119"/>
      <c r="H2820" s="5120"/>
      <c r="I2820" s="2"/>
      <c r="J2820" s="2"/>
      <c r="K2820" s="2"/>
      <c r="L2820" s="2"/>
      <c r="M2820" s="2"/>
      <c r="N2820" s="2"/>
      <c r="O2820" s="2"/>
      <c r="P2820" s="2"/>
    </row>
    <row r="2821" spans="3:16" ht="63.75" x14ac:dyDescent="0.2">
      <c r="C2821" s="452" t="s">
        <v>346</v>
      </c>
      <c r="D2821" s="389" t="s">
        <v>561</v>
      </c>
      <c r="E2821" s="385" t="s">
        <v>2020</v>
      </c>
      <c r="F2821" s="385" t="s">
        <v>562</v>
      </c>
      <c r="G2821" s="385" t="s">
        <v>563</v>
      </c>
      <c r="H2821" s="453" t="s">
        <v>564</v>
      </c>
      <c r="I2821" s="2"/>
      <c r="J2821" s="2"/>
      <c r="K2821" s="2"/>
      <c r="L2821" s="2"/>
      <c r="M2821" s="2"/>
      <c r="N2821" s="2"/>
      <c r="O2821" s="2"/>
      <c r="P2821" s="2"/>
    </row>
    <row r="2822" spans="3:16" x14ac:dyDescent="0.2">
      <c r="C2822" s="454" t="s">
        <v>559</v>
      </c>
      <c r="D2822" s="324">
        <v>100</v>
      </c>
      <c r="E2822" s="320">
        <v>100</v>
      </c>
      <c r="F2822" s="19">
        <v>1250</v>
      </c>
      <c r="G2822" s="323">
        <v>0.08</v>
      </c>
      <c r="H2822" s="455">
        <v>0.23300000000000001</v>
      </c>
      <c r="I2822" s="2"/>
      <c r="J2822" s="2"/>
      <c r="K2822" s="2"/>
      <c r="L2822" s="2"/>
      <c r="M2822" s="2"/>
      <c r="N2822" s="2"/>
      <c r="O2822" s="2"/>
      <c r="P2822" s="2"/>
    </row>
    <row r="2823" spans="3:16" ht="12.75" customHeight="1" x14ac:dyDescent="0.2">
      <c r="C2823" s="5086" t="s">
        <v>565</v>
      </c>
      <c r="D2823" s="5087"/>
      <c r="E2823" s="5087"/>
      <c r="F2823" s="5087"/>
      <c r="G2823" s="5087"/>
      <c r="H2823" s="5088"/>
      <c r="I2823" s="2"/>
      <c r="J2823" s="2"/>
      <c r="K2823" s="2"/>
      <c r="L2823" s="2"/>
      <c r="M2823" s="2"/>
      <c r="N2823" s="2"/>
      <c r="O2823" s="2"/>
      <c r="P2823" s="2"/>
    </row>
    <row r="2824" spans="3:16" x14ac:dyDescent="0.2">
      <c r="C2824" s="318" t="s">
        <v>2122</v>
      </c>
      <c r="D2824" s="280"/>
      <c r="E2824" s="280"/>
      <c r="F2824" s="280"/>
      <c r="G2824" s="280"/>
      <c r="H2824" s="319"/>
      <c r="I2824" s="2"/>
      <c r="J2824" s="2"/>
      <c r="K2824" s="2"/>
      <c r="L2824" s="2"/>
      <c r="M2824" s="2"/>
      <c r="N2824" s="2"/>
      <c r="O2824" s="2"/>
      <c r="P2824" s="2"/>
    </row>
    <row r="2825" spans="3:16" ht="13.5" thickBot="1" x14ac:dyDescent="0.25">
      <c r="C2825" s="325" t="str">
        <f>+C2860</f>
        <v>No esta incluido el valor de los impuestos</v>
      </c>
      <c r="D2825" s="326"/>
      <c r="E2825" s="326"/>
      <c r="F2825" s="326"/>
      <c r="G2825" s="326"/>
      <c r="H2825" s="327"/>
      <c r="I2825" s="2"/>
      <c r="J2825" s="2"/>
      <c r="K2825" s="2"/>
      <c r="L2825" s="2"/>
      <c r="M2825" s="2"/>
      <c r="N2825" s="2"/>
      <c r="O2825" s="2"/>
      <c r="P2825" s="2"/>
    </row>
    <row r="2826" spans="3:16" ht="13.5" thickTop="1" x14ac:dyDescent="0.2">
      <c r="C2826" s="249"/>
      <c r="D2826" s="2"/>
      <c r="E2826" s="2"/>
      <c r="F2826" s="2"/>
      <c r="G2826" s="2"/>
      <c r="H2826" s="2"/>
      <c r="I2826" s="2"/>
      <c r="J2826" s="2"/>
      <c r="K2826" s="2"/>
      <c r="L2826" s="2"/>
      <c r="M2826" s="2"/>
      <c r="N2826" s="2"/>
      <c r="O2826" s="2"/>
      <c r="P2826" s="2"/>
    </row>
    <row r="2827" spans="3:16" ht="13.5" thickBot="1" x14ac:dyDescent="0.25">
      <c r="C2827" s="6"/>
      <c r="D2827" s="2"/>
      <c r="E2827" s="2"/>
      <c r="F2827" s="2"/>
      <c r="G2827" s="2"/>
      <c r="H2827" s="2"/>
      <c r="I2827" s="2"/>
      <c r="J2827" s="2"/>
      <c r="K2827" s="2"/>
      <c r="L2827" s="2"/>
      <c r="M2827" s="2"/>
      <c r="N2827" s="2"/>
      <c r="O2827" s="2"/>
      <c r="P2827" s="2"/>
    </row>
    <row r="2828" spans="3:16" ht="13.5" thickTop="1" x14ac:dyDescent="0.2">
      <c r="C2828" s="5103" t="s">
        <v>343</v>
      </c>
      <c r="D2828" s="5104"/>
      <c r="E2828" s="5104"/>
      <c r="F2828" s="5104"/>
      <c r="G2828" s="5104"/>
      <c r="H2828" s="5104"/>
      <c r="I2828" s="5104"/>
      <c r="J2828" s="5104"/>
      <c r="K2828" s="5104"/>
      <c r="L2828" s="5105"/>
      <c r="M2828" s="2"/>
      <c r="N2828" s="2"/>
      <c r="O2828" s="2"/>
      <c r="P2828" s="2"/>
    </row>
    <row r="2829" spans="3:16" x14ac:dyDescent="0.2">
      <c r="C2829" s="5106" t="s">
        <v>344</v>
      </c>
      <c r="D2829" s="5107"/>
      <c r="E2829" s="5108" t="s">
        <v>345</v>
      </c>
      <c r="F2829" s="5109"/>
      <c r="G2829" s="5109"/>
      <c r="H2829" s="5110"/>
      <c r="I2829" s="456"/>
      <c r="J2829" s="456"/>
      <c r="K2829" s="456"/>
      <c r="L2829" s="458"/>
      <c r="M2829" s="2"/>
      <c r="N2829" s="2"/>
      <c r="O2829" s="2"/>
      <c r="P2829" s="2"/>
    </row>
    <row r="2830" spans="3:16" ht="76.5" x14ac:dyDescent="0.2">
      <c r="C2830" s="459" t="s">
        <v>346</v>
      </c>
      <c r="D2830" s="457" t="s">
        <v>347</v>
      </c>
      <c r="E2830" s="389" t="s">
        <v>348</v>
      </c>
      <c r="F2830" s="389" t="s">
        <v>349</v>
      </c>
      <c r="G2830" s="389" t="s">
        <v>350</v>
      </c>
      <c r="H2830" s="389" t="s">
        <v>351</v>
      </c>
      <c r="I2830" s="389" t="s">
        <v>352</v>
      </c>
      <c r="J2830" s="389" t="s">
        <v>353</v>
      </c>
      <c r="K2830" s="389" t="s">
        <v>354</v>
      </c>
      <c r="L2830" s="460" t="s">
        <v>355</v>
      </c>
      <c r="M2830" s="2"/>
      <c r="N2830" s="2"/>
      <c r="O2830" s="2"/>
      <c r="P2830" s="2"/>
    </row>
    <row r="2831" spans="3:16" x14ac:dyDescent="0.2">
      <c r="C2831" s="454" t="s">
        <v>356</v>
      </c>
      <c r="D2831" s="320">
        <f>+E2831+J2831</f>
        <v>0</v>
      </c>
      <c r="E2831" s="320">
        <v>0</v>
      </c>
      <c r="F2831" s="321">
        <v>0</v>
      </c>
      <c r="G2831" s="322">
        <v>0.08</v>
      </c>
      <c r="H2831" s="323">
        <v>0.19</v>
      </c>
      <c r="I2831" s="323">
        <v>0.04</v>
      </c>
      <c r="J2831" s="317"/>
      <c r="K2831" s="317"/>
      <c r="L2831" s="461"/>
      <c r="M2831" s="2"/>
      <c r="N2831" s="2"/>
      <c r="O2831" s="2"/>
      <c r="P2831" s="2"/>
    </row>
    <row r="2832" spans="3:16" x14ac:dyDescent="0.2">
      <c r="C2832" s="454" t="s">
        <v>357</v>
      </c>
      <c r="D2832" s="320">
        <f>+E2832+J2832</f>
        <v>6</v>
      </c>
      <c r="E2832" s="320">
        <v>6</v>
      </c>
      <c r="F2832" s="321">
        <v>75</v>
      </c>
      <c r="G2832" s="322">
        <v>0.08</v>
      </c>
      <c r="H2832" s="323">
        <v>0.19</v>
      </c>
      <c r="I2832" s="323">
        <v>0.04</v>
      </c>
      <c r="J2832" s="317"/>
      <c r="K2832" s="317"/>
      <c r="L2832" s="461"/>
      <c r="M2832" s="2"/>
      <c r="N2832" s="2"/>
      <c r="O2832" s="2"/>
      <c r="P2832" s="2"/>
    </row>
    <row r="2833" spans="3:16" x14ac:dyDescent="0.2">
      <c r="C2833" s="454" t="s">
        <v>358</v>
      </c>
      <c r="D2833" s="320">
        <f t="shared" ref="D2833:D2855" si="37">+E2833+J2833</f>
        <v>8</v>
      </c>
      <c r="E2833" s="320">
        <v>8</v>
      </c>
      <c r="F2833" s="321">
        <v>100</v>
      </c>
      <c r="G2833" s="322">
        <v>0.08</v>
      </c>
      <c r="H2833" s="323">
        <v>0.19</v>
      </c>
      <c r="I2833" s="323">
        <v>0.04</v>
      </c>
      <c r="J2833" s="317"/>
      <c r="K2833" s="317"/>
      <c r="L2833" s="461"/>
      <c r="M2833" s="2"/>
      <c r="N2833" s="2"/>
      <c r="O2833" s="2"/>
      <c r="P2833" s="2"/>
    </row>
    <row r="2834" spans="3:16" x14ac:dyDescent="0.2">
      <c r="C2834" s="454" t="s">
        <v>2440</v>
      </c>
      <c r="D2834" s="320">
        <f t="shared" si="37"/>
        <v>10</v>
      </c>
      <c r="E2834" s="320">
        <v>10</v>
      </c>
      <c r="F2834" s="321">
        <v>125</v>
      </c>
      <c r="G2834" s="322">
        <v>0.08</v>
      </c>
      <c r="H2834" s="323">
        <v>0.19</v>
      </c>
      <c r="I2834" s="323">
        <v>0.04</v>
      </c>
      <c r="J2834" s="317"/>
      <c r="K2834" s="317"/>
      <c r="L2834" s="461"/>
      <c r="M2834" s="2"/>
      <c r="N2834" s="2"/>
      <c r="O2834" s="2"/>
      <c r="P2834" s="2"/>
    </row>
    <row r="2835" spans="3:16" x14ac:dyDescent="0.2">
      <c r="C2835" s="454" t="s">
        <v>2441</v>
      </c>
      <c r="D2835" s="320">
        <f t="shared" si="37"/>
        <v>12</v>
      </c>
      <c r="E2835" s="320">
        <v>12</v>
      </c>
      <c r="F2835" s="321">
        <v>150</v>
      </c>
      <c r="G2835" s="322">
        <v>0.08</v>
      </c>
      <c r="H2835" s="323">
        <v>0.19</v>
      </c>
      <c r="I2835" s="323">
        <v>0.04</v>
      </c>
      <c r="J2835" s="317"/>
      <c r="K2835" s="317"/>
      <c r="L2835" s="461"/>
      <c r="M2835" s="2"/>
      <c r="N2835" s="2"/>
      <c r="O2835" s="2"/>
      <c r="P2835" s="2"/>
    </row>
    <row r="2836" spans="3:16" x14ac:dyDescent="0.2">
      <c r="C2836" s="454" t="s">
        <v>906</v>
      </c>
      <c r="D2836" s="320">
        <f t="shared" si="37"/>
        <v>15</v>
      </c>
      <c r="E2836" s="320">
        <v>15</v>
      </c>
      <c r="F2836" s="321">
        <v>188</v>
      </c>
      <c r="G2836" s="322">
        <v>0.08</v>
      </c>
      <c r="H2836" s="323">
        <v>0.19</v>
      </c>
      <c r="I2836" s="323">
        <v>0.04</v>
      </c>
      <c r="J2836" s="317"/>
      <c r="K2836" s="317"/>
      <c r="L2836" s="461"/>
      <c r="M2836" s="2"/>
      <c r="N2836" s="2"/>
      <c r="O2836" s="2"/>
      <c r="P2836" s="2"/>
    </row>
    <row r="2837" spans="3:16" x14ac:dyDescent="0.2">
      <c r="C2837" s="454" t="s">
        <v>907</v>
      </c>
      <c r="D2837" s="320">
        <f t="shared" si="37"/>
        <v>20</v>
      </c>
      <c r="E2837" s="320">
        <v>20</v>
      </c>
      <c r="F2837" s="321">
        <v>250</v>
      </c>
      <c r="G2837" s="322">
        <v>0.08</v>
      </c>
      <c r="H2837" s="323">
        <v>0.19</v>
      </c>
      <c r="I2837" s="323">
        <v>0.04</v>
      </c>
      <c r="J2837" s="317"/>
      <c r="K2837" s="317"/>
      <c r="L2837" s="461"/>
      <c r="M2837" s="2"/>
      <c r="N2837" s="2"/>
      <c r="O2837" s="2"/>
      <c r="P2837" s="2"/>
    </row>
    <row r="2838" spans="3:16" x14ac:dyDescent="0.2">
      <c r="C2838" s="454" t="s">
        <v>908</v>
      </c>
      <c r="D2838" s="320">
        <f t="shared" si="37"/>
        <v>25</v>
      </c>
      <c r="E2838" s="320">
        <v>25</v>
      </c>
      <c r="F2838" s="321">
        <v>313</v>
      </c>
      <c r="G2838" s="322">
        <v>0.08</v>
      </c>
      <c r="H2838" s="323">
        <v>0.19</v>
      </c>
      <c r="I2838" s="323">
        <v>0.04</v>
      </c>
      <c r="J2838" s="317"/>
      <c r="K2838" s="317"/>
      <c r="L2838" s="461"/>
      <c r="M2838" s="2"/>
      <c r="N2838" s="2"/>
      <c r="O2838" s="2"/>
      <c r="P2838" s="2"/>
    </row>
    <row r="2839" spans="3:16" x14ac:dyDescent="0.2">
      <c r="C2839" s="454" t="s">
        <v>909</v>
      </c>
      <c r="D2839" s="320">
        <f t="shared" si="37"/>
        <v>30</v>
      </c>
      <c r="E2839" s="320">
        <v>30</v>
      </c>
      <c r="F2839" s="321">
        <v>375</v>
      </c>
      <c r="G2839" s="322">
        <v>0.08</v>
      </c>
      <c r="H2839" s="323">
        <v>0.19</v>
      </c>
      <c r="I2839" s="323">
        <v>0.04</v>
      </c>
      <c r="J2839" s="317"/>
      <c r="K2839" s="317"/>
      <c r="L2839" s="461"/>
      <c r="M2839" s="2"/>
      <c r="N2839" s="2"/>
      <c r="O2839" s="2"/>
      <c r="P2839" s="2"/>
    </row>
    <row r="2840" spans="3:16" x14ac:dyDescent="0.2">
      <c r="C2840" s="454" t="s">
        <v>910</v>
      </c>
      <c r="D2840" s="320">
        <f t="shared" si="37"/>
        <v>40</v>
      </c>
      <c r="E2840" s="320">
        <v>40</v>
      </c>
      <c r="F2840" s="321">
        <v>500</v>
      </c>
      <c r="G2840" s="322">
        <v>0.08</v>
      </c>
      <c r="H2840" s="323">
        <v>0.19</v>
      </c>
      <c r="I2840" s="323">
        <v>0.04</v>
      </c>
      <c r="J2840" s="317"/>
      <c r="K2840" s="317"/>
      <c r="L2840" s="461"/>
      <c r="M2840" s="2"/>
      <c r="N2840" s="2"/>
      <c r="O2840" s="2"/>
      <c r="P2840" s="2"/>
    </row>
    <row r="2841" spans="3:16" x14ac:dyDescent="0.2">
      <c r="C2841" s="454" t="s">
        <v>911</v>
      </c>
      <c r="D2841" s="320">
        <f t="shared" si="37"/>
        <v>50</v>
      </c>
      <c r="E2841" s="320">
        <v>50</v>
      </c>
      <c r="F2841" s="321">
        <v>625</v>
      </c>
      <c r="G2841" s="322">
        <v>0.08</v>
      </c>
      <c r="H2841" s="323">
        <v>0.19</v>
      </c>
      <c r="I2841" s="323">
        <v>0.04</v>
      </c>
      <c r="J2841" s="317"/>
      <c r="K2841" s="317"/>
      <c r="L2841" s="461"/>
      <c r="M2841" s="2"/>
      <c r="N2841" s="2"/>
      <c r="O2841" s="2"/>
      <c r="P2841" s="2"/>
    </row>
    <row r="2842" spans="3:16" x14ac:dyDescent="0.2">
      <c r="C2842" s="454" t="s">
        <v>912</v>
      </c>
      <c r="D2842" s="320">
        <f t="shared" si="37"/>
        <v>70</v>
      </c>
      <c r="E2842" s="320">
        <v>70</v>
      </c>
      <c r="F2842" s="321">
        <v>875</v>
      </c>
      <c r="G2842" s="322">
        <v>0.08</v>
      </c>
      <c r="H2842" s="323">
        <v>0.19</v>
      </c>
      <c r="I2842" s="323">
        <v>0.04</v>
      </c>
      <c r="J2842" s="317"/>
      <c r="K2842" s="317"/>
      <c r="L2842" s="461"/>
      <c r="M2842" s="2"/>
      <c r="N2842" s="2"/>
      <c r="O2842" s="2"/>
      <c r="P2842" s="2"/>
    </row>
    <row r="2843" spans="3:16" x14ac:dyDescent="0.2">
      <c r="C2843" s="454" t="s">
        <v>913</v>
      </c>
      <c r="D2843" s="320">
        <f t="shared" si="37"/>
        <v>100</v>
      </c>
      <c r="E2843" s="320">
        <v>100</v>
      </c>
      <c r="F2843" s="321">
        <v>1250</v>
      </c>
      <c r="G2843" s="322">
        <v>0.08</v>
      </c>
      <c r="H2843" s="323">
        <v>0.19</v>
      </c>
      <c r="I2843" s="323">
        <v>0.04</v>
      </c>
      <c r="J2843" s="317"/>
      <c r="K2843" s="317"/>
      <c r="L2843" s="461"/>
      <c r="M2843" s="2"/>
      <c r="N2843" s="2"/>
      <c r="O2843" s="2"/>
      <c r="P2843" s="2"/>
    </row>
    <row r="2844" spans="3:16" x14ac:dyDescent="0.2">
      <c r="C2844" s="454" t="s">
        <v>914</v>
      </c>
      <c r="D2844" s="320">
        <f t="shared" si="37"/>
        <v>200</v>
      </c>
      <c r="E2844" s="320">
        <v>200</v>
      </c>
      <c r="F2844" s="321">
        <v>2500</v>
      </c>
      <c r="G2844" s="322">
        <v>0.08</v>
      </c>
      <c r="H2844" s="323">
        <v>0.19</v>
      </c>
      <c r="I2844" s="323">
        <v>0.04</v>
      </c>
      <c r="J2844" s="317"/>
      <c r="K2844" s="317"/>
      <c r="L2844" s="461"/>
      <c r="M2844" s="2"/>
      <c r="N2844" s="2"/>
      <c r="O2844" s="2"/>
      <c r="P2844" s="2"/>
    </row>
    <row r="2845" spans="3:16" x14ac:dyDescent="0.2">
      <c r="C2845" s="454" t="s">
        <v>915</v>
      </c>
      <c r="D2845" s="320">
        <f t="shared" si="37"/>
        <v>300</v>
      </c>
      <c r="E2845" s="320">
        <v>300</v>
      </c>
      <c r="F2845" s="321">
        <v>3750</v>
      </c>
      <c r="G2845" s="322">
        <v>0.08</v>
      </c>
      <c r="H2845" s="323">
        <v>0.19</v>
      </c>
      <c r="I2845" s="323">
        <v>0.04</v>
      </c>
      <c r="J2845" s="317"/>
      <c r="K2845" s="317"/>
      <c r="L2845" s="461"/>
      <c r="M2845" s="2"/>
      <c r="N2845" s="2"/>
      <c r="O2845" s="2"/>
      <c r="P2845" s="2"/>
    </row>
    <row r="2846" spans="3:16" x14ac:dyDescent="0.2">
      <c r="C2846" s="454" t="s">
        <v>916</v>
      </c>
      <c r="D2846" s="320">
        <f t="shared" si="37"/>
        <v>25</v>
      </c>
      <c r="E2846" s="320">
        <v>10</v>
      </c>
      <c r="F2846" s="321">
        <v>125</v>
      </c>
      <c r="G2846" s="322">
        <v>0.08</v>
      </c>
      <c r="H2846" s="323">
        <v>0.19</v>
      </c>
      <c r="I2846" s="323">
        <v>0.04</v>
      </c>
      <c r="J2846" s="324">
        <v>15</v>
      </c>
      <c r="K2846" s="317">
        <v>60</v>
      </c>
      <c r="L2846" s="462">
        <v>0.01</v>
      </c>
      <c r="M2846" s="2"/>
      <c r="N2846" s="2"/>
      <c r="O2846" s="2"/>
      <c r="P2846" s="2"/>
    </row>
    <row r="2847" spans="3:16" x14ac:dyDescent="0.2">
      <c r="C2847" s="454" t="s">
        <v>917</v>
      </c>
      <c r="D2847" s="320">
        <f t="shared" si="37"/>
        <v>30</v>
      </c>
      <c r="E2847" s="320">
        <v>15</v>
      </c>
      <c r="F2847" s="321">
        <v>188</v>
      </c>
      <c r="G2847" s="322">
        <v>0.08</v>
      </c>
      <c r="H2847" s="323">
        <v>0.19</v>
      </c>
      <c r="I2847" s="323">
        <v>0.04</v>
      </c>
      <c r="J2847" s="324">
        <v>15</v>
      </c>
      <c r="K2847" s="317">
        <v>60</v>
      </c>
      <c r="L2847" s="462">
        <v>0.01</v>
      </c>
      <c r="M2847" s="2"/>
      <c r="N2847" s="2"/>
      <c r="O2847" s="2"/>
      <c r="P2847" s="2"/>
    </row>
    <row r="2848" spans="3:16" x14ac:dyDescent="0.2">
      <c r="C2848" s="454" t="s">
        <v>918</v>
      </c>
      <c r="D2848" s="320">
        <f t="shared" si="37"/>
        <v>35</v>
      </c>
      <c r="E2848" s="320">
        <v>20</v>
      </c>
      <c r="F2848" s="321">
        <v>250</v>
      </c>
      <c r="G2848" s="322">
        <v>0.08</v>
      </c>
      <c r="H2848" s="323">
        <v>0.19</v>
      </c>
      <c r="I2848" s="323">
        <v>0.04</v>
      </c>
      <c r="J2848" s="324">
        <v>15</v>
      </c>
      <c r="K2848" s="317">
        <v>60</v>
      </c>
      <c r="L2848" s="462">
        <v>0.01</v>
      </c>
      <c r="M2848" s="2"/>
      <c r="N2848" s="2"/>
      <c r="O2848" s="2"/>
      <c r="P2848" s="2"/>
    </row>
    <row r="2849" spans="3:16" x14ac:dyDescent="0.2">
      <c r="C2849" s="454" t="s">
        <v>919</v>
      </c>
      <c r="D2849" s="320">
        <f t="shared" si="37"/>
        <v>40</v>
      </c>
      <c r="E2849" s="320">
        <v>25</v>
      </c>
      <c r="F2849" s="321">
        <v>313</v>
      </c>
      <c r="G2849" s="322">
        <v>0.08</v>
      </c>
      <c r="H2849" s="323">
        <v>0.19</v>
      </c>
      <c r="I2849" s="323">
        <v>0.04</v>
      </c>
      <c r="J2849" s="324">
        <v>15</v>
      </c>
      <c r="K2849" s="317">
        <v>60</v>
      </c>
      <c r="L2849" s="462">
        <v>0.01</v>
      </c>
      <c r="M2849" s="2"/>
      <c r="N2849" s="2"/>
      <c r="O2849" s="2"/>
      <c r="P2849" s="2"/>
    </row>
    <row r="2850" spans="3:16" x14ac:dyDescent="0.2">
      <c r="C2850" s="454" t="s">
        <v>920</v>
      </c>
      <c r="D2850" s="320">
        <f t="shared" si="37"/>
        <v>55</v>
      </c>
      <c r="E2850" s="320">
        <v>35</v>
      </c>
      <c r="F2850" s="321">
        <v>438</v>
      </c>
      <c r="G2850" s="322">
        <v>0.08</v>
      </c>
      <c r="H2850" s="323">
        <v>0.19</v>
      </c>
      <c r="I2850" s="323">
        <v>0.04</v>
      </c>
      <c r="J2850" s="324">
        <v>20</v>
      </c>
      <c r="K2850" s="317">
        <v>5000</v>
      </c>
      <c r="L2850" s="462">
        <v>0.01</v>
      </c>
      <c r="M2850" s="2"/>
      <c r="N2850" s="2"/>
      <c r="O2850" s="2"/>
      <c r="P2850" s="2"/>
    </row>
    <row r="2851" spans="3:16" x14ac:dyDescent="0.2">
      <c r="C2851" s="454" t="s">
        <v>921</v>
      </c>
      <c r="D2851" s="320">
        <f t="shared" si="37"/>
        <v>60</v>
      </c>
      <c r="E2851" s="320">
        <v>40</v>
      </c>
      <c r="F2851" s="321">
        <v>500</v>
      </c>
      <c r="G2851" s="322">
        <v>0.08</v>
      </c>
      <c r="H2851" s="323">
        <v>0.19</v>
      </c>
      <c r="I2851" s="323">
        <v>0.04</v>
      </c>
      <c r="J2851" s="324">
        <v>20</v>
      </c>
      <c r="K2851" s="317">
        <v>5000</v>
      </c>
      <c r="L2851" s="462">
        <v>0.01</v>
      </c>
      <c r="M2851" s="2"/>
      <c r="N2851" s="2"/>
      <c r="O2851" s="2"/>
      <c r="P2851" s="2"/>
    </row>
    <row r="2852" spans="3:16" x14ac:dyDescent="0.2">
      <c r="C2852" s="454" t="s">
        <v>922</v>
      </c>
      <c r="D2852" s="320">
        <f t="shared" si="37"/>
        <v>65</v>
      </c>
      <c r="E2852" s="320">
        <v>45</v>
      </c>
      <c r="F2852" s="321">
        <v>563</v>
      </c>
      <c r="G2852" s="322">
        <v>0.08</v>
      </c>
      <c r="H2852" s="323">
        <v>0.19</v>
      </c>
      <c r="I2852" s="323">
        <v>0.04</v>
      </c>
      <c r="J2852" s="324">
        <v>20</v>
      </c>
      <c r="K2852" s="317">
        <v>5000</v>
      </c>
      <c r="L2852" s="462">
        <v>0.01</v>
      </c>
      <c r="M2852" s="2"/>
      <c r="N2852" s="2"/>
      <c r="O2852" s="2"/>
      <c r="P2852" s="2"/>
    </row>
    <row r="2853" spans="3:16" x14ac:dyDescent="0.2">
      <c r="C2853" s="454" t="s">
        <v>923</v>
      </c>
      <c r="D2853" s="320">
        <f t="shared" si="37"/>
        <v>80</v>
      </c>
      <c r="E2853" s="320">
        <v>60</v>
      </c>
      <c r="F2853" s="321">
        <v>750</v>
      </c>
      <c r="G2853" s="322">
        <v>0.08</v>
      </c>
      <c r="H2853" s="323">
        <v>0.19</v>
      </c>
      <c r="I2853" s="323">
        <v>0.04</v>
      </c>
      <c r="J2853" s="324">
        <v>20</v>
      </c>
      <c r="K2853" s="317">
        <v>5000</v>
      </c>
      <c r="L2853" s="462">
        <v>0.01</v>
      </c>
      <c r="M2853" s="2"/>
      <c r="N2853" s="2"/>
      <c r="O2853" s="2"/>
      <c r="P2853" s="2"/>
    </row>
    <row r="2854" spans="3:16" x14ac:dyDescent="0.2">
      <c r="C2854" s="454" t="s">
        <v>924</v>
      </c>
      <c r="D2854" s="320">
        <f t="shared" si="37"/>
        <v>100</v>
      </c>
      <c r="E2854" s="320">
        <v>80</v>
      </c>
      <c r="F2854" s="321">
        <v>1000</v>
      </c>
      <c r="G2854" s="322">
        <v>0.08</v>
      </c>
      <c r="H2854" s="323">
        <v>0.19</v>
      </c>
      <c r="I2854" s="323">
        <v>0.04</v>
      </c>
      <c r="J2854" s="324">
        <v>20</v>
      </c>
      <c r="K2854" s="317">
        <v>5000</v>
      </c>
      <c r="L2854" s="462">
        <v>0.01</v>
      </c>
      <c r="M2854" s="2"/>
      <c r="N2854" s="2"/>
      <c r="O2854" s="2"/>
      <c r="P2854" s="2"/>
    </row>
    <row r="2855" spans="3:16" x14ac:dyDescent="0.2">
      <c r="C2855" s="454" t="s">
        <v>925</v>
      </c>
      <c r="D2855" s="320">
        <f t="shared" si="37"/>
        <v>120</v>
      </c>
      <c r="E2855" s="320">
        <v>100</v>
      </c>
      <c r="F2855" s="321">
        <v>1250</v>
      </c>
      <c r="G2855" s="322">
        <v>0.08</v>
      </c>
      <c r="H2855" s="323">
        <v>0.19</v>
      </c>
      <c r="I2855" s="323">
        <v>0.04</v>
      </c>
      <c r="J2855" s="324">
        <v>20</v>
      </c>
      <c r="K2855" s="317">
        <v>5000</v>
      </c>
      <c r="L2855" s="462">
        <v>0.01</v>
      </c>
      <c r="M2855" s="2"/>
      <c r="N2855" s="2"/>
      <c r="O2855" s="2"/>
      <c r="P2855" s="2"/>
    </row>
    <row r="2856" spans="3:16" ht="27.75" customHeight="1" x14ac:dyDescent="0.2">
      <c r="C2856" s="5086" t="s">
        <v>189</v>
      </c>
      <c r="D2856" s="5087"/>
      <c r="E2856" s="5087"/>
      <c r="F2856" s="5087"/>
      <c r="G2856" s="5087"/>
      <c r="H2856" s="5087"/>
      <c r="I2856" s="5087"/>
      <c r="J2856" s="5087"/>
      <c r="K2856" s="5087"/>
      <c r="L2856" s="5088"/>
      <c r="M2856" s="2"/>
      <c r="N2856" s="2"/>
      <c r="O2856" s="2"/>
      <c r="P2856" s="2"/>
    </row>
    <row r="2857" spans="3:16" ht="12.75" customHeight="1" x14ac:dyDescent="0.2">
      <c r="C2857" s="5124" t="s">
        <v>190</v>
      </c>
      <c r="D2857" s="5125"/>
      <c r="E2857" s="5125"/>
      <c r="F2857" s="5125"/>
      <c r="G2857" s="5125"/>
      <c r="H2857" s="5125"/>
      <c r="I2857" s="5125"/>
      <c r="J2857" s="5125"/>
      <c r="K2857" s="5125"/>
      <c r="L2857" s="5126"/>
      <c r="M2857" s="2"/>
      <c r="N2857" s="2"/>
      <c r="O2857" s="2"/>
      <c r="P2857" s="2"/>
    </row>
    <row r="2858" spans="3:16" x14ac:dyDescent="0.2">
      <c r="C2858" s="318" t="s">
        <v>191</v>
      </c>
      <c r="D2858" s="280"/>
      <c r="E2858" s="280"/>
      <c r="F2858" s="280"/>
      <c r="G2858" s="280"/>
      <c r="H2858" s="280"/>
      <c r="I2858" s="280"/>
      <c r="J2858" s="280"/>
      <c r="K2858" s="280"/>
      <c r="L2858" s="319"/>
      <c r="M2858" s="2"/>
      <c r="N2858" s="2"/>
      <c r="O2858" s="2"/>
      <c r="P2858" s="2"/>
    </row>
    <row r="2859" spans="3:16" x14ac:dyDescent="0.2">
      <c r="C2859" s="318" t="s">
        <v>557</v>
      </c>
      <c r="D2859" s="280"/>
      <c r="E2859" s="280"/>
      <c r="F2859" s="280"/>
      <c r="G2859" s="280"/>
      <c r="H2859" s="280"/>
      <c r="I2859" s="280"/>
      <c r="J2859" s="280"/>
      <c r="K2859" s="280"/>
      <c r="L2859" s="319"/>
      <c r="M2859" s="2"/>
      <c r="N2859" s="2"/>
      <c r="O2859" s="2"/>
      <c r="P2859" s="2"/>
    </row>
    <row r="2860" spans="3:16" ht="13.5" thickBot="1" x14ac:dyDescent="0.25">
      <c r="C2860" s="325" t="s">
        <v>558</v>
      </c>
      <c r="D2860" s="326"/>
      <c r="E2860" s="326"/>
      <c r="F2860" s="326"/>
      <c r="G2860" s="326"/>
      <c r="H2860" s="326"/>
      <c r="I2860" s="326"/>
      <c r="J2860" s="326"/>
      <c r="K2860" s="326"/>
      <c r="L2860" s="327"/>
      <c r="M2860" s="2"/>
      <c r="N2860" s="2"/>
      <c r="O2860" s="2"/>
      <c r="P2860" s="2"/>
    </row>
    <row r="2861" spans="3:16" ht="13.5" thickTop="1" x14ac:dyDescent="0.2">
      <c r="C2861" s="249"/>
      <c r="D2861" s="280"/>
      <c r="E2861" s="280"/>
      <c r="F2861" s="280"/>
      <c r="G2861" s="280"/>
      <c r="H2861" s="280"/>
      <c r="I2861" s="280"/>
      <c r="J2861" s="280"/>
      <c r="K2861" s="280"/>
      <c r="L2861" s="280"/>
      <c r="M2861" s="2"/>
      <c r="N2861" s="2"/>
      <c r="O2861" s="2"/>
      <c r="P2861" s="2"/>
    </row>
    <row r="2862" spans="3:16" x14ac:dyDescent="0.2">
      <c r="C2862" s="6"/>
      <c r="D2862" s="2"/>
      <c r="E2862" s="2"/>
      <c r="F2862" s="2"/>
      <c r="G2862" s="2"/>
      <c r="H2862" s="2"/>
      <c r="I2862" s="2"/>
      <c r="J2862" s="2"/>
      <c r="K2862" s="2"/>
      <c r="L2862" s="2"/>
      <c r="M2862" s="2"/>
      <c r="N2862" s="2"/>
      <c r="O2862" s="2"/>
      <c r="P2862" s="2"/>
    </row>
    <row r="2863" spans="3:16" ht="5.25" customHeight="1" x14ac:dyDescent="0.2">
      <c r="C2863" s="328"/>
      <c r="D2863" s="329"/>
      <c r="E2863" s="329"/>
      <c r="F2863" s="329"/>
      <c r="G2863" s="2"/>
      <c r="H2863" s="2"/>
      <c r="I2863" s="2"/>
      <c r="J2863" s="2"/>
      <c r="K2863" s="2"/>
      <c r="L2863" s="2"/>
      <c r="M2863" s="2"/>
      <c r="N2863" s="2"/>
      <c r="O2863" s="2"/>
      <c r="P2863" s="2"/>
    </row>
    <row r="2864" spans="3:16" ht="13.5" thickBot="1" x14ac:dyDescent="0.25"/>
    <row r="2865" spans="3:7" ht="13.5" thickTop="1" x14ac:dyDescent="0.2">
      <c r="C2865" s="5115" t="s">
        <v>1453</v>
      </c>
      <c r="D2865" s="5116"/>
      <c r="E2865" s="5116"/>
      <c r="F2865" s="5116"/>
      <c r="G2865" s="5117"/>
    </row>
    <row r="2866" spans="3:7" ht="12.75" customHeight="1" x14ac:dyDescent="0.2">
      <c r="C2866" s="466"/>
      <c r="D2866" s="463"/>
      <c r="E2866" s="5121" t="s">
        <v>333</v>
      </c>
      <c r="F2866" s="5122"/>
      <c r="G2866" s="5123"/>
    </row>
    <row r="2867" spans="3:7" ht="25.5" x14ac:dyDescent="0.2">
      <c r="C2867" s="467" t="s">
        <v>1218</v>
      </c>
      <c r="D2867" s="359" t="s">
        <v>381</v>
      </c>
      <c r="E2867" s="359" t="s">
        <v>1607</v>
      </c>
      <c r="F2867" s="359" t="s">
        <v>1608</v>
      </c>
      <c r="G2867" s="468" t="s">
        <v>1609</v>
      </c>
    </row>
    <row r="2868" spans="3:7" x14ac:dyDescent="0.2">
      <c r="C2868" s="216" t="s">
        <v>165</v>
      </c>
      <c r="D2868" s="464" t="s">
        <v>334</v>
      </c>
      <c r="E2868" s="217">
        <v>0.08</v>
      </c>
      <c r="F2868" s="465">
        <v>0.23319999999999999</v>
      </c>
      <c r="G2868" s="218">
        <v>0.23319999999999999</v>
      </c>
    </row>
    <row r="2869" spans="3:7" x14ac:dyDescent="0.2">
      <c r="C2869" s="216" t="s">
        <v>165</v>
      </c>
      <c r="D2869" s="66" t="s">
        <v>335</v>
      </c>
      <c r="E2869" s="217">
        <v>0.15</v>
      </c>
      <c r="F2869" s="465">
        <v>0.15</v>
      </c>
      <c r="G2869" s="218">
        <v>0.15</v>
      </c>
    </row>
    <row r="2870" spans="3:7" ht="13.5" thickBot="1" x14ac:dyDescent="0.25">
      <c r="C2870" s="5113" t="s">
        <v>52</v>
      </c>
      <c r="D2870" s="5114"/>
      <c r="E2870" s="5114"/>
      <c r="F2870" s="220"/>
      <c r="G2870" s="221"/>
    </row>
    <row r="2871" spans="3:7" ht="13.5" thickTop="1" x14ac:dyDescent="0.2">
      <c r="C2871" s="249"/>
    </row>
    <row r="2873" spans="3:7" x14ac:dyDescent="0.2">
      <c r="G2873" s="246"/>
    </row>
  </sheetData>
  <sheetProtection algorithmName="SHA-512" hashValue="dPtXmc1uUY7SiuPtRIOtBFBkWxpRqemyfDk1ZCdq3TQtRiCJpPS9oLHtSA86M2a2ojYvDOj3aUuJCMUBPwsFPg==" saltValue="GQhEa7ScxSpHyPwt5nytWQ==" spinCount="100000" sheet="1" objects="1" scenarios="1"/>
  <mergeCells count="3864">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B31:AF31"/>
    <mergeCell ref="B35:C35"/>
    <mergeCell ref="D35:F35"/>
    <mergeCell ref="B37:C37"/>
    <mergeCell ref="D37:Q37"/>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AC39:AE39"/>
    <mergeCell ref="E40:E41"/>
    <mergeCell ref="F40:F41"/>
    <mergeCell ref="G40:G41"/>
    <mergeCell ref="H40:H41"/>
    <mergeCell ref="I40:I41"/>
    <mergeCell ref="J40:J41"/>
    <mergeCell ref="K40:L40"/>
    <mergeCell ref="M40:M41"/>
    <mergeCell ref="N40:N41"/>
    <mergeCell ref="O40:O41"/>
    <mergeCell ref="P40:P41"/>
    <mergeCell ref="Q40:Q41"/>
    <mergeCell ref="R40:R41"/>
    <mergeCell ref="S40:S41"/>
    <mergeCell ref="T40:T41"/>
    <mergeCell ref="U40:U41"/>
    <mergeCell ref="V40:V41"/>
    <mergeCell ref="W40:W41"/>
    <mergeCell ref="X40:X41"/>
    <mergeCell ref="Z40:Z41"/>
    <mergeCell ref="AA40:AA41"/>
    <mergeCell ref="Y40:Y41"/>
    <mergeCell ref="V58:V59"/>
    <mergeCell ref="W58:W59"/>
    <mergeCell ref="X58:X59"/>
    <mergeCell ref="Y58:Y59"/>
    <mergeCell ref="Z58:Z59"/>
    <mergeCell ref="AA58:AA59"/>
    <mergeCell ref="AB58:AB59"/>
    <mergeCell ref="AC58:AC59"/>
    <mergeCell ref="AD58:AD59"/>
    <mergeCell ref="AE58:AE59"/>
    <mergeCell ref="B60:C60"/>
    <mergeCell ref="B63:C63"/>
    <mergeCell ref="D63:H63"/>
    <mergeCell ref="B64:C64"/>
    <mergeCell ref="D64:H64"/>
    <mergeCell ref="D33:F33"/>
    <mergeCell ref="B34:C34"/>
    <mergeCell ref="D34:F34"/>
    <mergeCell ref="B44:C44"/>
    <mergeCell ref="D44:H44"/>
    <mergeCell ref="AB40:AB41"/>
    <mergeCell ref="AC40:AC41"/>
    <mergeCell ref="AD40:AD41"/>
    <mergeCell ref="AE40:AE41"/>
    <mergeCell ref="B42:C42"/>
    <mergeCell ref="B45:C45"/>
    <mergeCell ref="D45:H45"/>
    <mergeCell ref="B39:C41"/>
    <mergeCell ref="D39:D41"/>
    <mergeCell ref="E39:P39"/>
    <mergeCell ref="Q39:Y39"/>
    <mergeCell ref="Z39:AB39"/>
    <mergeCell ref="B82:C82"/>
    <mergeCell ref="D82:H82"/>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Q77:Q78"/>
    <mergeCell ref="R77:R78"/>
    <mergeCell ref="S77:S78"/>
    <mergeCell ref="T77:T78"/>
    <mergeCell ref="U77:U78"/>
    <mergeCell ref="V77:V78"/>
    <mergeCell ref="W77:W78"/>
    <mergeCell ref="X77:X78"/>
    <mergeCell ref="Y77:Y78"/>
    <mergeCell ref="Z77:Z78"/>
    <mergeCell ref="AA77:AA78"/>
    <mergeCell ref="AB77:AB78"/>
    <mergeCell ref="AC77:AC78"/>
    <mergeCell ref="AD77:AD78"/>
    <mergeCell ref="AE77:AE78"/>
    <mergeCell ref="B79:C79"/>
    <mergeCell ref="B81:C81"/>
    <mergeCell ref="D81:H81"/>
    <mergeCell ref="AD126:AD127"/>
    <mergeCell ref="AE126:AE127"/>
    <mergeCell ref="B128:C128"/>
    <mergeCell ref="B130:C130"/>
    <mergeCell ref="D130:H130"/>
    <mergeCell ref="B131:C131"/>
    <mergeCell ref="D131:H131"/>
    <mergeCell ref="B68:AF68"/>
    <mergeCell ref="D70:F70"/>
    <mergeCell ref="B71:C71"/>
    <mergeCell ref="D71:F71"/>
    <mergeCell ref="B72:C72"/>
    <mergeCell ref="D72:F72"/>
    <mergeCell ref="B74:C74"/>
    <mergeCell ref="D74:Q74"/>
    <mergeCell ref="B76:C78"/>
    <mergeCell ref="D76:D78"/>
    <mergeCell ref="E76:P76"/>
    <mergeCell ref="Q76:Y76"/>
    <mergeCell ref="Z76:AB76"/>
    <mergeCell ref="AC76:AE76"/>
    <mergeCell ref="E77:E78"/>
    <mergeCell ref="F77:F78"/>
    <mergeCell ref="G77:G78"/>
    <mergeCell ref="H77:H78"/>
    <mergeCell ref="I77:I78"/>
    <mergeCell ref="J77:J78"/>
    <mergeCell ref="K77:L77"/>
    <mergeCell ref="M77:M78"/>
    <mergeCell ref="N77:N78"/>
    <mergeCell ref="O77:O78"/>
    <mergeCell ref="P77:P78"/>
    <mergeCell ref="M126:M127"/>
    <mergeCell ref="N126:N127"/>
    <mergeCell ref="O126:O127"/>
    <mergeCell ref="P126:P127"/>
    <mergeCell ref="Q126:Q127"/>
    <mergeCell ref="R126:R127"/>
    <mergeCell ref="S126:S127"/>
    <mergeCell ref="T126:T127"/>
    <mergeCell ref="U126:U127"/>
    <mergeCell ref="V126:V127"/>
    <mergeCell ref="W126:W127"/>
    <mergeCell ref="X126:X127"/>
    <mergeCell ref="Y126:Y127"/>
    <mergeCell ref="Z126:Z127"/>
    <mergeCell ref="AA126:AA127"/>
    <mergeCell ref="AB126:AB127"/>
    <mergeCell ref="AC126:AC127"/>
    <mergeCell ref="Z144:Z145"/>
    <mergeCell ref="AA144:AA145"/>
    <mergeCell ref="AB144:AB145"/>
    <mergeCell ref="AC144:AC145"/>
    <mergeCell ref="AD144:AD145"/>
    <mergeCell ref="AE144:AE145"/>
    <mergeCell ref="B146:C146"/>
    <mergeCell ref="B148:C148"/>
    <mergeCell ref="D148:H148"/>
    <mergeCell ref="B149:C149"/>
    <mergeCell ref="D149:H149"/>
    <mergeCell ref="B117:AF117"/>
    <mergeCell ref="D119:F119"/>
    <mergeCell ref="B120:C120"/>
    <mergeCell ref="D120:F120"/>
    <mergeCell ref="B121:C121"/>
    <mergeCell ref="D121:F121"/>
    <mergeCell ref="B123:C123"/>
    <mergeCell ref="D123:Q123"/>
    <mergeCell ref="B125:C127"/>
    <mergeCell ref="D125:D127"/>
    <mergeCell ref="E125:P125"/>
    <mergeCell ref="Q125:Y125"/>
    <mergeCell ref="Z125:AB125"/>
    <mergeCell ref="AC125:AE125"/>
    <mergeCell ref="E126:E127"/>
    <mergeCell ref="F126:F127"/>
    <mergeCell ref="G126:G127"/>
    <mergeCell ref="H126:H127"/>
    <mergeCell ref="I126:I127"/>
    <mergeCell ref="J126:J127"/>
    <mergeCell ref="K126:L126"/>
    <mergeCell ref="H144:H145"/>
    <mergeCell ref="I144:I145"/>
    <mergeCell ref="J144:J145"/>
    <mergeCell ref="K144:L144"/>
    <mergeCell ref="M144:M145"/>
    <mergeCell ref="N144:N145"/>
    <mergeCell ref="O144:O145"/>
    <mergeCell ref="P144:P145"/>
    <mergeCell ref="Q144:Q145"/>
    <mergeCell ref="R144:R145"/>
    <mergeCell ref="S144:S145"/>
    <mergeCell ref="T144:T145"/>
    <mergeCell ref="U144:U145"/>
    <mergeCell ref="V144:V145"/>
    <mergeCell ref="W144:W145"/>
    <mergeCell ref="X144:X145"/>
    <mergeCell ref="Y144:Y145"/>
    <mergeCell ref="V162:V163"/>
    <mergeCell ref="W162:W163"/>
    <mergeCell ref="X162:X163"/>
    <mergeCell ref="Y162:Y163"/>
    <mergeCell ref="Z162:Z163"/>
    <mergeCell ref="AA162:AA163"/>
    <mergeCell ref="AB162:AB163"/>
    <mergeCell ref="AC162:AC163"/>
    <mergeCell ref="AD162:AD163"/>
    <mergeCell ref="AE162:AE163"/>
    <mergeCell ref="B164:C164"/>
    <mergeCell ref="B166:C166"/>
    <mergeCell ref="D166:H166"/>
    <mergeCell ref="B167:C167"/>
    <mergeCell ref="D167:H167"/>
    <mergeCell ref="B135:AF135"/>
    <mergeCell ref="D137:F137"/>
    <mergeCell ref="B138:C138"/>
    <mergeCell ref="D138:F138"/>
    <mergeCell ref="B139:C139"/>
    <mergeCell ref="D139:F139"/>
    <mergeCell ref="B141:C141"/>
    <mergeCell ref="D141:Q141"/>
    <mergeCell ref="B143:C145"/>
    <mergeCell ref="D143:D145"/>
    <mergeCell ref="E143:P143"/>
    <mergeCell ref="Q143:Y143"/>
    <mergeCell ref="Z143:AB143"/>
    <mergeCell ref="AC143:AE143"/>
    <mergeCell ref="E144:E145"/>
    <mergeCell ref="F144:F145"/>
    <mergeCell ref="G144:G145"/>
    <mergeCell ref="B185:C185"/>
    <mergeCell ref="D185:H185"/>
    <mergeCell ref="B153:AF153"/>
    <mergeCell ref="D155:F155"/>
    <mergeCell ref="B156:C156"/>
    <mergeCell ref="D156:F156"/>
    <mergeCell ref="B157:C157"/>
    <mergeCell ref="D157:F157"/>
    <mergeCell ref="B159:C159"/>
    <mergeCell ref="D159:Q159"/>
    <mergeCell ref="B161:C163"/>
    <mergeCell ref="D161:D163"/>
    <mergeCell ref="E161:P161"/>
    <mergeCell ref="Q161:Y161"/>
    <mergeCell ref="Z161:AB161"/>
    <mergeCell ref="AC161:AE161"/>
    <mergeCell ref="E162:E163"/>
    <mergeCell ref="F162:F163"/>
    <mergeCell ref="G162:G163"/>
    <mergeCell ref="H162:H163"/>
    <mergeCell ref="I162:I163"/>
    <mergeCell ref="J162:J163"/>
    <mergeCell ref="K162:L162"/>
    <mergeCell ref="M162:M163"/>
    <mergeCell ref="N162:N163"/>
    <mergeCell ref="O162:O163"/>
    <mergeCell ref="P162:P163"/>
    <mergeCell ref="Q162:Q163"/>
    <mergeCell ref="R162:R163"/>
    <mergeCell ref="S162:S163"/>
    <mergeCell ref="T162:T163"/>
    <mergeCell ref="U162:U163"/>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B184:C184"/>
    <mergeCell ref="D184:H184"/>
    <mergeCell ref="B182:C182"/>
    <mergeCell ref="AD198:AD199"/>
    <mergeCell ref="AE198:AE199"/>
    <mergeCell ref="O198:O199"/>
    <mergeCell ref="P198:P199"/>
    <mergeCell ref="Q198:Q199"/>
    <mergeCell ref="R198:R199"/>
    <mergeCell ref="B171:AF171"/>
    <mergeCell ref="D173:F173"/>
    <mergeCell ref="D174:F174"/>
    <mergeCell ref="B175:C175"/>
    <mergeCell ref="D175:F175"/>
    <mergeCell ref="B177:C177"/>
    <mergeCell ref="D177:Q177"/>
    <mergeCell ref="B179:C181"/>
    <mergeCell ref="D179:D181"/>
    <mergeCell ref="E179:P179"/>
    <mergeCell ref="Q179:Y179"/>
    <mergeCell ref="Z179:AB179"/>
    <mergeCell ref="AC179:AE179"/>
    <mergeCell ref="E180:E181"/>
    <mergeCell ref="F180:F181"/>
    <mergeCell ref="G180:G181"/>
    <mergeCell ref="H180:H181"/>
    <mergeCell ref="I180:I181"/>
    <mergeCell ref="J180:J181"/>
    <mergeCell ref="K180:L180"/>
    <mergeCell ref="M180:M181"/>
    <mergeCell ref="N180:N181"/>
    <mergeCell ref="O180:O181"/>
    <mergeCell ref="P180:P181"/>
    <mergeCell ref="B174:C174"/>
    <mergeCell ref="Q180:Q181"/>
    <mergeCell ref="AE216:AE217"/>
    <mergeCell ref="B220:C220"/>
    <mergeCell ref="D220:H220"/>
    <mergeCell ref="S198:S199"/>
    <mergeCell ref="T198:T199"/>
    <mergeCell ref="U198:U199"/>
    <mergeCell ref="V198:V199"/>
    <mergeCell ref="W198:W199"/>
    <mergeCell ref="B197:C199"/>
    <mergeCell ref="D197:D199"/>
    <mergeCell ref="E197:P197"/>
    <mergeCell ref="Q197:Y197"/>
    <mergeCell ref="Z197:AB197"/>
    <mergeCell ref="AC197:AE197"/>
    <mergeCell ref="E198:E199"/>
    <mergeCell ref="F198:F199"/>
    <mergeCell ref="G198:G199"/>
    <mergeCell ref="H198:H199"/>
    <mergeCell ref="I198:I199"/>
    <mergeCell ref="J198:J199"/>
    <mergeCell ref="K198:L198"/>
    <mergeCell ref="M198:M199"/>
    <mergeCell ref="Z216:Z217"/>
    <mergeCell ref="AA216:AA217"/>
    <mergeCell ref="AB216:AB217"/>
    <mergeCell ref="AC216:AC217"/>
    <mergeCell ref="AD216:AD217"/>
    <mergeCell ref="N198:N199"/>
    <mergeCell ref="X198:X199"/>
    <mergeCell ref="Y198:Y199"/>
    <mergeCell ref="Z198:Z199"/>
    <mergeCell ref="AA198:AA199"/>
    <mergeCell ref="B103:E103"/>
    <mergeCell ref="B61:C61"/>
    <mergeCell ref="D88:E88"/>
    <mergeCell ref="D89:E89"/>
    <mergeCell ref="D91:E91"/>
    <mergeCell ref="D93:E93"/>
    <mergeCell ref="B207:AF207"/>
    <mergeCell ref="B210:C210"/>
    <mergeCell ref="D210:F210"/>
    <mergeCell ref="D211:F211"/>
    <mergeCell ref="B213:C213"/>
    <mergeCell ref="D213:Q213"/>
    <mergeCell ref="B215:C217"/>
    <mergeCell ref="D215:D217"/>
    <mergeCell ref="E215:P215"/>
    <mergeCell ref="Q215:Y215"/>
    <mergeCell ref="Z215:AB215"/>
    <mergeCell ref="AC215:AE215"/>
    <mergeCell ref="E216:E217"/>
    <mergeCell ref="F216:F217"/>
    <mergeCell ref="G216:G217"/>
    <mergeCell ref="H216:H217"/>
    <mergeCell ref="I216:I217"/>
    <mergeCell ref="J216:J217"/>
    <mergeCell ref="K216:L216"/>
    <mergeCell ref="M216:M217"/>
    <mergeCell ref="N216:N217"/>
    <mergeCell ref="D209:F209"/>
    <mergeCell ref="B211:C211"/>
    <mergeCell ref="B200:C200"/>
    <mergeCell ref="B202:C202"/>
    <mergeCell ref="D202:H202"/>
    <mergeCell ref="B218:C218"/>
    <mergeCell ref="P216:P217"/>
    <mergeCell ref="Q216:Q217"/>
    <mergeCell ref="R216:R217"/>
    <mergeCell ref="S216:S217"/>
    <mergeCell ref="T216:T217"/>
    <mergeCell ref="U216:U217"/>
    <mergeCell ref="V216:V217"/>
    <mergeCell ref="W216:W217"/>
    <mergeCell ref="X216:X217"/>
    <mergeCell ref="Y216:Y217"/>
    <mergeCell ref="O216:O217"/>
    <mergeCell ref="B221:C221"/>
    <mergeCell ref="D221:H221"/>
    <mergeCell ref="D105:E105"/>
    <mergeCell ref="D106:E106"/>
    <mergeCell ref="D107:E107"/>
    <mergeCell ref="D109:E109"/>
    <mergeCell ref="D111:E111"/>
    <mergeCell ref="D113:E113"/>
    <mergeCell ref="B203:C203"/>
    <mergeCell ref="D203:H203"/>
    <mergeCell ref="B189:AF189"/>
    <mergeCell ref="D191:F191"/>
    <mergeCell ref="B192:C192"/>
    <mergeCell ref="D192:F192"/>
    <mergeCell ref="B193:C193"/>
    <mergeCell ref="D193:F193"/>
    <mergeCell ref="B195:C195"/>
    <mergeCell ref="D195:Q195"/>
    <mergeCell ref="AB198:AB199"/>
    <mergeCell ref="AC198:AC199"/>
    <mergeCell ref="T234:T235"/>
    <mergeCell ref="U234:U235"/>
    <mergeCell ref="V234:V235"/>
    <mergeCell ref="W234:W235"/>
    <mergeCell ref="X234:X235"/>
    <mergeCell ref="Y234:Y235"/>
    <mergeCell ref="Z234:Z235"/>
    <mergeCell ref="AA234:AA235"/>
    <mergeCell ref="J234:J235"/>
    <mergeCell ref="K234:L234"/>
    <mergeCell ref="M234:M235"/>
    <mergeCell ref="N234:N235"/>
    <mergeCell ref="O234:O235"/>
    <mergeCell ref="P234:P235"/>
    <mergeCell ref="Q234:Q235"/>
    <mergeCell ref="R234:R235"/>
    <mergeCell ref="S234:S235"/>
    <mergeCell ref="AB234:AB235"/>
    <mergeCell ref="AC234:AC235"/>
    <mergeCell ref="AD234:AD235"/>
    <mergeCell ref="AE234:AE235"/>
    <mergeCell ref="B236:C236"/>
    <mergeCell ref="B238:C238"/>
    <mergeCell ref="D238:H238"/>
    <mergeCell ref="B239:C239"/>
    <mergeCell ref="D239:H239"/>
    <mergeCell ref="B256:C256"/>
    <mergeCell ref="D256:H256"/>
    <mergeCell ref="B257:C257"/>
    <mergeCell ref="D257:H257"/>
    <mergeCell ref="B225:AF225"/>
    <mergeCell ref="D227:F227"/>
    <mergeCell ref="B228:C228"/>
    <mergeCell ref="D228:F228"/>
    <mergeCell ref="B229:C229"/>
    <mergeCell ref="D229:F229"/>
    <mergeCell ref="B231:C231"/>
    <mergeCell ref="D231:Q231"/>
    <mergeCell ref="B233:C235"/>
    <mergeCell ref="D233:D235"/>
    <mergeCell ref="E233:P233"/>
    <mergeCell ref="Q233:Y233"/>
    <mergeCell ref="Z233:AB233"/>
    <mergeCell ref="AC233:AE233"/>
    <mergeCell ref="E234:E235"/>
    <mergeCell ref="F234:F235"/>
    <mergeCell ref="G234:G235"/>
    <mergeCell ref="H234:H235"/>
    <mergeCell ref="I234:I235"/>
    <mergeCell ref="B254:C254"/>
    <mergeCell ref="B243:AF243"/>
    <mergeCell ref="B246:C246"/>
    <mergeCell ref="D246:F246"/>
    <mergeCell ref="D247:F247"/>
    <mergeCell ref="B249:C249"/>
    <mergeCell ref="D249:Q249"/>
    <mergeCell ref="B251:C253"/>
    <mergeCell ref="D251:D253"/>
    <mergeCell ref="E251:P251"/>
    <mergeCell ref="Q251:Y251"/>
    <mergeCell ref="Z251:AB251"/>
    <mergeCell ref="AC251:AE251"/>
    <mergeCell ref="E252:E253"/>
    <mergeCell ref="F252:F253"/>
    <mergeCell ref="G252:G253"/>
    <mergeCell ref="H252:H253"/>
    <mergeCell ref="I252:I253"/>
    <mergeCell ref="J252:J253"/>
    <mergeCell ref="K252:L252"/>
    <mergeCell ref="M252:M253"/>
    <mergeCell ref="N252:N253"/>
    <mergeCell ref="O252:O253"/>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C270:AC271"/>
    <mergeCell ref="AD270:AD271"/>
    <mergeCell ref="AE270:AE271"/>
    <mergeCell ref="B272:C272"/>
    <mergeCell ref="B274:C274"/>
    <mergeCell ref="D274:H274"/>
    <mergeCell ref="B275:C275"/>
    <mergeCell ref="D275:H275"/>
    <mergeCell ref="D245:F245"/>
    <mergeCell ref="B247:C247"/>
    <mergeCell ref="K270:L270"/>
    <mergeCell ref="M270:M271"/>
    <mergeCell ref="N270:N271"/>
    <mergeCell ref="O270:O271"/>
    <mergeCell ref="P270:P271"/>
    <mergeCell ref="Q270:Q271"/>
    <mergeCell ref="R270:R271"/>
    <mergeCell ref="S270:S271"/>
    <mergeCell ref="T270:T271"/>
    <mergeCell ref="U270:U271"/>
    <mergeCell ref="V270:V271"/>
    <mergeCell ref="W270:W271"/>
    <mergeCell ref="X270:X271"/>
    <mergeCell ref="Y270:Y271"/>
    <mergeCell ref="Z270:Z271"/>
    <mergeCell ref="B261:AF261"/>
    <mergeCell ref="D263:F263"/>
    <mergeCell ref="B264:C264"/>
    <mergeCell ref="D264:F264"/>
    <mergeCell ref="B265:C265"/>
    <mergeCell ref="D265:F265"/>
    <mergeCell ref="B267:C267"/>
    <mergeCell ref="D267:Q267"/>
    <mergeCell ref="B269:C271"/>
    <mergeCell ref="D269:D271"/>
    <mergeCell ref="E269:P269"/>
    <mergeCell ref="Q269:Y269"/>
    <mergeCell ref="Z269:AB269"/>
    <mergeCell ref="AC269:AE269"/>
    <mergeCell ref="E270:E271"/>
    <mergeCell ref="F270:F271"/>
    <mergeCell ref="G270:G271"/>
    <mergeCell ref="H270:H271"/>
    <mergeCell ref="I270:I271"/>
    <mergeCell ref="J270:J271"/>
    <mergeCell ref="AA270:AA271"/>
    <mergeCell ref="AB270:AB271"/>
    <mergeCell ref="S288:S289"/>
    <mergeCell ref="T288:T289"/>
    <mergeCell ref="U288:U289"/>
    <mergeCell ref="V288:V289"/>
    <mergeCell ref="B279:AF279"/>
    <mergeCell ref="D281:F281"/>
    <mergeCell ref="B282:C282"/>
    <mergeCell ref="D282:F282"/>
    <mergeCell ref="B283:C283"/>
    <mergeCell ref="D283:F283"/>
    <mergeCell ref="B285:C285"/>
    <mergeCell ref="D285:Q285"/>
    <mergeCell ref="Y288:Y289"/>
    <mergeCell ref="Z288:Z289"/>
    <mergeCell ref="AA288:AA289"/>
    <mergeCell ref="AB288:AB289"/>
    <mergeCell ref="AC288:AC289"/>
    <mergeCell ref="W288:W289"/>
    <mergeCell ref="X288:X289"/>
    <mergeCell ref="B287:C289"/>
    <mergeCell ref="D287:D289"/>
    <mergeCell ref="E287:P287"/>
    <mergeCell ref="Q287:Y287"/>
    <mergeCell ref="Z287:AB287"/>
    <mergeCell ref="AC287:AE287"/>
    <mergeCell ref="E288:E289"/>
    <mergeCell ref="F288:F289"/>
    <mergeCell ref="AD288:AD289"/>
    <mergeCell ref="AE288:AE289"/>
    <mergeCell ref="Q288:Q289"/>
    <mergeCell ref="R288:R289"/>
    <mergeCell ref="B290:C290"/>
    <mergeCell ref="B292:C292"/>
    <mergeCell ref="D292:H292"/>
    <mergeCell ref="B293:C293"/>
    <mergeCell ref="D293:H293"/>
    <mergeCell ref="J306:J307"/>
    <mergeCell ref="K306:L306"/>
    <mergeCell ref="M306:M307"/>
    <mergeCell ref="N306:N307"/>
    <mergeCell ref="O306:O307"/>
    <mergeCell ref="P306:P307"/>
    <mergeCell ref="G288:G289"/>
    <mergeCell ref="H288:H289"/>
    <mergeCell ref="I288:I289"/>
    <mergeCell ref="J288:J289"/>
    <mergeCell ref="K288:L288"/>
    <mergeCell ref="M288:M289"/>
    <mergeCell ref="N288:N289"/>
    <mergeCell ref="O288:O289"/>
    <mergeCell ref="P288:P289"/>
    <mergeCell ref="X306:X307"/>
    <mergeCell ref="Y306:Y307"/>
    <mergeCell ref="U324:U325"/>
    <mergeCell ref="V324:V325"/>
    <mergeCell ref="W324:W325"/>
    <mergeCell ref="X324:X325"/>
    <mergeCell ref="Y324:Y325"/>
    <mergeCell ref="Z324:Z325"/>
    <mergeCell ref="Z306:Z307"/>
    <mergeCell ref="AA306:AA307"/>
    <mergeCell ref="AB306:AB307"/>
    <mergeCell ref="AC306:AC307"/>
    <mergeCell ref="AA324:AA325"/>
    <mergeCell ref="AB324:AB325"/>
    <mergeCell ref="AC324:AC325"/>
    <mergeCell ref="B308:C308"/>
    <mergeCell ref="B310:C310"/>
    <mergeCell ref="D310:H310"/>
    <mergeCell ref="B311:C311"/>
    <mergeCell ref="D311:H311"/>
    <mergeCell ref="AD324:AD325"/>
    <mergeCell ref="AE324:AE325"/>
    <mergeCell ref="B328:C328"/>
    <mergeCell ref="D328:H328"/>
    <mergeCell ref="B297:AF297"/>
    <mergeCell ref="D299:F299"/>
    <mergeCell ref="B300:C300"/>
    <mergeCell ref="D300:F300"/>
    <mergeCell ref="B301:C301"/>
    <mergeCell ref="D301:F301"/>
    <mergeCell ref="B303:C303"/>
    <mergeCell ref="D303:Q303"/>
    <mergeCell ref="B305:C307"/>
    <mergeCell ref="D305:D307"/>
    <mergeCell ref="E305:P305"/>
    <mergeCell ref="Q305:Y305"/>
    <mergeCell ref="Z305:AB305"/>
    <mergeCell ref="AC305:AE305"/>
    <mergeCell ref="E306:E307"/>
    <mergeCell ref="F306:F307"/>
    <mergeCell ref="G306:G307"/>
    <mergeCell ref="H306:H307"/>
    <mergeCell ref="I306:I307"/>
    <mergeCell ref="Q306:Q307"/>
    <mergeCell ref="R306:R307"/>
    <mergeCell ref="S306:S307"/>
    <mergeCell ref="T306:T307"/>
    <mergeCell ref="AD306:AD307"/>
    <mergeCell ref="AE306:AE307"/>
    <mergeCell ref="U306:U307"/>
    <mergeCell ref="V306:V307"/>
    <mergeCell ref="W306:W307"/>
    <mergeCell ref="B329:C329"/>
    <mergeCell ref="D329:H329"/>
    <mergeCell ref="B315:AF315"/>
    <mergeCell ref="D317:F317"/>
    <mergeCell ref="B318:C318"/>
    <mergeCell ref="B321:C321"/>
    <mergeCell ref="D321:Q321"/>
    <mergeCell ref="B323:C325"/>
    <mergeCell ref="D323:D325"/>
    <mergeCell ref="E323:P323"/>
    <mergeCell ref="Q323:Y323"/>
    <mergeCell ref="Z323:AB323"/>
    <mergeCell ref="AC323:AE323"/>
    <mergeCell ref="E324:E325"/>
    <mergeCell ref="F324:F325"/>
    <mergeCell ref="G324:G325"/>
    <mergeCell ref="H324:H325"/>
    <mergeCell ref="I324:I325"/>
    <mergeCell ref="J324:J325"/>
    <mergeCell ref="K324:L324"/>
    <mergeCell ref="M324:M325"/>
    <mergeCell ref="D318:F318"/>
    <mergeCell ref="B319:C319"/>
    <mergeCell ref="D319:F319"/>
    <mergeCell ref="B326:C326"/>
    <mergeCell ref="N324:N325"/>
    <mergeCell ref="O324:O325"/>
    <mergeCell ref="P324:P325"/>
    <mergeCell ref="Q324:Q325"/>
    <mergeCell ref="R324:R325"/>
    <mergeCell ref="S324:S325"/>
    <mergeCell ref="T324:T325"/>
    <mergeCell ref="B333:AF333"/>
    <mergeCell ref="D335:F335"/>
    <mergeCell ref="B336:C336"/>
    <mergeCell ref="B339:C339"/>
    <mergeCell ref="D339:Q339"/>
    <mergeCell ref="B341:C343"/>
    <mergeCell ref="D341:D343"/>
    <mergeCell ref="E341:P341"/>
    <mergeCell ref="Q341:Y341"/>
    <mergeCell ref="Z341:AB341"/>
    <mergeCell ref="AC341:AE341"/>
    <mergeCell ref="E342:E343"/>
    <mergeCell ref="F342:F343"/>
    <mergeCell ref="G342:G343"/>
    <mergeCell ref="H342:H343"/>
    <mergeCell ref="I342:I343"/>
    <mergeCell ref="J342:J343"/>
    <mergeCell ref="K342:L342"/>
    <mergeCell ref="M342:M343"/>
    <mergeCell ref="N342:N343"/>
    <mergeCell ref="O342:O343"/>
    <mergeCell ref="P342:P343"/>
    <mergeCell ref="Q342:Q343"/>
    <mergeCell ref="R342:R343"/>
    <mergeCell ref="S342:S343"/>
    <mergeCell ref="T342:T343"/>
    <mergeCell ref="U342:U343"/>
    <mergeCell ref="V342:V343"/>
    <mergeCell ref="W342:W343"/>
    <mergeCell ref="X342:X343"/>
    <mergeCell ref="Y342:Y343"/>
    <mergeCell ref="Z342:Z343"/>
    <mergeCell ref="B347:C347"/>
    <mergeCell ref="D347:H347"/>
    <mergeCell ref="AA342:AA343"/>
    <mergeCell ref="AB342:AB343"/>
    <mergeCell ref="AC342:AC343"/>
    <mergeCell ref="AD342:AD343"/>
    <mergeCell ref="AE342:AE343"/>
    <mergeCell ref="B344:C344"/>
    <mergeCell ref="B346:C346"/>
    <mergeCell ref="D346:H346"/>
    <mergeCell ref="AE360:AE361"/>
    <mergeCell ref="B364:C364"/>
    <mergeCell ref="D364:H364"/>
    <mergeCell ref="B365:C365"/>
    <mergeCell ref="D365:H365"/>
    <mergeCell ref="D336:F336"/>
    <mergeCell ref="B337:C337"/>
    <mergeCell ref="D337:F337"/>
    <mergeCell ref="N360:N361"/>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B362:C362"/>
    <mergeCell ref="B351:AF351"/>
    <mergeCell ref="D353:F353"/>
    <mergeCell ref="D354:F354"/>
    <mergeCell ref="B355:C355"/>
    <mergeCell ref="D355:F355"/>
    <mergeCell ref="B357:C357"/>
    <mergeCell ref="D357:Q357"/>
    <mergeCell ref="B359:C361"/>
    <mergeCell ref="D359:D361"/>
    <mergeCell ref="E359:P359"/>
    <mergeCell ref="Q359:Y359"/>
    <mergeCell ref="Z359:AB359"/>
    <mergeCell ref="AC359:AE359"/>
    <mergeCell ref="E360:E361"/>
    <mergeCell ref="F360:F361"/>
    <mergeCell ref="G360:G361"/>
    <mergeCell ref="H360:H361"/>
    <mergeCell ref="I360:I361"/>
    <mergeCell ref="J360:J361"/>
    <mergeCell ref="K360:L360"/>
    <mergeCell ref="M360:M361"/>
    <mergeCell ref="B354:C354"/>
    <mergeCell ref="B369:AF369"/>
    <mergeCell ref="D371:F371"/>
    <mergeCell ref="D372:F372"/>
    <mergeCell ref="B373:C373"/>
    <mergeCell ref="D373:F373"/>
    <mergeCell ref="D375:Q375"/>
    <mergeCell ref="B377:C379"/>
    <mergeCell ref="D377:D379"/>
    <mergeCell ref="E377:P377"/>
    <mergeCell ref="Q377:Y377"/>
    <mergeCell ref="Z377:AB377"/>
    <mergeCell ref="AC377:AE377"/>
    <mergeCell ref="E378:E379"/>
    <mergeCell ref="F378:F379"/>
    <mergeCell ref="G378:G379"/>
    <mergeCell ref="H378:H379"/>
    <mergeCell ref="I378:I379"/>
    <mergeCell ref="J378:J379"/>
    <mergeCell ref="K378:L378"/>
    <mergeCell ref="M378:M379"/>
    <mergeCell ref="AE378:AE379"/>
    <mergeCell ref="N378:N379"/>
    <mergeCell ref="O378:O379"/>
    <mergeCell ref="P378:P379"/>
    <mergeCell ref="Q378:Q379"/>
    <mergeCell ref="R378:R379"/>
    <mergeCell ref="S378:S379"/>
    <mergeCell ref="T378:T379"/>
    <mergeCell ref="U378:U379"/>
    <mergeCell ref="V378:V379"/>
    <mergeCell ref="B372:C372"/>
    <mergeCell ref="B380:C380"/>
    <mergeCell ref="B382:C382"/>
    <mergeCell ref="D382:H382"/>
    <mergeCell ref="D383:H383"/>
    <mergeCell ref="B491:AF491"/>
    <mergeCell ref="AC378:AC379"/>
    <mergeCell ref="AD378:AD379"/>
    <mergeCell ref="B538:C538"/>
    <mergeCell ref="B499:C501"/>
    <mergeCell ref="E500:E501"/>
    <mergeCell ref="F500:F501"/>
    <mergeCell ref="G500:G501"/>
    <mergeCell ref="H500:H501"/>
    <mergeCell ref="B527:AF527"/>
    <mergeCell ref="D529:F529"/>
    <mergeCell ref="B530:C530"/>
    <mergeCell ref="D530:F530"/>
    <mergeCell ref="B531:C531"/>
    <mergeCell ref="D531:F531"/>
    <mergeCell ref="B533:C533"/>
    <mergeCell ref="D533:Q533"/>
    <mergeCell ref="B535:C537"/>
    <mergeCell ref="I536:I537"/>
    <mergeCell ref="J536:J537"/>
    <mergeCell ref="K536:L536"/>
    <mergeCell ref="M536:M537"/>
    <mergeCell ref="N536:N537"/>
    <mergeCell ref="P536:P537"/>
    <mergeCell ref="Y518:Y519"/>
    <mergeCell ref="S518:S519"/>
    <mergeCell ref="T518:T519"/>
    <mergeCell ref="N518:N519"/>
    <mergeCell ref="B502:C502"/>
    <mergeCell ref="B504:C504"/>
    <mergeCell ref="D504:H504"/>
    <mergeCell ref="B611:C611"/>
    <mergeCell ref="D611:G611"/>
    <mergeCell ref="B579:AK579"/>
    <mergeCell ref="D581:I581"/>
    <mergeCell ref="B582:C582"/>
    <mergeCell ref="D582:E582"/>
    <mergeCell ref="B583:C583"/>
    <mergeCell ref="D583:Q583"/>
    <mergeCell ref="B584:C584"/>
    <mergeCell ref="D584:Q584"/>
    <mergeCell ref="B586:C588"/>
    <mergeCell ref="D586:D588"/>
    <mergeCell ref="E586:E588"/>
    <mergeCell ref="F586:R586"/>
    <mergeCell ref="S586:AC586"/>
    <mergeCell ref="AD586:AG586"/>
    <mergeCell ref="AH586:AJ586"/>
    <mergeCell ref="F587:F588"/>
    <mergeCell ref="G587:G588"/>
    <mergeCell ref="J587:J588"/>
    <mergeCell ref="AC587:AC588"/>
    <mergeCell ref="AD587:AD588"/>
    <mergeCell ref="AE587:AE588"/>
    <mergeCell ref="B590:C590"/>
    <mergeCell ref="K587:K588"/>
    <mergeCell ref="L587:L588"/>
    <mergeCell ref="M587:N587"/>
    <mergeCell ref="O587:O588"/>
    <mergeCell ref="P587:P588"/>
    <mergeCell ref="Q587:Q588"/>
    <mergeCell ref="R587:R588"/>
    <mergeCell ref="S587:S588"/>
    <mergeCell ref="T587:T588"/>
    <mergeCell ref="Y587:Y588"/>
    <mergeCell ref="Z587:Z588"/>
    <mergeCell ref="D610:G610"/>
    <mergeCell ref="D594:G594"/>
    <mergeCell ref="AD605:AD606"/>
    <mergeCell ref="AE605:AE606"/>
    <mergeCell ref="D604:D606"/>
    <mergeCell ref="E604:E606"/>
    <mergeCell ref="F604:R604"/>
    <mergeCell ref="S604:AC604"/>
    <mergeCell ref="AD604:AG604"/>
    <mergeCell ref="AF605:AF606"/>
    <mergeCell ref="B592:C592"/>
    <mergeCell ref="D592:H592"/>
    <mergeCell ref="B593:C593"/>
    <mergeCell ref="D593:G593"/>
    <mergeCell ref="D535:D537"/>
    <mergeCell ref="E535:P535"/>
    <mergeCell ref="Q535:Y535"/>
    <mergeCell ref="Z535:AB535"/>
    <mergeCell ref="AC535:AE535"/>
    <mergeCell ref="E536:E537"/>
    <mergeCell ref="F536:F537"/>
    <mergeCell ref="G536:G537"/>
    <mergeCell ref="AE536:AE537"/>
    <mergeCell ref="W536:W537"/>
    <mergeCell ref="O605:O606"/>
    <mergeCell ref="AD536:AD537"/>
    <mergeCell ref="Q536:Q537"/>
    <mergeCell ref="R536:R537"/>
    <mergeCell ref="S536:S537"/>
    <mergeCell ref="T536:T537"/>
    <mergeCell ref="U536:U537"/>
    <mergeCell ref="V536:V537"/>
    <mergeCell ref="AF553:AF554"/>
    <mergeCell ref="AC570:AC571"/>
    <mergeCell ref="AD570:AD571"/>
    <mergeCell ref="AE570:AE571"/>
    <mergeCell ref="B576:C576"/>
    <mergeCell ref="D576:G576"/>
    <mergeCell ref="M570:N570"/>
    <mergeCell ref="O570:O571"/>
    <mergeCell ref="P570:P571"/>
    <mergeCell ref="AI642:AI643"/>
    <mergeCell ref="AJ642:AJ643"/>
    <mergeCell ref="B660:C660"/>
    <mergeCell ref="B661:C661"/>
    <mergeCell ref="B649:C649"/>
    <mergeCell ref="B650:C650"/>
    <mergeCell ref="B651:C651"/>
    <mergeCell ref="B652:C652"/>
    <mergeCell ref="B638:C638"/>
    <mergeCell ref="D599:I599"/>
    <mergeCell ref="B597:AK597"/>
    <mergeCell ref="B600:C600"/>
    <mergeCell ref="B589:C589"/>
    <mergeCell ref="AH587:AH588"/>
    <mergeCell ref="AI587:AI588"/>
    <mergeCell ref="AJ587:AJ588"/>
    <mergeCell ref="H642:H643"/>
    <mergeCell ref="I642:I643"/>
    <mergeCell ref="J642:J643"/>
    <mergeCell ref="V642:V643"/>
    <mergeCell ref="W642:W643"/>
    <mergeCell ref="X642:X643"/>
    <mergeCell ref="Y642:Y643"/>
    <mergeCell ref="S605:S606"/>
    <mergeCell ref="T605:T606"/>
    <mergeCell ref="V605:V606"/>
    <mergeCell ref="W605:W606"/>
    <mergeCell ref="X605:X606"/>
    <mergeCell ref="AG605:AG606"/>
    <mergeCell ref="AG587:AG588"/>
    <mergeCell ref="AF587:AF588"/>
    <mergeCell ref="AC605:AC606"/>
    <mergeCell ref="B637:C637"/>
    <mergeCell ref="D637:E637"/>
    <mergeCell ref="B594:C594"/>
    <mergeCell ref="D600:E600"/>
    <mergeCell ref="B601:C601"/>
    <mergeCell ref="D601:Q601"/>
    <mergeCell ref="B602:C602"/>
    <mergeCell ref="B653:C653"/>
    <mergeCell ref="B654:C654"/>
    <mergeCell ref="B655:C655"/>
    <mergeCell ref="B625:C625"/>
    <mergeCell ref="B626:C626"/>
    <mergeCell ref="D619:Q619"/>
    <mergeCell ref="B619:C619"/>
    <mergeCell ref="AH621:AJ621"/>
    <mergeCell ref="B629:C629"/>
    <mergeCell ref="AI622:AI623"/>
    <mergeCell ref="AJ622:AJ623"/>
    <mergeCell ref="T622:T623"/>
    <mergeCell ref="U622:U623"/>
    <mergeCell ref="V622:V623"/>
    <mergeCell ref="W622:W623"/>
    <mergeCell ref="S622:S623"/>
    <mergeCell ref="P605:P606"/>
    <mergeCell ref="F605:F606"/>
    <mergeCell ref="G605:G606"/>
    <mergeCell ref="H605:H606"/>
    <mergeCell ref="I605:I606"/>
    <mergeCell ref="AH604:AJ604"/>
    <mergeCell ref="M605:N605"/>
    <mergeCell ref="AG642:AG643"/>
    <mergeCell ref="AH642:AH643"/>
    <mergeCell ref="S641:AC641"/>
    <mergeCell ref="B646:C646"/>
    <mergeCell ref="B647:C647"/>
    <mergeCell ref="B648:C648"/>
    <mergeCell ref="AD642:AD643"/>
    <mergeCell ref="AE642:AE643"/>
    <mergeCell ref="AH605:AH606"/>
    <mergeCell ref="AI605:AI606"/>
    <mergeCell ref="AJ605:AJ606"/>
    <mergeCell ref="U605:U606"/>
    <mergeCell ref="J605:J606"/>
    <mergeCell ref="K605:K606"/>
    <mergeCell ref="L605:L606"/>
    <mergeCell ref="B610:C610"/>
    <mergeCell ref="B627:C627"/>
    <mergeCell ref="AD621:AG621"/>
    <mergeCell ref="D629:H629"/>
    <mergeCell ref="I622:I623"/>
    <mergeCell ref="J622:J623"/>
    <mergeCell ref="K622:K623"/>
    <mergeCell ref="L622:L623"/>
    <mergeCell ref="M622:N622"/>
    <mergeCell ref="O622:O623"/>
    <mergeCell ref="P622:P623"/>
    <mergeCell ref="Q622:Q623"/>
    <mergeCell ref="R622:R623"/>
    <mergeCell ref="Z642:Z643"/>
    <mergeCell ref="B614:AK614"/>
    <mergeCell ref="B617:C617"/>
    <mergeCell ref="D617:E617"/>
    <mergeCell ref="B634:AK634"/>
    <mergeCell ref="D636:F636"/>
    <mergeCell ref="AI697:AI698"/>
    <mergeCell ref="AJ697:AJ698"/>
    <mergeCell ref="AA679:AA680"/>
    <mergeCell ref="S678:AC678"/>
    <mergeCell ref="I697:I698"/>
    <mergeCell ref="J697:J698"/>
    <mergeCell ref="K697:K698"/>
    <mergeCell ref="L697:L698"/>
    <mergeCell ref="M697:N697"/>
    <mergeCell ref="O697:O698"/>
    <mergeCell ref="P697:P698"/>
    <mergeCell ref="AC697:AC698"/>
    <mergeCell ref="AD697:AD698"/>
    <mergeCell ref="D638:Q638"/>
    <mergeCell ref="B639:C639"/>
    <mergeCell ref="D639:Q639"/>
    <mergeCell ref="B641:C643"/>
    <mergeCell ref="D641:D643"/>
    <mergeCell ref="E641:E643"/>
    <mergeCell ref="F641:R641"/>
    <mergeCell ref="K679:K680"/>
    <mergeCell ref="AB642:AB643"/>
    <mergeCell ref="AF642:AF643"/>
    <mergeCell ref="B644:C644"/>
    <mergeCell ref="B666:C666"/>
    <mergeCell ref="D666:H666"/>
    <mergeCell ref="B667:C667"/>
    <mergeCell ref="D667:G667"/>
    <mergeCell ref="AD641:AG641"/>
    <mergeCell ref="AH641:AJ641"/>
    <mergeCell ref="F642:F643"/>
    <mergeCell ref="G642:G643"/>
    <mergeCell ref="AJ679:AJ680"/>
    <mergeCell ref="B682:C682"/>
    <mergeCell ref="D684:H684"/>
    <mergeCell ref="B686:C686"/>
    <mergeCell ref="D686:G686"/>
    <mergeCell ref="B684:C684"/>
    <mergeCell ref="B685:C685"/>
    <mergeCell ref="D685:G685"/>
    <mergeCell ref="B671:AK671"/>
    <mergeCell ref="D673:F673"/>
    <mergeCell ref="D674:E674"/>
    <mergeCell ref="B676:C676"/>
    <mergeCell ref="D676:Q676"/>
    <mergeCell ref="B678:C680"/>
    <mergeCell ref="D678:D680"/>
    <mergeCell ref="E678:E680"/>
    <mergeCell ref="F678:R678"/>
    <mergeCell ref="AD678:AG678"/>
    <mergeCell ref="AH678:AJ678"/>
    <mergeCell ref="F679:F680"/>
    <mergeCell ref="G679:G680"/>
    <mergeCell ref="B674:C674"/>
    <mergeCell ref="B675:C675"/>
    <mergeCell ref="D675:Q675"/>
    <mergeCell ref="J679:J680"/>
    <mergeCell ref="AH679:AH680"/>
    <mergeCell ref="L679:L680"/>
    <mergeCell ref="M679:N679"/>
    <mergeCell ref="AI679:AI680"/>
    <mergeCell ref="AB679:AB680"/>
    <mergeCell ref="AC679:AC680"/>
    <mergeCell ref="AD679:AD680"/>
    <mergeCell ref="AE679:AE680"/>
    <mergeCell ref="AF679:AF680"/>
    <mergeCell ref="K642:K643"/>
    <mergeCell ref="L642:L643"/>
    <mergeCell ref="M642:N642"/>
    <mergeCell ref="O642:O643"/>
    <mergeCell ref="P642:P643"/>
    <mergeCell ref="Q642:Q643"/>
    <mergeCell ref="R642:R643"/>
    <mergeCell ref="B662:C662"/>
    <mergeCell ref="B663:C663"/>
    <mergeCell ref="B664:C664"/>
    <mergeCell ref="B668:C668"/>
    <mergeCell ref="D668:G668"/>
    <mergeCell ref="B645:C645"/>
    <mergeCell ref="B657:C657"/>
    <mergeCell ref="B658:C658"/>
    <mergeCell ref="B659:C659"/>
    <mergeCell ref="B656:C656"/>
    <mergeCell ref="AA642:AA643"/>
    <mergeCell ref="AC642:AC643"/>
    <mergeCell ref="T642:T643"/>
    <mergeCell ref="U642:U643"/>
    <mergeCell ref="T697:T698"/>
    <mergeCell ref="B699:C699"/>
    <mergeCell ref="U697:U698"/>
    <mergeCell ref="V697:V698"/>
    <mergeCell ref="W697:W698"/>
    <mergeCell ref="X697:X698"/>
    <mergeCell ref="Y697:Y698"/>
    <mergeCell ref="Z697:Z698"/>
    <mergeCell ref="Q679:Q680"/>
    <mergeCell ref="R679:R680"/>
    <mergeCell ref="S679:S680"/>
    <mergeCell ref="T679:T680"/>
    <mergeCell ref="B681:C681"/>
    <mergeCell ref="U679:U680"/>
    <mergeCell ref="V679:V680"/>
    <mergeCell ref="B687:C687"/>
    <mergeCell ref="H679:H680"/>
    <mergeCell ref="I679:I680"/>
    <mergeCell ref="O679:O680"/>
    <mergeCell ref="P679:P680"/>
    <mergeCell ref="AG679:AG680"/>
    <mergeCell ref="B707:C707"/>
    <mergeCell ref="B689:AK689"/>
    <mergeCell ref="D691:F691"/>
    <mergeCell ref="B692:C692"/>
    <mergeCell ref="D692:E692"/>
    <mergeCell ref="B693:C693"/>
    <mergeCell ref="D693:Q693"/>
    <mergeCell ref="B694:C694"/>
    <mergeCell ref="D694:Q694"/>
    <mergeCell ref="B696:C698"/>
    <mergeCell ref="D696:D698"/>
    <mergeCell ref="E696:E698"/>
    <mergeCell ref="F696:R696"/>
    <mergeCell ref="S696:AC696"/>
    <mergeCell ref="AD696:AG696"/>
    <mergeCell ref="AH696:AJ696"/>
    <mergeCell ref="F697:F698"/>
    <mergeCell ref="G697:G698"/>
    <mergeCell ref="H697:H698"/>
    <mergeCell ref="B700:C700"/>
    <mergeCell ref="B701:C701"/>
    <mergeCell ref="D704:H704"/>
    <mergeCell ref="D705:G705"/>
    <mergeCell ref="B706:C706"/>
    <mergeCell ref="D706:G706"/>
    <mergeCell ref="B702:C702"/>
    <mergeCell ref="B704:C704"/>
    <mergeCell ref="B705:C705"/>
    <mergeCell ref="AE697:AE698"/>
    <mergeCell ref="Q697:Q698"/>
    <mergeCell ref="R697:R698"/>
    <mergeCell ref="AF697:AF698"/>
    <mergeCell ref="AG697:AG698"/>
    <mergeCell ref="AH697:AH698"/>
    <mergeCell ref="F716:R716"/>
    <mergeCell ref="S716:AC716"/>
    <mergeCell ref="AD716:AG716"/>
    <mergeCell ref="AH716:AJ716"/>
    <mergeCell ref="F717:F718"/>
    <mergeCell ref="G717:G718"/>
    <mergeCell ref="H717:H718"/>
    <mergeCell ref="I717:I718"/>
    <mergeCell ref="J717:J718"/>
    <mergeCell ref="K717:K718"/>
    <mergeCell ref="R717:R718"/>
    <mergeCell ref="B714:C714"/>
    <mergeCell ref="D714:Q714"/>
    <mergeCell ref="AB717:AB718"/>
    <mergeCell ref="AC717:AC718"/>
    <mergeCell ref="L717:L718"/>
    <mergeCell ref="M717:N717"/>
    <mergeCell ref="O717:O718"/>
    <mergeCell ref="AE717:AE718"/>
    <mergeCell ref="AF717:AF718"/>
    <mergeCell ref="AG717:AG718"/>
    <mergeCell ref="AH717:AH718"/>
    <mergeCell ref="AI717:AI718"/>
    <mergeCell ref="AJ717:AJ718"/>
    <mergeCell ref="Y717:Y718"/>
    <mergeCell ref="Z717:Z718"/>
    <mergeCell ref="AA697:AA698"/>
    <mergeCell ref="AB697:AB698"/>
    <mergeCell ref="S697:S698"/>
    <mergeCell ref="AE1082:AE1083"/>
    <mergeCell ref="B1086:C1086"/>
    <mergeCell ref="D1091:G1091"/>
    <mergeCell ref="AH1082:AH1083"/>
    <mergeCell ref="B1080:C1080"/>
    <mergeCell ref="D1080:Q1080"/>
    <mergeCell ref="AH1081:AJ1081"/>
    <mergeCell ref="F1082:F1083"/>
    <mergeCell ref="G1082:G1083"/>
    <mergeCell ref="H1082:H1083"/>
    <mergeCell ref="I1082:I1083"/>
    <mergeCell ref="J1082:J1083"/>
    <mergeCell ref="K1082:K1083"/>
    <mergeCell ref="L1082:L1083"/>
    <mergeCell ref="M1082:N1082"/>
    <mergeCell ref="O1082:O1083"/>
    <mergeCell ref="P1082:P1083"/>
    <mergeCell ref="AJ1082:AJ1083"/>
    <mergeCell ref="B1087:C1087"/>
    <mergeCell ref="B1088:C1088"/>
    <mergeCell ref="B1090:C1090"/>
    <mergeCell ref="D1090:G1090"/>
    <mergeCell ref="AG1082:AG1083"/>
    <mergeCell ref="B1091:C1091"/>
    <mergeCell ref="AI1082:AI1083"/>
    <mergeCell ref="AF1082:AF1083"/>
    <mergeCell ref="D1092:G1092"/>
    <mergeCell ref="Q1082:Q1083"/>
    <mergeCell ref="R1082:R1083"/>
    <mergeCell ref="S1082:S1083"/>
    <mergeCell ref="T1082:T1083"/>
    <mergeCell ref="U1082:U1083"/>
    <mergeCell ref="V1082:V1083"/>
    <mergeCell ref="W1082:W1083"/>
    <mergeCell ref="X1082:X1083"/>
    <mergeCell ref="Y1082:Y1083"/>
    <mergeCell ref="Z1082:Z1083"/>
    <mergeCell ref="AA1082:AA1083"/>
    <mergeCell ref="AB1082:AB1083"/>
    <mergeCell ref="AA1051:AA1052"/>
    <mergeCell ref="AC1082:AC1083"/>
    <mergeCell ref="AD1082:AD1083"/>
    <mergeCell ref="P1051:P1052"/>
    <mergeCell ref="Q1051:Q1052"/>
    <mergeCell ref="R1051:R1052"/>
    <mergeCell ref="S1051:S1052"/>
    <mergeCell ref="T1051:T1052"/>
    <mergeCell ref="U1051:U1052"/>
    <mergeCell ref="AB1051:AB1052"/>
    <mergeCell ref="F1051:F1052"/>
    <mergeCell ref="X1051:X1052"/>
    <mergeCell ref="Y1051:Y1052"/>
    <mergeCell ref="Z1051:Z1052"/>
    <mergeCell ref="D1050:D1052"/>
    <mergeCell ref="E1050:E1052"/>
    <mergeCell ref="F1050:R1050"/>
    <mergeCell ref="B1092:C1092"/>
    <mergeCell ref="B1081:C1083"/>
    <mergeCell ref="D1081:D1083"/>
    <mergeCell ref="E1081:E1083"/>
    <mergeCell ref="F1081:R1081"/>
    <mergeCell ref="S1081:AC1081"/>
    <mergeCell ref="AD1081:AG1081"/>
    <mergeCell ref="B1085:C1085"/>
    <mergeCell ref="O1034:O1035"/>
    <mergeCell ref="P1034:P1035"/>
    <mergeCell ref="Q1034:Q1035"/>
    <mergeCell ref="R1034:R1035"/>
    <mergeCell ref="S1034:S1035"/>
    <mergeCell ref="D1046:F1046"/>
    <mergeCell ref="B1047:C1047"/>
    <mergeCell ref="D1047:E1047"/>
    <mergeCell ref="B1048:C1048"/>
    <mergeCell ref="B1049:C1049"/>
    <mergeCell ref="B1075:AK1075"/>
    <mergeCell ref="D1077:F1077"/>
    <mergeCell ref="B1078:C1078"/>
    <mergeCell ref="D1078:E1078"/>
    <mergeCell ref="B1079:C1079"/>
    <mergeCell ref="D1079:P1079"/>
    <mergeCell ref="D1070:AK1070"/>
    <mergeCell ref="D1071:AK1071"/>
    <mergeCell ref="B1062:C1062"/>
    <mergeCell ref="B1063:C1063"/>
    <mergeCell ref="B1064:C1064"/>
    <mergeCell ref="B1065:C1065"/>
    <mergeCell ref="B1066:C1066"/>
    <mergeCell ref="B1067:C1067"/>
    <mergeCell ref="D1048:Q1048"/>
    <mergeCell ref="B1031:C1031"/>
    <mergeCell ref="B1032:C1032"/>
    <mergeCell ref="D1032:Q1032"/>
    <mergeCell ref="B1033:C1035"/>
    <mergeCell ref="D1033:D1035"/>
    <mergeCell ref="E1033:E1035"/>
    <mergeCell ref="F1033:R1033"/>
    <mergeCell ref="S1033:AC1033"/>
    <mergeCell ref="AD1033:AG1033"/>
    <mergeCell ref="AH1033:AJ1033"/>
    <mergeCell ref="F1034:F1035"/>
    <mergeCell ref="G1034:G1035"/>
    <mergeCell ref="H1034:H1035"/>
    <mergeCell ref="W1051:W1052"/>
    <mergeCell ref="B1036:C1036"/>
    <mergeCell ref="B1037:C1037"/>
    <mergeCell ref="B1039:C1039"/>
    <mergeCell ref="D1039:G1039"/>
    <mergeCell ref="B1040:C1040"/>
    <mergeCell ref="B1041:C1041"/>
    <mergeCell ref="D1041:G1041"/>
    <mergeCell ref="D1040:G1040"/>
    <mergeCell ref="T1034:T1035"/>
    <mergeCell ref="U1034:U1035"/>
    <mergeCell ref="V1034:V1035"/>
    <mergeCell ref="W1034:W1035"/>
    <mergeCell ref="X1034:X1035"/>
    <mergeCell ref="S1050:AC1050"/>
    <mergeCell ref="B1050:C1052"/>
    <mergeCell ref="D1049:Q1049"/>
    <mergeCell ref="AG1051:AG1052"/>
    <mergeCell ref="AJ1017:AJ1018"/>
    <mergeCell ref="B1019:C1019"/>
    <mergeCell ref="B1020:C1020"/>
    <mergeCell ref="B1022:C1022"/>
    <mergeCell ref="D1022:G1022"/>
    <mergeCell ref="AA1034:AA1035"/>
    <mergeCell ref="AB1034:AB1035"/>
    <mergeCell ref="AC1034:AC1035"/>
    <mergeCell ref="AD1034:AD1035"/>
    <mergeCell ref="AE1034:AE1035"/>
    <mergeCell ref="AF1034:AF1035"/>
    <mergeCell ref="AG1034:AG1035"/>
    <mergeCell ref="AH1034:AH1035"/>
    <mergeCell ref="AI1034:AI1035"/>
    <mergeCell ref="AJ1034:AJ1035"/>
    <mergeCell ref="B1023:C1023"/>
    <mergeCell ref="B1024:C1024"/>
    <mergeCell ref="D1024:G1024"/>
    <mergeCell ref="D1023:G1023"/>
    <mergeCell ref="B1027:AK1027"/>
    <mergeCell ref="D1030:E1030"/>
    <mergeCell ref="Y1034:Y1035"/>
    <mergeCell ref="Z1034:Z1035"/>
    <mergeCell ref="L1034:L1035"/>
    <mergeCell ref="M1034:N1034"/>
    <mergeCell ref="AI1017:AI1018"/>
    <mergeCell ref="D1031:Q1031"/>
    <mergeCell ref="I1034:I1035"/>
    <mergeCell ref="J1034:J1035"/>
    <mergeCell ref="B1016:C1018"/>
    <mergeCell ref="D1016:D1018"/>
    <mergeCell ref="AC998:AC999"/>
    <mergeCell ref="AD998:AD999"/>
    <mergeCell ref="E1016:E1018"/>
    <mergeCell ref="F1016:R1016"/>
    <mergeCell ref="S1016:AC1016"/>
    <mergeCell ref="AD1016:AG1016"/>
    <mergeCell ref="D1029:F1029"/>
    <mergeCell ref="B1030:C1030"/>
    <mergeCell ref="S1017:S1018"/>
    <mergeCell ref="T1017:T1018"/>
    <mergeCell ref="U1017:U1018"/>
    <mergeCell ref="V1017:V1018"/>
    <mergeCell ref="W1017:W1018"/>
    <mergeCell ref="X1017:X1018"/>
    <mergeCell ref="AE1017:AE1018"/>
    <mergeCell ref="AF1017:AF1018"/>
    <mergeCell ref="AA1017:AA1018"/>
    <mergeCell ref="AB1017:AB1018"/>
    <mergeCell ref="AC1017:AC1018"/>
    <mergeCell ref="AD1017:AD1018"/>
    <mergeCell ref="F1017:F1018"/>
    <mergeCell ref="M1017:N1017"/>
    <mergeCell ref="O1017:O1018"/>
    <mergeCell ref="P1017:P1018"/>
    <mergeCell ref="Q1017:Q1018"/>
    <mergeCell ref="R1017:R1018"/>
    <mergeCell ref="Z1017:Z1018"/>
    <mergeCell ref="AG1017:AG1018"/>
    <mergeCell ref="S998:S999"/>
    <mergeCell ref="T998:T999"/>
    <mergeCell ref="B1013:C1013"/>
    <mergeCell ref="D1013:E1013"/>
    <mergeCell ref="AJ998:AJ999"/>
    <mergeCell ref="B1000:C1000"/>
    <mergeCell ref="B1002:C1002"/>
    <mergeCell ref="B1003:C1003"/>
    <mergeCell ref="B1005:C1005"/>
    <mergeCell ref="D1005:G1005"/>
    <mergeCell ref="B1006:C1006"/>
    <mergeCell ref="AH1016:AJ1016"/>
    <mergeCell ref="R998:R999"/>
    <mergeCell ref="AI974:AI975"/>
    <mergeCell ref="AJ974:AJ975"/>
    <mergeCell ref="AD974:AD975"/>
    <mergeCell ref="AE974:AE975"/>
    <mergeCell ref="AF974:AF975"/>
    <mergeCell ref="AG974:AG975"/>
    <mergeCell ref="X974:X975"/>
    <mergeCell ref="AA974:AA975"/>
    <mergeCell ref="AH998:AH999"/>
    <mergeCell ref="AI998:AI999"/>
    <mergeCell ref="D987:G987"/>
    <mergeCell ref="B1010:AK1010"/>
    <mergeCell ref="D1012:F1012"/>
    <mergeCell ref="B997:C999"/>
    <mergeCell ref="D997:D999"/>
    <mergeCell ref="E997:E999"/>
    <mergeCell ref="F997:R997"/>
    <mergeCell ref="S997:AC997"/>
    <mergeCell ref="AD997:AG997"/>
    <mergeCell ref="AH997:AJ997"/>
    <mergeCell ref="F998:F999"/>
    <mergeCell ref="G998:G999"/>
    <mergeCell ref="D1014:Q1014"/>
    <mergeCell ref="B1007:C1007"/>
    <mergeCell ref="D1007:G1007"/>
    <mergeCell ref="B1001:C1001"/>
    <mergeCell ref="D1006:G1006"/>
    <mergeCell ref="B995:C995"/>
    <mergeCell ref="B996:C996"/>
    <mergeCell ref="D996:Q996"/>
    <mergeCell ref="O998:O999"/>
    <mergeCell ref="P998:P999"/>
    <mergeCell ref="Q998:Q999"/>
    <mergeCell ref="G1017:G1018"/>
    <mergeCell ref="H1017:H1018"/>
    <mergeCell ref="I1017:I1018"/>
    <mergeCell ref="J1017:J1018"/>
    <mergeCell ref="X998:X999"/>
    <mergeCell ref="H998:H999"/>
    <mergeCell ref="I998:I999"/>
    <mergeCell ref="J998:J999"/>
    <mergeCell ref="K998:K999"/>
    <mergeCell ref="L998:L999"/>
    <mergeCell ref="M998:N998"/>
    <mergeCell ref="B1014:C1014"/>
    <mergeCell ref="B1015:C1015"/>
    <mergeCell ref="D1015:Q1015"/>
    <mergeCell ref="K1017:K1018"/>
    <mergeCell ref="L1017:L1018"/>
    <mergeCell ref="B991:AK991"/>
    <mergeCell ref="D993:F993"/>
    <mergeCell ref="Y998:Y999"/>
    <mergeCell ref="Z998:Z999"/>
    <mergeCell ref="AA998:AA999"/>
    <mergeCell ref="AB998:AB999"/>
    <mergeCell ref="U998:U999"/>
    <mergeCell ref="V998:V999"/>
    <mergeCell ref="W998:W999"/>
    <mergeCell ref="Y1017:Y1018"/>
    <mergeCell ref="K1034:K1035"/>
    <mergeCell ref="AH974:AH975"/>
    <mergeCell ref="AD1050:AG1050"/>
    <mergeCell ref="AH1050:AJ1050"/>
    <mergeCell ref="I974:I975"/>
    <mergeCell ref="AE998:AE999"/>
    <mergeCell ref="AF998:AF999"/>
    <mergeCell ref="AG998:AG999"/>
    <mergeCell ref="D986:G986"/>
    <mergeCell ref="B987:C987"/>
    <mergeCell ref="B988:C988"/>
    <mergeCell ref="D988:G988"/>
    <mergeCell ref="B978:C978"/>
    <mergeCell ref="B979:C979"/>
    <mergeCell ref="B980:C980"/>
    <mergeCell ref="B981:C981"/>
    <mergeCell ref="B982:C982"/>
    <mergeCell ref="B983:C983"/>
    <mergeCell ref="AH1017:AH1018"/>
    <mergeCell ref="D995:Q995"/>
    <mergeCell ref="B994:C994"/>
    <mergeCell ref="D994:E994"/>
    <mergeCell ref="D963:G963"/>
    <mergeCell ref="B967:AK967"/>
    <mergeCell ref="D969:F969"/>
    <mergeCell ref="B970:C970"/>
    <mergeCell ref="D970:E970"/>
    <mergeCell ref="B971:C971"/>
    <mergeCell ref="B972:C972"/>
    <mergeCell ref="D972:Q972"/>
    <mergeCell ref="B973:C975"/>
    <mergeCell ref="D973:D975"/>
    <mergeCell ref="E973:E975"/>
    <mergeCell ref="F973:R973"/>
    <mergeCell ref="S973:AC973"/>
    <mergeCell ref="AD973:AG973"/>
    <mergeCell ref="AH973:AJ973"/>
    <mergeCell ref="F974:F975"/>
    <mergeCell ref="G974:G975"/>
    <mergeCell ref="H974:H975"/>
    <mergeCell ref="D971:Q971"/>
    <mergeCell ref="J974:J975"/>
    <mergeCell ref="B976:C976"/>
    <mergeCell ref="B977:C977"/>
    <mergeCell ref="B984:C984"/>
    <mergeCell ref="B986:C986"/>
    <mergeCell ref="K974:K975"/>
    <mergeCell ref="L974:L975"/>
    <mergeCell ref="M974:N974"/>
    <mergeCell ref="AE956:AE957"/>
    <mergeCell ref="AF956:AF957"/>
    <mergeCell ref="AG956:AG957"/>
    <mergeCell ref="AH956:AH957"/>
    <mergeCell ref="AI956:AI957"/>
    <mergeCell ref="AJ956:AJ957"/>
    <mergeCell ref="AB974:AB975"/>
    <mergeCell ref="AC974:AC975"/>
    <mergeCell ref="G1051:G1052"/>
    <mergeCell ref="H1051:H1052"/>
    <mergeCell ref="I1051:I1052"/>
    <mergeCell ref="J1051:J1052"/>
    <mergeCell ref="K1051:K1052"/>
    <mergeCell ref="L1051:L1052"/>
    <mergeCell ref="M1051:N1051"/>
    <mergeCell ref="O1051:O1052"/>
    <mergeCell ref="O974:O975"/>
    <mergeCell ref="P974:P975"/>
    <mergeCell ref="Q974:Q975"/>
    <mergeCell ref="R974:R975"/>
    <mergeCell ref="S974:S975"/>
    <mergeCell ref="T974:T975"/>
    <mergeCell ref="U974:U975"/>
    <mergeCell ref="V974:V975"/>
    <mergeCell ref="W974:W975"/>
    <mergeCell ref="AH1051:AH1052"/>
    <mergeCell ref="AI1051:AI1052"/>
    <mergeCell ref="AJ1051:AJ1052"/>
    <mergeCell ref="V1051:V1052"/>
    <mergeCell ref="C1221:D1221"/>
    <mergeCell ref="C1210:E1210"/>
    <mergeCell ref="C1216:E1216"/>
    <mergeCell ref="C1217:E1217"/>
    <mergeCell ref="C1218:E1218"/>
    <mergeCell ref="C1219:E1219"/>
    <mergeCell ref="C1220:E1220"/>
    <mergeCell ref="I1263:J1263"/>
    <mergeCell ref="I1264:I1265"/>
    <mergeCell ref="J1264:J1265"/>
    <mergeCell ref="C1223:G1223"/>
    <mergeCell ref="C1225:D1225"/>
    <mergeCell ref="E1225:G1225"/>
    <mergeCell ref="C1226:C1227"/>
    <mergeCell ref="D1226:D1227"/>
    <mergeCell ref="E1226:G1226"/>
    <mergeCell ref="C1194:F1194"/>
    <mergeCell ref="C1195:D1195"/>
    <mergeCell ref="E1195:F1195"/>
    <mergeCell ref="D1196:D1197"/>
    <mergeCell ref="E1196:F1196"/>
    <mergeCell ref="C1202:F1202"/>
    <mergeCell ref="C1203:F1203"/>
    <mergeCell ref="C1204:F1204"/>
    <mergeCell ref="C1238:G1238"/>
    <mergeCell ref="C1261:K1261"/>
    <mergeCell ref="C1262:C1265"/>
    <mergeCell ref="G1263:G1265"/>
    <mergeCell ref="H1263:H1265"/>
    <mergeCell ref="C1232:G1232"/>
    <mergeCell ref="C1233:G1233"/>
    <mergeCell ref="C1234:G1234"/>
    <mergeCell ref="C1235:G1235"/>
    <mergeCell ref="C1236:G1236"/>
    <mergeCell ref="C1237:G1237"/>
    <mergeCell ref="K1244:L1244"/>
    <mergeCell ref="C1251:L1251"/>
    <mergeCell ref="C1250:L1250"/>
    <mergeCell ref="C1253:L1253"/>
    <mergeCell ref="C1254:J1254"/>
    <mergeCell ref="C1255:L1255"/>
    <mergeCell ref="C1252:L1252"/>
    <mergeCell ref="C1242:L1242"/>
    <mergeCell ref="C1243:D1243"/>
    <mergeCell ref="E1243:L1243"/>
    <mergeCell ref="D1244:D1245"/>
    <mergeCell ref="E1244:G1244"/>
    <mergeCell ref="C1240:D1240"/>
    <mergeCell ref="I1244:J1244"/>
    <mergeCell ref="C1256:G1256"/>
    <mergeCell ref="C1257:L1257"/>
    <mergeCell ref="C1259:D1259"/>
    <mergeCell ref="K1264:K1265"/>
    <mergeCell ref="D1262:D1265"/>
    <mergeCell ref="E1262:G1262"/>
    <mergeCell ref="H1262:K1262"/>
    <mergeCell ref="E1263:E1265"/>
    <mergeCell ref="F1263:F1265"/>
    <mergeCell ref="C1299:K1299"/>
    <mergeCell ref="C1302:D1302"/>
    <mergeCell ref="C1348:L1348"/>
    <mergeCell ref="C1349:L1349"/>
    <mergeCell ref="C1350:D1350"/>
    <mergeCell ref="C1368:D1368"/>
    <mergeCell ref="C1336:D1336"/>
    <mergeCell ref="C1304:K1304"/>
    <mergeCell ref="C1305:C1308"/>
    <mergeCell ref="D1305:D1308"/>
    <mergeCell ref="E1305:H1305"/>
    <mergeCell ref="I1305:K1305"/>
    <mergeCell ref="C1347:L1347"/>
    <mergeCell ref="C1338:L1338"/>
    <mergeCell ref="C1339:C1340"/>
    <mergeCell ref="D1339:E1339"/>
    <mergeCell ref="F1339:H1339"/>
    <mergeCell ref="I1339:L1339"/>
    <mergeCell ref="C1343:L1343"/>
    <mergeCell ref="C1344:L1344"/>
    <mergeCell ref="C1352:N1352"/>
    <mergeCell ref="C1354:D1354"/>
    <mergeCell ref="E1354:N1354"/>
    <mergeCell ref="C1355:C1357"/>
    <mergeCell ref="D1355:D1357"/>
    <mergeCell ref="E1355:J1356"/>
    <mergeCell ref="K1355:L1356"/>
    <mergeCell ref="M1355:N1355"/>
    <mergeCell ref="M1356:M1357"/>
    <mergeCell ref="K1306:K1308"/>
    <mergeCell ref="J1307:J1308"/>
    <mergeCell ref="C1333:K1333"/>
    <mergeCell ref="C1334:K1334"/>
    <mergeCell ref="C1394:N1394"/>
    <mergeCell ref="C1395:N1395"/>
    <mergeCell ref="C1396:N1396"/>
    <mergeCell ref="C1397:N1397"/>
    <mergeCell ref="C1398:N1398"/>
    <mergeCell ref="E1306:E1308"/>
    <mergeCell ref="F1306:F1308"/>
    <mergeCell ref="G1306:G1308"/>
    <mergeCell ref="H1306:H1308"/>
    <mergeCell ref="I1306:I1308"/>
    <mergeCell ref="C1400:E1400"/>
    <mergeCell ref="C1393:N1393"/>
    <mergeCell ref="C1376:N1376"/>
    <mergeCell ref="C1378:D1378"/>
    <mergeCell ref="E1378:N1378"/>
    <mergeCell ref="C1379:C1381"/>
    <mergeCell ref="D1379:D1381"/>
    <mergeCell ref="E1379:J1380"/>
    <mergeCell ref="K1379:L1380"/>
    <mergeCell ref="M1379:N1379"/>
    <mergeCell ref="M1380:M1381"/>
    <mergeCell ref="C1369:N1369"/>
    <mergeCell ref="C1370:N1370"/>
    <mergeCell ref="C1371:N1371"/>
    <mergeCell ref="C1372:N1372"/>
    <mergeCell ref="C1374:D1374"/>
    <mergeCell ref="C1414:N1414"/>
    <mergeCell ref="C1415:N1415"/>
    <mergeCell ref="C1416:N1416"/>
    <mergeCell ref="C1417:N1417"/>
    <mergeCell ref="C1419:E1419"/>
    <mergeCell ref="C1406:N1406"/>
    <mergeCell ref="C1407:N1407"/>
    <mergeCell ref="C1410:N1410"/>
    <mergeCell ref="C1411:N1411"/>
    <mergeCell ref="C1412:N1412"/>
    <mergeCell ref="C1413:N1413"/>
    <mergeCell ref="C1402:N1402"/>
    <mergeCell ref="C1403:N1403"/>
    <mergeCell ref="E1405:F1405"/>
    <mergeCell ref="H1405:I1405"/>
    <mergeCell ref="J1405:N1405"/>
    <mergeCell ref="C1432:G1432"/>
    <mergeCell ref="C1433:G1433"/>
    <mergeCell ref="C1434:G1434"/>
    <mergeCell ref="C1435:G1435"/>
    <mergeCell ref="C1436:G1436"/>
    <mergeCell ref="C1437:G1437"/>
    <mergeCell ref="C1441:E1441"/>
    <mergeCell ref="C1445:E1445"/>
    <mergeCell ref="C1447:E1447"/>
    <mergeCell ref="C1448:E1448"/>
    <mergeCell ref="C1421:G1421"/>
    <mergeCell ref="E1422:G1422"/>
    <mergeCell ref="C1429:G1429"/>
    <mergeCell ref="C1430:G1430"/>
    <mergeCell ref="C1431:G1431"/>
    <mergeCell ref="C1438:G1438"/>
    <mergeCell ref="C1476:E1476"/>
    <mergeCell ref="C1451:G1451"/>
    <mergeCell ref="C1453:D1453"/>
    <mergeCell ref="E1453:G1453"/>
    <mergeCell ref="C1454:C1455"/>
    <mergeCell ref="D1454:D1455"/>
    <mergeCell ref="E1454:G1454"/>
    <mergeCell ref="C1459:G1459"/>
    <mergeCell ref="C1460:G1460"/>
    <mergeCell ref="C1461:G1461"/>
    <mergeCell ref="C1480:F1480"/>
    <mergeCell ref="C1465:N1465"/>
    <mergeCell ref="C1467:D1467"/>
    <mergeCell ref="E1467:N1467"/>
    <mergeCell ref="C1468:C1469"/>
    <mergeCell ref="D1468:D1469"/>
    <mergeCell ref="E1468:G1468"/>
    <mergeCell ref="H1468:J1468"/>
    <mergeCell ref="K1468:N1468"/>
    <mergeCell ref="C1475:N1475"/>
    <mergeCell ref="D1481:F1481"/>
    <mergeCell ref="D1488:F1488"/>
    <mergeCell ref="D1487:F1487"/>
    <mergeCell ref="D1489:F1489"/>
    <mergeCell ref="D1490:F1490"/>
    <mergeCell ref="D1491:F1491"/>
    <mergeCell ref="D1482:F1482"/>
    <mergeCell ref="D1483:F1483"/>
    <mergeCell ref="D1485:F1485"/>
    <mergeCell ref="D1486:F1486"/>
    <mergeCell ref="D1484:F1484"/>
    <mergeCell ref="C1505:M1505"/>
    <mergeCell ref="C1625:E1625"/>
    <mergeCell ref="J1530:J1531"/>
    <mergeCell ref="E1512:N1512"/>
    <mergeCell ref="E1513:G1513"/>
    <mergeCell ref="C1486:C1488"/>
    <mergeCell ref="C1510:N1510"/>
    <mergeCell ref="C1497:C1498"/>
    <mergeCell ref="C1506:M1506"/>
    <mergeCell ref="C1512:D1513"/>
    <mergeCell ref="C2393:I2393"/>
    <mergeCell ref="E1497:G1497"/>
    <mergeCell ref="H1497:J1497"/>
    <mergeCell ref="K1497:N1497"/>
    <mergeCell ref="C1503:M1503"/>
    <mergeCell ref="C1504:M1504"/>
    <mergeCell ref="K1513:N1513"/>
    <mergeCell ref="C1507:N1507"/>
    <mergeCell ref="H1513:J1513"/>
    <mergeCell ref="C1526:N1526"/>
    <mergeCell ref="C1528:D1529"/>
    <mergeCell ref="E1528:N1528"/>
    <mergeCell ref="E1529:G1529"/>
    <mergeCell ref="C1537:N1537"/>
    <mergeCell ref="C1524:E1524"/>
    <mergeCell ref="C1541:M1541"/>
    <mergeCell ref="D1543:M1543"/>
    <mergeCell ref="K1530:K1531"/>
    <mergeCell ref="L1530:L1531"/>
    <mergeCell ref="M1530:M1531"/>
    <mergeCell ref="N1530:N1531"/>
    <mergeCell ref="K1560:K1561"/>
    <mergeCell ref="C1539:E1539"/>
    <mergeCell ref="D1530:D1531"/>
    <mergeCell ref="E1530:E1531"/>
    <mergeCell ref="H1529:J1529"/>
    <mergeCell ref="K1529:N1529"/>
    <mergeCell ref="C1549:M1549"/>
    <mergeCell ref="C1550:M1550"/>
    <mergeCell ref="F1530:F1531"/>
    <mergeCell ref="G1530:G1531"/>
    <mergeCell ref="J1544:M1544"/>
    <mergeCell ref="C1551:M1551"/>
    <mergeCell ref="C1552:M1552"/>
    <mergeCell ref="C1553:M1553"/>
    <mergeCell ref="C1530:C1531"/>
    <mergeCell ref="I1530:I1531"/>
    <mergeCell ref="C1544:C1545"/>
    <mergeCell ref="D1544:F1544"/>
    <mergeCell ref="G1544:I1544"/>
    <mergeCell ref="H1530:H1531"/>
    <mergeCell ref="C1556:N1556"/>
    <mergeCell ref="C1558:D1559"/>
    <mergeCell ref="E1558:N1558"/>
    <mergeCell ref="E1559:G1559"/>
    <mergeCell ref="H1559:J1559"/>
    <mergeCell ref="K1559:N1559"/>
    <mergeCell ref="C1560:C1561"/>
    <mergeCell ref="D1560:D1561"/>
    <mergeCell ref="N1575:Q1575"/>
    <mergeCell ref="C1589:Q1589"/>
    <mergeCell ref="C1590:Q1590"/>
    <mergeCell ref="C1584:Q1584"/>
    <mergeCell ref="C1585:Q1585"/>
    <mergeCell ref="C1586:Q1586"/>
    <mergeCell ref="C1587:Q1587"/>
    <mergeCell ref="C1588:Q1588"/>
    <mergeCell ref="C1572:Q1572"/>
    <mergeCell ref="C1574:D1574"/>
    <mergeCell ref="E1574:Q1574"/>
    <mergeCell ref="C1575:C1577"/>
    <mergeCell ref="D1575:D1577"/>
    <mergeCell ref="O1576:P1576"/>
    <mergeCell ref="Q1576:Q1577"/>
    <mergeCell ref="C1570:E1570"/>
    <mergeCell ref="C1622:G1622"/>
    <mergeCell ref="C1611:M1611"/>
    <mergeCell ref="C1613:D1613"/>
    <mergeCell ref="E1613:M1613"/>
    <mergeCell ref="C1614:C1615"/>
    <mergeCell ref="H1614:J1614"/>
    <mergeCell ref="C1609:E1609"/>
    <mergeCell ref="E1597:N1597"/>
    <mergeCell ref="C1598:C1599"/>
    <mergeCell ref="D1598:D1599"/>
    <mergeCell ref="E1598:G1598"/>
    <mergeCell ref="H1598:J1598"/>
    <mergeCell ref="C1621:M1621"/>
    <mergeCell ref="D1614:D1615"/>
    <mergeCell ref="C1605:M1605"/>
    <mergeCell ref="C1606:M1606"/>
    <mergeCell ref="C1607:M1607"/>
    <mergeCell ref="C1604:M1604"/>
    <mergeCell ref="C1591:Q1591"/>
    <mergeCell ref="E1899:H1899"/>
    <mergeCell ref="C1903:H1903"/>
    <mergeCell ref="C1904:H1904"/>
    <mergeCell ref="C1906:E1906"/>
    <mergeCell ref="C1623:M1623"/>
    <mergeCell ref="C1885:D1886"/>
    <mergeCell ref="C1922:E1922"/>
    <mergeCell ref="C1908:G1908"/>
    <mergeCell ref="D1910:G1910"/>
    <mergeCell ref="D1912:G1912"/>
    <mergeCell ref="D1913:G1913"/>
    <mergeCell ref="C1915:C1918"/>
    <mergeCell ref="D1915:G1915"/>
    <mergeCell ref="D1916:G1916"/>
    <mergeCell ref="D1917:G1917"/>
    <mergeCell ref="H1886:J1886"/>
    <mergeCell ref="K1886:N1886"/>
    <mergeCell ref="D1819:D1820"/>
    <mergeCell ref="E1819:E1820"/>
    <mergeCell ref="F1819:F1820"/>
    <mergeCell ref="C1800:D1800"/>
    <mergeCell ref="H1819:H1820"/>
    <mergeCell ref="G1819:G1820"/>
    <mergeCell ref="I1819:I1820"/>
    <mergeCell ref="J1819:J1820"/>
    <mergeCell ref="K1819:K1820"/>
    <mergeCell ref="C1816:K1816"/>
    <mergeCell ref="C1818:D1818"/>
    <mergeCell ref="E1818:K1818"/>
    <mergeCell ref="C1608:M1608"/>
    <mergeCell ref="C1819:C1820"/>
    <mergeCell ref="C1936:E1936"/>
    <mergeCell ref="C1937:E1937"/>
    <mergeCell ref="C1938:E1938"/>
    <mergeCell ref="C1939:D1939"/>
    <mergeCell ref="C1958:E1958"/>
    <mergeCell ref="C1993:E1993"/>
    <mergeCell ref="C1941:G1941"/>
    <mergeCell ref="C1944:F1944"/>
    <mergeCell ref="C1988:J1988"/>
    <mergeCell ref="C1392:D1392"/>
    <mergeCell ref="C1946:D1946"/>
    <mergeCell ref="C1948:G1948"/>
    <mergeCell ref="C1950:C1951"/>
    <mergeCell ref="D1950:G1950"/>
    <mergeCell ref="C1924:E1924"/>
    <mergeCell ref="C1925:C1926"/>
    <mergeCell ref="D1925:E1925"/>
    <mergeCell ref="C1935:E1935"/>
    <mergeCell ref="C1921:G1921"/>
    <mergeCell ref="C1934:D1934"/>
    <mergeCell ref="C1960:J1960"/>
    <mergeCell ref="C1962:D1962"/>
    <mergeCell ref="E1962:J1962"/>
    <mergeCell ref="C1963:C1964"/>
    <mergeCell ref="D1963:D1964"/>
    <mergeCell ref="E1963:E1964"/>
    <mergeCell ref="F1963:F1964"/>
    <mergeCell ref="G1963:G1964"/>
    <mergeCell ref="C1945:G1945"/>
    <mergeCell ref="C1990:J1990"/>
    <mergeCell ref="C1920:F1920"/>
    <mergeCell ref="D1918:G1918"/>
    <mergeCell ref="H1963:H1964"/>
    <mergeCell ref="I1963:I1964"/>
    <mergeCell ref="J1963:J1964"/>
    <mergeCell ref="C1987:J1987"/>
    <mergeCell ref="C1997:D1997"/>
    <mergeCell ref="E1997:M1997"/>
    <mergeCell ref="C1998:C1999"/>
    <mergeCell ref="D1998:D1999"/>
    <mergeCell ref="E1998:F1998"/>
    <mergeCell ref="G1998:I1998"/>
    <mergeCell ref="J1998:M1998"/>
    <mergeCell ref="C2010:I2010"/>
    <mergeCell ref="C2011:C2012"/>
    <mergeCell ref="D2011:G2011"/>
    <mergeCell ref="H2011:I2011"/>
    <mergeCell ref="C2002:M2002"/>
    <mergeCell ref="C2005:M2005"/>
    <mergeCell ref="C2006:M2006"/>
    <mergeCell ref="C2007:M2007"/>
    <mergeCell ref="C2008:E2008"/>
    <mergeCell ref="C1995:M1995"/>
    <mergeCell ref="C2020:I2020"/>
    <mergeCell ref="C2021:E2021"/>
    <mergeCell ref="C2252:G2252"/>
    <mergeCell ref="C2253:G2253"/>
    <mergeCell ref="C2259:D2259"/>
    <mergeCell ref="E2259:M2259"/>
    <mergeCell ref="C2260:C2261"/>
    <mergeCell ref="C2028:G2028"/>
    <mergeCell ref="D2044:D2045"/>
    <mergeCell ref="C2044:C2045"/>
    <mergeCell ref="C2228:D2228"/>
    <mergeCell ref="E2228:N2228"/>
    <mergeCell ref="C2194:G2194"/>
    <mergeCell ref="C2196:G2196"/>
    <mergeCell ref="C2198:G2198"/>
    <mergeCell ref="C2205:G2205"/>
    <mergeCell ref="C2177:O2177"/>
    <mergeCell ref="C2179:D2179"/>
    <mergeCell ref="E2179:N2179"/>
    <mergeCell ref="C2180:C2181"/>
    <mergeCell ref="D2180:D2181"/>
    <mergeCell ref="E2180:G2180"/>
    <mergeCell ref="H2180:J2180"/>
    <mergeCell ref="C2188:N2188"/>
    <mergeCell ref="C2038:E2038"/>
    <mergeCell ref="C2229:C2230"/>
    <mergeCell ref="C2242:G2242"/>
    <mergeCell ref="C2245:C2246"/>
    <mergeCell ref="D2245:G2245"/>
    <mergeCell ref="C2254:G2254"/>
    <mergeCell ref="D2244:G2244"/>
    <mergeCell ref="C2257:M2257"/>
    <mergeCell ref="D2260:D2261"/>
    <mergeCell ref="E2260:G2260"/>
    <mergeCell ref="H2260:J2260"/>
    <mergeCell ref="C2267:M2267"/>
    <mergeCell ref="C2268:G2268"/>
    <mergeCell ref="C2269:M2269"/>
    <mergeCell ref="C2274:D2274"/>
    <mergeCell ref="E2274:I2274"/>
    <mergeCell ref="C2275:C2276"/>
    <mergeCell ref="D2275:D2276"/>
    <mergeCell ref="E2275:E2276"/>
    <mergeCell ref="F2275:F2276"/>
    <mergeCell ref="G2275:G2276"/>
    <mergeCell ref="H2275:H2276"/>
    <mergeCell ref="I2275:I2276"/>
    <mergeCell ref="C2271:E2271"/>
    <mergeCell ref="C2285:Y2285"/>
    <mergeCell ref="F2286:F2287"/>
    <mergeCell ref="I2286:J2286"/>
    <mergeCell ref="K2286:L2286"/>
    <mergeCell ref="Y2286:Y2287"/>
    <mergeCell ref="X2286:X2287"/>
    <mergeCell ref="S2286:W2286"/>
    <mergeCell ref="B2382:D2382"/>
    <mergeCell ref="B2383:K2383"/>
    <mergeCell ref="M2286:R2286"/>
    <mergeCell ref="C2386:I2386"/>
    <mergeCell ref="B2286:B2287"/>
    <mergeCell ref="C2286:C2287"/>
    <mergeCell ref="D2286:D2287"/>
    <mergeCell ref="E2286:E2287"/>
    <mergeCell ref="G2286:H2286"/>
    <mergeCell ref="C2273:I2273"/>
    <mergeCell ref="C2519:O2519"/>
    <mergeCell ref="E2505:N2505"/>
    <mergeCell ref="E2506:G2506"/>
    <mergeCell ref="C2514:N2514"/>
    <mergeCell ref="C2465:D2465"/>
    <mergeCell ref="H2507:H2508"/>
    <mergeCell ref="I2507:I2508"/>
    <mergeCell ref="J2507:J2508"/>
    <mergeCell ref="K2507:K2508"/>
    <mergeCell ref="L2507:L2508"/>
    <mergeCell ref="C2441:C2442"/>
    <mergeCell ref="C2507:C2508"/>
    <mergeCell ref="C2496:J2496"/>
    <mergeCell ref="H2470:H2471"/>
    <mergeCell ref="C2453:D2454"/>
    <mergeCell ref="C2499:J2499"/>
    <mergeCell ref="C2467:J2467"/>
    <mergeCell ref="E2455:E2456"/>
    <mergeCell ref="D2455:D2456"/>
    <mergeCell ref="C2463:M2463"/>
    <mergeCell ref="G2455:G2456"/>
    <mergeCell ref="M2455:M2456"/>
    <mergeCell ref="H2455:H2456"/>
    <mergeCell ref="I2455:I2456"/>
    <mergeCell ref="C2455:C2456"/>
    <mergeCell ref="E2453:M2453"/>
    <mergeCell ref="E2454:I2454"/>
    <mergeCell ref="J2454:K2454"/>
    <mergeCell ref="L2454:M2454"/>
    <mergeCell ref="J2455:J2456"/>
    <mergeCell ref="F2455:F2456"/>
    <mergeCell ref="L2455:L2456"/>
    <mergeCell ref="E2522:I2522"/>
    <mergeCell ref="J2522:L2522"/>
    <mergeCell ref="M2522:O2522"/>
    <mergeCell ref="O2523:O2524"/>
    <mergeCell ref="C2521:D2522"/>
    <mergeCell ref="G2523:G2524"/>
    <mergeCell ref="E2521:O2521"/>
    <mergeCell ref="C2543:H2543"/>
    <mergeCell ref="K2749:L2749"/>
    <mergeCell ref="K2736:L2736"/>
    <mergeCell ref="K2737:L2737"/>
    <mergeCell ref="K2708:L2708"/>
    <mergeCell ref="K2709:L2709"/>
    <mergeCell ref="K2734:L2734"/>
    <mergeCell ref="K2735:L2735"/>
    <mergeCell ref="K2718:L2718"/>
    <mergeCell ref="K2719:L2719"/>
    <mergeCell ref="C2577:K2577"/>
    <mergeCell ref="C2578:K2578"/>
    <mergeCell ref="K2692:L2692"/>
    <mergeCell ref="K2670:L2670"/>
    <mergeCell ref="K2671:L2671"/>
    <mergeCell ref="K2672:L2672"/>
    <mergeCell ref="K2673:L2673"/>
    <mergeCell ref="K2686:L2686"/>
    <mergeCell ref="K2682:L2682"/>
    <mergeCell ref="K2683:L2683"/>
    <mergeCell ref="K2724:L2724"/>
    <mergeCell ref="K2725:L2725"/>
    <mergeCell ref="K2742:L2742"/>
    <mergeCell ref="K2743:L2743"/>
    <mergeCell ref="K2744:L2744"/>
    <mergeCell ref="K2745:L2745"/>
    <mergeCell ref="K2746:L2746"/>
    <mergeCell ref="K2722:L2722"/>
    <mergeCell ref="K2759:L2759"/>
    <mergeCell ref="K2760:L2760"/>
    <mergeCell ref="K2733:L2733"/>
    <mergeCell ref="K2726:L2726"/>
    <mergeCell ref="K2747:L2747"/>
    <mergeCell ref="K2727:L2727"/>
    <mergeCell ref="K2728:L2728"/>
    <mergeCell ref="K2729:L2729"/>
    <mergeCell ref="K2730:L2730"/>
    <mergeCell ref="K2748:L2748"/>
    <mergeCell ref="K2792:L2792"/>
    <mergeCell ref="K2793:L2793"/>
    <mergeCell ref="K2777:L2777"/>
    <mergeCell ref="K2778:L2778"/>
    <mergeCell ref="K2779:L2779"/>
    <mergeCell ref="K2780:L2780"/>
    <mergeCell ref="K2781:L2781"/>
    <mergeCell ref="K2782:L2782"/>
    <mergeCell ref="K2731:L2731"/>
    <mergeCell ref="K2732:L2732"/>
    <mergeCell ref="K2756:L2756"/>
    <mergeCell ref="K2757:L2757"/>
    <mergeCell ref="K2758:L2758"/>
    <mergeCell ref="K2751:L2751"/>
    <mergeCell ref="K2752:L2752"/>
    <mergeCell ref="K2753:L2753"/>
    <mergeCell ref="K2754:L2754"/>
    <mergeCell ref="K2750:L2750"/>
    <mergeCell ref="K2738:L2738"/>
    <mergeCell ref="K2739:L2739"/>
    <mergeCell ref="K2740:L2740"/>
    <mergeCell ref="K2741:L2741"/>
    <mergeCell ref="B2583:B2584"/>
    <mergeCell ref="C2583:C2584"/>
    <mergeCell ref="D2583:D2584"/>
    <mergeCell ref="E2583:E2584"/>
    <mergeCell ref="K2696:L2696"/>
    <mergeCell ref="K2697:L2697"/>
    <mergeCell ref="K2794:L2794"/>
    <mergeCell ref="K2783:L2783"/>
    <mergeCell ref="K2784:L2784"/>
    <mergeCell ref="K2785:L2785"/>
    <mergeCell ref="K2786:L2786"/>
    <mergeCell ref="K2787:L2787"/>
    <mergeCell ref="K2788:L2788"/>
    <mergeCell ref="K2789:L2789"/>
    <mergeCell ref="K2790:L2790"/>
    <mergeCell ref="K2791:L2791"/>
    <mergeCell ref="K2805:L2805"/>
    <mergeCell ref="K2795:L2795"/>
    <mergeCell ref="K2800:L2800"/>
    <mergeCell ref="K2801:L2801"/>
    <mergeCell ref="K2802:L2802"/>
    <mergeCell ref="K2803:L2803"/>
    <mergeCell ref="K2804:L2804"/>
    <mergeCell ref="K2775:L2775"/>
    <mergeCell ref="K2776:L2776"/>
    <mergeCell ref="K2765:L2765"/>
    <mergeCell ref="K2766:L2766"/>
    <mergeCell ref="K2767:L2767"/>
    <mergeCell ref="K2768:L2768"/>
    <mergeCell ref="K2769:L2769"/>
    <mergeCell ref="K2770:L2770"/>
    <mergeCell ref="K2755:L2755"/>
    <mergeCell ref="K2723:L2723"/>
    <mergeCell ref="K2712:L2712"/>
    <mergeCell ref="K2713:L2713"/>
    <mergeCell ref="K2714:L2714"/>
    <mergeCell ref="K2715:L2715"/>
    <mergeCell ref="K2716:L2716"/>
    <mergeCell ref="K2717:L2717"/>
    <mergeCell ref="K2720:L2720"/>
    <mergeCell ref="K2721:L2721"/>
    <mergeCell ref="K2711:L2711"/>
    <mergeCell ref="K2700:L2700"/>
    <mergeCell ref="K2701:L2701"/>
    <mergeCell ref="K2702:L2702"/>
    <mergeCell ref="K2703:L2703"/>
    <mergeCell ref="K2704:L2704"/>
    <mergeCell ref="K2705:L2705"/>
    <mergeCell ref="K2706:L2706"/>
    <mergeCell ref="K2707:L2707"/>
    <mergeCell ref="K2695:L2695"/>
    <mergeCell ref="K2688:L2688"/>
    <mergeCell ref="K2689:L2689"/>
    <mergeCell ref="K2690:L2690"/>
    <mergeCell ref="K2691:L2691"/>
    <mergeCell ref="K2710:L2710"/>
    <mergeCell ref="K2698:L2698"/>
    <mergeCell ref="K2699:L2699"/>
    <mergeCell ref="K2693:L2693"/>
    <mergeCell ref="K2694:L2694"/>
    <mergeCell ref="K2675:L2675"/>
    <mergeCell ref="K2685:L2685"/>
    <mergeCell ref="K2667:L2667"/>
    <mergeCell ref="K2668:L2668"/>
    <mergeCell ref="K2669:L2669"/>
    <mergeCell ref="K2680:L2680"/>
    <mergeCell ref="K2681:L2681"/>
    <mergeCell ref="K2684:L2684"/>
    <mergeCell ref="K2628:L2628"/>
    <mergeCell ref="K2629:L2629"/>
    <mergeCell ref="K2633:L2633"/>
    <mergeCell ref="K2634:L2634"/>
    <mergeCell ref="K2635:L2635"/>
    <mergeCell ref="K2636:L2636"/>
    <mergeCell ref="K2662:L2662"/>
    <mergeCell ref="K2663:L2663"/>
    <mergeCell ref="K2687:L2687"/>
    <mergeCell ref="K2676:L2676"/>
    <mergeCell ref="K2677:L2677"/>
    <mergeCell ref="K2678:L2678"/>
    <mergeCell ref="K2679:L2679"/>
    <mergeCell ref="K2665:L2665"/>
    <mergeCell ref="K2666:L2666"/>
    <mergeCell ref="K2674:L2674"/>
    <mergeCell ref="K2660:L2660"/>
    <mergeCell ref="K2661:L2661"/>
    <mergeCell ref="K2658:L2658"/>
    <mergeCell ref="K2659:L2659"/>
    <mergeCell ref="K2664:L2664"/>
    <mergeCell ref="K2652:L2652"/>
    <mergeCell ref="K2653:L2653"/>
    <mergeCell ref="K2654:L2654"/>
    <mergeCell ref="K2655:L2655"/>
    <mergeCell ref="K2656:L2656"/>
    <mergeCell ref="K2657:L2657"/>
    <mergeCell ref="K2618:L2618"/>
    <mergeCell ref="K2619:L2619"/>
    <mergeCell ref="K2621:L2621"/>
    <mergeCell ref="K2620:L2620"/>
    <mergeCell ref="C2870:E2870"/>
    <mergeCell ref="C2865:G2865"/>
    <mergeCell ref="K2604:L2604"/>
    <mergeCell ref="K2605:L2605"/>
    <mergeCell ref="K2631:L2631"/>
    <mergeCell ref="K2606:L2606"/>
    <mergeCell ref="K2607:L2607"/>
    <mergeCell ref="K2630:L2630"/>
    <mergeCell ref="K2632:L2632"/>
    <mergeCell ref="C2820:D2820"/>
    <mergeCell ref="E2820:H2820"/>
    <mergeCell ref="K2612:L2612"/>
    <mergeCell ref="E2866:G2866"/>
    <mergeCell ref="C2857:L2857"/>
    <mergeCell ref="K2651:L2651"/>
    <mergeCell ref="K2640:L2640"/>
    <mergeCell ref="K2641:L2641"/>
    <mergeCell ref="K2642:L2642"/>
    <mergeCell ref="K2643:L2643"/>
    <mergeCell ref="K2644:L2644"/>
    <mergeCell ref="K2645:L2645"/>
    <mergeCell ref="K2646:L2646"/>
    <mergeCell ref="K2647:L2647"/>
    <mergeCell ref="K2648:L2648"/>
    <mergeCell ref="K2624:L2624"/>
    <mergeCell ref="K2625:L2625"/>
    <mergeCell ref="K2638:L2638"/>
    <mergeCell ref="K2639:L2639"/>
    <mergeCell ref="K2593:L2593"/>
    <mergeCell ref="K2610:L2610"/>
    <mergeCell ref="K2611:L2611"/>
    <mergeCell ref="K2600:L2600"/>
    <mergeCell ref="K2601:L2601"/>
    <mergeCell ref="K2603:L2603"/>
    <mergeCell ref="K2596:L2596"/>
    <mergeCell ref="C2823:H2823"/>
    <mergeCell ref="K2637:L2637"/>
    <mergeCell ref="K2650:L2650"/>
    <mergeCell ref="K2649:L2649"/>
    <mergeCell ref="K2623:L2623"/>
    <mergeCell ref="K2586:L2586"/>
    <mergeCell ref="K2599:L2599"/>
    <mergeCell ref="K2609:L2609"/>
    <mergeCell ref="K2613:L2613"/>
    <mergeCell ref="C2819:H2819"/>
    <mergeCell ref="K2590:L2590"/>
    <mergeCell ref="K2591:L2591"/>
    <mergeCell ref="K2614:L2614"/>
    <mergeCell ref="K2615:L2615"/>
    <mergeCell ref="K2608:L2608"/>
    <mergeCell ref="K2602:L2602"/>
    <mergeCell ref="K2592:L2592"/>
    <mergeCell ref="K2597:L2597"/>
    <mergeCell ref="K2598:L2598"/>
    <mergeCell ref="K2594:L2594"/>
    <mergeCell ref="K2595:L2595"/>
    <mergeCell ref="K2626:L2626"/>
    <mergeCell ref="K2627:L2627"/>
    <mergeCell ref="K2616:L2616"/>
    <mergeCell ref="K2617:L2617"/>
    <mergeCell ref="R2583:R2584"/>
    <mergeCell ref="O2583:O2584"/>
    <mergeCell ref="Q2583:Q2584"/>
    <mergeCell ref="K2585:L2585"/>
    <mergeCell ref="M2583:M2584"/>
    <mergeCell ref="N2583:N2584"/>
    <mergeCell ref="P2583:P2584"/>
    <mergeCell ref="K2583:L2583"/>
    <mergeCell ref="C2856:L2856"/>
    <mergeCell ref="C2529:O2529"/>
    <mergeCell ref="C2536:D2536"/>
    <mergeCell ref="E2536:H2536"/>
    <mergeCell ref="I2523:I2524"/>
    <mergeCell ref="J2523:J2524"/>
    <mergeCell ref="K2523:L2523"/>
    <mergeCell ref="M2523:M2524"/>
    <mergeCell ref="N2523:N2524"/>
    <mergeCell ref="K2622:L2622"/>
    <mergeCell ref="K2589:L2589"/>
    <mergeCell ref="C2535:H2535"/>
    <mergeCell ref="C2581:R2581"/>
    <mergeCell ref="M2582:Q2582"/>
    <mergeCell ref="F2583:F2584"/>
    <mergeCell ref="C2828:L2828"/>
    <mergeCell ref="C2829:D2829"/>
    <mergeCell ref="E2829:H2829"/>
    <mergeCell ref="H2583:H2584"/>
    <mergeCell ref="I2583:I2584"/>
    <mergeCell ref="J2583:J2584"/>
    <mergeCell ref="K2588:L2588"/>
    <mergeCell ref="K2587:L2587"/>
    <mergeCell ref="C2579:I2579"/>
    <mergeCell ref="C2550:L2550"/>
    <mergeCell ref="C2567:K2567"/>
    <mergeCell ref="C2505:D2506"/>
    <mergeCell ref="C2540:H2540"/>
    <mergeCell ref="G2583:G2584"/>
    <mergeCell ref="H2506:J2506"/>
    <mergeCell ref="K2506:N2506"/>
    <mergeCell ref="F2523:F2524"/>
    <mergeCell ref="H2523:H2524"/>
    <mergeCell ref="N2507:N2508"/>
    <mergeCell ref="C2438:M2438"/>
    <mergeCell ref="C2440:D2440"/>
    <mergeCell ref="G2470:G2471"/>
    <mergeCell ref="I2470:I2471"/>
    <mergeCell ref="J2470:J2471"/>
    <mergeCell ref="C2470:C2471"/>
    <mergeCell ref="E2441:E2442"/>
    <mergeCell ref="D2470:D2471"/>
    <mergeCell ref="E2470:E2471"/>
    <mergeCell ref="C2449:E2449"/>
    <mergeCell ref="F2470:F2471"/>
    <mergeCell ref="C2469:D2469"/>
    <mergeCell ref="E2469:J2469"/>
    <mergeCell ref="M2507:M2508"/>
    <mergeCell ref="D2507:D2508"/>
    <mergeCell ref="E2507:E2508"/>
    <mergeCell ref="F2507:F2508"/>
    <mergeCell ref="C2503:N2503"/>
    <mergeCell ref="G2507:G2508"/>
    <mergeCell ref="C2523:C2524"/>
    <mergeCell ref="D2523:D2524"/>
    <mergeCell ref="E2523:E2524"/>
    <mergeCell ref="E2440:M2440"/>
    <mergeCell ref="C2215:E2215"/>
    <mergeCell ref="E2229:G2229"/>
    <mergeCell ref="H2229:J2229"/>
    <mergeCell ref="C2224:E2224"/>
    <mergeCell ref="C2217:G2217"/>
    <mergeCell ref="C2219:G2219"/>
    <mergeCell ref="K2441:K2442"/>
    <mergeCell ref="C2451:M2451"/>
    <mergeCell ref="F2441:F2442"/>
    <mergeCell ref="G2441:G2442"/>
    <mergeCell ref="L2441:L2442"/>
    <mergeCell ref="M2441:M2442"/>
    <mergeCell ref="D2441:D2442"/>
    <mergeCell ref="C2434:J2434"/>
    <mergeCell ref="C2436:D2436"/>
    <mergeCell ref="H2399:H2400"/>
    <mergeCell ref="I2399:I2400"/>
    <mergeCell ref="J2399:J2400"/>
    <mergeCell ref="C2431:J2431"/>
    <mergeCell ref="C2396:J2396"/>
    <mergeCell ref="C2398:D2398"/>
    <mergeCell ref="E2398:J2398"/>
    <mergeCell ref="C2399:C2400"/>
    <mergeCell ref="D2399:D2400"/>
    <mergeCell ref="E2399:E2400"/>
    <mergeCell ref="F2399:F2400"/>
    <mergeCell ref="G2399:G2400"/>
    <mergeCell ref="H2441:H2442"/>
    <mergeCell ref="I2441:I2442"/>
    <mergeCell ref="J2441:J2442"/>
    <mergeCell ref="C2280:I2280"/>
    <mergeCell ref="C2128:N2128"/>
    <mergeCell ref="C2130:D2130"/>
    <mergeCell ref="E2130:N2130"/>
    <mergeCell ref="C2131:C2132"/>
    <mergeCell ref="D2131:D2132"/>
    <mergeCell ref="E2131:G2131"/>
    <mergeCell ref="H2131:J2131"/>
    <mergeCell ref="C2142:M2142"/>
    <mergeCell ref="C2143:M2143"/>
    <mergeCell ref="C2144:M2144"/>
    <mergeCell ref="C2145:M2145"/>
    <mergeCell ref="K2131:N2131"/>
    <mergeCell ref="C2139:M2139"/>
    <mergeCell ref="C2140:M2140"/>
    <mergeCell ref="C2141:M2141"/>
    <mergeCell ref="C2153:C2154"/>
    <mergeCell ref="D2153:D2154"/>
    <mergeCell ref="E2153:J2153"/>
    <mergeCell ref="K2153:N2153"/>
    <mergeCell ref="C2146:M2146"/>
    <mergeCell ref="C2147:M2147"/>
    <mergeCell ref="C2170:M2170"/>
    <mergeCell ref="C2171:M2171"/>
    <mergeCell ref="C2172:M2172"/>
    <mergeCell ref="E2165:N2165"/>
    <mergeCell ref="C2166:C2167"/>
    <mergeCell ref="C2163:N2163"/>
    <mergeCell ref="C2165:D2165"/>
    <mergeCell ref="D2166:D2167"/>
    <mergeCell ref="C2189:G2189"/>
    <mergeCell ref="C2240:E2240"/>
    <mergeCell ref="C2220:G2220"/>
    <mergeCell ref="C2221:G2221"/>
    <mergeCell ref="D2222:E2222"/>
    <mergeCell ref="C2223:F2223"/>
    <mergeCell ref="C2238:N2238"/>
    <mergeCell ref="C2236:N2236"/>
    <mergeCell ref="C2237:G2237"/>
    <mergeCell ref="C2226:N2226"/>
    <mergeCell ref="C2190:N2190"/>
    <mergeCell ref="D2229:D2230"/>
    <mergeCell ref="D2116:N2116"/>
    <mergeCell ref="C2117:C2118"/>
    <mergeCell ref="D2117:F2117"/>
    <mergeCell ref="G2117:J2117"/>
    <mergeCell ref="K2117:N2117"/>
    <mergeCell ref="C2123:M2123"/>
    <mergeCell ref="C2121:M2121"/>
    <mergeCell ref="C2122:M2122"/>
    <mergeCell ref="C2175:E2175"/>
    <mergeCell ref="C2124:M2124"/>
    <mergeCell ref="C2125:M2125"/>
    <mergeCell ref="C2126:E2126"/>
    <mergeCell ref="C2173:M2173"/>
    <mergeCell ref="C2099:M2099"/>
    <mergeCell ref="D2101:M2101"/>
    <mergeCell ref="C2102:C2103"/>
    <mergeCell ref="D2102:F2102"/>
    <mergeCell ref="G2102:I2102"/>
    <mergeCell ref="C2111:M2111"/>
    <mergeCell ref="C2114:N2114"/>
    <mergeCell ref="C2150:N2150"/>
    <mergeCell ref="C2152:D2152"/>
    <mergeCell ref="E2152:N2152"/>
    <mergeCell ref="E2166:G2166"/>
    <mergeCell ref="H2166:J2166"/>
    <mergeCell ref="K2166:N2166"/>
    <mergeCell ref="C2157:M2157"/>
    <mergeCell ref="C2158:M2158"/>
    <mergeCell ref="C2159:M2159"/>
    <mergeCell ref="C2160:M2160"/>
    <mergeCell ref="C2174:M2174"/>
    <mergeCell ref="C2148:E2148"/>
    <mergeCell ref="L2044:M2044"/>
    <mergeCell ref="O2044:Q2044"/>
    <mergeCell ref="E2044:E2045"/>
    <mergeCell ref="F2044:F2045"/>
    <mergeCell ref="G2044:G2045"/>
    <mergeCell ref="H2073:L2073"/>
    <mergeCell ref="C2093:K2093"/>
    <mergeCell ref="J2102:M2102"/>
    <mergeCell ref="C2107:M2107"/>
    <mergeCell ref="C2108:M2108"/>
    <mergeCell ref="C2109:M2109"/>
    <mergeCell ref="K2075:K2077"/>
    <mergeCell ref="C2080:L2080"/>
    <mergeCell ref="C2110:M2110"/>
    <mergeCell ref="C2070:L2070"/>
    <mergeCell ref="C2072:D2072"/>
    <mergeCell ref="E2072:L2072"/>
    <mergeCell ref="C2073:C2074"/>
    <mergeCell ref="D2073:D2074"/>
    <mergeCell ref="C2079:L2079"/>
    <mergeCell ref="C2095:K2095"/>
    <mergeCell ref="C2097:E2097"/>
    <mergeCell ref="C2096:K2096"/>
    <mergeCell ref="C2087:K2087"/>
    <mergeCell ref="C2089:D2089"/>
    <mergeCell ref="E2089:K2089"/>
    <mergeCell ref="C2081:L2081"/>
    <mergeCell ref="C2082:L2082"/>
    <mergeCell ref="C2083:L2083"/>
    <mergeCell ref="C2084:L2084"/>
    <mergeCell ref="C1842:E1842"/>
    <mergeCell ref="C1843:E1843"/>
    <mergeCell ref="C1844:E1844"/>
    <mergeCell ref="C1845:E1845"/>
    <mergeCell ref="C2030:G2030"/>
    <mergeCell ref="C2036:F2036"/>
    <mergeCell ref="C2037:G2037"/>
    <mergeCell ref="C2016:I2016"/>
    <mergeCell ref="C2023:G2023"/>
    <mergeCell ref="C2018:I2018"/>
    <mergeCell ref="C2019:I2019"/>
    <mergeCell ref="C2062:C2063"/>
    <mergeCell ref="D2062:D2063"/>
    <mergeCell ref="E2062:E2063"/>
    <mergeCell ref="F2062:F2063"/>
    <mergeCell ref="G2062:G2063"/>
    <mergeCell ref="C2094:K2094"/>
    <mergeCell ref="E2073:G2073"/>
    <mergeCell ref="C2068:E2068"/>
    <mergeCell ref="H2062:H2063"/>
    <mergeCell ref="I2062:I2063"/>
    <mergeCell ref="C2042:D2043"/>
    <mergeCell ref="H2044:H2045"/>
    <mergeCell ref="J2044:J2045"/>
    <mergeCell ref="I2044:I2045"/>
    <mergeCell ref="C2059:I2059"/>
    <mergeCell ref="C2061:D2061"/>
    <mergeCell ref="E2061:I2061"/>
    <mergeCell ref="E2042:Q2042"/>
    <mergeCell ref="E2043:J2043"/>
    <mergeCell ref="K2043:M2043"/>
    <mergeCell ref="N2043:Q2043"/>
    <mergeCell ref="C1826:E1826"/>
    <mergeCell ref="C1770:G1770"/>
    <mergeCell ref="C1772:C1773"/>
    <mergeCell ref="D1772:D1773"/>
    <mergeCell ref="E1772:G1772"/>
    <mergeCell ref="C1779:G1779"/>
    <mergeCell ref="C1780:G1780"/>
    <mergeCell ref="C1812:D1812"/>
    <mergeCell ref="C1813:D1813"/>
    <mergeCell ref="C1794:G1794"/>
    <mergeCell ref="G1761:G1762"/>
    <mergeCell ref="C2040:M2040"/>
    <mergeCell ref="C2024:G2024"/>
    <mergeCell ref="C2025:G2025"/>
    <mergeCell ref="C2026:G2026"/>
    <mergeCell ref="C2027:G2027"/>
    <mergeCell ref="C1898:H1898"/>
    <mergeCell ref="C1899:D1899"/>
    <mergeCell ref="C2029:G2029"/>
    <mergeCell ref="C1846:E1846"/>
    <mergeCell ref="C1849:E1849"/>
    <mergeCell ref="C1828:E1828"/>
    <mergeCell ref="D1880:E1880"/>
    <mergeCell ref="C1881:E1881"/>
    <mergeCell ref="C1896:E1896"/>
    <mergeCell ref="C1851:E1851"/>
    <mergeCell ref="C1883:N1883"/>
    <mergeCell ref="E1885:N1885"/>
    <mergeCell ref="E1886:G1886"/>
    <mergeCell ref="C1847:E1847"/>
    <mergeCell ref="C1848:D1848"/>
    <mergeCell ref="C1841:D1841"/>
    <mergeCell ref="H1761:H1762"/>
    <mergeCell ref="I1761:I1762"/>
    <mergeCell ref="C1783:E1783"/>
    <mergeCell ref="C1798:E1798"/>
    <mergeCell ref="C1814:E1814"/>
    <mergeCell ref="C1785:G1785"/>
    <mergeCell ref="C1787:C1788"/>
    <mergeCell ref="D1787:D1788"/>
    <mergeCell ref="E1787:G1787"/>
    <mergeCell ref="J1761:J1762"/>
    <mergeCell ref="K1761:K1762"/>
    <mergeCell ref="C1768:E1768"/>
    <mergeCell ref="C1758:K1758"/>
    <mergeCell ref="C1760:D1760"/>
    <mergeCell ref="E1760:K1760"/>
    <mergeCell ref="C1761:C1762"/>
    <mergeCell ref="D1761:D1762"/>
    <mergeCell ref="E1761:E1762"/>
    <mergeCell ref="F1761:F1762"/>
    <mergeCell ref="C1806:D1806"/>
    <mergeCell ref="C1807:D1807"/>
    <mergeCell ref="C1808:D1808"/>
    <mergeCell ref="C1809:D1809"/>
    <mergeCell ref="C1810:D1810"/>
    <mergeCell ref="C1811:D1811"/>
    <mergeCell ref="C1753:E1753"/>
    <mergeCell ref="C1754:E1754"/>
    <mergeCell ref="C1755:E1755"/>
    <mergeCell ref="C1639:E1639"/>
    <mergeCell ref="C1743:E1743"/>
    <mergeCell ref="C1748:E1748"/>
    <mergeCell ref="C1750:E1750"/>
    <mergeCell ref="C1751:E1751"/>
    <mergeCell ref="C1752:E1752"/>
    <mergeCell ref="C1641:N1641"/>
    <mergeCell ref="H1644:J1644"/>
    <mergeCell ref="K1644:N1644"/>
    <mergeCell ref="C1737:I1737"/>
    <mergeCell ref="C1740:I1740"/>
    <mergeCell ref="C1723:D1723"/>
    <mergeCell ref="E1723:I1723"/>
    <mergeCell ref="C1724:C1725"/>
    <mergeCell ref="D1724:D1725"/>
    <mergeCell ref="E1724:E1725"/>
    <mergeCell ref="F1724:F1725"/>
    <mergeCell ref="G1724:G1725"/>
    <mergeCell ref="H1724:H1725"/>
    <mergeCell ref="I1724:I1725"/>
    <mergeCell ref="D1706:F1706"/>
    <mergeCell ref="D1707:F1707"/>
    <mergeCell ref="D1708:F1708"/>
    <mergeCell ref="D1709:F1709"/>
    <mergeCell ref="D1710:F1710"/>
    <mergeCell ref="C1721:I1721"/>
    <mergeCell ref="D1712:F1712"/>
    <mergeCell ref="C1699:G1699"/>
    <mergeCell ref="D1713:F1713"/>
    <mergeCell ref="D1714:F1714"/>
    <mergeCell ref="D1715:F1715"/>
    <mergeCell ref="D1716:F1716"/>
    <mergeCell ref="C1702:F1702"/>
    <mergeCell ref="C1706:C1712"/>
    <mergeCell ref="C1714:C1716"/>
    <mergeCell ref="D1705:F1705"/>
    <mergeCell ref="E1644:G1644"/>
    <mergeCell ref="C1719:E1719"/>
    <mergeCell ref="C1689:G1689"/>
    <mergeCell ref="C1690:C1691"/>
    <mergeCell ref="D1690:G1690"/>
    <mergeCell ref="C1694:G1694"/>
    <mergeCell ref="C1695:G1695"/>
    <mergeCell ref="C1696:G1696"/>
    <mergeCell ref="C1697:G1697"/>
    <mergeCell ref="C1698:G1698"/>
    <mergeCell ref="C1652:M1652"/>
    <mergeCell ref="C1653:M1653"/>
    <mergeCell ref="C1654:N1654"/>
    <mergeCell ref="C1658:D1658"/>
    <mergeCell ref="C1659:C1660"/>
    <mergeCell ref="D1659:D1660"/>
    <mergeCell ref="C1686:O1686"/>
    <mergeCell ref="C1680:M1680"/>
    <mergeCell ref="C1669:E1669"/>
    <mergeCell ref="C1671:O1671"/>
    <mergeCell ref="C1672:D1672"/>
    <mergeCell ref="E1672:O1672"/>
    <mergeCell ref="D1673:D1674"/>
    <mergeCell ref="E1673:I1673"/>
    <mergeCell ref="C1681:M1681"/>
    <mergeCell ref="C1682:M1682"/>
    <mergeCell ref="J1673:L1673"/>
    <mergeCell ref="M1673:M1674"/>
    <mergeCell ref="N1673:O1673"/>
    <mergeCell ref="C1665:G1665"/>
    <mergeCell ref="C1666:G1666"/>
    <mergeCell ref="C1651:M1651"/>
    <mergeCell ref="C1673:C1674"/>
    <mergeCell ref="C1668:G1668"/>
    <mergeCell ref="C1657:G1657"/>
    <mergeCell ref="E1659:G1659"/>
    <mergeCell ref="C1635:F1635"/>
    <mergeCell ref="C1636:F1636"/>
    <mergeCell ref="C1667:G1667"/>
    <mergeCell ref="C1655:D1655"/>
    <mergeCell ref="C1650:M1650"/>
    <mergeCell ref="E1658:G1658"/>
    <mergeCell ref="C1643:D1643"/>
    <mergeCell ref="E1643:N1643"/>
    <mergeCell ref="C1644:C1645"/>
    <mergeCell ref="D1644:D1645"/>
    <mergeCell ref="C1554:E1554"/>
    <mergeCell ref="C1627:F1627"/>
    <mergeCell ref="C1628:C1629"/>
    <mergeCell ref="D1628:F1628"/>
    <mergeCell ref="E1614:G1614"/>
    <mergeCell ref="C1595:N1595"/>
    <mergeCell ref="C1597:D1597"/>
    <mergeCell ref="K1598:N1598"/>
    <mergeCell ref="C1508:E1508"/>
    <mergeCell ref="C1439:E1439"/>
    <mergeCell ref="C1492:D1492"/>
    <mergeCell ref="C1478:E1478"/>
    <mergeCell ref="C1463:D1463"/>
    <mergeCell ref="C1449:E1449"/>
    <mergeCell ref="C1494:N1494"/>
    <mergeCell ref="C1496:D1496"/>
    <mergeCell ref="E1496:N1496"/>
    <mergeCell ref="D1497:D1498"/>
    <mergeCell ref="E1575:J1576"/>
    <mergeCell ref="K1575:M1576"/>
    <mergeCell ref="N1576:N1577"/>
    <mergeCell ref="N1560:N1561"/>
    <mergeCell ref="C1567:N1567"/>
    <mergeCell ref="E1560:E1561"/>
    <mergeCell ref="F1560:F1561"/>
    <mergeCell ref="G1560:G1561"/>
    <mergeCell ref="H1560:H1561"/>
    <mergeCell ref="I1560:I1561"/>
    <mergeCell ref="J1560:J1561"/>
    <mergeCell ref="L1560:L1561"/>
    <mergeCell ref="M1560:M1561"/>
    <mergeCell ref="C1593:E1593"/>
    <mergeCell ref="C1205:F1205"/>
    <mergeCell ref="C1206:F1206"/>
    <mergeCell ref="C1208:D1208"/>
    <mergeCell ref="C1160:G1160"/>
    <mergeCell ref="C1162:D1162"/>
    <mergeCell ref="E1162:G1162"/>
    <mergeCell ref="C1163:C1164"/>
    <mergeCell ref="D1163:D1164"/>
    <mergeCell ref="E1163:G1163"/>
    <mergeCell ref="C1181:G1181"/>
    <mergeCell ref="C1182:G1182"/>
    <mergeCell ref="C1183:G1183"/>
    <mergeCell ref="C1184:G1184"/>
    <mergeCell ref="C1185:G1185"/>
    <mergeCell ref="C1186:G1186"/>
    <mergeCell ref="C1187:G1187"/>
    <mergeCell ref="C1188:G1188"/>
    <mergeCell ref="C1189:G1189"/>
    <mergeCell ref="C1190:G1190"/>
    <mergeCell ref="C1192:D1192"/>
    <mergeCell ref="C1131:D1131"/>
    <mergeCell ref="C1133:P1133"/>
    <mergeCell ref="C1135:D1135"/>
    <mergeCell ref="E1135:P1135"/>
    <mergeCell ref="C1136:C1138"/>
    <mergeCell ref="D1136:D1138"/>
    <mergeCell ref="E1136:L1137"/>
    <mergeCell ref="M1136:N1137"/>
    <mergeCell ref="O1136:P1136"/>
    <mergeCell ref="O1137:O1138"/>
    <mergeCell ref="C1149:P1149"/>
    <mergeCell ref="C1150:P1150"/>
    <mergeCell ref="C1158:D1158"/>
    <mergeCell ref="C1151:P1151"/>
    <mergeCell ref="C1152:P1152"/>
    <mergeCell ref="C1153:P1153"/>
    <mergeCell ref="C1154:P1154"/>
    <mergeCell ref="C1155:P1155"/>
    <mergeCell ref="C1156:P1156"/>
    <mergeCell ref="C1108:G1108"/>
    <mergeCell ref="C1109:G1109"/>
    <mergeCell ref="C1110:G1110"/>
    <mergeCell ref="C1111:G1111"/>
    <mergeCell ref="C1112:G1112"/>
    <mergeCell ref="C1113:D1113"/>
    <mergeCell ref="B949:AK949"/>
    <mergeCell ref="C1121:J1121"/>
    <mergeCell ref="C1122:J1122"/>
    <mergeCell ref="C1123:J1123"/>
    <mergeCell ref="C1124:J1124"/>
    <mergeCell ref="C1125:J1125"/>
    <mergeCell ref="C1126:J1126"/>
    <mergeCell ref="C1127:J1127"/>
    <mergeCell ref="C1128:J1128"/>
    <mergeCell ref="C1129:J1129"/>
    <mergeCell ref="C1130:J1130"/>
    <mergeCell ref="C1115:J1115"/>
    <mergeCell ref="C1116:C1117"/>
    <mergeCell ref="D1116:D1117"/>
    <mergeCell ref="E1116:G1116"/>
    <mergeCell ref="H1116:J1116"/>
    <mergeCell ref="C1119:J1119"/>
    <mergeCell ref="C1120:J1120"/>
    <mergeCell ref="AH955:AJ955"/>
    <mergeCell ref="F956:F957"/>
    <mergeCell ref="G956:G957"/>
    <mergeCell ref="H956:H957"/>
    <mergeCell ref="I956:I957"/>
    <mergeCell ref="J956:J957"/>
    <mergeCell ref="K956:K957"/>
    <mergeCell ref="L956:L957"/>
    <mergeCell ref="C1107:G1107"/>
    <mergeCell ref="E955:E957"/>
    <mergeCell ref="F955:R955"/>
    <mergeCell ref="S955:AC955"/>
    <mergeCell ref="AD955:AG955"/>
    <mergeCell ref="B958:C958"/>
    <mergeCell ref="B959:C959"/>
    <mergeCell ref="B960:C960"/>
    <mergeCell ref="B962:C962"/>
    <mergeCell ref="D962:G962"/>
    <mergeCell ref="B963:C963"/>
    <mergeCell ref="B964:C964"/>
    <mergeCell ref="D964:G964"/>
    <mergeCell ref="C1096:G1096"/>
    <mergeCell ref="AC1051:AC1052"/>
    <mergeCell ref="AD1051:AD1052"/>
    <mergeCell ref="AE1051:AE1052"/>
    <mergeCell ref="AF1051:AF1052"/>
    <mergeCell ref="B1044:AK1044"/>
    <mergeCell ref="Y974:Y975"/>
    <mergeCell ref="Z974:Z975"/>
    <mergeCell ref="M956:N956"/>
    <mergeCell ref="O956:O957"/>
    <mergeCell ref="P956:P957"/>
    <mergeCell ref="Q956:Q957"/>
    <mergeCell ref="R956:R957"/>
    <mergeCell ref="S956:S957"/>
    <mergeCell ref="Z956:Z957"/>
    <mergeCell ref="AA956:AA957"/>
    <mergeCell ref="AB956:AB957"/>
    <mergeCell ref="AC956:AC957"/>
    <mergeCell ref="AD956:AD957"/>
    <mergeCell ref="B953:C953"/>
    <mergeCell ref="B954:C954"/>
    <mergeCell ref="D954:Q954"/>
    <mergeCell ref="B955:C957"/>
    <mergeCell ref="D955:D957"/>
    <mergeCell ref="T956:T957"/>
    <mergeCell ref="U956:U957"/>
    <mergeCell ref="V956:V957"/>
    <mergeCell ref="W956:W957"/>
    <mergeCell ref="X956:X957"/>
    <mergeCell ref="Y956:Y957"/>
    <mergeCell ref="S861:AC861"/>
    <mergeCell ref="G1097:G1098"/>
    <mergeCell ref="D1098:F1098"/>
    <mergeCell ref="G1099:G1102"/>
    <mergeCell ref="G1103:G1104"/>
    <mergeCell ref="C1106:G1106"/>
    <mergeCell ref="B1084:C1084"/>
    <mergeCell ref="B1053:C1053"/>
    <mergeCell ref="B1070:C1070"/>
    <mergeCell ref="B1071:C1071"/>
    <mergeCell ref="B1072:C1072"/>
    <mergeCell ref="D1072:G1072"/>
    <mergeCell ref="B1068:C1068"/>
    <mergeCell ref="B1054:C1054"/>
    <mergeCell ref="B1055:C1055"/>
    <mergeCell ref="B1056:C1056"/>
    <mergeCell ref="B1057:C1057"/>
    <mergeCell ref="B1058:C1058"/>
    <mergeCell ref="B1059:C1059"/>
    <mergeCell ref="B1060:C1060"/>
    <mergeCell ref="B1061:C1061"/>
    <mergeCell ref="D951:F951"/>
    <mergeCell ref="B952:C952"/>
    <mergeCell ref="D952:E952"/>
    <mergeCell ref="B915:C915"/>
    <mergeCell ref="L899:L900"/>
    <mergeCell ref="M899:N899"/>
    <mergeCell ref="O899:O900"/>
    <mergeCell ref="B894:C894"/>
    <mergeCell ref="B895:C895"/>
    <mergeCell ref="D908:G908"/>
    <mergeCell ref="B902:C902"/>
    <mergeCell ref="D907:G907"/>
    <mergeCell ref="P899:P900"/>
    <mergeCell ref="Q899:Q900"/>
    <mergeCell ref="R899:R900"/>
    <mergeCell ref="S899:S900"/>
    <mergeCell ref="T899:T900"/>
    <mergeCell ref="B911:AK911"/>
    <mergeCell ref="D913:F913"/>
    <mergeCell ref="B916:C916"/>
    <mergeCell ref="D916:Q916"/>
    <mergeCell ref="B906:C906"/>
    <mergeCell ref="D906:G906"/>
    <mergeCell ref="D936:F936"/>
    <mergeCell ref="B937:C937"/>
    <mergeCell ref="D937:E937"/>
    <mergeCell ref="B939:C939"/>
    <mergeCell ref="D939:Q939"/>
    <mergeCell ref="B918:C920"/>
    <mergeCell ref="D918:D920"/>
    <mergeCell ref="E918:E920"/>
    <mergeCell ref="F918:R918"/>
    <mergeCell ref="B907:C907"/>
    <mergeCell ref="B908:C908"/>
    <mergeCell ref="AD918:AG918"/>
    <mergeCell ref="AH918:AJ918"/>
    <mergeCell ref="F919:F920"/>
    <mergeCell ref="G919:G920"/>
    <mergeCell ref="H919:H920"/>
    <mergeCell ref="I919:I920"/>
    <mergeCell ref="J919:J920"/>
    <mergeCell ref="K919:K920"/>
    <mergeCell ref="L919:L920"/>
    <mergeCell ref="M919:N919"/>
    <mergeCell ref="V899:V900"/>
    <mergeCell ref="W899:W900"/>
    <mergeCell ref="X899:X900"/>
    <mergeCell ref="B904:C904"/>
    <mergeCell ref="B901:C901"/>
    <mergeCell ref="B903:C903"/>
    <mergeCell ref="AJ919:AJ920"/>
    <mergeCell ref="B914:C914"/>
    <mergeCell ref="S918:AC918"/>
    <mergeCell ref="AI899:AI900"/>
    <mergeCell ref="AJ899:AJ900"/>
    <mergeCell ref="F899:F900"/>
    <mergeCell ref="G899:G900"/>
    <mergeCell ref="H899:H900"/>
    <mergeCell ref="I899:I900"/>
    <mergeCell ref="J899:J900"/>
    <mergeCell ref="K899:K900"/>
    <mergeCell ref="Z899:Z900"/>
    <mergeCell ref="AA899:AA900"/>
    <mergeCell ref="AB899:AB900"/>
    <mergeCell ref="B921:C921"/>
    <mergeCell ref="X941:X942"/>
    <mergeCell ref="Y941:Y942"/>
    <mergeCell ref="Z941:Z942"/>
    <mergeCell ref="AA941:AA942"/>
    <mergeCell ref="AB941:AB942"/>
    <mergeCell ref="AC941:AC942"/>
    <mergeCell ref="AD941:AD942"/>
    <mergeCell ref="AE941:AE942"/>
    <mergeCell ref="AF919:AF920"/>
    <mergeCell ref="AG919:AG920"/>
    <mergeCell ref="AH919:AH920"/>
    <mergeCell ref="AI919:AI920"/>
    <mergeCell ref="S919:S920"/>
    <mergeCell ref="T919:T920"/>
    <mergeCell ref="U919:U920"/>
    <mergeCell ref="V919:V920"/>
    <mergeCell ref="W919:W920"/>
    <mergeCell ref="X919:X920"/>
    <mergeCell ref="D931:G931"/>
    <mergeCell ref="B934:AK934"/>
    <mergeCell ref="Y919:Y920"/>
    <mergeCell ref="Z919:Z920"/>
    <mergeCell ref="AA919:AA920"/>
    <mergeCell ref="AB919:AB920"/>
    <mergeCell ref="AC919:AC920"/>
    <mergeCell ref="AD919:AD920"/>
    <mergeCell ref="AE919:AE920"/>
    <mergeCell ref="AF941:AF942"/>
    <mergeCell ref="B927:C927"/>
    <mergeCell ref="B929:C929"/>
    <mergeCell ref="D929:G929"/>
    <mergeCell ref="B931:C931"/>
    <mergeCell ref="AG941:AG942"/>
    <mergeCell ref="AH941:AH942"/>
    <mergeCell ref="AI941:AI942"/>
    <mergeCell ref="AJ941:AJ942"/>
    <mergeCell ref="B943:C943"/>
    <mergeCell ref="B926:C926"/>
    <mergeCell ref="D930:G930"/>
    <mergeCell ref="O919:O920"/>
    <mergeCell ref="P919:P920"/>
    <mergeCell ref="Q919:Q920"/>
    <mergeCell ref="R919:R920"/>
    <mergeCell ref="B922:C922"/>
    <mergeCell ref="B923:C923"/>
    <mergeCell ref="B945:C945"/>
    <mergeCell ref="D945:G945"/>
    <mergeCell ref="B946:C946"/>
    <mergeCell ref="D946:G946"/>
    <mergeCell ref="B930:C930"/>
    <mergeCell ref="B940:C942"/>
    <mergeCell ref="D940:D942"/>
    <mergeCell ref="E940:E942"/>
    <mergeCell ref="F940:R940"/>
    <mergeCell ref="S940:AC940"/>
    <mergeCell ref="AD940:AG940"/>
    <mergeCell ref="AH940:AJ940"/>
    <mergeCell ref="F941:F942"/>
    <mergeCell ref="G941:G942"/>
    <mergeCell ref="H941:H942"/>
    <mergeCell ref="I941:I942"/>
    <mergeCell ref="J941:J942"/>
    <mergeCell ref="K941:K942"/>
    <mergeCell ref="L941:L942"/>
    <mergeCell ref="M941:N941"/>
    <mergeCell ref="O941:O942"/>
    <mergeCell ref="P941:P942"/>
    <mergeCell ref="Q941:Q942"/>
    <mergeCell ref="R941:R942"/>
    <mergeCell ref="S941:S942"/>
    <mergeCell ref="T941:T942"/>
    <mergeCell ref="U941:U942"/>
    <mergeCell ref="V941:V942"/>
    <mergeCell ref="W941:W942"/>
    <mergeCell ref="B924:C924"/>
    <mergeCell ref="B925:C925"/>
    <mergeCell ref="E898:E900"/>
    <mergeCell ref="F898:R898"/>
    <mergeCell ref="B861:C863"/>
    <mergeCell ref="D861:D863"/>
    <mergeCell ref="E861:E863"/>
    <mergeCell ref="F861:R861"/>
    <mergeCell ref="P879:P880"/>
    <mergeCell ref="Q879:Q880"/>
    <mergeCell ref="D876:Q876"/>
    <mergeCell ref="B881:C881"/>
    <mergeCell ref="B883:C883"/>
    <mergeCell ref="B884:C884"/>
    <mergeCell ref="B878:C880"/>
    <mergeCell ref="E878:E880"/>
    <mergeCell ref="F878:R878"/>
    <mergeCell ref="B874:C874"/>
    <mergeCell ref="B875:C875"/>
    <mergeCell ref="O862:O863"/>
    <mergeCell ref="P862:P863"/>
    <mergeCell ref="B888:C888"/>
    <mergeCell ref="D888:G888"/>
    <mergeCell ref="B891:AK891"/>
    <mergeCell ref="D893:F893"/>
    <mergeCell ref="AD898:AG898"/>
    <mergeCell ref="AD878:AG878"/>
    <mergeCell ref="B882:C882"/>
    <mergeCell ref="D887:G887"/>
    <mergeCell ref="AH878:AJ878"/>
    <mergeCell ref="F879:F880"/>
    <mergeCell ref="G879:G880"/>
    <mergeCell ref="H879:H880"/>
    <mergeCell ref="I879:I880"/>
    <mergeCell ref="AB879:AB880"/>
    <mergeCell ref="AC879:AC880"/>
    <mergeCell ref="AD879:AD880"/>
    <mergeCell ref="T879:T880"/>
    <mergeCell ref="AH898:AJ898"/>
    <mergeCell ref="B886:C886"/>
    <mergeCell ref="B898:C900"/>
    <mergeCell ref="D898:D900"/>
    <mergeCell ref="B887:C887"/>
    <mergeCell ref="S879:S880"/>
    <mergeCell ref="S878:AC878"/>
    <mergeCell ref="S898:AC898"/>
    <mergeCell ref="AG899:AG900"/>
    <mergeCell ref="AH899:AH900"/>
    <mergeCell ref="Y899:Y900"/>
    <mergeCell ref="AC899:AC900"/>
    <mergeCell ref="AD899:AD900"/>
    <mergeCell ref="AE899:AE900"/>
    <mergeCell ref="AF899:AF900"/>
    <mergeCell ref="AG879:AG880"/>
    <mergeCell ref="AH879:AH880"/>
    <mergeCell ref="D886:G886"/>
    <mergeCell ref="D878:D880"/>
    <mergeCell ref="J879:J880"/>
    <mergeCell ref="K879:K880"/>
    <mergeCell ref="L879:L880"/>
    <mergeCell ref="M879:N879"/>
    <mergeCell ref="O879:O880"/>
    <mergeCell ref="Z879:Z880"/>
    <mergeCell ref="U899:U900"/>
    <mergeCell ref="B896:C896"/>
    <mergeCell ref="D896:Q896"/>
    <mergeCell ref="AH861:AJ861"/>
    <mergeCell ref="F862:F863"/>
    <mergeCell ref="G862:G863"/>
    <mergeCell ref="H862:H863"/>
    <mergeCell ref="I862:I863"/>
    <mergeCell ref="D867:G867"/>
    <mergeCell ref="U879:U880"/>
    <mergeCell ref="V879:V880"/>
    <mergeCell ref="W879:W880"/>
    <mergeCell ref="X879:X880"/>
    <mergeCell ref="Y879:Y880"/>
    <mergeCell ref="AD862:AD863"/>
    <mergeCell ref="AE862:AE863"/>
    <mergeCell ref="AG862:AG863"/>
    <mergeCell ref="AH862:AH863"/>
    <mergeCell ref="AI862:AI863"/>
    <mergeCell ref="D873:F873"/>
    <mergeCell ref="B876:C876"/>
    <mergeCell ref="R879:R880"/>
    <mergeCell ref="B854:AK854"/>
    <mergeCell ref="D856:F856"/>
    <mergeCell ref="B857:C857"/>
    <mergeCell ref="B858:C858"/>
    <mergeCell ref="D859:Q859"/>
    <mergeCell ref="S862:S863"/>
    <mergeCell ref="T862:T863"/>
    <mergeCell ref="U862:U863"/>
    <mergeCell ref="V862:V863"/>
    <mergeCell ref="B868:C868"/>
    <mergeCell ref="B859:C859"/>
    <mergeCell ref="B864:C864"/>
    <mergeCell ref="W862:W863"/>
    <mergeCell ref="X862:X863"/>
    <mergeCell ref="Y862:Y863"/>
    <mergeCell ref="Z862:Z863"/>
    <mergeCell ref="AA862:AA863"/>
    <mergeCell ref="AB862:AB863"/>
    <mergeCell ref="AC862:AC863"/>
    <mergeCell ref="J862:J863"/>
    <mergeCell ref="B866:C866"/>
    <mergeCell ref="D866:G866"/>
    <mergeCell ref="AI879:AI880"/>
    <mergeCell ref="K862:K863"/>
    <mergeCell ref="L862:L863"/>
    <mergeCell ref="M862:N862"/>
    <mergeCell ref="AA879:AA880"/>
    <mergeCell ref="AE879:AE880"/>
    <mergeCell ref="AF879:AF880"/>
    <mergeCell ref="B851:C851"/>
    <mergeCell ref="D851:G851"/>
    <mergeCell ref="B843:C843"/>
    <mergeCell ref="B833:AK833"/>
    <mergeCell ref="D835:F835"/>
    <mergeCell ref="AC841:AC842"/>
    <mergeCell ref="AA717:AA718"/>
    <mergeCell ref="P717:P718"/>
    <mergeCell ref="Q717:Q718"/>
    <mergeCell ref="AD717:AD718"/>
    <mergeCell ref="D721:H721"/>
    <mergeCell ref="B723:C723"/>
    <mergeCell ref="D723:G723"/>
    <mergeCell ref="B719:C719"/>
    <mergeCell ref="B721:C721"/>
    <mergeCell ref="B722:C722"/>
    <mergeCell ref="D722:G722"/>
    <mergeCell ref="AF862:AF863"/>
    <mergeCell ref="AD861:AG861"/>
    <mergeCell ref="AJ862:AJ863"/>
    <mergeCell ref="Q862:Q863"/>
    <mergeCell ref="R862:R863"/>
    <mergeCell ref="AJ879:AJ880"/>
    <mergeCell ref="B867:C867"/>
    <mergeCell ref="D868:G868"/>
    <mergeCell ref="B871:AK871"/>
    <mergeCell ref="B713:C713"/>
    <mergeCell ref="D713:Q713"/>
    <mergeCell ref="S717:S718"/>
    <mergeCell ref="T717:T718"/>
    <mergeCell ref="B847:C847"/>
    <mergeCell ref="M841:N841"/>
    <mergeCell ref="Q841:Q842"/>
    <mergeCell ref="R841:R842"/>
    <mergeCell ref="B828:C828"/>
    <mergeCell ref="D828:G828"/>
    <mergeCell ref="B829:C829"/>
    <mergeCell ref="AB841:AB842"/>
    <mergeCell ref="Q814:Q815"/>
    <mergeCell ref="S840:AC840"/>
    <mergeCell ref="B816:C816"/>
    <mergeCell ref="S813:AC813"/>
    <mergeCell ref="S814:S815"/>
    <mergeCell ref="L814:L815"/>
    <mergeCell ref="G814:G815"/>
    <mergeCell ref="K814:K815"/>
    <mergeCell ref="X814:X815"/>
    <mergeCell ref="Y814:Y815"/>
    <mergeCell ref="M814:N814"/>
    <mergeCell ref="D836:E836"/>
    <mergeCell ref="B844:C844"/>
    <mergeCell ref="B845:C845"/>
    <mergeCell ref="B801:C801"/>
    <mergeCell ref="Z797:Z798"/>
    <mergeCell ref="AA797:AA798"/>
    <mergeCell ref="AB797:AB798"/>
    <mergeCell ref="B846:C846"/>
    <mergeCell ref="B779:C779"/>
    <mergeCell ref="O797:O798"/>
    <mergeCell ref="P797:P798"/>
    <mergeCell ref="Q797:Q798"/>
    <mergeCell ref="R797:R798"/>
    <mergeCell ref="S797:S798"/>
    <mergeCell ref="B810:C810"/>
    <mergeCell ref="B811:C811"/>
    <mergeCell ref="B803:C803"/>
    <mergeCell ref="D803:G803"/>
    <mergeCell ref="B806:AK806"/>
    <mergeCell ref="AI814:AI815"/>
    <mergeCell ref="AJ814:AJ815"/>
    <mergeCell ref="AG814:AG815"/>
    <mergeCell ref="AH814:AH815"/>
    <mergeCell ref="T814:T815"/>
    <mergeCell ref="U814:U815"/>
    <mergeCell ref="V814:V815"/>
    <mergeCell ref="W814:W815"/>
    <mergeCell ref="Z814:Z815"/>
    <mergeCell ref="AA814:AA815"/>
    <mergeCell ref="AB814:AB815"/>
    <mergeCell ref="AC814:AC815"/>
    <mergeCell ref="AH797:AH798"/>
    <mergeCell ref="AI797:AI798"/>
    <mergeCell ref="B804:C804"/>
    <mergeCell ref="AJ797:AJ798"/>
    <mergeCell ref="V797:V798"/>
    <mergeCell ref="W797:W798"/>
    <mergeCell ref="X797:X798"/>
    <mergeCell ref="O814:O815"/>
    <mergeCell ref="P814:P815"/>
    <mergeCell ref="AE814:AE815"/>
    <mergeCell ref="AF814:AF815"/>
    <mergeCell ref="B813:C815"/>
    <mergeCell ref="D813:D815"/>
    <mergeCell ref="AD813:AG813"/>
    <mergeCell ref="J797:J798"/>
    <mergeCell ref="K797:K798"/>
    <mergeCell ref="G797:G798"/>
    <mergeCell ref="H797:H798"/>
    <mergeCell ref="I797:I798"/>
    <mergeCell ref="B802:C802"/>
    <mergeCell ref="T797:T798"/>
    <mergeCell ref="U797:U798"/>
    <mergeCell ref="AE797:AE798"/>
    <mergeCell ref="AF797:AF798"/>
    <mergeCell ref="AG797:AG798"/>
    <mergeCell ref="D811:Q811"/>
    <mergeCell ref="AD814:AD815"/>
    <mergeCell ref="L797:L798"/>
    <mergeCell ref="M797:N797"/>
    <mergeCell ref="Y797:Y798"/>
    <mergeCell ref="AH840:AJ840"/>
    <mergeCell ref="F841:F842"/>
    <mergeCell ref="G841:G842"/>
    <mergeCell ref="H841:H842"/>
    <mergeCell ref="I841:I842"/>
    <mergeCell ref="J841:J842"/>
    <mergeCell ref="K841:K842"/>
    <mergeCell ref="L841:L842"/>
    <mergeCell ref="AE841:AE842"/>
    <mergeCell ref="AF841:AF842"/>
    <mergeCell ref="AG841:AG842"/>
    <mergeCell ref="AH841:AH842"/>
    <mergeCell ref="AI841:AI842"/>
    <mergeCell ref="AJ841:AJ842"/>
    <mergeCell ref="W841:W842"/>
    <mergeCell ref="X841:X842"/>
    <mergeCell ref="Y841:Y842"/>
    <mergeCell ref="Z841:Z842"/>
    <mergeCell ref="AA841:AA842"/>
    <mergeCell ref="AD841:AD842"/>
    <mergeCell ref="O841:O842"/>
    <mergeCell ref="P841:P842"/>
    <mergeCell ref="AD840:AG840"/>
    <mergeCell ref="D849:H849"/>
    <mergeCell ref="D850:H850"/>
    <mergeCell ref="D809:E809"/>
    <mergeCell ref="B817:C817"/>
    <mergeCell ref="B818:C818"/>
    <mergeCell ref="B819:C819"/>
    <mergeCell ref="B821:C821"/>
    <mergeCell ref="B825:C825"/>
    <mergeCell ref="B826:C826"/>
    <mergeCell ref="D829:G829"/>
    <mergeCell ref="B830:C830"/>
    <mergeCell ref="D830:G830"/>
    <mergeCell ref="B820:C820"/>
    <mergeCell ref="B836:C836"/>
    <mergeCell ref="B837:C837"/>
    <mergeCell ref="B838:C838"/>
    <mergeCell ref="D838:Q838"/>
    <mergeCell ref="B840:C842"/>
    <mergeCell ref="D840:D842"/>
    <mergeCell ref="E840:E842"/>
    <mergeCell ref="F840:R840"/>
    <mergeCell ref="B822:C822"/>
    <mergeCell ref="B823:C823"/>
    <mergeCell ref="B824:C824"/>
    <mergeCell ref="B849:C849"/>
    <mergeCell ref="B850:C850"/>
    <mergeCell ref="R814:R815"/>
    <mergeCell ref="D953:Q953"/>
    <mergeCell ref="D915:Q915"/>
    <mergeCell ref="D895:Q895"/>
    <mergeCell ref="D875:Q875"/>
    <mergeCell ref="D858:Q858"/>
    <mergeCell ref="D837:Q837"/>
    <mergeCell ref="D810:Q810"/>
    <mergeCell ref="S841:S842"/>
    <mergeCell ref="T841:T842"/>
    <mergeCell ref="U841:U842"/>
    <mergeCell ref="V841:V842"/>
    <mergeCell ref="B789:AK789"/>
    <mergeCell ref="D791:F791"/>
    <mergeCell ref="B792:C792"/>
    <mergeCell ref="B793:C793"/>
    <mergeCell ref="D793:Q793"/>
    <mergeCell ref="B794:C794"/>
    <mergeCell ref="D794:Q794"/>
    <mergeCell ref="B796:C798"/>
    <mergeCell ref="D796:D798"/>
    <mergeCell ref="E796:E798"/>
    <mergeCell ref="F796:R796"/>
    <mergeCell ref="S796:AC796"/>
    <mergeCell ref="AD796:AG796"/>
    <mergeCell ref="AH796:AJ796"/>
    <mergeCell ref="F797:F798"/>
    <mergeCell ref="AH813:AJ813"/>
    <mergeCell ref="F814:F815"/>
    <mergeCell ref="AD797:AD798"/>
    <mergeCell ref="B831:C831"/>
    <mergeCell ref="D792:E792"/>
    <mergeCell ref="D801:G801"/>
    <mergeCell ref="W761:W762"/>
    <mergeCell ref="AC797:AC798"/>
    <mergeCell ref="Z734:Z735"/>
    <mergeCell ref="AA734:AA735"/>
    <mergeCell ref="AB734:AB735"/>
    <mergeCell ref="AC734:AC735"/>
    <mergeCell ref="AD734:AD735"/>
    <mergeCell ref="AE734:AE735"/>
    <mergeCell ref="AF734:AF735"/>
    <mergeCell ref="T734:T735"/>
    <mergeCell ref="U734:U735"/>
    <mergeCell ref="V734:V735"/>
    <mergeCell ref="W734:W735"/>
    <mergeCell ref="X734:X735"/>
    <mergeCell ref="X761:X762"/>
    <mergeCell ref="Y761:Y762"/>
    <mergeCell ref="Z761:Z762"/>
    <mergeCell ref="AA761:AA762"/>
    <mergeCell ref="AB761:AB762"/>
    <mergeCell ref="AC761:AC762"/>
    <mergeCell ref="B729:C729"/>
    <mergeCell ref="D730:Q730"/>
    <mergeCell ref="S733:AC733"/>
    <mergeCell ref="AD733:AG733"/>
    <mergeCell ref="AH733:AJ733"/>
    <mergeCell ref="F734:F735"/>
    <mergeCell ref="G734:G735"/>
    <mergeCell ref="H734:H735"/>
    <mergeCell ref="I734:I735"/>
    <mergeCell ref="J734:J735"/>
    <mergeCell ref="K734:K735"/>
    <mergeCell ref="L734:L735"/>
    <mergeCell ref="M734:N734"/>
    <mergeCell ref="Y622:Y623"/>
    <mergeCell ref="Z622:Z623"/>
    <mergeCell ref="X622:X623"/>
    <mergeCell ref="W679:W680"/>
    <mergeCell ref="X679:X680"/>
    <mergeCell ref="Y679:Y680"/>
    <mergeCell ref="Z679:Z680"/>
    <mergeCell ref="S642:S643"/>
    <mergeCell ref="AJ734:AJ735"/>
    <mergeCell ref="AE622:AE623"/>
    <mergeCell ref="AF622:AF623"/>
    <mergeCell ref="AG622:AG623"/>
    <mergeCell ref="AH622:AH623"/>
    <mergeCell ref="B709:AK709"/>
    <mergeCell ref="D711:F711"/>
    <mergeCell ref="D712:E712"/>
    <mergeCell ref="B716:C718"/>
    <mergeCell ref="D716:D718"/>
    <mergeCell ref="E716:E718"/>
    <mergeCell ref="D784:G784"/>
    <mergeCell ref="D785:G785"/>
    <mergeCell ref="AG734:AG735"/>
    <mergeCell ref="AH734:AH735"/>
    <mergeCell ref="AI734:AI735"/>
    <mergeCell ref="B770:C770"/>
    <mergeCell ref="B771:C771"/>
    <mergeCell ref="B766:C766"/>
    <mergeCell ref="B782:C782"/>
    <mergeCell ref="B777:C777"/>
    <mergeCell ref="B778:C778"/>
    <mergeCell ref="B767:C767"/>
    <mergeCell ref="B768:C768"/>
    <mergeCell ref="B769:C769"/>
    <mergeCell ref="S761:S762"/>
    <mergeCell ref="B751:C751"/>
    <mergeCell ref="B741:C741"/>
    <mergeCell ref="B742:C742"/>
    <mergeCell ref="B743:C743"/>
    <mergeCell ref="B744:C744"/>
    <mergeCell ref="B739:C739"/>
    <mergeCell ref="AE761:AE762"/>
    <mergeCell ref="AF761:AF762"/>
    <mergeCell ref="AG761:AG762"/>
    <mergeCell ref="AH761:AH762"/>
    <mergeCell ref="AI761:AI762"/>
    <mergeCell ref="B785:C785"/>
    <mergeCell ref="B780:C780"/>
    <mergeCell ref="B781:C781"/>
    <mergeCell ref="B772:C772"/>
    <mergeCell ref="B773:C773"/>
    <mergeCell ref="V761:V762"/>
    <mergeCell ref="AJ761:AJ762"/>
    <mergeCell ref="B753:AK753"/>
    <mergeCell ref="D755:F755"/>
    <mergeCell ref="B757:C757"/>
    <mergeCell ref="D757:Q757"/>
    <mergeCell ref="B758:C758"/>
    <mergeCell ref="D758:Q758"/>
    <mergeCell ref="B760:C762"/>
    <mergeCell ref="D760:D762"/>
    <mergeCell ref="E760:E762"/>
    <mergeCell ref="F760:R760"/>
    <mergeCell ref="S760:AC760"/>
    <mergeCell ref="AD760:AG760"/>
    <mergeCell ref="AH760:AJ760"/>
    <mergeCell ref="O734:O735"/>
    <mergeCell ref="P734:P735"/>
    <mergeCell ref="Q734:Q735"/>
    <mergeCell ref="B749:C749"/>
    <mergeCell ref="B750:C750"/>
    <mergeCell ref="D750:G750"/>
    <mergeCell ref="B733:C735"/>
    <mergeCell ref="D733:D735"/>
    <mergeCell ref="E733:E735"/>
    <mergeCell ref="F733:R733"/>
    <mergeCell ref="R734:R735"/>
    <mergeCell ref="S734:S735"/>
    <mergeCell ref="I761:I762"/>
    <mergeCell ref="J761:J762"/>
    <mergeCell ref="K761:K762"/>
    <mergeCell ref="L761:L762"/>
    <mergeCell ref="T761:T762"/>
    <mergeCell ref="U761:U762"/>
    <mergeCell ref="B786:C786"/>
    <mergeCell ref="B776:C776"/>
    <mergeCell ref="B775:C775"/>
    <mergeCell ref="D749:G749"/>
    <mergeCell ref="D748:H748"/>
    <mergeCell ref="D729:E729"/>
    <mergeCell ref="B736:C736"/>
    <mergeCell ref="B737:C737"/>
    <mergeCell ref="B738:C738"/>
    <mergeCell ref="B746:C746"/>
    <mergeCell ref="B740:C740"/>
    <mergeCell ref="D786:G786"/>
    <mergeCell ref="G761:G762"/>
    <mergeCell ref="D808:F808"/>
    <mergeCell ref="B809:C809"/>
    <mergeCell ref="E813:E815"/>
    <mergeCell ref="F813:R813"/>
    <mergeCell ref="H761:H762"/>
    <mergeCell ref="M761:N761"/>
    <mergeCell ref="O761:O762"/>
    <mergeCell ref="P761:P762"/>
    <mergeCell ref="Q761:Q762"/>
    <mergeCell ref="R761:R762"/>
    <mergeCell ref="H814:H815"/>
    <mergeCell ref="I814:I815"/>
    <mergeCell ref="J814:J815"/>
    <mergeCell ref="D802:G802"/>
    <mergeCell ref="B756:C756"/>
    <mergeCell ref="B784:C784"/>
    <mergeCell ref="F761:F762"/>
    <mergeCell ref="B787:C787"/>
    <mergeCell ref="B765:C765"/>
    <mergeCell ref="B774:C774"/>
    <mergeCell ref="D731:Q731"/>
    <mergeCell ref="U717:U718"/>
    <mergeCell ref="V717:V718"/>
    <mergeCell ref="W717:W718"/>
    <mergeCell ref="X717:X718"/>
    <mergeCell ref="D756:E756"/>
    <mergeCell ref="AD761:AD762"/>
    <mergeCell ref="B763:C763"/>
    <mergeCell ref="B764:C764"/>
    <mergeCell ref="B745:C745"/>
    <mergeCell ref="B748:C748"/>
    <mergeCell ref="Y734:Y735"/>
    <mergeCell ref="B724:C724"/>
    <mergeCell ref="B712:C712"/>
    <mergeCell ref="F622:F623"/>
    <mergeCell ref="G622:G623"/>
    <mergeCell ref="H622:H623"/>
    <mergeCell ref="AA622:AA623"/>
    <mergeCell ref="AB622:AB623"/>
    <mergeCell ref="AC622:AC623"/>
    <mergeCell ref="AD622:AD623"/>
    <mergeCell ref="B630:C630"/>
    <mergeCell ref="D630:G630"/>
    <mergeCell ref="B631:C631"/>
    <mergeCell ref="D631:G631"/>
    <mergeCell ref="B624:C624"/>
    <mergeCell ref="B621:C623"/>
    <mergeCell ref="B730:C730"/>
    <mergeCell ref="B731:C731"/>
    <mergeCell ref="B726:AK726"/>
    <mergeCell ref="D728:F728"/>
    <mergeCell ref="H536:H537"/>
    <mergeCell ref="O536:O537"/>
    <mergeCell ref="X536:X537"/>
    <mergeCell ref="AJ570:AJ571"/>
    <mergeCell ref="U570:U571"/>
    <mergeCell ref="V570:V571"/>
    <mergeCell ref="W570:W571"/>
    <mergeCell ref="X570:X571"/>
    <mergeCell ref="Y570:Y571"/>
    <mergeCell ref="Z570:Z571"/>
    <mergeCell ref="B572:C572"/>
    <mergeCell ref="B574:C574"/>
    <mergeCell ref="D574:H574"/>
    <mergeCell ref="B575:C575"/>
    <mergeCell ref="D575:G575"/>
    <mergeCell ref="AH570:AH571"/>
    <mergeCell ref="AI570:AI571"/>
    <mergeCell ref="X553:X554"/>
    <mergeCell ref="Y553:Y554"/>
    <mergeCell ref="Z553:Z554"/>
    <mergeCell ref="AA553:AA554"/>
    <mergeCell ref="AB553:AB554"/>
    <mergeCell ref="AC553:AC554"/>
    <mergeCell ref="AD553:AD554"/>
    <mergeCell ref="AE553:AE554"/>
    <mergeCell ref="AA605:AA606"/>
    <mergeCell ref="AB605:AB606"/>
    <mergeCell ref="U587:U588"/>
    <mergeCell ref="V587:V588"/>
    <mergeCell ref="W587:W588"/>
    <mergeCell ref="X587:X588"/>
    <mergeCell ref="T553:T554"/>
    <mergeCell ref="U553:U554"/>
    <mergeCell ref="V553:V554"/>
    <mergeCell ref="W553:W554"/>
    <mergeCell ref="B618:C618"/>
    <mergeCell ref="D618:Q618"/>
    <mergeCell ref="D616:I616"/>
    <mergeCell ref="B540:C540"/>
    <mergeCell ref="D540:H540"/>
    <mergeCell ref="B541:C541"/>
    <mergeCell ref="D541:H541"/>
    <mergeCell ref="B607:C607"/>
    <mergeCell ref="B609:C609"/>
    <mergeCell ref="D609:H609"/>
    <mergeCell ref="AA587:AA588"/>
    <mergeCell ref="D602:Q602"/>
    <mergeCell ref="B604:C606"/>
    <mergeCell ref="H587:H588"/>
    <mergeCell ref="I587:I588"/>
    <mergeCell ref="Q605:Q606"/>
    <mergeCell ref="R605:R606"/>
    <mergeCell ref="AB587:AB588"/>
    <mergeCell ref="E518:E519"/>
    <mergeCell ref="F518:F519"/>
    <mergeCell ref="G518:G519"/>
    <mergeCell ref="H518:H519"/>
    <mergeCell ref="AD518:AD519"/>
    <mergeCell ref="AE518:AE519"/>
    <mergeCell ref="U518:U519"/>
    <mergeCell ref="V518:V519"/>
    <mergeCell ref="W518:W519"/>
    <mergeCell ref="X518:X519"/>
    <mergeCell ref="O518:O519"/>
    <mergeCell ref="P518:P519"/>
    <mergeCell ref="B522:C522"/>
    <mergeCell ref="D522:H522"/>
    <mergeCell ref="M518:M519"/>
    <mergeCell ref="D621:D623"/>
    <mergeCell ref="E621:E623"/>
    <mergeCell ref="F621:R621"/>
    <mergeCell ref="S621:AC621"/>
    <mergeCell ref="Z518:Z519"/>
    <mergeCell ref="I518:I519"/>
    <mergeCell ref="J518:J519"/>
    <mergeCell ref="K518:L518"/>
    <mergeCell ref="B523:C523"/>
    <mergeCell ref="D523:H523"/>
    <mergeCell ref="Y536:Y537"/>
    <mergeCell ref="Z536:Z537"/>
    <mergeCell ref="AA536:AA537"/>
    <mergeCell ref="AB536:AB537"/>
    <mergeCell ref="AC536:AC537"/>
    <mergeCell ref="Y605:Y606"/>
    <mergeCell ref="Z605:Z606"/>
    <mergeCell ref="AA500:AA501"/>
    <mergeCell ref="AB500:AB501"/>
    <mergeCell ref="AB468:AB469"/>
    <mergeCell ref="V468:V469"/>
    <mergeCell ref="W468:W469"/>
    <mergeCell ref="X468:X469"/>
    <mergeCell ref="I450:I451"/>
    <mergeCell ref="I500:I501"/>
    <mergeCell ref="J500:J501"/>
    <mergeCell ref="K500:L500"/>
    <mergeCell ref="U468:U469"/>
    <mergeCell ref="AD450:AD451"/>
    <mergeCell ref="Q518:Q519"/>
    <mergeCell ref="R518:R519"/>
    <mergeCell ref="AC518:AC519"/>
    <mergeCell ref="B520:C520"/>
    <mergeCell ref="AB518:AB519"/>
    <mergeCell ref="AA518:AA519"/>
    <mergeCell ref="B509:AF509"/>
    <mergeCell ref="D511:F511"/>
    <mergeCell ref="B512:C512"/>
    <mergeCell ref="D512:F512"/>
    <mergeCell ref="B513:C513"/>
    <mergeCell ref="D513:F513"/>
    <mergeCell ref="B515:C515"/>
    <mergeCell ref="D515:Q515"/>
    <mergeCell ref="B517:C519"/>
    <mergeCell ref="D517:D519"/>
    <mergeCell ref="E517:P517"/>
    <mergeCell ref="Q517:Y517"/>
    <mergeCell ref="Z517:AB517"/>
    <mergeCell ref="AC517:AE517"/>
    <mergeCell ref="AD500:AD501"/>
    <mergeCell ref="AE500:AE501"/>
    <mergeCell ref="M500:M501"/>
    <mergeCell ref="N500:N501"/>
    <mergeCell ref="O468:O469"/>
    <mergeCell ref="P468:P469"/>
    <mergeCell ref="Q468:Q469"/>
    <mergeCell ref="R468:R469"/>
    <mergeCell ref="S468:S469"/>
    <mergeCell ref="T468:T469"/>
    <mergeCell ref="B383:C383"/>
    <mergeCell ref="B375:C375"/>
    <mergeCell ref="B437:C437"/>
    <mergeCell ref="D437:H437"/>
    <mergeCell ref="B505:C505"/>
    <mergeCell ref="B494:C494"/>
    <mergeCell ref="B495:C495"/>
    <mergeCell ref="B497:C497"/>
    <mergeCell ref="Y378:Y379"/>
    <mergeCell ref="Z378:Z379"/>
    <mergeCell ref="AA378:AA379"/>
    <mergeCell ref="AB378:AB379"/>
    <mergeCell ref="W378:W379"/>
    <mergeCell ref="X378:X379"/>
    <mergeCell ref="P500:P501"/>
    <mergeCell ref="Q500:Q501"/>
    <mergeCell ref="D505:H505"/>
    <mergeCell ref="O500:O501"/>
    <mergeCell ref="R500:R501"/>
    <mergeCell ref="S500:S501"/>
    <mergeCell ref="T500:T501"/>
    <mergeCell ref="U500:U501"/>
    <mergeCell ref="D473:H473"/>
    <mergeCell ref="M450:M451"/>
    <mergeCell ref="B470:C470"/>
    <mergeCell ref="B472:C472"/>
    <mergeCell ref="H450:H451"/>
    <mergeCell ref="J450:J451"/>
    <mergeCell ref="K450:L450"/>
    <mergeCell ref="B459:AF459"/>
    <mergeCell ref="D461:F461"/>
    <mergeCell ref="H468:H469"/>
    <mergeCell ref="I468:I469"/>
    <mergeCell ref="J468:J469"/>
    <mergeCell ref="K468:L468"/>
    <mergeCell ref="M468:M469"/>
    <mergeCell ref="N468:N469"/>
    <mergeCell ref="AC468:AC469"/>
    <mergeCell ref="AD468:AD469"/>
    <mergeCell ref="AE468:AE469"/>
    <mergeCell ref="B477:AF477"/>
    <mergeCell ref="B473:C473"/>
    <mergeCell ref="Y468:Y469"/>
    <mergeCell ref="Z468:Z469"/>
    <mergeCell ref="AA468:AA469"/>
    <mergeCell ref="AC499:AE499"/>
    <mergeCell ref="D493:F493"/>
    <mergeCell ref="D494:F494"/>
    <mergeCell ref="D495:F495"/>
    <mergeCell ref="D497:Q497"/>
    <mergeCell ref="B462:C462"/>
    <mergeCell ref="B465:C465"/>
    <mergeCell ref="D465:Q465"/>
    <mergeCell ref="B467:C469"/>
    <mergeCell ref="D467:D469"/>
    <mergeCell ref="E467:P467"/>
    <mergeCell ref="Q467:Y467"/>
    <mergeCell ref="Z467:AB467"/>
    <mergeCell ref="AC467:AE467"/>
    <mergeCell ref="E468:E469"/>
    <mergeCell ref="F468:F469"/>
    <mergeCell ref="G468:G469"/>
    <mergeCell ref="D499:D501"/>
    <mergeCell ref="E499:P499"/>
    <mergeCell ref="Q499:Y499"/>
    <mergeCell ref="Z499:AB499"/>
    <mergeCell ref="V500:V501"/>
    <mergeCell ref="W500:W501"/>
    <mergeCell ref="X500:X501"/>
    <mergeCell ref="Y500:Y501"/>
    <mergeCell ref="Z500:Z501"/>
    <mergeCell ref="AC500:AC501"/>
    <mergeCell ref="AC449:AE449"/>
    <mergeCell ref="E450:E451"/>
    <mergeCell ref="F450:F451"/>
    <mergeCell ref="G450:G451"/>
    <mergeCell ref="B452:C452"/>
    <mergeCell ref="D445:F445"/>
    <mergeCell ref="B447:C447"/>
    <mergeCell ref="AE450:AE451"/>
    <mergeCell ref="O450:O451"/>
    <mergeCell ref="P450:P451"/>
    <mergeCell ref="Q450:Q451"/>
    <mergeCell ref="R450:R451"/>
    <mergeCell ref="S450:S451"/>
    <mergeCell ref="T450:T451"/>
    <mergeCell ref="D472:H472"/>
    <mergeCell ref="D462:F462"/>
    <mergeCell ref="B463:C463"/>
    <mergeCell ref="D463:F463"/>
    <mergeCell ref="J432:J433"/>
    <mergeCell ref="K432:L432"/>
    <mergeCell ref="N432:N433"/>
    <mergeCell ref="O432:O433"/>
    <mergeCell ref="P432:P433"/>
    <mergeCell ref="Q432:Q433"/>
    <mergeCell ref="R432:R433"/>
    <mergeCell ref="S432:S433"/>
    <mergeCell ref="T432:T433"/>
    <mergeCell ref="U432:U433"/>
    <mergeCell ref="V432:V433"/>
    <mergeCell ref="W432:W433"/>
    <mergeCell ref="X432:X433"/>
    <mergeCell ref="AC432:AC433"/>
    <mergeCell ref="D454:H454"/>
    <mergeCell ref="B455:C455"/>
    <mergeCell ref="D455:H455"/>
    <mergeCell ref="N450:N451"/>
    <mergeCell ref="AB450:AB451"/>
    <mergeCell ref="AC450:AC451"/>
    <mergeCell ref="B454:C454"/>
    <mergeCell ref="B441:AF441"/>
    <mergeCell ref="D443:F443"/>
    <mergeCell ref="B444:C444"/>
    <mergeCell ref="D444:F444"/>
    <mergeCell ref="B445:C445"/>
    <mergeCell ref="D447:Q447"/>
    <mergeCell ref="B449:C451"/>
    <mergeCell ref="D449:D451"/>
    <mergeCell ref="E449:P449"/>
    <mergeCell ref="Q449:Y449"/>
    <mergeCell ref="Z449:AB449"/>
    <mergeCell ref="AB396:AB397"/>
    <mergeCell ref="AC396:AC397"/>
    <mergeCell ref="AD396:AD397"/>
    <mergeCell ref="AE396:AE397"/>
    <mergeCell ref="D408:F408"/>
    <mergeCell ref="B398:C398"/>
    <mergeCell ref="U450:U451"/>
    <mergeCell ref="V450:V451"/>
    <mergeCell ref="W450:W451"/>
    <mergeCell ref="X450:X451"/>
    <mergeCell ref="Y450:Y451"/>
    <mergeCell ref="Z450:Z451"/>
    <mergeCell ref="AA450:AA451"/>
    <mergeCell ref="AD432:AD433"/>
    <mergeCell ref="AE432:AE433"/>
    <mergeCell ref="B409:C409"/>
    <mergeCell ref="D409:F409"/>
    <mergeCell ref="B411:C411"/>
    <mergeCell ref="D411:Q411"/>
    <mergeCell ref="B413:C415"/>
    <mergeCell ref="D413:D415"/>
    <mergeCell ref="E413:P413"/>
    <mergeCell ref="Q413:Y413"/>
    <mergeCell ref="Z413:AB413"/>
    <mergeCell ref="AC413:AE413"/>
    <mergeCell ref="E414:E415"/>
    <mergeCell ref="F414:F415"/>
    <mergeCell ref="G414:G415"/>
    <mergeCell ref="H414:H415"/>
    <mergeCell ref="I414:I415"/>
    <mergeCell ref="J414:J415"/>
    <mergeCell ref="K414:L414"/>
    <mergeCell ref="G396:G397"/>
    <mergeCell ref="H396:H397"/>
    <mergeCell ref="I396:I397"/>
    <mergeCell ref="J396:J397"/>
    <mergeCell ref="K396:L396"/>
    <mergeCell ref="M396:M397"/>
    <mergeCell ref="N396:N397"/>
    <mergeCell ref="O396:O397"/>
    <mergeCell ref="P396:P397"/>
    <mergeCell ref="Q396:Q397"/>
    <mergeCell ref="R396:R397"/>
    <mergeCell ref="S396:S397"/>
    <mergeCell ref="T396:T397"/>
    <mergeCell ref="U396:U397"/>
    <mergeCell ref="V396:V397"/>
    <mergeCell ref="W396:W397"/>
    <mergeCell ref="AA396:AA397"/>
    <mergeCell ref="T414:T415"/>
    <mergeCell ref="U414:U415"/>
    <mergeCell ref="V414:V415"/>
    <mergeCell ref="AG570:AG571"/>
    <mergeCell ref="AD414:AD415"/>
    <mergeCell ref="AE414:AE415"/>
    <mergeCell ref="B405:AF405"/>
    <mergeCell ref="D407:F407"/>
    <mergeCell ref="B408:C408"/>
    <mergeCell ref="M414:M415"/>
    <mergeCell ref="N414:N415"/>
    <mergeCell ref="O414:O415"/>
    <mergeCell ref="P414:P415"/>
    <mergeCell ref="Q414:Q415"/>
    <mergeCell ref="AC414:AC415"/>
    <mergeCell ref="D427:F427"/>
    <mergeCell ref="B429:C429"/>
    <mergeCell ref="D429:Q429"/>
    <mergeCell ref="B431:C433"/>
    <mergeCell ref="D431:D433"/>
    <mergeCell ref="E431:P431"/>
    <mergeCell ref="J570:J571"/>
    <mergeCell ref="K570:K571"/>
    <mergeCell ref="L570:L571"/>
    <mergeCell ref="Q431:Y431"/>
    <mergeCell ref="Z431:AB431"/>
    <mergeCell ref="AC431:AE431"/>
    <mergeCell ref="E432:E433"/>
    <mergeCell ref="F432:F433"/>
    <mergeCell ref="G432:G433"/>
    <mergeCell ref="H432:H433"/>
    <mergeCell ref="I432:I433"/>
    <mergeCell ref="Q570:Q571"/>
    <mergeCell ref="R570:R571"/>
    <mergeCell ref="S570:S571"/>
    <mergeCell ref="T570:T571"/>
    <mergeCell ref="AB432:AB433"/>
    <mergeCell ref="B423:AF423"/>
    <mergeCell ref="D425:F425"/>
    <mergeCell ref="B426:C426"/>
    <mergeCell ref="D426:F426"/>
    <mergeCell ref="B427:C427"/>
    <mergeCell ref="AA570:AA571"/>
    <mergeCell ref="B562:AK562"/>
    <mergeCell ref="D564:I564"/>
    <mergeCell ref="B565:C565"/>
    <mergeCell ref="D565:E565"/>
    <mergeCell ref="B566:C566"/>
    <mergeCell ref="D566:Q566"/>
    <mergeCell ref="B567:C567"/>
    <mergeCell ref="AH569:AJ569"/>
    <mergeCell ref="F570:F571"/>
    <mergeCell ref="G570:G571"/>
    <mergeCell ref="H570:H571"/>
    <mergeCell ref="I570:I571"/>
    <mergeCell ref="AB570:AB571"/>
    <mergeCell ref="AF570:AF571"/>
    <mergeCell ref="D567:Q567"/>
    <mergeCell ref="B569:C571"/>
    <mergeCell ref="D569:D571"/>
    <mergeCell ref="E569:E571"/>
    <mergeCell ref="F569:R569"/>
    <mergeCell ref="S569:AC569"/>
    <mergeCell ref="AD569:AG569"/>
    <mergeCell ref="Q395:Y395"/>
    <mergeCell ref="E479:G479"/>
    <mergeCell ref="E480:G480"/>
    <mergeCell ref="C481:D481"/>
    <mergeCell ref="E481:G481"/>
    <mergeCell ref="C482:D482"/>
    <mergeCell ref="E482:G482"/>
    <mergeCell ref="C484:D484"/>
    <mergeCell ref="E484:AF484"/>
    <mergeCell ref="C487:D487"/>
    <mergeCell ref="E487:AF487"/>
    <mergeCell ref="B416:C416"/>
    <mergeCell ref="B418:C418"/>
    <mergeCell ref="D418:H418"/>
    <mergeCell ref="W414:W415"/>
    <mergeCell ref="X414:X415"/>
    <mergeCell ref="Y414:Y415"/>
    <mergeCell ref="Z414:Z415"/>
    <mergeCell ref="AA414:AA415"/>
    <mergeCell ref="AB414:AB415"/>
    <mergeCell ref="B434:C434"/>
    <mergeCell ref="B436:C436"/>
    <mergeCell ref="D436:H436"/>
    <mergeCell ref="M432:M433"/>
    <mergeCell ref="B400:C400"/>
    <mergeCell ref="D400:H400"/>
    <mergeCell ref="B401:C401"/>
    <mergeCell ref="D401:H401"/>
    <mergeCell ref="B419:C419"/>
    <mergeCell ref="D419:H419"/>
    <mergeCell ref="R414:R415"/>
    <mergeCell ref="S414:S415"/>
    <mergeCell ref="H553:H554"/>
    <mergeCell ref="I553:I554"/>
    <mergeCell ref="J553:J554"/>
    <mergeCell ref="K553:K554"/>
    <mergeCell ref="L553:L554"/>
    <mergeCell ref="M553:N553"/>
    <mergeCell ref="O553:O554"/>
    <mergeCell ref="P553:P554"/>
    <mergeCell ref="Q553:Q554"/>
    <mergeCell ref="R553:R554"/>
    <mergeCell ref="S553:S554"/>
    <mergeCell ref="X396:X397"/>
    <mergeCell ref="Y396:Y397"/>
    <mergeCell ref="Z396:Z397"/>
    <mergeCell ref="B387:AF387"/>
    <mergeCell ref="D389:F389"/>
    <mergeCell ref="B390:C390"/>
    <mergeCell ref="D390:F390"/>
    <mergeCell ref="B391:C391"/>
    <mergeCell ref="D391:F391"/>
    <mergeCell ref="B393:C393"/>
    <mergeCell ref="D393:Q393"/>
    <mergeCell ref="Y432:Y433"/>
    <mergeCell ref="Z432:Z433"/>
    <mergeCell ref="AA432:AA433"/>
    <mergeCell ref="B395:C397"/>
    <mergeCell ref="D395:D397"/>
    <mergeCell ref="E395:P395"/>
    <mergeCell ref="Z395:AB395"/>
    <mergeCell ref="AC395:AE395"/>
    <mergeCell ref="E396:E397"/>
    <mergeCell ref="F396:F397"/>
    <mergeCell ref="AG553:AG554"/>
    <mergeCell ref="AH553:AH554"/>
    <mergeCell ref="AI553:AI554"/>
    <mergeCell ref="AJ553:AJ554"/>
    <mergeCell ref="B555:C555"/>
    <mergeCell ref="B557:C557"/>
    <mergeCell ref="D557:H557"/>
    <mergeCell ref="B558:C558"/>
    <mergeCell ref="D558:G558"/>
    <mergeCell ref="B559:C559"/>
    <mergeCell ref="D559:G559"/>
    <mergeCell ref="D95:E95"/>
    <mergeCell ref="D97:E97"/>
    <mergeCell ref="D99:E99"/>
    <mergeCell ref="B86:E86"/>
    <mergeCell ref="B545:AK545"/>
    <mergeCell ref="D547:I547"/>
    <mergeCell ref="B548:C548"/>
    <mergeCell ref="D548:E548"/>
    <mergeCell ref="B549:C549"/>
    <mergeCell ref="D549:Q549"/>
    <mergeCell ref="B550:C550"/>
    <mergeCell ref="D550:Q550"/>
    <mergeCell ref="B552:C554"/>
    <mergeCell ref="D552:D554"/>
    <mergeCell ref="E552:E554"/>
    <mergeCell ref="F552:R552"/>
    <mergeCell ref="S552:AC552"/>
    <mergeCell ref="AD552:AG552"/>
    <mergeCell ref="AH552:AJ552"/>
    <mergeCell ref="F553:F554"/>
    <mergeCell ref="G553:G554"/>
  </mergeCells>
  <phoneticPr fontId="0" type="noConversion"/>
  <dataValidations disablePrompts="1" count="16">
    <dataValidation type="date" operator="greaterThan" allowBlank="1" showInputMessage="1" showErrorMessage="1" sqref="D712 D246 D462 D426 D408 D390 D372 D354 D336 D300 D318 D264 D210 D192 D174 D156 D138 D52 D72 D34">
      <formula1>E22</formula1>
    </dataValidation>
    <dataValidation type="date" operator="greaterThan" allowBlank="1" showInputMessage="1" showErrorMessage="1" sqref="D247 D463 D427 D409 D301 D391 D373 D355 D319 D337 D265 D211 D193 D175 D157 D139 D53 D35 D548">
      <formula1>E24</formula1>
    </dataValidation>
    <dataValidation type="date" operator="greaterThan" allowBlank="1" showInputMessage="1" showErrorMessage="1" sqref="D729 D756 D792 D809 D692 D674 D637 D530:D531 D582 D617 D494:D495 D565 D282:D283 D512:D513 D444:D445 E481:E482 D228:D229 D16:D17">
      <formula1>#REF!</formula1>
    </dataValidation>
    <dataValidation type="decimal" operator="greaterThan" showInputMessage="1" showErrorMessage="1" sqref="E1053:F1066 K1053:M1066 H1053:H1066">
      <formula1>XEM1071</formula1>
    </dataValidation>
    <dataValidation type="decimal" operator="greaterThan" showInputMessage="1" showErrorMessage="1" sqref="E1067:F1068 K1067:M1068 H1067:H1068">
      <formula1>XEM1087</formula1>
    </dataValidation>
    <dataValidation type="decimal" operator="greaterThan" showInputMessage="1" showErrorMessage="1" sqref="O1053:R1068">
      <formula1>A1071</formula1>
    </dataValidation>
    <dataValidation type="decimal" operator="greaterThan" allowBlank="1" showInputMessage="1" showErrorMessage="1" sqref="AD1053:AG1066">
      <formula1>AD1071</formula1>
    </dataValidation>
    <dataValidation type="decimal" operator="greaterThan" allowBlank="1" showInputMessage="1" showErrorMessage="1" sqref="AD1067:AG1068">
      <formula1>AD1087</formula1>
    </dataValidation>
    <dataValidation type="decimal" operator="greaterThan" showInputMessage="1" showErrorMessage="1" sqref="S1053:AB1066">
      <formula1>S1071</formula1>
    </dataValidation>
    <dataValidation type="decimal" operator="greaterThan" showInputMessage="1" showErrorMessage="1" sqref="S1067:AB1068">
      <formula1>S1087</formula1>
    </dataValidation>
    <dataValidation type="decimal" operator="greaterThan" showInputMessage="1" showErrorMessage="1" sqref="AJ1053:AJ1068">
      <formula1>AD1071</formula1>
    </dataValidation>
    <dataValidation type="date" operator="greaterThan" allowBlank="1" showInputMessage="1" showErrorMessage="1" sqref="D836">
      <formula1>E814</formula1>
    </dataValidation>
    <dataValidation type="date" operator="greaterThan" allowBlank="1" showInputMessage="1" showErrorMessage="1" sqref="D600">
      <formula1>E590</formula1>
    </dataValidation>
    <dataValidation type="date" operator="greaterThan" allowBlank="1" showInputMessage="1" showErrorMessage="1" sqref="D121">
      <formula1>E79</formula1>
    </dataValidation>
    <dataValidation type="date" operator="greaterThan" allowBlank="1" showInputMessage="1" showErrorMessage="1" sqref="D120">
      <formula1>E77</formula1>
    </dataValidation>
    <dataValidation type="date" operator="greaterThan" allowBlank="1" showInputMessage="1" showErrorMessage="1" sqref="D71">
      <formula1>E58</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208"/>
  <sheetViews>
    <sheetView showGridLines="0" zoomScaleNormal="100" workbookViewId="0">
      <selection activeCell="J1" sqref="J1"/>
    </sheetView>
  </sheetViews>
  <sheetFormatPr baseColWidth="10" defaultRowHeight="12.75" x14ac:dyDescent="0.2"/>
  <cols>
    <col min="1" max="1" width="3.28515625" style="2405"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05" customFormat="1" x14ac:dyDescent="0.2">
      <c r="B1" s="2515"/>
      <c r="C1" s="2515"/>
      <c r="D1" s="2515"/>
      <c r="E1" s="2515"/>
      <c r="F1" s="2515"/>
      <c r="G1" s="2515"/>
      <c r="H1" s="2515"/>
      <c r="I1" s="2515"/>
      <c r="J1" s="2518"/>
      <c r="K1" s="2518"/>
      <c r="L1" s="2518"/>
      <c r="M1" s="2518"/>
      <c r="N1" s="2518"/>
      <c r="O1" s="2518"/>
      <c r="P1" s="2518"/>
      <c r="Q1" s="2518"/>
      <c r="R1" s="2518"/>
      <c r="S1" s="2518"/>
      <c r="T1" s="2518"/>
    </row>
    <row r="2" spans="2:32" s="2405" customFormat="1" ht="18" x14ac:dyDescent="0.25">
      <c r="B2" s="2481" t="s">
        <v>4975</v>
      </c>
      <c r="C2" s="2515"/>
      <c r="D2" s="2515"/>
      <c r="E2" s="2515"/>
      <c r="F2" s="2515"/>
      <c r="G2" s="2515"/>
      <c r="H2" s="2515"/>
      <c r="I2" s="2515"/>
      <c r="J2" s="2515"/>
      <c r="K2" s="2515"/>
      <c r="L2" s="2515"/>
      <c r="M2" s="2515"/>
      <c r="N2" s="2515"/>
      <c r="O2" s="2515"/>
      <c r="P2" s="2515"/>
      <c r="Q2" s="2515"/>
      <c r="R2" s="2515"/>
      <c r="S2" s="2515"/>
      <c r="T2" s="2515"/>
    </row>
    <row r="3" spans="2:32" s="2405" customFormat="1" ht="14.25" x14ac:dyDescent="0.2">
      <c r="B3" s="2480" t="s">
        <v>4980</v>
      </c>
      <c r="C3" s="2515"/>
      <c r="D3" s="2515"/>
      <c r="E3" s="2515"/>
      <c r="F3" s="2515"/>
      <c r="G3" s="2515"/>
      <c r="H3" s="2515"/>
      <c r="I3" s="2515"/>
      <c r="J3" s="2515"/>
      <c r="K3" s="2515"/>
      <c r="L3" s="2515"/>
      <c r="M3" s="2515"/>
      <c r="N3" s="2515"/>
      <c r="O3" s="2515"/>
      <c r="P3" s="2515"/>
      <c r="Q3" s="2515"/>
      <c r="R3" s="2515"/>
      <c r="S3" s="2515"/>
      <c r="T3" s="2515"/>
    </row>
    <row r="4" spans="2:32" s="2405" customFormat="1" ht="14.25" x14ac:dyDescent="0.2">
      <c r="B4" s="2478"/>
      <c r="C4" s="2515"/>
      <c r="D4" s="2515"/>
      <c r="E4" s="2515"/>
      <c r="F4" s="2515"/>
      <c r="G4" s="2515"/>
      <c r="H4" s="2515"/>
      <c r="I4" s="2515"/>
      <c r="J4" s="2515"/>
      <c r="K4" s="2515"/>
      <c r="L4" s="2515"/>
      <c r="M4" s="2515"/>
      <c r="N4" s="2515"/>
      <c r="O4" s="2515"/>
      <c r="P4" s="2515"/>
      <c r="Q4" s="2515"/>
      <c r="R4" s="2515"/>
      <c r="S4" s="2515"/>
      <c r="T4" s="2515"/>
    </row>
    <row r="5" spans="2:32" s="2405" customFormat="1" ht="14.25" x14ac:dyDescent="0.2">
      <c r="B5" s="2478"/>
      <c r="C5" s="2515"/>
      <c r="D5" s="2515"/>
      <c r="E5" s="2515"/>
      <c r="F5" s="2515"/>
      <c r="G5" s="2515"/>
      <c r="H5" s="2515"/>
      <c r="I5" s="2515"/>
      <c r="J5" s="2515"/>
      <c r="K5" s="2515"/>
      <c r="L5" s="2515"/>
      <c r="M5" s="2515"/>
      <c r="N5" s="2515"/>
      <c r="O5" s="2515"/>
      <c r="P5" s="2515"/>
      <c r="Q5" s="2515"/>
      <c r="R5" s="2515"/>
      <c r="S5" s="2515"/>
      <c r="T5" s="2515"/>
    </row>
    <row r="6" spans="2:32" s="2405" customFormat="1" ht="14.25" x14ac:dyDescent="0.2">
      <c r="B6" s="2479"/>
      <c r="C6" s="2515"/>
      <c r="D6" s="2515"/>
      <c r="E6" s="2515"/>
      <c r="F6" s="2515"/>
      <c r="G6" s="2515"/>
      <c r="H6" s="2515"/>
      <c r="I6" s="2515"/>
      <c r="J6" s="2515"/>
      <c r="K6" s="2515"/>
      <c r="L6" s="2515"/>
      <c r="M6" s="2515"/>
      <c r="N6" s="2515"/>
      <c r="O6" s="2515"/>
      <c r="P6" s="2515"/>
      <c r="Q6" s="2515"/>
      <c r="R6" s="2515"/>
      <c r="S6" s="2515"/>
      <c r="T6" s="2515"/>
    </row>
    <row r="7" spans="2:32" s="2405" customFormat="1" ht="14.25" x14ac:dyDescent="0.2">
      <c r="B7" s="2479"/>
      <c r="C7" s="2515"/>
      <c r="D7" s="2515"/>
      <c r="E7" s="2515"/>
      <c r="F7" s="2515"/>
      <c r="G7" s="2515"/>
      <c r="H7" s="2515"/>
      <c r="I7" s="2515"/>
      <c r="J7" s="2515"/>
      <c r="K7" s="2515"/>
      <c r="L7" s="2515"/>
      <c r="M7" s="2515"/>
      <c r="N7" s="2515"/>
      <c r="O7" s="2515"/>
      <c r="P7" s="2515"/>
      <c r="Q7" s="2515"/>
      <c r="R7" s="2515"/>
      <c r="S7" s="2515"/>
      <c r="T7" s="2515"/>
    </row>
    <row r="8" spans="2:32" s="2405" customFormat="1" x14ac:dyDescent="0.2">
      <c r="B8" s="2482" t="str">
        <f>+Inicio!B8</f>
        <v xml:space="preserve">          Fecha de publicación: Mayo de 2014</v>
      </c>
      <c r="C8" s="2515"/>
      <c r="D8" s="2515"/>
      <c r="E8" s="2515"/>
      <c r="F8" s="2515"/>
      <c r="G8" s="2515"/>
      <c r="H8" s="2515"/>
      <c r="I8" s="2515"/>
      <c r="J8" s="2515"/>
      <c r="K8" s="2515"/>
      <c r="L8" s="2515"/>
      <c r="M8" s="2515"/>
      <c r="N8" s="2515"/>
      <c r="O8" s="2515"/>
      <c r="P8" s="2515"/>
      <c r="Q8" s="2515"/>
      <c r="R8" s="2515"/>
      <c r="S8" s="2515"/>
      <c r="T8" s="2515"/>
    </row>
    <row r="9" spans="2:32" s="2405" customFormat="1" x14ac:dyDescent="0.2">
      <c r="B9" s="2515"/>
      <c r="C9" s="2515"/>
      <c r="D9" s="2515"/>
      <c r="E9" s="2515"/>
      <c r="F9" s="2515"/>
      <c r="G9" s="2515"/>
      <c r="H9" s="2515"/>
      <c r="I9" s="2515"/>
      <c r="J9" s="2515"/>
      <c r="K9" s="2515"/>
      <c r="L9" s="2515"/>
      <c r="M9" s="2515"/>
      <c r="N9" s="2515"/>
      <c r="O9" s="2515"/>
      <c r="P9" s="2515"/>
      <c r="Q9" s="2515"/>
      <c r="R9" s="2515"/>
      <c r="S9" s="2515"/>
      <c r="T9" s="2515"/>
    </row>
    <row r="10" spans="2:32" s="2405" customFormat="1" x14ac:dyDescent="0.2">
      <c r="B10" s="2515"/>
      <c r="C10" s="2515"/>
      <c r="D10" s="2515"/>
      <c r="E10" s="2515"/>
      <c r="F10" s="2515"/>
      <c r="G10" s="2515"/>
      <c r="H10" s="2515"/>
      <c r="I10" s="2515"/>
      <c r="J10" s="2515"/>
      <c r="K10" s="2515"/>
      <c r="L10" s="2515"/>
      <c r="M10" s="2515"/>
      <c r="N10" s="2515"/>
      <c r="O10" s="2515"/>
      <c r="P10" s="2515"/>
      <c r="Q10" s="2515"/>
      <c r="R10" s="2515"/>
      <c r="S10" s="2515"/>
      <c r="T10" s="2515"/>
    </row>
    <row r="11" spans="2:32" x14ac:dyDescent="0.2">
      <c r="B11" s="5663"/>
      <c r="C11" s="5663"/>
      <c r="D11" s="5663"/>
      <c r="E11" s="5663"/>
      <c r="F11" s="5663"/>
      <c r="G11" s="2519"/>
      <c r="H11" s="2520"/>
      <c r="I11" s="2521"/>
      <c r="J11" s="2521"/>
      <c r="K11" s="3563"/>
      <c r="L11" s="3563"/>
      <c r="M11" s="3563"/>
      <c r="N11" s="3563"/>
      <c r="O11" s="3563"/>
      <c r="P11" s="3563"/>
      <c r="Q11" s="3563"/>
      <c r="R11" s="3563"/>
      <c r="S11" s="3563"/>
      <c r="T11" s="3563"/>
    </row>
    <row r="12" spans="2:32" s="2454" customFormat="1" ht="13.5" thickBot="1" x14ac:dyDescent="0.25">
      <c r="B12" s="2877"/>
      <c r="C12" s="2877"/>
      <c r="D12" s="2877"/>
      <c r="E12" s="2877"/>
      <c r="F12" s="2877"/>
      <c r="G12" s="2878"/>
      <c r="H12" s="2879"/>
      <c r="I12" s="2877"/>
      <c r="J12" s="2877"/>
    </row>
    <row r="13" spans="2:32" s="2454" customFormat="1" ht="20.25" x14ac:dyDescent="0.2">
      <c r="B13" s="5302" t="s">
        <v>5069</v>
      </c>
      <c r="C13" s="5303"/>
      <c r="D13" s="5303"/>
      <c r="E13" s="5303"/>
      <c r="F13" s="5303"/>
      <c r="G13" s="5303"/>
      <c r="H13" s="5303"/>
      <c r="I13" s="5303"/>
      <c r="J13" s="5303"/>
      <c r="K13" s="5303"/>
      <c r="L13" s="5303"/>
      <c r="M13" s="5303"/>
      <c r="N13" s="5303"/>
      <c r="O13" s="5303"/>
      <c r="P13" s="5303"/>
      <c r="Q13" s="5303"/>
      <c r="R13" s="5303"/>
      <c r="S13" s="5303"/>
      <c r="T13" s="5303"/>
      <c r="U13" s="5303"/>
      <c r="V13" s="5303"/>
      <c r="W13" s="5303"/>
      <c r="X13" s="5303"/>
      <c r="Y13" s="5303"/>
      <c r="Z13" s="5303"/>
      <c r="AA13" s="5303"/>
      <c r="AB13" s="5303"/>
      <c r="AC13" s="5303"/>
      <c r="AD13" s="5303"/>
      <c r="AE13" s="5303"/>
      <c r="AF13" s="5304"/>
    </row>
    <row r="14" spans="2:32" s="2454" customFormat="1" x14ac:dyDescent="0.2">
      <c r="B14" s="3749"/>
      <c r="C14" s="3667"/>
      <c r="D14" s="3667"/>
      <c r="E14" s="3667"/>
      <c r="F14" s="3667"/>
      <c r="G14" s="3668"/>
      <c r="H14" s="3668"/>
      <c r="I14" s="3668"/>
      <c r="J14" s="3668"/>
      <c r="K14" s="3668"/>
      <c r="L14" s="3668"/>
      <c r="M14" s="3668"/>
      <c r="N14" s="3668"/>
      <c r="O14" s="3668"/>
      <c r="P14" s="3668"/>
      <c r="Q14" s="3668"/>
      <c r="R14" s="3668"/>
      <c r="S14" s="3668"/>
      <c r="T14" s="3668"/>
      <c r="U14" s="3668"/>
      <c r="V14" s="3668"/>
      <c r="W14" s="3668"/>
      <c r="X14" s="3668"/>
      <c r="Y14" s="3668"/>
      <c r="Z14" s="3668"/>
      <c r="AA14" s="3668"/>
      <c r="AB14" s="3668"/>
      <c r="AC14" s="3668"/>
      <c r="AD14" s="3668"/>
      <c r="AE14" s="3668"/>
      <c r="AF14" s="3669"/>
    </row>
    <row r="15" spans="2:32" s="2454" customFormat="1" x14ac:dyDescent="0.2">
      <c r="B15" s="3750" t="s">
        <v>5089</v>
      </c>
      <c r="C15" s="3667"/>
      <c r="D15" s="5305" t="s">
        <v>6367</v>
      </c>
      <c r="E15" s="5305"/>
      <c r="F15" s="5305"/>
      <c r="G15" s="3668"/>
      <c r="H15" s="3668"/>
      <c r="I15" s="3668"/>
      <c r="J15" s="3668"/>
      <c r="K15" s="3668"/>
      <c r="L15" s="3668"/>
      <c r="M15" s="3668"/>
      <c r="N15" s="3668"/>
      <c r="O15" s="3668"/>
      <c r="P15" s="3668"/>
      <c r="Q15" s="3668"/>
      <c r="R15" s="3668"/>
      <c r="S15" s="3668"/>
      <c r="T15" s="3668"/>
      <c r="U15" s="3668"/>
      <c r="V15" s="3668"/>
      <c r="W15" s="3668"/>
      <c r="X15" s="3668"/>
      <c r="Y15" s="3668"/>
      <c r="Z15" s="3668"/>
      <c r="AA15" s="3668"/>
      <c r="AB15" s="3668"/>
      <c r="AC15" s="3668"/>
      <c r="AD15" s="3668"/>
      <c r="AE15" s="3668"/>
      <c r="AF15" s="3669"/>
    </row>
    <row r="16" spans="2:32" s="2454" customFormat="1" x14ac:dyDescent="0.2">
      <c r="B16" s="5306" t="s">
        <v>5072</v>
      </c>
      <c r="C16" s="5307"/>
      <c r="D16" s="5308">
        <v>41774</v>
      </c>
      <c r="E16" s="5308"/>
      <c r="F16" s="5308"/>
      <c r="G16" s="3668"/>
      <c r="H16" s="3668"/>
      <c r="I16" s="3668"/>
      <c r="J16" s="3668"/>
      <c r="K16" s="3668"/>
      <c r="L16" s="3668"/>
      <c r="M16" s="3668"/>
      <c r="N16" s="3668"/>
      <c r="O16" s="3668"/>
      <c r="P16" s="3668"/>
      <c r="Q16" s="3668"/>
      <c r="R16" s="3668"/>
      <c r="S16" s="3668"/>
      <c r="T16" s="3668"/>
      <c r="U16" s="3668"/>
      <c r="V16" s="3668"/>
      <c r="W16" s="3668"/>
      <c r="X16" s="3668"/>
      <c r="Y16" s="3668"/>
      <c r="Z16" s="3668"/>
      <c r="AA16" s="3668"/>
      <c r="AB16" s="3668"/>
      <c r="AC16" s="3668"/>
      <c r="AD16" s="3668"/>
      <c r="AE16" s="3668"/>
      <c r="AF16" s="3669"/>
    </row>
    <row r="17" spans="2:32" s="2454" customFormat="1" x14ac:dyDescent="0.2">
      <c r="B17" s="5320" t="s">
        <v>5070</v>
      </c>
      <c r="C17" s="5321"/>
      <c r="D17" s="5311">
        <v>41775</v>
      </c>
      <c r="E17" s="5311"/>
      <c r="F17" s="5311"/>
      <c r="G17" s="3668"/>
      <c r="H17" s="3668"/>
      <c r="I17" s="3668"/>
      <c r="J17" s="3668"/>
      <c r="K17" s="3668"/>
      <c r="L17" s="3668"/>
      <c r="M17" s="3668"/>
      <c r="N17" s="3668"/>
      <c r="O17" s="3668"/>
      <c r="P17" s="3668"/>
      <c r="Q17" s="3668"/>
      <c r="R17" s="3668"/>
      <c r="S17" s="3668"/>
      <c r="T17" s="3668"/>
      <c r="U17" s="3668"/>
      <c r="V17" s="3668"/>
      <c r="W17" s="3668"/>
      <c r="X17" s="3668"/>
      <c r="Y17" s="3668"/>
      <c r="Z17" s="3668"/>
      <c r="AA17" s="3668"/>
      <c r="AB17" s="3668"/>
      <c r="AC17" s="3668"/>
      <c r="AD17" s="3668"/>
      <c r="AE17" s="3668"/>
      <c r="AF17" s="3669"/>
    </row>
    <row r="18" spans="2:32" s="2454" customFormat="1" ht="13.5" thickBot="1" x14ac:dyDescent="0.25">
      <c r="B18" s="3749"/>
      <c r="C18" s="3667"/>
      <c r="D18" s="3667"/>
      <c r="E18" s="3667"/>
      <c r="F18" s="3667"/>
      <c r="G18" s="3668"/>
      <c r="H18" s="3668"/>
      <c r="I18" s="3668"/>
      <c r="J18" s="3668"/>
      <c r="K18" s="3668"/>
      <c r="L18" s="3668"/>
      <c r="M18" s="3668"/>
      <c r="N18" s="3668"/>
      <c r="O18" s="3668"/>
      <c r="P18" s="3668"/>
      <c r="Q18" s="3668"/>
      <c r="R18" s="3668"/>
      <c r="S18" s="3668"/>
      <c r="T18" s="3668"/>
      <c r="U18" s="3668"/>
      <c r="V18" s="3668"/>
      <c r="W18" s="3668"/>
      <c r="X18" s="3668"/>
      <c r="Y18" s="3668"/>
      <c r="Z18" s="3668"/>
      <c r="AA18" s="3668"/>
      <c r="AB18" s="3668"/>
      <c r="AC18" s="3668"/>
      <c r="AD18" s="3668"/>
      <c r="AE18" s="3668"/>
      <c r="AF18" s="3669"/>
    </row>
    <row r="19" spans="2:32" s="2454" customFormat="1" ht="53.25" customHeight="1" thickBot="1" x14ac:dyDescent="0.25">
      <c r="B19" s="5312" t="s">
        <v>5071</v>
      </c>
      <c r="C19" s="5313"/>
      <c r="D19" s="5322" t="s">
        <v>6833</v>
      </c>
      <c r="E19" s="5323"/>
      <c r="F19" s="5323"/>
      <c r="G19" s="5323"/>
      <c r="H19" s="5323"/>
      <c r="I19" s="5323"/>
      <c r="J19" s="5323"/>
      <c r="K19" s="5323"/>
      <c r="L19" s="5323"/>
      <c r="M19" s="5323"/>
      <c r="N19" s="5323"/>
      <c r="O19" s="5323"/>
      <c r="P19" s="5323"/>
      <c r="Q19" s="5324"/>
      <c r="R19" s="3668"/>
      <c r="S19" s="3668"/>
      <c r="T19" s="3668"/>
      <c r="U19" s="3668"/>
      <c r="V19" s="3668"/>
      <c r="W19" s="3668"/>
      <c r="X19" s="3668"/>
      <c r="Y19" s="3668"/>
      <c r="Z19" s="3668"/>
      <c r="AA19" s="3668"/>
      <c r="AB19" s="3668"/>
      <c r="AC19" s="3668"/>
      <c r="AD19" s="3668"/>
      <c r="AE19" s="3668"/>
      <c r="AF19" s="3669"/>
    </row>
    <row r="20" spans="2:32" s="2454" customFormat="1" ht="13.5" thickBot="1" x14ac:dyDescent="0.25">
      <c r="B20" s="3749"/>
      <c r="C20" s="3667"/>
      <c r="D20" s="3667"/>
      <c r="E20" s="3667"/>
      <c r="F20" s="3667"/>
      <c r="G20" s="3668"/>
      <c r="H20" s="3668"/>
      <c r="I20" s="3668"/>
      <c r="J20" s="3668"/>
      <c r="K20" s="3668"/>
      <c r="L20" s="3668"/>
      <c r="M20" s="3668"/>
      <c r="N20" s="3668"/>
      <c r="O20" s="3668"/>
      <c r="P20" s="3668"/>
      <c r="Q20" s="3668"/>
      <c r="R20" s="3751"/>
      <c r="S20" s="3668"/>
      <c r="T20" s="3668"/>
      <c r="U20" s="3668"/>
      <c r="V20" s="3668"/>
      <c r="W20" s="3668"/>
      <c r="X20" s="3668"/>
      <c r="Y20" s="3668"/>
      <c r="Z20" s="3668"/>
      <c r="AA20" s="3668"/>
      <c r="AB20" s="3668"/>
      <c r="AC20" s="3668"/>
      <c r="AD20" s="3668"/>
      <c r="AE20" s="3668"/>
      <c r="AF20" s="3669"/>
    </row>
    <row r="21" spans="2:32" s="2454" customFormat="1" ht="13.5" thickBot="1" x14ac:dyDescent="0.25">
      <c r="B21" s="5325" t="s">
        <v>5073</v>
      </c>
      <c r="C21" s="5326"/>
      <c r="D21" s="5300" t="s">
        <v>5074</v>
      </c>
      <c r="E21" s="5332" t="s">
        <v>224</v>
      </c>
      <c r="F21" s="5333"/>
      <c r="G21" s="5333"/>
      <c r="H21" s="5333"/>
      <c r="I21" s="5333"/>
      <c r="J21" s="5333"/>
      <c r="K21" s="5333"/>
      <c r="L21" s="5333"/>
      <c r="M21" s="5333"/>
      <c r="N21" s="5333"/>
      <c r="O21" s="5333"/>
      <c r="P21" s="5334"/>
      <c r="Q21" s="5332" t="s">
        <v>340</v>
      </c>
      <c r="R21" s="5333"/>
      <c r="S21" s="5333"/>
      <c r="T21" s="5333"/>
      <c r="U21" s="5333"/>
      <c r="V21" s="5333"/>
      <c r="W21" s="5333"/>
      <c r="X21" s="5333"/>
      <c r="Y21" s="5334"/>
      <c r="Z21" s="5332" t="s">
        <v>225</v>
      </c>
      <c r="AA21" s="5333"/>
      <c r="AB21" s="5334"/>
      <c r="AC21" s="5335" t="s">
        <v>4993</v>
      </c>
      <c r="AD21" s="5336"/>
      <c r="AE21" s="5337"/>
      <c r="AF21" s="3669"/>
    </row>
    <row r="22" spans="2:32" s="2454" customFormat="1" ht="13.5" thickBot="1" x14ac:dyDescent="0.25">
      <c r="B22" s="5327"/>
      <c r="C22" s="5328"/>
      <c r="D22" s="5331"/>
      <c r="E22" s="5300" t="s">
        <v>5011</v>
      </c>
      <c r="F22" s="5300" t="s">
        <v>5012</v>
      </c>
      <c r="G22" s="5309" t="s">
        <v>5014</v>
      </c>
      <c r="H22" s="5309" t="s">
        <v>5075</v>
      </c>
      <c r="I22" s="5309" t="s">
        <v>5076</v>
      </c>
      <c r="J22" s="5309" t="s">
        <v>5077</v>
      </c>
      <c r="K22" s="5314" t="s">
        <v>5017</v>
      </c>
      <c r="L22" s="5314"/>
      <c r="M22" s="5309" t="s">
        <v>5078</v>
      </c>
      <c r="N22" s="5309" t="s">
        <v>5079</v>
      </c>
      <c r="O22" s="5309" t="s">
        <v>5080</v>
      </c>
      <c r="P22" s="5309" t="s">
        <v>5081</v>
      </c>
      <c r="Q22" s="5300" t="s">
        <v>5023</v>
      </c>
      <c r="R22" s="5300" t="s">
        <v>5024</v>
      </c>
      <c r="S22" s="5300" t="s">
        <v>5025</v>
      </c>
      <c r="T22" s="5300" t="s">
        <v>5082</v>
      </c>
      <c r="U22" s="5300" t="s">
        <v>5083</v>
      </c>
      <c r="V22" s="5300" t="s">
        <v>5028</v>
      </c>
      <c r="W22" s="5300" t="s">
        <v>5030</v>
      </c>
      <c r="X22" s="5309" t="s">
        <v>5084</v>
      </c>
      <c r="Y22" s="5309" t="s">
        <v>5085</v>
      </c>
      <c r="Z22" s="5300" t="s">
        <v>5086</v>
      </c>
      <c r="AA22" s="5300" t="s">
        <v>5087</v>
      </c>
      <c r="AB22" s="5300" t="s">
        <v>5088</v>
      </c>
      <c r="AC22" s="5300" t="s">
        <v>1154</v>
      </c>
      <c r="AD22" s="5300" t="s">
        <v>4994</v>
      </c>
      <c r="AE22" s="5300" t="s">
        <v>4995</v>
      </c>
      <c r="AF22" s="3669"/>
    </row>
    <row r="23" spans="2:32" s="2454" customFormat="1" ht="13.5" thickBot="1" x14ac:dyDescent="0.25">
      <c r="B23" s="5329"/>
      <c r="C23" s="5330"/>
      <c r="D23" s="5301"/>
      <c r="E23" s="5301"/>
      <c r="F23" s="5301"/>
      <c r="G23" s="5310"/>
      <c r="H23" s="5310"/>
      <c r="I23" s="5310"/>
      <c r="J23" s="5310"/>
      <c r="K23" s="3671" t="s">
        <v>5037</v>
      </c>
      <c r="L23" s="3672" t="s">
        <v>2798</v>
      </c>
      <c r="M23" s="5310"/>
      <c r="N23" s="5310"/>
      <c r="O23" s="5310"/>
      <c r="P23" s="5310"/>
      <c r="Q23" s="5301"/>
      <c r="R23" s="5301"/>
      <c r="S23" s="5301"/>
      <c r="T23" s="5301"/>
      <c r="U23" s="5301"/>
      <c r="V23" s="5301"/>
      <c r="W23" s="5301"/>
      <c r="X23" s="5310"/>
      <c r="Y23" s="5310"/>
      <c r="Z23" s="5301"/>
      <c r="AA23" s="5301"/>
      <c r="AB23" s="5301"/>
      <c r="AC23" s="5301"/>
      <c r="AD23" s="5301"/>
      <c r="AE23" s="5301"/>
      <c r="AF23" s="3669"/>
    </row>
    <row r="24" spans="2:32" s="2454" customFormat="1" x14ac:dyDescent="0.2">
      <c r="B24" s="5843" t="s">
        <v>6350</v>
      </c>
      <c r="C24" s="5844"/>
      <c r="D24" s="3765" t="s">
        <v>6368</v>
      </c>
      <c r="E24" s="3766" t="s">
        <v>1534</v>
      </c>
      <c r="F24" s="3767" t="s">
        <v>1534</v>
      </c>
      <c r="G24" s="3768" t="s">
        <v>1534</v>
      </c>
      <c r="H24" s="3768" t="s">
        <v>1534</v>
      </c>
      <c r="I24" s="3766" t="s">
        <v>1534</v>
      </c>
      <c r="J24" s="3766" t="s">
        <v>1534</v>
      </c>
      <c r="K24" s="3767" t="s">
        <v>1534</v>
      </c>
      <c r="L24" s="3768" t="s">
        <v>1534</v>
      </c>
      <c r="M24" s="3768" t="s">
        <v>1534</v>
      </c>
      <c r="N24" s="3768" t="s">
        <v>1534</v>
      </c>
      <c r="O24" s="3768" t="s">
        <v>1534</v>
      </c>
      <c r="P24" s="3768" t="s">
        <v>1534</v>
      </c>
      <c r="Q24" s="3768" t="s">
        <v>1534</v>
      </c>
      <c r="R24" s="3768" t="s">
        <v>1534</v>
      </c>
      <c r="S24" s="3768" t="s">
        <v>1534</v>
      </c>
      <c r="T24" s="3768" t="s">
        <v>1534</v>
      </c>
      <c r="U24" s="3768" t="s">
        <v>1534</v>
      </c>
      <c r="V24" s="3768" t="s">
        <v>1534</v>
      </c>
      <c r="W24" s="3768" t="s">
        <v>1534</v>
      </c>
      <c r="X24" s="3768" t="s">
        <v>1534</v>
      </c>
      <c r="Y24" s="3768" t="s">
        <v>1534</v>
      </c>
      <c r="Z24" s="3768" t="s">
        <v>1534</v>
      </c>
      <c r="AA24" s="3768" t="s">
        <v>1534</v>
      </c>
      <c r="AB24" s="3768" t="s">
        <v>1534</v>
      </c>
      <c r="AC24" s="3768" t="s">
        <v>1534</v>
      </c>
      <c r="AD24" s="3768" t="s">
        <v>1534</v>
      </c>
      <c r="AE24" s="3768" t="s">
        <v>1534</v>
      </c>
      <c r="AF24" s="3669"/>
    </row>
    <row r="25" spans="2:32" s="2454" customFormat="1" x14ac:dyDescent="0.2">
      <c r="B25" s="3757"/>
      <c r="C25" s="3704"/>
      <c r="D25" s="3704"/>
      <c r="E25" s="3704"/>
      <c r="F25" s="3704"/>
      <c r="G25" s="3706"/>
      <c r="H25" s="3706"/>
      <c r="I25" s="3706"/>
      <c r="J25" s="3706"/>
      <c r="K25" s="3704"/>
      <c r="L25" s="3706"/>
      <c r="M25" s="3706"/>
      <c r="N25" s="3706"/>
      <c r="O25" s="3706"/>
      <c r="P25" s="3706"/>
      <c r="Q25" s="3758"/>
      <c r="R25" s="3758"/>
      <c r="S25" s="3758"/>
      <c r="T25" s="3758"/>
      <c r="U25" s="3758"/>
      <c r="V25" s="3758"/>
      <c r="W25" s="3758"/>
      <c r="X25" s="3758"/>
      <c r="Y25" s="3758"/>
      <c r="Z25" s="3758"/>
      <c r="AA25" s="3758"/>
      <c r="AB25" s="3758"/>
      <c r="AC25" s="3758"/>
      <c r="AD25" s="3758"/>
      <c r="AE25" s="3758"/>
      <c r="AF25" s="3669"/>
    </row>
    <row r="26" spans="2:32" s="2454" customFormat="1" x14ac:dyDescent="0.2">
      <c r="B26" s="5317" t="s">
        <v>4996</v>
      </c>
      <c r="C26" s="5318"/>
      <c r="D26" s="5319" t="s">
        <v>6369</v>
      </c>
      <c r="E26" s="5319"/>
      <c r="F26" s="5319"/>
      <c r="G26" s="5319"/>
      <c r="H26" s="5319"/>
      <c r="I26" s="3759"/>
      <c r="J26" s="3759"/>
      <c r="K26" s="3759"/>
      <c r="L26" s="3759"/>
      <c r="M26" s="3759"/>
      <c r="N26" s="3759"/>
      <c r="O26" s="3759"/>
      <c r="P26" s="3759"/>
      <c r="Q26" s="3758"/>
      <c r="R26" s="3758"/>
      <c r="S26" s="3758"/>
      <c r="T26" s="3758"/>
      <c r="U26" s="3758"/>
      <c r="V26" s="3758"/>
      <c r="W26" s="3758"/>
      <c r="X26" s="3758"/>
      <c r="Y26" s="3758"/>
      <c r="Z26" s="3758"/>
      <c r="AA26" s="3758"/>
      <c r="AB26" s="3758"/>
      <c r="AC26" s="3758"/>
      <c r="AD26" s="3758"/>
      <c r="AE26" s="3758"/>
      <c r="AF26" s="3669"/>
    </row>
    <row r="27" spans="2:32" s="2454" customFormat="1" x14ac:dyDescent="0.2">
      <c r="B27" s="5317" t="s">
        <v>4997</v>
      </c>
      <c r="C27" s="5318"/>
      <c r="D27" s="5319" t="s">
        <v>6369</v>
      </c>
      <c r="E27" s="5319"/>
      <c r="F27" s="5319"/>
      <c r="G27" s="5319"/>
      <c r="H27" s="5319"/>
      <c r="I27" s="3759"/>
      <c r="J27" s="3759"/>
      <c r="K27" s="3759"/>
      <c r="L27" s="3759"/>
      <c r="M27" s="3759"/>
      <c r="N27" s="3759"/>
      <c r="O27" s="3759"/>
      <c r="P27" s="3759"/>
      <c r="Q27" s="3758"/>
      <c r="R27" s="3758"/>
      <c r="S27" s="3758"/>
      <c r="T27" s="3758"/>
      <c r="U27" s="3758"/>
      <c r="V27" s="3758"/>
      <c r="W27" s="3758"/>
      <c r="X27" s="3758"/>
      <c r="Y27" s="3758"/>
      <c r="Z27" s="3758"/>
      <c r="AA27" s="3758"/>
      <c r="AB27" s="3758"/>
      <c r="AC27" s="3758"/>
      <c r="AD27" s="3758"/>
      <c r="AE27" s="3758"/>
      <c r="AF27" s="3669"/>
    </row>
    <row r="28" spans="2:32" s="2454" customFormat="1" ht="13.5" thickBot="1" x14ac:dyDescent="0.25">
      <c r="B28" s="3760"/>
      <c r="C28" s="3761"/>
      <c r="D28" s="3761"/>
      <c r="E28" s="3761"/>
      <c r="F28" s="3761"/>
      <c r="G28" s="3751"/>
      <c r="H28" s="3751"/>
      <c r="I28" s="3751"/>
      <c r="J28" s="3751"/>
      <c r="K28" s="3751"/>
      <c r="L28" s="3751"/>
      <c r="M28" s="3751"/>
      <c r="N28" s="3751"/>
      <c r="O28" s="3751"/>
      <c r="P28" s="3751"/>
      <c r="Q28" s="3751"/>
      <c r="R28" s="3751"/>
      <c r="S28" s="3751"/>
      <c r="T28" s="3751"/>
      <c r="U28" s="3751"/>
      <c r="V28" s="3751"/>
      <c r="W28" s="3751"/>
      <c r="X28" s="3751"/>
      <c r="Y28" s="3751"/>
      <c r="Z28" s="3751"/>
      <c r="AA28" s="3751"/>
      <c r="AB28" s="3751"/>
      <c r="AC28" s="3751"/>
      <c r="AD28" s="3751"/>
      <c r="AE28" s="3751"/>
      <c r="AF28" s="3710"/>
    </row>
    <row r="29" spans="2:32" s="2454" customFormat="1" x14ac:dyDescent="0.2">
      <c r="B29" s="3712"/>
      <c r="C29" s="3712"/>
      <c r="D29" s="3712"/>
      <c r="E29" s="3712"/>
      <c r="F29" s="3712"/>
      <c r="G29" s="3713"/>
      <c r="H29" s="3714"/>
      <c r="I29" s="3712"/>
      <c r="J29" s="3712"/>
      <c r="K29" s="1941"/>
      <c r="L29" s="1941"/>
      <c r="M29" s="1941"/>
      <c r="N29" s="1941"/>
      <c r="O29" s="1941"/>
      <c r="P29" s="1941"/>
      <c r="Q29" s="1941"/>
      <c r="R29" s="1941"/>
      <c r="S29" s="1941"/>
      <c r="T29" s="1941"/>
      <c r="U29" s="1941"/>
      <c r="V29" s="1941"/>
      <c r="W29" s="1941"/>
      <c r="X29" s="1941"/>
      <c r="Y29" s="1941"/>
      <c r="Z29" s="1941"/>
      <c r="AA29" s="1941"/>
      <c r="AB29" s="1941"/>
      <c r="AC29" s="1941"/>
      <c r="AD29" s="1941"/>
      <c r="AE29" s="1941"/>
      <c r="AF29" s="1941"/>
    </row>
    <row r="30" spans="2:32" s="2454" customFormat="1" ht="13.5" thickBot="1" x14ac:dyDescent="0.25">
      <c r="B30" s="3712"/>
      <c r="C30" s="3712"/>
      <c r="D30" s="3712"/>
      <c r="E30" s="3712"/>
      <c r="F30" s="3712"/>
      <c r="G30" s="3713"/>
      <c r="H30" s="3714"/>
      <c r="I30" s="3712"/>
      <c r="J30" s="3712"/>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row>
    <row r="31" spans="2:32" s="2454" customFormat="1" ht="20.25" x14ac:dyDescent="0.2">
      <c r="B31" s="5302" t="s">
        <v>5069</v>
      </c>
      <c r="C31" s="5303"/>
      <c r="D31" s="5303"/>
      <c r="E31" s="5303"/>
      <c r="F31" s="5303"/>
      <c r="G31" s="5303"/>
      <c r="H31" s="5303"/>
      <c r="I31" s="5303"/>
      <c r="J31" s="5303"/>
      <c r="K31" s="5303"/>
      <c r="L31" s="5303"/>
      <c r="M31" s="5303"/>
      <c r="N31" s="5303"/>
      <c r="O31" s="5303"/>
      <c r="P31" s="5303"/>
      <c r="Q31" s="5303"/>
      <c r="R31" s="5303"/>
      <c r="S31" s="5303"/>
      <c r="T31" s="5303"/>
      <c r="U31" s="5303"/>
      <c r="V31" s="5303"/>
      <c r="W31" s="5303"/>
      <c r="X31" s="5303"/>
      <c r="Y31" s="5303"/>
      <c r="Z31" s="5303"/>
      <c r="AA31" s="5303"/>
      <c r="AB31" s="5303"/>
      <c r="AC31" s="5303"/>
      <c r="AD31" s="5303"/>
      <c r="AE31" s="5303"/>
      <c r="AF31" s="5304"/>
    </row>
    <row r="32" spans="2:32" s="2454" customFormat="1" x14ac:dyDescent="0.2">
      <c r="B32" s="3749"/>
      <c r="C32" s="3667"/>
      <c r="D32" s="3667"/>
      <c r="E32" s="3667"/>
      <c r="F32" s="3667"/>
      <c r="G32" s="3668"/>
      <c r="H32" s="3668"/>
      <c r="I32" s="3668"/>
      <c r="J32" s="3668"/>
      <c r="K32" s="3668"/>
      <c r="L32" s="3668"/>
      <c r="M32" s="3668"/>
      <c r="N32" s="3668"/>
      <c r="O32" s="3668"/>
      <c r="P32" s="3668"/>
      <c r="Q32" s="3668"/>
      <c r="R32" s="3668"/>
      <c r="S32" s="3668"/>
      <c r="T32" s="3668"/>
      <c r="U32" s="3668"/>
      <c r="V32" s="3668"/>
      <c r="W32" s="3668"/>
      <c r="X32" s="3668"/>
      <c r="Y32" s="3668"/>
      <c r="Z32" s="3668"/>
      <c r="AA32" s="3668"/>
      <c r="AB32" s="3668"/>
      <c r="AC32" s="3668"/>
      <c r="AD32" s="3668"/>
      <c r="AE32" s="3668"/>
      <c r="AF32" s="3669"/>
    </row>
    <row r="33" spans="2:32" s="2454" customFormat="1" x14ac:dyDescent="0.2">
      <c r="B33" s="3750" t="s">
        <v>5089</v>
      </c>
      <c r="C33" s="3667"/>
      <c r="D33" s="5305" t="s">
        <v>6566</v>
      </c>
      <c r="E33" s="5305"/>
      <c r="F33" s="5305"/>
      <c r="G33" s="3668"/>
      <c r="H33" s="3668"/>
      <c r="I33" s="3668"/>
      <c r="J33" s="3668"/>
      <c r="K33" s="3668"/>
      <c r="L33" s="3668"/>
      <c r="M33" s="3668"/>
      <c r="N33" s="3668"/>
      <c r="O33" s="3668"/>
      <c r="P33" s="3668"/>
      <c r="Q33" s="3668"/>
      <c r="R33" s="3668"/>
      <c r="S33" s="3668"/>
      <c r="T33" s="3668"/>
      <c r="U33" s="3668"/>
      <c r="V33" s="3668"/>
      <c r="W33" s="3668"/>
      <c r="X33" s="3668"/>
      <c r="Y33" s="3668"/>
      <c r="Z33" s="3668"/>
      <c r="AA33" s="3668"/>
      <c r="AB33" s="3668"/>
      <c r="AC33" s="3668"/>
      <c r="AD33" s="3668"/>
      <c r="AE33" s="3668"/>
      <c r="AF33" s="3669"/>
    </row>
    <row r="34" spans="2:32" s="2454" customFormat="1" x14ac:dyDescent="0.2">
      <c r="B34" s="5306" t="s">
        <v>5072</v>
      </c>
      <c r="C34" s="5307"/>
      <c r="D34" s="5308">
        <v>41760</v>
      </c>
      <c r="E34" s="5308"/>
      <c r="F34" s="5308"/>
      <c r="G34" s="3668"/>
      <c r="H34" s="3668"/>
      <c r="I34" s="3668"/>
      <c r="J34" s="3668"/>
      <c r="K34" s="3668"/>
      <c r="L34" s="3668"/>
      <c r="M34" s="3668"/>
      <c r="N34" s="3668"/>
      <c r="O34" s="3668"/>
      <c r="P34" s="3668"/>
      <c r="Q34" s="3668"/>
      <c r="R34" s="3668"/>
      <c r="S34" s="3668"/>
      <c r="T34" s="3668"/>
      <c r="U34" s="3668"/>
      <c r="V34" s="3668"/>
      <c r="W34" s="3668"/>
      <c r="X34" s="3668"/>
      <c r="Y34" s="3668"/>
      <c r="Z34" s="3668"/>
      <c r="AA34" s="3668"/>
      <c r="AB34" s="3668"/>
      <c r="AC34" s="3668"/>
      <c r="AD34" s="3668"/>
      <c r="AE34" s="3668"/>
      <c r="AF34" s="3669"/>
    </row>
    <row r="35" spans="2:32" s="2454" customFormat="1" x14ac:dyDescent="0.2">
      <c r="B35" s="5320" t="s">
        <v>5070</v>
      </c>
      <c r="C35" s="5321"/>
      <c r="D35" s="5311">
        <v>41998</v>
      </c>
      <c r="E35" s="5311"/>
      <c r="F35" s="5311"/>
      <c r="G35" s="3668"/>
      <c r="H35" s="3668"/>
      <c r="I35" s="3668"/>
      <c r="J35" s="3668"/>
      <c r="K35" s="3668"/>
      <c r="L35" s="3668"/>
      <c r="M35" s="3668"/>
      <c r="N35" s="3668"/>
      <c r="O35" s="3668"/>
      <c r="P35" s="3668"/>
      <c r="Q35" s="3668"/>
      <c r="R35" s="3668"/>
      <c r="S35" s="3668"/>
      <c r="T35" s="3668"/>
      <c r="U35" s="3668"/>
      <c r="V35" s="3668"/>
      <c r="W35" s="3668"/>
      <c r="X35" s="3668"/>
      <c r="Y35" s="3668"/>
      <c r="Z35" s="3668"/>
      <c r="AA35" s="3668"/>
      <c r="AB35" s="3668"/>
      <c r="AC35" s="3668"/>
      <c r="AD35" s="3668"/>
      <c r="AE35" s="3668"/>
      <c r="AF35" s="3669"/>
    </row>
    <row r="36" spans="2:32" s="2454" customFormat="1" ht="13.5" thickBot="1" x14ac:dyDescent="0.25">
      <c r="B36" s="3749"/>
      <c r="C36" s="3667"/>
      <c r="D36" s="3667"/>
      <c r="E36" s="3667"/>
      <c r="F36" s="3667"/>
      <c r="G36" s="3668"/>
      <c r="H36" s="3668"/>
      <c r="I36" s="3668"/>
      <c r="J36" s="3668"/>
      <c r="K36" s="3668"/>
      <c r="L36" s="3668"/>
      <c r="M36" s="3668"/>
      <c r="N36" s="3668"/>
      <c r="O36" s="3668"/>
      <c r="P36" s="3668"/>
      <c r="Q36" s="3668"/>
      <c r="R36" s="3668"/>
      <c r="S36" s="3668"/>
      <c r="T36" s="3668"/>
      <c r="U36" s="3668"/>
      <c r="V36" s="3668"/>
      <c r="W36" s="3668"/>
      <c r="X36" s="3668"/>
      <c r="Y36" s="3668"/>
      <c r="Z36" s="3668"/>
      <c r="AA36" s="3668"/>
      <c r="AB36" s="3668"/>
      <c r="AC36" s="3668"/>
      <c r="AD36" s="3668"/>
      <c r="AE36" s="3668"/>
      <c r="AF36" s="3669"/>
    </row>
    <row r="37" spans="2:32" s="2454" customFormat="1" ht="36.75" customHeight="1" thickBot="1" x14ac:dyDescent="0.25">
      <c r="B37" s="5312" t="s">
        <v>5071</v>
      </c>
      <c r="C37" s="5313"/>
      <c r="D37" s="5322" t="s">
        <v>6834</v>
      </c>
      <c r="E37" s="5323"/>
      <c r="F37" s="5323"/>
      <c r="G37" s="5323"/>
      <c r="H37" s="5323"/>
      <c r="I37" s="5323"/>
      <c r="J37" s="5323"/>
      <c r="K37" s="5323"/>
      <c r="L37" s="5323"/>
      <c r="M37" s="5323"/>
      <c r="N37" s="5323"/>
      <c r="O37" s="5323"/>
      <c r="P37" s="5323"/>
      <c r="Q37" s="5324"/>
      <c r="R37" s="3668"/>
      <c r="S37" s="3668"/>
      <c r="T37" s="3668"/>
      <c r="U37" s="3668"/>
      <c r="V37" s="3668"/>
      <c r="W37" s="3668"/>
      <c r="X37" s="3668"/>
      <c r="Y37" s="3668"/>
      <c r="Z37" s="3668"/>
      <c r="AA37" s="3668"/>
      <c r="AB37" s="3668"/>
      <c r="AC37" s="3668"/>
      <c r="AD37" s="3668"/>
      <c r="AE37" s="3668"/>
      <c r="AF37" s="3669"/>
    </row>
    <row r="38" spans="2:32" s="2454" customFormat="1" ht="13.5" thickBot="1" x14ac:dyDescent="0.25">
      <c r="B38" s="3749"/>
      <c r="C38" s="3667"/>
      <c r="D38" s="3667"/>
      <c r="E38" s="3667"/>
      <c r="F38" s="3667"/>
      <c r="G38" s="3668"/>
      <c r="H38" s="3668"/>
      <c r="I38" s="3668"/>
      <c r="J38" s="3668"/>
      <c r="K38" s="3668"/>
      <c r="L38" s="3668"/>
      <c r="M38" s="3668"/>
      <c r="N38" s="3668"/>
      <c r="O38" s="3668"/>
      <c r="P38" s="3668"/>
      <c r="Q38" s="3668"/>
      <c r="R38" s="3751"/>
      <c r="S38" s="3668"/>
      <c r="T38" s="3668"/>
      <c r="U38" s="3668"/>
      <c r="V38" s="3668"/>
      <c r="W38" s="3668"/>
      <c r="X38" s="3668"/>
      <c r="Y38" s="3668"/>
      <c r="Z38" s="3668"/>
      <c r="AA38" s="3668"/>
      <c r="AB38" s="3668"/>
      <c r="AC38" s="3668"/>
      <c r="AD38" s="3668"/>
      <c r="AE38" s="3668"/>
      <c r="AF38" s="3669"/>
    </row>
    <row r="39" spans="2:32" s="2454" customFormat="1" ht="13.5" thickBot="1" x14ac:dyDescent="0.25">
      <c r="B39" s="5325" t="s">
        <v>5073</v>
      </c>
      <c r="C39" s="5326"/>
      <c r="D39" s="5300" t="s">
        <v>5074</v>
      </c>
      <c r="E39" s="5332" t="s">
        <v>224</v>
      </c>
      <c r="F39" s="5333"/>
      <c r="G39" s="5333"/>
      <c r="H39" s="5333"/>
      <c r="I39" s="5333"/>
      <c r="J39" s="5333"/>
      <c r="K39" s="5333"/>
      <c r="L39" s="5333"/>
      <c r="M39" s="5333"/>
      <c r="N39" s="5333"/>
      <c r="O39" s="5333"/>
      <c r="P39" s="5334"/>
      <c r="Q39" s="5332" t="s">
        <v>340</v>
      </c>
      <c r="R39" s="5333"/>
      <c r="S39" s="5333"/>
      <c r="T39" s="5333"/>
      <c r="U39" s="5333"/>
      <c r="V39" s="5333"/>
      <c r="W39" s="5333"/>
      <c r="X39" s="5333"/>
      <c r="Y39" s="5334"/>
      <c r="Z39" s="5332" t="s">
        <v>225</v>
      </c>
      <c r="AA39" s="5333"/>
      <c r="AB39" s="5334"/>
      <c r="AC39" s="5335" t="s">
        <v>4993</v>
      </c>
      <c r="AD39" s="5336"/>
      <c r="AE39" s="5337"/>
      <c r="AF39" s="3669"/>
    </row>
    <row r="40" spans="2:32" s="2454" customFormat="1" ht="13.5" thickBot="1" x14ac:dyDescent="0.25">
      <c r="B40" s="5327"/>
      <c r="C40" s="5328"/>
      <c r="D40" s="5331"/>
      <c r="E40" s="5300" t="s">
        <v>5011</v>
      </c>
      <c r="F40" s="5300" t="s">
        <v>5012</v>
      </c>
      <c r="G40" s="5309" t="s">
        <v>5014</v>
      </c>
      <c r="H40" s="5309" t="s">
        <v>5075</v>
      </c>
      <c r="I40" s="5309" t="s">
        <v>5076</v>
      </c>
      <c r="J40" s="5309" t="s">
        <v>5077</v>
      </c>
      <c r="K40" s="5314" t="s">
        <v>5017</v>
      </c>
      <c r="L40" s="5314"/>
      <c r="M40" s="5309" t="s">
        <v>5078</v>
      </c>
      <c r="N40" s="5309" t="s">
        <v>5079</v>
      </c>
      <c r="O40" s="5309" t="s">
        <v>5080</v>
      </c>
      <c r="P40" s="5309" t="s">
        <v>5081</v>
      </c>
      <c r="Q40" s="5300" t="s">
        <v>5023</v>
      </c>
      <c r="R40" s="5300" t="s">
        <v>5024</v>
      </c>
      <c r="S40" s="5300" t="s">
        <v>5025</v>
      </c>
      <c r="T40" s="5300" t="s">
        <v>5082</v>
      </c>
      <c r="U40" s="5300" t="s">
        <v>5083</v>
      </c>
      <c r="V40" s="5300" t="s">
        <v>5028</v>
      </c>
      <c r="W40" s="5300" t="s">
        <v>5030</v>
      </c>
      <c r="X40" s="5309" t="s">
        <v>5084</v>
      </c>
      <c r="Y40" s="5309" t="s">
        <v>5085</v>
      </c>
      <c r="Z40" s="5300" t="s">
        <v>5086</v>
      </c>
      <c r="AA40" s="5300" t="s">
        <v>5087</v>
      </c>
      <c r="AB40" s="5300" t="s">
        <v>5088</v>
      </c>
      <c r="AC40" s="5300" t="s">
        <v>1154</v>
      </c>
      <c r="AD40" s="5300" t="s">
        <v>4994</v>
      </c>
      <c r="AE40" s="5300" t="s">
        <v>4995</v>
      </c>
      <c r="AF40" s="3669"/>
    </row>
    <row r="41" spans="2:32" s="2454" customFormat="1" ht="13.5" thickBot="1" x14ac:dyDescent="0.25">
      <c r="B41" s="5821"/>
      <c r="C41" s="5314"/>
      <c r="D41" s="5301"/>
      <c r="E41" s="5301"/>
      <c r="F41" s="5301"/>
      <c r="G41" s="5310"/>
      <c r="H41" s="5310"/>
      <c r="I41" s="5310"/>
      <c r="J41" s="5310"/>
      <c r="K41" s="3671" t="s">
        <v>5037</v>
      </c>
      <c r="L41" s="3672" t="s">
        <v>2798</v>
      </c>
      <c r="M41" s="5310"/>
      <c r="N41" s="5310"/>
      <c r="O41" s="5310"/>
      <c r="P41" s="5310"/>
      <c r="Q41" s="5301"/>
      <c r="R41" s="5301"/>
      <c r="S41" s="5301"/>
      <c r="T41" s="5301"/>
      <c r="U41" s="5301"/>
      <c r="V41" s="5301"/>
      <c r="W41" s="5301"/>
      <c r="X41" s="5310"/>
      <c r="Y41" s="5310"/>
      <c r="Z41" s="5301"/>
      <c r="AA41" s="5301"/>
      <c r="AB41" s="5301"/>
      <c r="AC41" s="5301"/>
      <c r="AD41" s="5301"/>
      <c r="AE41" s="5301"/>
      <c r="AF41" s="3669"/>
    </row>
    <row r="42" spans="2:32" s="2454" customFormat="1" ht="13.5" thickBot="1" x14ac:dyDescent="0.25">
      <c r="B42" s="5841" t="s">
        <v>6835</v>
      </c>
      <c r="C42" s="5842"/>
      <c r="D42" s="3752" t="s">
        <v>1534</v>
      </c>
      <c r="E42" s="3752" t="s">
        <v>1534</v>
      </c>
      <c r="F42" s="3752" t="s">
        <v>1534</v>
      </c>
      <c r="G42" s="3752" t="s">
        <v>1534</v>
      </c>
      <c r="H42" s="3752" t="s">
        <v>1534</v>
      </c>
      <c r="I42" s="3752" t="s">
        <v>1534</v>
      </c>
      <c r="J42" s="3752" t="s">
        <v>1534</v>
      </c>
      <c r="K42" s="3752" t="s">
        <v>1534</v>
      </c>
      <c r="L42" s="3752" t="s">
        <v>1534</v>
      </c>
      <c r="M42" s="3752" t="s">
        <v>1534</v>
      </c>
      <c r="N42" s="3752" t="s">
        <v>1534</v>
      </c>
      <c r="O42" s="3752" t="s">
        <v>1534</v>
      </c>
      <c r="P42" s="3752" t="s">
        <v>1534</v>
      </c>
      <c r="Q42" s="3752" t="s">
        <v>1534</v>
      </c>
      <c r="R42" s="3752" t="s">
        <v>1534</v>
      </c>
      <c r="S42" s="3752" t="s">
        <v>1534</v>
      </c>
      <c r="T42" s="3752" t="s">
        <v>1534</v>
      </c>
      <c r="U42" s="3752" t="s">
        <v>1534</v>
      </c>
      <c r="V42" s="3752" t="s">
        <v>1534</v>
      </c>
      <c r="W42" s="3752" t="s">
        <v>1534</v>
      </c>
      <c r="X42" s="3752" t="s">
        <v>1534</v>
      </c>
      <c r="Y42" s="3752" t="s">
        <v>1534</v>
      </c>
      <c r="Z42" s="3752" t="s">
        <v>1534</v>
      </c>
      <c r="AA42" s="3752" t="s">
        <v>1534</v>
      </c>
      <c r="AB42" s="3752" t="s">
        <v>1534</v>
      </c>
      <c r="AC42" s="3752" t="s">
        <v>1534</v>
      </c>
      <c r="AD42" s="3752" t="s">
        <v>1534</v>
      </c>
      <c r="AE42" s="3752" t="s">
        <v>1534</v>
      </c>
      <c r="AF42" s="3669"/>
    </row>
    <row r="43" spans="2:32" s="2454" customFormat="1" x14ac:dyDescent="0.2">
      <c r="B43" s="3757"/>
      <c r="C43" s="3704"/>
      <c r="D43" s="3704"/>
      <c r="E43" s="3704"/>
      <c r="F43" s="3704"/>
      <c r="G43" s="3706"/>
      <c r="H43" s="3706"/>
      <c r="I43" s="3706"/>
      <c r="J43" s="3706"/>
      <c r="K43" s="3704"/>
      <c r="L43" s="3706"/>
      <c r="M43" s="3706"/>
      <c r="N43" s="3706"/>
      <c r="O43" s="3706"/>
      <c r="P43" s="3706"/>
      <c r="Q43" s="3758"/>
      <c r="R43" s="3758"/>
      <c r="S43" s="3758"/>
      <c r="T43" s="3758"/>
      <c r="U43" s="3758"/>
      <c r="V43" s="3758"/>
      <c r="W43" s="3758"/>
      <c r="X43" s="3758"/>
      <c r="Y43" s="3758"/>
      <c r="Z43" s="3758"/>
      <c r="AA43" s="3758"/>
      <c r="AB43" s="3758"/>
      <c r="AC43" s="3758"/>
      <c r="AD43" s="3758"/>
      <c r="AE43" s="3758"/>
      <c r="AF43" s="3669"/>
    </row>
    <row r="44" spans="2:32" s="2454" customFormat="1" x14ac:dyDescent="0.2">
      <c r="B44" s="5317" t="s">
        <v>4996</v>
      </c>
      <c r="C44" s="5318"/>
      <c r="D44" s="5319" t="s">
        <v>6836</v>
      </c>
      <c r="E44" s="5319"/>
      <c r="F44" s="5319"/>
      <c r="G44" s="5319"/>
      <c r="H44" s="5319"/>
      <c r="I44" s="3759"/>
      <c r="J44" s="3759"/>
      <c r="K44" s="3759"/>
      <c r="L44" s="3759"/>
      <c r="M44" s="3759"/>
      <c r="N44" s="3759"/>
      <c r="O44" s="3759"/>
      <c r="P44" s="3759"/>
      <c r="Q44" s="3758"/>
      <c r="R44" s="3758"/>
      <c r="S44" s="3758"/>
      <c r="T44" s="3758"/>
      <c r="U44" s="3758"/>
      <c r="V44" s="3758"/>
      <c r="W44" s="3758"/>
      <c r="X44" s="3758"/>
      <c r="Y44" s="3758"/>
      <c r="Z44" s="3758"/>
      <c r="AA44" s="3758"/>
      <c r="AB44" s="3758"/>
      <c r="AC44" s="3758"/>
      <c r="AD44" s="3758"/>
      <c r="AE44" s="3758"/>
      <c r="AF44" s="3669"/>
    </row>
    <row r="45" spans="2:32" s="2454" customFormat="1" x14ac:dyDescent="0.2">
      <c r="B45" s="5317" t="s">
        <v>4997</v>
      </c>
      <c r="C45" s="5318"/>
      <c r="D45" s="5319" t="s">
        <v>6836</v>
      </c>
      <c r="E45" s="5319"/>
      <c r="F45" s="5319"/>
      <c r="G45" s="5319"/>
      <c r="H45" s="5319"/>
      <c r="I45" s="3759"/>
      <c r="J45" s="3759"/>
      <c r="K45" s="3759"/>
      <c r="L45" s="3759"/>
      <c r="M45" s="3759"/>
      <c r="N45" s="3759"/>
      <c r="O45" s="3759"/>
      <c r="P45" s="3759"/>
      <c r="Q45" s="3758"/>
      <c r="R45" s="3758"/>
      <c r="S45" s="3758"/>
      <c r="T45" s="3758"/>
      <c r="U45" s="3758"/>
      <c r="V45" s="3758"/>
      <c r="W45" s="3758"/>
      <c r="X45" s="3758"/>
      <c r="Y45" s="3758"/>
      <c r="Z45" s="3758"/>
      <c r="AA45" s="3758"/>
      <c r="AB45" s="3758"/>
      <c r="AC45" s="3758"/>
      <c r="AD45" s="3758"/>
      <c r="AE45" s="3758"/>
      <c r="AF45" s="3669"/>
    </row>
    <row r="46" spans="2:32" s="2454" customFormat="1" ht="13.5" thickBot="1" x14ac:dyDescent="0.25">
      <c r="B46" s="3760"/>
      <c r="C46" s="3761"/>
      <c r="D46" s="3761"/>
      <c r="E46" s="3761"/>
      <c r="F46" s="3761"/>
      <c r="G46" s="3751"/>
      <c r="H46" s="3751"/>
      <c r="I46" s="3751"/>
      <c r="J46" s="3751"/>
      <c r="K46" s="3751"/>
      <c r="L46" s="3751"/>
      <c r="M46" s="3751"/>
      <c r="N46" s="3751"/>
      <c r="O46" s="3751"/>
      <c r="P46" s="3751"/>
      <c r="Q46" s="3751"/>
      <c r="R46" s="3751"/>
      <c r="S46" s="3751"/>
      <c r="T46" s="3751"/>
      <c r="U46" s="3751"/>
      <c r="V46" s="3751"/>
      <c r="W46" s="3751"/>
      <c r="X46" s="3751"/>
      <c r="Y46" s="3751"/>
      <c r="Z46" s="3751"/>
      <c r="AA46" s="3751"/>
      <c r="AB46" s="3751"/>
      <c r="AC46" s="3751"/>
      <c r="AD46" s="3751"/>
      <c r="AE46" s="3751"/>
      <c r="AF46" s="3710"/>
    </row>
    <row r="47" spans="2:32" s="2454" customFormat="1" x14ac:dyDescent="0.2">
      <c r="B47" s="3712"/>
      <c r="C47" s="3712"/>
      <c r="D47" s="3712"/>
      <c r="E47" s="3712"/>
      <c r="F47" s="3712"/>
      <c r="G47" s="3713"/>
      <c r="H47" s="3714"/>
      <c r="I47" s="3712"/>
      <c r="J47" s="3712"/>
      <c r="K47" s="1941"/>
      <c r="L47" s="1941"/>
      <c r="M47" s="1941"/>
      <c r="N47" s="1941"/>
      <c r="O47" s="1941"/>
      <c r="P47" s="1941"/>
      <c r="Q47" s="1941"/>
      <c r="R47" s="1941"/>
      <c r="S47" s="1941"/>
      <c r="T47" s="1941"/>
      <c r="U47" s="1941"/>
      <c r="V47" s="1941"/>
      <c r="W47" s="1941"/>
      <c r="X47" s="1941"/>
      <c r="Y47" s="1941"/>
      <c r="Z47" s="1941"/>
      <c r="AA47" s="1941"/>
      <c r="AB47" s="1941"/>
      <c r="AC47" s="1941"/>
      <c r="AD47" s="1941"/>
      <c r="AE47" s="1941"/>
      <c r="AF47" s="1941"/>
    </row>
    <row r="48" spans="2:32" s="2454" customFormat="1" ht="13.5" thickBot="1" x14ac:dyDescent="0.25">
      <c r="B48" s="3712"/>
      <c r="C48" s="3712"/>
      <c r="D48" s="3712"/>
      <c r="E48" s="3712"/>
      <c r="F48" s="3712"/>
      <c r="G48" s="3713"/>
      <c r="H48" s="3714"/>
      <c r="I48" s="3712"/>
      <c r="J48" s="3712"/>
      <c r="K48" s="1941"/>
      <c r="L48" s="1941"/>
      <c r="M48" s="1941"/>
      <c r="N48" s="1941"/>
      <c r="O48" s="1941"/>
      <c r="P48" s="1941"/>
      <c r="Q48" s="1941"/>
      <c r="R48" s="1941"/>
      <c r="S48" s="1941"/>
      <c r="T48" s="1941"/>
      <c r="U48" s="1941"/>
      <c r="V48" s="1941"/>
      <c r="W48" s="1941"/>
      <c r="X48" s="1941"/>
      <c r="Y48" s="1941"/>
      <c r="Z48" s="1941"/>
      <c r="AA48" s="1941"/>
      <c r="AB48" s="1941"/>
      <c r="AC48" s="1941"/>
      <c r="AD48" s="1941"/>
      <c r="AE48" s="1941"/>
      <c r="AF48" s="1941"/>
    </row>
    <row r="49" spans="2:32" s="2454" customFormat="1" ht="20.25" x14ac:dyDescent="0.2">
      <c r="B49" s="5302" t="s">
        <v>5069</v>
      </c>
      <c r="C49" s="5303"/>
      <c r="D49" s="5303"/>
      <c r="E49" s="5303"/>
      <c r="F49" s="5303"/>
      <c r="G49" s="5303"/>
      <c r="H49" s="5303"/>
      <c r="I49" s="5303"/>
      <c r="J49" s="5303"/>
      <c r="K49" s="5303"/>
      <c r="L49" s="5303"/>
      <c r="M49" s="5303"/>
      <c r="N49" s="5303"/>
      <c r="O49" s="5303"/>
      <c r="P49" s="5303"/>
      <c r="Q49" s="5303"/>
      <c r="R49" s="5303"/>
      <c r="S49" s="5303"/>
      <c r="T49" s="5303"/>
      <c r="U49" s="5303"/>
      <c r="V49" s="5303"/>
      <c r="W49" s="5303"/>
      <c r="X49" s="5303"/>
      <c r="Y49" s="5303"/>
      <c r="Z49" s="5303"/>
      <c r="AA49" s="5303"/>
      <c r="AB49" s="5303"/>
      <c r="AC49" s="5303"/>
      <c r="AD49" s="5303"/>
      <c r="AE49" s="5303"/>
      <c r="AF49" s="5304"/>
    </row>
    <row r="50" spans="2:32" s="2454" customFormat="1" x14ac:dyDescent="0.2">
      <c r="B50" s="3749"/>
      <c r="C50" s="3667"/>
      <c r="D50" s="3667"/>
      <c r="E50" s="3667"/>
      <c r="F50" s="3667"/>
      <c r="G50" s="3668"/>
      <c r="H50" s="3668"/>
      <c r="I50" s="3668"/>
      <c r="J50" s="3668"/>
      <c r="K50" s="3668"/>
      <c r="L50" s="3668"/>
      <c r="M50" s="3668"/>
      <c r="N50" s="3668"/>
      <c r="O50" s="3668"/>
      <c r="P50" s="3668"/>
      <c r="Q50" s="3668"/>
      <c r="R50" s="3668"/>
      <c r="S50" s="3668"/>
      <c r="T50" s="3668"/>
      <c r="U50" s="3668"/>
      <c r="V50" s="3668"/>
      <c r="W50" s="3668"/>
      <c r="X50" s="3668"/>
      <c r="Y50" s="3668"/>
      <c r="Z50" s="3668"/>
      <c r="AA50" s="3668"/>
      <c r="AB50" s="3668"/>
      <c r="AC50" s="3668"/>
      <c r="AD50" s="3668"/>
      <c r="AE50" s="3668"/>
      <c r="AF50" s="3669"/>
    </row>
    <row r="51" spans="2:32" s="2454" customFormat="1" x14ac:dyDescent="0.2">
      <c r="B51" s="3750" t="s">
        <v>5089</v>
      </c>
      <c r="C51" s="3667"/>
      <c r="D51" s="5305" t="s">
        <v>6837</v>
      </c>
      <c r="E51" s="5305"/>
      <c r="F51" s="5305"/>
      <c r="G51" s="3668"/>
      <c r="H51" s="3668"/>
      <c r="I51" s="3668"/>
      <c r="J51" s="3668"/>
      <c r="K51" s="3668"/>
      <c r="L51" s="3668"/>
      <c r="M51" s="3668"/>
      <c r="N51" s="3668"/>
      <c r="O51" s="3668"/>
      <c r="P51" s="3668"/>
      <c r="Q51" s="3668"/>
      <c r="R51" s="3668"/>
      <c r="S51" s="3668"/>
      <c r="T51" s="3668"/>
      <c r="U51" s="3668"/>
      <c r="V51" s="3668"/>
      <c r="W51" s="3668"/>
      <c r="X51" s="3668"/>
      <c r="Y51" s="3668"/>
      <c r="Z51" s="3668"/>
      <c r="AA51" s="3668"/>
      <c r="AB51" s="3668"/>
      <c r="AC51" s="3668"/>
      <c r="AD51" s="3668"/>
      <c r="AE51" s="3668"/>
      <c r="AF51" s="3669"/>
    </row>
    <row r="52" spans="2:32" s="2454" customFormat="1" x14ac:dyDescent="0.2">
      <c r="B52" s="5306" t="s">
        <v>5072</v>
      </c>
      <c r="C52" s="5307"/>
      <c r="D52" s="5308">
        <v>41781</v>
      </c>
      <c r="E52" s="5308"/>
      <c r="F52" s="5308"/>
      <c r="G52" s="3668"/>
      <c r="H52" s="3668"/>
      <c r="I52" s="3668"/>
      <c r="J52" s="3668"/>
      <c r="K52" s="3668"/>
      <c r="L52" s="3668"/>
      <c r="M52" s="3668"/>
      <c r="N52" s="3668"/>
      <c r="O52" s="3668"/>
      <c r="P52" s="3668"/>
      <c r="Q52" s="3668"/>
      <c r="R52" s="3668"/>
      <c r="S52" s="3668"/>
      <c r="T52" s="3668"/>
      <c r="U52" s="3668"/>
      <c r="V52" s="3668"/>
      <c r="W52" s="3668"/>
      <c r="X52" s="3668"/>
      <c r="Y52" s="3668"/>
      <c r="Z52" s="3668"/>
      <c r="AA52" s="3668"/>
      <c r="AB52" s="3668"/>
      <c r="AC52" s="3668"/>
      <c r="AD52" s="3668"/>
      <c r="AE52" s="3668"/>
      <c r="AF52" s="3669"/>
    </row>
    <row r="53" spans="2:32" s="2454" customFormat="1" x14ac:dyDescent="0.2">
      <c r="B53" s="5320" t="s">
        <v>5070</v>
      </c>
      <c r="C53" s="5321"/>
      <c r="D53" s="5311">
        <v>42004</v>
      </c>
      <c r="E53" s="5311"/>
      <c r="F53" s="5311"/>
      <c r="G53" s="3668"/>
      <c r="H53" s="3668"/>
      <c r="I53" s="3668"/>
      <c r="J53" s="3668"/>
      <c r="K53" s="3668"/>
      <c r="L53" s="3668"/>
      <c r="M53" s="3668"/>
      <c r="N53" s="3668"/>
      <c r="O53" s="3668"/>
      <c r="P53" s="3668"/>
      <c r="Q53" s="3668"/>
      <c r="R53" s="3668"/>
      <c r="S53" s="3668"/>
      <c r="T53" s="3668"/>
      <c r="U53" s="3668"/>
      <c r="V53" s="3668"/>
      <c r="W53" s="3668"/>
      <c r="X53" s="3668"/>
      <c r="Y53" s="3668"/>
      <c r="Z53" s="3668"/>
      <c r="AA53" s="3668"/>
      <c r="AB53" s="3668"/>
      <c r="AC53" s="3668"/>
      <c r="AD53" s="3668"/>
      <c r="AE53" s="3668"/>
      <c r="AF53" s="3669"/>
    </row>
    <row r="54" spans="2:32" s="2454" customFormat="1" ht="13.5" thickBot="1" x14ac:dyDescent="0.25">
      <c r="B54" s="3749"/>
      <c r="C54" s="3667"/>
      <c r="D54" s="3667"/>
      <c r="E54" s="3667"/>
      <c r="F54" s="3667"/>
      <c r="G54" s="3668"/>
      <c r="H54" s="3668"/>
      <c r="I54" s="3668"/>
      <c r="J54" s="3668"/>
      <c r="K54" s="3668"/>
      <c r="L54" s="3668"/>
      <c r="M54" s="3668"/>
      <c r="N54" s="3668"/>
      <c r="O54" s="3668"/>
      <c r="P54" s="3668"/>
      <c r="Q54" s="3668"/>
      <c r="R54" s="3668"/>
      <c r="S54" s="3668"/>
      <c r="T54" s="3668"/>
      <c r="U54" s="3668"/>
      <c r="V54" s="3668"/>
      <c r="W54" s="3668"/>
      <c r="X54" s="3668"/>
      <c r="Y54" s="3668"/>
      <c r="Z54" s="3668"/>
      <c r="AA54" s="3668"/>
      <c r="AB54" s="3668"/>
      <c r="AC54" s="3668"/>
      <c r="AD54" s="3668"/>
      <c r="AE54" s="3668"/>
      <c r="AF54" s="3669"/>
    </row>
    <row r="55" spans="2:32" s="2454" customFormat="1" ht="41.25" customHeight="1" thickBot="1" x14ac:dyDescent="0.25">
      <c r="B55" s="5312" t="s">
        <v>5071</v>
      </c>
      <c r="C55" s="5313"/>
      <c r="D55" s="5322" t="s">
        <v>6838</v>
      </c>
      <c r="E55" s="5323"/>
      <c r="F55" s="5323"/>
      <c r="G55" s="5323"/>
      <c r="H55" s="5323"/>
      <c r="I55" s="5323"/>
      <c r="J55" s="5323"/>
      <c r="K55" s="5323"/>
      <c r="L55" s="5323"/>
      <c r="M55" s="5323"/>
      <c r="N55" s="5323"/>
      <c r="O55" s="5323"/>
      <c r="P55" s="5323"/>
      <c r="Q55" s="5324"/>
      <c r="R55" s="3668"/>
      <c r="S55" s="3668"/>
      <c r="T55" s="3668"/>
      <c r="U55" s="3668"/>
      <c r="V55" s="3668"/>
      <c r="W55" s="3668"/>
      <c r="X55" s="3668"/>
      <c r="Y55" s="3668"/>
      <c r="Z55" s="3668"/>
      <c r="AA55" s="3668"/>
      <c r="AB55" s="3668"/>
      <c r="AC55" s="3668"/>
      <c r="AD55" s="3668"/>
      <c r="AE55" s="3668"/>
      <c r="AF55" s="3669"/>
    </row>
    <row r="56" spans="2:32" s="2454" customFormat="1" ht="13.5" thickBot="1" x14ac:dyDescent="0.25">
      <c r="B56" s="3749"/>
      <c r="C56" s="3667"/>
      <c r="D56" s="3667"/>
      <c r="E56" s="3667"/>
      <c r="F56" s="3667"/>
      <c r="G56" s="3668"/>
      <c r="H56" s="3668"/>
      <c r="I56" s="3668"/>
      <c r="J56" s="3668"/>
      <c r="K56" s="3668"/>
      <c r="L56" s="3668"/>
      <c r="M56" s="3668"/>
      <c r="N56" s="3668"/>
      <c r="O56" s="3668"/>
      <c r="P56" s="3668"/>
      <c r="Q56" s="3668"/>
      <c r="R56" s="3751"/>
      <c r="S56" s="3668"/>
      <c r="T56" s="3668"/>
      <c r="U56" s="3668"/>
      <c r="V56" s="3668"/>
      <c r="W56" s="3668"/>
      <c r="X56" s="3668"/>
      <c r="Y56" s="3668"/>
      <c r="Z56" s="3668"/>
      <c r="AA56" s="3668"/>
      <c r="AB56" s="3668"/>
      <c r="AC56" s="3668"/>
      <c r="AD56" s="3668"/>
      <c r="AE56" s="3668"/>
      <c r="AF56" s="3669"/>
    </row>
    <row r="57" spans="2:32" s="2454" customFormat="1" ht="13.5" thickBot="1" x14ac:dyDescent="0.25">
      <c r="B57" s="5325" t="s">
        <v>5073</v>
      </c>
      <c r="C57" s="5326"/>
      <c r="D57" s="5300" t="s">
        <v>5074</v>
      </c>
      <c r="E57" s="5332" t="s">
        <v>224</v>
      </c>
      <c r="F57" s="5333"/>
      <c r="G57" s="5333"/>
      <c r="H57" s="5333"/>
      <c r="I57" s="5333"/>
      <c r="J57" s="5333"/>
      <c r="K57" s="5333"/>
      <c r="L57" s="5333"/>
      <c r="M57" s="5333"/>
      <c r="N57" s="5333"/>
      <c r="O57" s="5333"/>
      <c r="P57" s="5334"/>
      <c r="Q57" s="5332" t="s">
        <v>340</v>
      </c>
      <c r="R57" s="5333"/>
      <c r="S57" s="5333"/>
      <c r="T57" s="5333"/>
      <c r="U57" s="5333"/>
      <c r="V57" s="5333"/>
      <c r="W57" s="5333"/>
      <c r="X57" s="5333"/>
      <c r="Y57" s="5334"/>
      <c r="Z57" s="5332" t="s">
        <v>225</v>
      </c>
      <c r="AA57" s="5333"/>
      <c r="AB57" s="5334"/>
      <c r="AC57" s="5335" t="s">
        <v>4993</v>
      </c>
      <c r="AD57" s="5336"/>
      <c r="AE57" s="5337"/>
      <c r="AF57" s="3669"/>
    </row>
    <row r="58" spans="2:32" s="2454" customFormat="1" ht="13.5" thickBot="1" x14ac:dyDescent="0.25">
      <c r="B58" s="5327"/>
      <c r="C58" s="5328"/>
      <c r="D58" s="5331"/>
      <c r="E58" s="5300" t="s">
        <v>5011</v>
      </c>
      <c r="F58" s="5300" t="s">
        <v>5012</v>
      </c>
      <c r="G58" s="5309" t="s">
        <v>5014</v>
      </c>
      <c r="H58" s="5309" t="s">
        <v>5075</v>
      </c>
      <c r="I58" s="5309" t="s">
        <v>5076</v>
      </c>
      <c r="J58" s="5309" t="s">
        <v>5077</v>
      </c>
      <c r="K58" s="5314" t="s">
        <v>5017</v>
      </c>
      <c r="L58" s="5314"/>
      <c r="M58" s="5309" t="s">
        <v>5078</v>
      </c>
      <c r="N58" s="5309" t="s">
        <v>5079</v>
      </c>
      <c r="O58" s="5309" t="s">
        <v>5080</v>
      </c>
      <c r="P58" s="5309" t="s">
        <v>5081</v>
      </c>
      <c r="Q58" s="5300" t="s">
        <v>5023</v>
      </c>
      <c r="R58" s="5300" t="s">
        <v>5024</v>
      </c>
      <c r="S58" s="5300" t="s">
        <v>5025</v>
      </c>
      <c r="T58" s="5300" t="s">
        <v>5082</v>
      </c>
      <c r="U58" s="5300" t="s">
        <v>5083</v>
      </c>
      <c r="V58" s="5300" t="s">
        <v>5028</v>
      </c>
      <c r="W58" s="5300" t="s">
        <v>5030</v>
      </c>
      <c r="X58" s="5309" t="s">
        <v>5084</v>
      </c>
      <c r="Y58" s="5309" t="s">
        <v>5085</v>
      </c>
      <c r="Z58" s="5300" t="s">
        <v>5086</v>
      </c>
      <c r="AA58" s="5300" t="s">
        <v>5087</v>
      </c>
      <c r="AB58" s="5300" t="s">
        <v>5088</v>
      </c>
      <c r="AC58" s="5300" t="s">
        <v>1154</v>
      </c>
      <c r="AD58" s="5300" t="s">
        <v>4994</v>
      </c>
      <c r="AE58" s="5300" t="s">
        <v>4995</v>
      </c>
      <c r="AF58" s="3669"/>
    </row>
    <row r="59" spans="2:32" s="2454" customFormat="1" ht="13.5" thickBot="1" x14ac:dyDescent="0.25">
      <c r="B59" s="5821"/>
      <c r="C59" s="5314"/>
      <c r="D59" s="5301"/>
      <c r="E59" s="5301"/>
      <c r="F59" s="5301"/>
      <c r="G59" s="5310"/>
      <c r="H59" s="5310"/>
      <c r="I59" s="5310"/>
      <c r="J59" s="5310"/>
      <c r="K59" s="3671" t="s">
        <v>5037</v>
      </c>
      <c r="L59" s="3672" t="s">
        <v>2798</v>
      </c>
      <c r="M59" s="5310"/>
      <c r="N59" s="5310"/>
      <c r="O59" s="5310"/>
      <c r="P59" s="5310"/>
      <c r="Q59" s="5301"/>
      <c r="R59" s="5301"/>
      <c r="S59" s="5301"/>
      <c r="T59" s="5301"/>
      <c r="U59" s="5301"/>
      <c r="V59" s="5301"/>
      <c r="W59" s="5301"/>
      <c r="X59" s="5310"/>
      <c r="Y59" s="5310"/>
      <c r="Z59" s="5301"/>
      <c r="AA59" s="5301"/>
      <c r="AB59" s="5301"/>
      <c r="AC59" s="5301"/>
      <c r="AD59" s="5301"/>
      <c r="AE59" s="5301"/>
      <c r="AF59" s="3669"/>
    </row>
    <row r="60" spans="2:32" s="2454" customFormat="1" ht="64.5" thickBot="1" x14ac:dyDescent="0.25">
      <c r="B60" s="5845" t="s">
        <v>6839</v>
      </c>
      <c r="C60" s="5846"/>
      <c r="D60" s="3752" t="s">
        <v>6840</v>
      </c>
      <c r="E60" s="3753" t="s">
        <v>1534</v>
      </c>
      <c r="F60" s="3754" t="s">
        <v>1534</v>
      </c>
      <c r="G60" s="3755" t="s">
        <v>1534</v>
      </c>
      <c r="H60" s="3755" t="s">
        <v>1534</v>
      </c>
      <c r="I60" s="3753" t="s">
        <v>1534</v>
      </c>
      <c r="J60" s="3753" t="s">
        <v>1534</v>
      </c>
      <c r="K60" s="3754" t="s">
        <v>1534</v>
      </c>
      <c r="L60" s="3755" t="s">
        <v>1534</v>
      </c>
      <c r="M60" s="3753" t="s">
        <v>1534</v>
      </c>
      <c r="N60" s="3753" t="s">
        <v>1534</v>
      </c>
      <c r="O60" s="3753" t="s">
        <v>1534</v>
      </c>
      <c r="P60" s="3753" t="s">
        <v>1534</v>
      </c>
      <c r="Q60" s="3753" t="s">
        <v>1534</v>
      </c>
      <c r="R60" s="3754" t="s">
        <v>1534</v>
      </c>
      <c r="S60" s="3754" t="s">
        <v>1534</v>
      </c>
      <c r="T60" s="3753" t="s">
        <v>1534</v>
      </c>
      <c r="U60" s="3753" t="s">
        <v>1534</v>
      </c>
      <c r="V60" s="3754" t="s">
        <v>1534</v>
      </c>
      <c r="W60" s="3754" t="s">
        <v>1534</v>
      </c>
      <c r="X60" s="3753" t="s">
        <v>1534</v>
      </c>
      <c r="Y60" s="3753" t="s">
        <v>1534</v>
      </c>
      <c r="Z60" s="712" t="s">
        <v>6841</v>
      </c>
      <c r="AA60" s="3753" t="s">
        <v>6842</v>
      </c>
      <c r="AB60" s="3753" t="s">
        <v>6842</v>
      </c>
      <c r="AC60" s="3769" t="s">
        <v>1534</v>
      </c>
      <c r="AD60" s="3769" t="s">
        <v>1534</v>
      </c>
      <c r="AE60" s="3769" t="s">
        <v>1534</v>
      </c>
      <c r="AF60" s="3669"/>
    </row>
    <row r="61" spans="2:32" s="2454" customFormat="1" x14ac:dyDescent="0.2">
      <c r="B61" s="3757"/>
      <c r="C61" s="3704"/>
      <c r="D61" s="3704"/>
      <c r="E61" s="3704"/>
      <c r="F61" s="3704"/>
      <c r="G61" s="3706"/>
      <c r="H61" s="3706"/>
      <c r="I61" s="3706"/>
      <c r="J61" s="3706"/>
      <c r="K61" s="3704"/>
      <c r="L61" s="3706"/>
      <c r="M61" s="3706"/>
      <c r="N61" s="3706"/>
      <c r="O61" s="3706"/>
      <c r="P61" s="3706"/>
      <c r="Q61" s="3758"/>
      <c r="R61" s="3758"/>
      <c r="S61" s="3758"/>
      <c r="T61" s="3758"/>
      <c r="U61" s="3758"/>
      <c r="V61" s="3758"/>
      <c r="W61" s="3758"/>
      <c r="X61" s="3758"/>
      <c r="Y61" s="3758"/>
      <c r="Z61" s="3758"/>
      <c r="AA61" s="3758"/>
      <c r="AB61" s="3758"/>
      <c r="AC61" s="3758"/>
      <c r="AD61" s="3758"/>
      <c r="AE61" s="3758"/>
      <c r="AF61" s="3669"/>
    </row>
    <row r="62" spans="2:32" s="2454" customFormat="1" x14ac:dyDescent="0.2">
      <c r="B62" s="5317" t="s">
        <v>4996</v>
      </c>
      <c r="C62" s="5318"/>
      <c r="D62" s="5319" t="s">
        <v>1534</v>
      </c>
      <c r="E62" s="5319"/>
      <c r="F62" s="5319"/>
      <c r="G62" s="5319"/>
      <c r="H62" s="5319"/>
      <c r="I62" s="3759"/>
      <c r="J62" s="3759"/>
      <c r="K62" s="3759"/>
      <c r="L62" s="3759"/>
      <c r="M62" s="3759"/>
      <c r="N62" s="3759"/>
      <c r="O62" s="3759"/>
      <c r="P62" s="3759"/>
      <c r="Q62" s="3758"/>
      <c r="R62" s="3758"/>
      <c r="S62" s="3758"/>
      <c r="T62" s="3758"/>
      <c r="U62" s="3758"/>
      <c r="V62" s="3758"/>
      <c r="W62" s="3758"/>
      <c r="X62" s="3758"/>
      <c r="Y62" s="3758"/>
      <c r="Z62" s="3758"/>
      <c r="AA62" s="3758"/>
      <c r="AB62" s="3758"/>
      <c r="AC62" s="3758"/>
      <c r="AD62" s="3758"/>
      <c r="AE62" s="3758"/>
      <c r="AF62" s="3669"/>
    </row>
    <row r="63" spans="2:32" s="2454" customFormat="1" x14ac:dyDescent="0.2">
      <c r="B63" s="5317" t="s">
        <v>4997</v>
      </c>
      <c r="C63" s="5318"/>
      <c r="D63" s="5319" t="s">
        <v>1534</v>
      </c>
      <c r="E63" s="5319"/>
      <c r="F63" s="5319"/>
      <c r="G63" s="5319"/>
      <c r="H63" s="5319"/>
      <c r="I63" s="3759"/>
      <c r="J63" s="3759"/>
      <c r="K63" s="3759"/>
      <c r="L63" s="3759"/>
      <c r="M63" s="3759"/>
      <c r="N63" s="3759"/>
      <c r="O63" s="3759"/>
      <c r="P63" s="3759"/>
      <c r="Q63" s="3758"/>
      <c r="R63" s="3758"/>
      <c r="S63" s="3758"/>
      <c r="T63" s="3758"/>
      <c r="U63" s="3758"/>
      <c r="V63" s="3758"/>
      <c r="W63" s="3758"/>
      <c r="X63" s="3758"/>
      <c r="Y63" s="3758"/>
      <c r="Z63" s="3758"/>
      <c r="AA63" s="3758"/>
      <c r="AB63" s="3758"/>
      <c r="AC63" s="3758"/>
      <c r="AD63" s="3758"/>
      <c r="AE63" s="3758"/>
      <c r="AF63" s="3669"/>
    </row>
    <row r="64" spans="2:32" s="2454" customFormat="1" ht="13.5" thickBot="1" x14ac:dyDescent="0.25">
      <c r="B64" s="3760"/>
      <c r="C64" s="3761"/>
      <c r="D64" s="3761"/>
      <c r="E64" s="3761"/>
      <c r="F64" s="3761"/>
      <c r="G64" s="3751"/>
      <c r="H64" s="3751"/>
      <c r="I64" s="3751"/>
      <c r="J64" s="3751"/>
      <c r="K64" s="3751"/>
      <c r="L64" s="3751"/>
      <c r="M64" s="3751"/>
      <c r="N64" s="3751"/>
      <c r="O64" s="3751"/>
      <c r="P64" s="3751"/>
      <c r="Q64" s="3751"/>
      <c r="R64" s="3751"/>
      <c r="S64" s="3751"/>
      <c r="T64" s="3751"/>
      <c r="U64" s="3751"/>
      <c r="V64" s="3751"/>
      <c r="W64" s="3751"/>
      <c r="X64" s="3751"/>
      <c r="Y64" s="3751"/>
      <c r="Z64" s="3751"/>
      <c r="AA64" s="3751"/>
      <c r="AB64" s="3751"/>
      <c r="AC64" s="3751"/>
      <c r="AD64" s="3751"/>
      <c r="AE64" s="3751"/>
      <c r="AF64" s="3710"/>
    </row>
    <row r="65" spans="2:32" s="2454" customFormat="1" x14ac:dyDescent="0.2">
      <c r="B65" s="3712"/>
      <c r="C65" s="3712"/>
      <c r="D65" s="3712"/>
      <c r="E65" s="3712"/>
      <c r="F65" s="3712"/>
      <c r="G65" s="3713"/>
      <c r="H65" s="3714"/>
      <c r="I65" s="3712"/>
      <c r="J65" s="3712"/>
      <c r="K65" s="1941"/>
      <c r="L65" s="1941"/>
      <c r="M65" s="1941"/>
      <c r="N65" s="1941"/>
      <c r="O65" s="1941"/>
      <c r="P65" s="1941"/>
      <c r="Q65" s="1941"/>
      <c r="R65" s="1941"/>
      <c r="S65" s="1941"/>
      <c r="T65" s="1941"/>
      <c r="U65" s="1941"/>
      <c r="V65" s="1941"/>
      <c r="W65" s="1941"/>
      <c r="X65" s="1941"/>
      <c r="Y65" s="1941"/>
      <c r="Z65" s="1941"/>
      <c r="AA65" s="1941"/>
      <c r="AB65" s="1941"/>
      <c r="AC65" s="1941"/>
      <c r="AD65" s="1941"/>
      <c r="AE65" s="1941"/>
      <c r="AF65" s="1941"/>
    </row>
    <row r="66" spans="2:32" s="2454" customFormat="1" ht="13.5" thickBot="1" x14ac:dyDescent="0.25">
      <c r="B66" s="3712"/>
      <c r="C66" s="3712"/>
      <c r="D66" s="3712"/>
      <c r="E66" s="3712"/>
      <c r="F66" s="3712"/>
      <c r="G66" s="3713"/>
      <c r="H66" s="3714"/>
      <c r="I66" s="3712"/>
      <c r="J66" s="3712"/>
      <c r="K66" s="1941"/>
      <c r="L66" s="1941"/>
      <c r="M66" s="1941"/>
      <c r="N66" s="1941"/>
      <c r="O66" s="1941"/>
      <c r="P66" s="1941"/>
      <c r="Q66" s="1941"/>
      <c r="R66" s="1941"/>
      <c r="S66" s="1941"/>
      <c r="T66" s="1941"/>
      <c r="U66" s="1941"/>
      <c r="V66" s="1941"/>
      <c r="W66" s="1941"/>
      <c r="X66" s="1941"/>
      <c r="Y66" s="1941"/>
      <c r="Z66" s="1941"/>
      <c r="AA66" s="1941"/>
      <c r="AB66" s="1941"/>
      <c r="AC66" s="1941"/>
      <c r="AD66" s="1941"/>
      <c r="AE66" s="1941"/>
      <c r="AF66" s="1941"/>
    </row>
    <row r="67" spans="2:32" s="2454" customFormat="1" ht="20.25" x14ac:dyDescent="0.2">
      <c r="B67" s="5302" t="s">
        <v>5069</v>
      </c>
      <c r="C67" s="5303"/>
      <c r="D67" s="5303"/>
      <c r="E67" s="5303"/>
      <c r="F67" s="5303"/>
      <c r="G67" s="5303"/>
      <c r="H67" s="5303"/>
      <c r="I67" s="5303"/>
      <c r="J67" s="5303"/>
      <c r="K67" s="5303"/>
      <c r="L67" s="5303"/>
      <c r="M67" s="5303"/>
      <c r="N67" s="5303"/>
      <c r="O67" s="5303"/>
      <c r="P67" s="5303"/>
      <c r="Q67" s="5303"/>
      <c r="R67" s="5303"/>
      <c r="S67" s="5303"/>
      <c r="T67" s="5303"/>
      <c r="U67" s="5303"/>
      <c r="V67" s="5303"/>
      <c r="W67" s="5303"/>
      <c r="X67" s="5303"/>
      <c r="Y67" s="5303"/>
      <c r="Z67" s="5303"/>
      <c r="AA67" s="5303"/>
      <c r="AB67" s="5303"/>
      <c r="AC67" s="5303"/>
      <c r="AD67" s="5303"/>
      <c r="AE67" s="5303"/>
      <c r="AF67" s="5304"/>
    </row>
    <row r="68" spans="2:32" s="2454" customFormat="1" x14ac:dyDescent="0.2">
      <c r="B68" s="3749"/>
      <c r="C68" s="3667"/>
      <c r="D68" s="3667"/>
      <c r="E68" s="3667"/>
      <c r="F68" s="3667"/>
      <c r="G68" s="3668"/>
      <c r="H68" s="3668"/>
      <c r="I68" s="3668"/>
      <c r="J68" s="3668"/>
      <c r="K68" s="3668"/>
      <c r="L68" s="3668"/>
      <c r="M68" s="3668"/>
      <c r="N68" s="3668"/>
      <c r="O68" s="3668"/>
      <c r="P68" s="3668"/>
      <c r="Q68" s="3668"/>
      <c r="R68" s="3668"/>
      <c r="S68" s="3668"/>
      <c r="T68" s="3668"/>
      <c r="U68" s="3668"/>
      <c r="V68" s="3668"/>
      <c r="W68" s="3668"/>
      <c r="X68" s="3668"/>
      <c r="Y68" s="3668"/>
      <c r="Z68" s="3668"/>
      <c r="AA68" s="3668"/>
      <c r="AB68" s="3668"/>
      <c r="AC68" s="3668"/>
      <c r="AD68" s="3668"/>
      <c r="AE68" s="3668"/>
      <c r="AF68" s="3669"/>
    </row>
    <row r="69" spans="2:32" s="2454" customFormat="1" x14ac:dyDescent="0.2">
      <c r="B69" s="3750" t="s">
        <v>5089</v>
      </c>
      <c r="C69" s="3667"/>
      <c r="D69" s="5305" t="s">
        <v>6367</v>
      </c>
      <c r="E69" s="5305"/>
      <c r="F69" s="5305"/>
      <c r="G69" s="3668"/>
      <c r="H69" s="3668"/>
      <c r="I69" s="3668"/>
      <c r="J69" s="3668"/>
      <c r="K69" s="3668"/>
      <c r="L69" s="3668"/>
      <c r="M69" s="3668"/>
      <c r="N69" s="3668"/>
      <c r="O69" s="3668"/>
      <c r="P69" s="3668"/>
      <c r="Q69" s="3668"/>
      <c r="R69" s="3668"/>
      <c r="S69" s="3668"/>
      <c r="T69" s="3668"/>
      <c r="U69" s="3668"/>
      <c r="V69" s="3668"/>
      <c r="W69" s="3668"/>
      <c r="X69" s="3668"/>
      <c r="Y69" s="3668"/>
      <c r="Z69" s="3668"/>
      <c r="AA69" s="3668"/>
      <c r="AB69" s="3668"/>
      <c r="AC69" s="3668"/>
      <c r="AD69" s="3668"/>
      <c r="AE69" s="3668"/>
      <c r="AF69" s="3669"/>
    </row>
    <row r="70" spans="2:32" s="2454" customFormat="1" x14ac:dyDescent="0.2">
      <c r="B70" s="5306" t="s">
        <v>5072</v>
      </c>
      <c r="C70" s="5307"/>
      <c r="D70" s="5308">
        <v>41789</v>
      </c>
      <c r="E70" s="5308"/>
      <c r="F70" s="5308"/>
      <c r="G70" s="3668"/>
      <c r="H70" s="3668"/>
      <c r="I70" s="3668"/>
      <c r="J70" s="3668"/>
      <c r="K70" s="3668"/>
      <c r="L70" s="3668"/>
      <c r="M70" s="3668"/>
      <c r="N70" s="3668"/>
      <c r="O70" s="3668"/>
      <c r="P70" s="3668"/>
      <c r="Q70" s="3668"/>
      <c r="R70" s="3668"/>
      <c r="S70" s="3668"/>
      <c r="T70" s="3668"/>
      <c r="U70" s="3668"/>
      <c r="V70" s="3668"/>
      <c r="W70" s="3668"/>
      <c r="X70" s="3668"/>
      <c r="Y70" s="3668"/>
      <c r="Z70" s="3668"/>
      <c r="AA70" s="3668"/>
      <c r="AB70" s="3668"/>
      <c r="AC70" s="3668"/>
      <c r="AD70" s="3668"/>
      <c r="AE70" s="3668"/>
      <c r="AF70" s="3669"/>
    </row>
    <row r="71" spans="2:32" s="2454" customFormat="1" x14ac:dyDescent="0.2">
      <c r="B71" s="5320" t="s">
        <v>5070</v>
      </c>
      <c r="C71" s="5321"/>
      <c r="D71" s="5311">
        <v>41790</v>
      </c>
      <c r="E71" s="5311"/>
      <c r="F71" s="5311"/>
      <c r="G71" s="3668"/>
      <c r="H71" s="3668"/>
      <c r="I71" s="3668"/>
      <c r="J71" s="3668"/>
      <c r="K71" s="3668"/>
      <c r="L71" s="3668"/>
      <c r="M71" s="3668"/>
      <c r="N71" s="3668"/>
      <c r="O71" s="3668"/>
      <c r="P71" s="3668"/>
      <c r="Q71" s="3668"/>
      <c r="R71" s="3668"/>
      <c r="S71" s="3668"/>
      <c r="T71" s="3668"/>
      <c r="U71" s="3668"/>
      <c r="V71" s="3668"/>
      <c r="W71" s="3668"/>
      <c r="X71" s="3668"/>
      <c r="Y71" s="3668"/>
      <c r="Z71" s="3668"/>
      <c r="AA71" s="3668"/>
      <c r="AB71" s="3668"/>
      <c r="AC71" s="3668"/>
      <c r="AD71" s="3668"/>
      <c r="AE71" s="3668"/>
      <c r="AF71" s="3669"/>
    </row>
    <row r="72" spans="2:32" s="2454" customFormat="1" ht="13.5" thickBot="1" x14ac:dyDescent="0.25">
      <c r="B72" s="3749"/>
      <c r="C72" s="3667"/>
      <c r="D72" s="3667"/>
      <c r="E72" s="3667"/>
      <c r="F72" s="3667"/>
      <c r="G72" s="3668"/>
      <c r="H72" s="3668"/>
      <c r="I72" s="3668"/>
      <c r="J72" s="3668"/>
      <c r="K72" s="3668"/>
      <c r="L72" s="3668"/>
      <c r="M72" s="3668"/>
      <c r="N72" s="3668"/>
      <c r="O72" s="3668"/>
      <c r="P72" s="3668"/>
      <c r="Q72" s="3668"/>
      <c r="R72" s="3668"/>
      <c r="S72" s="3668"/>
      <c r="T72" s="3668"/>
      <c r="U72" s="3668"/>
      <c r="V72" s="3668"/>
      <c r="W72" s="3668"/>
      <c r="X72" s="3668"/>
      <c r="Y72" s="3668"/>
      <c r="Z72" s="3668"/>
      <c r="AA72" s="3668"/>
      <c r="AB72" s="3668"/>
      <c r="AC72" s="3668"/>
      <c r="AD72" s="3668"/>
      <c r="AE72" s="3668"/>
      <c r="AF72" s="3669"/>
    </row>
    <row r="73" spans="2:32" s="2454" customFormat="1" ht="13.5" thickBot="1" x14ac:dyDescent="0.25">
      <c r="B73" s="5312" t="s">
        <v>5071</v>
      </c>
      <c r="C73" s="5313"/>
      <c r="D73" s="5322" t="s">
        <v>6833</v>
      </c>
      <c r="E73" s="5323"/>
      <c r="F73" s="5323"/>
      <c r="G73" s="5323"/>
      <c r="H73" s="5323"/>
      <c r="I73" s="5323"/>
      <c r="J73" s="5323"/>
      <c r="K73" s="5323"/>
      <c r="L73" s="5323"/>
      <c r="M73" s="5323"/>
      <c r="N73" s="5323"/>
      <c r="O73" s="5323"/>
      <c r="P73" s="5323"/>
      <c r="Q73" s="5324"/>
      <c r="R73" s="3668"/>
      <c r="S73" s="3668"/>
      <c r="T73" s="3668"/>
      <c r="U73" s="3668"/>
      <c r="V73" s="3668"/>
      <c r="W73" s="3668"/>
      <c r="X73" s="3668"/>
      <c r="Y73" s="3668"/>
      <c r="Z73" s="3668"/>
      <c r="AA73" s="3668"/>
      <c r="AB73" s="3668"/>
      <c r="AC73" s="3668"/>
      <c r="AD73" s="3668"/>
      <c r="AE73" s="3668"/>
      <c r="AF73" s="3669"/>
    </row>
    <row r="74" spans="2:32" s="2454" customFormat="1" ht="13.5" thickBot="1" x14ac:dyDescent="0.25">
      <c r="B74" s="3749"/>
      <c r="C74" s="3667"/>
      <c r="D74" s="3667"/>
      <c r="E74" s="3667"/>
      <c r="F74" s="3667"/>
      <c r="G74" s="3668"/>
      <c r="H74" s="3668"/>
      <c r="I74" s="3668"/>
      <c r="J74" s="3668"/>
      <c r="K74" s="3668"/>
      <c r="L74" s="3668"/>
      <c r="M74" s="3668"/>
      <c r="N74" s="3668"/>
      <c r="O74" s="3668"/>
      <c r="P74" s="3668"/>
      <c r="Q74" s="3668"/>
      <c r="R74" s="3751"/>
      <c r="S74" s="3668"/>
      <c r="T74" s="3668"/>
      <c r="U74" s="3668"/>
      <c r="V74" s="3668"/>
      <c r="W74" s="3668"/>
      <c r="X74" s="3668"/>
      <c r="Y74" s="3668"/>
      <c r="Z74" s="3668"/>
      <c r="AA74" s="3668"/>
      <c r="AB74" s="3668"/>
      <c r="AC74" s="3668"/>
      <c r="AD74" s="3668"/>
      <c r="AE74" s="3668"/>
      <c r="AF74" s="3669"/>
    </row>
    <row r="75" spans="2:32" s="2454" customFormat="1" ht="13.5" thickBot="1" x14ac:dyDescent="0.25">
      <c r="B75" s="5325" t="s">
        <v>5073</v>
      </c>
      <c r="C75" s="5326"/>
      <c r="D75" s="5300" t="s">
        <v>5074</v>
      </c>
      <c r="E75" s="5332" t="s">
        <v>224</v>
      </c>
      <c r="F75" s="5333"/>
      <c r="G75" s="5333"/>
      <c r="H75" s="5333"/>
      <c r="I75" s="5333"/>
      <c r="J75" s="5333"/>
      <c r="K75" s="5333"/>
      <c r="L75" s="5333"/>
      <c r="M75" s="5333"/>
      <c r="N75" s="5333"/>
      <c r="O75" s="5333"/>
      <c r="P75" s="5334"/>
      <c r="Q75" s="5332" t="s">
        <v>340</v>
      </c>
      <c r="R75" s="5333"/>
      <c r="S75" s="5333"/>
      <c r="T75" s="5333"/>
      <c r="U75" s="5333"/>
      <c r="V75" s="5333"/>
      <c r="W75" s="5333"/>
      <c r="X75" s="5333"/>
      <c r="Y75" s="5334"/>
      <c r="Z75" s="5332" t="s">
        <v>225</v>
      </c>
      <c r="AA75" s="5333"/>
      <c r="AB75" s="5334"/>
      <c r="AC75" s="5335" t="s">
        <v>4993</v>
      </c>
      <c r="AD75" s="5336"/>
      <c r="AE75" s="5337"/>
      <c r="AF75" s="3669"/>
    </row>
    <row r="76" spans="2:32" s="2454" customFormat="1" ht="13.5" thickBot="1" x14ac:dyDescent="0.25">
      <c r="B76" s="5327"/>
      <c r="C76" s="5328"/>
      <c r="D76" s="5331"/>
      <c r="E76" s="5300" t="s">
        <v>5011</v>
      </c>
      <c r="F76" s="5300" t="s">
        <v>5012</v>
      </c>
      <c r="G76" s="5309" t="s">
        <v>5014</v>
      </c>
      <c r="H76" s="5309" t="s">
        <v>5075</v>
      </c>
      <c r="I76" s="5309" t="s">
        <v>5076</v>
      </c>
      <c r="J76" s="5309" t="s">
        <v>5077</v>
      </c>
      <c r="K76" s="5314" t="s">
        <v>5017</v>
      </c>
      <c r="L76" s="5314"/>
      <c r="M76" s="5309" t="s">
        <v>5078</v>
      </c>
      <c r="N76" s="5309" t="s">
        <v>5079</v>
      </c>
      <c r="O76" s="5309" t="s">
        <v>5080</v>
      </c>
      <c r="P76" s="5309" t="s">
        <v>5081</v>
      </c>
      <c r="Q76" s="5300" t="s">
        <v>5023</v>
      </c>
      <c r="R76" s="5300" t="s">
        <v>5024</v>
      </c>
      <c r="S76" s="5300" t="s">
        <v>5025</v>
      </c>
      <c r="T76" s="5300" t="s">
        <v>5082</v>
      </c>
      <c r="U76" s="5300" t="s">
        <v>5083</v>
      </c>
      <c r="V76" s="5300" t="s">
        <v>5028</v>
      </c>
      <c r="W76" s="5300" t="s">
        <v>5030</v>
      </c>
      <c r="X76" s="5309" t="s">
        <v>5084</v>
      </c>
      <c r="Y76" s="5309" t="s">
        <v>5085</v>
      </c>
      <c r="Z76" s="5300" t="s">
        <v>5086</v>
      </c>
      <c r="AA76" s="5300" t="s">
        <v>5087</v>
      </c>
      <c r="AB76" s="5300" t="s">
        <v>5088</v>
      </c>
      <c r="AC76" s="5300" t="s">
        <v>1154</v>
      </c>
      <c r="AD76" s="5300" t="s">
        <v>4994</v>
      </c>
      <c r="AE76" s="5300" t="s">
        <v>4995</v>
      </c>
      <c r="AF76" s="3669"/>
    </row>
    <row r="77" spans="2:32" s="2454" customFormat="1" ht="13.5" thickBot="1" x14ac:dyDescent="0.25">
      <c r="B77" s="5329"/>
      <c r="C77" s="5330"/>
      <c r="D77" s="5301"/>
      <c r="E77" s="5301"/>
      <c r="F77" s="5301"/>
      <c r="G77" s="5310"/>
      <c r="H77" s="5310"/>
      <c r="I77" s="5310"/>
      <c r="J77" s="5310"/>
      <c r="K77" s="3671" t="s">
        <v>5037</v>
      </c>
      <c r="L77" s="3672" t="s">
        <v>2798</v>
      </c>
      <c r="M77" s="5310"/>
      <c r="N77" s="5310"/>
      <c r="O77" s="5310"/>
      <c r="P77" s="5310"/>
      <c r="Q77" s="5301"/>
      <c r="R77" s="5301"/>
      <c r="S77" s="5301"/>
      <c r="T77" s="5301"/>
      <c r="U77" s="5301"/>
      <c r="V77" s="5301"/>
      <c r="W77" s="5301"/>
      <c r="X77" s="5310"/>
      <c r="Y77" s="5310"/>
      <c r="Z77" s="5301"/>
      <c r="AA77" s="5301"/>
      <c r="AB77" s="5301"/>
      <c r="AC77" s="5301"/>
      <c r="AD77" s="5301"/>
      <c r="AE77" s="5301"/>
      <c r="AF77" s="3669"/>
    </row>
    <row r="78" spans="2:32" s="2454" customFormat="1" x14ac:dyDescent="0.2">
      <c r="B78" s="5315" t="s">
        <v>6350</v>
      </c>
      <c r="C78" s="5316"/>
      <c r="D78" s="3765" t="s">
        <v>6368</v>
      </c>
      <c r="E78" s="3766" t="s">
        <v>1534</v>
      </c>
      <c r="F78" s="3767" t="s">
        <v>1534</v>
      </c>
      <c r="G78" s="3768" t="s">
        <v>1534</v>
      </c>
      <c r="H78" s="3768" t="s">
        <v>1534</v>
      </c>
      <c r="I78" s="3766" t="s">
        <v>1534</v>
      </c>
      <c r="J78" s="3766" t="s">
        <v>1534</v>
      </c>
      <c r="K78" s="3767" t="s">
        <v>1534</v>
      </c>
      <c r="L78" s="3768" t="s">
        <v>1534</v>
      </c>
      <c r="M78" s="3768" t="s">
        <v>1534</v>
      </c>
      <c r="N78" s="3768" t="s">
        <v>1534</v>
      </c>
      <c r="O78" s="3768" t="s">
        <v>1534</v>
      </c>
      <c r="P78" s="3768" t="s">
        <v>1534</v>
      </c>
      <c r="Q78" s="3768" t="s">
        <v>1534</v>
      </c>
      <c r="R78" s="3768" t="s">
        <v>1534</v>
      </c>
      <c r="S78" s="3768" t="s">
        <v>1534</v>
      </c>
      <c r="T78" s="3768" t="s">
        <v>1534</v>
      </c>
      <c r="U78" s="3768" t="s">
        <v>1534</v>
      </c>
      <c r="V78" s="3768" t="s">
        <v>1534</v>
      </c>
      <c r="W78" s="3768" t="s">
        <v>1534</v>
      </c>
      <c r="X78" s="3768" t="s">
        <v>1534</v>
      </c>
      <c r="Y78" s="3768" t="s">
        <v>1534</v>
      </c>
      <c r="Z78" s="3768" t="s">
        <v>1534</v>
      </c>
      <c r="AA78" s="3768" t="s">
        <v>1534</v>
      </c>
      <c r="AB78" s="3768" t="s">
        <v>1534</v>
      </c>
      <c r="AC78" s="3768" t="s">
        <v>1534</v>
      </c>
      <c r="AD78" s="3768" t="s">
        <v>1534</v>
      </c>
      <c r="AE78" s="3768" t="s">
        <v>1534</v>
      </c>
      <c r="AF78" s="3669"/>
    </row>
    <row r="79" spans="2:32" s="2454" customFormat="1" x14ac:dyDescent="0.2">
      <c r="B79" s="3757"/>
      <c r="C79" s="3704"/>
      <c r="D79" s="3704"/>
      <c r="E79" s="3704"/>
      <c r="F79" s="3704"/>
      <c r="G79" s="3706"/>
      <c r="H79" s="3706"/>
      <c r="I79" s="3706"/>
      <c r="J79" s="3706"/>
      <c r="K79" s="3704"/>
      <c r="L79" s="3706"/>
      <c r="M79" s="3706"/>
      <c r="N79" s="3706"/>
      <c r="O79" s="3706"/>
      <c r="P79" s="3706"/>
      <c r="Q79" s="3758"/>
      <c r="R79" s="3758"/>
      <c r="S79" s="3758"/>
      <c r="T79" s="3758"/>
      <c r="U79" s="3758"/>
      <c r="V79" s="3758"/>
      <c r="W79" s="3758"/>
      <c r="X79" s="3758"/>
      <c r="Y79" s="3758"/>
      <c r="Z79" s="3758"/>
      <c r="AA79" s="3758"/>
      <c r="AB79" s="3758"/>
      <c r="AC79" s="3758"/>
      <c r="AD79" s="3758"/>
      <c r="AE79" s="3758"/>
      <c r="AF79" s="3669"/>
    </row>
    <row r="80" spans="2:32" s="2454" customFormat="1" x14ac:dyDescent="0.2">
      <c r="B80" s="5317" t="s">
        <v>4996</v>
      </c>
      <c r="C80" s="5318"/>
      <c r="D80" s="5319" t="s">
        <v>6369</v>
      </c>
      <c r="E80" s="5319"/>
      <c r="F80" s="5319"/>
      <c r="G80" s="5319"/>
      <c r="H80" s="5319"/>
      <c r="I80" s="3759"/>
      <c r="J80" s="3759"/>
      <c r="K80" s="3759"/>
      <c r="L80" s="3759"/>
      <c r="M80" s="3759"/>
      <c r="N80" s="3759"/>
      <c r="O80" s="3759"/>
      <c r="P80" s="3759"/>
      <c r="Q80" s="3758"/>
      <c r="R80" s="3758"/>
      <c r="S80" s="3758"/>
      <c r="T80" s="3758"/>
      <c r="U80" s="3758"/>
      <c r="V80" s="3758"/>
      <c r="W80" s="3758"/>
      <c r="X80" s="3758"/>
      <c r="Y80" s="3758"/>
      <c r="Z80" s="3758"/>
      <c r="AA80" s="3758"/>
      <c r="AB80" s="3758"/>
      <c r="AC80" s="3758"/>
      <c r="AD80" s="3758"/>
      <c r="AE80" s="3758"/>
      <c r="AF80" s="3669"/>
    </row>
    <row r="81" spans="2:32" s="2454" customFormat="1" x14ac:dyDescent="0.2">
      <c r="B81" s="5317" t="s">
        <v>4997</v>
      </c>
      <c r="C81" s="5318"/>
      <c r="D81" s="5319" t="s">
        <v>6369</v>
      </c>
      <c r="E81" s="5319"/>
      <c r="F81" s="5319"/>
      <c r="G81" s="5319"/>
      <c r="H81" s="5319"/>
      <c r="I81" s="3759"/>
      <c r="J81" s="3759"/>
      <c r="K81" s="3759"/>
      <c r="L81" s="3759"/>
      <c r="M81" s="3759"/>
      <c r="N81" s="3759"/>
      <c r="O81" s="3759"/>
      <c r="P81" s="3759"/>
      <c r="Q81" s="3758"/>
      <c r="R81" s="3758"/>
      <c r="S81" s="3758"/>
      <c r="T81" s="3758"/>
      <c r="U81" s="3758"/>
      <c r="V81" s="3758"/>
      <c r="W81" s="3758"/>
      <c r="X81" s="3758"/>
      <c r="Y81" s="3758"/>
      <c r="Z81" s="3758"/>
      <c r="AA81" s="3758"/>
      <c r="AB81" s="3758"/>
      <c r="AC81" s="3758"/>
      <c r="AD81" s="3758"/>
      <c r="AE81" s="3758"/>
      <c r="AF81" s="3669"/>
    </row>
    <row r="82" spans="2:32" s="2454" customFormat="1" ht="13.5" thickBot="1" x14ac:dyDescent="0.25">
      <c r="B82" s="3760"/>
      <c r="C82" s="3761"/>
      <c r="D82" s="3761"/>
      <c r="E82" s="3761"/>
      <c r="F82" s="3761"/>
      <c r="G82" s="3751"/>
      <c r="H82" s="3751"/>
      <c r="I82" s="3751"/>
      <c r="J82" s="3751"/>
      <c r="K82" s="3751"/>
      <c r="L82" s="3751"/>
      <c r="M82" s="3751"/>
      <c r="N82" s="3751"/>
      <c r="O82" s="3751"/>
      <c r="P82" s="3751"/>
      <c r="Q82" s="3751"/>
      <c r="R82" s="3751"/>
      <c r="S82" s="3751"/>
      <c r="T82" s="3751"/>
      <c r="U82" s="3751"/>
      <c r="V82" s="3751"/>
      <c r="W82" s="3751"/>
      <c r="X82" s="3751"/>
      <c r="Y82" s="3751"/>
      <c r="Z82" s="3751"/>
      <c r="AA82" s="3751"/>
      <c r="AB82" s="3751"/>
      <c r="AC82" s="3751"/>
      <c r="AD82" s="3751"/>
      <c r="AE82" s="3751"/>
      <c r="AF82" s="3710"/>
    </row>
    <row r="83" spans="2:32" s="2454" customFormat="1" x14ac:dyDescent="0.2">
      <c r="B83" s="2877"/>
      <c r="C83" s="2877"/>
      <c r="D83" s="2877"/>
      <c r="E83" s="2877"/>
      <c r="F83" s="2877"/>
      <c r="G83" s="2878"/>
      <c r="H83" s="2879"/>
      <c r="I83" s="2877"/>
      <c r="J83" s="2877"/>
    </row>
    <row r="84" spans="2:32" s="2454" customFormat="1" ht="13.5" thickBot="1" x14ac:dyDescent="0.25">
      <c r="B84" s="2877"/>
      <c r="C84" s="2877"/>
      <c r="D84" s="2877"/>
      <c r="E84" s="2877"/>
      <c r="F84" s="2877"/>
      <c r="G84" s="2878"/>
      <c r="H84" s="2879"/>
      <c r="I84" s="2877"/>
      <c r="J84" s="2877"/>
    </row>
    <row r="85" spans="2:32" s="2454" customFormat="1" ht="20.25" x14ac:dyDescent="0.2">
      <c r="B85" s="3839" t="s">
        <v>5069</v>
      </c>
      <c r="C85" s="3840"/>
      <c r="D85" s="3840"/>
      <c r="E85" s="3840"/>
      <c r="F85" s="3840"/>
      <c r="G85" s="3840"/>
      <c r="H85" s="3840"/>
      <c r="I85" s="3840"/>
      <c r="J85" s="3840"/>
      <c r="K85" s="3840"/>
      <c r="L85" s="3840"/>
      <c r="M85" s="3840"/>
      <c r="N85" s="3840"/>
      <c r="O85" s="3840"/>
      <c r="P85" s="3840"/>
      <c r="Q85" s="3840"/>
      <c r="R85" s="3840"/>
      <c r="S85" s="3840"/>
      <c r="T85" s="3840"/>
      <c r="U85" s="3840"/>
      <c r="V85" s="3840"/>
      <c r="W85" s="3840"/>
      <c r="X85" s="3840"/>
      <c r="Y85" s="3840"/>
      <c r="Z85" s="3840"/>
      <c r="AA85" s="3840"/>
      <c r="AB85" s="3840"/>
      <c r="AC85" s="3840"/>
      <c r="AD85" s="3840"/>
      <c r="AE85" s="3840"/>
      <c r="AF85" s="3841"/>
    </row>
    <row r="86" spans="2:32" s="2454" customFormat="1" x14ac:dyDescent="0.2">
      <c r="B86" s="3639"/>
      <c r="C86" s="3640"/>
      <c r="D86" s="3640"/>
      <c r="E86" s="3640"/>
      <c r="F86" s="3640"/>
      <c r="G86" s="2573"/>
      <c r="H86" s="2573"/>
      <c r="I86" s="2573"/>
      <c r="J86" s="2573"/>
      <c r="K86" s="2573"/>
      <c r="L86" s="2573"/>
      <c r="M86" s="2573"/>
      <c r="N86" s="2573"/>
      <c r="O86" s="2573"/>
      <c r="P86" s="2573"/>
      <c r="Q86" s="2573"/>
      <c r="R86" s="2573"/>
      <c r="S86" s="2573"/>
      <c r="T86" s="2573"/>
      <c r="U86" s="2573"/>
      <c r="V86" s="2573"/>
      <c r="W86" s="2573"/>
      <c r="X86" s="2573"/>
      <c r="Y86" s="2573"/>
      <c r="Z86" s="2573"/>
      <c r="AA86" s="2573"/>
      <c r="AB86" s="2573"/>
      <c r="AC86" s="2573"/>
      <c r="AD86" s="2573"/>
      <c r="AE86" s="2573"/>
      <c r="AF86" s="2574"/>
    </row>
    <row r="87" spans="2:32" s="2454" customFormat="1" x14ac:dyDescent="0.2">
      <c r="B87" s="2635" t="s">
        <v>5089</v>
      </c>
      <c r="C87" s="3640"/>
      <c r="D87" s="3866" t="s">
        <v>6242</v>
      </c>
      <c r="E87" s="3866"/>
      <c r="F87" s="3866"/>
      <c r="G87" s="2573"/>
      <c r="H87" s="2573"/>
      <c r="I87" s="2573"/>
      <c r="J87" s="2573"/>
      <c r="K87" s="2573"/>
      <c r="L87" s="2573"/>
      <c r="M87" s="2573"/>
      <c r="N87" s="2573"/>
      <c r="O87" s="2573"/>
      <c r="P87" s="2573"/>
      <c r="Q87" s="2573"/>
      <c r="R87" s="2573"/>
      <c r="S87" s="2573"/>
      <c r="T87" s="2573"/>
      <c r="U87" s="2573"/>
      <c r="V87" s="2573"/>
      <c r="W87" s="2573"/>
      <c r="X87" s="2573"/>
      <c r="Y87" s="2573"/>
      <c r="Z87" s="2573"/>
      <c r="AA87" s="2573"/>
      <c r="AB87" s="2573"/>
      <c r="AC87" s="2573"/>
      <c r="AD87" s="2573"/>
      <c r="AE87" s="2573"/>
      <c r="AF87" s="2574"/>
    </row>
    <row r="88" spans="2:32" s="2454" customFormat="1" x14ac:dyDescent="0.2">
      <c r="B88" s="3867" t="s">
        <v>5072</v>
      </c>
      <c r="C88" s="3868"/>
      <c r="D88" s="3869">
        <v>41730</v>
      </c>
      <c r="E88" s="3869"/>
      <c r="F88" s="3869"/>
      <c r="G88" s="2573"/>
      <c r="H88" s="2573"/>
      <c r="I88" s="2573"/>
      <c r="J88" s="2573"/>
      <c r="K88" s="2573"/>
      <c r="L88" s="2573"/>
      <c r="M88" s="2573"/>
      <c r="N88" s="2573"/>
      <c r="O88" s="2573"/>
      <c r="P88" s="2573"/>
      <c r="Q88" s="2573"/>
      <c r="R88" s="2573"/>
      <c r="S88" s="2573"/>
      <c r="T88" s="2573"/>
      <c r="U88" s="2573"/>
      <c r="V88" s="2573"/>
      <c r="W88" s="2573"/>
      <c r="X88" s="2573"/>
      <c r="Y88" s="2573"/>
      <c r="Z88" s="2573"/>
      <c r="AA88" s="2573"/>
      <c r="AB88" s="2573"/>
      <c r="AC88" s="2573"/>
      <c r="AD88" s="2573"/>
      <c r="AE88" s="2573"/>
      <c r="AF88" s="2574"/>
    </row>
    <row r="89" spans="2:32" s="2454" customFormat="1" x14ac:dyDescent="0.2">
      <c r="B89" s="3863" t="s">
        <v>5070</v>
      </c>
      <c r="C89" s="3864"/>
      <c r="D89" s="3870">
        <v>41820</v>
      </c>
      <c r="E89" s="3870"/>
      <c r="F89" s="3870"/>
      <c r="G89" s="2573"/>
      <c r="H89" s="2573"/>
      <c r="I89" s="2573"/>
      <c r="J89" s="2573"/>
      <c r="K89" s="2573"/>
      <c r="L89" s="2573"/>
      <c r="M89" s="2573"/>
      <c r="N89" s="2573"/>
      <c r="O89" s="2573"/>
      <c r="P89" s="2573"/>
      <c r="Q89" s="2573"/>
      <c r="R89" s="2573"/>
      <c r="S89" s="2573"/>
      <c r="T89" s="2573"/>
      <c r="U89" s="2573"/>
      <c r="V89" s="2573"/>
      <c r="W89" s="2573"/>
      <c r="X89" s="2573"/>
      <c r="Y89" s="2573"/>
      <c r="Z89" s="2573"/>
      <c r="AA89" s="2573"/>
      <c r="AB89" s="2573"/>
      <c r="AC89" s="2573"/>
      <c r="AD89" s="2573"/>
      <c r="AE89" s="2573"/>
      <c r="AF89" s="2574"/>
    </row>
    <row r="90" spans="2:32" s="2454" customFormat="1" ht="13.5" thickBot="1" x14ac:dyDescent="0.25">
      <c r="B90" s="3639"/>
      <c r="C90" s="3640"/>
      <c r="D90" s="3640"/>
      <c r="E90" s="3640"/>
      <c r="F90" s="3640"/>
      <c r="G90" s="2573"/>
      <c r="H90" s="2573"/>
      <c r="I90" s="2573"/>
      <c r="J90" s="2573"/>
      <c r="K90" s="2573"/>
      <c r="L90" s="2573"/>
      <c r="M90" s="2573"/>
      <c r="N90" s="2573"/>
      <c r="O90" s="2573"/>
      <c r="P90" s="2573"/>
      <c r="Q90" s="2573"/>
      <c r="R90" s="2573"/>
      <c r="S90" s="2573"/>
      <c r="T90" s="2573"/>
      <c r="U90" s="2573"/>
      <c r="V90" s="2573"/>
      <c r="W90" s="2573"/>
      <c r="X90" s="2573"/>
      <c r="Y90" s="2573"/>
      <c r="Z90" s="2573"/>
      <c r="AA90" s="2573"/>
      <c r="AB90" s="2573"/>
      <c r="AC90" s="2573"/>
      <c r="AD90" s="2573"/>
      <c r="AE90" s="2573"/>
      <c r="AF90" s="2574"/>
    </row>
    <row r="91" spans="2:32" s="2454" customFormat="1" ht="71.25" customHeight="1" thickBot="1" x14ac:dyDescent="0.25">
      <c r="B91" s="3844" t="s">
        <v>5071</v>
      </c>
      <c r="C91" s="3845"/>
      <c r="D91" s="3872" t="s">
        <v>6243</v>
      </c>
      <c r="E91" s="3847"/>
      <c r="F91" s="3847"/>
      <c r="G91" s="3847"/>
      <c r="H91" s="3847"/>
      <c r="I91" s="3847"/>
      <c r="J91" s="3847"/>
      <c r="K91" s="3847"/>
      <c r="L91" s="3847"/>
      <c r="M91" s="3847"/>
      <c r="N91" s="3847"/>
      <c r="O91" s="3847"/>
      <c r="P91" s="3847"/>
      <c r="Q91" s="3848"/>
      <c r="R91" s="2573"/>
      <c r="S91" s="2573"/>
      <c r="T91" s="2573"/>
      <c r="U91" s="2573"/>
      <c r="V91" s="2573"/>
      <c r="W91" s="2573"/>
      <c r="X91" s="2573"/>
      <c r="Y91" s="2573"/>
      <c r="Z91" s="2573"/>
      <c r="AA91" s="2573"/>
      <c r="AB91" s="2573"/>
      <c r="AC91" s="2573"/>
      <c r="AD91" s="2573"/>
      <c r="AE91" s="2573"/>
      <c r="AF91" s="2574"/>
    </row>
    <row r="92" spans="2:32" s="2454" customFormat="1" ht="13.5" thickBot="1" x14ac:dyDescent="0.25">
      <c r="B92" s="3639"/>
      <c r="C92" s="3640"/>
      <c r="D92" s="3640"/>
      <c r="E92" s="3640"/>
      <c r="F92" s="3640"/>
      <c r="G92" s="2573"/>
      <c r="H92" s="2573"/>
      <c r="I92" s="2573"/>
      <c r="J92" s="2573"/>
      <c r="K92" s="2573"/>
      <c r="L92" s="2573"/>
      <c r="M92" s="2573"/>
      <c r="N92" s="2573"/>
      <c r="O92" s="2573"/>
      <c r="P92" s="2573"/>
      <c r="Q92" s="2573"/>
      <c r="R92" s="2637"/>
      <c r="S92" s="2573"/>
      <c r="T92" s="2573"/>
      <c r="U92" s="2573"/>
      <c r="V92" s="2573"/>
      <c r="W92" s="2573"/>
      <c r="X92" s="2573"/>
      <c r="Y92" s="2573"/>
      <c r="Z92" s="2573"/>
      <c r="AA92" s="2573"/>
      <c r="AB92" s="2573"/>
      <c r="AC92" s="2573"/>
      <c r="AD92" s="2573"/>
      <c r="AE92" s="2573"/>
      <c r="AF92" s="2574"/>
    </row>
    <row r="93" spans="2:32" s="2454" customFormat="1" ht="13.5" thickBot="1" x14ac:dyDescent="0.25">
      <c r="B93" s="3852" t="s">
        <v>5073</v>
      </c>
      <c r="C93" s="3853"/>
      <c r="D93" s="3827" t="s">
        <v>5074</v>
      </c>
      <c r="E93" s="3859" t="s">
        <v>224</v>
      </c>
      <c r="F93" s="3861"/>
      <c r="G93" s="3861"/>
      <c r="H93" s="3861"/>
      <c r="I93" s="3861"/>
      <c r="J93" s="3861"/>
      <c r="K93" s="3861"/>
      <c r="L93" s="3861"/>
      <c r="M93" s="3861"/>
      <c r="N93" s="3861"/>
      <c r="O93" s="3861"/>
      <c r="P93" s="3862"/>
      <c r="Q93" s="3859" t="s">
        <v>340</v>
      </c>
      <c r="R93" s="3861"/>
      <c r="S93" s="3861"/>
      <c r="T93" s="3861"/>
      <c r="U93" s="3861"/>
      <c r="V93" s="3861"/>
      <c r="W93" s="3861"/>
      <c r="X93" s="3861"/>
      <c r="Y93" s="3862"/>
      <c r="Z93" s="3859" t="s">
        <v>225</v>
      </c>
      <c r="AA93" s="3861"/>
      <c r="AB93" s="3862"/>
      <c r="AC93" s="3873" t="s">
        <v>4993</v>
      </c>
      <c r="AD93" s="3874"/>
      <c r="AE93" s="3875"/>
      <c r="AF93" s="2574"/>
    </row>
    <row r="94" spans="2:32" s="2454" customFormat="1" ht="13.5" thickBot="1" x14ac:dyDescent="0.25">
      <c r="B94" s="3854"/>
      <c r="C94" s="3855"/>
      <c r="D94" s="3828"/>
      <c r="E94" s="3827" t="s">
        <v>5011</v>
      </c>
      <c r="F94" s="3827" t="s">
        <v>5012</v>
      </c>
      <c r="G94" s="3830" t="s">
        <v>5014</v>
      </c>
      <c r="H94" s="3830" t="s">
        <v>5075</v>
      </c>
      <c r="I94" s="3830" t="s">
        <v>5076</v>
      </c>
      <c r="J94" s="3830" t="s">
        <v>5077</v>
      </c>
      <c r="K94" s="4655" t="s">
        <v>5017</v>
      </c>
      <c r="L94" s="4656"/>
      <c r="M94" s="3830" t="s">
        <v>5078</v>
      </c>
      <c r="N94" s="3830" t="s">
        <v>5079</v>
      </c>
      <c r="O94" s="3830" t="s">
        <v>5080</v>
      </c>
      <c r="P94" s="3830" t="s">
        <v>5081</v>
      </c>
      <c r="Q94" s="3827" t="s">
        <v>5023</v>
      </c>
      <c r="R94" s="3827" t="s">
        <v>5024</v>
      </c>
      <c r="S94" s="3827" t="s">
        <v>5025</v>
      </c>
      <c r="T94" s="3827" t="s">
        <v>5082</v>
      </c>
      <c r="U94" s="3827" t="s">
        <v>5083</v>
      </c>
      <c r="V94" s="3827" t="s">
        <v>5028</v>
      </c>
      <c r="W94" s="3827" t="s">
        <v>5030</v>
      </c>
      <c r="X94" s="3830" t="s">
        <v>5084</v>
      </c>
      <c r="Y94" s="3830" t="s">
        <v>5085</v>
      </c>
      <c r="Z94" s="3827" t="s">
        <v>5086</v>
      </c>
      <c r="AA94" s="3827" t="s">
        <v>5087</v>
      </c>
      <c r="AB94" s="3827" t="s">
        <v>5088</v>
      </c>
      <c r="AC94" s="3827" t="s">
        <v>1154</v>
      </c>
      <c r="AD94" s="3827" t="s">
        <v>4994</v>
      </c>
      <c r="AE94" s="3827" t="s">
        <v>4995</v>
      </c>
      <c r="AF94" s="2574"/>
    </row>
    <row r="95" spans="2:32" s="2454" customFormat="1" ht="13.5" thickBot="1" x14ac:dyDescent="0.25">
      <c r="B95" s="4657"/>
      <c r="C95" s="4658"/>
      <c r="D95" s="3954"/>
      <c r="E95" s="3954"/>
      <c r="F95" s="3954"/>
      <c r="G95" s="4002"/>
      <c r="H95" s="4002"/>
      <c r="I95" s="4002"/>
      <c r="J95" s="4002"/>
      <c r="K95" s="3637" t="s">
        <v>5037</v>
      </c>
      <c r="L95" s="3638" t="s">
        <v>2798</v>
      </c>
      <c r="M95" s="4002"/>
      <c r="N95" s="4002"/>
      <c r="O95" s="4002"/>
      <c r="P95" s="4002"/>
      <c r="Q95" s="3954"/>
      <c r="R95" s="3954"/>
      <c r="S95" s="3954"/>
      <c r="T95" s="3954"/>
      <c r="U95" s="3954"/>
      <c r="V95" s="3954"/>
      <c r="W95" s="3954"/>
      <c r="X95" s="4002"/>
      <c r="Y95" s="4002"/>
      <c r="Z95" s="3954"/>
      <c r="AA95" s="3954"/>
      <c r="AB95" s="3954"/>
      <c r="AC95" s="3954"/>
      <c r="AD95" s="3954"/>
      <c r="AE95" s="3954"/>
      <c r="AF95" s="2574"/>
    </row>
    <row r="96" spans="2:32" s="2454" customFormat="1" ht="27.75" customHeight="1" thickBot="1" x14ac:dyDescent="0.25">
      <c r="B96" s="5347" t="s">
        <v>6244</v>
      </c>
      <c r="C96" s="5348"/>
      <c r="D96" s="3156" t="s">
        <v>1534</v>
      </c>
      <c r="E96" s="3138" t="s">
        <v>1534</v>
      </c>
      <c r="F96" s="3157" t="s">
        <v>1534</v>
      </c>
      <c r="G96" s="3411" t="s">
        <v>1534</v>
      </c>
      <c r="H96" s="3476" t="s">
        <v>5193</v>
      </c>
      <c r="I96" s="3138" t="s">
        <v>6245</v>
      </c>
      <c r="J96" s="3138" t="s">
        <v>6245</v>
      </c>
      <c r="K96" s="3157" t="s">
        <v>1534</v>
      </c>
      <c r="L96" s="3411" t="s">
        <v>1534</v>
      </c>
      <c r="M96" s="3138" t="s">
        <v>6245</v>
      </c>
      <c r="N96" s="3138" t="s">
        <v>6245</v>
      </c>
      <c r="O96" s="3138" t="s">
        <v>6245</v>
      </c>
      <c r="P96" s="3138" t="s">
        <v>6245</v>
      </c>
      <c r="Q96" s="3138" t="s">
        <v>1534</v>
      </c>
      <c r="R96" s="3138" t="s">
        <v>1534</v>
      </c>
      <c r="S96" s="3157" t="s">
        <v>1534</v>
      </c>
      <c r="T96" s="3138" t="s">
        <v>1534</v>
      </c>
      <c r="U96" s="3138" t="s">
        <v>1534</v>
      </c>
      <c r="V96" s="3157" t="s">
        <v>1534</v>
      </c>
      <c r="W96" s="3157" t="s">
        <v>1534</v>
      </c>
      <c r="X96" s="3138" t="s">
        <v>1534</v>
      </c>
      <c r="Y96" s="3138" t="s">
        <v>1534</v>
      </c>
      <c r="Z96" s="3157" t="s">
        <v>1534</v>
      </c>
      <c r="AA96" s="3138" t="s">
        <v>1534</v>
      </c>
      <c r="AB96" s="3138" t="s">
        <v>1534</v>
      </c>
      <c r="AC96" s="3412" t="s">
        <v>1534</v>
      </c>
      <c r="AD96" s="3412" t="s">
        <v>1534</v>
      </c>
      <c r="AE96" s="3412" t="s">
        <v>1534</v>
      </c>
      <c r="AF96" s="2574"/>
    </row>
    <row r="97" spans="2:32" s="2454" customFormat="1" x14ac:dyDescent="0.2">
      <c r="B97" s="2636"/>
      <c r="C97" s="2568"/>
      <c r="D97" s="2568"/>
      <c r="E97" s="2568"/>
      <c r="F97" s="2568"/>
      <c r="G97" s="2569"/>
      <c r="H97" s="2569"/>
      <c r="I97" s="2569"/>
      <c r="J97" s="2569"/>
      <c r="K97" s="2568"/>
      <c r="L97" s="2569"/>
      <c r="M97" s="2569"/>
      <c r="N97" s="2569"/>
      <c r="O97" s="2569"/>
      <c r="P97" s="2569"/>
      <c r="Q97" s="2633"/>
      <c r="R97" s="2633"/>
      <c r="S97" s="2633"/>
      <c r="T97" s="2633"/>
      <c r="U97" s="2633"/>
      <c r="V97" s="2633"/>
      <c r="W97" s="2633"/>
      <c r="X97" s="2633"/>
      <c r="Y97" s="2633"/>
      <c r="Z97" s="2633"/>
      <c r="AA97" s="2633"/>
      <c r="AB97" s="2633"/>
      <c r="AC97" s="2633"/>
      <c r="AD97" s="2633"/>
      <c r="AE97" s="2633"/>
      <c r="AF97" s="2574"/>
    </row>
    <row r="98" spans="2:32" s="2454" customFormat="1" x14ac:dyDescent="0.2">
      <c r="B98" s="3881" t="s">
        <v>4996</v>
      </c>
      <c r="C98" s="3882"/>
      <c r="D98" s="3883" t="s">
        <v>1534</v>
      </c>
      <c r="E98" s="3883"/>
      <c r="F98" s="3883"/>
      <c r="G98" s="3883"/>
      <c r="H98" s="3883"/>
      <c r="I98" s="2634"/>
      <c r="J98" s="2634"/>
      <c r="K98" s="2634"/>
      <c r="L98" s="2634"/>
      <c r="M98" s="2634"/>
      <c r="N98" s="2634"/>
      <c r="O98" s="2634"/>
      <c r="P98" s="2634"/>
      <c r="Q98" s="2633"/>
      <c r="R98" s="2633"/>
      <c r="S98" s="2633"/>
      <c r="T98" s="2633"/>
      <c r="U98" s="2633"/>
      <c r="V98" s="2633"/>
      <c r="W98" s="2633"/>
      <c r="X98" s="2633"/>
      <c r="Y98" s="2633"/>
      <c r="Z98" s="2633"/>
      <c r="AA98" s="2633"/>
      <c r="AB98" s="2633"/>
      <c r="AC98" s="2633"/>
      <c r="AD98" s="2633"/>
      <c r="AE98" s="2633"/>
      <c r="AF98" s="2574"/>
    </row>
    <row r="99" spans="2:32" s="2454" customFormat="1" x14ac:dyDescent="0.2">
      <c r="B99" s="3881" t="s">
        <v>4997</v>
      </c>
      <c r="C99" s="3882"/>
      <c r="D99" s="3883" t="s">
        <v>1534</v>
      </c>
      <c r="E99" s="3883"/>
      <c r="F99" s="3883"/>
      <c r="G99" s="3883"/>
      <c r="H99" s="3883"/>
      <c r="I99" s="2634"/>
      <c r="J99" s="2634"/>
      <c r="K99" s="2634"/>
      <c r="L99" s="2634"/>
      <c r="M99" s="2634"/>
      <c r="N99" s="2634"/>
      <c r="O99" s="2634"/>
      <c r="P99" s="2634"/>
      <c r="Q99" s="2633"/>
      <c r="R99" s="2633"/>
      <c r="S99" s="2633"/>
      <c r="T99" s="2633"/>
      <c r="U99" s="2633"/>
      <c r="V99" s="2633"/>
      <c r="W99" s="2633"/>
      <c r="X99" s="2633"/>
      <c r="Y99" s="2633"/>
      <c r="Z99" s="2633"/>
      <c r="AA99" s="2633"/>
      <c r="AB99" s="2633"/>
      <c r="AC99" s="2633"/>
      <c r="AD99" s="2633"/>
      <c r="AE99" s="2633"/>
      <c r="AF99" s="2574"/>
    </row>
    <row r="100" spans="2:32" s="2454" customFormat="1" ht="13.5" thickBot="1" x14ac:dyDescent="0.25">
      <c r="B100" s="3642"/>
      <c r="C100" s="3641"/>
      <c r="D100" s="3641"/>
      <c r="E100" s="3641"/>
      <c r="F100" s="3641"/>
      <c r="G100" s="2637"/>
      <c r="H100" s="2637"/>
      <c r="I100" s="2637"/>
      <c r="J100" s="2637"/>
      <c r="K100" s="2637"/>
      <c r="L100" s="2637"/>
      <c r="M100" s="2637"/>
      <c r="N100" s="2637"/>
      <c r="O100" s="2637"/>
      <c r="P100" s="2637"/>
      <c r="Q100" s="2637"/>
      <c r="R100" s="2637"/>
      <c r="S100" s="2637"/>
      <c r="T100" s="2637"/>
      <c r="U100" s="2637"/>
      <c r="V100" s="2637"/>
      <c r="W100" s="2637"/>
      <c r="X100" s="2637"/>
      <c r="Y100" s="2637"/>
      <c r="Z100" s="2637"/>
      <c r="AA100" s="2637"/>
      <c r="AB100" s="2637"/>
      <c r="AC100" s="2637"/>
      <c r="AD100" s="2637"/>
      <c r="AE100" s="2637"/>
      <c r="AF100" s="2579"/>
    </row>
    <row r="101" spans="2:32" s="2454" customFormat="1" x14ac:dyDescent="0.2">
      <c r="B101" s="2877"/>
      <c r="C101" s="2877"/>
      <c r="D101" s="2877"/>
      <c r="E101" s="2877"/>
      <c r="F101" s="2877"/>
      <c r="G101" s="2878"/>
      <c r="H101" s="2879"/>
      <c r="I101" s="2877"/>
      <c r="J101" s="2877"/>
    </row>
    <row r="102" spans="2:32" s="2454" customFormat="1" ht="13.5" thickBot="1" x14ac:dyDescent="0.25">
      <c r="B102" s="2877"/>
      <c r="C102" s="2877"/>
      <c r="D102" s="2877"/>
      <c r="E102" s="2877"/>
      <c r="F102" s="2877"/>
      <c r="G102" s="2878"/>
      <c r="H102" s="2879"/>
      <c r="I102" s="2877"/>
      <c r="J102" s="2877"/>
    </row>
    <row r="103" spans="2:32" s="2454" customFormat="1" ht="20.25" x14ac:dyDescent="0.2">
      <c r="B103" s="3839" t="s">
        <v>5069</v>
      </c>
      <c r="C103" s="3840"/>
      <c r="D103" s="3840"/>
      <c r="E103" s="3840"/>
      <c r="F103" s="3840"/>
      <c r="G103" s="3840"/>
      <c r="H103" s="3840"/>
      <c r="I103" s="3840"/>
      <c r="J103" s="3840"/>
      <c r="K103" s="3840"/>
      <c r="L103" s="3840"/>
      <c r="M103" s="3840"/>
      <c r="N103" s="3840"/>
      <c r="O103" s="3840"/>
      <c r="P103" s="3840"/>
      <c r="Q103" s="3840"/>
      <c r="R103" s="3840"/>
      <c r="S103" s="3840"/>
      <c r="T103" s="3840"/>
      <c r="U103" s="3840"/>
      <c r="V103" s="3840"/>
      <c r="W103" s="3840"/>
      <c r="X103" s="3840"/>
      <c r="Y103" s="3840"/>
      <c r="Z103" s="3840"/>
      <c r="AA103" s="3840"/>
      <c r="AB103" s="3840"/>
      <c r="AC103" s="3840"/>
      <c r="AD103" s="3840"/>
      <c r="AE103" s="3840"/>
      <c r="AF103" s="3841"/>
    </row>
    <row r="104" spans="2:32" s="2454" customFormat="1" x14ac:dyDescent="0.2">
      <c r="B104" s="3505"/>
      <c r="C104" s="3506"/>
      <c r="D104" s="3506"/>
      <c r="E104" s="3506"/>
      <c r="F104" s="3506"/>
      <c r="G104" s="2573"/>
      <c r="H104" s="2573"/>
      <c r="I104" s="2573"/>
      <c r="J104" s="2573"/>
      <c r="K104" s="2573"/>
      <c r="L104" s="2573"/>
      <c r="M104" s="2573"/>
      <c r="N104" s="2573"/>
      <c r="O104" s="2573"/>
      <c r="P104" s="2573"/>
      <c r="Q104" s="2573"/>
      <c r="R104" s="2573"/>
      <c r="S104" s="2573"/>
      <c r="T104" s="2573"/>
      <c r="U104" s="2573"/>
      <c r="V104" s="2573"/>
      <c r="W104" s="2573"/>
      <c r="X104" s="2573"/>
      <c r="Y104" s="2573"/>
      <c r="Z104" s="2573"/>
      <c r="AA104" s="2573"/>
      <c r="AB104" s="2573"/>
      <c r="AC104" s="2573"/>
      <c r="AD104" s="2573"/>
      <c r="AE104" s="2573"/>
      <c r="AF104" s="2574"/>
    </row>
    <row r="105" spans="2:32" s="2454" customFormat="1" x14ac:dyDescent="0.2">
      <c r="B105" s="2635" t="s">
        <v>5089</v>
      </c>
      <c r="C105" s="3506"/>
      <c r="D105" s="3866" t="s">
        <v>6574</v>
      </c>
      <c r="E105" s="3866"/>
      <c r="F105" s="3866"/>
      <c r="G105" s="2573"/>
      <c r="H105" s="2573"/>
      <c r="I105" s="2573"/>
      <c r="J105" s="2573"/>
      <c r="K105" s="2573"/>
      <c r="L105" s="2573"/>
      <c r="M105" s="2573"/>
      <c r="N105" s="2573"/>
      <c r="O105" s="2573"/>
      <c r="P105" s="2573"/>
      <c r="Q105" s="2573"/>
      <c r="R105" s="2573"/>
      <c r="S105" s="2573"/>
      <c r="T105" s="2573"/>
      <c r="U105" s="2573"/>
      <c r="V105" s="2573"/>
      <c r="W105" s="2573"/>
      <c r="X105" s="2573"/>
      <c r="Y105" s="2573"/>
      <c r="Z105" s="2573"/>
      <c r="AA105" s="2573"/>
      <c r="AB105" s="2573"/>
      <c r="AC105" s="2573"/>
      <c r="AD105" s="2573"/>
      <c r="AE105" s="2573"/>
      <c r="AF105" s="2574"/>
    </row>
    <row r="106" spans="2:32" s="2454" customFormat="1" x14ac:dyDescent="0.2">
      <c r="B106" s="3867" t="s">
        <v>5072</v>
      </c>
      <c r="C106" s="3868"/>
      <c r="D106" s="3870">
        <v>41748</v>
      </c>
      <c r="E106" s="3870"/>
      <c r="F106" s="3870"/>
      <c r="G106" s="2573"/>
      <c r="H106" s="2573"/>
      <c r="I106" s="2573"/>
      <c r="J106" s="2573"/>
      <c r="K106" s="2573"/>
      <c r="L106" s="2573"/>
      <c r="M106" s="2573"/>
      <c r="N106" s="2573"/>
      <c r="O106" s="2573"/>
      <c r="P106" s="2573"/>
      <c r="Q106" s="2573"/>
      <c r="R106" s="2573"/>
      <c r="S106" s="2573"/>
      <c r="T106" s="2573"/>
      <c r="U106" s="2573"/>
      <c r="V106" s="2573"/>
      <c r="W106" s="2573"/>
      <c r="X106" s="2573"/>
      <c r="Y106" s="2573"/>
      <c r="Z106" s="2573"/>
      <c r="AA106" s="2573"/>
      <c r="AB106" s="2573"/>
      <c r="AC106" s="2573"/>
      <c r="AD106" s="2573"/>
      <c r="AE106" s="2573"/>
      <c r="AF106" s="2574"/>
    </row>
    <row r="107" spans="2:32" s="2454" customFormat="1" x14ac:dyDescent="0.2">
      <c r="B107" s="3863" t="s">
        <v>5070</v>
      </c>
      <c r="C107" s="3864"/>
      <c r="D107" s="3870">
        <v>41846</v>
      </c>
      <c r="E107" s="3870"/>
      <c r="F107" s="3870"/>
      <c r="G107" s="2573"/>
      <c r="H107" s="2573"/>
      <c r="I107" s="2573"/>
      <c r="J107" s="2573"/>
      <c r="K107" s="2573"/>
      <c r="L107" s="2573"/>
      <c r="M107" s="2573"/>
      <c r="N107" s="2573"/>
      <c r="O107" s="2573"/>
      <c r="P107" s="2573"/>
      <c r="Q107" s="2573"/>
      <c r="R107" s="2573"/>
      <c r="S107" s="2573"/>
      <c r="T107" s="2573"/>
      <c r="U107" s="2573"/>
      <c r="V107" s="2573"/>
      <c r="W107" s="2573"/>
      <c r="X107" s="2573"/>
      <c r="Y107" s="2573"/>
      <c r="Z107" s="2573"/>
      <c r="AA107" s="2573"/>
      <c r="AB107" s="2573"/>
      <c r="AC107" s="2573"/>
      <c r="AD107" s="2573"/>
      <c r="AE107" s="2573"/>
      <c r="AF107" s="2574"/>
    </row>
    <row r="108" spans="2:32" s="2454" customFormat="1" ht="13.5" thickBot="1" x14ac:dyDescent="0.25">
      <c r="B108" s="3505"/>
      <c r="C108" s="3506"/>
      <c r="D108" s="3506"/>
      <c r="E108" s="3506"/>
      <c r="F108" s="3506"/>
      <c r="G108" s="2573"/>
      <c r="H108" s="2573"/>
      <c r="I108" s="2573"/>
      <c r="J108" s="2573"/>
      <c r="K108" s="2573"/>
      <c r="L108" s="2573"/>
      <c r="M108" s="2573"/>
      <c r="N108" s="2573"/>
      <c r="O108" s="2573"/>
      <c r="P108" s="2573"/>
      <c r="Q108" s="2573"/>
      <c r="R108" s="2573"/>
      <c r="S108" s="2573"/>
      <c r="T108" s="2573"/>
      <c r="U108" s="2573"/>
      <c r="V108" s="2573"/>
      <c r="W108" s="2573"/>
      <c r="X108" s="2573"/>
      <c r="Y108" s="2573"/>
      <c r="Z108" s="2573"/>
      <c r="AA108" s="2573"/>
      <c r="AB108" s="2573"/>
      <c r="AC108" s="2573"/>
      <c r="AD108" s="2573"/>
      <c r="AE108" s="2573"/>
      <c r="AF108" s="2574"/>
    </row>
    <row r="109" spans="2:32" s="2454" customFormat="1" ht="66" customHeight="1" thickBot="1" x14ac:dyDescent="0.25">
      <c r="B109" s="3844" t="s">
        <v>5071</v>
      </c>
      <c r="C109" s="3845"/>
      <c r="D109" s="3872" t="s">
        <v>6575</v>
      </c>
      <c r="E109" s="3847"/>
      <c r="F109" s="3847"/>
      <c r="G109" s="3847"/>
      <c r="H109" s="3847"/>
      <c r="I109" s="3847"/>
      <c r="J109" s="3847"/>
      <c r="K109" s="3847"/>
      <c r="L109" s="3847"/>
      <c r="M109" s="3847"/>
      <c r="N109" s="3847"/>
      <c r="O109" s="3847"/>
      <c r="P109" s="3847"/>
      <c r="Q109" s="3848"/>
      <c r="R109" s="2573"/>
      <c r="S109" s="2573"/>
      <c r="T109" s="2573"/>
      <c r="U109" s="2573"/>
      <c r="V109" s="2573"/>
      <c r="W109" s="2573"/>
      <c r="X109" s="2573"/>
      <c r="Y109" s="2573"/>
      <c r="Z109" s="2573"/>
      <c r="AA109" s="2573"/>
      <c r="AB109" s="2573"/>
      <c r="AC109" s="2573"/>
      <c r="AD109" s="2573"/>
      <c r="AE109" s="2573"/>
      <c r="AF109" s="2574"/>
    </row>
    <row r="110" spans="2:32" s="2454" customFormat="1" ht="13.5" thickBot="1" x14ac:dyDescent="0.25">
      <c r="B110" s="3505"/>
      <c r="C110" s="3506"/>
      <c r="D110" s="3506"/>
      <c r="E110" s="3506"/>
      <c r="F110" s="3506"/>
      <c r="G110" s="2573"/>
      <c r="H110" s="2573"/>
      <c r="I110" s="2573"/>
      <c r="J110" s="2573"/>
      <c r="K110" s="2573"/>
      <c r="L110" s="2573"/>
      <c r="M110" s="2573"/>
      <c r="N110" s="2573"/>
      <c r="O110" s="2573"/>
      <c r="P110" s="2573"/>
      <c r="Q110" s="2573"/>
      <c r="R110" s="2637"/>
      <c r="S110" s="2573"/>
      <c r="T110" s="2573"/>
      <c r="U110" s="2573"/>
      <c r="V110" s="2573"/>
      <c r="W110" s="2573"/>
      <c r="X110" s="2573"/>
      <c r="Y110" s="2573"/>
      <c r="Z110" s="2573"/>
      <c r="AA110" s="2573"/>
      <c r="AB110" s="2573"/>
      <c r="AC110" s="2573"/>
      <c r="AD110" s="2573"/>
      <c r="AE110" s="2573"/>
      <c r="AF110" s="2574"/>
    </row>
    <row r="111" spans="2:32" s="2454" customFormat="1" ht="13.5" thickBot="1" x14ac:dyDescent="0.25">
      <c r="B111" s="3852" t="s">
        <v>5073</v>
      </c>
      <c r="C111" s="3853"/>
      <c r="D111" s="3827" t="s">
        <v>5074</v>
      </c>
      <c r="E111" s="3859" t="s">
        <v>224</v>
      </c>
      <c r="F111" s="3861"/>
      <c r="G111" s="3861"/>
      <c r="H111" s="3861"/>
      <c r="I111" s="3861"/>
      <c r="J111" s="3861"/>
      <c r="K111" s="3861"/>
      <c r="L111" s="3861"/>
      <c r="M111" s="3861"/>
      <c r="N111" s="3861"/>
      <c r="O111" s="3861"/>
      <c r="P111" s="3862"/>
      <c r="Q111" s="3859" t="s">
        <v>340</v>
      </c>
      <c r="R111" s="3861"/>
      <c r="S111" s="3861"/>
      <c r="T111" s="3861"/>
      <c r="U111" s="3861"/>
      <c r="V111" s="3861"/>
      <c r="W111" s="3861"/>
      <c r="X111" s="3861"/>
      <c r="Y111" s="3862"/>
      <c r="Z111" s="3859" t="s">
        <v>225</v>
      </c>
      <c r="AA111" s="3861"/>
      <c r="AB111" s="3862"/>
      <c r="AC111" s="3873" t="s">
        <v>4993</v>
      </c>
      <c r="AD111" s="3874"/>
      <c r="AE111" s="3875"/>
      <c r="AF111" s="2574"/>
    </row>
    <row r="112" spans="2:32" s="2454" customFormat="1" ht="13.5" thickBot="1" x14ac:dyDescent="0.25">
      <c r="B112" s="3854"/>
      <c r="C112" s="3855"/>
      <c r="D112" s="3828"/>
      <c r="E112" s="3827" t="s">
        <v>5011</v>
      </c>
      <c r="F112" s="3827" t="s">
        <v>5012</v>
      </c>
      <c r="G112" s="3830" t="s">
        <v>5014</v>
      </c>
      <c r="H112" s="3830" t="s">
        <v>5075</v>
      </c>
      <c r="I112" s="3830" t="s">
        <v>5076</v>
      </c>
      <c r="J112" s="3830" t="s">
        <v>5077</v>
      </c>
      <c r="K112" s="4655" t="s">
        <v>5017</v>
      </c>
      <c r="L112" s="4656"/>
      <c r="M112" s="3830" t="s">
        <v>5078</v>
      </c>
      <c r="N112" s="3830" t="s">
        <v>5079</v>
      </c>
      <c r="O112" s="3830" t="s">
        <v>5080</v>
      </c>
      <c r="P112" s="3830" t="s">
        <v>5081</v>
      </c>
      <c r="Q112" s="3827" t="s">
        <v>5023</v>
      </c>
      <c r="R112" s="3827" t="s">
        <v>5024</v>
      </c>
      <c r="S112" s="3827" t="s">
        <v>5025</v>
      </c>
      <c r="T112" s="3827" t="s">
        <v>5082</v>
      </c>
      <c r="U112" s="3827" t="s">
        <v>5083</v>
      </c>
      <c r="V112" s="3827" t="s">
        <v>5028</v>
      </c>
      <c r="W112" s="3827" t="s">
        <v>5030</v>
      </c>
      <c r="X112" s="3830" t="s">
        <v>5084</v>
      </c>
      <c r="Y112" s="3830" t="s">
        <v>5085</v>
      </c>
      <c r="Z112" s="3827" t="s">
        <v>5086</v>
      </c>
      <c r="AA112" s="3827" t="s">
        <v>5087</v>
      </c>
      <c r="AB112" s="3827" t="s">
        <v>5088</v>
      </c>
      <c r="AC112" s="3827" t="s">
        <v>1154</v>
      </c>
      <c r="AD112" s="3827" t="s">
        <v>4994</v>
      </c>
      <c r="AE112" s="3827" t="s">
        <v>4995</v>
      </c>
      <c r="AF112" s="2574"/>
    </row>
    <row r="113" spans="2:32" s="2454" customFormat="1" ht="13.5" thickBot="1" x14ac:dyDescent="0.25">
      <c r="B113" s="4657"/>
      <c r="C113" s="4658"/>
      <c r="D113" s="3954"/>
      <c r="E113" s="3954"/>
      <c r="F113" s="3954"/>
      <c r="G113" s="4002"/>
      <c r="H113" s="4002"/>
      <c r="I113" s="4002"/>
      <c r="J113" s="4002"/>
      <c r="K113" s="3508" t="s">
        <v>5037</v>
      </c>
      <c r="L113" s="3507" t="s">
        <v>2798</v>
      </c>
      <c r="M113" s="4002"/>
      <c r="N113" s="4002"/>
      <c r="O113" s="4002"/>
      <c r="P113" s="4002"/>
      <c r="Q113" s="3954"/>
      <c r="R113" s="3954"/>
      <c r="S113" s="3954"/>
      <c r="T113" s="3954"/>
      <c r="U113" s="3954"/>
      <c r="V113" s="3954"/>
      <c r="W113" s="3954"/>
      <c r="X113" s="4002"/>
      <c r="Y113" s="4002"/>
      <c r="Z113" s="3954"/>
      <c r="AA113" s="3954"/>
      <c r="AB113" s="3954"/>
      <c r="AC113" s="3954"/>
      <c r="AD113" s="3954"/>
      <c r="AE113" s="3954"/>
      <c r="AF113" s="2574"/>
    </row>
    <row r="114" spans="2:32" s="2454" customFormat="1" ht="21" customHeight="1" thickBot="1" x14ac:dyDescent="0.25">
      <c r="B114" s="3901" t="s">
        <v>6350</v>
      </c>
      <c r="C114" s="3902"/>
      <c r="D114" s="3156" t="s">
        <v>6576</v>
      </c>
      <c r="E114" s="3138" t="s">
        <v>1534</v>
      </c>
      <c r="F114" s="3157" t="s">
        <v>1534</v>
      </c>
      <c r="G114" s="3411" t="s">
        <v>1534</v>
      </c>
      <c r="H114" s="3411" t="s">
        <v>1534</v>
      </c>
      <c r="I114" s="3138" t="s">
        <v>1534</v>
      </c>
      <c r="J114" s="3138" t="s">
        <v>1534</v>
      </c>
      <c r="K114" s="3157" t="s">
        <v>1534</v>
      </c>
      <c r="L114" s="3411" t="s">
        <v>1534</v>
      </c>
      <c r="M114" s="3411" t="s">
        <v>1534</v>
      </c>
      <c r="N114" s="3411" t="s">
        <v>1534</v>
      </c>
      <c r="O114" s="3411" t="s">
        <v>1534</v>
      </c>
      <c r="P114" s="3411" t="s">
        <v>1534</v>
      </c>
      <c r="Q114" s="3411" t="s">
        <v>1534</v>
      </c>
      <c r="R114" s="3411" t="s">
        <v>1534</v>
      </c>
      <c r="S114" s="3411" t="s">
        <v>1534</v>
      </c>
      <c r="T114" s="3411" t="s">
        <v>1534</v>
      </c>
      <c r="U114" s="3411" t="s">
        <v>1534</v>
      </c>
      <c r="V114" s="3411" t="s">
        <v>1534</v>
      </c>
      <c r="W114" s="3411" t="s">
        <v>1534</v>
      </c>
      <c r="X114" s="3411" t="s">
        <v>1534</v>
      </c>
      <c r="Y114" s="3411" t="s">
        <v>1534</v>
      </c>
      <c r="Z114" s="3411" t="s">
        <v>1534</v>
      </c>
      <c r="AA114" s="3411" t="s">
        <v>1534</v>
      </c>
      <c r="AB114" s="3411" t="s">
        <v>1534</v>
      </c>
      <c r="AC114" s="3411" t="s">
        <v>1534</v>
      </c>
      <c r="AD114" s="3411" t="s">
        <v>1534</v>
      </c>
      <c r="AE114" s="3411" t="s">
        <v>1534</v>
      </c>
      <c r="AF114" s="2574"/>
    </row>
    <row r="115" spans="2:32" s="2454" customFormat="1" x14ac:dyDescent="0.2">
      <c r="B115" s="2636"/>
      <c r="C115" s="2568"/>
      <c r="D115" s="2568"/>
      <c r="E115" s="2568"/>
      <c r="F115" s="2568"/>
      <c r="G115" s="2569"/>
      <c r="H115" s="2569"/>
      <c r="I115" s="2569"/>
      <c r="J115" s="2569"/>
      <c r="K115" s="2568"/>
      <c r="L115" s="2569"/>
      <c r="M115" s="2569"/>
      <c r="N115" s="2569"/>
      <c r="O115" s="2569"/>
      <c r="P115" s="2569"/>
      <c r="Q115" s="2633"/>
      <c r="R115" s="2633"/>
      <c r="S115" s="2633"/>
      <c r="T115" s="2633"/>
      <c r="U115" s="2633"/>
      <c r="V115" s="2633"/>
      <c r="W115" s="2633"/>
      <c r="X115" s="2633"/>
      <c r="Y115" s="2633"/>
      <c r="Z115" s="2633"/>
      <c r="AA115" s="2633"/>
      <c r="AB115" s="2633"/>
      <c r="AC115" s="2633"/>
      <c r="AD115" s="2633"/>
      <c r="AE115" s="2633"/>
      <c r="AF115" s="2574"/>
    </row>
    <row r="116" spans="2:32" s="2454" customFormat="1" x14ac:dyDescent="0.2">
      <c r="B116" s="3881" t="s">
        <v>4996</v>
      </c>
      <c r="C116" s="3882"/>
      <c r="D116" s="3883" t="s">
        <v>6577</v>
      </c>
      <c r="E116" s="3883"/>
      <c r="F116" s="3883"/>
      <c r="G116" s="3883"/>
      <c r="H116" s="3883"/>
      <c r="I116" s="2634"/>
      <c r="J116" s="2634"/>
      <c r="K116" s="2634"/>
      <c r="L116" s="2634"/>
      <c r="M116" s="2634"/>
      <c r="N116" s="2634"/>
      <c r="O116" s="2634"/>
      <c r="P116" s="2634"/>
      <c r="Q116" s="2633"/>
      <c r="R116" s="2633"/>
      <c r="S116" s="2633"/>
      <c r="T116" s="2633"/>
      <c r="U116" s="2633"/>
      <c r="V116" s="2633"/>
      <c r="W116" s="2633"/>
      <c r="X116" s="2633"/>
      <c r="Y116" s="2633"/>
      <c r="Z116" s="2633"/>
      <c r="AA116" s="2633"/>
      <c r="AB116" s="2633"/>
      <c r="AC116" s="2633"/>
      <c r="AD116" s="2633"/>
      <c r="AE116" s="2633"/>
      <c r="AF116" s="2574"/>
    </row>
    <row r="117" spans="2:32" s="2454" customFormat="1" x14ac:dyDescent="0.2">
      <c r="B117" s="3881" t="s">
        <v>4997</v>
      </c>
      <c r="C117" s="3882"/>
      <c r="D117" s="3883" t="s">
        <v>6577</v>
      </c>
      <c r="E117" s="3883"/>
      <c r="F117" s="3883"/>
      <c r="G117" s="3883"/>
      <c r="H117" s="3883"/>
      <c r="I117" s="2634"/>
      <c r="J117" s="2634"/>
      <c r="K117" s="2634"/>
      <c r="L117" s="2634"/>
      <c r="M117" s="2634"/>
      <c r="N117" s="2634"/>
      <c r="O117" s="2634"/>
      <c r="P117" s="2634"/>
      <c r="Q117" s="2633"/>
      <c r="R117" s="2633"/>
      <c r="S117" s="2633"/>
      <c r="T117" s="2633"/>
      <c r="U117" s="2633"/>
      <c r="V117" s="2633"/>
      <c r="W117" s="2633"/>
      <c r="X117" s="2633"/>
      <c r="Y117" s="2633"/>
      <c r="Z117" s="2633"/>
      <c r="AA117" s="2633"/>
      <c r="AB117" s="2633"/>
      <c r="AC117" s="2633"/>
      <c r="AD117" s="2633"/>
      <c r="AE117" s="2633"/>
      <c r="AF117" s="2574"/>
    </row>
    <row r="118" spans="2:32" s="2454" customFormat="1" ht="13.5" thickBot="1" x14ac:dyDescent="0.25">
      <c r="B118" s="3509"/>
      <c r="C118" s="3510"/>
      <c r="D118" s="3510"/>
      <c r="E118" s="3510"/>
      <c r="F118" s="3510"/>
      <c r="G118" s="2637"/>
      <c r="H118" s="2637"/>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37"/>
      <c r="AD118" s="2637"/>
      <c r="AE118" s="2637"/>
      <c r="AF118" s="2579"/>
    </row>
    <row r="119" spans="2:32" s="2454" customFormat="1" x14ac:dyDescent="0.2">
      <c r="B119" s="3957"/>
      <c r="C119" s="3957"/>
      <c r="D119" s="2877"/>
      <c r="E119" s="2877"/>
      <c r="F119" s="2877"/>
      <c r="G119" s="2878"/>
      <c r="H119" s="2879"/>
      <c r="I119" s="2877"/>
      <c r="J119" s="2877"/>
    </row>
    <row r="120" spans="2:32" s="2454" customFormat="1" ht="13.5" thickBot="1" x14ac:dyDescent="0.25">
      <c r="B120" s="2877"/>
      <c r="C120" s="2877"/>
      <c r="D120" s="2877"/>
      <c r="E120" s="2877"/>
      <c r="F120" s="2877"/>
      <c r="G120" s="2878"/>
      <c r="H120" s="2879"/>
      <c r="I120" s="2877"/>
      <c r="J120" s="2877"/>
    </row>
    <row r="121" spans="2:32" s="2454" customFormat="1" ht="20.25" x14ac:dyDescent="0.2">
      <c r="B121" s="3839" t="s">
        <v>5069</v>
      </c>
      <c r="C121" s="3840"/>
      <c r="D121" s="3840"/>
      <c r="E121" s="3840"/>
      <c r="F121" s="3840"/>
      <c r="G121" s="3840"/>
      <c r="H121" s="3840"/>
      <c r="I121" s="3840"/>
      <c r="J121" s="3840"/>
      <c r="K121" s="3840"/>
      <c r="L121" s="3840"/>
      <c r="M121" s="3840"/>
      <c r="N121" s="3840"/>
      <c r="O121" s="3840"/>
      <c r="P121" s="3840"/>
      <c r="Q121" s="3840"/>
      <c r="R121" s="3840"/>
      <c r="S121" s="3840"/>
      <c r="T121" s="3840"/>
      <c r="U121" s="3840"/>
      <c r="V121" s="3840"/>
      <c r="W121" s="3840"/>
      <c r="X121" s="3840"/>
      <c r="Y121" s="3840"/>
      <c r="Z121" s="3840"/>
      <c r="AA121" s="3840"/>
      <c r="AB121" s="3840"/>
      <c r="AC121" s="3840"/>
      <c r="AD121" s="3840"/>
      <c r="AE121" s="3840"/>
      <c r="AF121" s="3841"/>
    </row>
    <row r="122" spans="2:32" s="2454" customFormat="1" x14ac:dyDescent="0.2">
      <c r="B122" s="3390"/>
      <c r="C122" s="3391"/>
      <c r="D122" s="3391"/>
      <c r="E122" s="3391"/>
      <c r="F122" s="3391"/>
      <c r="G122" s="2573"/>
      <c r="H122" s="2573"/>
      <c r="I122" s="2573"/>
      <c r="J122" s="2573"/>
      <c r="K122" s="2573"/>
      <c r="L122" s="2573"/>
      <c r="M122" s="2573"/>
      <c r="N122" s="2573"/>
      <c r="O122" s="2573"/>
      <c r="P122" s="2573"/>
      <c r="Q122" s="2573"/>
      <c r="R122" s="2573"/>
      <c r="S122" s="2573"/>
      <c r="T122" s="2573"/>
      <c r="U122" s="2573"/>
      <c r="V122" s="2573"/>
      <c r="W122" s="2573"/>
      <c r="X122" s="2573"/>
      <c r="Y122" s="2573"/>
      <c r="Z122" s="2573"/>
      <c r="AA122" s="2573"/>
      <c r="AB122" s="2573"/>
      <c r="AC122" s="2573"/>
      <c r="AD122" s="2573"/>
      <c r="AE122" s="2573"/>
      <c r="AF122" s="2574"/>
    </row>
    <row r="123" spans="2:32" s="2454" customFormat="1" x14ac:dyDescent="0.2">
      <c r="B123" s="2635" t="s">
        <v>5089</v>
      </c>
      <c r="C123" s="3391"/>
      <c r="D123" s="3866" t="s">
        <v>6348</v>
      </c>
      <c r="E123" s="3866"/>
      <c r="F123" s="3866"/>
      <c r="G123" s="2573"/>
      <c r="H123" s="2573"/>
      <c r="I123" s="2573"/>
      <c r="J123" s="2573"/>
      <c r="K123" s="2573"/>
      <c r="L123" s="2573"/>
      <c r="M123" s="2573"/>
      <c r="N123" s="2573"/>
      <c r="O123" s="2573"/>
      <c r="P123" s="2573"/>
      <c r="Q123" s="2573"/>
      <c r="R123" s="2573"/>
      <c r="S123" s="2573"/>
      <c r="T123" s="2573"/>
      <c r="U123" s="2573"/>
      <c r="V123" s="2573"/>
      <c r="W123" s="2573"/>
      <c r="X123" s="2573"/>
      <c r="Y123" s="2573"/>
      <c r="Z123" s="2573"/>
      <c r="AA123" s="2573"/>
      <c r="AB123" s="2573"/>
      <c r="AC123" s="2573"/>
      <c r="AD123" s="2573"/>
      <c r="AE123" s="2573"/>
      <c r="AF123" s="2574"/>
    </row>
    <row r="124" spans="2:32" s="2454" customFormat="1" x14ac:dyDescent="0.2">
      <c r="B124" s="3867" t="s">
        <v>5072</v>
      </c>
      <c r="C124" s="3868"/>
      <c r="D124" s="3945">
        <v>41695</v>
      </c>
      <c r="E124" s="3945"/>
      <c r="F124" s="3945"/>
      <c r="G124" s="2573"/>
      <c r="H124" s="2573"/>
      <c r="I124" s="2573"/>
      <c r="J124" s="2573"/>
      <c r="K124" s="2573"/>
      <c r="L124" s="2573"/>
      <c r="M124" s="2573"/>
      <c r="N124" s="2573"/>
      <c r="O124" s="2573"/>
      <c r="P124" s="2573"/>
      <c r="Q124" s="2573"/>
      <c r="R124" s="2573"/>
      <c r="S124" s="2573"/>
      <c r="T124" s="2573"/>
      <c r="U124" s="2573"/>
      <c r="V124" s="2573"/>
      <c r="W124" s="2573"/>
      <c r="X124" s="2573"/>
      <c r="Y124" s="2573"/>
      <c r="Z124" s="2573"/>
      <c r="AA124" s="2573"/>
      <c r="AB124" s="2573"/>
      <c r="AC124" s="2573"/>
      <c r="AD124" s="2573"/>
      <c r="AE124" s="2573"/>
      <c r="AF124" s="2574"/>
    </row>
    <row r="125" spans="2:32" s="2454" customFormat="1" x14ac:dyDescent="0.2">
      <c r="B125" s="3863" t="s">
        <v>5070</v>
      </c>
      <c r="C125" s="3864"/>
      <c r="D125" s="3945">
        <v>41786</v>
      </c>
      <c r="E125" s="3945"/>
      <c r="F125" s="3945"/>
      <c r="G125" s="2573"/>
      <c r="H125" s="2573"/>
      <c r="I125" s="2573"/>
      <c r="J125" s="2573"/>
      <c r="K125" s="2573"/>
      <c r="L125" s="2573"/>
      <c r="M125" s="2573"/>
      <c r="N125" s="2573"/>
      <c r="O125" s="2573"/>
      <c r="P125" s="2573"/>
      <c r="Q125" s="2573"/>
      <c r="R125" s="2573"/>
      <c r="S125" s="2573"/>
      <c r="T125" s="2573"/>
      <c r="U125" s="2573"/>
      <c r="V125" s="2573"/>
      <c r="W125" s="2573"/>
      <c r="X125" s="2573"/>
      <c r="Y125" s="2573"/>
      <c r="Z125" s="2573"/>
      <c r="AA125" s="2573"/>
      <c r="AB125" s="2573"/>
      <c r="AC125" s="2573"/>
      <c r="AD125" s="2573"/>
      <c r="AE125" s="2573"/>
      <c r="AF125" s="2574"/>
    </row>
    <row r="126" spans="2:32" s="2454" customFormat="1" ht="13.5" thickBot="1" x14ac:dyDescent="0.25">
      <c r="B126" s="3390"/>
      <c r="C126" s="3391"/>
      <c r="D126" s="3391"/>
      <c r="E126" s="3391"/>
      <c r="F126" s="3391"/>
      <c r="G126" s="2573"/>
      <c r="H126" s="2573"/>
      <c r="I126" s="2573"/>
      <c r="J126" s="2573"/>
      <c r="K126" s="2573"/>
      <c r="L126" s="2573"/>
      <c r="M126" s="2573"/>
      <c r="N126" s="2573"/>
      <c r="O126" s="2573"/>
      <c r="P126" s="2573"/>
      <c r="Q126" s="2573"/>
      <c r="R126" s="2573"/>
      <c r="S126" s="2573"/>
      <c r="T126" s="2573"/>
      <c r="U126" s="2573"/>
      <c r="V126" s="2573"/>
      <c r="W126" s="2573"/>
      <c r="X126" s="2573"/>
      <c r="Y126" s="2573"/>
      <c r="Z126" s="2573"/>
      <c r="AA126" s="2573"/>
      <c r="AB126" s="2573"/>
      <c r="AC126" s="2573"/>
      <c r="AD126" s="2573"/>
      <c r="AE126" s="2573"/>
      <c r="AF126" s="2574"/>
    </row>
    <row r="127" spans="2:32" s="2454" customFormat="1" ht="81.75" customHeight="1" thickBot="1" x14ac:dyDescent="0.25">
      <c r="B127" s="3844" t="s">
        <v>5071</v>
      </c>
      <c r="C127" s="3845"/>
      <c r="D127" s="3872" t="s">
        <v>6349</v>
      </c>
      <c r="E127" s="3847"/>
      <c r="F127" s="3847"/>
      <c r="G127" s="3847"/>
      <c r="H127" s="3847"/>
      <c r="I127" s="3847"/>
      <c r="J127" s="3847"/>
      <c r="K127" s="3847"/>
      <c r="L127" s="3847"/>
      <c r="M127" s="3847"/>
      <c r="N127" s="3847"/>
      <c r="O127" s="3847"/>
      <c r="P127" s="3847"/>
      <c r="Q127" s="3848"/>
      <c r="R127" s="2573"/>
      <c r="S127" s="2573"/>
      <c r="T127" s="2573"/>
      <c r="U127" s="2573"/>
      <c r="V127" s="2573"/>
      <c r="W127" s="2573"/>
      <c r="X127" s="2573"/>
      <c r="Y127" s="2573"/>
      <c r="Z127" s="2573"/>
      <c r="AA127" s="2573"/>
      <c r="AB127" s="2573"/>
      <c r="AC127" s="2573"/>
      <c r="AD127" s="2573"/>
      <c r="AE127" s="2573"/>
      <c r="AF127" s="2574"/>
    </row>
    <row r="128" spans="2:32" s="2454" customFormat="1" ht="13.5" thickBot="1" x14ac:dyDescent="0.25">
      <c r="B128" s="3390"/>
      <c r="C128" s="3391"/>
      <c r="D128" s="3391"/>
      <c r="E128" s="3391"/>
      <c r="F128" s="3391"/>
      <c r="G128" s="2573"/>
      <c r="H128" s="2573"/>
      <c r="I128" s="2573"/>
      <c r="J128" s="2573"/>
      <c r="K128" s="2573"/>
      <c r="L128" s="2573"/>
      <c r="M128" s="2573"/>
      <c r="N128" s="2573"/>
      <c r="O128" s="2573"/>
      <c r="P128" s="2573"/>
      <c r="Q128" s="2573"/>
      <c r="R128" s="2637"/>
      <c r="S128" s="2573"/>
      <c r="T128" s="2573"/>
      <c r="U128" s="2573"/>
      <c r="V128" s="2573"/>
      <c r="W128" s="2573"/>
      <c r="X128" s="2573"/>
      <c r="Y128" s="2573"/>
      <c r="Z128" s="2573"/>
      <c r="AA128" s="2573"/>
      <c r="AB128" s="2573"/>
      <c r="AC128" s="2573"/>
      <c r="AD128" s="2573"/>
      <c r="AE128" s="2573"/>
      <c r="AF128" s="2574"/>
    </row>
    <row r="129" spans="2:37" s="2454" customFormat="1" ht="12.75" customHeight="1" thickBot="1" x14ac:dyDescent="0.25">
      <c r="B129" s="3852" t="s">
        <v>5073</v>
      </c>
      <c r="C129" s="3853"/>
      <c r="D129" s="3827" t="s">
        <v>5074</v>
      </c>
      <c r="E129" s="3859" t="s">
        <v>224</v>
      </c>
      <c r="F129" s="3861"/>
      <c r="G129" s="3861"/>
      <c r="H129" s="3861"/>
      <c r="I129" s="3861"/>
      <c r="J129" s="3861"/>
      <c r="K129" s="3861"/>
      <c r="L129" s="3861"/>
      <c r="M129" s="3861"/>
      <c r="N129" s="3861"/>
      <c r="O129" s="3861"/>
      <c r="P129" s="3862"/>
      <c r="Q129" s="3859" t="s">
        <v>340</v>
      </c>
      <c r="R129" s="3861"/>
      <c r="S129" s="3861"/>
      <c r="T129" s="3861"/>
      <c r="U129" s="3861"/>
      <c r="V129" s="3861"/>
      <c r="W129" s="3861"/>
      <c r="X129" s="3861"/>
      <c r="Y129" s="3862"/>
      <c r="Z129" s="3859" t="s">
        <v>225</v>
      </c>
      <c r="AA129" s="3861"/>
      <c r="AB129" s="3862"/>
      <c r="AC129" s="3873" t="s">
        <v>4993</v>
      </c>
      <c r="AD129" s="3874"/>
      <c r="AE129" s="3875"/>
      <c r="AF129" s="2574"/>
    </row>
    <row r="130" spans="2:37" s="2454" customFormat="1" ht="24.75" customHeight="1" thickBot="1" x14ac:dyDescent="0.25">
      <c r="B130" s="3854"/>
      <c r="C130" s="3855"/>
      <c r="D130" s="3828"/>
      <c r="E130" s="3827" t="s">
        <v>5011</v>
      </c>
      <c r="F130" s="3827" t="s">
        <v>5012</v>
      </c>
      <c r="G130" s="3830" t="s">
        <v>5014</v>
      </c>
      <c r="H130" s="3830" t="s">
        <v>5075</v>
      </c>
      <c r="I130" s="3830" t="s">
        <v>5076</v>
      </c>
      <c r="J130" s="3830" t="s">
        <v>5077</v>
      </c>
      <c r="K130" s="4655" t="s">
        <v>5017</v>
      </c>
      <c r="L130" s="4656"/>
      <c r="M130" s="3830" t="s">
        <v>5078</v>
      </c>
      <c r="N130" s="3830" t="s">
        <v>5079</v>
      </c>
      <c r="O130" s="3830" t="s">
        <v>5080</v>
      </c>
      <c r="P130" s="3830" t="s">
        <v>5081</v>
      </c>
      <c r="Q130" s="3827" t="s">
        <v>5023</v>
      </c>
      <c r="R130" s="3827" t="s">
        <v>5024</v>
      </c>
      <c r="S130" s="3827" t="s">
        <v>5025</v>
      </c>
      <c r="T130" s="3827" t="s">
        <v>5082</v>
      </c>
      <c r="U130" s="3827" t="s">
        <v>5083</v>
      </c>
      <c r="V130" s="3827" t="s">
        <v>5028</v>
      </c>
      <c r="W130" s="3827" t="s">
        <v>5030</v>
      </c>
      <c r="X130" s="3830" t="s">
        <v>5084</v>
      </c>
      <c r="Y130" s="3830" t="s">
        <v>5085</v>
      </c>
      <c r="Z130" s="3827" t="s">
        <v>5086</v>
      </c>
      <c r="AA130" s="3827" t="s">
        <v>5087</v>
      </c>
      <c r="AB130" s="3827" t="s">
        <v>5088</v>
      </c>
      <c r="AC130" s="3827" t="s">
        <v>1154</v>
      </c>
      <c r="AD130" s="3827" t="s">
        <v>4994</v>
      </c>
      <c r="AE130" s="3827" t="s">
        <v>4995</v>
      </c>
      <c r="AF130" s="2574"/>
    </row>
    <row r="131" spans="2:37" s="2454" customFormat="1" ht="24.75" customHeight="1" thickBot="1" x14ac:dyDescent="0.25">
      <c r="B131" s="4657"/>
      <c r="C131" s="4658"/>
      <c r="D131" s="3954"/>
      <c r="E131" s="3954"/>
      <c r="F131" s="3954"/>
      <c r="G131" s="4002"/>
      <c r="H131" s="4002"/>
      <c r="I131" s="4002"/>
      <c r="J131" s="4002"/>
      <c r="K131" s="3393" t="s">
        <v>5037</v>
      </c>
      <c r="L131" s="3394" t="s">
        <v>2798</v>
      </c>
      <c r="M131" s="4002"/>
      <c r="N131" s="4002"/>
      <c r="O131" s="4002"/>
      <c r="P131" s="4002"/>
      <c r="Q131" s="3954"/>
      <c r="R131" s="3954"/>
      <c r="S131" s="3954"/>
      <c r="T131" s="3954"/>
      <c r="U131" s="3954"/>
      <c r="V131" s="3954"/>
      <c r="W131" s="3954"/>
      <c r="X131" s="4002"/>
      <c r="Y131" s="4002"/>
      <c r="Z131" s="3954"/>
      <c r="AA131" s="3954"/>
      <c r="AB131" s="3954"/>
      <c r="AC131" s="3954"/>
      <c r="AD131" s="3954"/>
      <c r="AE131" s="3954"/>
      <c r="AF131" s="2574"/>
    </row>
    <row r="132" spans="2:37" s="2454" customFormat="1" ht="13.5" thickBot="1" x14ac:dyDescent="0.25">
      <c r="B132" s="3901" t="s">
        <v>6350</v>
      </c>
      <c r="C132" s="3902"/>
      <c r="D132" s="3156"/>
      <c r="E132" s="3138" t="s">
        <v>1534</v>
      </c>
      <c r="F132" s="3157" t="s">
        <v>1534</v>
      </c>
      <c r="G132" s="3411" t="s">
        <v>1534</v>
      </c>
      <c r="H132" s="3411" t="s">
        <v>1534</v>
      </c>
      <c r="I132" s="3138" t="s">
        <v>1534</v>
      </c>
      <c r="J132" s="3138" t="s">
        <v>1534</v>
      </c>
      <c r="K132" s="3157" t="s">
        <v>1534</v>
      </c>
      <c r="L132" s="3411" t="s">
        <v>1534</v>
      </c>
      <c r="M132" s="3411" t="s">
        <v>1534</v>
      </c>
      <c r="N132" s="3411" t="s">
        <v>1534</v>
      </c>
      <c r="O132" s="3411" t="s">
        <v>1534</v>
      </c>
      <c r="P132" s="3411" t="s">
        <v>1534</v>
      </c>
      <c r="Q132" s="3411" t="s">
        <v>1534</v>
      </c>
      <c r="R132" s="3411" t="s">
        <v>1534</v>
      </c>
      <c r="S132" s="3411" t="s">
        <v>1534</v>
      </c>
      <c r="T132" s="3411" t="s">
        <v>1534</v>
      </c>
      <c r="U132" s="3411" t="s">
        <v>1534</v>
      </c>
      <c r="V132" s="3411" t="s">
        <v>1534</v>
      </c>
      <c r="W132" s="3411" t="s">
        <v>1534</v>
      </c>
      <c r="X132" s="3411" t="s">
        <v>1534</v>
      </c>
      <c r="Y132" s="3411" t="s">
        <v>1534</v>
      </c>
      <c r="Z132" s="3411" t="s">
        <v>1534</v>
      </c>
      <c r="AA132" s="3411" t="s">
        <v>1534</v>
      </c>
      <c r="AB132" s="3411" t="s">
        <v>1534</v>
      </c>
      <c r="AC132" s="3411" t="s">
        <v>1534</v>
      </c>
      <c r="AD132" s="3411" t="s">
        <v>1534</v>
      </c>
      <c r="AE132" s="3411" t="s">
        <v>1534</v>
      </c>
      <c r="AF132" s="2574"/>
    </row>
    <row r="133" spans="2:37" s="2454" customFormat="1" x14ac:dyDescent="0.2">
      <c r="B133" s="2636"/>
      <c r="C133" s="2568"/>
      <c r="D133" s="2568"/>
      <c r="E133" s="2568"/>
      <c r="F133" s="2568"/>
      <c r="G133" s="2569"/>
      <c r="H133" s="2569"/>
      <c r="I133" s="2569"/>
      <c r="J133" s="2569"/>
      <c r="K133" s="2568"/>
      <c r="L133" s="2569"/>
      <c r="M133" s="2569"/>
      <c r="N133" s="2569"/>
      <c r="O133" s="2569"/>
      <c r="P133" s="2569"/>
      <c r="Q133" s="2633"/>
      <c r="R133" s="2633"/>
      <c r="S133" s="2633"/>
      <c r="T133" s="2633"/>
      <c r="U133" s="2633"/>
      <c r="V133" s="2633"/>
      <c r="W133" s="2633"/>
      <c r="X133" s="2633"/>
      <c r="Y133" s="2633"/>
      <c r="Z133" s="2633"/>
      <c r="AA133" s="2633"/>
      <c r="AB133" s="2633"/>
      <c r="AC133" s="2633"/>
      <c r="AD133" s="2633"/>
      <c r="AE133" s="2633"/>
      <c r="AF133" s="2574"/>
    </row>
    <row r="134" spans="2:37" s="2454" customFormat="1" x14ac:dyDescent="0.2">
      <c r="B134" s="3881" t="s">
        <v>4996</v>
      </c>
      <c r="C134" s="3882"/>
      <c r="D134" s="3883" t="s">
        <v>6351</v>
      </c>
      <c r="E134" s="3883"/>
      <c r="F134" s="3883"/>
      <c r="G134" s="3883"/>
      <c r="H134" s="3883"/>
      <c r="I134" s="2634"/>
      <c r="J134" s="2634"/>
      <c r="K134" s="2634"/>
      <c r="L134" s="2634"/>
      <c r="M134" s="2634"/>
      <c r="N134" s="2634"/>
      <c r="O134" s="2634"/>
      <c r="P134" s="2634"/>
      <c r="Q134" s="2633"/>
      <c r="R134" s="2633"/>
      <c r="S134" s="2633"/>
      <c r="T134" s="2633"/>
      <c r="U134" s="2633"/>
      <c r="V134" s="2633"/>
      <c r="W134" s="2633"/>
      <c r="X134" s="2633"/>
      <c r="Y134" s="2633"/>
      <c r="Z134" s="2633"/>
      <c r="AA134" s="2633"/>
      <c r="AB134" s="2633"/>
      <c r="AC134" s="2633"/>
      <c r="AD134" s="2633"/>
      <c r="AE134" s="2633"/>
      <c r="AF134" s="2574"/>
    </row>
    <row r="135" spans="2:37" s="2454" customFormat="1" x14ac:dyDescent="0.2">
      <c r="B135" s="3881" t="s">
        <v>4997</v>
      </c>
      <c r="C135" s="3882"/>
      <c r="D135" s="3883" t="s">
        <v>6351</v>
      </c>
      <c r="E135" s="3883"/>
      <c r="F135" s="3883"/>
      <c r="G135" s="3883"/>
      <c r="H135" s="3883"/>
      <c r="I135" s="2634"/>
      <c r="J135" s="2634"/>
      <c r="K135" s="2634"/>
      <c r="L135" s="2634"/>
      <c r="M135" s="2634"/>
      <c r="N135" s="2634"/>
      <c r="O135" s="2634"/>
      <c r="P135" s="2634"/>
      <c r="Q135" s="2633"/>
      <c r="R135" s="2633"/>
      <c r="S135" s="2633"/>
      <c r="T135" s="2633"/>
      <c r="U135" s="2633"/>
      <c r="V135" s="2633"/>
      <c r="W135" s="2633"/>
      <c r="X135" s="2633"/>
      <c r="Y135" s="2633"/>
      <c r="Z135" s="2633"/>
      <c r="AA135" s="2633"/>
      <c r="AB135" s="2633"/>
      <c r="AC135" s="2633"/>
      <c r="AD135" s="2633"/>
      <c r="AE135" s="2633"/>
      <c r="AF135" s="2574"/>
    </row>
    <row r="136" spans="2:37" s="2454" customFormat="1" ht="13.5" thickBot="1" x14ac:dyDescent="0.25">
      <c r="B136" s="3395"/>
      <c r="C136" s="3392"/>
      <c r="D136" s="3392"/>
      <c r="E136" s="3392"/>
      <c r="F136" s="3392"/>
      <c r="G136" s="2637"/>
      <c r="H136" s="2637"/>
      <c r="I136" s="2637"/>
      <c r="J136" s="2637"/>
      <c r="K136" s="2637"/>
      <c r="L136" s="2637"/>
      <c r="M136" s="2637"/>
      <c r="N136" s="2637"/>
      <c r="O136" s="2637"/>
      <c r="P136" s="2637"/>
      <c r="Q136" s="2637"/>
      <c r="R136" s="2637"/>
      <c r="S136" s="2637"/>
      <c r="T136" s="2637"/>
      <c r="U136" s="2637"/>
      <c r="V136" s="2637"/>
      <c r="W136" s="2637"/>
      <c r="X136" s="2637"/>
      <c r="Y136" s="2637"/>
      <c r="Z136" s="2637"/>
      <c r="AA136" s="2637"/>
      <c r="AB136" s="2637"/>
      <c r="AC136" s="2637"/>
      <c r="AD136" s="2637"/>
      <c r="AE136" s="2637"/>
      <c r="AF136" s="2579"/>
    </row>
    <row r="137" spans="2:37" s="2454" customFormat="1" x14ac:dyDescent="0.2">
      <c r="B137" s="2777"/>
      <c r="C137" s="2877"/>
      <c r="D137" s="2877"/>
      <c r="E137" s="2877"/>
      <c r="F137" s="2877"/>
      <c r="G137" s="2878"/>
      <c r="H137" s="2879"/>
      <c r="I137" s="2877"/>
      <c r="J137" s="2877"/>
    </row>
    <row r="138" spans="2:37" s="2454" customFormat="1" ht="13.5" thickBot="1" x14ac:dyDescent="0.25">
      <c r="B138" s="3235"/>
      <c r="C138" s="3235"/>
      <c r="D138" s="2877"/>
      <c r="E138" s="2877"/>
      <c r="F138" s="2877"/>
      <c r="G138" s="2878"/>
      <c r="H138" s="2879"/>
      <c r="I138" s="2877"/>
      <c r="J138" s="2877"/>
    </row>
    <row r="139" spans="2:37" s="2454" customFormat="1" ht="20.25" x14ac:dyDescent="0.2">
      <c r="B139" s="5302" t="s">
        <v>5005</v>
      </c>
      <c r="C139" s="5303"/>
      <c r="D139" s="5303"/>
      <c r="E139" s="5303"/>
      <c r="F139" s="5303"/>
      <c r="G139" s="5303"/>
      <c r="H139" s="5303"/>
      <c r="I139" s="5303"/>
      <c r="J139" s="5303"/>
      <c r="K139" s="5303"/>
      <c r="L139" s="5303"/>
      <c r="M139" s="5303"/>
      <c r="N139" s="5303"/>
      <c r="O139" s="5303"/>
      <c r="P139" s="5303"/>
      <c r="Q139" s="5303"/>
      <c r="R139" s="5303"/>
      <c r="S139" s="5303"/>
      <c r="T139" s="5303"/>
      <c r="U139" s="5303"/>
      <c r="V139" s="5303"/>
      <c r="W139" s="5303"/>
      <c r="X139" s="5303"/>
      <c r="Y139" s="5303"/>
      <c r="Z139" s="5303"/>
      <c r="AA139" s="5303"/>
      <c r="AB139" s="5303"/>
      <c r="AC139" s="5303"/>
      <c r="AD139" s="5303"/>
      <c r="AE139" s="5303"/>
      <c r="AF139" s="5303"/>
      <c r="AG139" s="5303"/>
      <c r="AH139" s="5303"/>
      <c r="AI139" s="5303"/>
      <c r="AJ139" s="5303"/>
      <c r="AK139" s="5304"/>
    </row>
    <row r="140" spans="2:37" s="2454" customFormat="1" x14ac:dyDescent="0.2">
      <c r="B140" s="3666"/>
      <c r="C140" s="3667"/>
      <c r="D140" s="3667"/>
      <c r="E140" s="3667"/>
      <c r="F140" s="3667"/>
      <c r="G140" s="3668"/>
      <c r="H140" s="3668"/>
      <c r="I140" s="3668"/>
      <c r="J140" s="3668"/>
      <c r="K140" s="3668"/>
      <c r="L140" s="3668"/>
      <c r="M140" s="3668"/>
      <c r="N140" s="3668"/>
      <c r="O140" s="3668"/>
      <c r="P140" s="3668"/>
      <c r="Q140" s="3668"/>
      <c r="R140" s="3668"/>
      <c r="S140" s="3668"/>
      <c r="T140" s="3668"/>
      <c r="U140" s="3668"/>
      <c r="V140" s="3668"/>
      <c r="W140" s="3668"/>
      <c r="X140" s="3668"/>
      <c r="Y140" s="3668"/>
      <c r="Z140" s="3668"/>
      <c r="AA140" s="3668"/>
      <c r="AB140" s="3668"/>
      <c r="AC140" s="3668"/>
      <c r="AD140" s="3668"/>
      <c r="AE140" s="3668"/>
      <c r="AF140" s="3668"/>
      <c r="AG140" s="3668"/>
      <c r="AH140" s="3668"/>
      <c r="AI140" s="3668"/>
      <c r="AJ140" s="3668"/>
      <c r="AK140" s="3669"/>
    </row>
    <row r="141" spans="2:37" s="2454" customFormat="1" x14ac:dyDescent="0.2">
      <c r="B141" s="3666" t="s">
        <v>4992</v>
      </c>
      <c r="C141" s="3667"/>
      <c r="D141" s="5818" t="s">
        <v>6801</v>
      </c>
      <c r="E141" s="5818"/>
      <c r="F141" s="5818"/>
      <c r="G141" s="3668"/>
      <c r="H141" s="3668"/>
      <c r="I141" s="3668"/>
      <c r="J141" s="3668"/>
      <c r="K141" s="3668"/>
      <c r="L141" s="3668"/>
      <c r="M141" s="3668"/>
      <c r="N141" s="3668"/>
      <c r="O141" s="3668"/>
      <c r="P141" s="3668"/>
      <c r="Q141" s="3668"/>
      <c r="R141" s="3668"/>
      <c r="S141" s="3668"/>
      <c r="T141" s="3668"/>
      <c r="U141" s="3668"/>
      <c r="V141" s="3668"/>
      <c r="W141" s="3668"/>
      <c r="X141" s="3668"/>
      <c r="Y141" s="3668"/>
      <c r="Z141" s="3668"/>
      <c r="AA141" s="3668"/>
      <c r="AB141" s="3668"/>
      <c r="AC141" s="3668"/>
      <c r="AD141" s="3668"/>
      <c r="AE141" s="3668"/>
      <c r="AF141" s="3668"/>
      <c r="AG141" s="3668"/>
      <c r="AH141" s="3668"/>
      <c r="AI141" s="3668"/>
      <c r="AJ141" s="3668"/>
      <c r="AK141" s="3669"/>
    </row>
    <row r="142" spans="2:37" s="2454" customFormat="1" ht="13.5" thickBot="1" x14ac:dyDescent="0.25">
      <c r="B142" s="5320" t="s">
        <v>5006</v>
      </c>
      <c r="C142" s="5321"/>
      <c r="D142" s="5819">
        <v>41787</v>
      </c>
      <c r="E142" s="5819"/>
      <c r="F142" s="3670"/>
      <c r="G142" s="3668"/>
      <c r="H142" s="3668"/>
      <c r="I142" s="3668"/>
      <c r="J142" s="3668"/>
      <c r="K142" s="3668"/>
      <c r="L142" s="3668"/>
      <c r="M142" s="3668"/>
      <c r="N142" s="3668"/>
      <c r="O142" s="3668"/>
      <c r="P142" s="3668"/>
      <c r="Q142" s="3668"/>
      <c r="R142" s="3668"/>
      <c r="S142" s="3668"/>
      <c r="T142" s="3668"/>
      <c r="U142" s="3668"/>
      <c r="V142" s="3668"/>
      <c r="W142" s="3668"/>
      <c r="X142" s="3668"/>
      <c r="Y142" s="3668"/>
      <c r="Z142" s="3668"/>
      <c r="AA142" s="3668"/>
      <c r="AB142" s="3668"/>
      <c r="AC142" s="3668"/>
      <c r="AD142" s="3668"/>
      <c r="AE142" s="3668"/>
      <c r="AF142" s="3668"/>
      <c r="AG142" s="3668"/>
      <c r="AH142" s="3668"/>
      <c r="AI142" s="3668"/>
      <c r="AJ142" s="3668"/>
      <c r="AK142" s="3669"/>
    </row>
    <row r="143" spans="2:37" s="2454" customFormat="1" ht="13.5" thickBot="1" x14ac:dyDescent="0.25">
      <c r="B143" s="5312" t="s">
        <v>5007</v>
      </c>
      <c r="C143" s="5313"/>
      <c r="D143" s="5322" t="s">
        <v>6802</v>
      </c>
      <c r="E143" s="5323"/>
      <c r="F143" s="5323"/>
      <c r="G143" s="5323"/>
      <c r="H143" s="5323"/>
      <c r="I143" s="5323"/>
      <c r="J143" s="5323"/>
      <c r="K143" s="5323"/>
      <c r="L143" s="5323"/>
      <c r="M143" s="5323"/>
      <c r="N143" s="5323"/>
      <c r="O143" s="5323"/>
      <c r="P143" s="5323"/>
      <c r="Q143" s="5324"/>
      <c r="R143" s="3668"/>
      <c r="S143" s="3668"/>
      <c r="T143" s="3668"/>
      <c r="U143" s="3668"/>
      <c r="V143" s="3668"/>
      <c r="W143" s="3668"/>
      <c r="X143" s="3668"/>
      <c r="Y143" s="3668"/>
      <c r="Z143" s="3668"/>
      <c r="AA143" s="3668"/>
      <c r="AB143" s="3668"/>
      <c r="AC143" s="3668"/>
      <c r="AD143" s="3668"/>
      <c r="AE143" s="3668"/>
      <c r="AF143" s="3668"/>
      <c r="AG143" s="3668"/>
      <c r="AH143" s="3668"/>
      <c r="AI143" s="3668"/>
      <c r="AJ143" s="3668"/>
      <c r="AK143" s="3669"/>
    </row>
    <row r="144" spans="2:37" s="2454" customFormat="1" ht="13.5" thickBot="1" x14ac:dyDescent="0.25">
      <c r="B144" s="5343"/>
      <c r="C144" s="5344"/>
      <c r="D144" s="5820"/>
      <c r="E144" s="5820"/>
      <c r="F144" s="5820"/>
      <c r="G144" s="5820"/>
      <c r="H144" s="5820"/>
      <c r="I144" s="5820"/>
      <c r="J144" s="5820"/>
      <c r="K144" s="5820"/>
      <c r="L144" s="5820"/>
      <c r="M144" s="5820"/>
      <c r="N144" s="5820"/>
      <c r="O144" s="5820"/>
      <c r="P144" s="5820"/>
      <c r="Q144" s="5820"/>
      <c r="R144" s="3668"/>
      <c r="S144" s="3668"/>
      <c r="T144" s="3668"/>
      <c r="U144" s="3668"/>
      <c r="V144" s="3668"/>
      <c r="W144" s="3668"/>
      <c r="X144" s="3668"/>
      <c r="Y144" s="3668"/>
      <c r="Z144" s="3668"/>
      <c r="AA144" s="3668"/>
      <c r="AB144" s="3668"/>
      <c r="AC144" s="3668"/>
      <c r="AD144" s="3668"/>
      <c r="AE144" s="3668"/>
      <c r="AF144" s="3668"/>
      <c r="AG144" s="3668"/>
      <c r="AH144" s="3668"/>
      <c r="AI144" s="3668"/>
      <c r="AJ144" s="3668"/>
      <c r="AK144" s="3669"/>
    </row>
    <row r="145" spans="2:37" s="2454" customFormat="1" ht="13.5" thickBot="1" x14ac:dyDescent="0.25">
      <c r="B145" s="5325" t="s">
        <v>5008</v>
      </c>
      <c r="C145" s="5326"/>
      <c r="D145" s="5300" t="s">
        <v>4998</v>
      </c>
      <c r="E145" s="5300" t="s">
        <v>5009</v>
      </c>
      <c r="F145" s="5332" t="s">
        <v>224</v>
      </c>
      <c r="G145" s="5333"/>
      <c r="H145" s="5333"/>
      <c r="I145" s="5333"/>
      <c r="J145" s="5333"/>
      <c r="K145" s="5333"/>
      <c r="L145" s="5333"/>
      <c r="M145" s="5333"/>
      <c r="N145" s="5333"/>
      <c r="O145" s="5333"/>
      <c r="P145" s="5333"/>
      <c r="Q145" s="5333"/>
      <c r="R145" s="5334"/>
      <c r="S145" s="5332" t="s">
        <v>340</v>
      </c>
      <c r="T145" s="5333"/>
      <c r="U145" s="5333"/>
      <c r="V145" s="5333"/>
      <c r="W145" s="5333"/>
      <c r="X145" s="5333"/>
      <c r="Y145" s="5333"/>
      <c r="Z145" s="5333"/>
      <c r="AA145" s="5333"/>
      <c r="AB145" s="5333"/>
      <c r="AC145" s="5334"/>
      <c r="AD145" s="5332" t="s">
        <v>225</v>
      </c>
      <c r="AE145" s="5333"/>
      <c r="AF145" s="5333"/>
      <c r="AG145" s="5334"/>
      <c r="AH145" s="5335" t="s">
        <v>4993</v>
      </c>
      <c r="AI145" s="5336"/>
      <c r="AJ145" s="5337"/>
      <c r="AK145" s="3669"/>
    </row>
    <row r="146" spans="2:37" s="2454" customFormat="1" ht="13.5" thickBot="1" x14ac:dyDescent="0.25">
      <c r="B146" s="5327"/>
      <c r="C146" s="5328"/>
      <c r="D146" s="5331"/>
      <c r="E146" s="5331"/>
      <c r="F146" s="5300" t="s">
        <v>5010</v>
      </c>
      <c r="G146" s="5300" t="s">
        <v>5011</v>
      </c>
      <c r="H146" s="5300" t="s">
        <v>5012</v>
      </c>
      <c r="I146" s="5309" t="s">
        <v>5013</v>
      </c>
      <c r="J146" s="5309" t="s">
        <v>5014</v>
      </c>
      <c r="K146" s="5309" t="s">
        <v>5015</v>
      </c>
      <c r="L146" s="5309" t="s">
        <v>5016</v>
      </c>
      <c r="M146" s="5314" t="s">
        <v>5017</v>
      </c>
      <c r="N146" s="5314"/>
      <c r="O146" s="5309" t="s">
        <v>5018</v>
      </c>
      <c r="P146" s="5309" t="s">
        <v>5019</v>
      </c>
      <c r="Q146" s="5309" t="s">
        <v>5020</v>
      </c>
      <c r="R146" s="5309" t="s">
        <v>5021</v>
      </c>
      <c r="S146" s="5300" t="s">
        <v>5022</v>
      </c>
      <c r="T146" s="5300" t="s">
        <v>5023</v>
      </c>
      <c r="U146" s="5300" t="s">
        <v>5024</v>
      </c>
      <c r="V146" s="5300" t="s">
        <v>5025</v>
      </c>
      <c r="W146" s="5300" t="s">
        <v>5026</v>
      </c>
      <c r="X146" s="5300" t="s">
        <v>5027</v>
      </c>
      <c r="Y146" s="5300" t="s">
        <v>5028</v>
      </c>
      <c r="Z146" s="5300" t="s">
        <v>5029</v>
      </c>
      <c r="AA146" s="5300" t="s">
        <v>5030</v>
      </c>
      <c r="AB146" s="5309" t="s">
        <v>5031</v>
      </c>
      <c r="AC146" s="5309" t="s">
        <v>5032</v>
      </c>
      <c r="AD146" s="5300" t="s">
        <v>5033</v>
      </c>
      <c r="AE146" s="5300" t="s">
        <v>5034</v>
      </c>
      <c r="AF146" s="5300" t="s">
        <v>5035</v>
      </c>
      <c r="AG146" s="5300" t="s">
        <v>5036</v>
      </c>
      <c r="AH146" s="5300" t="s">
        <v>1154</v>
      </c>
      <c r="AI146" s="5300" t="s">
        <v>4994</v>
      </c>
      <c r="AJ146" s="5300" t="s">
        <v>4995</v>
      </c>
      <c r="AK146" s="3669"/>
    </row>
    <row r="147" spans="2:37" s="2454" customFormat="1" ht="13.5" thickBot="1" x14ac:dyDescent="0.25">
      <c r="B147" s="5821"/>
      <c r="C147" s="5314"/>
      <c r="D147" s="5301"/>
      <c r="E147" s="5301"/>
      <c r="F147" s="5301"/>
      <c r="G147" s="5301"/>
      <c r="H147" s="5301"/>
      <c r="I147" s="5310"/>
      <c r="J147" s="5310"/>
      <c r="K147" s="5310"/>
      <c r="L147" s="5310"/>
      <c r="M147" s="3671" t="s">
        <v>5037</v>
      </c>
      <c r="N147" s="3672" t="s">
        <v>2798</v>
      </c>
      <c r="O147" s="5310"/>
      <c r="P147" s="5310"/>
      <c r="Q147" s="5310"/>
      <c r="R147" s="5310"/>
      <c r="S147" s="5301"/>
      <c r="T147" s="5301"/>
      <c r="U147" s="5301"/>
      <c r="V147" s="5301"/>
      <c r="W147" s="5301"/>
      <c r="X147" s="5301"/>
      <c r="Y147" s="5301"/>
      <c r="Z147" s="5301"/>
      <c r="AA147" s="5301"/>
      <c r="AB147" s="5310"/>
      <c r="AC147" s="5310"/>
      <c r="AD147" s="5301"/>
      <c r="AE147" s="5301"/>
      <c r="AF147" s="5301"/>
      <c r="AG147" s="5301"/>
      <c r="AH147" s="5301"/>
      <c r="AI147" s="5301"/>
      <c r="AJ147" s="5301"/>
      <c r="AK147" s="3669"/>
    </row>
    <row r="148" spans="2:37" s="2454" customFormat="1" x14ac:dyDescent="0.2">
      <c r="B148" s="1325" t="s">
        <v>6803</v>
      </c>
      <c r="C148" s="3764"/>
      <c r="D148" s="3659">
        <v>300535</v>
      </c>
      <c r="E148" s="3673">
        <v>29</v>
      </c>
      <c r="F148" s="3674" t="s">
        <v>1534</v>
      </c>
      <c r="G148" s="3675" t="s">
        <v>1534</v>
      </c>
      <c r="H148" s="3675" t="s">
        <v>1534</v>
      </c>
      <c r="I148" s="3675" t="s">
        <v>1534</v>
      </c>
      <c r="J148" s="3675" t="s">
        <v>1534</v>
      </c>
      <c r="K148" s="3675" t="s">
        <v>1534</v>
      </c>
      <c r="L148" s="3676" t="s">
        <v>1534</v>
      </c>
      <c r="M148" s="3677" t="s">
        <v>1534</v>
      </c>
      <c r="N148" s="3677" t="s">
        <v>1534</v>
      </c>
      <c r="O148" s="3675" t="s">
        <v>1534</v>
      </c>
      <c r="P148" s="3675" t="s">
        <v>1534</v>
      </c>
      <c r="Q148" s="3675" t="s">
        <v>1534</v>
      </c>
      <c r="R148" s="3675" t="s">
        <v>1534</v>
      </c>
      <c r="S148" s="3678" t="s">
        <v>1534</v>
      </c>
      <c r="T148" s="3678" t="s">
        <v>1534</v>
      </c>
      <c r="U148" s="3678" t="s">
        <v>1534</v>
      </c>
      <c r="V148" s="3678" t="s">
        <v>1534</v>
      </c>
      <c r="W148" s="3678" t="s">
        <v>1534</v>
      </c>
      <c r="X148" s="3678" t="s">
        <v>1534</v>
      </c>
      <c r="Y148" s="3678" t="s">
        <v>1534</v>
      </c>
      <c r="Z148" s="3678" t="s">
        <v>1534</v>
      </c>
      <c r="AA148" s="3678" t="s">
        <v>1534</v>
      </c>
      <c r="AB148" s="3678" t="s">
        <v>1534</v>
      </c>
      <c r="AC148" s="3678" t="s">
        <v>1534</v>
      </c>
      <c r="AD148" s="3673">
        <v>29</v>
      </c>
      <c r="AE148" s="3679" t="s">
        <v>6150</v>
      </c>
      <c r="AF148" s="3680" t="s">
        <v>1534</v>
      </c>
      <c r="AG148" s="3680">
        <v>0.1</v>
      </c>
      <c r="AH148" s="3681"/>
      <c r="AI148" s="3681"/>
      <c r="AJ148" s="3682"/>
      <c r="AK148" s="3669"/>
    </row>
    <row r="149" spans="2:37" s="2454" customFormat="1" x14ac:dyDescent="0.2">
      <c r="B149" s="5822" t="s">
        <v>6804</v>
      </c>
      <c r="C149" s="5823"/>
      <c r="D149" s="3762">
        <v>300535</v>
      </c>
      <c r="E149" s="3683">
        <v>39</v>
      </c>
      <c r="F149" s="3684" t="s">
        <v>1534</v>
      </c>
      <c r="G149" s="3685" t="s">
        <v>1534</v>
      </c>
      <c r="H149" s="3685" t="s">
        <v>1534</v>
      </c>
      <c r="I149" s="3685" t="s">
        <v>1534</v>
      </c>
      <c r="J149" s="3685" t="s">
        <v>1534</v>
      </c>
      <c r="K149" s="3685" t="s">
        <v>1534</v>
      </c>
      <c r="L149" s="3686" t="s">
        <v>1534</v>
      </c>
      <c r="M149" s="3687" t="s">
        <v>1534</v>
      </c>
      <c r="N149" s="3687" t="s">
        <v>1534</v>
      </c>
      <c r="O149" s="3685" t="s">
        <v>1534</v>
      </c>
      <c r="P149" s="3685" t="s">
        <v>1534</v>
      </c>
      <c r="Q149" s="3685" t="s">
        <v>1534</v>
      </c>
      <c r="R149" s="3685" t="s">
        <v>1534</v>
      </c>
      <c r="S149" s="3688" t="s">
        <v>1534</v>
      </c>
      <c r="T149" s="3688" t="s">
        <v>1534</v>
      </c>
      <c r="U149" s="3688" t="s">
        <v>1534</v>
      </c>
      <c r="V149" s="3688" t="s">
        <v>1534</v>
      </c>
      <c r="W149" s="3688" t="s">
        <v>1534</v>
      </c>
      <c r="X149" s="3688" t="s">
        <v>1534</v>
      </c>
      <c r="Y149" s="3688" t="s">
        <v>1534</v>
      </c>
      <c r="Z149" s="3688" t="s">
        <v>1534</v>
      </c>
      <c r="AA149" s="3688" t="s">
        <v>1534</v>
      </c>
      <c r="AB149" s="3688" t="s">
        <v>1534</v>
      </c>
      <c r="AC149" s="3688" t="s">
        <v>1534</v>
      </c>
      <c r="AD149" s="3683">
        <v>39</v>
      </c>
      <c r="AE149" s="3689" t="s">
        <v>6152</v>
      </c>
      <c r="AF149" s="3690" t="s">
        <v>1534</v>
      </c>
      <c r="AG149" s="3690">
        <v>0.1</v>
      </c>
      <c r="AH149" s="3691"/>
      <c r="AI149" s="3691"/>
      <c r="AJ149" s="3692"/>
      <c r="AK149" s="3669"/>
    </row>
    <row r="150" spans="2:37" s="2454" customFormat="1" x14ac:dyDescent="0.2">
      <c r="B150" s="5822" t="s">
        <v>6805</v>
      </c>
      <c r="C150" s="5823"/>
      <c r="D150" s="3762">
        <v>300535</v>
      </c>
      <c r="E150" s="3683">
        <v>49</v>
      </c>
      <c r="F150" s="3684" t="s">
        <v>1534</v>
      </c>
      <c r="G150" s="3685" t="s">
        <v>1534</v>
      </c>
      <c r="H150" s="3685" t="s">
        <v>1534</v>
      </c>
      <c r="I150" s="3685" t="s">
        <v>1534</v>
      </c>
      <c r="J150" s="3685" t="s">
        <v>1534</v>
      </c>
      <c r="K150" s="3685" t="s">
        <v>1534</v>
      </c>
      <c r="L150" s="3686" t="s">
        <v>1534</v>
      </c>
      <c r="M150" s="3687" t="s">
        <v>1534</v>
      </c>
      <c r="N150" s="3687" t="s">
        <v>1534</v>
      </c>
      <c r="O150" s="3685" t="s">
        <v>1534</v>
      </c>
      <c r="P150" s="3685" t="s">
        <v>1534</v>
      </c>
      <c r="Q150" s="3685" t="s">
        <v>1534</v>
      </c>
      <c r="R150" s="3685" t="s">
        <v>1534</v>
      </c>
      <c r="S150" s="3688" t="s">
        <v>1534</v>
      </c>
      <c r="T150" s="3688" t="s">
        <v>1534</v>
      </c>
      <c r="U150" s="3688" t="s">
        <v>1534</v>
      </c>
      <c r="V150" s="3688" t="s">
        <v>1534</v>
      </c>
      <c r="W150" s="3688" t="s">
        <v>1534</v>
      </c>
      <c r="X150" s="3688" t="s">
        <v>1534</v>
      </c>
      <c r="Y150" s="3688" t="s">
        <v>1534</v>
      </c>
      <c r="Z150" s="3688" t="s">
        <v>1534</v>
      </c>
      <c r="AA150" s="3688" t="s">
        <v>1534</v>
      </c>
      <c r="AB150" s="3688" t="s">
        <v>1534</v>
      </c>
      <c r="AC150" s="3688" t="s">
        <v>1534</v>
      </c>
      <c r="AD150" s="3683">
        <v>49</v>
      </c>
      <c r="AE150" s="3689" t="s">
        <v>6154</v>
      </c>
      <c r="AF150" s="3690" t="s">
        <v>1534</v>
      </c>
      <c r="AG150" s="3690">
        <v>0.1</v>
      </c>
      <c r="AH150" s="3691"/>
      <c r="AI150" s="3691"/>
      <c r="AJ150" s="3692"/>
      <c r="AK150" s="3669"/>
    </row>
    <row r="151" spans="2:37" s="2454" customFormat="1" x14ac:dyDescent="0.2">
      <c r="B151" s="5822" t="s">
        <v>6806</v>
      </c>
      <c r="C151" s="5823"/>
      <c r="D151" s="3762">
        <v>300535</v>
      </c>
      <c r="E151" s="3683">
        <v>95</v>
      </c>
      <c r="F151" s="3684" t="s">
        <v>1534</v>
      </c>
      <c r="G151" s="3685" t="s">
        <v>1534</v>
      </c>
      <c r="H151" s="3685" t="s">
        <v>1534</v>
      </c>
      <c r="I151" s="3685" t="s">
        <v>1534</v>
      </c>
      <c r="J151" s="3685" t="s">
        <v>1534</v>
      </c>
      <c r="K151" s="3685" t="s">
        <v>1534</v>
      </c>
      <c r="L151" s="3686" t="s">
        <v>1534</v>
      </c>
      <c r="M151" s="3687" t="s">
        <v>1534</v>
      </c>
      <c r="N151" s="3687" t="s">
        <v>1534</v>
      </c>
      <c r="O151" s="3685" t="s">
        <v>1534</v>
      </c>
      <c r="P151" s="3685" t="s">
        <v>1534</v>
      </c>
      <c r="Q151" s="3685" t="s">
        <v>1534</v>
      </c>
      <c r="R151" s="3685" t="s">
        <v>1534</v>
      </c>
      <c r="S151" s="3688" t="s">
        <v>1534</v>
      </c>
      <c r="T151" s="3688" t="s">
        <v>1534</v>
      </c>
      <c r="U151" s="3688" t="s">
        <v>1534</v>
      </c>
      <c r="V151" s="3688" t="s">
        <v>1534</v>
      </c>
      <c r="W151" s="3688" t="s">
        <v>1534</v>
      </c>
      <c r="X151" s="3688" t="s">
        <v>1534</v>
      </c>
      <c r="Y151" s="3688" t="s">
        <v>1534</v>
      </c>
      <c r="Z151" s="3688" t="s">
        <v>1534</v>
      </c>
      <c r="AA151" s="3688" t="s">
        <v>1534</v>
      </c>
      <c r="AB151" s="3688" t="s">
        <v>1534</v>
      </c>
      <c r="AC151" s="3688" t="s">
        <v>1534</v>
      </c>
      <c r="AD151" s="3683">
        <v>95</v>
      </c>
      <c r="AE151" s="3689" t="s">
        <v>6156</v>
      </c>
      <c r="AF151" s="3690" t="s">
        <v>1534</v>
      </c>
      <c r="AG151" s="3690">
        <v>0.1</v>
      </c>
      <c r="AH151" s="3691"/>
      <c r="AI151" s="3691"/>
      <c r="AJ151" s="3692"/>
      <c r="AK151" s="3669"/>
    </row>
    <row r="152" spans="2:37" s="2454" customFormat="1" ht="13.5" thickBot="1" x14ac:dyDescent="0.25">
      <c r="B152" s="5824" t="s">
        <v>6807</v>
      </c>
      <c r="C152" s="5825"/>
      <c r="D152" s="3763">
        <v>300535</v>
      </c>
      <c r="E152" s="3693">
        <v>140</v>
      </c>
      <c r="F152" s="3694" t="s">
        <v>1534</v>
      </c>
      <c r="G152" s="3695" t="s">
        <v>1534</v>
      </c>
      <c r="H152" s="3695" t="s">
        <v>1534</v>
      </c>
      <c r="I152" s="3695" t="s">
        <v>1534</v>
      </c>
      <c r="J152" s="3695" t="s">
        <v>1534</v>
      </c>
      <c r="K152" s="3695" t="s">
        <v>1534</v>
      </c>
      <c r="L152" s="3696" t="s">
        <v>1534</v>
      </c>
      <c r="M152" s="3697" t="s">
        <v>1534</v>
      </c>
      <c r="N152" s="3697" t="s">
        <v>1534</v>
      </c>
      <c r="O152" s="3695" t="s">
        <v>1534</v>
      </c>
      <c r="P152" s="3695" t="s">
        <v>1534</v>
      </c>
      <c r="Q152" s="3695" t="s">
        <v>1534</v>
      </c>
      <c r="R152" s="3695" t="s">
        <v>1534</v>
      </c>
      <c r="S152" s="3698" t="s">
        <v>1534</v>
      </c>
      <c r="T152" s="3698" t="s">
        <v>1534</v>
      </c>
      <c r="U152" s="3698" t="s">
        <v>1534</v>
      </c>
      <c r="V152" s="3698" t="s">
        <v>1534</v>
      </c>
      <c r="W152" s="3698" t="s">
        <v>1534</v>
      </c>
      <c r="X152" s="3698" t="s">
        <v>1534</v>
      </c>
      <c r="Y152" s="3698" t="s">
        <v>1534</v>
      </c>
      <c r="Z152" s="3698" t="s">
        <v>1534</v>
      </c>
      <c r="AA152" s="3698" t="s">
        <v>1534</v>
      </c>
      <c r="AB152" s="3698" t="s">
        <v>1534</v>
      </c>
      <c r="AC152" s="3698" t="s">
        <v>1534</v>
      </c>
      <c r="AD152" s="3693">
        <v>140</v>
      </c>
      <c r="AE152" s="3699" t="s">
        <v>6158</v>
      </c>
      <c r="AF152" s="3700" t="s">
        <v>1534</v>
      </c>
      <c r="AG152" s="3700">
        <v>0.1</v>
      </c>
      <c r="AH152" s="3701"/>
      <c r="AI152" s="3701"/>
      <c r="AJ152" s="3702"/>
      <c r="AK152" s="3669"/>
    </row>
    <row r="153" spans="2:37" s="2454" customFormat="1" x14ac:dyDescent="0.2">
      <c r="B153" s="3703"/>
      <c r="C153" s="3704"/>
      <c r="D153" s="3705"/>
      <c r="E153" s="3705"/>
      <c r="F153" s="3705"/>
      <c r="G153" s="3705"/>
      <c r="H153" s="3704"/>
      <c r="I153" s="3706"/>
      <c r="J153" s="3706"/>
      <c r="K153" s="3706"/>
      <c r="L153" s="3706"/>
      <c r="M153" s="3704"/>
      <c r="N153" s="3706"/>
      <c r="O153" s="3706"/>
      <c r="P153" s="3706"/>
      <c r="Q153" s="3706"/>
      <c r="R153" s="3706"/>
      <c r="S153" s="3704"/>
      <c r="T153" s="3707"/>
      <c r="U153" s="3707"/>
      <c r="V153" s="3707"/>
      <c r="W153" s="3707"/>
      <c r="X153" s="3707"/>
      <c r="Y153" s="3707"/>
      <c r="Z153" s="3707"/>
      <c r="AA153" s="3707"/>
      <c r="AB153" s="3707"/>
      <c r="AC153" s="3707"/>
      <c r="AD153" s="3707"/>
      <c r="AE153" s="3707"/>
      <c r="AF153" s="3707"/>
      <c r="AG153" s="3707"/>
      <c r="AH153" s="3707"/>
      <c r="AI153" s="3707"/>
      <c r="AJ153" s="3707"/>
      <c r="AK153" s="3669"/>
    </row>
    <row r="154" spans="2:37" s="2454" customFormat="1" x14ac:dyDescent="0.2">
      <c r="B154" s="5826" t="s">
        <v>4996</v>
      </c>
      <c r="C154" s="5314"/>
      <c r="D154" s="5314" t="s">
        <v>5104</v>
      </c>
      <c r="E154" s="5314"/>
      <c r="F154" s="5314"/>
      <c r="G154" s="5314"/>
      <c r="H154" s="5314"/>
      <c r="I154" s="5314"/>
      <c r="J154" s="5314"/>
      <c r="K154" s="5314"/>
      <c r="L154" s="5314"/>
      <c r="M154" s="5314"/>
      <c r="N154" s="5314"/>
      <c r="O154" s="5314"/>
      <c r="P154" s="5314"/>
      <c r="Q154" s="5314"/>
      <c r="R154" s="5314"/>
      <c r="S154" s="5314"/>
      <c r="T154" s="5314"/>
      <c r="U154" s="5314"/>
      <c r="V154" s="5314"/>
      <c r="W154" s="5314"/>
      <c r="X154" s="5314"/>
      <c r="Y154" s="5314"/>
      <c r="Z154" s="5314"/>
      <c r="AA154" s="5314"/>
      <c r="AB154" s="5314"/>
      <c r="AC154" s="5314"/>
      <c r="AD154" s="5314"/>
      <c r="AE154" s="5314"/>
      <c r="AF154" s="5314"/>
      <c r="AG154" s="5314"/>
      <c r="AH154" s="5314"/>
      <c r="AI154" s="5314"/>
      <c r="AJ154" s="5314"/>
      <c r="AK154" s="3669"/>
    </row>
    <row r="155" spans="2:37" s="2454" customFormat="1" x14ac:dyDescent="0.2">
      <c r="B155" s="5826" t="s">
        <v>4997</v>
      </c>
      <c r="C155" s="5314"/>
      <c r="D155" s="5314" t="s">
        <v>6573</v>
      </c>
      <c r="E155" s="5314"/>
      <c r="F155" s="5314"/>
      <c r="G155" s="5314"/>
      <c r="H155" s="5314"/>
      <c r="I155" s="5314"/>
      <c r="J155" s="5314"/>
      <c r="K155" s="5314"/>
      <c r="L155" s="5314"/>
      <c r="M155" s="5314"/>
      <c r="N155" s="5314"/>
      <c r="O155" s="5314"/>
      <c r="P155" s="5314"/>
      <c r="Q155" s="5314"/>
      <c r="R155" s="5314"/>
      <c r="S155" s="5314"/>
      <c r="T155" s="5314"/>
      <c r="U155" s="5314"/>
      <c r="V155" s="5314"/>
      <c r="W155" s="5314"/>
      <c r="X155" s="5314"/>
      <c r="Y155" s="5314"/>
      <c r="Z155" s="5314"/>
      <c r="AA155" s="5314"/>
      <c r="AB155" s="5314"/>
      <c r="AC155" s="5314"/>
      <c r="AD155" s="5314"/>
      <c r="AE155" s="5314"/>
      <c r="AF155" s="5314"/>
      <c r="AG155" s="5314"/>
      <c r="AH155" s="5314"/>
      <c r="AI155" s="5314"/>
      <c r="AJ155" s="5314"/>
      <c r="AK155" s="3669"/>
    </row>
    <row r="156" spans="2:37" s="2454" customFormat="1" ht="13.5" thickBot="1" x14ac:dyDescent="0.25">
      <c r="B156" s="5345"/>
      <c r="C156" s="5346"/>
      <c r="D156" s="5827"/>
      <c r="E156" s="5827"/>
      <c r="F156" s="5827"/>
      <c r="G156" s="5827"/>
      <c r="H156" s="3708"/>
      <c r="I156" s="3708"/>
      <c r="J156" s="3708"/>
      <c r="K156" s="3708"/>
      <c r="L156" s="3708"/>
      <c r="M156" s="3708"/>
      <c r="N156" s="3708"/>
      <c r="O156" s="3708"/>
      <c r="P156" s="3708"/>
      <c r="Q156" s="3708"/>
      <c r="R156" s="3708"/>
      <c r="S156" s="3708"/>
      <c r="T156" s="3709"/>
      <c r="U156" s="3709"/>
      <c r="V156" s="3709"/>
      <c r="W156" s="3709"/>
      <c r="X156" s="3709"/>
      <c r="Y156" s="3709"/>
      <c r="Z156" s="3709"/>
      <c r="AA156" s="3709"/>
      <c r="AB156" s="3709"/>
      <c r="AC156" s="3709"/>
      <c r="AD156" s="3709"/>
      <c r="AE156" s="3709"/>
      <c r="AF156" s="3709"/>
      <c r="AG156" s="3709"/>
      <c r="AH156" s="3709"/>
      <c r="AI156" s="3709"/>
      <c r="AJ156" s="3709"/>
      <c r="AK156" s="3710"/>
    </row>
    <row r="157" spans="2:37" s="2454" customFormat="1" x14ac:dyDescent="0.2">
      <c r="B157" s="3711"/>
      <c r="C157" s="3711"/>
      <c r="D157" s="3712"/>
      <c r="E157" s="3712"/>
      <c r="F157" s="3712"/>
      <c r="G157" s="3713"/>
      <c r="H157" s="3714"/>
      <c r="I157" s="3712"/>
      <c r="J157" s="3712"/>
      <c r="K157" s="1941"/>
      <c r="L157" s="1941"/>
      <c r="M157" s="1941"/>
      <c r="N157" s="1941"/>
      <c r="O157" s="1941"/>
      <c r="P157" s="1941"/>
      <c r="Q157" s="1941"/>
      <c r="R157" s="1941"/>
      <c r="S157" s="1941"/>
      <c r="T157" s="1941"/>
      <c r="U157" s="1941"/>
      <c r="V157" s="1941"/>
      <c r="W157" s="1941"/>
      <c r="X157" s="1941"/>
      <c r="Y157" s="1941"/>
      <c r="Z157" s="1941"/>
      <c r="AA157" s="1941"/>
      <c r="AB157" s="1941"/>
      <c r="AC157" s="1941"/>
      <c r="AD157" s="1941"/>
      <c r="AE157" s="1941"/>
      <c r="AF157" s="1941"/>
      <c r="AG157" s="1941"/>
      <c r="AH157" s="1941"/>
      <c r="AI157" s="1941"/>
      <c r="AJ157" s="1941"/>
      <c r="AK157" s="1941"/>
    </row>
    <row r="158" spans="2:37" s="2454" customFormat="1" ht="13.5" thickBot="1" x14ac:dyDescent="0.25">
      <c r="B158" s="3711"/>
      <c r="C158" s="3711"/>
      <c r="D158" s="3712"/>
      <c r="E158" s="3712"/>
      <c r="F158" s="3712"/>
      <c r="G158" s="3713"/>
      <c r="H158" s="3714"/>
      <c r="I158" s="3712"/>
      <c r="J158" s="3712"/>
      <c r="K158" s="1941"/>
      <c r="L158" s="1941"/>
      <c r="M158" s="1941"/>
      <c r="N158" s="1941"/>
      <c r="O158" s="1941"/>
      <c r="P158" s="1941"/>
      <c r="Q158" s="1941"/>
      <c r="R158" s="1941"/>
      <c r="S158" s="1941"/>
      <c r="T158" s="1941"/>
      <c r="U158" s="1941"/>
      <c r="V158" s="1941"/>
      <c r="W158" s="1941"/>
      <c r="X158" s="1941"/>
      <c r="Y158" s="1941"/>
      <c r="Z158" s="1941"/>
      <c r="AA158" s="1941"/>
      <c r="AB158" s="1941"/>
      <c r="AC158" s="1941"/>
      <c r="AD158" s="1941"/>
      <c r="AE158" s="1941"/>
      <c r="AF158" s="1941"/>
      <c r="AG158" s="1941"/>
      <c r="AH158" s="1941"/>
      <c r="AI158" s="1941"/>
      <c r="AJ158" s="1941"/>
      <c r="AK158" s="1941"/>
    </row>
    <row r="159" spans="2:37" s="2454" customFormat="1" ht="20.25" x14ac:dyDescent="0.2">
      <c r="B159" s="5302" t="s">
        <v>5005</v>
      </c>
      <c r="C159" s="5303"/>
      <c r="D159" s="5303"/>
      <c r="E159" s="5303"/>
      <c r="F159" s="5303"/>
      <c r="G159" s="5303"/>
      <c r="H159" s="5303"/>
      <c r="I159" s="5303"/>
      <c r="J159" s="5303"/>
      <c r="K159" s="5303"/>
      <c r="L159" s="5303"/>
      <c r="M159" s="5303"/>
      <c r="N159" s="5303"/>
      <c r="O159" s="5303"/>
      <c r="P159" s="5303"/>
      <c r="Q159" s="5303"/>
      <c r="R159" s="5303"/>
      <c r="S159" s="5303"/>
      <c r="T159" s="5303"/>
      <c r="U159" s="5303"/>
      <c r="V159" s="5303"/>
      <c r="W159" s="5303"/>
      <c r="X159" s="5303"/>
      <c r="Y159" s="5303"/>
      <c r="Z159" s="5303"/>
      <c r="AA159" s="5303"/>
      <c r="AB159" s="5303"/>
      <c r="AC159" s="5303"/>
      <c r="AD159" s="5303"/>
      <c r="AE159" s="5303"/>
      <c r="AF159" s="5303"/>
      <c r="AG159" s="5303"/>
      <c r="AH159" s="5303"/>
      <c r="AI159" s="5303"/>
      <c r="AJ159" s="5303"/>
      <c r="AK159" s="5304"/>
    </row>
    <row r="160" spans="2:37" s="2454" customFormat="1" x14ac:dyDescent="0.2">
      <c r="B160" s="3666"/>
      <c r="C160" s="3667"/>
      <c r="D160" s="3667"/>
      <c r="E160" s="3667"/>
      <c r="F160" s="3667"/>
      <c r="G160" s="3668"/>
      <c r="H160" s="3668"/>
      <c r="I160" s="3668"/>
      <c r="J160" s="3668"/>
      <c r="K160" s="3668"/>
      <c r="L160" s="3668"/>
      <c r="M160" s="3668"/>
      <c r="N160" s="3668"/>
      <c r="O160" s="3668"/>
      <c r="P160" s="3668"/>
      <c r="Q160" s="3668"/>
      <c r="R160" s="3668"/>
      <c r="S160" s="3668"/>
      <c r="T160" s="3668"/>
      <c r="U160" s="3668"/>
      <c r="V160" s="3668"/>
      <c r="W160" s="3668"/>
      <c r="X160" s="3668"/>
      <c r="Y160" s="3668"/>
      <c r="Z160" s="3668"/>
      <c r="AA160" s="3668"/>
      <c r="AB160" s="3668"/>
      <c r="AC160" s="3668"/>
      <c r="AD160" s="3668"/>
      <c r="AE160" s="3668"/>
      <c r="AF160" s="3668"/>
      <c r="AG160" s="3668"/>
      <c r="AH160" s="3668"/>
      <c r="AI160" s="3668"/>
      <c r="AJ160" s="3668"/>
      <c r="AK160" s="3669"/>
    </row>
    <row r="161" spans="2:37" s="2454" customFormat="1" x14ac:dyDescent="0.2">
      <c r="B161" s="3666" t="s">
        <v>4992</v>
      </c>
      <c r="C161" s="3667"/>
      <c r="D161" s="5818" t="s">
        <v>6808</v>
      </c>
      <c r="E161" s="5818"/>
      <c r="F161" s="5818"/>
      <c r="G161" s="3668"/>
      <c r="H161" s="3668"/>
      <c r="I161" s="3668"/>
      <c r="J161" s="3668"/>
      <c r="K161" s="3668"/>
      <c r="L161" s="3668"/>
      <c r="M161" s="3668"/>
      <c r="N161" s="3668"/>
      <c r="O161" s="3668"/>
      <c r="P161" s="3668"/>
      <c r="Q161" s="3668"/>
      <c r="R161" s="3668"/>
      <c r="S161" s="3668"/>
      <c r="T161" s="3668"/>
      <c r="U161" s="3668"/>
      <c r="V161" s="3668"/>
      <c r="W161" s="3668"/>
      <c r="X161" s="3668"/>
      <c r="Y161" s="3668"/>
      <c r="Z161" s="3668"/>
      <c r="AA161" s="3668"/>
      <c r="AB161" s="3668"/>
      <c r="AC161" s="3668"/>
      <c r="AD161" s="3668"/>
      <c r="AE161" s="3668"/>
      <c r="AF161" s="3668"/>
      <c r="AG161" s="3668"/>
      <c r="AH161" s="3668"/>
      <c r="AI161" s="3668"/>
      <c r="AJ161" s="3668"/>
      <c r="AK161" s="3669"/>
    </row>
    <row r="162" spans="2:37" s="2454" customFormat="1" ht="13.5" thickBot="1" x14ac:dyDescent="0.25">
      <c r="B162" s="5320" t="s">
        <v>5006</v>
      </c>
      <c r="C162" s="5321"/>
      <c r="D162" s="5819">
        <v>41760</v>
      </c>
      <c r="E162" s="5819"/>
      <c r="F162" s="3670"/>
      <c r="G162" s="3668"/>
      <c r="H162" s="3668"/>
      <c r="I162" s="3668"/>
      <c r="J162" s="3668"/>
      <c r="K162" s="3668"/>
      <c r="L162" s="3668"/>
      <c r="M162" s="3668"/>
      <c r="N162" s="3668"/>
      <c r="O162" s="3668"/>
      <c r="P162" s="3668"/>
      <c r="Q162" s="3668"/>
      <c r="R162" s="3668"/>
      <c r="S162" s="3668"/>
      <c r="T162" s="3668"/>
      <c r="U162" s="3668"/>
      <c r="V162" s="3668"/>
      <c r="W162" s="3668"/>
      <c r="X162" s="3668"/>
      <c r="Y162" s="3668"/>
      <c r="Z162" s="3668"/>
      <c r="AA162" s="3668"/>
      <c r="AB162" s="3668"/>
      <c r="AC162" s="3668"/>
      <c r="AD162" s="3668"/>
      <c r="AE162" s="3668"/>
      <c r="AF162" s="3668"/>
      <c r="AG162" s="3668"/>
      <c r="AH162" s="3668"/>
      <c r="AI162" s="3668"/>
      <c r="AJ162" s="3668"/>
      <c r="AK162" s="3669"/>
    </row>
    <row r="163" spans="2:37" s="2454" customFormat="1" ht="13.5" thickBot="1" x14ac:dyDescent="0.25">
      <c r="B163" s="5312" t="s">
        <v>5007</v>
      </c>
      <c r="C163" s="5313"/>
      <c r="D163" s="5322" t="s">
        <v>6809</v>
      </c>
      <c r="E163" s="5323"/>
      <c r="F163" s="5323"/>
      <c r="G163" s="5323"/>
      <c r="H163" s="5323"/>
      <c r="I163" s="5323"/>
      <c r="J163" s="5323"/>
      <c r="K163" s="5323"/>
      <c r="L163" s="5323"/>
      <c r="M163" s="5323"/>
      <c r="N163" s="5323"/>
      <c r="O163" s="5323"/>
      <c r="P163" s="5323"/>
      <c r="Q163" s="5324"/>
      <c r="R163" s="3668"/>
      <c r="S163" s="3668"/>
      <c r="T163" s="3668"/>
      <c r="U163" s="3668"/>
      <c r="V163" s="3668"/>
      <c r="W163" s="3668"/>
      <c r="X163" s="3668"/>
      <c r="Y163" s="3668"/>
      <c r="Z163" s="3668"/>
      <c r="AA163" s="3668"/>
      <c r="AB163" s="3668"/>
      <c r="AC163" s="3668"/>
      <c r="AD163" s="3668"/>
      <c r="AE163" s="3668"/>
      <c r="AF163" s="3668"/>
      <c r="AG163" s="3668"/>
      <c r="AH163" s="3668"/>
      <c r="AI163" s="3668"/>
      <c r="AJ163" s="3668"/>
      <c r="AK163" s="3669"/>
    </row>
    <row r="164" spans="2:37" s="2454" customFormat="1" ht="13.5" thickBot="1" x14ac:dyDescent="0.25">
      <c r="B164" s="5343"/>
      <c r="C164" s="5344"/>
      <c r="D164" s="5820"/>
      <c r="E164" s="5820"/>
      <c r="F164" s="5820"/>
      <c r="G164" s="5820"/>
      <c r="H164" s="5820"/>
      <c r="I164" s="5820"/>
      <c r="J164" s="5820"/>
      <c r="K164" s="5820"/>
      <c r="L164" s="5820"/>
      <c r="M164" s="5820"/>
      <c r="N164" s="5820"/>
      <c r="O164" s="5820"/>
      <c r="P164" s="5820"/>
      <c r="Q164" s="5820"/>
      <c r="R164" s="3668"/>
      <c r="S164" s="3668"/>
      <c r="T164" s="3668"/>
      <c r="U164" s="3668"/>
      <c r="V164" s="3668"/>
      <c r="W164" s="3668"/>
      <c r="X164" s="3668"/>
      <c r="Y164" s="3668"/>
      <c r="Z164" s="3668"/>
      <c r="AA164" s="3668"/>
      <c r="AB164" s="3668"/>
      <c r="AC164" s="3668"/>
      <c r="AD164" s="3668"/>
      <c r="AE164" s="3668"/>
      <c r="AF164" s="3668"/>
      <c r="AG164" s="3668"/>
      <c r="AH164" s="3668"/>
      <c r="AI164" s="3668"/>
      <c r="AJ164" s="3668"/>
      <c r="AK164" s="3669"/>
    </row>
    <row r="165" spans="2:37" s="2454" customFormat="1" ht="13.5" thickBot="1" x14ac:dyDescent="0.25">
      <c r="B165" s="5325" t="s">
        <v>5008</v>
      </c>
      <c r="C165" s="5326"/>
      <c r="D165" s="5300" t="s">
        <v>4998</v>
      </c>
      <c r="E165" s="5300" t="s">
        <v>5009</v>
      </c>
      <c r="F165" s="5332" t="s">
        <v>224</v>
      </c>
      <c r="G165" s="5333"/>
      <c r="H165" s="5333"/>
      <c r="I165" s="5333"/>
      <c r="J165" s="5333"/>
      <c r="K165" s="5333"/>
      <c r="L165" s="5333"/>
      <c r="M165" s="5333"/>
      <c r="N165" s="5333"/>
      <c r="O165" s="5333"/>
      <c r="P165" s="5333"/>
      <c r="Q165" s="5333"/>
      <c r="R165" s="5334"/>
      <c r="S165" s="5332" t="s">
        <v>340</v>
      </c>
      <c r="T165" s="5333"/>
      <c r="U165" s="5333"/>
      <c r="V165" s="5333"/>
      <c r="W165" s="5333"/>
      <c r="X165" s="5333"/>
      <c r="Y165" s="5333"/>
      <c r="Z165" s="5333"/>
      <c r="AA165" s="5333"/>
      <c r="AB165" s="5333"/>
      <c r="AC165" s="5334"/>
      <c r="AD165" s="5332" t="s">
        <v>225</v>
      </c>
      <c r="AE165" s="5333"/>
      <c r="AF165" s="5333"/>
      <c r="AG165" s="5334"/>
      <c r="AH165" s="5335" t="s">
        <v>4993</v>
      </c>
      <c r="AI165" s="5336"/>
      <c r="AJ165" s="5337"/>
      <c r="AK165" s="3669"/>
    </row>
    <row r="166" spans="2:37" s="2454" customFormat="1" ht="13.5" thickBot="1" x14ac:dyDescent="0.25">
      <c r="B166" s="5327"/>
      <c r="C166" s="5328"/>
      <c r="D166" s="5331"/>
      <c r="E166" s="5331"/>
      <c r="F166" s="5300" t="s">
        <v>5010</v>
      </c>
      <c r="G166" s="5300" t="s">
        <v>5011</v>
      </c>
      <c r="H166" s="5300" t="s">
        <v>5012</v>
      </c>
      <c r="I166" s="5309" t="s">
        <v>5013</v>
      </c>
      <c r="J166" s="5309" t="s">
        <v>5014</v>
      </c>
      <c r="K166" s="5309" t="s">
        <v>5015</v>
      </c>
      <c r="L166" s="5309" t="s">
        <v>5016</v>
      </c>
      <c r="M166" s="5314" t="s">
        <v>5017</v>
      </c>
      <c r="N166" s="5314"/>
      <c r="O166" s="5309" t="s">
        <v>5018</v>
      </c>
      <c r="P166" s="5309" t="s">
        <v>5019</v>
      </c>
      <c r="Q166" s="5309" t="s">
        <v>5020</v>
      </c>
      <c r="R166" s="5309" t="s">
        <v>5021</v>
      </c>
      <c r="S166" s="5300" t="s">
        <v>5022</v>
      </c>
      <c r="T166" s="5300" t="s">
        <v>5023</v>
      </c>
      <c r="U166" s="5300" t="s">
        <v>5024</v>
      </c>
      <c r="V166" s="5300" t="s">
        <v>5025</v>
      </c>
      <c r="W166" s="5300" t="s">
        <v>5026</v>
      </c>
      <c r="X166" s="5300" t="s">
        <v>5027</v>
      </c>
      <c r="Y166" s="5300" t="s">
        <v>5028</v>
      </c>
      <c r="Z166" s="5300" t="s">
        <v>5029</v>
      </c>
      <c r="AA166" s="5300" t="s">
        <v>5030</v>
      </c>
      <c r="AB166" s="5309" t="s">
        <v>5031</v>
      </c>
      <c r="AC166" s="5309" t="s">
        <v>5032</v>
      </c>
      <c r="AD166" s="5300" t="s">
        <v>5033</v>
      </c>
      <c r="AE166" s="5300" t="s">
        <v>5034</v>
      </c>
      <c r="AF166" s="5300" t="s">
        <v>5035</v>
      </c>
      <c r="AG166" s="5300" t="s">
        <v>5036</v>
      </c>
      <c r="AH166" s="5300" t="s">
        <v>1154</v>
      </c>
      <c r="AI166" s="5300" t="s">
        <v>4994</v>
      </c>
      <c r="AJ166" s="5300" t="s">
        <v>4995</v>
      </c>
      <c r="AK166" s="3669"/>
    </row>
    <row r="167" spans="2:37" s="2454" customFormat="1" ht="13.5" thickBot="1" x14ac:dyDescent="0.25">
      <c r="B167" s="5821"/>
      <c r="C167" s="5314"/>
      <c r="D167" s="5301"/>
      <c r="E167" s="5301"/>
      <c r="F167" s="5301"/>
      <c r="G167" s="5301"/>
      <c r="H167" s="5301"/>
      <c r="I167" s="5310"/>
      <c r="J167" s="5310"/>
      <c r="K167" s="5310"/>
      <c r="L167" s="5310"/>
      <c r="M167" s="3671" t="s">
        <v>5037</v>
      </c>
      <c r="N167" s="3672" t="s">
        <v>2798</v>
      </c>
      <c r="O167" s="5310"/>
      <c r="P167" s="5310"/>
      <c r="Q167" s="5310"/>
      <c r="R167" s="5310"/>
      <c r="S167" s="5301"/>
      <c r="T167" s="5301"/>
      <c r="U167" s="5301"/>
      <c r="V167" s="5301"/>
      <c r="W167" s="5301"/>
      <c r="X167" s="5301"/>
      <c r="Y167" s="5301"/>
      <c r="Z167" s="5301"/>
      <c r="AA167" s="5301"/>
      <c r="AB167" s="5310"/>
      <c r="AC167" s="5310"/>
      <c r="AD167" s="5301"/>
      <c r="AE167" s="5301"/>
      <c r="AF167" s="5301"/>
      <c r="AG167" s="5301"/>
      <c r="AH167" s="5301"/>
      <c r="AI167" s="5301"/>
      <c r="AJ167" s="5301"/>
      <c r="AK167" s="3669"/>
    </row>
    <row r="168" spans="2:37" s="2454" customFormat="1" ht="38.25" x14ac:dyDescent="0.2">
      <c r="B168" s="5812" t="s">
        <v>6808</v>
      </c>
      <c r="C168" s="5813"/>
      <c r="D168" s="3715">
        <v>300345</v>
      </c>
      <c r="E168" s="3716">
        <v>12</v>
      </c>
      <c r="F168" s="3716">
        <v>12</v>
      </c>
      <c r="G168" s="3717" t="s">
        <v>1534</v>
      </c>
      <c r="H168" s="3717" t="s">
        <v>1534</v>
      </c>
      <c r="I168" s="3718">
        <v>100</v>
      </c>
      <c r="J168" s="3717" t="s">
        <v>1534</v>
      </c>
      <c r="K168" s="3717">
        <v>0.04</v>
      </c>
      <c r="L168" s="3717">
        <v>0.04</v>
      </c>
      <c r="M168" s="3717" t="s">
        <v>1534</v>
      </c>
      <c r="N168" s="3717" t="s">
        <v>1534</v>
      </c>
      <c r="O168" s="3717">
        <v>0.12</v>
      </c>
      <c r="P168" s="3717">
        <v>0.12</v>
      </c>
      <c r="Q168" s="3717">
        <v>0.12</v>
      </c>
      <c r="R168" s="3717">
        <v>0.12</v>
      </c>
      <c r="S168" s="3678" t="s">
        <v>1534</v>
      </c>
      <c r="T168" s="3717" t="s">
        <v>1534</v>
      </c>
      <c r="U168" s="3719" t="s">
        <v>1534</v>
      </c>
      <c r="V168" s="3719" t="s">
        <v>1534</v>
      </c>
      <c r="W168" s="3717">
        <v>0.02</v>
      </c>
      <c r="X168" s="3717">
        <v>0.02</v>
      </c>
      <c r="Y168" s="3719" t="s">
        <v>1534</v>
      </c>
      <c r="Z168" s="3719" t="s">
        <v>1534</v>
      </c>
      <c r="AA168" s="3719" t="s">
        <v>1534</v>
      </c>
      <c r="AB168" s="3717">
        <v>0.06</v>
      </c>
      <c r="AC168" s="3717">
        <v>0.06</v>
      </c>
      <c r="AD168" s="3716" t="s">
        <v>1534</v>
      </c>
      <c r="AE168" s="3720" t="s">
        <v>1534</v>
      </c>
      <c r="AF168" s="3721" t="s">
        <v>1534</v>
      </c>
      <c r="AG168" s="3721" t="s">
        <v>1534</v>
      </c>
      <c r="AH168" s="3722" t="s">
        <v>6810</v>
      </c>
      <c r="AI168" s="3722" t="s">
        <v>6811</v>
      </c>
      <c r="AJ168" s="3723" t="s">
        <v>6812</v>
      </c>
      <c r="AK168" s="3669"/>
    </row>
    <row r="169" spans="2:37" s="2454" customFormat="1" ht="51.75" thickBot="1" x14ac:dyDescent="0.25">
      <c r="B169" s="5828"/>
      <c r="C169" s="5829"/>
      <c r="D169" s="3724"/>
      <c r="E169" s="3725"/>
      <c r="F169" s="3725"/>
      <c r="G169" s="3726"/>
      <c r="H169" s="3727"/>
      <c r="I169" s="3727"/>
      <c r="J169" s="3727"/>
      <c r="K169" s="3726"/>
      <c r="L169" s="3726"/>
      <c r="M169" s="3724"/>
      <c r="N169" s="3728"/>
      <c r="O169" s="3726"/>
      <c r="P169" s="3726"/>
      <c r="Q169" s="3726"/>
      <c r="R169" s="3726"/>
      <c r="S169" s="3698"/>
      <c r="T169" s="3726"/>
      <c r="U169" s="3729"/>
      <c r="V169" s="3729"/>
      <c r="W169" s="3726"/>
      <c r="X169" s="3726"/>
      <c r="Y169" s="3729"/>
      <c r="Z169" s="3729"/>
      <c r="AA169" s="3729"/>
      <c r="AB169" s="3726"/>
      <c r="AC169" s="3726"/>
      <c r="AD169" s="3725"/>
      <c r="AE169" s="3730"/>
      <c r="AF169" s="3731"/>
      <c r="AG169" s="3731"/>
      <c r="AH169" s="3732" t="s">
        <v>6810</v>
      </c>
      <c r="AI169" s="712" t="s">
        <v>6813</v>
      </c>
      <c r="AJ169" s="3733" t="s">
        <v>6814</v>
      </c>
      <c r="AK169" s="3669"/>
    </row>
    <row r="170" spans="2:37" s="2454" customFormat="1" x14ac:dyDescent="0.2">
      <c r="B170" s="3703"/>
      <c r="C170" s="3704"/>
      <c r="D170" s="3705"/>
      <c r="E170" s="3705"/>
      <c r="F170" s="3705"/>
      <c r="G170" s="3705"/>
      <c r="H170" s="3704"/>
      <c r="I170" s="3706"/>
      <c r="J170" s="3706"/>
      <c r="K170" s="3706"/>
      <c r="L170" s="3706"/>
      <c r="M170" s="3704"/>
      <c r="N170" s="3706"/>
      <c r="O170" s="3706"/>
      <c r="P170" s="3706"/>
      <c r="Q170" s="3706"/>
      <c r="R170" s="3706"/>
      <c r="S170" s="3704"/>
      <c r="T170" s="3707"/>
      <c r="U170" s="3707"/>
      <c r="V170" s="3707"/>
      <c r="W170" s="3707"/>
      <c r="X170" s="3707"/>
      <c r="Y170" s="3707"/>
      <c r="Z170" s="3707"/>
      <c r="AA170" s="3707"/>
      <c r="AB170" s="3707"/>
      <c r="AC170" s="3707"/>
      <c r="AD170" s="3707"/>
      <c r="AE170" s="3707"/>
      <c r="AF170" s="3707"/>
      <c r="AG170" s="3707"/>
      <c r="AH170" s="3707"/>
      <c r="AI170" s="3707"/>
      <c r="AJ170" s="3707"/>
      <c r="AK170" s="3669"/>
    </row>
    <row r="171" spans="2:37" s="2454" customFormat="1" x14ac:dyDescent="0.2">
      <c r="B171" s="5826" t="s">
        <v>4996</v>
      </c>
      <c r="C171" s="5314"/>
      <c r="D171" s="5314" t="s">
        <v>6815</v>
      </c>
      <c r="E171" s="5314"/>
      <c r="F171" s="5314"/>
      <c r="G171" s="5314"/>
      <c r="H171" s="5314"/>
      <c r="I171" s="5314"/>
      <c r="J171" s="5314"/>
      <c r="K171" s="5314"/>
      <c r="L171" s="5314"/>
      <c r="M171" s="5314"/>
      <c r="N171" s="5314"/>
      <c r="O171" s="5314"/>
      <c r="P171" s="5314"/>
      <c r="Q171" s="5314"/>
      <c r="R171" s="5314"/>
      <c r="S171" s="5314"/>
      <c r="T171" s="5314"/>
      <c r="U171" s="5314"/>
      <c r="V171" s="5314"/>
      <c r="W171" s="5314"/>
      <c r="X171" s="5314"/>
      <c r="Y171" s="5314"/>
      <c r="Z171" s="5314"/>
      <c r="AA171" s="5314"/>
      <c r="AB171" s="5314"/>
      <c r="AC171" s="5314"/>
      <c r="AD171" s="5314"/>
      <c r="AE171" s="5314"/>
      <c r="AF171" s="5314"/>
      <c r="AG171" s="5314"/>
      <c r="AH171" s="5314"/>
      <c r="AI171" s="5314"/>
      <c r="AJ171" s="5314"/>
      <c r="AK171" s="3669"/>
    </row>
    <row r="172" spans="2:37" s="2454" customFormat="1" x14ac:dyDescent="0.2">
      <c r="B172" s="5826" t="s">
        <v>4997</v>
      </c>
      <c r="C172" s="5314"/>
      <c r="D172" s="5314" t="s">
        <v>5092</v>
      </c>
      <c r="E172" s="5314"/>
      <c r="F172" s="5314"/>
      <c r="G172" s="5314"/>
      <c r="H172" s="5314"/>
      <c r="I172" s="5314"/>
      <c r="J172" s="5314"/>
      <c r="K172" s="5314"/>
      <c r="L172" s="5314"/>
      <c r="M172" s="5314"/>
      <c r="N172" s="5314"/>
      <c r="O172" s="5314"/>
      <c r="P172" s="5314"/>
      <c r="Q172" s="5314"/>
      <c r="R172" s="5314"/>
      <c r="S172" s="5314"/>
      <c r="T172" s="5314"/>
      <c r="U172" s="5314"/>
      <c r="V172" s="5314"/>
      <c r="W172" s="5314"/>
      <c r="X172" s="5314"/>
      <c r="Y172" s="5314"/>
      <c r="Z172" s="5314"/>
      <c r="AA172" s="5314"/>
      <c r="AB172" s="5314"/>
      <c r="AC172" s="5314"/>
      <c r="AD172" s="5314"/>
      <c r="AE172" s="5314"/>
      <c r="AF172" s="5314"/>
      <c r="AG172" s="5314"/>
      <c r="AH172" s="5314"/>
      <c r="AI172" s="5314"/>
      <c r="AJ172" s="5314"/>
      <c r="AK172" s="3669"/>
    </row>
    <row r="173" spans="2:37" s="2454" customFormat="1" ht="13.5" thickBot="1" x14ac:dyDescent="0.25">
      <c r="B173" s="5345"/>
      <c r="C173" s="5346"/>
      <c r="D173" s="5827"/>
      <c r="E173" s="5827"/>
      <c r="F173" s="5827"/>
      <c r="G173" s="5827"/>
      <c r="H173" s="3708"/>
      <c r="I173" s="3708"/>
      <c r="J173" s="3708"/>
      <c r="K173" s="3708"/>
      <c r="L173" s="3708"/>
      <c r="M173" s="3708"/>
      <c r="N173" s="3708"/>
      <c r="O173" s="3708"/>
      <c r="P173" s="3708"/>
      <c r="Q173" s="3708"/>
      <c r="R173" s="3708"/>
      <c r="S173" s="3708"/>
      <c r="T173" s="3709"/>
      <c r="U173" s="3709"/>
      <c r="V173" s="3709"/>
      <c r="W173" s="3709"/>
      <c r="X173" s="3709"/>
      <c r="Y173" s="3709"/>
      <c r="Z173" s="3709"/>
      <c r="AA173" s="3709"/>
      <c r="AB173" s="3709"/>
      <c r="AC173" s="3709"/>
      <c r="AD173" s="3709"/>
      <c r="AE173" s="3709"/>
      <c r="AF173" s="3709"/>
      <c r="AG173" s="3709"/>
      <c r="AH173" s="3709"/>
      <c r="AI173" s="3709"/>
      <c r="AJ173" s="3709"/>
      <c r="AK173" s="3710"/>
    </row>
    <row r="174" spans="2:37" s="2454" customFormat="1" x14ac:dyDescent="0.2">
      <c r="B174" s="3711"/>
      <c r="C174" s="3711"/>
      <c r="D174" s="3712"/>
      <c r="E174" s="3712"/>
      <c r="F174" s="3712"/>
      <c r="G174" s="3713"/>
      <c r="H174" s="3714"/>
      <c r="I174" s="3712"/>
      <c r="J174" s="3712"/>
      <c r="K174" s="1941"/>
      <c r="L174" s="1941"/>
      <c r="M174" s="1941"/>
      <c r="N174" s="1941"/>
      <c r="O174" s="1941"/>
      <c r="P174" s="1941"/>
      <c r="Q174" s="1941"/>
      <c r="R174" s="1941"/>
      <c r="S174" s="1941"/>
      <c r="T174" s="1941"/>
      <c r="U174" s="1941"/>
      <c r="V174" s="1941"/>
      <c r="W174" s="1941"/>
      <c r="X174" s="1941"/>
      <c r="Y174" s="1941"/>
      <c r="Z174" s="1941"/>
      <c r="AA174" s="1941"/>
      <c r="AB174" s="1941"/>
      <c r="AC174" s="1941"/>
      <c r="AD174" s="1941"/>
      <c r="AE174" s="1941"/>
      <c r="AF174" s="1941"/>
      <c r="AG174" s="1941"/>
      <c r="AH174" s="1941"/>
      <c r="AI174" s="1941"/>
      <c r="AJ174" s="1941"/>
      <c r="AK174" s="1941"/>
    </row>
    <row r="175" spans="2:37" s="2454" customFormat="1" ht="13.5" thickBot="1" x14ac:dyDescent="0.25">
      <c r="B175" s="3711"/>
      <c r="C175" s="3711"/>
      <c r="D175" s="3712"/>
      <c r="E175" s="3712"/>
      <c r="F175" s="3712"/>
      <c r="G175" s="3713"/>
      <c r="H175" s="3714"/>
      <c r="I175" s="3712"/>
      <c r="J175" s="3712"/>
      <c r="K175" s="1941"/>
      <c r="L175" s="1941"/>
      <c r="M175" s="1941"/>
      <c r="N175" s="1941"/>
      <c r="O175" s="1941"/>
      <c r="P175" s="1941"/>
      <c r="Q175" s="1941"/>
      <c r="R175" s="1941"/>
      <c r="S175" s="1941"/>
      <c r="T175" s="1941"/>
      <c r="U175" s="1941"/>
      <c r="V175" s="1941"/>
      <c r="W175" s="1941"/>
      <c r="X175" s="1941"/>
      <c r="Y175" s="1941"/>
      <c r="Z175" s="1941"/>
      <c r="AA175" s="1941"/>
      <c r="AB175" s="1941"/>
      <c r="AC175" s="1941"/>
      <c r="AD175" s="1941"/>
      <c r="AE175" s="1941"/>
      <c r="AF175" s="1941"/>
      <c r="AG175" s="1941"/>
      <c r="AH175" s="1941"/>
      <c r="AI175" s="1941"/>
      <c r="AJ175" s="1941"/>
      <c r="AK175" s="1941"/>
    </row>
    <row r="176" spans="2:37" s="2454" customFormat="1" ht="20.25" x14ac:dyDescent="0.2">
      <c r="B176" s="5302" t="s">
        <v>5005</v>
      </c>
      <c r="C176" s="5303"/>
      <c r="D176" s="5303"/>
      <c r="E176" s="5303"/>
      <c r="F176" s="5303"/>
      <c r="G176" s="5303"/>
      <c r="H176" s="5303"/>
      <c r="I176" s="5303"/>
      <c r="J176" s="5303"/>
      <c r="K176" s="5303"/>
      <c r="L176" s="5303"/>
      <c r="M176" s="5303"/>
      <c r="N176" s="5303"/>
      <c r="O176" s="5303"/>
      <c r="P176" s="5303"/>
      <c r="Q176" s="5303"/>
      <c r="R176" s="5303"/>
      <c r="S176" s="5303"/>
      <c r="T176" s="5303"/>
      <c r="U176" s="5303"/>
      <c r="V176" s="5303"/>
      <c r="W176" s="5303"/>
      <c r="X176" s="5303"/>
      <c r="Y176" s="5303"/>
      <c r="Z176" s="5303"/>
      <c r="AA176" s="5303"/>
      <c r="AB176" s="5303"/>
      <c r="AC176" s="5303"/>
      <c r="AD176" s="5303"/>
      <c r="AE176" s="5303"/>
      <c r="AF176" s="5303"/>
      <c r="AG176" s="5303"/>
      <c r="AH176" s="5303"/>
      <c r="AI176" s="5303"/>
      <c r="AJ176" s="5303"/>
      <c r="AK176" s="5304"/>
    </row>
    <row r="177" spans="2:37" s="2454" customFormat="1" x14ac:dyDescent="0.2">
      <c r="B177" s="3666"/>
      <c r="C177" s="3667"/>
      <c r="D177" s="3667"/>
      <c r="E177" s="3667"/>
      <c r="F177" s="3667"/>
      <c r="G177" s="3668"/>
      <c r="H177" s="3668"/>
      <c r="I177" s="3668"/>
      <c r="J177" s="3668"/>
      <c r="K177" s="3668"/>
      <c r="L177" s="3668"/>
      <c r="M177" s="3668"/>
      <c r="N177" s="3668"/>
      <c r="O177" s="3668"/>
      <c r="P177" s="3668"/>
      <c r="Q177" s="3668"/>
      <c r="R177" s="3668"/>
      <c r="S177" s="3668"/>
      <c r="T177" s="3668"/>
      <c r="U177" s="3668"/>
      <c r="V177" s="3668"/>
      <c r="W177" s="3668"/>
      <c r="X177" s="3668"/>
      <c r="Y177" s="3668"/>
      <c r="Z177" s="3668"/>
      <c r="AA177" s="3668"/>
      <c r="AB177" s="3668"/>
      <c r="AC177" s="3668"/>
      <c r="AD177" s="3668"/>
      <c r="AE177" s="3668"/>
      <c r="AF177" s="3668"/>
      <c r="AG177" s="3668"/>
      <c r="AH177" s="3668"/>
      <c r="AI177" s="3668"/>
      <c r="AJ177" s="3668"/>
      <c r="AK177" s="3669"/>
    </row>
    <row r="178" spans="2:37" s="2454" customFormat="1" x14ac:dyDescent="0.2">
      <c r="B178" s="3666" t="s">
        <v>4992</v>
      </c>
      <c r="C178" s="3667"/>
      <c r="D178" s="5818" t="s">
        <v>6816</v>
      </c>
      <c r="E178" s="5818"/>
      <c r="F178" s="5818"/>
      <c r="G178" s="3668"/>
      <c r="H178" s="3668"/>
      <c r="I178" s="3668"/>
      <c r="J178" s="3668"/>
      <c r="K178" s="3668"/>
      <c r="L178" s="3668"/>
      <c r="M178" s="3668"/>
      <c r="N178" s="3668"/>
      <c r="O178" s="3668"/>
      <c r="P178" s="3668"/>
      <c r="Q178" s="3668"/>
      <c r="R178" s="3668"/>
      <c r="S178" s="3668"/>
      <c r="T178" s="3668"/>
      <c r="U178" s="3668"/>
      <c r="V178" s="3668"/>
      <c r="W178" s="3668"/>
      <c r="X178" s="3668"/>
      <c r="Y178" s="3668"/>
      <c r="Z178" s="3668"/>
      <c r="AA178" s="3668"/>
      <c r="AB178" s="3668"/>
      <c r="AC178" s="3668"/>
      <c r="AD178" s="3668"/>
      <c r="AE178" s="3668"/>
      <c r="AF178" s="3668"/>
      <c r="AG178" s="3668"/>
      <c r="AH178" s="3668"/>
      <c r="AI178" s="3668"/>
      <c r="AJ178" s="3668"/>
      <c r="AK178" s="3669"/>
    </row>
    <row r="179" spans="2:37" s="2454" customFormat="1" ht="13.5" thickBot="1" x14ac:dyDescent="0.25">
      <c r="B179" s="5320" t="s">
        <v>5006</v>
      </c>
      <c r="C179" s="5321"/>
      <c r="D179" s="5819">
        <v>41760</v>
      </c>
      <c r="E179" s="5819"/>
      <c r="F179" s="3670"/>
      <c r="G179" s="3668"/>
      <c r="H179" s="3668"/>
      <c r="I179" s="3668"/>
      <c r="J179" s="3668"/>
      <c r="K179" s="3668"/>
      <c r="L179" s="3668"/>
      <c r="M179" s="3668"/>
      <c r="N179" s="3668"/>
      <c r="O179" s="3668"/>
      <c r="P179" s="3668"/>
      <c r="Q179" s="3668"/>
      <c r="R179" s="3668"/>
      <c r="S179" s="3668"/>
      <c r="T179" s="3668"/>
      <c r="U179" s="3668"/>
      <c r="V179" s="3668"/>
      <c r="W179" s="3668"/>
      <c r="X179" s="3668"/>
      <c r="Y179" s="3668"/>
      <c r="Z179" s="3668"/>
      <c r="AA179" s="3668"/>
      <c r="AB179" s="3668"/>
      <c r="AC179" s="3668"/>
      <c r="AD179" s="3668"/>
      <c r="AE179" s="3668"/>
      <c r="AF179" s="3668"/>
      <c r="AG179" s="3668"/>
      <c r="AH179" s="3668"/>
      <c r="AI179" s="3668"/>
      <c r="AJ179" s="3668"/>
      <c r="AK179" s="3669"/>
    </row>
    <row r="180" spans="2:37" s="2454" customFormat="1" ht="13.5" thickBot="1" x14ac:dyDescent="0.25">
      <c r="B180" s="5312" t="s">
        <v>5007</v>
      </c>
      <c r="C180" s="5313"/>
      <c r="D180" s="5322" t="s">
        <v>6817</v>
      </c>
      <c r="E180" s="5323"/>
      <c r="F180" s="5323"/>
      <c r="G180" s="5323"/>
      <c r="H180" s="5323"/>
      <c r="I180" s="5323"/>
      <c r="J180" s="5323"/>
      <c r="K180" s="5323"/>
      <c r="L180" s="5323"/>
      <c r="M180" s="5323"/>
      <c r="N180" s="5323"/>
      <c r="O180" s="5323"/>
      <c r="P180" s="5323"/>
      <c r="Q180" s="5324"/>
      <c r="R180" s="3668"/>
      <c r="S180" s="3668"/>
      <c r="T180" s="3668"/>
      <c r="U180" s="3668"/>
      <c r="V180" s="3668"/>
      <c r="W180" s="3668"/>
      <c r="X180" s="3668"/>
      <c r="Y180" s="3668"/>
      <c r="Z180" s="3668"/>
      <c r="AA180" s="3668"/>
      <c r="AB180" s="3668"/>
      <c r="AC180" s="3668"/>
      <c r="AD180" s="3668"/>
      <c r="AE180" s="3668"/>
      <c r="AF180" s="3668"/>
      <c r="AG180" s="3668"/>
      <c r="AH180" s="3668"/>
      <c r="AI180" s="3668"/>
      <c r="AJ180" s="3668"/>
      <c r="AK180" s="3669"/>
    </row>
    <row r="181" spans="2:37" s="2454" customFormat="1" ht="13.5" thickBot="1" x14ac:dyDescent="0.25">
      <c r="B181" s="5343"/>
      <c r="C181" s="5344"/>
      <c r="D181" s="5820"/>
      <c r="E181" s="5820"/>
      <c r="F181" s="5820"/>
      <c r="G181" s="5820"/>
      <c r="H181" s="5820"/>
      <c r="I181" s="5820"/>
      <c r="J181" s="5820"/>
      <c r="K181" s="5820"/>
      <c r="L181" s="5820"/>
      <c r="M181" s="5820"/>
      <c r="N181" s="5820"/>
      <c r="O181" s="5820"/>
      <c r="P181" s="5820"/>
      <c r="Q181" s="5820"/>
      <c r="R181" s="3668"/>
      <c r="S181" s="3668"/>
      <c r="T181" s="3668"/>
      <c r="U181" s="3668"/>
      <c r="V181" s="3668"/>
      <c r="W181" s="3668"/>
      <c r="X181" s="3668"/>
      <c r="Y181" s="3668"/>
      <c r="Z181" s="3668"/>
      <c r="AA181" s="3668"/>
      <c r="AB181" s="3668"/>
      <c r="AC181" s="3668"/>
      <c r="AD181" s="3668"/>
      <c r="AE181" s="3668"/>
      <c r="AF181" s="3668"/>
      <c r="AG181" s="3668"/>
      <c r="AH181" s="3668"/>
      <c r="AI181" s="3668"/>
      <c r="AJ181" s="3668"/>
      <c r="AK181" s="3669"/>
    </row>
    <row r="182" spans="2:37" s="2454" customFormat="1" ht="13.5" thickBot="1" x14ac:dyDescent="0.25">
      <c r="B182" s="5325" t="s">
        <v>5008</v>
      </c>
      <c r="C182" s="5326"/>
      <c r="D182" s="5300" t="s">
        <v>4998</v>
      </c>
      <c r="E182" s="5300" t="s">
        <v>5009</v>
      </c>
      <c r="F182" s="5332" t="s">
        <v>224</v>
      </c>
      <c r="G182" s="5333"/>
      <c r="H182" s="5333"/>
      <c r="I182" s="5333"/>
      <c r="J182" s="5333"/>
      <c r="K182" s="5333"/>
      <c r="L182" s="5333"/>
      <c r="M182" s="5333"/>
      <c r="N182" s="5333"/>
      <c r="O182" s="5333"/>
      <c r="P182" s="5333"/>
      <c r="Q182" s="5333"/>
      <c r="R182" s="5334"/>
      <c r="S182" s="5332" t="s">
        <v>340</v>
      </c>
      <c r="T182" s="5333"/>
      <c r="U182" s="5333"/>
      <c r="V182" s="5333"/>
      <c r="W182" s="5333"/>
      <c r="X182" s="5333"/>
      <c r="Y182" s="5333"/>
      <c r="Z182" s="5333"/>
      <c r="AA182" s="5333"/>
      <c r="AB182" s="5333"/>
      <c r="AC182" s="5334"/>
      <c r="AD182" s="5332" t="s">
        <v>225</v>
      </c>
      <c r="AE182" s="5333"/>
      <c r="AF182" s="5333"/>
      <c r="AG182" s="5334"/>
      <c r="AH182" s="5335" t="s">
        <v>4993</v>
      </c>
      <c r="AI182" s="5336"/>
      <c r="AJ182" s="5337"/>
      <c r="AK182" s="3669"/>
    </row>
    <row r="183" spans="2:37" s="2454" customFormat="1" ht="13.5" thickBot="1" x14ac:dyDescent="0.25">
      <c r="B183" s="5327"/>
      <c r="C183" s="5328"/>
      <c r="D183" s="5331"/>
      <c r="E183" s="5331"/>
      <c r="F183" s="5300" t="s">
        <v>5010</v>
      </c>
      <c r="G183" s="5300" t="s">
        <v>5011</v>
      </c>
      <c r="H183" s="5300" t="s">
        <v>5012</v>
      </c>
      <c r="I183" s="5309" t="s">
        <v>5013</v>
      </c>
      <c r="J183" s="5309" t="s">
        <v>5014</v>
      </c>
      <c r="K183" s="5309" t="s">
        <v>5015</v>
      </c>
      <c r="L183" s="5309" t="s">
        <v>5016</v>
      </c>
      <c r="M183" s="5314" t="s">
        <v>5017</v>
      </c>
      <c r="N183" s="5314"/>
      <c r="O183" s="5309" t="s">
        <v>5018</v>
      </c>
      <c r="P183" s="5309" t="s">
        <v>5019</v>
      </c>
      <c r="Q183" s="5309" t="s">
        <v>5020</v>
      </c>
      <c r="R183" s="5309" t="s">
        <v>5021</v>
      </c>
      <c r="S183" s="5300" t="s">
        <v>5022</v>
      </c>
      <c r="T183" s="5300" t="s">
        <v>5023</v>
      </c>
      <c r="U183" s="5300" t="s">
        <v>5024</v>
      </c>
      <c r="V183" s="5300" t="s">
        <v>5025</v>
      </c>
      <c r="W183" s="5300" t="s">
        <v>5026</v>
      </c>
      <c r="X183" s="5300" t="s">
        <v>5027</v>
      </c>
      <c r="Y183" s="5300" t="s">
        <v>5028</v>
      </c>
      <c r="Z183" s="5300" t="s">
        <v>5029</v>
      </c>
      <c r="AA183" s="5300" t="s">
        <v>5030</v>
      </c>
      <c r="AB183" s="5309" t="s">
        <v>5031</v>
      </c>
      <c r="AC183" s="5309" t="s">
        <v>5032</v>
      </c>
      <c r="AD183" s="5300" t="s">
        <v>5033</v>
      </c>
      <c r="AE183" s="5300" t="s">
        <v>5034</v>
      </c>
      <c r="AF183" s="5300" t="s">
        <v>5035</v>
      </c>
      <c r="AG183" s="5300" t="s">
        <v>5036</v>
      </c>
      <c r="AH183" s="5300" t="s">
        <v>1154</v>
      </c>
      <c r="AI183" s="5300" t="s">
        <v>4994</v>
      </c>
      <c r="AJ183" s="5300" t="s">
        <v>4995</v>
      </c>
      <c r="AK183" s="3669"/>
    </row>
    <row r="184" spans="2:37" s="2454" customFormat="1" ht="13.5" thickBot="1" x14ac:dyDescent="0.25">
      <c r="B184" s="5821"/>
      <c r="C184" s="5830"/>
      <c r="D184" s="5301"/>
      <c r="E184" s="5301"/>
      <c r="F184" s="5301"/>
      <c r="G184" s="5301"/>
      <c r="H184" s="5301"/>
      <c r="I184" s="5310"/>
      <c r="J184" s="5310"/>
      <c r="K184" s="5310"/>
      <c r="L184" s="5310"/>
      <c r="M184" s="3671" t="s">
        <v>5037</v>
      </c>
      <c r="N184" s="3672" t="s">
        <v>2798</v>
      </c>
      <c r="O184" s="5310"/>
      <c r="P184" s="5310"/>
      <c r="Q184" s="5310"/>
      <c r="R184" s="5310"/>
      <c r="S184" s="5301"/>
      <c r="T184" s="5301"/>
      <c r="U184" s="5301"/>
      <c r="V184" s="5301"/>
      <c r="W184" s="5301"/>
      <c r="X184" s="5301"/>
      <c r="Y184" s="5301"/>
      <c r="Z184" s="5301"/>
      <c r="AA184" s="5301"/>
      <c r="AB184" s="5310"/>
      <c r="AC184" s="5310"/>
      <c r="AD184" s="5301"/>
      <c r="AE184" s="5301"/>
      <c r="AF184" s="5301"/>
      <c r="AG184" s="5301"/>
      <c r="AH184" s="5301"/>
      <c r="AI184" s="5301"/>
      <c r="AJ184" s="5301"/>
      <c r="AK184" s="3669"/>
    </row>
    <row r="185" spans="2:37" s="2454" customFormat="1" ht="38.25" x14ac:dyDescent="0.2">
      <c r="B185" s="5823" t="s">
        <v>6818</v>
      </c>
      <c r="C185" s="5823"/>
      <c r="D185" s="3734">
        <v>2561</v>
      </c>
      <c r="E185" s="3673" t="s">
        <v>6819</v>
      </c>
      <c r="F185" s="3681" t="s">
        <v>1417</v>
      </c>
      <c r="G185" s="3681" t="s">
        <v>1417</v>
      </c>
      <c r="H185" s="3681" t="s">
        <v>1417</v>
      </c>
      <c r="I185" s="3681" t="s">
        <v>1417</v>
      </c>
      <c r="J185" s="3681" t="s">
        <v>1417</v>
      </c>
      <c r="K185" s="3681" t="s">
        <v>1417</v>
      </c>
      <c r="L185" s="3681" t="s">
        <v>1417</v>
      </c>
      <c r="M185" s="3681" t="s">
        <v>1417</v>
      </c>
      <c r="N185" s="3681" t="s">
        <v>1417</v>
      </c>
      <c r="O185" s="3681" t="s">
        <v>1417</v>
      </c>
      <c r="P185" s="3681" t="s">
        <v>1417</v>
      </c>
      <c r="Q185" s="3681" t="s">
        <v>1417</v>
      </c>
      <c r="R185" s="3681" t="s">
        <v>1417</v>
      </c>
      <c r="S185" s="3681" t="s">
        <v>1417</v>
      </c>
      <c r="T185" s="3681" t="s">
        <v>1417</v>
      </c>
      <c r="U185" s="3681" t="s">
        <v>1417</v>
      </c>
      <c r="V185" s="3681" t="s">
        <v>1417</v>
      </c>
      <c r="W185" s="3681" t="s">
        <v>1417</v>
      </c>
      <c r="X185" s="3681" t="s">
        <v>1417</v>
      </c>
      <c r="Y185" s="3681" t="s">
        <v>1417</v>
      </c>
      <c r="Z185" s="3681" t="s">
        <v>1417</v>
      </c>
      <c r="AA185" s="3681" t="s">
        <v>1417</v>
      </c>
      <c r="AB185" s="3681" t="s">
        <v>1417</v>
      </c>
      <c r="AC185" s="3681" t="s">
        <v>1417</v>
      </c>
      <c r="AD185" s="3673" t="s">
        <v>6820</v>
      </c>
      <c r="AE185" s="3735">
        <v>100</v>
      </c>
      <c r="AF185" s="3736">
        <f>2.99/100</f>
        <v>2.9900000000000003E-2</v>
      </c>
      <c r="AG185" s="3736" t="s">
        <v>6821</v>
      </c>
      <c r="AH185" s="3681" t="s">
        <v>1417</v>
      </c>
      <c r="AI185" s="3681" t="s">
        <v>1417</v>
      </c>
      <c r="AJ185" s="712" t="s">
        <v>1417</v>
      </c>
      <c r="AK185" s="3669"/>
    </row>
    <row r="186" spans="2:37" s="2454" customFormat="1" ht="38.25" x14ac:dyDescent="0.2">
      <c r="B186" s="5831" t="s">
        <v>6822</v>
      </c>
      <c r="C186" s="5823"/>
      <c r="D186" s="3737">
        <v>2562</v>
      </c>
      <c r="E186" s="3683" t="s">
        <v>6823</v>
      </c>
      <c r="F186" s="3691" t="s">
        <v>1417</v>
      </c>
      <c r="G186" s="3691" t="s">
        <v>1417</v>
      </c>
      <c r="H186" s="3691" t="s">
        <v>1417</v>
      </c>
      <c r="I186" s="3691" t="s">
        <v>1417</v>
      </c>
      <c r="J186" s="3691" t="s">
        <v>1417</v>
      </c>
      <c r="K186" s="3691" t="s">
        <v>1417</v>
      </c>
      <c r="L186" s="3691" t="s">
        <v>1417</v>
      </c>
      <c r="M186" s="3691" t="s">
        <v>1417</v>
      </c>
      <c r="N186" s="3691" t="s">
        <v>1417</v>
      </c>
      <c r="O186" s="3691" t="s">
        <v>1417</v>
      </c>
      <c r="P186" s="3691" t="s">
        <v>1417</v>
      </c>
      <c r="Q186" s="3691" t="s">
        <v>1417</v>
      </c>
      <c r="R186" s="3691" t="s">
        <v>1417</v>
      </c>
      <c r="S186" s="3691" t="s">
        <v>1417</v>
      </c>
      <c r="T186" s="3691" t="s">
        <v>1417</v>
      </c>
      <c r="U186" s="3691" t="s">
        <v>1417</v>
      </c>
      <c r="V186" s="3691" t="s">
        <v>1417</v>
      </c>
      <c r="W186" s="3691" t="s">
        <v>1417</v>
      </c>
      <c r="X186" s="3691" t="s">
        <v>1417</v>
      </c>
      <c r="Y186" s="3691" t="s">
        <v>1417</v>
      </c>
      <c r="Z186" s="3691" t="s">
        <v>1417</v>
      </c>
      <c r="AA186" s="3691" t="s">
        <v>1417</v>
      </c>
      <c r="AB186" s="3691" t="s">
        <v>1417</v>
      </c>
      <c r="AC186" s="3691" t="s">
        <v>1417</v>
      </c>
      <c r="AD186" s="3683" t="s">
        <v>6823</v>
      </c>
      <c r="AE186" s="3738">
        <v>200</v>
      </c>
      <c r="AF186" s="3739">
        <f>4.99/100</f>
        <v>4.99E-2</v>
      </c>
      <c r="AG186" s="3739" t="s">
        <v>6821</v>
      </c>
      <c r="AH186" s="3691" t="s">
        <v>1417</v>
      </c>
      <c r="AI186" s="3691" t="s">
        <v>1417</v>
      </c>
      <c r="AJ186" s="712" t="s">
        <v>1417</v>
      </c>
      <c r="AK186" s="3669"/>
    </row>
    <row r="187" spans="2:37" s="2454" customFormat="1" ht="39" thickBot="1" x14ac:dyDescent="0.25">
      <c r="B187" s="5829" t="s">
        <v>6824</v>
      </c>
      <c r="C187" s="5829"/>
      <c r="D187" s="3740">
        <v>2563</v>
      </c>
      <c r="E187" s="3693" t="s">
        <v>6825</v>
      </c>
      <c r="F187" s="3701" t="s">
        <v>1417</v>
      </c>
      <c r="G187" s="3701" t="s">
        <v>1417</v>
      </c>
      <c r="H187" s="3701" t="s">
        <v>1417</v>
      </c>
      <c r="I187" s="3701" t="s">
        <v>1417</v>
      </c>
      <c r="J187" s="3701" t="s">
        <v>1417</v>
      </c>
      <c r="K187" s="3701" t="s">
        <v>1417</v>
      </c>
      <c r="L187" s="3701" t="s">
        <v>1417</v>
      </c>
      <c r="M187" s="3701" t="s">
        <v>1417</v>
      </c>
      <c r="N187" s="3701" t="s">
        <v>1417</v>
      </c>
      <c r="O187" s="3701" t="s">
        <v>1417</v>
      </c>
      <c r="P187" s="3701" t="s">
        <v>1417</v>
      </c>
      <c r="Q187" s="3701" t="s">
        <v>1417</v>
      </c>
      <c r="R187" s="3701" t="s">
        <v>1417</v>
      </c>
      <c r="S187" s="3701" t="s">
        <v>1417</v>
      </c>
      <c r="T187" s="3701" t="s">
        <v>1417</v>
      </c>
      <c r="U187" s="3701" t="s">
        <v>1417</v>
      </c>
      <c r="V187" s="3701" t="s">
        <v>1417</v>
      </c>
      <c r="W187" s="3701" t="s">
        <v>1417</v>
      </c>
      <c r="X187" s="3701" t="s">
        <v>1417</v>
      </c>
      <c r="Y187" s="3701" t="s">
        <v>1417</v>
      </c>
      <c r="Z187" s="3701" t="s">
        <v>1417</v>
      </c>
      <c r="AA187" s="3701" t="s">
        <v>1417</v>
      </c>
      <c r="AB187" s="3701" t="s">
        <v>1417</v>
      </c>
      <c r="AC187" s="3701" t="s">
        <v>1417</v>
      </c>
      <c r="AD187" s="3693" t="s">
        <v>6825</v>
      </c>
      <c r="AE187" s="3741">
        <v>500</v>
      </c>
      <c r="AF187" s="3742">
        <f>9.99/100</f>
        <v>9.9900000000000003E-2</v>
      </c>
      <c r="AG187" s="3742" t="s">
        <v>6821</v>
      </c>
      <c r="AH187" s="3701" t="s">
        <v>1417</v>
      </c>
      <c r="AI187" s="3701" t="s">
        <v>1417</v>
      </c>
      <c r="AJ187" s="712" t="s">
        <v>1417</v>
      </c>
      <c r="AK187" s="3669"/>
    </row>
    <row r="188" spans="2:37" s="2454" customFormat="1" x14ac:dyDescent="0.2">
      <c r="B188" s="3703"/>
      <c r="C188" s="3704"/>
      <c r="D188" s="3705"/>
      <c r="E188" s="3705"/>
      <c r="F188" s="3705"/>
      <c r="G188" s="3705"/>
      <c r="H188" s="3704"/>
      <c r="I188" s="3706"/>
      <c r="J188" s="3706"/>
      <c r="K188" s="3706"/>
      <c r="L188" s="3706"/>
      <c r="M188" s="3704"/>
      <c r="N188" s="3706"/>
      <c r="O188" s="3706"/>
      <c r="P188" s="3706"/>
      <c r="Q188" s="3706"/>
      <c r="R188" s="3706"/>
      <c r="S188" s="3704"/>
      <c r="T188" s="3707"/>
      <c r="U188" s="3707"/>
      <c r="V188" s="3707"/>
      <c r="W188" s="3707"/>
      <c r="X188" s="3707"/>
      <c r="Y188" s="3707"/>
      <c r="Z188" s="3707"/>
      <c r="AA188" s="3707"/>
      <c r="AB188" s="3707"/>
      <c r="AC188" s="3707"/>
      <c r="AD188" s="3707"/>
      <c r="AE188" s="3707"/>
      <c r="AF188" s="3707"/>
      <c r="AG188" s="3707"/>
      <c r="AH188" s="3707"/>
      <c r="AI188" s="3707"/>
      <c r="AJ188" s="3707"/>
      <c r="AK188" s="3669"/>
    </row>
    <row r="189" spans="2:37" s="2454" customFormat="1" x14ac:dyDescent="0.2">
      <c r="B189" s="5826" t="s">
        <v>4996</v>
      </c>
      <c r="C189" s="5314"/>
      <c r="D189" s="5314" t="s">
        <v>1871</v>
      </c>
      <c r="E189" s="5314"/>
      <c r="F189" s="5314"/>
      <c r="G189" s="5314"/>
      <c r="H189" s="5314"/>
      <c r="I189" s="5314"/>
      <c r="J189" s="5314"/>
      <c r="K189" s="5314"/>
      <c r="L189" s="5314"/>
      <c r="M189" s="5314"/>
      <c r="N189" s="5314"/>
      <c r="O189" s="5314"/>
      <c r="P189" s="5314"/>
      <c r="Q189" s="5314"/>
      <c r="R189" s="5314"/>
      <c r="S189" s="5314"/>
      <c r="T189" s="5314"/>
      <c r="U189" s="5314"/>
      <c r="V189" s="5314"/>
      <c r="W189" s="5314"/>
      <c r="X189" s="5314"/>
      <c r="Y189" s="5314"/>
      <c r="Z189" s="5314"/>
      <c r="AA189" s="5314"/>
      <c r="AB189" s="5314"/>
      <c r="AC189" s="5314"/>
      <c r="AD189" s="5314"/>
      <c r="AE189" s="5314"/>
      <c r="AF189" s="5314"/>
      <c r="AG189" s="5314"/>
      <c r="AH189" s="5314"/>
      <c r="AI189" s="5314"/>
      <c r="AJ189" s="5314"/>
      <c r="AK189" s="3669"/>
    </row>
    <row r="190" spans="2:37" s="2454" customFormat="1" x14ac:dyDescent="0.2">
      <c r="B190" s="5826" t="s">
        <v>4997</v>
      </c>
      <c r="C190" s="5314"/>
      <c r="D190" s="5314" t="s">
        <v>6826</v>
      </c>
      <c r="E190" s="5314"/>
      <c r="F190" s="5314"/>
      <c r="G190" s="5314"/>
      <c r="H190" s="5314"/>
      <c r="I190" s="5314"/>
      <c r="J190" s="5314"/>
      <c r="K190" s="5314"/>
      <c r="L190" s="5314"/>
      <c r="M190" s="5314"/>
      <c r="N190" s="5314"/>
      <c r="O190" s="5314"/>
      <c r="P190" s="5314"/>
      <c r="Q190" s="5314"/>
      <c r="R190" s="5314"/>
      <c r="S190" s="5314"/>
      <c r="T190" s="5314"/>
      <c r="U190" s="5314"/>
      <c r="V190" s="5314"/>
      <c r="W190" s="5314"/>
      <c r="X190" s="5314"/>
      <c r="Y190" s="5314"/>
      <c r="Z190" s="5314"/>
      <c r="AA190" s="5314"/>
      <c r="AB190" s="5314"/>
      <c r="AC190" s="5314"/>
      <c r="AD190" s="5314"/>
      <c r="AE190" s="5314"/>
      <c r="AF190" s="5314"/>
      <c r="AG190" s="5314"/>
      <c r="AH190" s="5314"/>
      <c r="AI190" s="5314"/>
      <c r="AJ190" s="5314"/>
      <c r="AK190" s="3669"/>
    </row>
    <row r="191" spans="2:37" s="2454" customFormat="1" ht="13.5" thickBot="1" x14ac:dyDescent="0.25">
      <c r="B191" s="5345"/>
      <c r="C191" s="5346"/>
      <c r="D191" s="5827"/>
      <c r="E191" s="5827"/>
      <c r="F191" s="5827"/>
      <c r="G191" s="5827"/>
      <c r="H191" s="3708"/>
      <c r="I191" s="3708"/>
      <c r="J191" s="3708"/>
      <c r="K191" s="3708"/>
      <c r="L191" s="3708"/>
      <c r="M191" s="3708"/>
      <c r="N191" s="3708"/>
      <c r="O191" s="3708"/>
      <c r="P191" s="3708"/>
      <c r="Q191" s="3708"/>
      <c r="R191" s="3708"/>
      <c r="S191" s="3708"/>
      <c r="T191" s="3709"/>
      <c r="U191" s="3709"/>
      <c r="V191" s="3709"/>
      <c r="W191" s="3709"/>
      <c r="X191" s="3709"/>
      <c r="Y191" s="3709"/>
      <c r="Z191" s="3709"/>
      <c r="AA191" s="3709"/>
      <c r="AB191" s="3709"/>
      <c r="AC191" s="3709"/>
      <c r="AD191" s="3709"/>
      <c r="AE191" s="3709"/>
      <c r="AF191" s="3709"/>
      <c r="AG191" s="3709"/>
      <c r="AH191" s="3709"/>
      <c r="AI191" s="3709"/>
      <c r="AJ191" s="3709"/>
      <c r="AK191" s="3710"/>
    </row>
    <row r="192" spans="2:37" s="2454" customFormat="1" x14ac:dyDescent="0.2">
      <c r="B192" s="3711"/>
      <c r="C192" s="3711"/>
      <c r="D192" s="3712"/>
      <c r="E192" s="3712"/>
      <c r="F192" s="3712"/>
      <c r="G192" s="3713"/>
      <c r="H192" s="3714"/>
      <c r="I192" s="3712"/>
      <c r="J192" s="3712"/>
      <c r="K192" s="1941"/>
      <c r="L192" s="1941"/>
      <c r="M192" s="1941"/>
      <c r="N192" s="1941"/>
      <c r="O192" s="1941"/>
      <c r="P192" s="1941"/>
      <c r="Q192" s="1941"/>
      <c r="R192" s="1941"/>
      <c r="S192" s="1941"/>
      <c r="T192" s="1941"/>
      <c r="U192" s="1941"/>
      <c r="V192" s="1941"/>
      <c r="W192" s="1941"/>
      <c r="X192" s="1941"/>
      <c r="Y192" s="1941"/>
      <c r="Z192" s="1941"/>
      <c r="AA192" s="1941"/>
      <c r="AB192" s="1941"/>
      <c r="AC192" s="1941"/>
      <c r="AD192" s="1941"/>
      <c r="AE192" s="1941"/>
      <c r="AF192" s="1941"/>
      <c r="AG192" s="1941"/>
      <c r="AH192" s="1941"/>
      <c r="AI192" s="1941"/>
      <c r="AJ192" s="1941"/>
      <c r="AK192" s="1941"/>
    </row>
    <row r="193" spans="2:37" s="2454" customFormat="1" ht="13.5" thickBot="1" x14ac:dyDescent="0.25">
      <c r="B193" s="3711"/>
      <c r="C193" s="3711"/>
      <c r="D193" s="3712"/>
      <c r="E193" s="3712"/>
      <c r="F193" s="3712"/>
      <c r="G193" s="3713"/>
      <c r="H193" s="3714"/>
      <c r="I193" s="3712"/>
      <c r="J193" s="3712"/>
      <c r="K193" s="1941"/>
      <c r="L193" s="1941"/>
      <c r="M193" s="1941"/>
      <c r="N193" s="1941"/>
      <c r="O193" s="1941"/>
      <c r="P193" s="1941"/>
      <c r="Q193" s="1941"/>
      <c r="R193" s="1941"/>
      <c r="S193" s="1941"/>
      <c r="T193" s="1941"/>
      <c r="U193" s="1941"/>
      <c r="V193" s="1941"/>
      <c r="W193" s="1941"/>
      <c r="X193" s="1941"/>
      <c r="Y193" s="1941"/>
      <c r="Z193" s="1941"/>
      <c r="AA193" s="1941"/>
      <c r="AB193" s="1941"/>
      <c r="AC193" s="1941"/>
      <c r="AD193" s="1941"/>
      <c r="AE193" s="1941"/>
      <c r="AF193" s="1941"/>
      <c r="AG193" s="1941"/>
      <c r="AH193" s="1941"/>
      <c r="AI193" s="1941"/>
      <c r="AJ193" s="1941"/>
      <c r="AK193" s="1941"/>
    </row>
    <row r="194" spans="2:37" s="2454" customFormat="1" ht="20.25" x14ac:dyDescent="0.2">
      <c r="B194" s="5302" t="s">
        <v>5005</v>
      </c>
      <c r="C194" s="5303"/>
      <c r="D194" s="5303"/>
      <c r="E194" s="5303"/>
      <c r="F194" s="5303"/>
      <c r="G194" s="5303"/>
      <c r="H194" s="5303"/>
      <c r="I194" s="5303"/>
      <c r="J194" s="5303"/>
      <c r="K194" s="5303"/>
      <c r="L194" s="5303"/>
      <c r="M194" s="5303"/>
      <c r="N194" s="5303"/>
      <c r="O194" s="5303"/>
      <c r="P194" s="5303"/>
      <c r="Q194" s="5303"/>
      <c r="R194" s="5303"/>
      <c r="S194" s="5303"/>
      <c r="T194" s="5303"/>
      <c r="U194" s="5303"/>
      <c r="V194" s="5303"/>
      <c r="W194" s="5303"/>
      <c r="X194" s="5303"/>
      <c r="Y194" s="5303"/>
      <c r="Z194" s="5303"/>
      <c r="AA194" s="5303"/>
      <c r="AB194" s="5303"/>
      <c r="AC194" s="5303"/>
      <c r="AD194" s="5303"/>
      <c r="AE194" s="5303"/>
      <c r="AF194" s="5303"/>
      <c r="AG194" s="5303"/>
      <c r="AH194" s="5303"/>
      <c r="AI194" s="5303"/>
      <c r="AJ194" s="5303"/>
      <c r="AK194" s="5304"/>
    </row>
    <row r="195" spans="2:37" s="2454" customFormat="1" x14ac:dyDescent="0.2">
      <c r="B195" s="3666"/>
      <c r="C195" s="3667"/>
      <c r="D195" s="3667"/>
      <c r="E195" s="3667"/>
      <c r="F195" s="3667"/>
      <c r="G195" s="3668"/>
      <c r="H195" s="3668"/>
      <c r="I195" s="3668"/>
      <c r="J195" s="3668"/>
      <c r="K195" s="3668"/>
      <c r="L195" s="3668"/>
      <c r="M195" s="3668"/>
      <c r="N195" s="3668"/>
      <c r="O195" s="3668"/>
      <c r="P195" s="3668"/>
      <c r="Q195" s="3668"/>
      <c r="R195" s="3668"/>
      <c r="S195" s="3668"/>
      <c r="T195" s="3668"/>
      <c r="U195" s="3668"/>
      <c r="V195" s="3668"/>
      <c r="W195" s="3668"/>
      <c r="X195" s="3668"/>
      <c r="Y195" s="3668"/>
      <c r="Z195" s="3668"/>
      <c r="AA195" s="3668"/>
      <c r="AB195" s="3668"/>
      <c r="AC195" s="3668"/>
      <c r="AD195" s="3668"/>
      <c r="AE195" s="3668"/>
      <c r="AF195" s="3668"/>
      <c r="AG195" s="3668"/>
      <c r="AH195" s="3668"/>
      <c r="AI195" s="3668"/>
      <c r="AJ195" s="3668"/>
      <c r="AK195" s="3669"/>
    </row>
    <row r="196" spans="2:37" s="2454" customFormat="1" x14ac:dyDescent="0.2">
      <c r="B196" s="3666" t="s">
        <v>4992</v>
      </c>
      <c r="C196" s="3667"/>
      <c r="D196" s="5818" t="s">
        <v>6827</v>
      </c>
      <c r="E196" s="5818"/>
      <c r="F196" s="5818"/>
      <c r="G196" s="3668"/>
      <c r="H196" s="3668"/>
      <c r="I196" s="3668"/>
      <c r="J196" s="3668"/>
      <c r="K196" s="3668"/>
      <c r="L196" s="3668"/>
      <c r="M196" s="3668"/>
      <c r="N196" s="3668"/>
      <c r="O196" s="3668"/>
      <c r="P196" s="3668"/>
      <c r="Q196" s="3668"/>
      <c r="R196" s="3668"/>
      <c r="S196" s="3668"/>
      <c r="T196" s="3668"/>
      <c r="U196" s="3668"/>
      <c r="V196" s="3668"/>
      <c r="W196" s="3668"/>
      <c r="X196" s="3668"/>
      <c r="Y196" s="3668"/>
      <c r="Z196" s="3668"/>
      <c r="AA196" s="3668"/>
      <c r="AB196" s="3668"/>
      <c r="AC196" s="3668"/>
      <c r="AD196" s="3668"/>
      <c r="AE196" s="3668"/>
      <c r="AF196" s="3668"/>
      <c r="AG196" s="3668"/>
      <c r="AH196" s="3668"/>
      <c r="AI196" s="3668"/>
      <c r="AJ196" s="3668"/>
      <c r="AK196" s="3669"/>
    </row>
    <row r="197" spans="2:37" s="2454" customFormat="1" ht="13.5" thickBot="1" x14ac:dyDescent="0.25">
      <c r="B197" s="5320" t="s">
        <v>5006</v>
      </c>
      <c r="C197" s="5321"/>
      <c r="D197" s="5308">
        <v>41760</v>
      </c>
      <c r="E197" s="5308"/>
      <c r="F197" s="3670"/>
      <c r="G197" s="3668"/>
      <c r="H197" s="3668"/>
      <c r="I197" s="3668"/>
      <c r="J197" s="3668"/>
      <c r="K197" s="3668"/>
      <c r="L197" s="3668"/>
      <c r="M197" s="3668"/>
      <c r="N197" s="3668"/>
      <c r="O197" s="3668"/>
      <c r="P197" s="3668"/>
      <c r="Q197" s="3668"/>
      <c r="R197" s="3668"/>
      <c r="S197" s="3668"/>
      <c r="T197" s="3668"/>
      <c r="U197" s="3668"/>
      <c r="V197" s="3668"/>
      <c r="W197" s="3668"/>
      <c r="X197" s="3668"/>
      <c r="Y197" s="3668"/>
      <c r="Z197" s="3668"/>
      <c r="AA197" s="3668"/>
      <c r="AB197" s="3668"/>
      <c r="AC197" s="3668"/>
      <c r="AD197" s="3668"/>
      <c r="AE197" s="3668"/>
      <c r="AF197" s="3668"/>
      <c r="AG197" s="3668"/>
      <c r="AH197" s="3668"/>
      <c r="AI197" s="3668"/>
      <c r="AJ197" s="3668"/>
      <c r="AK197" s="3669"/>
    </row>
    <row r="198" spans="2:37" s="2454" customFormat="1" ht="13.5" thickBot="1" x14ac:dyDescent="0.25">
      <c r="B198" s="5312" t="s">
        <v>5007</v>
      </c>
      <c r="C198" s="5832"/>
      <c r="D198" s="5322" t="s">
        <v>6828</v>
      </c>
      <c r="E198" s="5323"/>
      <c r="F198" s="5323"/>
      <c r="G198" s="5323"/>
      <c r="H198" s="5323"/>
      <c r="I198" s="5323"/>
      <c r="J198" s="5323"/>
      <c r="K198" s="5323"/>
      <c r="L198" s="5323"/>
      <c r="M198" s="5323"/>
      <c r="N198" s="5323"/>
      <c r="O198" s="5323"/>
      <c r="P198" s="5323"/>
      <c r="Q198" s="5324"/>
      <c r="R198" s="3668"/>
      <c r="S198" s="3668"/>
      <c r="T198" s="3668"/>
      <c r="U198" s="3668"/>
      <c r="V198" s="3668"/>
      <c r="W198" s="3668"/>
      <c r="X198" s="3668"/>
      <c r="Y198" s="3668"/>
      <c r="Z198" s="3668"/>
      <c r="AA198" s="3668"/>
      <c r="AB198" s="3668"/>
      <c r="AC198" s="3668"/>
      <c r="AD198" s="3668"/>
      <c r="AE198" s="3668"/>
      <c r="AF198" s="3668"/>
      <c r="AG198" s="3668"/>
      <c r="AH198" s="3668"/>
      <c r="AI198" s="3668"/>
      <c r="AJ198" s="3668"/>
      <c r="AK198" s="3669"/>
    </row>
    <row r="199" spans="2:37" s="2454" customFormat="1" ht="13.5" thickBot="1" x14ac:dyDescent="0.25">
      <c r="B199" s="5343"/>
      <c r="C199" s="5344"/>
      <c r="D199" s="5344"/>
      <c r="E199" s="5344"/>
      <c r="F199" s="5344"/>
      <c r="G199" s="5344"/>
      <c r="H199" s="5344"/>
      <c r="I199" s="5344"/>
      <c r="J199" s="5344"/>
      <c r="K199" s="5344"/>
      <c r="L199" s="5344"/>
      <c r="M199" s="5344"/>
      <c r="N199" s="5344"/>
      <c r="O199" s="5344"/>
      <c r="P199" s="5344"/>
      <c r="Q199" s="5344"/>
      <c r="R199" s="3668"/>
      <c r="S199" s="3668"/>
      <c r="T199" s="3668"/>
      <c r="U199" s="3668"/>
      <c r="V199" s="3668"/>
      <c r="W199" s="3668"/>
      <c r="X199" s="3668"/>
      <c r="Y199" s="3668"/>
      <c r="Z199" s="3668"/>
      <c r="AA199" s="3668"/>
      <c r="AB199" s="3668"/>
      <c r="AC199" s="3668"/>
      <c r="AD199" s="3668"/>
      <c r="AE199" s="3668"/>
      <c r="AF199" s="3668"/>
      <c r="AG199" s="3668"/>
      <c r="AH199" s="3668"/>
      <c r="AI199" s="3668"/>
      <c r="AJ199" s="3668"/>
      <c r="AK199" s="3669"/>
    </row>
    <row r="200" spans="2:37" s="2454" customFormat="1" ht="13.5" thickBot="1" x14ac:dyDescent="0.25">
      <c r="B200" s="5300" t="s">
        <v>5008</v>
      </c>
      <c r="C200" s="5300"/>
      <c r="D200" s="5300" t="s">
        <v>4998</v>
      </c>
      <c r="E200" s="5300" t="s">
        <v>5009</v>
      </c>
      <c r="F200" s="5833" t="s">
        <v>224</v>
      </c>
      <c r="G200" s="5833"/>
      <c r="H200" s="5833"/>
      <c r="I200" s="5833"/>
      <c r="J200" s="5833"/>
      <c r="K200" s="5833"/>
      <c r="L200" s="5833"/>
      <c r="M200" s="5833"/>
      <c r="N200" s="5833"/>
      <c r="O200" s="5833"/>
      <c r="P200" s="5833"/>
      <c r="Q200" s="5833"/>
      <c r="R200" s="5833"/>
      <c r="S200" s="5833" t="s">
        <v>340</v>
      </c>
      <c r="T200" s="5833"/>
      <c r="U200" s="5833"/>
      <c r="V200" s="5833"/>
      <c r="W200" s="5833"/>
      <c r="X200" s="5833"/>
      <c r="Y200" s="5833"/>
      <c r="Z200" s="5833"/>
      <c r="AA200" s="5833"/>
      <c r="AB200" s="5833"/>
      <c r="AC200" s="5833"/>
      <c r="AD200" s="5833" t="s">
        <v>225</v>
      </c>
      <c r="AE200" s="5833"/>
      <c r="AF200" s="5833"/>
      <c r="AG200" s="5833"/>
      <c r="AH200" s="5834" t="s">
        <v>4993</v>
      </c>
      <c r="AI200" s="5834"/>
      <c r="AJ200" s="5834"/>
      <c r="AK200" s="3669"/>
    </row>
    <row r="201" spans="2:37" s="2454" customFormat="1" ht="13.5" thickBot="1" x14ac:dyDescent="0.25">
      <c r="B201" s="5331"/>
      <c r="C201" s="5331"/>
      <c r="D201" s="5331"/>
      <c r="E201" s="5331"/>
      <c r="F201" s="5331" t="s">
        <v>5010</v>
      </c>
      <c r="G201" s="5331" t="s">
        <v>5011</v>
      </c>
      <c r="H201" s="5300" t="s">
        <v>5012</v>
      </c>
      <c r="I201" s="5309" t="s">
        <v>5013</v>
      </c>
      <c r="J201" s="5309" t="s">
        <v>5014</v>
      </c>
      <c r="K201" s="5835" t="s">
        <v>5015</v>
      </c>
      <c r="L201" s="5835" t="s">
        <v>5016</v>
      </c>
      <c r="M201" s="5309" t="s">
        <v>5017</v>
      </c>
      <c r="N201" s="5309"/>
      <c r="O201" s="5835" t="s">
        <v>5018</v>
      </c>
      <c r="P201" s="5835" t="s">
        <v>5019</v>
      </c>
      <c r="Q201" s="5835" t="s">
        <v>5020</v>
      </c>
      <c r="R201" s="5835" t="s">
        <v>5021</v>
      </c>
      <c r="S201" s="5300" t="s">
        <v>5022</v>
      </c>
      <c r="T201" s="5300" t="s">
        <v>5023</v>
      </c>
      <c r="U201" s="5300" t="s">
        <v>5024</v>
      </c>
      <c r="V201" s="5300" t="s">
        <v>5025</v>
      </c>
      <c r="W201" s="5300" t="s">
        <v>5026</v>
      </c>
      <c r="X201" s="5300" t="s">
        <v>5027</v>
      </c>
      <c r="Y201" s="5300" t="s">
        <v>5028</v>
      </c>
      <c r="Z201" s="5300" t="s">
        <v>5029</v>
      </c>
      <c r="AA201" s="5300" t="s">
        <v>5030</v>
      </c>
      <c r="AB201" s="5309" t="s">
        <v>5031</v>
      </c>
      <c r="AC201" s="5309" t="s">
        <v>5032</v>
      </c>
      <c r="AD201" s="5300" t="s">
        <v>5033</v>
      </c>
      <c r="AE201" s="5300" t="s">
        <v>5034</v>
      </c>
      <c r="AF201" s="5300" t="s">
        <v>5035</v>
      </c>
      <c r="AG201" s="5300" t="s">
        <v>5036</v>
      </c>
      <c r="AH201" s="5300" t="s">
        <v>1154</v>
      </c>
      <c r="AI201" s="5300" t="s">
        <v>4994</v>
      </c>
      <c r="AJ201" s="5300" t="s">
        <v>4995</v>
      </c>
      <c r="AK201" s="3669"/>
    </row>
    <row r="202" spans="2:37" s="2454" customFormat="1" ht="13.5" thickBot="1" x14ac:dyDescent="0.25">
      <c r="B202" s="5331"/>
      <c r="C202" s="5331"/>
      <c r="D202" s="5331"/>
      <c r="E202" s="5331"/>
      <c r="F202" s="5331"/>
      <c r="G202" s="5331"/>
      <c r="H202" s="5331"/>
      <c r="I202" s="5835"/>
      <c r="J202" s="5835"/>
      <c r="K202" s="5835"/>
      <c r="L202" s="5835"/>
      <c r="M202" s="3671" t="s">
        <v>5037</v>
      </c>
      <c r="N202" s="3672" t="s">
        <v>2798</v>
      </c>
      <c r="O202" s="5835"/>
      <c r="P202" s="5835"/>
      <c r="Q202" s="5835"/>
      <c r="R202" s="5835"/>
      <c r="S202" s="5331"/>
      <c r="T202" s="5331"/>
      <c r="U202" s="5331"/>
      <c r="V202" s="5331"/>
      <c r="W202" s="5331"/>
      <c r="X202" s="5331"/>
      <c r="Y202" s="5331"/>
      <c r="Z202" s="5331"/>
      <c r="AA202" s="5331"/>
      <c r="AB202" s="5835"/>
      <c r="AC202" s="5835"/>
      <c r="AD202" s="5331"/>
      <c r="AE202" s="5331"/>
      <c r="AF202" s="5331"/>
      <c r="AG202" s="5331"/>
      <c r="AH202" s="5331"/>
      <c r="AI202" s="5331"/>
      <c r="AJ202" s="5331"/>
      <c r="AK202" s="3669"/>
    </row>
    <row r="203" spans="2:37" s="2454" customFormat="1" ht="13.5" thickBot="1" x14ac:dyDescent="0.25">
      <c r="B203" s="5836" t="s">
        <v>6829</v>
      </c>
      <c r="C203" s="5837"/>
      <c r="D203" s="3743">
        <v>300346</v>
      </c>
      <c r="E203" s="3744">
        <v>10</v>
      </c>
      <c r="F203" s="3744">
        <v>10</v>
      </c>
      <c r="G203" s="3745" t="s">
        <v>1417</v>
      </c>
      <c r="H203" s="3745" t="s">
        <v>1417</v>
      </c>
      <c r="I203" s="3745" t="s">
        <v>1417</v>
      </c>
      <c r="J203" s="3745" t="s">
        <v>1417</v>
      </c>
      <c r="K203" s="3745" t="s">
        <v>1417</v>
      </c>
      <c r="L203" s="3745" t="s">
        <v>1417</v>
      </c>
      <c r="M203" s="3745" t="s">
        <v>1417</v>
      </c>
      <c r="N203" s="3745" t="s">
        <v>1417</v>
      </c>
      <c r="O203" s="3745" t="s">
        <v>1417</v>
      </c>
      <c r="P203" s="3745" t="s">
        <v>1417</v>
      </c>
      <c r="Q203" s="3745" t="s">
        <v>1417</v>
      </c>
      <c r="R203" s="3745" t="s">
        <v>1417</v>
      </c>
      <c r="S203" s="3745" t="s">
        <v>1417</v>
      </c>
      <c r="T203" s="3745" t="s">
        <v>1417</v>
      </c>
      <c r="U203" s="3745" t="s">
        <v>1417</v>
      </c>
      <c r="V203" s="3745" t="s">
        <v>1417</v>
      </c>
      <c r="W203" s="3745" t="s">
        <v>1417</v>
      </c>
      <c r="X203" s="3745" t="s">
        <v>1417</v>
      </c>
      <c r="Y203" s="3745" t="s">
        <v>1417</v>
      </c>
      <c r="Z203" s="3745" t="s">
        <v>1417</v>
      </c>
      <c r="AA203" s="3745" t="s">
        <v>1417</v>
      </c>
      <c r="AB203" s="3745" t="s">
        <v>1417</v>
      </c>
      <c r="AC203" s="3745" t="s">
        <v>1417</v>
      </c>
      <c r="AD203" s="3744">
        <v>10</v>
      </c>
      <c r="AE203" s="3746">
        <v>1000</v>
      </c>
      <c r="AF203" s="3747">
        <f>10/1000</f>
        <v>0.01</v>
      </c>
      <c r="AG203" s="3747">
        <v>0.05</v>
      </c>
      <c r="AH203" s="3745" t="s">
        <v>1417</v>
      </c>
      <c r="AI203" s="3745" t="s">
        <v>1417</v>
      </c>
      <c r="AJ203" s="3748" t="s">
        <v>1417</v>
      </c>
      <c r="AK203" s="3669"/>
    </row>
    <row r="204" spans="2:37" s="2454" customFormat="1" x14ac:dyDescent="0.2">
      <c r="B204" s="3703"/>
      <c r="C204" s="3704"/>
      <c r="D204" s="3705"/>
      <c r="E204" s="3705"/>
      <c r="F204" s="3705"/>
      <c r="G204" s="3705"/>
      <c r="H204" s="3704"/>
      <c r="I204" s="3706"/>
      <c r="J204" s="3706"/>
      <c r="K204" s="3706"/>
      <c r="L204" s="3706"/>
      <c r="M204" s="3704"/>
      <c r="N204" s="3706"/>
      <c r="O204" s="3706"/>
      <c r="P204" s="3706"/>
      <c r="Q204" s="3706"/>
      <c r="R204" s="3706"/>
      <c r="S204" s="3704"/>
      <c r="T204" s="3707"/>
      <c r="U204" s="3707"/>
      <c r="V204" s="3707"/>
      <c r="W204" s="3707"/>
      <c r="X204" s="3707"/>
      <c r="Y204" s="3707"/>
      <c r="Z204" s="3707"/>
      <c r="AA204" s="3707"/>
      <c r="AB204" s="3707"/>
      <c r="AC204" s="3707"/>
      <c r="AD204" s="3707"/>
      <c r="AE204" s="3707"/>
      <c r="AF204" s="3707"/>
      <c r="AG204" s="3707"/>
      <c r="AH204" s="3707"/>
      <c r="AI204" s="3707"/>
      <c r="AJ204" s="3707"/>
      <c r="AK204" s="3669"/>
    </row>
    <row r="205" spans="2:37" s="2454" customFormat="1" x14ac:dyDescent="0.2">
      <c r="B205" s="5826" t="s">
        <v>4996</v>
      </c>
      <c r="C205" s="5838"/>
      <c r="D205" s="5839" t="s">
        <v>5180</v>
      </c>
      <c r="E205" s="5839"/>
      <c r="F205" s="5839"/>
      <c r="G205" s="5839"/>
      <c r="H205" s="5839"/>
      <c r="I205" s="5839"/>
      <c r="J205" s="5839"/>
      <c r="K205" s="5839"/>
      <c r="L205" s="5839"/>
      <c r="M205" s="5839"/>
      <c r="N205" s="5839"/>
      <c r="O205" s="5839"/>
      <c r="P205" s="5839"/>
      <c r="Q205" s="5839"/>
      <c r="R205" s="5839"/>
      <c r="S205" s="5839"/>
      <c r="T205" s="5839"/>
      <c r="U205" s="5839"/>
      <c r="V205" s="5839"/>
      <c r="W205" s="5839"/>
      <c r="X205" s="5839"/>
      <c r="Y205" s="5839"/>
      <c r="Z205" s="5839"/>
      <c r="AA205" s="5839"/>
      <c r="AB205" s="5839"/>
      <c r="AC205" s="5839"/>
      <c r="AD205" s="5839"/>
      <c r="AE205" s="5839"/>
      <c r="AF205" s="5839"/>
      <c r="AG205" s="5839"/>
      <c r="AH205" s="5839"/>
      <c r="AI205" s="5839"/>
      <c r="AJ205" s="5839"/>
      <c r="AK205" s="3669"/>
    </row>
    <row r="206" spans="2:37" s="2454" customFormat="1" x14ac:dyDescent="0.2">
      <c r="B206" s="5826" t="s">
        <v>4997</v>
      </c>
      <c r="C206" s="5838"/>
      <c r="D206" s="5839" t="s">
        <v>6830</v>
      </c>
      <c r="E206" s="5839"/>
      <c r="F206" s="5839"/>
      <c r="G206" s="5839"/>
      <c r="H206" s="5839"/>
      <c r="I206" s="5839"/>
      <c r="J206" s="5839"/>
      <c r="K206" s="5839"/>
      <c r="L206" s="5839"/>
      <c r="M206" s="5839"/>
      <c r="N206" s="5839"/>
      <c r="O206" s="5839"/>
      <c r="P206" s="5839"/>
      <c r="Q206" s="5839"/>
      <c r="R206" s="5839"/>
      <c r="S206" s="5839"/>
      <c r="T206" s="5839"/>
      <c r="U206" s="5839"/>
      <c r="V206" s="5839"/>
      <c r="W206" s="5839"/>
      <c r="X206" s="5839"/>
      <c r="Y206" s="5839"/>
      <c r="Z206" s="5839"/>
      <c r="AA206" s="5839"/>
      <c r="AB206" s="5839"/>
      <c r="AC206" s="5839"/>
      <c r="AD206" s="5839"/>
      <c r="AE206" s="5839"/>
      <c r="AF206" s="5839"/>
      <c r="AG206" s="5839"/>
      <c r="AH206" s="5839"/>
      <c r="AI206" s="5839"/>
      <c r="AJ206" s="5839"/>
      <c r="AK206" s="3669"/>
    </row>
    <row r="207" spans="2:37" s="2454" customFormat="1" ht="15.75" thickBot="1" x14ac:dyDescent="0.25">
      <c r="B207" s="5345"/>
      <c r="C207" s="5346"/>
      <c r="D207" s="5840"/>
      <c r="E207" s="5840"/>
      <c r="F207" s="5840"/>
      <c r="G207" s="5840"/>
      <c r="H207" s="3708"/>
      <c r="I207" s="3708"/>
      <c r="J207" s="3708"/>
      <c r="K207" s="3708"/>
      <c r="L207" s="3708"/>
      <c r="M207" s="3708"/>
      <c r="N207" s="3708"/>
      <c r="O207" s="3708"/>
      <c r="P207" s="3708"/>
      <c r="Q207" s="3708"/>
      <c r="R207" s="3708"/>
      <c r="S207" s="3708"/>
      <c r="T207" s="3709"/>
      <c r="U207" s="3709"/>
      <c r="V207" s="3709"/>
      <c r="W207" s="3709"/>
      <c r="X207" s="3709"/>
      <c r="Y207" s="3709"/>
      <c r="Z207" s="3709"/>
      <c r="AA207" s="3709"/>
      <c r="AB207" s="3709"/>
      <c r="AC207" s="3709"/>
      <c r="AD207" s="3709"/>
      <c r="AE207" s="3709"/>
      <c r="AF207" s="3709"/>
      <c r="AG207" s="3709"/>
      <c r="AH207" s="3709"/>
      <c r="AI207" s="3709"/>
      <c r="AJ207" s="3709"/>
      <c r="AK207" s="3710"/>
    </row>
    <row r="208" spans="2:37" s="2454" customFormat="1" x14ac:dyDescent="0.2">
      <c r="B208" s="3711"/>
      <c r="C208" s="3711"/>
      <c r="D208" s="3712"/>
      <c r="E208" s="3712"/>
      <c r="F208" s="3712"/>
      <c r="G208" s="3713"/>
      <c r="H208" s="3714"/>
      <c r="I208" s="3712"/>
      <c r="J208" s="3712"/>
      <c r="K208" s="1941"/>
      <c r="L208" s="1941"/>
      <c r="M208" s="1941"/>
      <c r="N208" s="1941"/>
      <c r="O208" s="1941"/>
      <c r="P208" s="1941"/>
      <c r="Q208" s="1941"/>
      <c r="R208" s="1941"/>
      <c r="S208" s="1941"/>
      <c r="T208" s="1941"/>
      <c r="U208" s="1941"/>
      <c r="V208" s="1941"/>
      <c r="W208" s="1941"/>
      <c r="X208" s="1941"/>
      <c r="Y208" s="1941"/>
      <c r="Z208" s="1941"/>
      <c r="AA208" s="1941"/>
      <c r="AB208" s="1941"/>
      <c r="AC208" s="1941"/>
      <c r="AD208" s="1941"/>
      <c r="AE208" s="1941"/>
      <c r="AF208" s="1941"/>
      <c r="AG208" s="1941"/>
      <c r="AH208" s="1941"/>
      <c r="AI208" s="1941"/>
      <c r="AJ208" s="1941"/>
      <c r="AK208" s="1941"/>
    </row>
    <row r="209" spans="2:37" s="2454" customFormat="1" ht="13.5" thickBot="1" x14ac:dyDescent="0.25">
      <c r="B209" s="3711"/>
      <c r="C209" s="3711"/>
      <c r="D209" s="3712"/>
      <c r="E209" s="3712"/>
      <c r="F209" s="3712"/>
      <c r="G209" s="3713"/>
      <c r="H209" s="3714"/>
      <c r="I209" s="3712"/>
      <c r="J209" s="3712"/>
      <c r="K209" s="1941"/>
      <c r="L209" s="1941"/>
      <c r="M209" s="1941"/>
      <c r="N209" s="1941"/>
      <c r="O209" s="1941"/>
      <c r="P209" s="1941"/>
      <c r="Q209" s="1941"/>
      <c r="R209" s="1941"/>
      <c r="S209" s="1941"/>
      <c r="T209" s="1941"/>
      <c r="U209" s="1941"/>
      <c r="V209" s="1941"/>
      <c r="W209" s="1941"/>
      <c r="X209" s="1941"/>
      <c r="Y209" s="1941"/>
      <c r="Z209" s="1941"/>
      <c r="AA209" s="1941"/>
      <c r="AB209" s="1941"/>
      <c r="AC209" s="1941"/>
      <c r="AD209" s="1941"/>
      <c r="AE209" s="1941"/>
      <c r="AF209" s="1941"/>
      <c r="AG209" s="1941"/>
      <c r="AH209" s="1941"/>
      <c r="AI209" s="1941"/>
      <c r="AJ209" s="1941"/>
      <c r="AK209" s="1941"/>
    </row>
    <row r="210" spans="2:37" s="2454" customFormat="1" ht="20.25" x14ac:dyDescent="0.2">
      <c r="B210" s="5302" t="s">
        <v>6831</v>
      </c>
      <c r="C210" s="5303"/>
      <c r="D210" s="5303"/>
      <c r="E210" s="5303"/>
      <c r="F210" s="5303"/>
      <c r="G210" s="5303"/>
      <c r="H210" s="5303"/>
      <c r="I210" s="5303"/>
      <c r="J210" s="5303"/>
      <c r="K210" s="5303"/>
      <c r="L210" s="5303"/>
      <c r="M210" s="5303"/>
      <c r="N210" s="5303"/>
      <c r="O210" s="5303"/>
      <c r="P210" s="5303"/>
      <c r="Q210" s="5303"/>
      <c r="R210" s="5303"/>
      <c r="S210" s="5303"/>
      <c r="T210" s="5303"/>
      <c r="U210" s="5303"/>
      <c r="V210" s="5303"/>
      <c r="W210" s="5303"/>
      <c r="X210" s="5303"/>
      <c r="Y210" s="5303"/>
      <c r="Z210" s="5303"/>
      <c r="AA210" s="5303"/>
      <c r="AB210" s="5303"/>
      <c r="AC210" s="5303"/>
      <c r="AD210" s="5303"/>
      <c r="AE210" s="5303"/>
      <c r="AF210" s="5304"/>
      <c r="AG210" s="1941"/>
      <c r="AH210" s="1941"/>
      <c r="AI210" s="1941"/>
      <c r="AJ210" s="1941"/>
      <c r="AK210" s="1941"/>
    </row>
    <row r="211" spans="2:37" s="2454" customFormat="1" x14ac:dyDescent="0.2">
      <c r="B211" s="3749"/>
      <c r="C211" s="3667"/>
      <c r="D211" s="3667"/>
      <c r="E211" s="3667"/>
      <c r="F211" s="3667"/>
      <c r="G211" s="3668"/>
      <c r="H211" s="3668"/>
      <c r="I211" s="3668"/>
      <c r="J211" s="3668"/>
      <c r="K211" s="3668"/>
      <c r="L211" s="3668"/>
      <c r="M211" s="3668"/>
      <c r="N211" s="3668"/>
      <c r="O211" s="3668"/>
      <c r="P211" s="3668"/>
      <c r="Q211" s="3668"/>
      <c r="R211" s="3668"/>
      <c r="S211" s="3668"/>
      <c r="T211" s="3668"/>
      <c r="U211" s="3668"/>
      <c r="V211" s="3668"/>
      <c r="W211" s="3668"/>
      <c r="X211" s="3668"/>
      <c r="Y211" s="3668"/>
      <c r="Z211" s="3668"/>
      <c r="AA211" s="3668"/>
      <c r="AB211" s="3668"/>
      <c r="AC211" s="3668"/>
      <c r="AD211" s="3668"/>
      <c r="AE211" s="3668"/>
      <c r="AF211" s="3669"/>
      <c r="AG211" s="1941"/>
      <c r="AH211" s="1941"/>
      <c r="AI211" s="1941"/>
      <c r="AJ211" s="1941"/>
      <c r="AK211" s="1941"/>
    </row>
    <row r="212" spans="2:37" s="2454" customFormat="1" x14ac:dyDescent="0.2">
      <c r="B212" s="3750" t="s">
        <v>6832</v>
      </c>
      <c r="C212" s="3667"/>
      <c r="D212" s="5305" t="s">
        <v>6578</v>
      </c>
      <c r="E212" s="5305"/>
      <c r="F212" s="5305"/>
      <c r="G212" s="3668"/>
      <c r="H212" s="3668"/>
      <c r="I212" s="3668"/>
      <c r="J212" s="3668"/>
      <c r="K212" s="3668"/>
      <c r="L212" s="3668"/>
      <c r="M212" s="3668"/>
      <c r="N212" s="3668"/>
      <c r="O212" s="3668"/>
      <c r="P212" s="3668"/>
      <c r="Q212" s="3668"/>
      <c r="R212" s="3668"/>
      <c r="S212" s="3668"/>
      <c r="T212" s="3668"/>
      <c r="U212" s="3668"/>
      <c r="V212" s="3668"/>
      <c r="W212" s="3668"/>
      <c r="X212" s="3668"/>
      <c r="Y212" s="3668"/>
      <c r="Z212" s="3668"/>
      <c r="AA212" s="3668"/>
      <c r="AB212" s="3668"/>
      <c r="AC212" s="3668"/>
      <c r="AD212" s="3668"/>
      <c r="AE212" s="3668"/>
      <c r="AF212" s="3669"/>
      <c r="AG212" s="1941"/>
      <c r="AH212" s="1941"/>
      <c r="AI212" s="1941"/>
      <c r="AJ212" s="1941"/>
      <c r="AK212" s="1941"/>
    </row>
    <row r="213" spans="2:37" s="2454" customFormat="1" x14ac:dyDescent="0.2">
      <c r="B213" s="5320" t="s">
        <v>5006</v>
      </c>
      <c r="C213" s="5321"/>
      <c r="D213" s="5308">
        <v>41730</v>
      </c>
      <c r="E213" s="5308"/>
      <c r="F213" s="5308"/>
      <c r="G213" s="3668"/>
      <c r="H213" s="3668"/>
      <c r="I213" s="3668"/>
      <c r="J213" s="3668"/>
      <c r="K213" s="3668"/>
      <c r="L213" s="3668"/>
      <c r="M213" s="3668"/>
      <c r="N213" s="3668"/>
      <c r="O213" s="3668"/>
      <c r="P213" s="3668"/>
      <c r="Q213" s="3668"/>
      <c r="R213" s="3668"/>
      <c r="S213" s="3668"/>
      <c r="T213" s="3668"/>
      <c r="U213" s="3668"/>
      <c r="V213" s="3668"/>
      <c r="W213" s="3668"/>
      <c r="X213" s="3668"/>
      <c r="Y213" s="3668"/>
      <c r="Z213" s="3668"/>
      <c r="AA213" s="3668"/>
      <c r="AB213" s="3668"/>
      <c r="AC213" s="3668"/>
      <c r="AD213" s="3668"/>
      <c r="AE213" s="3668"/>
      <c r="AF213" s="3669"/>
      <c r="AG213" s="1941"/>
      <c r="AH213" s="1941"/>
      <c r="AI213" s="1941"/>
      <c r="AJ213" s="1941"/>
      <c r="AK213" s="1941"/>
    </row>
    <row r="214" spans="2:37" s="2454" customFormat="1" ht="13.5" thickBot="1" x14ac:dyDescent="0.25">
      <c r="B214" s="3749"/>
      <c r="C214" s="3667"/>
      <c r="D214" s="3667"/>
      <c r="E214" s="3667"/>
      <c r="F214" s="3667"/>
      <c r="G214" s="3668"/>
      <c r="H214" s="3668"/>
      <c r="I214" s="3668"/>
      <c r="J214" s="3668"/>
      <c r="K214" s="3668"/>
      <c r="L214" s="3668"/>
      <c r="M214" s="3668"/>
      <c r="N214" s="3668"/>
      <c r="O214" s="3668"/>
      <c r="P214" s="3668"/>
      <c r="Q214" s="3668"/>
      <c r="R214" s="3668"/>
      <c r="S214" s="3668"/>
      <c r="T214" s="3668"/>
      <c r="U214" s="3668"/>
      <c r="V214" s="3668"/>
      <c r="W214" s="3668"/>
      <c r="X214" s="3668"/>
      <c r="Y214" s="3668"/>
      <c r="Z214" s="3668"/>
      <c r="AA214" s="3668"/>
      <c r="AB214" s="3668"/>
      <c r="AC214" s="3668"/>
      <c r="AD214" s="3668"/>
      <c r="AE214" s="3668"/>
      <c r="AF214" s="3669"/>
      <c r="AG214" s="1941"/>
      <c r="AH214" s="1941"/>
      <c r="AI214" s="1941"/>
      <c r="AJ214" s="1941"/>
      <c r="AK214" s="1941"/>
    </row>
    <row r="215" spans="2:37" s="2454" customFormat="1" ht="13.5" thickBot="1" x14ac:dyDescent="0.25">
      <c r="B215" s="5312" t="s">
        <v>5007</v>
      </c>
      <c r="C215" s="5832"/>
      <c r="D215" s="5322" t="s">
        <v>6582</v>
      </c>
      <c r="E215" s="5323"/>
      <c r="F215" s="5323"/>
      <c r="G215" s="5323"/>
      <c r="H215" s="5323"/>
      <c r="I215" s="5323"/>
      <c r="J215" s="5323"/>
      <c r="K215" s="5323"/>
      <c r="L215" s="5323"/>
      <c r="M215" s="5323"/>
      <c r="N215" s="5323"/>
      <c r="O215" s="5323"/>
      <c r="P215" s="5323"/>
      <c r="Q215" s="5324"/>
      <c r="R215" s="3668"/>
      <c r="S215" s="3668"/>
      <c r="T215" s="3668"/>
      <c r="U215" s="3668"/>
      <c r="V215" s="3668"/>
      <c r="W215" s="3668"/>
      <c r="X215" s="3668"/>
      <c r="Y215" s="3668"/>
      <c r="Z215" s="3668"/>
      <c r="AA215" s="3668"/>
      <c r="AB215" s="3668"/>
      <c r="AC215" s="3668"/>
      <c r="AD215" s="3668"/>
      <c r="AE215" s="3668"/>
      <c r="AF215" s="3669"/>
      <c r="AG215" s="1941"/>
      <c r="AH215" s="1941"/>
      <c r="AI215" s="1941"/>
      <c r="AJ215" s="1941"/>
      <c r="AK215" s="1941"/>
    </row>
    <row r="216" spans="2:37" s="2454" customFormat="1" ht="13.5" thickBot="1" x14ac:dyDescent="0.25">
      <c r="B216" s="3749"/>
      <c r="C216" s="3667"/>
      <c r="D216" s="3667"/>
      <c r="E216" s="3667"/>
      <c r="F216" s="3667"/>
      <c r="G216" s="3668"/>
      <c r="H216" s="3668"/>
      <c r="I216" s="3668"/>
      <c r="J216" s="3668"/>
      <c r="K216" s="3668"/>
      <c r="L216" s="3668"/>
      <c r="M216" s="3668"/>
      <c r="N216" s="3668"/>
      <c r="O216" s="3668"/>
      <c r="P216" s="3668"/>
      <c r="Q216" s="3668"/>
      <c r="R216" s="3751"/>
      <c r="S216" s="3668"/>
      <c r="T216" s="3668"/>
      <c r="U216" s="3668"/>
      <c r="V216" s="3668"/>
      <c r="W216" s="3668"/>
      <c r="X216" s="3668"/>
      <c r="Y216" s="3668"/>
      <c r="Z216" s="3668"/>
      <c r="AA216" s="3668"/>
      <c r="AB216" s="3668"/>
      <c r="AC216" s="3668"/>
      <c r="AD216" s="3668"/>
      <c r="AE216" s="3668"/>
      <c r="AF216" s="3669"/>
      <c r="AG216" s="1941"/>
      <c r="AH216" s="1941"/>
      <c r="AI216" s="1941"/>
      <c r="AJ216" s="1941"/>
      <c r="AK216" s="1941"/>
    </row>
    <row r="217" spans="2:37" s="2454" customFormat="1" ht="13.5" thickBot="1" x14ac:dyDescent="0.25">
      <c r="B217" s="5325" t="s">
        <v>5073</v>
      </c>
      <c r="C217" s="5326"/>
      <c r="D217" s="5300" t="s">
        <v>5074</v>
      </c>
      <c r="E217" s="5332" t="s">
        <v>224</v>
      </c>
      <c r="F217" s="5333"/>
      <c r="G217" s="5333"/>
      <c r="H217" s="5333"/>
      <c r="I217" s="5333"/>
      <c r="J217" s="5333"/>
      <c r="K217" s="5333"/>
      <c r="L217" s="5333"/>
      <c r="M217" s="5333"/>
      <c r="N217" s="5333"/>
      <c r="O217" s="5333"/>
      <c r="P217" s="5334"/>
      <c r="Q217" s="5332" t="s">
        <v>340</v>
      </c>
      <c r="R217" s="5333"/>
      <c r="S217" s="5333"/>
      <c r="T217" s="5333"/>
      <c r="U217" s="5333"/>
      <c r="V217" s="5333"/>
      <c r="W217" s="5333"/>
      <c r="X217" s="5333"/>
      <c r="Y217" s="5334"/>
      <c r="Z217" s="5332" t="s">
        <v>225</v>
      </c>
      <c r="AA217" s="5333"/>
      <c r="AB217" s="5334"/>
      <c r="AC217" s="5335" t="s">
        <v>4993</v>
      </c>
      <c r="AD217" s="5336"/>
      <c r="AE217" s="5337"/>
      <c r="AF217" s="3669"/>
      <c r="AG217" s="1941"/>
      <c r="AH217" s="1941"/>
      <c r="AI217" s="1941"/>
      <c r="AJ217" s="1941"/>
      <c r="AK217" s="1941"/>
    </row>
    <row r="218" spans="2:37" s="2454" customFormat="1" ht="13.5" thickBot="1" x14ac:dyDescent="0.25">
      <c r="B218" s="5327"/>
      <c r="C218" s="5328"/>
      <c r="D218" s="5331"/>
      <c r="E218" s="5300" t="s">
        <v>5011</v>
      </c>
      <c r="F218" s="5300" t="s">
        <v>5012</v>
      </c>
      <c r="G218" s="5309" t="s">
        <v>5014</v>
      </c>
      <c r="H218" s="5309" t="s">
        <v>5075</v>
      </c>
      <c r="I218" s="5309" t="s">
        <v>5076</v>
      </c>
      <c r="J218" s="5309" t="s">
        <v>5077</v>
      </c>
      <c r="K218" s="5314" t="s">
        <v>5017</v>
      </c>
      <c r="L218" s="5314"/>
      <c r="M218" s="5309" t="s">
        <v>5078</v>
      </c>
      <c r="N218" s="5309" t="s">
        <v>5079</v>
      </c>
      <c r="O218" s="5309" t="s">
        <v>5080</v>
      </c>
      <c r="P218" s="5309" t="s">
        <v>5081</v>
      </c>
      <c r="Q218" s="5300" t="s">
        <v>5023</v>
      </c>
      <c r="R218" s="5300" t="s">
        <v>5024</v>
      </c>
      <c r="S218" s="5300" t="s">
        <v>5025</v>
      </c>
      <c r="T218" s="5300" t="s">
        <v>5082</v>
      </c>
      <c r="U218" s="5300" t="s">
        <v>5083</v>
      </c>
      <c r="V218" s="5300" t="s">
        <v>5028</v>
      </c>
      <c r="W218" s="5300" t="s">
        <v>5030</v>
      </c>
      <c r="X218" s="5309" t="s">
        <v>5084</v>
      </c>
      <c r="Y218" s="5309" t="s">
        <v>5085</v>
      </c>
      <c r="Z218" s="5300" t="s">
        <v>5086</v>
      </c>
      <c r="AA218" s="5300" t="s">
        <v>5087</v>
      </c>
      <c r="AB218" s="5300" t="s">
        <v>5088</v>
      </c>
      <c r="AC218" s="5300" t="s">
        <v>1154</v>
      </c>
      <c r="AD218" s="5300" t="s">
        <v>4994</v>
      </c>
      <c r="AE218" s="5300" t="s">
        <v>4995</v>
      </c>
      <c r="AF218" s="3669"/>
      <c r="AG218" s="1941"/>
      <c r="AH218" s="1941"/>
      <c r="AI218" s="1941"/>
      <c r="AJ218" s="1941"/>
      <c r="AK218" s="1941"/>
    </row>
    <row r="219" spans="2:37" s="2454" customFormat="1" ht="13.5" thickBot="1" x14ac:dyDescent="0.25">
      <c r="B219" s="5821"/>
      <c r="C219" s="5314"/>
      <c r="D219" s="5301"/>
      <c r="E219" s="5301"/>
      <c r="F219" s="5301"/>
      <c r="G219" s="5310"/>
      <c r="H219" s="5310"/>
      <c r="I219" s="5310"/>
      <c r="J219" s="5310"/>
      <c r="K219" s="3671" t="s">
        <v>5037</v>
      </c>
      <c r="L219" s="3672" t="s">
        <v>2798</v>
      </c>
      <c r="M219" s="5310"/>
      <c r="N219" s="5310"/>
      <c r="O219" s="5310"/>
      <c r="P219" s="5310"/>
      <c r="Q219" s="5301"/>
      <c r="R219" s="5301"/>
      <c r="S219" s="5301"/>
      <c r="T219" s="5301"/>
      <c r="U219" s="5301"/>
      <c r="V219" s="5301"/>
      <c r="W219" s="5301"/>
      <c r="X219" s="5310"/>
      <c r="Y219" s="5310"/>
      <c r="Z219" s="5301"/>
      <c r="AA219" s="5301"/>
      <c r="AB219" s="5301"/>
      <c r="AC219" s="5301"/>
      <c r="AD219" s="5301"/>
      <c r="AE219" s="5301"/>
      <c r="AF219" s="3669"/>
      <c r="AG219" s="1941"/>
      <c r="AH219" s="1941"/>
      <c r="AI219" s="1941"/>
      <c r="AJ219" s="1941"/>
      <c r="AK219" s="1941"/>
    </row>
    <row r="220" spans="2:37" s="2454" customFormat="1" ht="26.25" thickBot="1" x14ac:dyDescent="0.25">
      <c r="B220" s="5841" t="s">
        <v>6579</v>
      </c>
      <c r="C220" s="5842"/>
      <c r="D220" s="3752">
        <v>300339</v>
      </c>
      <c r="E220" s="3753" t="s">
        <v>1534</v>
      </c>
      <c r="F220" s="3754" t="s">
        <v>1534</v>
      </c>
      <c r="G220" s="3755" t="s">
        <v>1534</v>
      </c>
      <c r="H220" s="3755" t="s">
        <v>1534</v>
      </c>
      <c r="I220" s="3753">
        <v>0.04</v>
      </c>
      <c r="J220" s="3753" t="s">
        <v>1534</v>
      </c>
      <c r="K220" s="3754" t="s">
        <v>1534</v>
      </c>
      <c r="L220" s="3755" t="s">
        <v>1534</v>
      </c>
      <c r="M220" s="3756" t="s">
        <v>6580</v>
      </c>
      <c r="N220" s="3756" t="s">
        <v>6580</v>
      </c>
      <c r="O220" s="3755" t="s">
        <v>1534</v>
      </c>
      <c r="P220" s="3755" t="s">
        <v>1534</v>
      </c>
      <c r="Q220" s="3755" t="s">
        <v>1534</v>
      </c>
      <c r="R220" s="3755" t="s">
        <v>1534</v>
      </c>
      <c r="S220" s="3755" t="s">
        <v>1534</v>
      </c>
      <c r="T220" s="3756">
        <v>0.05</v>
      </c>
      <c r="U220" s="3755" t="s">
        <v>1534</v>
      </c>
      <c r="V220" s="3755" t="s">
        <v>1534</v>
      </c>
      <c r="W220" s="3755" t="s">
        <v>1534</v>
      </c>
      <c r="X220" s="3756">
        <v>0.06</v>
      </c>
      <c r="Y220" s="3755" t="s">
        <v>1534</v>
      </c>
      <c r="Z220" s="3755" t="s">
        <v>6581</v>
      </c>
      <c r="AA220" s="3756">
        <v>0.05</v>
      </c>
      <c r="AB220" s="3755" t="s">
        <v>1534</v>
      </c>
      <c r="AC220" s="3755" t="s">
        <v>1534</v>
      </c>
      <c r="AD220" s="3755" t="s">
        <v>1534</v>
      </c>
      <c r="AE220" s="3755" t="s">
        <v>1534</v>
      </c>
      <c r="AF220" s="3669"/>
      <c r="AG220" s="1941"/>
      <c r="AH220" s="1941"/>
      <c r="AI220" s="1941"/>
      <c r="AJ220" s="1941"/>
      <c r="AK220" s="1941"/>
    </row>
    <row r="221" spans="2:37" s="2454" customFormat="1" x14ac:dyDescent="0.2">
      <c r="B221" s="3757"/>
      <c r="C221" s="3704"/>
      <c r="D221" s="3704"/>
      <c r="E221" s="3704"/>
      <c r="F221" s="3704"/>
      <c r="G221" s="3706"/>
      <c r="H221" s="3706"/>
      <c r="I221" s="3706"/>
      <c r="J221" s="3706"/>
      <c r="K221" s="3704"/>
      <c r="L221" s="3706"/>
      <c r="M221" s="3706"/>
      <c r="N221" s="3706"/>
      <c r="O221" s="3706"/>
      <c r="P221" s="3706"/>
      <c r="Q221" s="3758"/>
      <c r="R221" s="3758"/>
      <c r="S221" s="3758"/>
      <c r="T221" s="3758"/>
      <c r="U221" s="3758"/>
      <c r="V221" s="3758"/>
      <c r="W221" s="3758"/>
      <c r="X221" s="3758"/>
      <c r="Y221" s="3758"/>
      <c r="Z221" s="3758"/>
      <c r="AA221" s="3758"/>
      <c r="AB221" s="3758"/>
      <c r="AC221" s="3758"/>
      <c r="AD221" s="3758"/>
      <c r="AE221" s="3758"/>
      <c r="AF221" s="3669"/>
      <c r="AG221" s="1941"/>
      <c r="AH221" s="1941"/>
      <c r="AI221" s="1941"/>
      <c r="AJ221" s="1941"/>
      <c r="AK221" s="1941"/>
    </row>
    <row r="222" spans="2:37" s="2454" customFormat="1" x14ac:dyDescent="0.2">
      <c r="B222" s="5317" t="s">
        <v>4996</v>
      </c>
      <c r="C222" s="5318"/>
      <c r="D222" s="5319" t="s">
        <v>5173</v>
      </c>
      <c r="E222" s="5319"/>
      <c r="F222" s="5319"/>
      <c r="G222" s="5319"/>
      <c r="H222" s="5319"/>
      <c r="I222" s="3759"/>
      <c r="J222" s="3759"/>
      <c r="K222" s="3759"/>
      <c r="L222" s="3759"/>
      <c r="M222" s="3759"/>
      <c r="N222" s="3759"/>
      <c r="O222" s="3759"/>
      <c r="P222" s="3759"/>
      <c r="Q222" s="3758"/>
      <c r="R222" s="3758"/>
      <c r="S222" s="3758"/>
      <c r="T222" s="3758"/>
      <c r="U222" s="3758"/>
      <c r="V222" s="3758"/>
      <c r="W222" s="3758"/>
      <c r="X222" s="3758"/>
      <c r="Y222" s="3758"/>
      <c r="Z222" s="3758"/>
      <c r="AA222" s="3758"/>
      <c r="AB222" s="3758"/>
      <c r="AC222" s="3758"/>
      <c r="AD222" s="3758"/>
      <c r="AE222" s="3758"/>
      <c r="AF222" s="3669"/>
      <c r="AG222" s="1941"/>
      <c r="AH222" s="1941"/>
      <c r="AI222" s="1941"/>
      <c r="AJ222" s="1941"/>
      <c r="AK222" s="1941"/>
    </row>
    <row r="223" spans="2:37" s="2454" customFormat="1" x14ac:dyDescent="0.2">
      <c r="B223" s="5317" t="s">
        <v>4997</v>
      </c>
      <c r="C223" s="5318"/>
      <c r="D223" s="5319" t="s">
        <v>5174</v>
      </c>
      <c r="E223" s="5319"/>
      <c r="F223" s="5319"/>
      <c r="G223" s="5319"/>
      <c r="H223" s="5319"/>
      <c r="I223" s="3759"/>
      <c r="J223" s="3759"/>
      <c r="K223" s="3759"/>
      <c r="L223" s="3759"/>
      <c r="M223" s="3759"/>
      <c r="N223" s="3759"/>
      <c r="O223" s="3759"/>
      <c r="P223" s="3759"/>
      <c r="Q223" s="3758"/>
      <c r="R223" s="3758"/>
      <c r="S223" s="3758"/>
      <c r="T223" s="3758"/>
      <c r="U223" s="3758"/>
      <c r="V223" s="3758"/>
      <c r="W223" s="3758"/>
      <c r="X223" s="3758"/>
      <c r="Y223" s="3758"/>
      <c r="Z223" s="3758"/>
      <c r="AA223" s="3758"/>
      <c r="AB223" s="3758"/>
      <c r="AC223" s="3758"/>
      <c r="AD223" s="3758"/>
      <c r="AE223" s="3758"/>
      <c r="AF223" s="3669"/>
      <c r="AG223" s="1941"/>
      <c r="AH223" s="1941"/>
      <c r="AI223" s="1941"/>
      <c r="AJ223" s="1941"/>
      <c r="AK223" s="1941"/>
    </row>
    <row r="224" spans="2:37" s="2454" customFormat="1" ht="13.5" thickBot="1" x14ac:dyDescent="0.25">
      <c r="B224" s="3760"/>
      <c r="C224" s="3761"/>
      <c r="D224" s="3761"/>
      <c r="E224" s="3761"/>
      <c r="F224" s="3761"/>
      <c r="G224" s="3751"/>
      <c r="H224" s="3751"/>
      <c r="I224" s="3751"/>
      <c r="J224" s="3751"/>
      <c r="K224" s="3751"/>
      <c r="L224" s="3751"/>
      <c r="M224" s="3751"/>
      <c r="N224" s="3751"/>
      <c r="O224" s="3751"/>
      <c r="P224" s="3751"/>
      <c r="Q224" s="3751"/>
      <c r="R224" s="3751"/>
      <c r="S224" s="3751"/>
      <c r="T224" s="3751"/>
      <c r="U224" s="3751"/>
      <c r="V224" s="3751"/>
      <c r="W224" s="3751"/>
      <c r="X224" s="3751"/>
      <c r="Y224" s="3751"/>
      <c r="Z224" s="3751"/>
      <c r="AA224" s="3751"/>
      <c r="AB224" s="3751"/>
      <c r="AC224" s="3751"/>
      <c r="AD224" s="3751"/>
      <c r="AE224" s="3751"/>
      <c r="AF224" s="3710"/>
      <c r="AG224" s="1941"/>
      <c r="AH224" s="1941"/>
      <c r="AI224" s="1941"/>
      <c r="AJ224" s="1941"/>
      <c r="AK224" s="1941"/>
    </row>
    <row r="225" spans="2:37" s="2454" customFormat="1" x14ac:dyDescent="0.2">
      <c r="B225" s="3235"/>
      <c r="C225" s="3235"/>
      <c r="D225" s="2877"/>
      <c r="E225" s="2877"/>
      <c r="F225" s="2877"/>
      <c r="G225" s="2878"/>
      <c r="H225" s="2879"/>
      <c r="I225" s="2877"/>
      <c r="J225" s="2877"/>
    </row>
    <row r="226" spans="2:37" s="2454" customFormat="1" ht="13.5" thickBot="1" x14ac:dyDescent="0.25">
      <c r="B226" s="3235"/>
      <c r="C226" s="3235"/>
      <c r="D226" s="2877"/>
      <c r="E226" s="2877"/>
      <c r="F226" s="2877"/>
      <c r="G226" s="2878"/>
      <c r="H226" s="2879"/>
      <c r="I226" s="2877"/>
      <c r="J226" s="2877"/>
    </row>
    <row r="227" spans="2:37" s="2454" customFormat="1" ht="20.25" x14ac:dyDescent="0.2">
      <c r="B227" s="3839" t="s">
        <v>5005</v>
      </c>
      <c r="C227" s="3840"/>
      <c r="D227" s="3840"/>
      <c r="E227" s="3840"/>
      <c r="F227" s="3840"/>
      <c r="G227" s="3840"/>
      <c r="H227" s="3840"/>
      <c r="I227" s="3840"/>
      <c r="J227" s="3840"/>
      <c r="K227" s="3840"/>
      <c r="L227" s="3840"/>
      <c r="M227" s="3840"/>
      <c r="N227" s="3840"/>
      <c r="O227" s="3840"/>
      <c r="P227" s="3840"/>
      <c r="Q227" s="3840"/>
      <c r="R227" s="3840"/>
      <c r="S227" s="3840"/>
      <c r="T227" s="3840"/>
      <c r="U227" s="3840"/>
      <c r="V227" s="3840"/>
      <c r="W227" s="3840"/>
      <c r="X227" s="3840"/>
      <c r="Y227" s="3840"/>
      <c r="Z227" s="3840"/>
      <c r="AA227" s="3840"/>
      <c r="AB227" s="3840"/>
      <c r="AC227" s="3840"/>
      <c r="AD227" s="3840"/>
      <c r="AE227" s="3840"/>
      <c r="AF227" s="3840"/>
      <c r="AG227" s="3840"/>
      <c r="AH227" s="3840"/>
      <c r="AI227" s="3840"/>
      <c r="AJ227" s="3840"/>
      <c r="AK227" s="3841"/>
    </row>
    <row r="228" spans="2:37" s="2454" customFormat="1" x14ac:dyDescent="0.2">
      <c r="B228" s="2572"/>
      <c r="C228" s="3640"/>
      <c r="D228" s="3640"/>
      <c r="E228" s="3640"/>
      <c r="F228" s="3640"/>
      <c r="G228" s="2573"/>
      <c r="H228" s="2573"/>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4"/>
    </row>
    <row r="229" spans="2:37" s="2454" customFormat="1" x14ac:dyDescent="0.2">
      <c r="B229" s="2572" t="s">
        <v>4992</v>
      </c>
      <c r="C229" s="3640"/>
      <c r="D229" s="3842" t="s">
        <v>6567</v>
      </c>
      <c r="E229" s="3842"/>
      <c r="F229" s="3842"/>
      <c r="G229" s="2573"/>
      <c r="H229" s="2573"/>
      <c r="I229" s="2573"/>
      <c r="J229" s="2573"/>
      <c r="K229" s="2573"/>
      <c r="L229" s="2573"/>
      <c r="M229" s="2573"/>
      <c r="N229" s="2573"/>
      <c r="O229" s="2573"/>
      <c r="P229" s="2573"/>
      <c r="Q229" s="2573"/>
      <c r="R229" s="2573"/>
      <c r="S229" s="2573"/>
      <c r="T229" s="2573"/>
      <c r="U229" s="2573"/>
      <c r="V229" s="2573"/>
      <c r="W229" s="2573"/>
      <c r="X229" s="2573"/>
      <c r="Y229" s="2573"/>
      <c r="Z229" s="2573"/>
      <c r="AA229" s="2573"/>
      <c r="AB229" s="2573"/>
      <c r="AC229" s="2573"/>
      <c r="AD229" s="2573"/>
      <c r="AE229" s="2573"/>
      <c r="AF229" s="2573"/>
      <c r="AG229" s="2573"/>
      <c r="AH229" s="2573"/>
      <c r="AI229" s="2573"/>
      <c r="AJ229" s="2573"/>
      <c r="AK229" s="2574"/>
    </row>
    <row r="230" spans="2:37" s="2454" customFormat="1" ht="13.5" thickBot="1" x14ac:dyDescent="0.25">
      <c r="B230" s="3863" t="s">
        <v>5006</v>
      </c>
      <c r="C230" s="3864"/>
      <c r="D230" s="3843">
        <v>41731</v>
      </c>
      <c r="E230" s="3843"/>
      <c r="F230" s="3640"/>
      <c r="G230" s="2573"/>
      <c r="H230" s="2573"/>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4"/>
    </row>
    <row r="231" spans="2:37" s="2454" customFormat="1" ht="28.5" customHeight="1" thickBot="1" x14ac:dyDescent="0.25">
      <c r="B231" s="3844" t="s">
        <v>5007</v>
      </c>
      <c r="C231" s="3871"/>
      <c r="D231" s="3872" t="s">
        <v>6568</v>
      </c>
      <c r="E231" s="3847"/>
      <c r="F231" s="3847"/>
      <c r="G231" s="3847"/>
      <c r="H231" s="3847"/>
      <c r="I231" s="3847"/>
      <c r="J231" s="3847"/>
      <c r="K231" s="3847"/>
      <c r="L231" s="3847"/>
      <c r="M231" s="3847"/>
      <c r="N231" s="3847"/>
      <c r="O231" s="3847"/>
      <c r="P231" s="3847"/>
      <c r="Q231" s="3848"/>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4"/>
    </row>
    <row r="232" spans="2:37" s="2454" customFormat="1" ht="13.5" thickBot="1" x14ac:dyDescent="0.25">
      <c r="B232" s="3865"/>
      <c r="C232" s="3849"/>
      <c r="D232" s="3849"/>
      <c r="E232" s="3849"/>
      <c r="F232" s="3849"/>
      <c r="G232" s="3849"/>
      <c r="H232" s="3849"/>
      <c r="I232" s="3849"/>
      <c r="J232" s="3849"/>
      <c r="K232" s="3849"/>
      <c r="L232" s="3849"/>
      <c r="M232" s="3849"/>
      <c r="N232" s="3849"/>
      <c r="O232" s="3849"/>
      <c r="P232" s="3849"/>
      <c r="Q232" s="3849"/>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4"/>
    </row>
    <row r="233" spans="2:37" s="2454" customFormat="1" ht="13.5" thickBot="1" x14ac:dyDescent="0.25">
      <c r="B233" s="3827" t="s">
        <v>5008</v>
      </c>
      <c r="C233" s="3827"/>
      <c r="D233" s="3827" t="s">
        <v>4998</v>
      </c>
      <c r="E233" s="3827" t="s">
        <v>5009</v>
      </c>
      <c r="F233" s="3850" t="s">
        <v>224</v>
      </c>
      <c r="G233" s="3850"/>
      <c r="H233" s="3850"/>
      <c r="I233" s="3850"/>
      <c r="J233" s="3850"/>
      <c r="K233" s="3850"/>
      <c r="L233" s="3850"/>
      <c r="M233" s="3850"/>
      <c r="N233" s="3850"/>
      <c r="O233" s="3850"/>
      <c r="P233" s="3850"/>
      <c r="Q233" s="3850"/>
      <c r="R233" s="3850"/>
      <c r="S233" s="3850" t="s">
        <v>340</v>
      </c>
      <c r="T233" s="3850"/>
      <c r="U233" s="3850"/>
      <c r="V233" s="3850"/>
      <c r="W233" s="3850"/>
      <c r="X233" s="3850"/>
      <c r="Y233" s="3850"/>
      <c r="Z233" s="3850"/>
      <c r="AA233" s="3850"/>
      <c r="AB233" s="3850"/>
      <c r="AC233" s="3850"/>
      <c r="AD233" s="3850" t="s">
        <v>225</v>
      </c>
      <c r="AE233" s="3850"/>
      <c r="AF233" s="3850"/>
      <c r="AG233" s="3850"/>
      <c r="AH233" s="3851" t="s">
        <v>4993</v>
      </c>
      <c r="AI233" s="3851"/>
      <c r="AJ233" s="3851"/>
      <c r="AK233" s="2574"/>
    </row>
    <row r="234" spans="2:37" s="2454" customFormat="1" ht="13.5" thickBot="1" x14ac:dyDescent="0.25">
      <c r="B234" s="3828"/>
      <c r="C234" s="3828"/>
      <c r="D234" s="3828"/>
      <c r="E234" s="3828"/>
      <c r="F234" s="3828" t="s">
        <v>5010</v>
      </c>
      <c r="G234" s="3828" t="s">
        <v>5011</v>
      </c>
      <c r="H234" s="3827" t="s">
        <v>5012</v>
      </c>
      <c r="I234" s="3830" t="s">
        <v>5013</v>
      </c>
      <c r="J234" s="3830" t="s">
        <v>5014</v>
      </c>
      <c r="K234" s="3829" t="s">
        <v>5015</v>
      </c>
      <c r="L234" s="3829" t="s">
        <v>5016</v>
      </c>
      <c r="M234" s="3830" t="s">
        <v>5017</v>
      </c>
      <c r="N234" s="3830"/>
      <c r="O234" s="3829" t="s">
        <v>5018</v>
      </c>
      <c r="P234" s="3829" t="s">
        <v>5019</v>
      </c>
      <c r="Q234" s="3829" t="s">
        <v>5020</v>
      </c>
      <c r="R234" s="3829" t="s">
        <v>5021</v>
      </c>
      <c r="S234" s="3827" t="s">
        <v>5022</v>
      </c>
      <c r="T234" s="3827" t="s">
        <v>5023</v>
      </c>
      <c r="U234" s="3827" t="s">
        <v>5024</v>
      </c>
      <c r="V234" s="3827" t="s">
        <v>5025</v>
      </c>
      <c r="W234" s="3827" t="s">
        <v>5026</v>
      </c>
      <c r="X234" s="3827" t="s">
        <v>5027</v>
      </c>
      <c r="Y234" s="3827" t="s">
        <v>5028</v>
      </c>
      <c r="Z234" s="3827" t="s">
        <v>5029</v>
      </c>
      <c r="AA234" s="3827" t="s">
        <v>5030</v>
      </c>
      <c r="AB234" s="3830" t="s">
        <v>5031</v>
      </c>
      <c r="AC234" s="3830" t="s">
        <v>5032</v>
      </c>
      <c r="AD234" s="3827" t="s">
        <v>5033</v>
      </c>
      <c r="AE234" s="3827" t="s">
        <v>5034</v>
      </c>
      <c r="AF234" s="3827" t="s">
        <v>5035</v>
      </c>
      <c r="AG234" s="3827" t="s">
        <v>5036</v>
      </c>
      <c r="AH234" s="3827" t="s">
        <v>1154</v>
      </c>
      <c r="AI234" s="3827" t="s">
        <v>4994</v>
      </c>
      <c r="AJ234" s="3827" t="s">
        <v>4995</v>
      </c>
      <c r="AK234" s="2574"/>
    </row>
    <row r="235" spans="2:37" s="2454" customFormat="1" ht="13.5" thickBot="1" x14ac:dyDescent="0.25">
      <c r="B235" s="3828"/>
      <c r="C235" s="3828"/>
      <c r="D235" s="3828"/>
      <c r="E235" s="3828"/>
      <c r="F235" s="3828"/>
      <c r="G235" s="3828"/>
      <c r="H235" s="3828"/>
      <c r="I235" s="3829"/>
      <c r="J235" s="3829"/>
      <c r="K235" s="3829"/>
      <c r="L235" s="3829"/>
      <c r="M235" s="3637" t="s">
        <v>5037</v>
      </c>
      <c r="N235" s="3638" t="s">
        <v>2798</v>
      </c>
      <c r="O235" s="3829"/>
      <c r="P235" s="3829"/>
      <c r="Q235" s="3829"/>
      <c r="R235" s="3829"/>
      <c r="S235" s="3828"/>
      <c r="T235" s="3828"/>
      <c r="U235" s="3828"/>
      <c r="V235" s="3828"/>
      <c r="W235" s="3828"/>
      <c r="X235" s="3828"/>
      <c r="Y235" s="3828"/>
      <c r="Z235" s="3828"/>
      <c r="AA235" s="3828"/>
      <c r="AB235" s="3829"/>
      <c r="AC235" s="3829"/>
      <c r="AD235" s="3828"/>
      <c r="AE235" s="3828"/>
      <c r="AF235" s="3828"/>
      <c r="AG235" s="3828"/>
      <c r="AH235" s="3828"/>
      <c r="AI235" s="3828"/>
      <c r="AJ235" s="3828"/>
      <c r="AK235" s="2574"/>
    </row>
    <row r="236" spans="2:37" s="2454" customFormat="1" x14ac:dyDescent="0.2">
      <c r="B236" s="3980" t="s">
        <v>6569</v>
      </c>
      <c r="C236" s="3981"/>
      <c r="D236" s="3320">
        <v>2463</v>
      </c>
      <c r="E236" s="3320">
        <v>9.99</v>
      </c>
      <c r="F236" s="3321" t="s">
        <v>1534</v>
      </c>
      <c r="G236" s="3321" t="s">
        <v>1534</v>
      </c>
      <c r="H236" s="3321" t="s">
        <v>1534</v>
      </c>
      <c r="I236" s="3321" t="s">
        <v>1534</v>
      </c>
      <c r="J236" s="3321" t="s">
        <v>1534</v>
      </c>
      <c r="K236" s="3321" t="s">
        <v>1534</v>
      </c>
      <c r="L236" s="3321" t="s">
        <v>1534</v>
      </c>
      <c r="M236" s="3321" t="s">
        <v>1534</v>
      </c>
      <c r="N236" s="3321" t="s">
        <v>1534</v>
      </c>
      <c r="O236" s="3321" t="s">
        <v>1534</v>
      </c>
      <c r="P236" s="3321" t="s">
        <v>1534</v>
      </c>
      <c r="Q236" s="3321" t="s">
        <v>1534</v>
      </c>
      <c r="R236" s="3321" t="s">
        <v>1534</v>
      </c>
      <c r="S236" s="3321" t="s">
        <v>1534</v>
      </c>
      <c r="T236" s="3321" t="s">
        <v>1534</v>
      </c>
      <c r="U236" s="3321" t="s">
        <v>1534</v>
      </c>
      <c r="V236" s="3321" t="s">
        <v>1534</v>
      </c>
      <c r="W236" s="3321" t="s">
        <v>1534</v>
      </c>
      <c r="X236" s="3321" t="s">
        <v>1534</v>
      </c>
      <c r="Y236" s="3321" t="s">
        <v>1534</v>
      </c>
      <c r="Z236" s="3321" t="s">
        <v>1534</v>
      </c>
      <c r="AA236" s="3321" t="s">
        <v>1534</v>
      </c>
      <c r="AB236" s="3321" t="s">
        <v>1534</v>
      </c>
      <c r="AC236" s="3321" t="s">
        <v>1534</v>
      </c>
      <c r="AD236" s="3320">
        <v>9.99</v>
      </c>
      <c r="AE236" s="2595">
        <v>1000</v>
      </c>
      <c r="AF236" s="3421">
        <f>AD236/AE236</f>
        <v>9.9900000000000006E-3</v>
      </c>
      <c r="AG236" s="3649">
        <v>0.2</v>
      </c>
      <c r="AH236" s="2651" t="s">
        <v>1534</v>
      </c>
      <c r="AI236" s="2651" t="s">
        <v>1534</v>
      </c>
      <c r="AJ236" s="3471" t="s">
        <v>1534</v>
      </c>
      <c r="AK236" s="2574"/>
    </row>
    <row r="237" spans="2:37" s="2454" customFormat="1" x14ac:dyDescent="0.2">
      <c r="B237" s="3914" t="s">
        <v>6570</v>
      </c>
      <c r="C237" s="3915"/>
      <c r="D237" s="3329">
        <v>2464</v>
      </c>
      <c r="E237" s="3329">
        <v>14.99</v>
      </c>
      <c r="F237" s="3330" t="s">
        <v>1534</v>
      </c>
      <c r="G237" s="3330" t="s">
        <v>1534</v>
      </c>
      <c r="H237" s="3330" t="s">
        <v>1534</v>
      </c>
      <c r="I237" s="3330" t="s">
        <v>1534</v>
      </c>
      <c r="J237" s="3330" t="s">
        <v>1534</v>
      </c>
      <c r="K237" s="3330" t="s">
        <v>1534</v>
      </c>
      <c r="L237" s="3330" t="s">
        <v>1534</v>
      </c>
      <c r="M237" s="3330" t="s">
        <v>1534</v>
      </c>
      <c r="N237" s="3330" t="s">
        <v>1534</v>
      </c>
      <c r="O237" s="3330" t="s">
        <v>1534</v>
      </c>
      <c r="P237" s="3330" t="s">
        <v>1534</v>
      </c>
      <c r="Q237" s="3330" t="s">
        <v>1534</v>
      </c>
      <c r="R237" s="3330" t="s">
        <v>1534</v>
      </c>
      <c r="S237" s="3330" t="s">
        <v>1534</v>
      </c>
      <c r="T237" s="3330" t="s">
        <v>1534</v>
      </c>
      <c r="U237" s="3330" t="s">
        <v>1534</v>
      </c>
      <c r="V237" s="3330" t="s">
        <v>1534</v>
      </c>
      <c r="W237" s="3330" t="s">
        <v>1534</v>
      </c>
      <c r="X237" s="3330" t="s">
        <v>1534</v>
      </c>
      <c r="Y237" s="3330" t="s">
        <v>1534</v>
      </c>
      <c r="Z237" s="3330" t="s">
        <v>1534</v>
      </c>
      <c r="AA237" s="3330" t="s">
        <v>1534</v>
      </c>
      <c r="AB237" s="3330" t="s">
        <v>1534</v>
      </c>
      <c r="AC237" s="3330" t="s">
        <v>1534</v>
      </c>
      <c r="AD237" s="3329">
        <v>14.99</v>
      </c>
      <c r="AE237" s="2584">
        <v>1400</v>
      </c>
      <c r="AF237" s="3422">
        <f t="shared" ref="AF237:AF239" si="0">AD237/AE237</f>
        <v>1.0707142857142858E-2</v>
      </c>
      <c r="AG237" s="3650">
        <v>0.2</v>
      </c>
      <c r="AH237" s="2641" t="s">
        <v>1534</v>
      </c>
      <c r="AI237" s="2641" t="s">
        <v>1534</v>
      </c>
      <c r="AJ237" s="3473" t="s">
        <v>1534</v>
      </c>
      <c r="AK237" s="2574"/>
    </row>
    <row r="238" spans="2:37" s="2454" customFormat="1" x14ac:dyDescent="0.2">
      <c r="B238" s="3914" t="s">
        <v>6571</v>
      </c>
      <c r="C238" s="3915"/>
      <c r="D238" s="3329">
        <v>2461</v>
      </c>
      <c r="E238" s="3329">
        <v>19.989999999999998</v>
      </c>
      <c r="F238" s="3330" t="s">
        <v>1534</v>
      </c>
      <c r="G238" s="3330" t="s">
        <v>1534</v>
      </c>
      <c r="H238" s="3330" t="s">
        <v>1534</v>
      </c>
      <c r="I238" s="3330" t="s">
        <v>1534</v>
      </c>
      <c r="J238" s="3330" t="s">
        <v>1534</v>
      </c>
      <c r="K238" s="3330" t="s">
        <v>1534</v>
      </c>
      <c r="L238" s="3330" t="s">
        <v>1534</v>
      </c>
      <c r="M238" s="3330" t="s">
        <v>1534</v>
      </c>
      <c r="N238" s="3330" t="s">
        <v>1534</v>
      </c>
      <c r="O238" s="3330" t="s">
        <v>1534</v>
      </c>
      <c r="P238" s="3330" t="s">
        <v>1534</v>
      </c>
      <c r="Q238" s="3330" t="s">
        <v>1534</v>
      </c>
      <c r="R238" s="3330" t="s">
        <v>1534</v>
      </c>
      <c r="S238" s="3330" t="s">
        <v>1534</v>
      </c>
      <c r="T238" s="3330" t="s">
        <v>1534</v>
      </c>
      <c r="U238" s="3330" t="s">
        <v>1534</v>
      </c>
      <c r="V238" s="3330" t="s">
        <v>1534</v>
      </c>
      <c r="W238" s="3330" t="s">
        <v>1534</v>
      </c>
      <c r="X238" s="3330" t="s">
        <v>1534</v>
      </c>
      <c r="Y238" s="3330" t="s">
        <v>1534</v>
      </c>
      <c r="Z238" s="3330" t="s">
        <v>1534</v>
      </c>
      <c r="AA238" s="3330" t="s">
        <v>1534</v>
      </c>
      <c r="AB238" s="3330" t="s">
        <v>1534</v>
      </c>
      <c r="AC238" s="3330" t="s">
        <v>1534</v>
      </c>
      <c r="AD238" s="3329">
        <v>19.989999999999998</v>
      </c>
      <c r="AE238" s="2584">
        <v>2000</v>
      </c>
      <c r="AF238" s="3422">
        <f t="shared" si="0"/>
        <v>9.9949999999999987E-3</v>
      </c>
      <c r="AG238" s="3650">
        <v>0.2</v>
      </c>
      <c r="AH238" s="2641" t="s">
        <v>1534</v>
      </c>
      <c r="AI238" s="2641" t="s">
        <v>1534</v>
      </c>
      <c r="AJ238" s="3473" t="s">
        <v>1534</v>
      </c>
      <c r="AK238" s="2574"/>
    </row>
    <row r="239" spans="2:37" s="2454" customFormat="1" ht="13.5" thickBot="1" x14ac:dyDescent="0.25">
      <c r="B239" s="3909" t="s">
        <v>6572</v>
      </c>
      <c r="C239" s="3910"/>
      <c r="D239" s="3055">
        <v>2462</v>
      </c>
      <c r="E239" s="3055">
        <v>29.99</v>
      </c>
      <c r="F239" s="3056" t="s">
        <v>1534</v>
      </c>
      <c r="G239" s="3056" t="s">
        <v>1534</v>
      </c>
      <c r="H239" s="3056" t="s">
        <v>1534</v>
      </c>
      <c r="I239" s="3056" t="s">
        <v>1534</v>
      </c>
      <c r="J239" s="3056" t="s">
        <v>1534</v>
      </c>
      <c r="K239" s="3056" t="s">
        <v>1534</v>
      </c>
      <c r="L239" s="3056" t="s">
        <v>1534</v>
      </c>
      <c r="M239" s="3056" t="s">
        <v>1534</v>
      </c>
      <c r="N239" s="3056" t="s">
        <v>1534</v>
      </c>
      <c r="O239" s="3056" t="s">
        <v>1534</v>
      </c>
      <c r="P239" s="3056" t="s">
        <v>1534</v>
      </c>
      <c r="Q239" s="3056" t="s">
        <v>1534</v>
      </c>
      <c r="R239" s="3056" t="s">
        <v>1534</v>
      </c>
      <c r="S239" s="3056" t="s">
        <v>1534</v>
      </c>
      <c r="T239" s="3056" t="s">
        <v>1534</v>
      </c>
      <c r="U239" s="3056" t="s">
        <v>1534</v>
      </c>
      <c r="V239" s="3056" t="s">
        <v>1534</v>
      </c>
      <c r="W239" s="3056" t="s">
        <v>1534</v>
      </c>
      <c r="X239" s="3056" t="s">
        <v>1534</v>
      </c>
      <c r="Y239" s="3056" t="s">
        <v>1534</v>
      </c>
      <c r="Z239" s="3056" t="s">
        <v>1534</v>
      </c>
      <c r="AA239" s="3056" t="s">
        <v>1534</v>
      </c>
      <c r="AB239" s="3056" t="s">
        <v>1534</v>
      </c>
      <c r="AC239" s="3056" t="s">
        <v>1534</v>
      </c>
      <c r="AD239" s="3055">
        <v>29.99</v>
      </c>
      <c r="AE239" s="2626">
        <v>3000</v>
      </c>
      <c r="AF239" s="3423">
        <f t="shared" si="0"/>
        <v>9.9966666666666659E-3</v>
      </c>
      <c r="AG239" s="3651">
        <v>0.2</v>
      </c>
      <c r="AH239" s="2644" t="s">
        <v>1534</v>
      </c>
      <c r="AI239" s="2644" t="s">
        <v>1534</v>
      </c>
      <c r="AJ239" s="3475" t="s">
        <v>1534</v>
      </c>
      <c r="AK239" s="2574"/>
    </row>
    <row r="240" spans="2:37" s="2454" customFormat="1" ht="13.5" thickBot="1" x14ac:dyDescent="0.25">
      <c r="B240" s="2575"/>
      <c r="C240" s="2568"/>
      <c r="D240" s="2909"/>
      <c r="E240" s="2909"/>
      <c r="F240" s="2909"/>
      <c r="G240" s="2909"/>
      <c r="H240" s="2568"/>
      <c r="I240" s="2569"/>
      <c r="J240" s="2569"/>
      <c r="K240" s="2569"/>
      <c r="L240" s="2569"/>
      <c r="M240" s="2568"/>
      <c r="N240" s="2569"/>
      <c r="O240" s="2569"/>
      <c r="P240" s="2569"/>
      <c r="Q240" s="2569"/>
      <c r="R240" s="2569"/>
      <c r="S240" s="2568"/>
      <c r="T240" s="2567"/>
      <c r="U240" s="2567"/>
      <c r="V240" s="2567"/>
      <c r="W240" s="2567"/>
      <c r="X240" s="2567"/>
      <c r="Y240" s="2567"/>
      <c r="Z240" s="2567"/>
      <c r="AA240" s="2567"/>
      <c r="AB240" s="2567"/>
      <c r="AC240" s="2567"/>
      <c r="AD240" s="2567"/>
      <c r="AE240" s="2567"/>
      <c r="AF240" s="2567"/>
      <c r="AG240" s="2567"/>
      <c r="AH240" s="2567"/>
      <c r="AI240" s="2567"/>
      <c r="AJ240" s="2567"/>
      <c r="AK240" s="2574"/>
    </row>
    <row r="241" spans="2:37" s="2454" customFormat="1" ht="13.5" thickBot="1" x14ac:dyDescent="0.25">
      <c r="B241" s="3834" t="s">
        <v>4996</v>
      </c>
      <c r="C241" s="3835"/>
      <c r="D241" s="5338" t="s">
        <v>1417</v>
      </c>
      <c r="E241" s="5339"/>
      <c r="F241" s="5339"/>
      <c r="G241" s="5339"/>
      <c r="H241" s="5339"/>
      <c r="I241" s="5339"/>
      <c r="J241" s="5339"/>
      <c r="K241" s="5339"/>
      <c r="L241" s="5339"/>
      <c r="M241" s="5339"/>
      <c r="N241" s="5339"/>
      <c r="O241" s="5339"/>
      <c r="P241" s="5339"/>
      <c r="Q241" s="5339"/>
      <c r="R241" s="5339"/>
      <c r="S241" s="5339"/>
      <c r="T241" s="5339"/>
      <c r="U241" s="5339"/>
      <c r="V241" s="5339"/>
      <c r="W241" s="5339"/>
      <c r="X241" s="5339"/>
      <c r="Y241" s="5339"/>
      <c r="Z241" s="5339"/>
      <c r="AA241" s="5339"/>
      <c r="AB241" s="5339"/>
      <c r="AC241" s="5339"/>
      <c r="AD241" s="5339"/>
      <c r="AE241" s="5339"/>
      <c r="AF241" s="5339"/>
      <c r="AG241" s="5339"/>
      <c r="AH241" s="5339"/>
      <c r="AI241" s="5339"/>
      <c r="AJ241" s="5340"/>
      <c r="AK241" s="2574"/>
    </row>
    <row r="242" spans="2:37" s="2454" customFormat="1" ht="13.5" thickBot="1" x14ac:dyDescent="0.25">
      <c r="B242" s="3834" t="s">
        <v>4997</v>
      </c>
      <c r="C242" s="3835"/>
      <c r="D242" s="5338" t="s">
        <v>6573</v>
      </c>
      <c r="E242" s="5339"/>
      <c r="F242" s="5339"/>
      <c r="G242" s="5339"/>
      <c r="H242" s="5339"/>
      <c r="I242" s="5339"/>
      <c r="J242" s="5339"/>
      <c r="K242" s="5339"/>
      <c r="L242" s="5339"/>
      <c r="M242" s="5339"/>
      <c r="N242" s="5339"/>
      <c r="O242" s="5339"/>
      <c r="P242" s="5339"/>
      <c r="Q242" s="5339"/>
      <c r="R242" s="5339"/>
      <c r="S242" s="5339"/>
      <c r="T242" s="5339"/>
      <c r="U242" s="5339"/>
      <c r="V242" s="5339"/>
      <c r="W242" s="5339"/>
      <c r="X242" s="5339"/>
      <c r="Y242" s="5339"/>
      <c r="Z242" s="5339"/>
      <c r="AA242" s="5339"/>
      <c r="AB242" s="5339"/>
      <c r="AC242" s="5339"/>
      <c r="AD242" s="5339"/>
      <c r="AE242" s="5339"/>
      <c r="AF242" s="5339"/>
      <c r="AG242" s="5339"/>
      <c r="AH242" s="5339"/>
      <c r="AI242" s="5339"/>
      <c r="AJ242" s="5340"/>
      <c r="AK242" s="2574"/>
    </row>
    <row r="243" spans="2:37" s="2454" customFormat="1" ht="15.75" thickBot="1" x14ac:dyDescent="0.25">
      <c r="B243" s="3938"/>
      <c r="C243" s="3939"/>
      <c r="D243" s="3940"/>
      <c r="E243" s="3940"/>
      <c r="F243" s="3940"/>
      <c r="G243" s="3940"/>
      <c r="H243" s="2576"/>
      <c r="I243" s="2576"/>
      <c r="J243" s="2576"/>
      <c r="K243" s="2576"/>
      <c r="L243" s="2576"/>
      <c r="M243" s="2576"/>
      <c r="N243" s="2576"/>
      <c r="O243" s="2576"/>
      <c r="P243" s="2576"/>
      <c r="Q243" s="2576"/>
      <c r="R243" s="2576"/>
      <c r="S243" s="2576"/>
      <c r="T243" s="2577"/>
      <c r="U243" s="2577"/>
      <c r="V243" s="2577"/>
      <c r="W243" s="2577"/>
      <c r="X243" s="2577"/>
      <c r="Y243" s="2577"/>
      <c r="Z243" s="2577"/>
      <c r="AA243" s="2577"/>
      <c r="AB243" s="2577"/>
      <c r="AC243" s="2577"/>
      <c r="AD243" s="2577"/>
      <c r="AE243" s="2577"/>
      <c r="AF243" s="2577"/>
      <c r="AG243" s="2577"/>
      <c r="AH243" s="2577"/>
      <c r="AI243" s="2577"/>
      <c r="AJ243" s="2577"/>
      <c r="AK243" s="2579"/>
    </row>
    <row r="244" spans="2:37" s="2454" customFormat="1" x14ac:dyDescent="0.2">
      <c r="B244" s="3235"/>
      <c r="C244" s="3235"/>
      <c r="D244" s="2877"/>
      <c r="E244" s="2877"/>
      <c r="F244" s="2877"/>
      <c r="G244" s="2878"/>
      <c r="H244" s="2879"/>
      <c r="I244" s="2877"/>
      <c r="J244" s="2877"/>
    </row>
    <row r="245" spans="2:37" s="2454" customFormat="1" ht="13.5" thickBot="1" x14ac:dyDescent="0.25">
      <c r="B245" s="3235"/>
      <c r="C245" s="3235"/>
      <c r="D245" s="2877"/>
      <c r="E245" s="2877"/>
      <c r="F245" s="2877"/>
      <c r="G245" s="2878"/>
      <c r="H245" s="2879"/>
      <c r="I245" s="2877"/>
      <c r="J245" s="2877"/>
    </row>
    <row r="246" spans="2:37" s="2454" customFormat="1" ht="20.25" x14ac:dyDescent="0.2">
      <c r="B246" s="3839" t="s">
        <v>5005</v>
      </c>
      <c r="C246" s="3840"/>
      <c r="D246" s="3840"/>
      <c r="E246" s="3840"/>
      <c r="F246" s="3840"/>
      <c r="G246" s="3840"/>
      <c r="H246" s="3840"/>
      <c r="I246" s="3840"/>
      <c r="J246" s="3840"/>
      <c r="K246" s="3840"/>
      <c r="L246" s="3840"/>
      <c r="M246" s="3840"/>
      <c r="N246" s="3840"/>
      <c r="O246" s="3840"/>
      <c r="P246" s="3840"/>
      <c r="Q246" s="3840"/>
      <c r="R246" s="3840"/>
      <c r="S246" s="3840"/>
      <c r="T246" s="3840"/>
      <c r="U246" s="3840"/>
      <c r="V246" s="3840"/>
      <c r="W246" s="3840"/>
      <c r="X246" s="3840"/>
      <c r="Y246" s="3840"/>
      <c r="Z246" s="3840"/>
      <c r="AA246" s="3840"/>
      <c r="AB246" s="3840"/>
      <c r="AC246" s="3840"/>
      <c r="AD246" s="3840"/>
      <c r="AE246" s="3840"/>
      <c r="AF246" s="3840"/>
      <c r="AG246" s="3840"/>
      <c r="AH246" s="3840"/>
      <c r="AI246" s="3840"/>
      <c r="AJ246" s="3840"/>
      <c r="AK246" s="3841"/>
    </row>
    <row r="247" spans="2:37" s="2454" customFormat="1" x14ac:dyDescent="0.2">
      <c r="B247" s="2572"/>
      <c r="C247" s="3569"/>
      <c r="D247" s="3569"/>
      <c r="E247" s="3569"/>
      <c r="F247" s="3569"/>
      <c r="G247" s="2573"/>
      <c r="H247" s="2573"/>
      <c r="I247" s="2573"/>
      <c r="J247" s="2573"/>
      <c r="K247" s="2573"/>
      <c r="L247" s="2573"/>
      <c r="M247" s="2573"/>
      <c r="N247" s="2573"/>
      <c r="O247" s="2573"/>
      <c r="P247" s="2573"/>
      <c r="Q247" s="2573"/>
      <c r="R247" s="2573"/>
      <c r="S247" s="2573"/>
      <c r="T247" s="2573"/>
      <c r="U247" s="2573"/>
      <c r="V247" s="2573"/>
      <c r="W247" s="2573"/>
      <c r="X247" s="2573"/>
      <c r="Y247" s="2573"/>
      <c r="Z247" s="2573"/>
      <c r="AA247" s="2573"/>
      <c r="AB247" s="2573"/>
      <c r="AC247" s="2573"/>
      <c r="AD247" s="2573"/>
      <c r="AE247" s="2573"/>
      <c r="AF247" s="2573"/>
      <c r="AG247" s="2573"/>
      <c r="AH247" s="2573"/>
      <c r="AI247" s="2573"/>
      <c r="AJ247" s="2573"/>
      <c r="AK247" s="2574"/>
    </row>
    <row r="248" spans="2:37" s="2454" customFormat="1" x14ac:dyDescent="0.2">
      <c r="B248" s="2572" t="s">
        <v>4992</v>
      </c>
      <c r="C248" s="3569"/>
      <c r="D248" s="3842" t="s">
        <v>6485</v>
      </c>
      <c r="E248" s="3842"/>
      <c r="F248" s="3842"/>
      <c r="G248" s="2573"/>
      <c r="H248" s="2573"/>
      <c r="I248" s="2573"/>
      <c r="J248" s="2573"/>
      <c r="K248" s="2573"/>
      <c r="L248" s="2573"/>
      <c r="M248" s="2573"/>
      <c r="N248" s="2573"/>
      <c r="O248" s="2573"/>
      <c r="P248" s="2573"/>
      <c r="Q248" s="2573"/>
      <c r="R248" s="2573"/>
      <c r="S248" s="2573"/>
      <c r="T248" s="2573"/>
      <c r="U248" s="2573"/>
      <c r="V248" s="2573"/>
      <c r="W248" s="2573"/>
      <c r="X248" s="2573"/>
      <c r="Y248" s="2573"/>
      <c r="Z248" s="2573"/>
      <c r="AA248" s="2573"/>
      <c r="AB248" s="2573"/>
      <c r="AC248" s="2573"/>
      <c r="AD248" s="2573"/>
      <c r="AE248" s="2573"/>
      <c r="AF248" s="2573"/>
      <c r="AG248" s="2573"/>
      <c r="AH248" s="2573"/>
      <c r="AI248" s="2573"/>
      <c r="AJ248" s="2573"/>
      <c r="AK248" s="2574"/>
    </row>
    <row r="249" spans="2:37" s="2454" customFormat="1" ht="13.5" thickBot="1" x14ac:dyDescent="0.25">
      <c r="B249" s="3863" t="s">
        <v>5006</v>
      </c>
      <c r="C249" s="3864"/>
      <c r="D249" s="3843">
        <v>41729</v>
      </c>
      <c r="E249" s="3843"/>
      <c r="F249" s="3569"/>
      <c r="G249" s="2573"/>
      <c r="H249" s="2573"/>
      <c r="I249" s="2573"/>
      <c r="J249" s="2573"/>
      <c r="K249" s="2573"/>
      <c r="L249" s="2573"/>
      <c r="M249" s="2573"/>
      <c r="N249" s="2573"/>
      <c r="O249" s="2573"/>
      <c r="P249" s="2573"/>
      <c r="Q249" s="2573"/>
      <c r="R249" s="2573"/>
      <c r="S249" s="2573"/>
      <c r="T249" s="2573"/>
      <c r="U249" s="2573"/>
      <c r="V249" s="2573"/>
      <c r="W249" s="2573"/>
      <c r="X249" s="2573"/>
      <c r="Y249" s="2573"/>
      <c r="Z249" s="2573"/>
      <c r="AA249" s="2573"/>
      <c r="AB249" s="2573"/>
      <c r="AC249" s="2573"/>
      <c r="AD249" s="2573"/>
      <c r="AE249" s="2573"/>
      <c r="AF249" s="2573"/>
      <c r="AG249" s="2573"/>
      <c r="AH249" s="2573"/>
      <c r="AI249" s="2573"/>
      <c r="AJ249" s="2573"/>
      <c r="AK249" s="2574"/>
    </row>
    <row r="250" spans="2:37" s="2454" customFormat="1" ht="55.5" customHeight="1" thickBot="1" x14ac:dyDescent="0.25">
      <c r="B250" s="3844" t="s">
        <v>5007</v>
      </c>
      <c r="C250" s="3871"/>
      <c r="D250" s="3872" t="s">
        <v>6486</v>
      </c>
      <c r="E250" s="3847"/>
      <c r="F250" s="3847"/>
      <c r="G250" s="3847"/>
      <c r="H250" s="3847"/>
      <c r="I250" s="3847"/>
      <c r="J250" s="3847"/>
      <c r="K250" s="3847"/>
      <c r="L250" s="3847"/>
      <c r="M250" s="3847"/>
      <c r="N250" s="3847"/>
      <c r="O250" s="3847"/>
      <c r="P250" s="3847"/>
      <c r="Q250" s="3848"/>
      <c r="R250" s="2573"/>
      <c r="S250" s="2573"/>
      <c r="T250" s="2573"/>
      <c r="U250" s="2573"/>
      <c r="V250" s="2573"/>
      <c r="W250" s="2573"/>
      <c r="X250" s="2573"/>
      <c r="Y250" s="2573"/>
      <c r="Z250" s="2573"/>
      <c r="AA250" s="2573"/>
      <c r="AB250" s="2573"/>
      <c r="AC250" s="2573"/>
      <c r="AD250" s="2573"/>
      <c r="AE250" s="2573"/>
      <c r="AF250" s="2573"/>
      <c r="AG250" s="2573"/>
      <c r="AH250" s="2573"/>
      <c r="AI250" s="2573"/>
      <c r="AJ250" s="2573"/>
      <c r="AK250" s="2574"/>
    </row>
    <row r="251" spans="2:37" s="2454" customFormat="1" ht="13.5" thickBot="1" x14ac:dyDescent="0.25">
      <c r="B251" s="3865"/>
      <c r="C251" s="3849"/>
      <c r="D251" s="3849"/>
      <c r="E251" s="3849"/>
      <c r="F251" s="3849"/>
      <c r="G251" s="3849"/>
      <c r="H251" s="3849"/>
      <c r="I251" s="3849"/>
      <c r="J251" s="3849"/>
      <c r="K251" s="3849"/>
      <c r="L251" s="3849"/>
      <c r="M251" s="3849"/>
      <c r="N251" s="3849"/>
      <c r="O251" s="3849"/>
      <c r="P251" s="3849"/>
      <c r="Q251" s="3849"/>
      <c r="R251" s="2573"/>
      <c r="S251" s="2573"/>
      <c r="T251" s="2573"/>
      <c r="U251" s="2573"/>
      <c r="V251" s="2573"/>
      <c r="W251" s="2573"/>
      <c r="X251" s="2573"/>
      <c r="Y251" s="2573"/>
      <c r="Z251" s="2573"/>
      <c r="AA251" s="2573"/>
      <c r="AB251" s="2573"/>
      <c r="AC251" s="2573"/>
      <c r="AD251" s="2573"/>
      <c r="AE251" s="2573"/>
      <c r="AF251" s="2573"/>
      <c r="AG251" s="2573"/>
      <c r="AH251" s="2573"/>
      <c r="AI251" s="2573"/>
      <c r="AJ251" s="2573"/>
      <c r="AK251" s="2574"/>
    </row>
    <row r="252" spans="2:37" s="2454" customFormat="1" ht="13.5" thickBot="1" x14ac:dyDescent="0.25">
      <c r="B252" s="3827" t="s">
        <v>5008</v>
      </c>
      <c r="C252" s="3827"/>
      <c r="D252" s="3827" t="s">
        <v>4998</v>
      </c>
      <c r="E252" s="3827" t="s">
        <v>5009</v>
      </c>
      <c r="F252" s="3850" t="s">
        <v>224</v>
      </c>
      <c r="G252" s="3850"/>
      <c r="H252" s="3850"/>
      <c r="I252" s="3850"/>
      <c r="J252" s="3850"/>
      <c r="K252" s="3850"/>
      <c r="L252" s="3850"/>
      <c r="M252" s="3850"/>
      <c r="N252" s="3850"/>
      <c r="O252" s="3850"/>
      <c r="P252" s="3850"/>
      <c r="Q252" s="3850"/>
      <c r="R252" s="3850"/>
      <c r="S252" s="3850" t="s">
        <v>340</v>
      </c>
      <c r="T252" s="3850"/>
      <c r="U252" s="3850"/>
      <c r="V252" s="3850"/>
      <c r="W252" s="3850"/>
      <c r="X252" s="3850"/>
      <c r="Y252" s="3850"/>
      <c r="Z252" s="3850"/>
      <c r="AA252" s="3850"/>
      <c r="AB252" s="3850"/>
      <c r="AC252" s="3850"/>
      <c r="AD252" s="3850" t="s">
        <v>225</v>
      </c>
      <c r="AE252" s="3850"/>
      <c r="AF252" s="3850"/>
      <c r="AG252" s="3850"/>
      <c r="AH252" s="3851" t="s">
        <v>4993</v>
      </c>
      <c r="AI252" s="3851"/>
      <c r="AJ252" s="3851"/>
      <c r="AK252" s="2574"/>
    </row>
    <row r="253" spans="2:37" s="2454" customFormat="1" ht="13.5" thickBot="1" x14ac:dyDescent="0.25">
      <c r="B253" s="3828"/>
      <c r="C253" s="3828"/>
      <c r="D253" s="3828"/>
      <c r="E253" s="3828"/>
      <c r="F253" s="3828" t="s">
        <v>5010</v>
      </c>
      <c r="G253" s="3828" t="s">
        <v>5011</v>
      </c>
      <c r="H253" s="3827" t="s">
        <v>5012</v>
      </c>
      <c r="I253" s="3830" t="s">
        <v>5013</v>
      </c>
      <c r="J253" s="3830" t="s">
        <v>5014</v>
      </c>
      <c r="K253" s="3829" t="s">
        <v>5015</v>
      </c>
      <c r="L253" s="3829" t="s">
        <v>5016</v>
      </c>
      <c r="M253" s="3830" t="s">
        <v>5017</v>
      </c>
      <c r="N253" s="3830"/>
      <c r="O253" s="3829" t="s">
        <v>5018</v>
      </c>
      <c r="P253" s="3829" t="s">
        <v>5019</v>
      </c>
      <c r="Q253" s="3829" t="s">
        <v>5020</v>
      </c>
      <c r="R253" s="3829" t="s">
        <v>5021</v>
      </c>
      <c r="S253" s="3827" t="s">
        <v>5022</v>
      </c>
      <c r="T253" s="3827" t="s">
        <v>5023</v>
      </c>
      <c r="U253" s="3827" t="s">
        <v>5024</v>
      </c>
      <c r="V253" s="3827" t="s">
        <v>5025</v>
      </c>
      <c r="W253" s="3827" t="s">
        <v>5026</v>
      </c>
      <c r="X253" s="3827" t="s">
        <v>5027</v>
      </c>
      <c r="Y253" s="3827" t="s">
        <v>5028</v>
      </c>
      <c r="Z253" s="3827" t="s">
        <v>5029</v>
      </c>
      <c r="AA253" s="3827" t="s">
        <v>5030</v>
      </c>
      <c r="AB253" s="3830" t="s">
        <v>5031</v>
      </c>
      <c r="AC253" s="3830" t="s">
        <v>5032</v>
      </c>
      <c r="AD253" s="3827" t="s">
        <v>5033</v>
      </c>
      <c r="AE253" s="3827" t="s">
        <v>5034</v>
      </c>
      <c r="AF253" s="3827" t="s">
        <v>5035</v>
      </c>
      <c r="AG253" s="3827" t="s">
        <v>5036</v>
      </c>
      <c r="AH253" s="3827" t="s">
        <v>1154</v>
      </c>
      <c r="AI253" s="3827" t="s">
        <v>4994</v>
      </c>
      <c r="AJ253" s="3827" t="s">
        <v>4995</v>
      </c>
      <c r="AK253" s="2574"/>
    </row>
    <row r="254" spans="2:37" s="2454" customFormat="1" ht="13.5" thickBot="1" x14ac:dyDescent="0.25">
      <c r="B254" s="3828"/>
      <c r="C254" s="3828"/>
      <c r="D254" s="3828"/>
      <c r="E254" s="3828"/>
      <c r="F254" s="3828"/>
      <c r="G254" s="3828"/>
      <c r="H254" s="3828"/>
      <c r="I254" s="3829"/>
      <c r="J254" s="3829"/>
      <c r="K254" s="3829"/>
      <c r="L254" s="3829"/>
      <c r="M254" s="3565" t="s">
        <v>5037</v>
      </c>
      <c r="N254" s="3566" t="s">
        <v>2798</v>
      </c>
      <c r="O254" s="3829"/>
      <c r="P254" s="3829"/>
      <c r="Q254" s="3829"/>
      <c r="R254" s="3829"/>
      <c r="S254" s="3828"/>
      <c r="T254" s="3828"/>
      <c r="U254" s="3828"/>
      <c r="V254" s="3828"/>
      <c r="W254" s="3828"/>
      <c r="X254" s="3828"/>
      <c r="Y254" s="3828"/>
      <c r="Z254" s="3828"/>
      <c r="AA254" s="3828"/>
      <c r="AB254" s="3829"/>
      <c r="AC254" s="3829"/>
      <c r="AD254" s="3828"/>
      <c r="AE254" s="3828"/>
      <c r="AF254" s="3828"/>
      <c r="AG254" s="3828"/>
      <c r="AH254" s="3828"/>
      <c r="AI254" s="3828"/>
      <c r="AJ254" s="3828"/>
      <c r="AK254" s="2574"/>
    </row>
    <row r="255" spans="2:37" s="2454" customFormat="1" ht="77.25" thickBot="1" x14ac:dyDescent="0.25">
      <c r="B255" s="5341" t="s">
        <v>6487</v>
      </c>
      <c r="C255" s="5342"/>
      <c r="D255" s="3194" t="s">
        <v>6488</v>
      </c>
      <c r="E255" s="3575" t="s">
        <v>6489</v>
      </c>
      <c r="F255" s="3248" t="s">
        <v>1417</v>
      </c>
      <c r="G255" s="3576" t="s">
        <v>1417</v>
      </c>
      <c r="H255" s="3577" t="s">
        <v>1417</v>
      </c>
      <c r="I255" s="3577" t="s">
        <v>1417</v>
      </c>
      <c r="J255" s="3577" t="s">
        <v>1417</v>
      </c>
      <c r="K255" s="3576" t="s">
        <v>1417</v>
      </c>
      <c r="L255" s="3578">
        <v>0.08</v>
      </c>
      <c r="M255" s="3247" t="s">
        <v>1417</v>
      </c>
      <c r="N255" s="2729" t="s">
        <v>1417</v>
      </c>
      <c r="O255" s="3200">
        <v>0.08</v>
      </c>
      <c r="P255" s="3200">
        <v>0.08</v>
      </c>
      <c r="Q255" s="3576" t="s">
        <v>1417</v>
      </c>
      <c r="R255" s="3576" t="s">
        <v>1417</v>
      </c>
      <c r="S255" s="2730" t="s">
        <v>1417</v>
      </c>
      <c r="T255" s="3576" t="s">
        <v>1417</v>
      </c>
      <c r="U255" s="3579" t="s">
        <v>1417</v>
      </c>
      <c r="V255" s="3579" t="s">
        <v>1417</v>
      </c>
      <c r="W255" s="3205">
        <v>0.05</v>
      </c>
      <c r="X255" s="3579" t="s">
        <v>1417</v>
      </c>
      <c r="Y255" s="3579" t="s">
        <v>1417</v>
      </c>
      <c r="Z255" s="3579" t="s">
        <v>1417</v>
      </c>
      <c r="AA255" s="3579" t="s">
        <v>1417</v>
      </c>
      <c r="AB255" s="3158">
        <v>0.06</v>
      </c>
      <c r="AC255" s="3579" t="s">
        <v>1417</v>
      </c>
      <c r="AD255" s="3579" t="s">
        <v>1417</v>
      </c>
      <c r="AE255" s="3579" t="s">
        <v>1417</v>
      </c>
      <c r="AF255" s="3579" t="s">
        <v>1417</v>
      </c>
      <c r="AG255" s="3579" t="s">
        <v>1417</v>
      </c>
      <c r="AH255" s="3579" t="s">
        <v>1417</v>
      </c>
      <c r="AI255" s="3579" t="s">
        <v>1417</v>
      </c>
      <c r="AJ255" s="3580" t="s">
        <v>1417</v>
      </c>
      <c r="AK255" s="2574"/>
    </row>
    <row r="256" spans="2:37" s="2454" customFormat="1" ht="13.5" thickBot="1" x14ac:dyDescent="0.25">
      <c r="B256" s="2575"/>
      <c r="C256" s="2568"/>
      <c r="D256" s="2909"/>
      <c r="E256" s="2909"/>
      <c r="F256" s="2909"/>
      <c r="G256" s="2909"/>
      <c r="H256" s="2568"/>
      <c r="I256" s="2569"/>
      <c r="J256" s="2569"/>
      <c r="K256" s="2569"/>
      <c r="L256" s="2569"/>
      <c r="M256" s="2568"/>
      <c r="N256" s="2569"/>
      <c r="O256" s="2569"/>
      <c r="P256" s="2569"/>
      <c r="Q256" s="2569"/>
      <c r="R256" s="2569"/>
      <c r="S256" s="2568"/>
      <c r="T256" s="2567"/>
      <c r="U256" s="2567"/>
      <c r="V256" s="2567"/>
      <c r="W256" s="2567"/>
      <c r="X256" s="2567"/>
      <c r="Y256" s="2567"/>
      <c r="Z256" s="2567"/>
      <c r="AA256" s="2567"/>
      <c r="AB256" s="2567"/>
      <c r="AC256" s="2567"/>
      <c r="AD256" s="2567"/>
      <c r="AE256" s="2567"/>
      <c r="AF256" s="2567"/>
      <c r="AG256" s="2567"/>
      <c r="AH256" s="2567"/>
      <c r="AI256" s="2567"/>
      <c r="AJ256" s="2567"/>
      <c r="AK256" s="2574"/>
    </row>
    <row r="257" spans="2:37" s="2454" customFormat="1" ht="13.5" thickBot="1" x14ac:dyDescent="0.25">
      <c r="B257" s="3834" t="s">
        <v>4996</v>
      </c>
      <c r="C257" s="3835"/>
      <c r="D257" s="5338" t="s">
        <v>6490</v>
      </c>
      <c r="E257" s="5339"/>
      <c r="F257" s="5339"/>
      <c r="G257" s="5339"/>
      <c r="H257" s="5339"/>
      <c r="I257" s="5339"/>
      <c r="J257" s="5339"/>
      <c r="K257" s="5339"/>
      <c r="L257" s="5339"/>
      <c r="M257" s="5339"/>
      <c r="N257" s="5339"/>
      <c r="O257" s="5339"/>
      <c r="P257" s="5339"/>
      <c r="Q257" s="5339"/>
      <c r="R257" s="5339"/>
      <c r="S257" s="5339"/>
      <c r="T257" s="5339"/>
      <c r="U257" s="5339"/>
      <c r="V257" s="5339"/>
      <c r="W257" s="5339"/>
      <c r="X257" s="5339"/>
      <c r="Y257" s="5339"/>
      <c r="Z257" s="5339"/>
      <c r="AA257" s="5339"/>
      <c r="AB257" s="5339"/>
      <c r="AC257" s="5339"/>
      <c r="AD257" s="5339"/>
      <c r="AE257" s="5339"/>
      <c r="AF257" s="5339"/>
      <c r="AG257" s="5339"/>
      <c r="AH257" s="5339"/>
      <c r="AI257" s="5339"/>
      <c r="AJ257" s="5340"/>
      <c r="AK257" s="2574"/>
    </row>
    <row r="258" spans="2:37" s="2454" customFormat="1" ht="13.5" thickBot="1" x14ac:dyDescent="0.25">
      <c r="B258" s="3834" t="s">
        <v>4997</v>
      </c>
      <c r="C258" s="3835"/>
      <c r="D258" s="5338" t="s">
        <v>6490</v>
      </c>
      <c r="E258" s="5339"/>
      <c r="F258" s="5339"/>
      <c r="G258" s="5339"/>
      <c r="H258" s="5339"/>
      <c r="I258" s="5339"/>
      <c r="J258" s="5339"/>
      <c r="K258" s="5339"/>
      <c r="L258" s="5339"/>
      <c r="M258" s="5339"/>
      <c r="N258" s="5339"/>
      <c r="O258" s="5339"/>
      <c r="P258" s="5339"/>
      <c r="Q258" s="5339"/>
      <c r="R258" s="5339"/>
      <c r="S258" s="5339"/>
      <c r="T258" s="5339"/>
      <c r="U258" s="5339"/>
      <c r="V258" s="5339"/>
      <c r="W258" s="5339"/>
      <c r="X258" s="5339"/>
      <c r="Y258" s="5339"/>
      <c r="Z258" s="5339"/>
      <c r="AA258" s="5339"/>
      <c r="AB258" s="5339"/>
      <c r="AC258" s="5339"/>
      <c r="AD258" s="5339"/>
      <c r="AE258" s="5339"/>
      <c r="AF258" s="5339"/>
      <c r="AG258" s="5339"/>
      <c r="AH258" s="5339"/>
      <c r="AI258" s="5339"/>
      <c r="AJ258" s="5340"/>
      <c r="AK258" s="2574"/>
    </row>
    <row r="259" spans="2:37" s="2454" customFormat="1" ht="15.75" thickBot="1" x14ac:dyDescent="0.25">
      <c r="B259" s="3938"/>
      <c r="C259" s="3939"/>
      <c r="D259" s="3940"/>
      <c r="E259" s="3940"/>
      <c r="F259" s="3940"/>
      <c r="G259" s="3940"/>
      <c r="H259" s="2576"/>
      <c r="I259" s="2576"/>
      <c r="J259" s="2576"/>
      <c r="K259" s="2576"/>
      <c r="L259" s="2576"/>
      <c r="M259" s="2576"/>
      <c r="N259" s="2576"/>
      <c r="O259" s="2576"/>
      <c r="P259" s="2576"/>
      <c r="Q259" s="2576"/>
      <c r="R259" s="2576"/>
      <c r="S259" s="2576"/>
      <c r="T259" s="2577"/>
      <c r="U259" s="2577"/>
      <c r="V259" s="2577"/>
      <c r="W259" s="2577"/>
      <c r="X259" s="2577"/>
      <c r="Y259" s="2577"/>
      <c r="Z259" s="2577"/>
      <c r="AA259" s="2577"/>
      <c r="AB259" s="2577"/>
      <c r="AC259" s="2577"/>
      <c r="AD259" s="2577"/>
      <c r="AE259" s="2577"/>
      <c r="AF259" s="2577"/>
      <c r="AG259" s="2577"/>
      <c r="AH259" s="2577"/>
      <c r="AI259" s="2577"/>
      <c r="AJ259" s="2577"/>
      <c r="AK259" s="2579"/>
    </row>
    <row r="260" spans="2:37" s="2454" customFormat="1" x14ac:dyDescent="0.2">
      <c r="B260" s="3235"/>
      <c r="C260" s="3235"/>
      <c r="D260" s="2877"/>
      <c r="E260" s="2877"/>
      <c r="F260" s="2877"/>
      <c r="G260" s="2878"/>
      <c r="H260" s="2879"/>
      <c r="I260" s="2877"/>
      <c r="J260" s="2877"/>
    </row>
    <row r="261" spans="2:37" s="2454" customFormat="1" ht="13.5" thickBot="1" x14ac:dyDescent="0.25">
      <c r="B261" s="3235"/>
      <c r="C261" s="3235"/>
      <c r="D261" s="2877"/>
      <c r="E261" s="2877"/>
      <c r="F261" s="2877"/>
      <c r="G261" s="2878"/>
      <c r="H261" s="2879"/>
      <c r="I261" s="2877"/>
      <c r="J261" s="2877"/>
    </row>
    <row r="262" spans="2:37" s="2454" customFormat="1" ht="20.25" x14ac:dyDescent="0.2">
      <c r="B262" s="3839" t="s">
        <v>5005</v>
      </c>
      <c r="C262" s="3840"/>
      <c r="D262" s="3840"/>
      <c r="E262" s="3840"/>
      <c r="F262" s="3840"/>
      <c r="G262" s="3840"/>
      <c r="H262" s="3840"/>
      <c r="I262" s="3840"/>
      <c r="J262" s="3840"/>
      <c r="K262" s="3840"/>
      <c r="L262" s="3840"/>
      <c r="M262" s="3840"/>
      <c r="N262" s="3840"/>
      <c r="O262" s="3840"/>
      <c r="P262" s="3840"/>
      <c r="Q262" s="3840"/>
      <c r="R262" s="3840"/>
      <c r="S262" s="3840"/>
      <c r="T262" s="3840"/>
      <c r="U262" s="3840"/>
      <c r="V262" s="3840"/>
      <c r="W262" s="3840"/>
      <c r="X262" s="3840"/>
      <c r="Y262" s="3840"/>
      <c r="Z262" s="3840"/>
      <c r="AA262" s="3840"/>
      <c r="AB262" s="3840"/>
      <c r="AC262" s="3840"/>
      <c r="AD262" s="3840"/>
      <c r="AE262" s="3840"/>
      <c r="AF262" s="3840"/>
      <c r="AG262" s="3840"/>
      <c r="AH262" s="3840"/>
      <c r="AI262" s="3840"/>
      <c r="AJ262" s="3840"/>
      <c r="AK262" s="3841"/>
    </row>
    <row r="263" spans="2:37" s="2454" customFormat="1" x14ac:dyDescent="0.2">
      <c r="B263" s="2572"/>
      <c r="C263" s="3506"/>
      <c r="D263" s="3506"/>
      <c r="E263" s="3506"/>
      <c r="F263" s="3506"/>
      <c r="G263" s="2573"/>
      <c r="H263" s="2573"/>
      <c r="I263" s="2573"/>
      <c r="J263" s="2573"/>
      <c r="K263" s="2573"/>
      <c r="L263" s="2573"/>
      <c r="M263" s="2573"/>
      <c r="N263" s="2573"/>
      <c r="O263" s="2573"/>
      <c r="P263" s="2573"/>
      <c r="Q263" s="2573"/>
      <c r="R263" s="2573"/>
      <c r="S263" s="2573"/>
      <c r="T263" s="2573"/>
      <c r="U263" s="2573"/>
      <c r="V263" s="2573"/>
      <c r="W263" s="2573"/>
      <c r="X263" s="2573"/>
      <c r="Y263" s="2573"/>
      <c r="Z263" s="2573"/>
      <c r="AA263" s="2573"/>
      <c r="AB263" s="2573"/>
      <c r="AC263" s="2573"/>
      <c r="AD263" s="2573"/>
      <c r="AE263" s="2573"/>
      <c r="AF263" s="2573"/>
      <c r="AG263" s="2573"/>
      <c r="AH263" s="2573"/>
      <c r="AI263" s="2573"/>
      <c r="AJ263" s="2573"/>
      <c r="AK263" s="2574"/>
    </row>
    <row r="264" spans="2:37" s="2454" customFormat="1" x14ac:dyDescent="0.2">
      <c r="B264" s="2572" t="s">
        <v>4992</v>
      </c>
      <c r="C264" s="3506"/>
      <c r="D264" s="3842" t="s">
        <v>6360</v>
      </c>
      <c r="E264" s="3842"/>
      <c r="F264" s="3842"/>
      <c r="G264" s="2573"/>
      <c r="H264" s="2573"/>
      <c r="I264" s="2573"/>
      <c r="J264" s="2573"/>
      <c r="K264" s="2573"/>
      <c r="L264" s="2573"/>
      <c r="M264" s="2573"/>
      <c r="N264" s="2573"/>
      <c r="O264" s="2573"/>
      <c r="P264" s="2573"/>
      <c r="Q264" s="2573"/>
      <c r="R264" s="2573"/>
      <c r="S264" s="2573"/>
      <c r="T264" s="2573"/>
      <c r="U264" s="2573"/>
      <c r="V264" s="2573"/>
      <c r="W264" s="2573"/>
      <c r="X264" s="2573"/>
      <c r="Y264" s="2573"/>
      <c r="Z264" s="2573"/>
      <c r="AA264" s="2573"/>
      <c r="AB264" s="2573"/>
      <c r="AC264" s="2573"/>
      <c r="AD264" s="2573"/>
      <c r="AE264" s="2573"/>
      <c r="AF264" s="2573"/>
      <c r="AG264" s="2573"/>
      <c r="AH264" s="2573"/>
      <c r="AI264" s="2573"/>
      <c r="AJ264" s="2573"/>
      <c r="AK264" s="2574"/>
    </row>
    <row r="265" spans="2:37" s="2454" customFormat="1" ht="13.5" thickBot="1" x14ac:dyDescent="0.25">
      <c r="B265" s="3863" t="s">
        <v>5006</v>
      </c>
      <c r="C265" s="3864"/>
      <c r="D265" s="3843">
        <v>41671</v>
      </c>
      <c r="E265" s="3843"/>
      <c r="F265" s="3506"/>
      <c r="G265" s="2573"/>
      <c r="H265" s="2573"/>
      <c r="I265" s="2573"/>
      <c r="J265" s="2573"/>
      <c r="K265" s="2573"/>
      <c r="L265" s="2573"/>
      <c r="M265" s="2573"/>
      <c r="N265" s="2573"/>
      <c r="O265" s="2573"/>
      <c r="P265" s="2573"/>
      <c r="Q265" s="2573"/>
      <c r="R265" s="2573"/>
      <c r="S265" s="2573"/>
      <c r="T265" s="2573"/>
      <c r="U265" s="2573"/>
      <c r="V265" s="2573"/>
      <c r="W265" s="2573"/>
      <c r="X265" s="2573"/>
      <c r="Y265" s="2573"/>
      <c r="Z265" s="2573"/>
      <c r="AA265" s="2573"/>
      <c r="AB265" s="2573"/>
      <c r="AC265" s="2573"/>
      <c r="AD265" s="2573"/>
      <c r="AE265" s="2573"/>
      <c r="AF265" s="2573"/>
      <c r="AG265" s="2573"/>
      <c r="AH265" s="2573"/>
      <c r="AI265" s="2573"/>
      <c r="AJ265" s="2573"/>
      <c r="AK265" s="2574"/>
    </row>
    <row r="266" spans="2:37" s="2454" customFormat="1" ht="94.5" customHeight="1" thickBot="1" x14ac:dyDescent="0.25">
      <c r="B266" s="3844" t="s">
        <v>5007</v>
      </c>
      <c r="C266" s="3871"/>
      <c r="D266" s="3872" t="s">
        <v>6361</v>
      </c>
      <c r="E266" s="3847"/>
      <c r="F266" s="3847"/>
      <c r="G266" s="3847"/>
      <c r="H266" s="3847"/>
      <c r="I266" s="3847"/>
      <c r="J266" s="3847"/>
      <c r="K266" s="3847"/>
      <c r="L266" s="3847"/>
      <c r="M266" s="3847"/>
      <c r="N266" s="3847"/>
      <c r="O266" s="3847"/>
      <c r="P266" s="3847"/>
      <c r="Q266" s="3848"/>
      <c r="R266" s="2573"/>
      <c r="S266" s="2573"/>
      <c r="T266" s="2573"/>
      <c r="U266" s="2573"/>
      <c r="V266" s="2573"/>
      <c r="W266" s="2573"/>
      <c r="X266" s="2573"/>
      <c r="Y266" s="2573"/>
      <c r="Z266" s="2573"/>
      <c r="AA266" s="2573"/>
      <c r="AB266" s="2573"/>
      <c r="AC266" s="2573"/>
      <c r="AD266" s="2573"/>
      <c r="AE266" s="2573"/>
      <c r="AF266" s="2573"/>
      <c r="AG266" s="2573"/>
      <c r="AH266" s="2573"/>
      <c r="AI266" s="2573"/>
      <c r="AJ266" s="2573"/>
      <c r="AK266" s="2574"/>
    </row>
    <row r="267" spans="2:37" s="2454" customFormat="1" ht="13.5" customHeight="1" thickBot="1" x14ac:dyDescent="0.25">
      <c r="B267" s="3865"/>
      <c r="C267" s="3849"/>
      <c r="D267" s="3849"/>
      <c r="E267" s="3849"/>
      <c r="F267" s="3849"/>
      <c r="G267" s="3849"/>
      <c r="H267" s="3849"/>
      <c r="I267" s="3849"/>
      <c r="J267" s="3849"/>
      <c r="K267" s="3849"/>
      <c r="L267" s="3849"/>
      <c r="M267" s="3849"/>
      <c r="N267" s="3849"/>
      <c r="O267" s="3849"/>
      <c r="P267" s="3849"/>
      <c r="Q267" s="3849"/>
      <c r="R267" s="2573"/>
      <c r="S267" s="2573"/>
      <c r="T267" s="2573"/>
      <c r="U267" s="2573"/>
      <c r="V267" s="2573"/>
      <c r="W267" s="2573"/>
      <c r="X267" s="2573"/>
      <c r="Y267" s="2573"/>
      <c r="Z267" s="2573"/>
      <c r="AA267" s="2573"/>
      <c r="AB267" s="2573"/>
      <c r="AC267" s="2573"/>
      <c r="AD267" s="2573"/>
      <c r="AE267" s="2573"/>
      <c r="AF267" s="2573"/>
      <c r="AG267" s="2573"/>
      <c r="AH267" s="2573"/>
      <c r="AI267" s="2573"/>
      <c r="AJ267" s="2573"/>
      <c r="AK267" s="2574"/>
    </row>
    <row r="268" spans="2:37" s="2454" customFormat="1" ht="21.75" customHeight="1" thickBot="1" x14ac:dyDescent="0.25">
      <c r="B268" s="3827" t="s">
        <v>5008</v>
      </c>
      <c r="C268" s="3827"/>
      <c r="D268" s="3827" t="s">
        <v>4998</v>
      </c>
      <c r="E268" s="3827" t="s">
        <v>5009</v>
      </c>
      <c r="F268" s="3850" t="s">
        <v>224</v>
      </c>
      <c r="G268" s="3850"/>
      <c r="H268" s="3850"/>
      <c r="I268" s="3850"/>
      <c r="J268" s="3850"/>
      <c r="K268" s="3850"/>
      <c r="L268" s="3850"/>
      <c r="M268" s="3850"/>
      <c r="N268" s="3850"/>
      <c r="O268" s="3850"/>
      <c r="P268" s="3850"/>
      <c r="Q268" s="3850"/>
      <c r="R268" s="3850"/>
      <c r="S268" s="3850" t="s">
        <v>340</v>
      </c>
      <c r="T268" s="3850"/>
      <c r="U268" s="3850"/>
      <c r="V268" s="3850"/>
      <c r="W268" s="3850"/>
      <c r="X268" s="3850"/>
      <c r="Y268" s="3850"/>
      <c r="Z268" s="3850"/>
      <c r="AA268" s="3850"/>
      <c r="AB268" s="3850"/>
      <c r="AC268" s="3850"/>
      <c r="AD268" s="3850" t="s">
        <v>225</v>
      </c>
      <c r="AE268" s="3850"/>
      <c r="AF268" s="3850"/>
      <c r="AG268" s="3850"/>
      <c r="AH268" s="3851" t="s">
        <v>4993</v>
      </c>
      <c r="AI268" s="3851"/>
      <c r="AJ268" s="3851"/>
      <c r="AK268" s="2574"/>
    </row>
    <row r="269" spans="2:37" s="2454" customFormat="1" ht="21.75" customHeight="1" thickBot="1" x14ac:dyDescent="0.25">
      <c r="B269" s="3828"/>
      <c r="C269" s="3828"/>
      <c r="D269" s="3828"/>
      <c r="E269" s="3828"/>
      <c r="F269" s="3828" t="s">
        <v>5010</v>
      </c>
      <c r="G269" s="3828" t="s">
        <v>5011</v>
      </c>
      <c r="H269" s="3827" t="s">
        <v>5012</v>
      </c>
      <c r="I269" s="3830" t="s">
        <v>5013</v>
      </c>
      <c r="J269" s="3830" t="s">
        <v>5014</v>
      </c>
      <c r="K269" s="3829" t="s">
        <v>5015</v>
      </c>
      <c r="L269" s="3829" t="s">
        <v>5016</v>
      </c>
      <c r="M269" s="3830" t="s">
        <v>5017</v>
      </c>
      <c r="N269" s="3830"/>
      <c r="O269" s="3829" t="s">
        <v>5018</v>
      </c>
      <c r="P269" s="3829" t="s">
        <v>5019</v>
      </c>
      <c r="Q269" s="3829" t="s">
        <v>5020</v>
      </c>
      <c r="R269" s="3829" t="s">
        <v>5021</v>
      </c>
      <c r="S269" s="3827" t="s">
        <v>5022</v>
      </c>
      <c r="T269" s="3827" t="s">
        <v>5023</v>
      </c>
      <c r="U269" s="3827" t="s">
        <v>5024</v>
      </c>
      <c r="V269" s="3827" t="s">
        <v>5025</v>
      </c>
      <c r="W269" s="3827" t="s">
        <v>5026</v>
      </c>
      <c r="X269" s="3827" t="s">
        <v>5027</v>
      </c>
      <c r="Y269" s="3827" t="s">
        <v>5028</v>
      </c>
      <c r="Z269" s="3827" t="s">
        <v>5029</v>
      </c>
      <c r="AA269" s="3827" t="s">
        <v>5030</v>
      </c>
      <c r="AB269" s="3830" t="s">
        <v>5031</v>
      </c>
      <c r="AC269" s="3830" t="s">
        <v>5032</v>
      </c>
      <c r="AD269" s="3827" t="s">
        <v>5033</v>
      </c>
      <c r="AE269" s="3827" t="s">
        <v>5034</v>
      </c>
      <c r="AF269" s="3827" t="s">
        <v>5035</v>
      </c>
      <c r="AG269" s="3827" t="s">
        <v>5036</v>
      </c>
      <c r="AH269" s="3827" t="s">
        <v>1154</v>
      </c>
      <c r="AI269" s="3827" t="s">
        <v>4994</v>
      </c>
      <c r="AJ269" s="3827" t="s">
        <v>4995</v>
      </c>
      <c r="AK269" s="2574"/>
    </row>
    <row r="270" spans="2:37" s="2454" customFormat="1" ht="13.5" customHeight="1" thickBot="1" x14ac:dyDescent="0.25">
      <c r="B270" s="3828"/>
      <c r="C270" s="3828"/>
      <c r="D270" s="3828"/>
      <c r="E270" s="3828"/>
      <c r="F270" s="3828"/>
      <c r="G270" s="3828"/>
      <c r="H270" s="3828"/>
      <c r="I270" s="3829"/>
      <c r="J270" s="3829"/>
      <c r="K270" s="3829"/>
      <c r="L270" s="3829"/>
      <c r="M270" s="3508" t="s">
        <v>5037</v>
      </c>
      <c r="N270" s="3507" t="s">
        <v>2798</v>
      </c>
      <c r="O270" s="3829"/>
      <c r="P270" s="3829"/>
      <c r="Q270" s="3829"/>
      <c r="R270" s="3829"/>
      <c r="S270" s="3828"/>
      <c r="T270" s="3828"/>
      <c r="U270" s="3828"/>
      <c r="V270" s="3828"/>
      <c r="W270" s="3828"/>
      <c r="X270" s="3828"/>
      <c r="Y270" s="3828"/>
      <c r="Z270" s="3828"/>
      <c r="AA270" s="3828"/>
      <c r="AB270" s="3829"/>
      <c r="AC270" s="3829"/>
      <c r="AD270" s="3828"/>
      <c r="AE270" s="3828"/>
      <c r="AF270" s="3828"/>
      <c r="AG270" s="3828"/>
      <c r="AH270" s="3828"/>
      <c r="AI270" s="3828"/>
      <c r="AJ270" s="3828"/>
      <c r="AK270" s="2574"/>
    </row>
    <row r="271" spans="2:37" s="2454" customFormat="1" ht="240.75" customHeight="1" thickBot="1" x14ac:dyDescent="0.25">
      <c r="B271" s="5814" t="s">
        <v>6362</v>
      </c>
      <c r="C271" s="3942"/>
      <c r="D271" s="3352" t="s">
        <v>6363</v>
      </c>
      <c r="E271" s="3256" t="s">
        <v>1534</v>
      </c>
      <c r="F271" s="3256" t="s">
        <v>1534</v>
      </c>
      <c r="G271" s="3012" t="s">
        <v>1534</v>
      </c>
      <c r="H271" s="3153" t="s">
        <v>1534</v>
      </c>
      <c r="I271" s="3153" t="s">
        <v>1534</v>
      </c>
      <c r="J271" s="3153" t="s">
        <v>6364</v>
      </c>
      <c r="K271" s="3012">
        <v>0.08</v>
      </c>
      <c r="L271" s="3012" t="s">
        <v>1534</v>
      </c>
      <c r="M271" s="3352" t="s">
        <v>1534</v>
      </c>
      <c r="N271" s="2986" t="s">
        <v>1534</v>
      </c>
      <c r="O271" s="3012">
        <v>0.22</v>
      </c>
      <c r="P271" s="3012" t="s">
        <v>6365</v>
      </c>
      <c r="Q271" s="3012" t="s">
        <v>1534</v>
      </c>
      <c r="R271" s="3012" t="s">
        <v>1534</v>
      </c>
      <c r="S271" s="3215" t="s">
        <v>1534</v>
      </c>
      <c r="T271" s="3012" t="s">
        <v>1534</v>
      </c>
      <c r="U271" s="3008" t="s">
        <v>1534</v>
      </c>
      <c r="V271" s="3008" t="s">
        <v>6366</v>
      </c>
      <c r="W271" s="3012">
        <v>0.05</v>
      </c>
      <c r="X271" s="3012" t="s">
        <v>1534</v>
      </c>
      <c r="Y271" s="3008" t="s">
        <v>1534</v>
      </c>
      <c r="Z271" s="3008" t="s">
        <v>1534</v>
      </c>
      <c r="AA271" s="3008" t="s">
        <v>1534</v>
      </c>
      <c r="AB271" s="3012">
        <v>0.06</v>
      </c>
      <c r="AC271" s="3012" t="s">
        <v>1534</v>
      </c>
      <c r="AD271" s="3256" t="s">
        <v>1534</v>
      </c>
      <c r="AE271" s="2954">
        <v>10</v>
      </c>
      <c r="AF271" s="2955">
        <v>0.2</v>
      </c>
      <c r="AG271" s="2955" t="s">
        <v>1534</v>
      </c>
      <c r="AH271" s="2956" t="s">
        <v>1534</v>
      </c>
      <c r="AI271" s="2956" t="s">
        <v>1534</v>
      </c>
      <c r="AJ271" s="3011" t="s">
        <v>1534</v>
      </c>
      <c r="AK271" s="2574"/>
    </row>
    <row r="272" spans="2:37" s="2454" customFormat="1" x14ac:dyDescent="0.2">
      <c r="B272" s="2575"/>
      <c r="C272" s="2568"/>
      <c r="D272" s="2909"/>
      <c r="E272" s="2909"/>
      <c r="F272" s="2909"/>
      <c r="G272" s="2909"/>
      <c r="H272" s="2568"/>
      <c r="I272" s="2569"/>
      <c r="J272" s="2569"/>
      <c r="K272" s="2569"/>
      <c r="L272" s="2569"/>
      <c r="M272" s="2568"/>
      <c r="N272" s="2569"/>
      <c r="O272" s="2569"/>
      <c r="P272" s="2569"/>
      <c r="Q272" s="2569"/>
      <c r="R272" s="2569"/>
      <c r="S272" s="2568"/>
      <c r="T272" s="2567"/>
      <c r="U272" s="2567"/>
      <c r="V272" s="2567"/>
      <c r="W272" s="2567"/>
      <c r="X272" s="2567"/>
      <c r="Y272" s="2567"/>
      <c r="Z272" s="2567"/>
      <c r="AA272" s="2567"/>
      <c r="AB272" s="2567"/>
      <c r="AC272" s="2567"/>
      <c r="AD272" s="2567"/>
      <c r="AE272" s="2567"/>
      <c r="AF272" s="2567"/>
      <c r="AG272" s="2567"/>
      <c r="AH272" s="2567"/>
      <c r="AI272" s="2567"/>
      <c r="AJ272" s="2567"/>
      <c r="AK272" s="2574"/>
    </row>
    <row r="273" spans="2:37" s="2454" customFormat="1" x14ac:dyDescent="0.2">
      <c r="B273" s="3834" t="s">
        <v>4996</v>
      </c>
      <c r="C273" s="3835"/>
      <c r="D273" s="3883" t="s">
        <v>5173</v>
      </c>
      <c r="E273" s="3883"/>
      <c r="F273" s="3883"/>
      <c r="G273" s="3883"/>
      <c r="H273" s="3883"/>
      <c r="I273" s="3883"/>
      <c r="J273" s="2571"/>
      <c r="K273" s="2571"/>
      <c r="L273" s="2571"/>
      <c r="M273" s="2571"/>
      <c r="N273" s="2571"/>
      <c r="O273" s="2571"/>
      <c r="P273" s="2571"/>
      <c r="Q273" s="2571"/>
      <c r="R273" s="2571"/>
      <c r="S273" s="2571"/>
      <c r="T273" s="2567"/>
      <c r="U273" s="2567"/>
      <c r="V273" s="2567"/>
      <c r="W273" s="2567"/>
      <c r="X273" s="2567"/>
      <c r="Y273" s="2567"/>
      <c r="Z273" s="2567"/>
      <c r="AA273" s="2567"/>
      <c r="AB273" s="2567"/>
      <c r="AC273" s="2567"/>
      <c r="AD273" s="2567"/>
      <c r="AE273" s="2567"/>
      <c r="AF273" s="2567"/>
      <c r="AG273" s="2567"/>
      <c r="AH273" s="2567"/>
      <c r="AI273" s="2567"/>
      <c r="AJ273" s="2567"/>
      <c r="AK273" s="2574"/>
    </row>
    <row r="274" spans="2:37" s="2454" customFormat="1" x14ac:dyDescent="0.2">
      <c r="B274" s="3834" t="s">
        <v>4997</v>
      </c>
      <c r="C274" s="3835"/>
      <c r="D274" s="4666" t="s">
        <v>5174</v>
      </c>
      <c r="E274" s="4666"/>
      <c r="F274" s="4666"/>
      <c r="G274" s="4666"/>
      <c r="H274" s="4666"/>
      <c r="I274" s="3512"/>
      <c r="J274" s="2571"/>
      <c r="K274" s="2571"/>
      <c r="L274" s="2571"/>
      <c r="M274" s="2571"/>
      <c r="N274" s="2571"/>
      <c r="O274" s="2571"/>
      <c r="P274" s="2571"/>
      <c r="Q274" s="2571"/>
      <c r="R274" s="2571"/>
      <c r="S274" s="2571"/>
      <c r="T274" s="2567"/>
      <c r="U274" s="2567"/>
      <c r="V274" s="2567"/>
      <c r="W274" s="2567"/>
      <c r="X274" s="2567"/>
      <c r="Y274" s="2567"/>
      <c r="Z274" s="2567"/>
      <c r="AA274" s="2567"/>
      <c r="AB274" s="2567"/>
      <c r="AC274" s="2567"/>
      <c r="AD274" s="2567"/>
      <c r="AE274" s="2567"/>
      <c r="AF274" s="2567"/>
      <c r="AG274" s="2567"/>
      <c r="AH274" s="2567"/>
      <c r="AI274" s="2567"/>
      <c r="AJ274" s="2567"/>
      <c r="AK274" s="2574"/>
    </row>
    <row r="275" spans="2:37" s="2454" customFormat="1" ht="15.75" thickBot="1" x14ac:dyDescent="0.25">
      <c r="B275" s="3938"/>
      <c r="C275" s="3939"/>
      <c r="D275" s="3940"/>
      <c r="E275" s="3940"/>
      <c r="F275" s="3940"/>
      <c r="G275" s="3940"/>
      <c r="H275" s="2576"/>
      <c r="I275" s="2576"/>
      <c r="J275" s="2576"/>
      <c r="K275" s="2576"/>
      <c r="L275" s="2576"/>
      <c r="M275" s="2576"/>
      <c r="N275" s="2576"/>
      <c r="O275" s="2576"/>
      <c r="P275" s="2576"/>
      <c r="Q275" s="2576"/>
      <c r="R275" s="2576"/>
      <c r="S275" s="2576"/>
      <c r="T275" s="2577"/>
      <c r="U275" s="2577"/>
      <c r="V275" s="2577"/>
      <c r="W275" s="2577"/>
      <c r="X275" s="2577"/>
      <c r="Y275" s="2577"/>
      <c r="Z275" s="2577"/>
      <c r="AA275" s="2577"/>
      <c r="AB275" s="2577"/>
      <c r="AC275" s="2577"/>
      <c r="AD275" s="2577"/>
      <c r="AE275" s="2577"/>
      <c r="AF275" s="2577"/>
      <c r="AG275" s="2577"/>
      <c r="AH275" s="2577"/>
      <c r="AI275" s="2577"/>
      <c r="AJ275" s="2577"/>
      <c r="AK275" s="2579"/>
    </row>
    <row r="276" spans="2:37" s="2454" customFormat="1" x14ac:dyDescent="0.2">
      <c r="B276" s="3957"/>
      <c r="C276" s="3957"/>
      <c r="D276" s="2877"/>
      <c r="E276" s="2877"/>
      <c r="F276" s="2877"/>
      <c r="G276" s="2878"/>
      <c r="H276" s="2879"/>
      <c r="I276" s="2877"/>
      <c r="J276" s="2877"/>
    </row>
    <row r="277" spans="2:37" s="2454" customFormat="1" ht="13.5" thickBot="1" x14ac:dyDescent="0.25">
      <c r="B277" s="3235"/>
      <c r="C277" s="3235"/>
      <c r="D277" s="2877"/>
      <c r="E277" s="2877"/>
      <c r="F277" s="2877"/>
      <c r="G277" s="2878"/>
      <c r="H277" s="2879"/>
      <c r="I277" s="2877"/>
      <c r="J277" s="2877"/>
    </row>
    <row r="278" spans="2:37" s="2454" customFormat="1" ht="20.25" x14ac:dyDescent="0.2">
      <c r="B278" s="3839" t="s">
        <v>5005</v>
      </c>
      <c r="C278" s="3840"/>
      <c r="D278" s="3840"/>
      <c r="E278" s="3840"/>
      <c r="F278" s="3840"/>
      <c r="G278" s="3840"/>
      <c r="H278" s="3840"/>
      <c r="I278" s="3840"/>
      <c r="J278" s="3840"/>
      <c r="K278" s="3840"/>
      <c r="L278" s="3840"/>
      <c r="M278" s="3840"/>
      <c r="N278" s="3840"/>
      <c r="O278" s="3840"/>
      <c r="P278" s="3840"/>
      <c r="Q278" s="3840"/>
      <c r="R278" s="3840"/>
      <c r="S278" s="3840"/>
      <c r="T278" s="3840"/>
      <c r="U278" s="3840"/>
      <c r="V278" s="3840"/>
      <c r="W278" s="3840"/>
      <c r="X278" s="3840"/>
      <c r="Y278" s="3840"/>
      <c r="Z278" s="3840"/>
      <c r="AA278" s="3840"/>
      <c r="AB278" s="3840"/>
      <c r="AC278" s="3840"/>
      <c r="AD278" s="3840"/>
      <c r="AE278" s="3840"/>
      <c r="AF278" s="3840"/>
      <c r="AG278" s="3840"/>
      <c r="AH278" s="3840"/>
      <c r="AI278" s="3840"/>
      <c r="AJ278" s="3840"/>
      <c r="AK278" s="3841"/>
    </row>
    <row r="279" spans="2:37" s="2454" customFormat="1" x14ac:dyDescent="0.2">
      <c r="B279" s="2572"/>
      <c r="C279" s="3466"/>
      <c r="D279" s="3466"/>
      <c r="E279" s="3466"/>
      <c r="F279" s="3466"/>
      <c r="G279" s="2573"/>
      <c r="H279" s="2573"/>
      <c r="I279" s="2573"/>
      <c r="J279" s="2573"/>
      <c r="K279" s="2573"/>
      <c r="L279" s="2573"/>
      <c r="M279" s="2573"/>
      <c r="N279" s="2573"/>
      <c r="O279" s="2573"/>
      <c r="P279" s="2573"/>
      <c r="Q279" s="2573"/>
      <c r="R279" s="2573"/>
      <c r="S279" s="2573"/>
      <c r="T279" s="2573"/>
      <c r="U279" s="2573"/>
      <c r="V279" s="2573"/>
      <c r="W279" s="2573"/>
      <c r="X279" s="2573"/>
      <c r="Y279" s="2573"/>
      <c r="Z279" s="2573"/>
      <c r="AA279" s="2573"/>
      <c r="AB279" s="2573"/>
      <c r="AC279" s="2573"/>
      <c r="AD279" s="2573"/>
      <c r="AE279" s="2573"/>
      <c r="AF279" s="2573"/>
      <c r="AG279" s="2573"/>
      <c r="AH279" s="2573"/>
      <c r="AI279" s="2573"/>
      <c r="AJ279" s="2573"/>
      <c r="AK279" s="2574"/>
    </row>
    <row r="280" spans="2:37" s="2454" customFormat="1" x14ac:dyDescent="0.2">
      <c r="B280" s="2572" t="s">
        <v>4992</v>
      </c>
      <c r="C280" s="3466"/>
      <c r="D280" s="3842" t="s">
        <v>6236</v>
      </c>
      <c r="E280" s="3842"/>
      <c r="F280" s="3842"/>
      <c r="G280" s="2573"/>
      <c r="H280" s="2573"/>
      <c r="I280" s="2573"/>
      <c r="J280" s="2573"/>
      <c r="K280" s="2573"/>
      <c r="L280" s="2573"/>
      <c r="M280" s="2573"/>
      <c r="N280" s="2573"/>
      <c r="O280" s="2573"/>
      <c r="P280" s="2573"/>
      <c r="Q280" s="2573"/>
      <c r="R280" s="2573"/>
      <c r="S280" s="2573"/>
      <c r="T280" s="2573"/>
      <c r="U280" s="2573"/>
      <c r="V280" s="2573"/>
      <c r="W280" s="2573"/>
      <c r="X280" s="2573"/>
      <c r="Y280" s="2573"/>
      <c r="Z280" s="2573"/>
      <c r="AA280" s="2573"/>
      <c r="AB280" s="2573"/>
      <c r="AC280" s="2573"/>
      <c r="AD280" s="2573"/>
      <c r="AE280" s="2573"/>
      <c r="AF280" s="2573"/>
      <c r="AG280" s="2573"/>
      <c r="AH280" s="2573"/>
      <c r="AI280" s="2573"/>
      <c r="AJ280" s="2573"/>
      <c r="AK280" s="2574"/>
    </row>
    <row r="281" spans="2:37" s="2454" customFormat="1" ht="13.5" thickBot="1" x14ac:dyDescent="0.25">
      <c r="B281" s="3863" t="s">
        <v>5006</v>
      </c>
      <c r="C281" s="3864"/>
      <c r="D281" s="3843">
        <v>41671</v>
      </c>
      <c r="E281" s="3843"/>
      <c r="F281" s="3466"/>
      <c r="G281" s="2573"/>
      <c r="H281" s="2573"/>
      <c r="I281" s="2573"/>
      <c r="J281" s="2573"/>
      <c r="K281" s="2573"/>
      <c r="L281" s="2573"/>
      <c r="M281" s="2573"/>
      <c r="N281" s="2573"/>
      <c r="O281" s="2573"/>
      <c r="P281" s="2573"/>
      <c r="Q281" s="2573"/>
      <c r="R281" s="2573"/>
      <c r="S281" s="2573"/>
      <c r="T281" s="2573"/>
      <c r="U281" s="2573"/>
      <c r="V281" s="2573"/>
      <c r="W281" s="2573"/>
      <c r="X281" s="2573"/>
      <c r="Y281" s="2573"/>
      <c r="Z281" s="2573"/>
      <c r="AA281" s="2573"/>
      <c r="AB281" s="2573"/>
      <c r="AC281" s="2573"/>
      <c r="AD281" s="2573"/>
      <c r="AE281" s="2573"/>
      <c r="AF281" s="2573"/>
      <c r="AG281" s="2573"/>
      <c r="AH281" s="2573"/>
      <c r="AI281" s="2573"/>
      <c r="AJ281" s="2573"/>
      <c r="AK281" s="2574"/>
    </row>
    <row r="282" spans="2:37" s="2454" customFormat="1" ht="124.5" customHeight="1" thickBot="1" x14ac:dyDescent="0.25">
      <c r="B282" s="3844" t="s">
        <v>5007</v>
      </c>
      <c r="C282" s="3871"/>
      <c r="D282" s="3872" t="s">
        <v>6237</v>
      </c>
      <c r="E282" s="3847"/>
      <c r="F282" s="3847"/>
      <c r="G282" s="3847"/>
      <c r="H282" s="3847"/>
      <c r="I282" s="3847"/>
      <c r="J282" s="3847"/>
      <c r="K282" s="3847"/>
      <c r="L282" s="3847"/>
      <c r="M282" s="3847"/>
      <c r="N282" s="3847"/>
      <c r="O282" s="3847"/>
      <c r="P282" s="3847"/>
      <c r="Q282" s="3848"/>
      <c r="R282" s="2573"/>
      <c r="S282" s="2573"/>
      <c r="T282" s="2573"/>
      <c r="U282" s="2573"/>
      <c r="V282" s="2573"/>
      <c r="W282" s="2573"/>
      <c r="X282" s="2573"/>
      <c r="Y282" s="2573"/>
      <c r="Z282" s="2573"/>
      <c r="AA282" s="2573"/>
      <c r="AB282" s="2573"/>
      <c r="AC282" s="2573"/>
      <c r="AD282" s="2573"/>
      <c r="AE282" s="2573"/>
      <c r="AF282" s="2573"/>
      <c r="AG282" s="2573"/>
      <c r="AH282" s="2573"/>
      <c r="AI282" s="2573"/>
      <c r="AJ282" s="2573"/>
      <c r="AK282" s="2574"/>
    </row>
    <row r="283" spans="2:37" s="2454" customFormat="1" ht="13.5" thickBot="1" x14ac:dyDescent="0.25">
      <c r="B283" s="3865"/>
      <c r="C283" s="3849"/>
      <c r="D283" s="3849"/>
      <c r="E283" s="3849"/>
      <c r="F283" s="3849"/>
      <c r="G283" s="3849"/>
      <c r="H283" s="3849"/>
      <c r="I283" s="3849"/>
      <c r="J283" s="3849"/>
      <c r="K283" s="3849"/>
      <c r="L283" s="3849"/>
      <c r="M283" s="3849"/>
      <c r="N283" s="3849"/>
      <c r="O283" s="3849"/>
      <c r="P283" s="3849"/>
      <c r="Q283" s="3849"/>
      <c r="R283" s="2573"/>
      <c r="S283" s="2573"/>
      <c r="T283" s="2573"/>
      <c r="U283" s="2573"/>
      <c r="V283" s="2573"/>
      <c r="W283" s="2573"/>
      <c r="X283" s="2573"/>
      <c r="Y283" s="2573"/>
      <c r="Z283" s="2573"/>
      <c r="AA283" s="2573"/>
      <c r="AB283" s="2573"/>
      <c r="AC283" s="2573"/>
      <c r="AD283" s="2573"/>
      <c r="AE283" s="2573"/>
      <c r="AF283" s="2573"/>
      <c r="AG283" s="2573"/>
      <c r="AH283" s="2573"/>
      <c r="AI283" s="2573"/>
      <c r="AJ283" s="2573"/>
      <c r="AK283" s="2574"/>
    </row>
    <row r="284" spans="2:37" s="2454" customFormat="1" ht="13.5" thickBot="1" x14ac:dyDescent="0.25">
      <c r="B284" s="3827" t="s">
        <v>5008</v>
      </c>
      <c r="C284" s="3827"/>
      <c r="D284" s="3827" t="s">
        <v>4998</v>
      </c>
      <c r="E284" s="3827" t="s">
        <v>5009</v>
      </c>
      <c r="F284" s="3850" t="s">
        <v>224</v>
      </c>
      <c r="G284" s="3850"/>
      <c r="H284" s="3850"/>
      <c r="I284" s="3850"/>
      <c r="J284" s="3850"/>
      <c r="K284" s="3850"/>
      <c r="L284" s="3850"/>
      <c r="M284" s="3850"/>
      <c r="N284" s="3850"/>
      <c r="O284" s="3850"/>
      <c r="P284" s="3850"/>
      <c r="Q284" s="3850"/>
      <c r="R284" s="3850"/>
      <c r="S284" s="3850" t="s">
        <v>340</v>
      </c>
      <c r="T284" s="3850"/>
      <c r="U284" s="3850"/>
      <c r="V284" s="3850"/>
      <c r="W284" s="3850"/>
      <c r="X284" s="3850"/>
      <c r="Y284" s="3850"/>
      <c r="Z284" s="3850"/>
      <c r="AA284" s="3850"/>
      <c r="AB284" s="3850"/>
      <c r="AC284" s="3850"/>
      <c r="AD284" s="3850" t="s">
        <v>225</v>
      </c>
      <c r="AE284" s="3850"/>
      <c r="AF284" s="3850"/>
      <c r="AG284" s="3850"/>
      <c r="AH284" s="3851" t="s">
        <v>4993</v>
      </c>
      <c r="AI284" s="3851"/>
      <c r="AJ284" s="3851"/>
      <c r="AK284" s="2574"/>
    </row>
    <row r="285" spans="2:37" s="2454" customFormat="1" ht="13.5" thickBot="1" x14ac:dyDescent="0.25">
      <c r="B285" s="3828"/>
      <c r="C285" s="3828"/>
      <c r="D285" s="3828"/>
      <c r="E285" s="3828"/>
      <c r="F285" s="3828" t="s">
        <v>5010</v>
      </c>
      <c r="G285" s="3828" t="s">
        <v>5011</v>
      </c>
      <c r="H285" s="3827" t="s">
        <v>5012</v>
      </c>
      <c r="I285" s="3830" t="s">
        <v>5013</v>
      </c>
      <c r="J285" s="3830" t="s">
        <v>5014</v>
      </c>
      <c r="K285" s="3829" t="s">
        <v>5015</v>
      </c>
      <c r="L285" s="3829" t="s">
        <v>5016</v>
      </c>
      <c r="M285" s="3830" t="s">
        <v>5017</v>
      </c>
      <c r="N285" s="3830"/>
      <c r="O285" s="3829" t="s">
        <v>5018</v>
      </c>
      <c r="P285" s="3829" t="s">
        <v>5019</v>
      </c>
      <c r="Q285" s="3829" t="s">
        <v>5020</v>
      </c>
      <c r="R285" s="3829" t="s">
        <v>5021</v>
      </c>
      <c r="S285" s="3827" t="s">
        <v>5022</v>
      </c>
      <c r="T285" s="3827" t="s">
        <v>5023</v>
      </c>
      <c r="U285" s="3827" t="s">
        <v>5024</v>
      </c>
      <c r="V285" s="3827" t="s">
        <v>5025</v>
      </c>
      <c r="W285" s="3827" t="s">
        <v>5026</v>
      </c>
      <c r="X285" s="3827" t="s">
        <v>5027</v>
      </c>
      <c r="Y285" s="3827" t="s">
        <v>5028</v>
      </c>
      <c r="Z285" s="3827" t="s">
        <v>5029</v>
      </c>
      <c r="AA285" s="3827" t="s">
        <v>5030</v>
      </c>
      <c r="AB285" s="3830" t="s">
        <v>5031</v>
      </c>
      <c r="AC285" s="3830" t="s">
        <v>5032</v>
      </c>
      <c r="AD285" s="3827" t="s">
        <v>5033</v>
      </c>
      <c r="AE285" s="3827" t="s">
        <v>5034</v>
      </c>
      <c r="AF285" s="3827" t="s">
        <v>5035</v>
      </c>
      <c r="AG285" s="3827" t="s">
        <v>5036</v>
      </c>
      <c r="AH285" s="3827" t="s">
        <v>1154</v>
      </c>
      <c r="AI285" s="3827" t="s">
        <v>4994</v>
      </c>
      <c r="AJ285" s="3827" t="s">
        <v>4995</v>
      </c>
      <c r="AK285" s="2574"/>
    </row>
    <row r="286" spans="2:37" s="2454" customFormat="1" ht="13.5" thickBot="1" x14ac:dyDescent="0.25">
      <c r="B286" s="3828"/>
      <c r="C286" s="3828"/>
      <c r="D286" s="3828"/>
      <c r="E286" s="3828"/>
      <c r="F286" s="3828"/>
      <c r="G286" s="3828"/>
      <c r="H286" s="3828"/>
      <c r="I286" s="3829"/>
      <c r="J286" s="3829"/>
      <c r="K286" s="3829"/>
      <c r="L286" s="3829"/>
      <c r="M286" s="3464" t="s">
        <v>5037</v>
      </c>
      <c r="N286" s="3465" t="s">
        <v>2798</v>
      </c>
      <c r="O286" s="3829"/>
      <c r="P286" s="3829"/>
      <c r="Q286" s="3829"/>
      <c r="R286" s="3829"/>
      <c r="S286" s="3828"/>
      <c r="T286" s="3828"/>
      <c r="U286" s="3828"/>
      <c r="V286" s="3828"/>
      <c r="W286" s="3828"/>
      <c r="X286" s="3828"/>
      <c r="Y286" s="3828"/>
      <c r="Z286" s="3828"/>
      <c r="AA286" s="3828"/>
      <c r="AB286" s="3829"/>
      <c r="AC286" s="3829"/>
      <c r="AD286" s="3828"/>
      <c r="AE286" s="3828"/>
      <c r="AF286" s="3828"/>
      <c r="AG286" s="3828"/>
      <c r="AH286" s="3828"/>
      <c r="AI286" s="3828"/>
      <c r="AJ286" s="3828"/>
      <c r="AK286" s="2574"/>
    </row>
    <row r="287" spans="2:37" s="2454" customFormat="1" x14ac:dyDescent="0.2">
      <c r="B287" s="3980" t="s">
        <v>6238</v>
      </c>
      <c r="C287" s="5815"/>
      <c r="D287" s="3470">
        <v>300300</v>
      </c>
      <c r="E287" s="3321">
        <v>14</v>
      </c>
      <c r="F287" s="3321" t="s">
        <v>1534</v>
      </c>
      <c r="G287" s="3321" t="s">
        <v>1534</v>
      </c>
      <c r="H287" s="3321" t="s">
        <v>1534</v>
      </c>
      <c r="I287" s="3321" t="s">
        <v>1534</v>
      </c>
      <c r="J287" s="3321" t="s">
        <v>1534</v>
      </c>
      <c r="K287" s="3321" t="s">
        <v>1534</v>
      </c>
      <c r="L287" s="3321" t="s">
        <v>1534</v>
      </c>
      <c r="M287" s="3321" t="s">
        <v>1534</v>
      </c>
      <c r="N287" s="3321" t="s">
        <v>1534</v>
      </c>
      <c r="O287" s="3321" t="s">
        <v>1534</v>
      </c>
      <c r="P287" s="3321" t="s">
        <v>1534</v>
      </c>
      <c r="Q287" s="3321" t="s">
        <v>1534</v>
      </c>
      <c r="R287" s="3321" t="s">
        <v>1534</v>
      </c>
      <c r="S287" s="3321" t="s">
        <v>1534</v>
      </c>
      <c r="T287" s="3321" t="s">
        <v>1534</v>
      </c>
      <c r="U287" s="3321" t="s">
        <v>1534</v>
      </c>
      <c r="V287" s="3321" t="s">
        <v>1534</v>
      </c>
      <c r="W287" s="3321" t="s">
        <v>1534</v>
      </c>
      <c r="X287" s="3321" t="s">
        <v>1534</v>
      </c>
      <c r="Y287" s="3321" t="s">
        <v>1534</v>
      </c>
      <c r="Z287" s="3321" t="s">
        <v>1534</v>
      </c>
      <c r="AA287" s="3321" t="s">
        <v>1534</v>
      </c>
      <c r="AB287" s="3321" t="s">
        <v>1534</v>
      </c>
      <c r="AC287" s="3321" t="s">
        <v>1534</v>
      </c>
      <c r="AD287" s="3321">
        <v>14</v>
      </c>
      <c r="AE287" s="2651" t="s">
        <v>1534</v>
      </c>
      <c r="AF287" s="2651" t="s">
        <v>1534</v>
      </c>
      <c r="AG287" s="2651" t="s">
        <v>1534</v>
      </c>
      <c r="AH287" s="2651" t="s">
        <v>1534</v>
      </c>
      <c r="AI287" s="2651" t="s">
        <v>1534</v>
      </c>
      <c r="AJ287" s="3471" t="s">
        <v>1534</v>
      </c>
      <c r="AK287" s="2574"/>
    </row>
    <row r="288" spans="2:37" s="2454" customFormat="1" x14ac:dyDescent="0.2">
      <c r="B288" s="3914" t="s">
        <v>6239</v>
      </c>
      <c r="C288" s="5816"/>
      <c r="D288" s="3472">
        <v>300299</v>
      </c>
      <c r="E288" s="3330">
        <v>27</v>
      </c>
      <c r="F288" s="3330" t="s">
        <v>1534</v>
      </c>
      <c r="G288" s="3330" t="s">
        <v>1534</v>
      </c>
      <c r="H288" s="3330" t="s">
        <v>1534</v>
      </c>
      <c r="I288" s="3330" t="s">
        <v>1534</v>
      </c>
      <c r="J288" s="3330" t="s">
        <v>1534</v>
      </c>
      <c r="K288" s="3330" t="s">
        <v>1534</v>
      </c>
      <c r="L288" s="3330" t="s">
        <v>1534</v>
      </c>
      <c r="M288" s="3330" t="s">
        <v>1534</v>
      </c>
      <c r="N288" s="3330" t="s">
        <v>1534</v>
      </c>
      <c r="O288" s="3330" t="s">
        <v>1534</v>
      </c>
      <c r="P288" s="3330" t="s">
        <v>1534</v>
      </c>
      <c r="Q288" s="3330" t="s">
        <v>1534</v>
      </c>
      <c r="R288" s="3330" t="s">
        <v>1534</v>
      </c>
      <c r="S288" s="3330" t="s">
        <v>1534</v>
      </c>
      <c r="T288" s="3330" t="s">
        <v>1534</v>
      </c>
      <c r="U288" s="3330" t="s">
        <v>1534</v>
      </c>
      <c r="V288" s="3330" t="s">
        <v>1534</v>
      </c>
      <c r="W288" s="3330" t="s">
        <v>1534</v>
      </c>
      <c r="X288" s="3330" t="s">
        <v>1534</v>
      </c>
      <c r="Y288" s="3330" t="s">
        <v>1534</v>
      </c>
      <c r="Z288" s="3330" t="s">
        <v>1534</v>
      </c>
      <c r="AA288" s="3330" t="s">
        <v>1534</v>
      </c>
      <c r="AB288" s="3330" t="s">
        <v>1534</v>
      </c>
      <c r="AC288" s="3330" t="s">
        <v>1534</v>
      </c>
      <c r="AD288" s="3330">
        <v>27</v>
      </c>
      <c r="AE288" s="2584">
        <v>1000</v>
      </c>
      <c r="AF288" s="3422">
        <f>AD288/1000</f>
        <v>2.7E-2</v>
      </c>
      <c r="AG288" s="2641" t="s">
        <v>1534</v>
      </c>
      <c r="AH288" s="2641" t="s">
        <v>1534</v>
      </c>
      <c r="AI288" s="2641" t="s">
        <v>1534</v>
      </c>
      <c r="AJ288" s="3473" t="s">
        <v>1534</v>
      </c>
      <c r="AK288" s="2574"/>
    </row>
    <row r="289" spans="2:37" s="2454" customFormat="1" x14ac:dyDescent="0.2">
      <c r="B289" s="3914" t="s">
        <v>6240</v>
      </c>
      <c r="C289" s="5816"/>
      <c r="D289" s="3472">
        <v>300301</v>
      </c>
      <c r="E289" s="3330">
        <v>49</v>
      </c>
      <c r="F289" s="3330" t="s">
        <v>1534</v>
      </c>
      <c r="G289" s="3330" t="s">
        <v>1534</v>
      </c>
      <c r="H289" s="3330" t="s">
        <v>1534</v>
      </c>
      <c r="I289" s="3330" t="s">
        <v>1534</v>
      </c>
      <c r="J289" s="3330" t="s">
        <v>1534</v>
      </c>
      <c r="K289" s="3330" t="s">
        <v>1534</v>
      </c>
      <c r="L289" s="3330" t="s">
        <v>1534</v>
      </c>
      <c r="M289" s="3330" t="s">
        <v>1534</v>
      </c>
      <c r="N289" s="3330" t="s">
        <v>1534</v>
      </c>
      <c r="O289" s="3330" t="s">
        <v>1534</v>
      </c>
      <c r="P289" s="3330" t="s">
        <v>1534</v>
      </c>
      <c r="Q289" s="3330" t="s">
        <v>1534</v>
      </c>
      <c r="R289" s="3330" t="s">
        <v>1534</v>
      </c>
      <c r="S289" s="3330" t="s">
        <v>1534</v>
      </c>
      <c r="T289" s="3330" t="s">
        <v>1534</v>
      </c>
      <c r="U289" s="3330" t="s">
        <v>1534</v>
      </c>
      <c r="V289" s="3330" t="s">
        <v>1534</v>
      </c>
      <c r="W289" s="3330" t="s">
        <v>1534</v>
      </c>
      <c r="X289" s="3330" t="s">
        <v>1534</v>
      </c>
      <c r="Y289" s="3330" t="s">
        <v>1534</v>
      </c>
      <c r="Z289" s="3330" t="s">
        <v>1534</v>
      </c>
      <c r="AA289" s="3330" t="s">
        <v>1534</v>
      </c>
      <c r="AB289" s="3330" t="s">
        <v>1534</v>
      </c>
      <c r="AC289" s="3330" t="s">
        <v>1534</v>
      </c>
      <c r="AD289" s="3330">
        <v>49</v>
      </c>
      <c r="AE289" s="2584">
        <v>3000</v>
      </c>
      <c r="AF289" s="3422">
        <f>AD289/3000</f>
        <v>1.6333333333333332E-2</v>
      </c>
      <c r="AG289" s="2641" t="s">
        <v>1534</v>
      </c>
      <c r="AH289" s="2641" t="s">
        <v>1534</v>
      </c>
      <c r="AI289" s="2641" t="s">
        <v>1534</v>
      </c>
      <c r="AJ289" s="3473" t="s">
        <v>1534</v>
      </c>
      <c r="AK289" s="2574"/>
    </row>
    <row r="290" spans="2:37" s="2454" customFormat="1" ht="13.5" thickBot="1" x14ac:dyDescent="0.25">
      <c r="B290" s="3909" t="s">
        <v>6241</v>
      </c>
      <c r="C290" s="5817"/>
      <c r="D290" s="3474">
        <v>300302</v>
      </c>
      <c r="E290" s="3056">
        <v>59.99</v>
      </c>
      <c r="F290" s="3056" t="s">
        <v>1534</v>
      </c>
      <c r="G290" s="3056" t="s">
        <v>1534</v>
      </c>
      <c r="H290" s="3056" t="s">
        <v>1534</v>
      </c>
      <c r="I290" s="3056" t="s">
        <v>1534</v>
      </c>
      <c r="J290" s="3056" t="s">
        <v>1534</v>
      </c>
      <c r="K290" s="3056" t="s">
        <v>1534</v>
      </c>
      <c r="L290" s="3056" t="s">
        <v>1534</v>
      </c>
      <c r="M290" s="3056" t="s">
        <v>1534</v>
      </c>
      <c r="N290" s="3056" t="s">
        <v>1534</v>
      </c>
      <c r="O290" s="3056" t="s">
        <v>1534</v>
      </c>
      <c r="P290" s="3056" t="s">
        <v>1534</v>
      </c>
      <c r="Q290" s="3056" t="s">
        <v>1534</v>
      </c>
      <c r="R290" s="3056" t="s">
        <v>1534</v>
      </c>
      <c r="S290" s="3056" t="s">
        <v>1534</v>
      </c>
      <c r="T290" s="3056" t="s">
        <v>1534</v>
      </c>
      <c r="U290" s="3056" t="s">
        <v>1534</v>
      </c>
      <c r="V290" s="3056" t="s">
        <v>1534</v>
      </c>
      <c r="W290" s="3056" t="s">
        <v>1534</v>
      </c>
      <c r="X290" s="3056" t="s">
        <v>1534</v>
      </c>
      <c r="Y290" s="3056" t="s">
        <v>1534</v>
      </c>
      <c r="Z290" s="3056" t="s">
        <v>1534</v>
      </c>
      <c r="AA290" s="3056" t="s">
        <v>1534</v>
      </c>
      <c r="AB290" s="3056" t="s">
        <v>1534</v>
      </c>
      <c r="AC290" s="3056" t="s">
        <v>1534</v>
      </c>
      <c r="AD290" s="3056">
        <v>59.99</v>
      </c>
      <c r="AE290" s="2626">
        <v>5000</v>
      </c>
      <c r="AF290" s="3423">
        <f>AD290/4000</f>
        <v>1.49975E-2</v>
      </c>
      <c r="AG290" s="2644" t="s">
        <v>1534</v>
      </c>
      <c r="AH290" s="2644" t="s">
        <v>1534</v>
      </c>
      <c r="AI290" s="2644" t="s">
        <v>1534</v>
      </c>
      <c r="AJ290" s="3475" t="s">
        <v>1534</v>
      </c>
      <c r="AK290" s="2574"/>
    </row>
    <row r="291" spans="2:37" s="2454" customFormat="1" x14ac:dyDescent="0.2">
      <c r="B291" s="2575"/>
      <c r="C291" s="2568"/>
      <c r="D291" s="2909"/>
      <c r="E291" s="2909"/>
      <c r="F291" s="2909"/>
      <c r="G291" s="2909"/>
      <c r="H291" s="2568"/>
      <c r="I291" s="2569"/>
      <c r="J291" s="2569"/>
      <c r="K291" s="2569"/>
      <c r="L291" s="2569"/>
      <c r="M291" s="2568"/>
      <c r="N291" s="2569"/>
      <c r="O291" s="2569"/>
      <c r="P291" s="2569"/>
      <c r="Q291" s="2569"/>
      <c r="R291" s="2569"/>
      <c r="S291" s="2568"/>
      <c r="T291" s="2567"/>
      <c r="U291" s="2567"/>
      <c r="V291" s="2567"/>
      <c r="W291" s="2567"/>
      <c r="X291" s="2567"/>
      <c r="Y291" s="2567"/>
      <c r="Z291" s="2567"/>
      <c r="AA291" s="2567"/>
      <c r="AB291" s="2567"/>
      <c r="AC291" s="2567"/>
      <c r="AD291" s="2567"/>
      <c r="AE291" s="2567"/>
      <c r="AF291" s="2567"/>
      <c r="AG291" s="2567"/>
      <c r="AH291" s="2567"/>
      <c r="AI291" s="2567"/>
      <c r="AJ291" s="2567"/>
      <c r="AK291" s="2574"/>
    </row>
    <row r="292" spans="2:37" s="2454" customFormat="1" x14ac:dyDescent="0.2">
      <c r="B292" s="3834" t="s">
        <v>4996</v>
      </c>
      <c r="C292" s="3835"/>
      <c r="D292" s="3883" t="s">
        <v>1534</v>
      </c>
      <c r="E292" s="3883"/>
      <c r="F292" s="3883"/>
      <c r="G292" s="3883"/>
      <c r="H292" s="3883"/>
      <c r="I292" s="3883"/>
      <c r="J292" s="2571"/>
      <c r="K292" s="2571"/>
      <c r="L292" s="2571"/>
      <c r="M292" s="2571"/>
      <c r="N292" s="2571"/>
      <c r="O292" s="2571"/>
      <c r="P292" s="2571"/>
      <c r="Q292" s="2571"/>
      <c r="R292" s="2571"/>
      <c r="S292" s="2571"/>
      <c r="T292" s="2567"/>
      <c r="U292" s="2567"/>
      <c r="V292" s="2567"/>
      <c r="W292" s="2567"/>
      <c r="X292" s="2567"/>
      <c r="Y292" s="2567"/>
      <c r="Z292" s="2567"/>
      <c r="AA292" s="2567"/>
      <c r="AB292" s="2567"/>
      <c r="AC292" s="2567"/>
      <c r="AD292" s="2567"/>
      <c r="AE292" s="2567"/>
      <c r="AF292" s="2567"/>
      <c r="AG292" s="2567"/>
      <c r="AH292" s="2567"/>
      <c r="AI292" s="2567"/>
      <c r="AJ292" s="2567"/>
      <c r="AK292" s="2574"/>
    </row>
    <row r="293" spans="2:37" s="2454" customFormat="1" x14ac:dyDescent="0.2">
      <c r="B293" s="3834" t="s">
        <v>4997</v>
      </c>
      <c r="C293" s="3835"/>
      <c r="D293" s="4666" t="s">
        <v>6</v>
      </c>
      <c r="E293" s="4666"/>
      <c r="F293" s="4666"/>
      <c r="G293" s="4666"/>
      <c r="H293" s="4666"/>
      <c r="I293" s="3468"/>
      <c r="J293" s="2571"/>
      <c r="K293" s="2571"/>
      <c r="L293" s="2571"/>
      <c r="M293" s="2571"/>
      <c r="N293" s="2571"/>
      <c r="O293" s="2571"/>
      <c r="P293" s="2571"/>
      <c r="Q293" s="2571"/>
      <c r="R293" s="2571"/>
      <c r="S293" s="2571"/>
      <c r="T293" s="2567"/>
      <c r="U293" s="2567"/>
      <c r="V293" s="2567"/>
      <c r="W293" s="2567"/>
      <c r="X293" s="2567"/>
      <c r="Y293" s="2567"/>
      <c r="Z293" s="2567"/>
      <c r="AA293" s="2567"/>
      <c r="AB293" s="2567"/>
      <c r="AC293" s="2567"/>
      <c r="AD293" s="2567"/>
      <c r="AE293" s="2567"/>
      <c r="AF293" s="2567"/>
      <c r="AG293" s="2567"/>
      <c r="AH293" s="2567"/>
      <c r="AI293" s="2567"/>
      <c r="AJ293" s="2567"/>
      <c r="AK293" s="2574"/>
    </row>
    <row r="294" spans="2:37" s="2454" customFormat="1" ht="15.75" thickBot="1" x14ac:dyDescent="0.25">
      <c r="B294" s="3938"/>
      <c r="C294" s="3939"/>
      <c r="D294" s="3940"/>
      <c r="E294" s="3940"/>
      <c r="F294" s="3940"/>
      <c r="G294" s="3940"/>
      <c r="H294" s="2576"/>
      <c r="I294" s="2576"/>
      <c r="J294" s="2576"/>
      <c r="K294" s="2576"/>
      <c r="L294" s="2576"/>
      <c r="M294" s="2576"/>
      <c r="N294" s="2576"/>
      <c r="O294" s="2576"/>
      <c r="P294" s="2576"/>
      <c r="Q294" s="2576"/>
      <c r="R294" s="2576"/>
      <c r="S294" s="2576"/>
      <c r="T294" s="2577"/>
      <c r="U294" s="2577"/>
      <c r="V294" s="2577"/>
      <c r="W294" s="2577"/>
      <c r="X294" s="2577"/>
      <c r="Y294" s="2577"/>
      <c r="Z294" s="2577"/>
      <c r="AA294" s="2577"/>
      <c r="AB294" s="2577"/>
      <c r="AC294" s="2577"/>
      <c r="AD294" s="2577"/>
      <c r="AE294" s="2577"/>
      <c r="AF294" s="2577"/>
      <c r="AG294" s="2577"/>
      <c r="AH294" s="2577"/>
      <c r="AI294" s="2577"/>
      <c r="AJ294" s="2577"/>
      <c r="AK294" s="2579"/>
    </row>
    <row r="295" spans="2:37" s="2454" customFormat="1" x14ac:dyDescent="0.2">
      <c r="B295" s="3235"/>
      <c r="C295" s="3235"/>
      <c r="D295" s="2877"/>
      <c r="E295" s="2877"/>
      <c r="F295" s="2877"/>
      <c r="G295" s="2878"/>
      <c r="H295" s="2879"/>
      <c r="I295" s="2877"/>
      <c r="J295" s="2877"/>
    </row>
    <row r="296" spans="2:37" s="2454" customFormat="1" ht="13.5" thickBot="1" x14ac:dyDescent="0.25">
      <c r="B296" s="3235"/>
      <c r="C296" s="3235"/>
      <c r="D296" s="2877"/>
      <c r="E296" s="2877"/>
      <c r="F296" s="2877"/>
      <c r="G296" s="2878"/>
      <c r="H296" s="2879"/>
      <c r="I296" s="2877"/>
      <c r="J296" s="2877"/>
    </row>
    <row r="297" spans="2:37" s="2454" customFormat="1" ht="20.25" x14ac:dyDescent="0.2">
      <c r="B297" s="3839" t="s">
        <v>5005</v>
      </c>
      <c r="C297" s="3840"/>
      <c r="D297" s="3840"/>
      <c r="E297" s="3840"/>
      <c r="F297" s="3840"/>
      <c r="G297" s="3840"/>
      <c r="H297" s="3840"/>
      <c r="I297" s="3840"/>
      <c r="J297" s="3840"/>
      <c r="K297" s="3840"/>
      <c r="L297" s="3840"/>
      <c r="M297" s="3840"/>
      <c r="N297" s="3840"/>
      <c r="O297" s="3840"/>
      <c r="P297" s="3840"/>
      <c r="Q297" s="3840"/>
      <c r="R297" s="3840"/>
      <c r="S297" s="3840"/>
      <c r="T297" s="3840"/>
      <c r="U297" s="3840"/>
      <c r="V297" s="3840"/>
      <c r="W297" s="3840"/>
      <c r="X297" s="3840"/>
      <c r="Y297" s="3840"/>
      <c r="Z297" s="3840"/>
      <c r="AA297" s="3840"/>
      <c r="AB297" s="3840"/>
      <c r="AC297" s="3840"/>
      <c r="AD297" s="3840"/>
      <c r="AE297" s="3840"/>
      <c r="AF297" s="3840"/>
      <c r="AG297" s="3840"/>
      <c r="AH297" s="3840"/>
      <c r="AI297" s="3840"/>
      <c r="AJ297" s="3840"/>
      <c r="AK297" s="3841"/>
    </row>
    <row r="298" spans="2:37" s="2454" customFormat="1" x14ac:dyDescent="0.2">
      <c r="B298" s="2572"/>
      <c r="C298" s="3433"/>
      <c r="D298" s="3433"/>
      <c r="E298" s="3433"/>
      <c r="F298" s="3433"/>
      <c r="G298" s="2573"/>
      <c r="H298" s="2573"/>
      <c r="I298" s="2573"/>
      <c r="J298" s="2573"/>
      <c r="K298" s="2573"/>
      <c r="L298" s="2573"/>
      <c r="M298" s="2573"/>
      <c r="N298" s="2573"/>
      <c r="O298" s="2573"/>
      <c r="P298" s="2573"/>
      <c r="Q298" s="2573"/>
      <c r="R298" s="2573"/>
      <c r="S298" s="2573"/>
      <c r="T298" s="2573"/>
      <c r="U298" s="2573"/>
      <c r="V298" s="2573"/>
      <c r="W298" s="2573"/>
      <c r="X298" s="2573"/>
      <c r="Y298" s="2573"/>
      <c r="Z298" s="2573"/>
      <c r="AA298" s="2573"/>
      <c r="AB298" s="2573"/>
      <c r="AC298" s="2573"/>
      <c r="AD298" s="2573"/>
      <c r="AE298" s="2573"/>
      <c r="AF298" s="2573"/>
      <c r="AG298" s="2573"/>
      <c r="AH298" s="2573"/>
      <c r="AI298" s="2573"/>
      <c r="AJ298" s="2573"/>
      <c r="AK298" s="2574"/>
    </row>
    <row r="299" spans="2:37" s="2454" customFormat="1" x14ac:dyDescent="0.2">
      <c r="B299" s="2572" t="s">
        <v>4992</v>
      </c>
      <c r="C299" s="3433"/>
      <c r="D299" s="3842" t="s">
        <v>6160</v>
      </c>
      <c r="E299" s="3842"/>
      <c r="F299" s="3842"/>
      <c r="G299" s="2573"/>
      <c r="H299" s="2573"/>
      <c r="I299" s="2573"/>
      <c r="J299" s="2573"/>
      <c r="K299" s="2573"/>
      <c r="L299" s="2573"/>
      <c r="M299" s="2573"/>
      <c r="N299" s="2573"/>
      <c r="O299" s="2573"/>
      <c r="P299" s="2573"/>
      <c r="Q299" s="2573"/>
      <c r="R299" s="2573"/>
      <c r="S299" s="2573"/>
      <c r="T299" s="2573"/>
      <c r="U299" s="2573"/>
      <c r="V299" s="2573"/>
      <c r="W299" s="2573"/>
      <c r="X299" s="2573"/>
      <c r="Y299" s="2573"/>
      <c r="Z299" s="2573"/>
      <c r="AA299" s="2573"/>
      <c r="AB299" s="2573"/>
      <c r="AC299" s="2573"/>
      <c r="AD299" s="2573"/>
      <c r="AE299" s="2573"/>
      <c r="AF299" s="2573"/>
      <c r="AG299" s="2573"/>
      <c r="AH299" s="2573"/>
      <c r="AI299" s="2573"/>
      <c r="AJ299" s="2573"/>
      <c r="AK299" s="2574"/>
    </row>
    <row r="300" spans="2:37" s="2454" customFormat="1" ht="13.5" thickBot="1" x14ac:dyDescent="0.25">
      <c r="B300" s="3863" t="s">
        <v>5006</v>
      </c>
      <c r="C300" s="3864"/>
      <c r="D300" s="3843">
        <v>41620</v>
      </c>
      <c r="E300" s="3843"/>
      <c r="F300" s="3433"/>
      <c r="G300" s="2573"/>
      <c r="H300" s="2573"/>
      <c r="I300" s="2573"/>
      <c r="J300" s="2573"/>
      <c r="K300" s="2573"/>
      <c r="L300" s="2573"/>
      <c r="M300" s="2573"/>
      <c r="N300" s="2573"/>
      <c r="O300" s="2573"/>
      <c r="P300" s="2573"/>
      <c r="Q300" s="2573"/>
      <c r="R300" s="2573"/>
      <c r="S300" s="2573"/>
      <c r="T300" s="2573"/>
      <c r="U300" s="2573"/>
      <c r="V300" s="2573"/>
      <c r="W300" s="2573"/>
      <c r="X300" s="2573"/>
      <c r="Y300" s="2573"/>
      <c r="Z300" s="2573"/>
      <c r="AA300" s="2573"/>
      <c r="AB300" s="2573"/>
      <c r="AC300" s="2573"/>
      <c r="AD300" s="2573"/>
      <c r="AE300" s="2573"/>
      <c r="AF300" s="2573"/>
      <c r="AG300" s="2573"/>
      <c r="AH300" s="2573"/>
      <c r="AI300" s="2573"/>
      <c r="AJ300" s="2573"/>
      <c r="AK300" s="2574"/>
    </row>
    <row r="301" spans="2:37" s="2454" customFormat="1" ht="97.5" customHeight="1" thickBot="1" x14ac:dyDescent="0.25">
      <c r="B301" s="3844" t="s">
        <v>5007</v>
      </c>
      <c r="C301" s="3871"/>
      <c r="D301" s="3872" t="s">
        <v>6161</v>
      </c>
      <c r="E301" s="3847"/>
      <c r="F301" s="3847"/>
      <c r="G301" s="3847"/>
      <c r="H301" s="3847"/>
      <c r="I301" s="3847"/>
      <c r="J301" s="3847"/>
      <c r="K301" s="3847"/>
      <c r="L301" s="3847"/>
      <c r="M301" s="3847"/>
      <c r="N301" s="3847"/>
      <c r="O301" s="3847"/>
      <c r="P301" s="3847"/>
      <c r="Q301" s="3848"/>
      <c r="R301" s="2573"/>
      <c r="S301" s="2573"/>
      <c r="T301" s="2573"/>
      <c r="U301" s="2573"/>
      <c r="V301" s="2573"/>
      <c r="W301" s="2573"/>
      <c r="X301" s="2573"/>
      <c r="Y301" s="2573"/>
      <c r="Z301" s="2573"/>
      <c r="AA301" s="2573"/>
      <c r="AB301" s="2573"/>
      <c r="AC301" s="2573"/>
      <c r="AD301" s="2573"/>
      <c r="AE301" s="2573"/>
      <c r="AF301" s="2573"/>
      <c r="AG301" s="2573"/>
      <c r="AH301" s="2573"/>
      <c r="AI301" s="2573"/>
      <c r="AJ301" s="2573"/>
      <c r="AK301" s="2574"/>
    </row>
    <row r="302" spans="2:37" s="2454" customFormat="1" ht="13.5" thickBot="1" x14ac:dyDescent="0.25">
      <c r="B302" s="3865"/>
      <c r="C302" s="3849"/>
      <c r="D302" s="3849"/>
      <c r="E302" s="3849"/>
      <c r="F302" s="3849"/>
      <c r="G302" s="3849"/>
      <c r="H302" s="3849"/>
      <c r="I302" s="3849"/>
      <c r="J302" s="3849"/>
      <c r="K302" s="3849"/>
      <c r="L302" s="3849"/>
      <c r="M302" s="3849"/>
      <c r="N302" s="3849"/>
      <c r="O302" s="3849"/>
      <c r="P302" s="3849"/>
      <c r="Q302" s="3849"/>
      <c r="R302" s="2573"/>
      <c r="S302" s="2573"/>
      <c r="T302" s="2573"/>
      <c r="U302" s="2573"/>
      <c r="V302" s="2573"/>
      <c r="W302" s="2573"/>
      <c r="X302" s="2573"/>
      <c r="Y302" s="2573"/>
      <c r="Z302" s="2573"/>
      <c r="AA302" s="2573"/>
      <c r="AB302" s="2573"/>
      <c r="AC302" s="2573"/>
      <c r="AD302" s="2573"/>
      <c r="AE302" s="2573"/>
      <c r="AF302" s="2573"/>
      <c r="AG302" s="2573"/>
      <c r="AH302" s="2573"/>
      <c r="AI302" s="2573"/>
      <c r="AJ302" s="2573"/>
      <c r="AK302" s="2574"/>
    </row>
    <row r="303" spans="2:37" s="2454" customFormat="1" ht="13.5" thickBot="1" x14ac:dyDescent="0.25">
      <c r="B303" s="3827" t="s">
        <v>5008</v>
      </c>
      <c r="C303" s="3827"/>
      <c r="D303" s="3827" t="s">
        <v>4998</v>
      </c>
      <c r="E303" s="3827" t="s">
        <v>5009</v>
      </c>
      <c r="F303" s="3850" t="s">
        <v>224</v>
      </c>
      <c r="G303" s="3850"/>
      <c r="H303" s="3850"/>
      <c r="I303" s="3850"/>
      <c r="J303" s="3850"/>
      <c r="K303" s="3850"/>
      <c r="L303" s="3850"/>
      <c r="M303" s="3850"/>
      <c r="N303" s="3850"/>
      <c r="O303" s="3850"/>
      <c r="P303" s="3850"/>
      <c r="Q303" s="3850"/>
      <c r="R303" s="3850"/>
      <c r="S303" s="3850" t="s">
        <v>340</v>
      </c>
      <c r="T303" s="3850"/>
      <c r="U303" s="3850"/>
      <c r="V303" s="3850"/>
      <c r="W303" s="3850"/>
      <c r="X303" s="3850"/>
      <c r="Y303" s="3850"/>
      <c r="Z303" s="3850"/>
      <c r="AA303" s="3850"/>
      <c r="AB303" s="3850"/>
      <c r="AC303" s="3850"/>
      <c r="AD303" s="3850" t="s">
        <v>225</v>
      </c>
      <c r="AE303" s="3850"/>
      <c r="AF303" s="3850"/>
      <c r="AG303" s="3850"/>
      <c r="AH303" s="3851" t="s">
        <v>4993</v>
      </c>
      <c r="AI303" s="3851"/>
      <c r="AJ303" s="3851"/>
      <c r="AK303" s="2574"/>
    </row>
    <row r="304" spans="2:37" s="2454" customFormat="1" ht="13.5" thickBot="1" x14ac:dyDescent="0.25">
      <c r="B304" s="3828"/>
      <c r="C304" s="3828"/>
      <c r="D304" s="3828"/>
      <c r="E304" s="3828"/>
      <c r="F304" s="3828" t="s">
        <v>5010</v>
      </c>
      <c r="G304" s="3828" t="s">
        <v>5011</v>
      </c>
      <c r="H304" s="3827" t="s">
        <v>5012</v>
      </c>
      <c r="I304" s="3830" t="s">
        <v>5013</v>
      </c>
      <c r="J304" s="3830" t="s">
        <v>5014</v>
      </c>
      <c r="K304" s="3829" t="s">
        <v>5015</v>
      </c>
      <c r="L304" s="3829" t="s">
        <v>5016</v>
      </c>
      <c r="M304" s="3830" t="s">
        <v>5017</v>
      </c>
      <c r="N304" s="3830"/>
      <c r="O304" s="3829" t="s">
        <v>5018</v>
      </c>
      <c r="P304" s="3829" t="s">
        <v>5019</v>
      </c>
      <c r="Q304" s="3829" t="s">
        <v>5020</v>
      </c>
      <c r="R304" s="3829" t="s">
        <v>5021</v>
      </c>
      <c r="S304" s="3827" t="s">
        <v>5022</v>
      </c>
      <c r="T304" s="3827" t="s">
        <v>5023</v>
      </c>
      <c r="U304" s="3827" t="s">
        <v>5024</v>
      </c>
      <c r="V304" s="3827" t="s">
        <v>5025</v>
      </c>
      <c r="W304" s="3827" t="s">
        <v>5026</v>
      </c>
      <c r="X304" s="3827" t="s">
        <v>5027</v>
      </c>
      <c r="Y304" s="3827" t="s">
        <v>5028</v>
      </c>
      <c r="Z304" s="3827" t="s">
        <v>5029</v>
      </c>
      <c r="AA304" s="3827" t="s">
        <v>5030</v>
      </c>
      <c r="AB304" s="3830" t="s">
        <v>5031</v>
      </c>
      <c r="AC304" s="3830" t="s">
        <v>5032</v>
      </c>
      <c r="AD304" s="3827" t="s">
        <v>5033</v>
      </c>
      <c r="AE304" s="3827" t="s">
        <v>5034</v>
      </c>
      <c r="AF304" s="3827" t="s">
        <v>5035</v>
      </c>
      <c r="AG304" s="3827" t="s">
        <v>5036</v>
      </c>
      <c r="AH304" s="3827" t="s">
        <v>1154</v>
      </c>
      <c r="AI304" s="3827" t="s">
        <v>4994</v>
      </c>
      <c r="AJ304" s="3827" t="s">
        <v>4995</v>
      </c>
      <c r="AK304" s="2574"/>
    </row>
    <row r="305" spans="2:37" s="2454" customFormat="1" ht="13.5" thickBot="1" x14ac:dyDescent="0.25">
      <c r="B305" s="3828"/>
      <c r="C305" s="3828"/>
      <c r="D305" s="3828"/>
      <c r="E305" s="3828"/>
      <c r="F305" s="3828"/>
      <c r="G305" s="3828"/>
      <c r="H305" s="3828"/>
      <c r="I305" s="3829"/>
      <c r="J305" s="3829"/>
      <c r="K305" s="3829"/>
      <c r="L305" s="3829"/>
      <c r="M305" s="3430" t="s">
        <v>5037</v>
      </c>
      <c r="N305" s="3431" t="s">
        <v>2798</v>
      </c>
      <c r="O305" s="3829"/>
      <c r="P305" s="3829"/>
      <c r="Q305" s="3829"/>
      <c r="R305" s="3829"/>
      <c r="S305" s="3828"/>
      <c r="T305" s="3828"/>
      <c r="U305" s="3828"/>
      <c r="V305" s="3828"/>
      <c r="W305" s="3828"/>
      <c r="X305" s="3828"/>
      <c r="Y305" s="3828"/>
      <c r="Z305" s="3828"/>
      <c r="AA305" s="3828"/>
      <c r="AB305" s="3829"/>
      <c r="AC305" s="3829"/>
      <c r="AD305" s="3828"/>
      <c r="AE305" s="3828"/>
      <c r="AF305" s="3828"/>
      <c r="AG305" s="3828"/>
      <c r="AH305" s="3828"/>
      <c r="AI305" s="3828"/>
      <c r="AJ305" s="3828"/>
      <c r="AK305" s="2574"/>
    </row>
    <row r="306" spans="2:37" s="2454" customFormat="1" x14ac:dyDescent="0.2">
      <c r="B306" s="3980" t="s">
        <v>6162</v>
      </c>
      <c r="C306" s="3981"/>
      <c r="D306" s="3160">
        <v>300318</v>
      </c>
      <c r="E306" s="3154" t="s">
        <v>1417</v>
      </c>
      <c r="F306" s="3154" t="s">
        <v>1417</v>
      </c>
      <c r="G306" s="3154" t="s">
        <v>1417</v>
      </c>
      <c r="H306" s="3154" t="s">
        <v>1417</v>
      </c>
      <c r="I306" s="3154" t="s">
        <v>1417</v>
      </c>
      <c r="J306" s="3154" t="s">
        <v>1417</v>
      </c>
      <c r="K306" s="3154" t="s">
        <v>1417</v>
      </c>
      <c r="L306" s="3154" t="s">
        <v>1417</v>
      </c>
      <c r="M306" s="3154" t="s">
        <v>1417</v>
      </c>
      <c r="N306" s="3154" t="s">
        <v>1417</v>
      </c>
      <c r="O306" s="3154" t="s">
        <v>1417</v>
      </c>
      <c r="P306" s="3154" t="s">
        <v>1417</v>
      </c>
      <c r="Q306" s="3154" t="s">
        <v>1417</v>
      </c>
      <c r="R306" s="3154" t="s">
        <v>1417</v>
      </c>
      <c r="S306" s="3154" t="s">
        <v>1417</v>
      </c>
      <c r="T306" s="3154" t="s">
        <v>1417</v>
      </c>
      <c r="U306" s="3154" t="s">
        <v>1417</v>
      </c>
      <c r="V306" s="3154" t="s">
        <v>1417</v>
      </c>
      <c r="W306" s="3154" t="s">
        <v>1417</v>
      </c>
      <c r="X306" s="3154" t="s">
        <v>1417</v>
      </c>
      <c r="Y306" s="3154" t="s">
        <v>1417</v>
      </c>
      <c r="Z306" s="3154" t="s">
        <v>1417</v>
      </c>
      <c r="AA306" s="3154" t="s">
        <v>1417</v>
      </c>
      <c r="AB306" s="3154" t="s">
        <v>1417</v>
      </c>
      <c r="AC306" s="3154" t="s">
        <v>1417</v>
      </c>
      <c r="AD306" s="3154" t="s">
        <v>1417</v>
      </c>
      <c r="AE306" s="3140">
        <v>0</v>
      </c>
      <c r="AF306" s="3154" t="s">
        <v>1417</v>
      </c>
      <c r="AG306" s="3154" t="s">
        <v>1417</v>
      </c>
      <c r="AH306" s="3154" t="s">
        <v>1417</v>
      </c>
      <c r="AI306" s="3154" t="s">
        <v>1417</v>
      </c>
      <c r="AJ306" s="3220" t="s">
        <v>1417</v>
      </c>
      <c r="AK306" s="2574"/>
    </row>
    <row r="307" spans="2:37" s="2454" customFormat="1" x14ac:dyDescent="0.2">
      <c r="B307" s="3914" t="s">
        <v>6163</v>
      </c>
      <c r="C307" s="3915"/>
      <c r="D307" s="3438">
        <v>2061</v>
      </c>
      <c r="E307" s="3237">
        <v>2.5</v>
      </c>
      <c r="F307" s="3237" t="s">
        <v>1417</v>
      </c>
      <c r="G307" s="3237" t="s">
        <v>1417</v>
      </c>
      <c r="H307" s="3237" t="s">
        <v>1417</v>
      </c>
      <c r="I307" s="3237" t="s">
        <v>1417</v>
      </c>
      <c r="J307" s="3237" t="s">
        <v>1417</v>
      </c>
      <c r="K307" s="3237" t="s">
        <v>1417</v>
      </c>
      <c r="L307" s="3237" t="s">
        <v>1417</v>
      </c>
      <c r="M307" s="3237" t="s">
        <v>1417</v>
      </c>
      <c r="N307" s="3237" t="s">
        <v>1417</v>
      </c>
      <c r="O307" s="3237" t="s">
        <v>1417</v>
      </c>
      <c r="P307" s="3237" t="s">
        <v>1417</v>
      </c>
      <c r="Q307" s="3237" t="s">
        <v>1417</v>
      </c>
      <c r="R307" s="3237" t="s">
        <v>1417</v>
      </c>
      <c r="S307" s="3237" t="s">
        <v>1417</v>
      </c>
      <c r="T307" s="3237" t="s">
        <v>1417</v>
      </c>
      <c r="U307" s="3237" t="s">
        <v>1417</v>
      </c>
      <c r="V307" s="3237" t="s">
        <v>1417</v>
      </c>
      <c r="W307" s="3237" t="s">
        <v>1417</v>
      </c>
      <c r="X307" s="3237" t="s">
        <v>1417</v>
      </c>
      <c r="Y307" s="3237" t="s">
        <v>1417</v>
      </c>
      <c r="Z307" s="3237" t="s">
        <v>1417</v>
      </c>
      <c r="AA307" s="3237" t="s">
        <v>1417</v>
      </c>
      <c r="AB307" s="3237" t="s">
        <v>1417</v>
      </c>
      <c r="AC307" s="3237" t="s">
        <v>1417</v>
      </c>
      <c r="AD307" s="3237">
        <v>2.5</v>
      </c>
      <c r="AE307" s="3135">
        <v>10</v>
      </c>
      <c r="AF307" s="3237">
        <v>0.25</v>
      </c>
      <c r="AG307" s="3237">
        <v>0.2</v>
      </c>
      <c r="AH307" s="3237" t="s">
        <v>1417</v>
      </c>
      <c r="AI307" s="3237" t="s">
        <v>1417</v>
      </c>
      <c r="AJ307" s="3439" t="s">
        <v>1417</v>
      </c>
      <c r="AK307" s="2574"/>
    </row>
    <row r="308" spans="2:37" s="2454" customFormat="1" x14ac:dyDescent="0.2">
      <c r="B308" s="3914" t="s">
        <v>6164</v>
      </c>
      <c r="C308" s="3915"/>
      <c r="D308" s="3168">
        <v>2062</v>
      </c>
      <c r="E308" s="3237">
        <v>8</v>
      </c>
      <c r="F308" s="3237" t="s">
        <v>1417</v>
      </c>
      <c r="G308" s="3237" t="s">
        <v>1417</v>
      </c>
      <c r="H308" s="3237" t="s">
        <v>1417</v>
      </c>
      <c r="I308" s="3237" t="s">
        <v>1417</v>
      </c>
      <c r="J308" s="3237" t="s">
        <v>1417</v>
      </c>
      <c r="K308" s="3237" t="s">
        <v>1417</v>
      </c>
      <c r="L308" s="3237" t="s">
        <v>1417</v>
      </c>
      <c r="M308" s="3237" t="s">
        <v>1417</v>
      </c>
      <c r="N308" s="3237" t="s">
        <v>1417</v>
      </c>
      <c r="O308" s="3237" t="s">
        <v>1417</v>
      </c>
      <c r="P308" s="3237" t="s">
        <v>1417</v>
      </c>
      <c r="Q308" s="3237" t="s">
        <v>1417</v>
      </c>
      <c r="R308" s="3237" t="s">
        <v>1417</v>
      </c>
      <c r="S308" s="3237" t="s">
        <v>1417</v>
      </c>
      <c r="T308" s="3237" t="s">
        <v>1417</v>
      </c>
      <c r="U308" s="3237" t="s">
        <v>1417</v>
      </c>
      <c r="V308" s="3237" t="s">
        <v>1417</v>
      </c>
      <c r="W308" s="3237" t="s">
        <v>1417</v>
      </c>
      <c r="X308" s="3237" t="s">
        <v>1417</v>
      </c>
      <c r="Y308" s="3237" t="s">
        <v>1417</v>
      </c>
      <c r="Z308" s="3237" t="s">
        <v>1417</v>
      </c>
      <c r="AA308" s="3237" t="s">
        <v>1417</v>
      </c>
      <c r="AB308" s="3237" t="s">
        <v>1417</v>
      </c>
      <c r="AC308" s="3237" t="s">
        <v>1417</v>
      </c>
      <c r="AD308" s="3237">
        <v>8</v>
      </c>
      <c r="AE308" s="3135">
        <v>100</v>
      </c>
      <c r="AF308" s="3237">
        <v>0.08</v>
      </c>
      <c r="AG308" s="3237">
        <v>0.2</v>
      </c>
      <c r="AH308" s="3237" t="s">
        <v>1417</v>
      </c>
      <c r="AI308" s="3237" t="s">
        <v>1417</v>
      </c>
      <c r="AJ308" s="3439" t="s">
        <v>1417</v>
      </c>
      <c r="AK308" s="2574"/>
    </row>
    <row r="309" spans="2:37" s="2454" customFormat="1" x14ac:dyDescent="0.2">
      <c r="B309" s="3914" t="s">
        <v>6165</v>
      </c>
      <c r="C309" s="3915"/>
      <c r="D309" s="3168">
        <v>2063</v>
      </c>
      <c r="E309" s="3237">
        <v>4</v>
      </c>
      <c r="F309" s="3237" t="s">
        <v>1417</v>
      </c>
      <c r="G309" s="3237" t="s">
        <v>1417</v>
      </c>
      <c r="H309" s="3237" t="s">
        <v>1417</v>
      </c>
      <c r="I309" s="3237" t="s">
        <v>1417</v>
      </c>
      <c r="J309" s="3237" t="s">
        <v>1417</v>
      </c>
      <c r="K309" s="3237" t="s">
        <v>1417</v>
      </c>
      <c r="L309" s="3237" t="s">
        <v>1417</v>
      </c>
      <c r="M309" s="3237" t="s">
        <v>1417</v>
      </c>
      <c r="N309" s="3237" t="s">
        <v>1417</v>
      </c>
      <c r="O309" s="3237" t="s">
        <v>1417</v>
      </c>
      <c r="P309" s="3237" t="s">
        <v>1417</v>
      </c>
      <c r="Q309" s="3237" t="s">
        <v>1417</v>
      </c>
      <c r="R309" s="3237" t="s">
        <v>1417</v>
      </c>
      <c r="S309" s="3237" t="s">
        <v>1417</v>
      </c>
      <c r="T309" s="3237" t="s">
        <v>1417</v>
      </c>
      <c r="U309" s="3237" t="s">
        <v>1417</v>
      </c>
      <c r="V309" s="3237" t="s">
        <v>1417</v>
      </c>
      <c r="W309" s="3237" t="s">
        <v>1417</v>
      </c>
      <c r="X309" s="3237" t="s">
        <v>1417</v>
      </c>
      <c r="Y309" s="3237" t="s">
        <v>1417</v>
      </c>
      <c r="Z309" s="3237" t="s">
        <v>1417</v>
      </c>
      <c r="AA309" s="3237" t="s">
        <v>1417</v>
      </c>
      <c r="AB309" s="3237" t="s">
        <v>1417</v>
      </c>
      <c r="AC309" s="3237" t="s">
        <v>1417</v>
      </c>
      <c r="AD309" s="3237">
        <v>4</v>
      </c>
      <c r="AE309" s="3135">
        <v>20</v>
      </c>
      <c r="AF309" s="3237">
        <v>0.2</v>
      </c>
      <c r="AG309" s="3237">
        <v>0.2</v>
      </c>
      <c r="AH309" s="3237" t="s">
        <v>1417</v>
      </c>
      <c r="AI309" s="3237" t="s">
        <v>1417</v>
      </c>
      <c r="AJ309" s="3439" t="s">
        <v>1417</v>
      </c>
      <c r="AK309" s="2574"/>
    </row>
    <row r="310" spans="2:37" s="2454" customFormat="1" x14ac:dyDescent="0.2">
      <c r="B310" s="3914" t="s">
        <v>6166</v>
      </c>
      <c r="C310" s="3915"/>
      <c r="D310" s="3168">
        <v>2064</v>
      </c>
      <c r="E310" s="3237">
        <v>1.5</v>
      </c>
      <c r="F310" s="3237" t="s">
        <v>1417</v>
      </c>
      <c r="G310" s="3237" t="s">
        <v>1417</v>
      </c>
      <c r="H310" s="3237" t="s">
        <v>1417</v>
      </c>
      <c r="I310" s="3237" t="s">
        <v>1417</v>
      </c>
      <c r="J310" s="3237" t="s">
        <v>1417</v>
      </c>
      <c r="K310" s="3237" t="s">
        <v>1417</v>
      </c>
      <c r="L310" s="3237" t="s">
        <v>1417</v>
      </c>
      <c r="M310" s="3237" t="s">
        <v>1417</v>
      </c>
      <c r="N310" s="3237" t="s">
        <v>1417</v>
      </c>
      <c r="O310" s="3237" t="s">
        <v>1417</v>
      </c>
      <c r="P310" s="3237" t="s">
        <v>1417</v>
      </c>
      <c r="Q310" s="3237" t="s">
        <v>1417</v>
      </c>
      <c r="R310" s="3237" t="s">
        <v>1417</v>
      </c>
      <c r="S310" s="3237" t="s">
        <v>1417</v>
      </c>
      <c r="T310" s="3237" t="s">
        <v>1417</v>
      </c>
      <c r="U310" s="3237" t="s">
        <v>1417</v>
      </c>
      <c r="V310" s="3237" t="s">
        <v>1417</v>
      </c>
      <c r="W310" s="3237" t="s">
        <v>1417</v>
      </c>
      <c r="X310" s="3237" t="s">
        <v>1417</v>
      </c>
      <c r="Y310" s="3237" t="s">
        <v>1417</v>
      </c>
      <c r="Z310" s="3237" t="s">
        <v>1417</v>
      </c>
      <c r="AA310" s="3237" t="s">
        <v>1417</v>
      </c>
      <c r="AB310" s="3237" t="s">
        <v>1417</v>
      </c>
      <c r="AC310" s="3237" t="s">
        <v>1417</v>
      </c>
      <c r="AD310" s="3237">
        <v>1.5</v>
      </c>
      <c r="AE310" s="3135">
        <v>5</v>
      </c>
      <c r="AF310" s="3237">
        <v>0.3</v>
      </c>
      <c r="AG310" s="3237">
        <v>0.2</v>
      </c>
      <c r="AH310" s="3237" t="s">
        <v>1417</v>
      </c>
      <c r="AI310" s="3237" t="s">
        <v>1417</v>
      </c>
      <c r="AJ310" s="3439" t="s">
        <v>1417</v>
      </c>
      <c r="AK310" s="2574"/>
    </row>
    <row r="311" spans="2:37" s="2454" customFormat="1" x14ac:dyDescent="0.2">
      <c r="B311" s="3914" t="s">
        <v>6167</v>
      </c>
      <c r="C311" s="3915"/>
      <c r="D311" s="3168">
        <v>2065</v>
      </c>
      <c r="E311" s="3237">
        <v>6</v>
      </c>
      <c r="F311" s="3237" t="s">
        <v>1417</v>
      </c>
      <c r="G311" s="3237" t="s">
        <v>1417</v>
      </c>
      <c r="H311" s="3237" t="s">
        <v>1417</v>
      </c>
      <c r="I311" s="3237" t="s">
        <v>1417</v>
      </c>
      <c r="J311" s="3237" t="s">
        <v>1417</v>
      </c>
      <c r="K311" s="3237" t="s">
        <v>1417</v>
      </c>
      <c r="L311" s="3237" t="s">
        <v>1417</v>
      </c>
      <c r="M311" s="3237" t="s">
        <v>1417</v>
      </c>
      <c r="N311" s="3237" t="s">
        <v>1417</v>
      </c>
      <c r="O311" s="3237" t="s">
        <v>1417</v>
      </c>
      <c r="P311" s="3237" t="s">
        <v>1417</v>
      </c>
      <c r="Q311" s="3237" t="s">
        <v>1417</v>
      </c>
      <c r="R311" s="3237" t="s">
        <v>1417</v>
      </c>
      <c r="S311" s="3237" t="s">
        <v>1417</v>
      </c>
      <c r="T311" s="3237" t="s">
        <v>1417</v>
      </c>
      <c r="U311" s="3237" t="s">
        <v>1417</v>
      </c>
      <c r="V311" s="3237" t="s">
        <v>1417</v>
      </c>
      <c r="W311" s="3237" t="s">
        <v>1417</v>
      </c>
      <c r="X311" s="3237" t="s">
        <v>1417</v>
      </c>
      <c r="Y311" s="3237" t="s">
        <v>1417</v>
      </c>
      <c r="Z311" s="3237" t="s">
        <v>1417</v>
      </c>
      <c r="AA311" s="3237" t="s">
        <v>1417</v>
      </c>
      <c r="AB311" s="3237" t="s">
        <v>1417</v>
      </c>
      <c r="AC311" s="3237" t="s">
        <v>1417</v>
      </c>
      <c r="AD311" s="3237">
        <v>6</v>
      </c>
      <c r="AE311" s="3135">
        <v>50</v>
      </c>
      <c r="AF311" s="3237">
        <v>0.12</v>
      </c>
      <c r="AG311" s="3237">
        <v>0.2</v>
      </c>
      <c r="AH311" s="3237" t="s">
        <v>1417</v>
      </c>
      <c r="AI311" s="3237" t="s">
        <v>1417</v>
      </c>
      <c r="AJ311" s="3439" t="s">
        <v>1417</v>
      </c>
      <c r="AK311" s="2574"/>
    </row>
    <row r="312" spans="2:37" s="2454" customFormat="1" x14ac:dyDescent="0.2">
      <c r="B312" s="3914" t="s">
        <v>6168</v>
      </c>
      <c r="C312" s="3915"/>
      <c r="D312" s="3168">
        <v>300317</v>
      </c>
      <c r="E312" s="3237" t="s">
        <v>1417</v>
      </c>
      <c r="F312" s="3237" t="s">
        <v>1417</v>
      </c>
      <c r="G312" s="3237" t="s">
        <v>1417</v>
      </c>
      <c r="H312" s="3237" t="s">
        <v>1417</v>
      </c>
      <c r="I312" s="3237" t="s">
        <v>1417</v>
      </c>
      <c r="J312" s="3237" t="s">
        <v>1417</v>
      </c>
      <c r="K312" s="3237" t="s">
        <v>1417</v>
      </c>
      <c r="L312" s="3237" t="s">
        <v>1417</v>
      </c>
      <c r="M312" s="3237" t="s">
        <v>1417</v>
      </c>
      <c r="N312" s="3237" t="s">
        <v>1417</v>
      </c>
      <c r="O312" s="3237" t="s">
        <v>1417</v>
      </c>
      <c r="P312" s="3237" t="s">
        <v>1417</v>
      </c>
      <c r="Q312" s="3237" t="s">
        <v>1417</v>
      </c>
      <c r="R312" s="3237" t="s">
        <v>1417</v>
      </c>
      <c r="S312" s="3237" t="s">
        <v>1417</v>
      </c>
      <c r="T312" s="3237" t="s">
        <v>1417</v>
      </c>
      <c r="U312" s="3237" t="s">
        <v>1417</v>
      </c>
      <c r="V312" s="3237" t="s">
        <v>1417</v>
      </c>
      <c r="W312" s="3237" t="s">
        <v>1417</v>
      </c>
      <c r="X312" s="3237" t="s">
        <v>1417</v>
      </c>
      <c r="Y312" s="3237" t="s">
        <v>1417</v>
      </c>
      <c r="Z312" s="3237" t="s">
        <v>1417</v>
      </c>
      <c r="AA312" s="3237" t="s">
        <v>1417</v>
      </c>
      <c r="AB312" s="3237" t="s">
        <v>1417</v>
      </c>
      <c r="AC312" s="3237" t="s">
        <v>1417</v>
      </c>
      <c r="AD312" s="3237" t="s">
        <v>1417</v>
      </c>
      <c r="AE312" s="3135">
        <v>0</v>
      </c>
      <c r="AF312" s="3237" t="s">
        <v>1417</v>
      </c>
      <c r="AG312" s="3237">
        <v>0.2</v>
      </c>
      <c r="AH312" s="3237" t="s">
        <v>1417</v>
      </c>
      <c r="AI312" s="3237" t="s">
        <v>1417</v>
      </c>
      <c r="AJ312" s="3439" t="s">
        <v>1417</v>
      </c>
      <c r="AK312" s="2574"/>
    </row>
    <row r="313" spans="2:37" s="2454" customFormat="1" x14ac:dyDescent="0.2">
      <c r="B313" s="3914" t="s">
        <v>6169</v>
      </c>
      <c r="C313" s="3915"/>
      <c r="D313" s="3168">
        <v>2066</v>
      </c>
      <c r="E313" s="3237">
        <v>2.5</v>
      </c>
      <c r="F313" s="3237" t="s">
        <v>1417</v>
      </c>
      <c r="G313" s="3237" t="s">
        <v>1417</v>
      </c>
      <c r="H313" s="3237" t="s">
        <v>1417</v>
      </c>
      <c r="I313" s="3237" t="s">
        <v>1417</v>
      </c>
      <c r="J313" s="3237" t="s">
        <v>1417</v>
      </c>
      <c r="K313" s="3237" t="s">
        <v>1417</v>
      </c>
      <c r="L313" s="3237" t="s">
        <v>1417</v>
      </c>
      <c r="M313" s="3237" t="s">
        <v>1417</v>
      </c>
      <c r="N313" s="3237" t="s">
        <v>1417</v>
      </c>
      <c r="O313" s="3237" t="s">
        <v>1417</v>
      </c>
      <c r="P313" s="3237" t="s">
        <v>1417</v>
      </c>
      <c r="Q313" s="3237" t="s">
        <v>1417</v>
      </c>
      <c r="R313" s="3237" t="s">
        <v>1417</v>
      </c>
      <c r="S313" s="3237" t="s">
        <v>1417</v>
      </c>
      <c r="T313" s="3237" t="s">
        <v>1417</v>
      </c>
      <c r="U313" s="3237" t="s">
        <v>1417</v>
      </c>
      <c r="V313" s="3237" t="s">
        <v>1417</v>
      </c>
      <c r="W313" s="3237" t="s">
        <v>1417</v>
      </c>
      <c r="X313" s="3237" t="s">
        <v>1417</v>
      </c>
      <c r="Y313" s="3237" t="s">
        <v>1417</v>
      </c>
      <c r="Z313" s="3237" t="s">
        <v>1417</v>
      </c>
      <c r="AA313" s="3237" t="s">
        <v>1417</v>
      </c>
      <c r="AB313" s="3237" t="s">
        <v>1417</v>
      </c>
      <c r="AC313" s="3237" t="s">
        <v>1417</v>
      </c>
      <c r="AD313" s="3237">
        <v>2.5</v>
      </c>
      <c r="AE313" s="3135">
        <v>10</v>
      </c>
      <c r="AF313" s="3237">
        <v>0.25</v>
      </c>
      <c r="AG313" s="3237">
        <v>0.2</v>
      </c>
      <c r="AH313" s="3237" t="s">
        <v>1417</v>
      </c>
      <c r="AI313" s="3237" t="s">
        <v>1417</v>
      </c>
      <c r="AJ313" s="3439" t="s">
        <v>1417</v>
      </c>
      <c r="AK313" s="2574"/>
    </row>
    <row r="314" spans="2:37" s="2454" customFormat="1" x14ac:dyDescent="0.2">
      <c r="B314" s="3914" t="s">
        <v>6170</v>
      </c>
      <c r="C314" s="3915"/>
      <c r="D314" s="3168">
        <v>2067</v>
      </c>
      <c r="E314" s="3237">
        <v>8</v>
      </c>
      <c r="F314" s="3237" t="s">
        <v>1417</v>
      </c>
      <c r="G314" s="3237" t="s">
        <v>1417</v>
      </c>
      <c r="H314" s="3237" t="s">
        <v>1417</v>
      </c>
      <c r="I314" s="3237" t="s">
        <v>1417</v>
      </c>
      <c r="J314" s="3237" t="s">
        <v>1417</v>
      </c>
      <c r="K314" s="3237" t="s">
        <v>1417</v>
      </c>
      <c r="L314" s="3237" t="s">
        <v>1417</v>
      </c>
      <c r="M314" s="3237" t="s">
        <v>1417</v>
      </c>
      <c r="N314" s="3237" t="s">
        <v>1417</v>
      </c>
      <c r="O314" s="3237" t="s">
        <v>1417</v>
      </c>
      <c r="P314" s="3237" t="s">
        <v>1417</v>
      </c>
      <c r="Q314" s="3237" t="s">
        <v>1417</v>
      </c>
      <c r="R314" s="3237" t="s">
        <v>1417</v>
      </c>
      <c r="S314" s="3237" t="s">
        <v>1417</v>
      </c>
      <c r="T314" s="3237" t="s">
        <v>1417</v>
      </c>
      <c r="U314" s="3237" t="s">
        <v>1417</v>
      </c>
      <c r="V314" s="3237" t="s">
        <v>1417</v>
      </c>
      <c r="W314" s="3237" t="s">
        <v>1417</v>
      </c>
      <c r="X314" s="3237" t="s">
        <v>1417</v>
      </c>
      <c r="Y314" s="3237" t="s">
        <v>1417</v>
      </c>
      <c r="Z314" s="3237" t="s">
        <v>1417</v>
      </c>
      <c r="AA314" s="3237" t="s">
        <v>1417</v>
      </c>
      <c r="AB314" s="3237" t="s">
        <v>1417</v>
      </c>
      <c r="AC314" s="3237" t="s">
        <v>1417</v>
      </c>
      <c r="AD314" s="3237">
        <v>8</v>
      </c>
      <c r="AE314" s="3135">
        <v>100</v>
      </c>
      <c r="AF314" s="3237">
        <v>0.08</v>
      </c>
      <c r="AG314" s="3237">
        <v>0.2</v>
      </c>
      <c r="AH314" s="3237" t="s">
        <v>1417</v>
      </c>
      <c r="AI314" s="3237" t="s">
        <v>1417</v>
      </c>
      <c r="AJ314" s="3439" t="s">
        <v>1417</v>
      </c>
      <c r="AK314" s="2574"/>
    </row>
    <row r="315" spans="2:37" s="2454" customFormat="1" x14ac:dyDescent="0.2">
      <c r="B315" s="3914" t="s">
        <v>6171</v>
      </c>
      <c r="C315" s="3915"/>
      <c r="D315" s="3168">
        <v>2068</v>
      </c>
      <c r="E315" s="3237">
        <v>4</v>
      </c>
      <c r="F315" s="3237" t="s">
        <v>1417</v>
      </c>
      <c r="G315" s="3237" t="s">
        <v>1417</v>
      </c>
      <c r="H315" s="3237" t="s">
        <v>1417</v>
      </c>
      <c r="I315" s="3237" t="s">
        <v>1417</v>
      </c>
      <c r="J315" s="3237" t="s">
        <v>1417</v>
      </c>
      <c r="K315" s="3237" t="s">
        <v>1417</v>
      </c>
      <c r="L315" s="3237" t="s">
        <v>1417</v>
      </c>
      <c r="M315" s="3237" t="s">
        <v>1417</v>
      </c>
      <c r="N315" s="3237" t="s">
        <v>1417</v>
      </c>
      <c r="O315" s="3237" t="s">
        <v>1417</v>
      </c>
      <c r="P315" s="3237" t="s">
        <v>1417</v>
      </c>
      <c r="Q315" s="3237" t="s">
        <v>1417</v>
      </c>
      <c r="R315" s="3237" t="s">
        <v>1417</v>
      </c>
      <c r="S315" s="3237" t="s">
        <v>1417</v>
      </c>
      <c r="T315" s="3237" t="s">
        <v>1417</v>
      </c>
      <c r="U315" s="3237" t="s">
        <v>1417</v>
      </c>
      <c r="V315" s="3237" t="s">
        <v>1417</v>
      </c>
      <c r="W315" s="3237" t="s">
        <v>1417</v>
      </c>
      <c r="X315" s="3237" t="s">
        <v>1417</v>
      </c>
      <c r="Y315" s="3237" t="s">
        <v>1417</v>
      </c>
      <c r="Z315" s="3237" t="s">
        <v>1417</v>
      </c>
      <c r="AA315" s="3237" t="s">
        <v>1417</v>
      </c>
      <c r="AB315" s="3237" t="s">
        <v>1417</v>
      </c>
      <c r="AC315" s="3237" t="s">
        <v>1417</v>
      </c>
      <c r="AD315" s="3237">
        <v>4</v>
      </c>
      <c r="AE315" s="3135">
        <v>20</v>
      </c>
      <c r="AF315" s="3237">
        <v>0.2</v>
      </c>
      <c r="AG315" s="3237">
        <v>0.2</v>
      </c>
      <c r="AH315" s="3237" t="s">
        <v>1417</v>
      </c>
      <c r="AI315" s="3237" t="s">
        <v>1417</v>
      </c>
      <c r="AJ315" s="3439" t="s">
        <v>1417</v>
      </c>
      <c r="AK315" s="2574"/>
    </row>
    <row r="316" spans="2:37" s="2454" customFormat="1" x14ac:dyDescent="0.2">
      <c r="B316" s="3914" t="s">
        <v>6172</v>
      </c>
      <c r="C316" s="3915"/>
      <c r="D316" s="3168">
        <v>2069</v>
      </c>
      <c r="E316" s="3237">
        <v>1.5</v>
      </c>
      <c r="F316" s="3237" t="s">
        <v>1417</v>
      </c>
      <c r="G316" s="3237" t="s">
        <v>1417</v>
      </c>
      <c r="H316" s="3237" t="s">
        <v>1417</v>
      </c>
      <c r="I316" s="3237" t="s">
        <v>1417</v>
      </c>
      <c r="J316" s="3237" t="s">
        <v>1417</v>
      </c>
      <c r="K316" s="3237" t="s">
        <v>1417</v>
      </c>
      <c r="L316" s="3237" t="s">
        <v>1417</v>
      </c>
      <c r="M316" s="3237" t="s">
        <v>1417</v>
      </c>
      <c r="N316" s="3237" t="s">
        <v>1417</v>
      </c>
      <c r="O316" s="3237" t="s">
        <v>1417</v>
      </c>
      <c r="P316" s="3237" t="s">
        <v>1417</v>
      </c>
      <c r="Q316" s="3237" t="s">
        <v>1417</v>
      </c>
      <c r="R316" s="3237" t="s">
        <v>1417</v>
      </c>
      <c r="S316" s="3237" t="s">
        <v>1417</v>
      </c>
      <c r="T316" s="3237" t="s">
        <v>1417</v>
      </c>
      <c r="U316" s="3237" t="s">
        <v>1417</v>
      </c>
      <c r="V316" s="3237" t="s">
        <v>1417</v>
      </c>
      <c r="W316" s="3237" t="s">
        <v>1417</v>
      </c>
      <c r="X316" s="3237" t="s">
        <v>1417</v>
      </c>
      <c r="Y316" s="3237" t="s">
        <v>1417</v>
      </c>
      <c r="Z316" s="3237" t="s">
        <v>1417</v>
      </c>
      <c r="AA316" s="3237" t="s">
        <v>1417</v>
      </c>
      <c r="AB316" s="3237" t="s">
        <v>1417</v>
      </c>
      <c r="AC316" s="3237" t="s">
        <v>1417</v>
      </c>
      <c r="AD316" s="3237">
        <v>1.5</v>
      </c>
      <c r="AE316" s="3135">
        <v>5</v>
      </c>
      <c r="AF316" s="3237">
        <v>0.3</v>
      </c>
      <c r="AG316" s="3237">
        <v>0.2</v>
      </c>
      <c r="AH316" s="3237" t="s">
        <v>1417</v>
      </c>
      <c r="AI316" s="3237" t="s">
        <v>1417</v>
      </c>
      <c r="AJ316" s="3439" t="s">
        <v>1417</v>
      </c>
      <c r="AK316" s="2574"/>
    </row>
    <row r="317" spans="2:37" s="2454" customFormat="1" ht="13.5" thickBot="1" x14ac:dyDescent="0.25">
      <c r="B317" s="3909" t="s">
        <v>6173</v>
      </c>
      <c r="C317" s="3910"/>
      <c r="D317" s="3175">
        <v>2070</v>
      </c>
      <c r="E317" s="3155">
        <v>6</v>
      </c>
      <c r="F317" s="3155" t="s">
        <v>1417</v>
      </c>
      <c r="G317" s="3155" t="s">
        <v>1417</v>
      </c>
      <c r="H317" s="3155" t="s">
        <v>1417</v>
      </c>
      <c r="I317" s="3155" t="s">
        <v>1417</v>
      </c>
      <c r="J317" s="3155" t="s">
        <v>1417</v>
      </c>
      <c r="K317" s="3155" t="s">
        <v>1417</v>
      </c>
      <c r="L317" s="3155" t="s">
        <v>1417</v>
      </c>
      <c r="M317" s="3155" t="s">
        <v>1417</v>
      </c>
      <c r="N317" s="3155" t="s">
        <v>1417</v>
      </c>
      <c r="O317" s="3155" t="s">
        <v>1417</v>
      </c>
      <c r="P317" s="3155" t="s">
        <v>1417</v>
      </c>
      <c r="Q317" s="3155" t="s">
        <v>1417</v>
      </c>
      <c r="R317" s="3155" t="s">
        <v>1417</v>
      </c>
      <c r="S317" s="3155" t="s">
        <v>1417</v>
      </c>
      <c r="T317" s="3155" t="s">
        <v>1417</v>
      </c>
      <c r="U317" s="3155" t="s">
        <v>1417</v>
      </c>
      <c r="V317" s="3155" t="s">
        <v>1417</v>
      </c>
      <c r="W317" s="3155" t="s">
        <v>1417</v>
      </c>
      <c r="X317" s="3155" t="s">
        <v>1417</v>
      </c>
      <c r="Y317" s="3155" t="s">
        <v>1417</v>
      </c>
      <c r="Z317" s="3155" t="s">
        <v>1417</v>
      </c>
      <c r="AA317" s="3155" t="s">
        <v>1417</v>
      </c>
      <c r="AB317" s="3155" t="s">
        <v>1417</v>
      </c>
      <c r="AC317" s="3155" t="s">
        <v>1417</v>
      </c>
      <c r="AD317" s="3155">
        <v>6</v>
      </c>
      <c r="AE317" s="3144">
        <v>50</v>
      </c>
      <c r="AF317" s="3155">
        <v>0.12</v>
      </c>
      <c r="AG317" s="3155">
        <v>0.2</v>
      </c>
      <c r="AH317" s="3155" t="s">
        <v>1417</v>
      </c>
      <c r="AI317" s="3155" t="s">
        <v>1417</v>
      </c>
      <c r="AJ317" s="3440" t="s">
        <v>1417</v>
      </c>
      <c r="AK317" s="2574"/>
    </row>
    <row r="318" spans="2:37" s="2454" customFormat="1" x14ac:dyDescent="0.2">
      <c r="B318" s="2575"/>
      <c r="C318" s="2568"/>
      <c r="D318" s="2909"/>
      <c r="E318" s="2909"/>
      <c r="F318" s="2909"/>
      <c r="G318" s="2909"/>
      <c r="H318" s="2568"/>
      <c r="I318" s="2569"/>
      <c r="J318" s="2569"/>
      <c r="K318" s="2569"/>
      <c r="L318" s="2569"/>
      <c r="M318" s="2568"/>
      <c r="N318" s="2569"/>
      <c r="O318" s="2569"/>
      <c r="P318" s="2569"/>
      <c r="Q318" s="2569"/>
      <c r="R318" s="2569"/>
      <c r="S318" s="2568"/>
      <c r="T318" s="2567"/>
      <c r="U318" s="2567"/>
      <c r="V318" s="2567"/>
      <c r="W318" s="2567"/>
      <c r="X318" s="2567"/>
      <c r="Y318" s="2567"/>
      <c r="Z318" s="2567"/>
      <c r="AA318" s="2567"/>
      <c r="AB318" s="2567"/>
      <c r="AC318" s="2567"/>
      <c r="AD318" s="2567"/>
      <c r="AE318" s="2567"/>
      <c r="AF318" s="2567"/>
      <c r="AG318" s="2567"/>
      <c r="AH318" s="2567"/>
      <c r="AI318" s="2567"/>
      <c r="AJ318" s="2567"/>
      <c r="AK318" s="2574"/>
    </row>
    <row r="319" spans="2:37" s="2454" customFormat="1" x14ac:dyDescent="0.2">
      <c r="B319" s="3834" t="s">
        <v>4996</v>
      </c>
      <c r="C319" s="3835"/>
      <c r="D319" s="3883" t="s">
        <v>5180</v>
      </c>
      <c r="E319" s="3883"/>
      <c r="F319" s="3883"/>
      <c r="G319" s="3883"/>
      <c r="H319" s="3883"/>
      <c r="I319" s="3883"/>
      <c r="J319" s="2571"/>
      <c r="K319" s="2571"/>
      <c r="L319" s="2571"/>
      <c r="M319" s="2571"/>
      <c r="N319" s="2571"/>
      <c r="O319" s="2571"/>
      <c r="P319" s="2571"/>
      <c r="Q319" s="2571"/>
      <c r="R319" s="2571"/>
      <c r="S319" s="2571"/>
      <c r="T319" s="2567"/>
      <c r="U319" s="2567"/>
      <c r="V319" s="2567"/>
      <c r="W319" s="2567"/>
      <c r="X319" s="2567"/>
      <c r="Y319" s="2567"/>
      <c r="Z319" s="2567"/>
      <c r="AA319" s="2567"/>
      <c r="AB319" s="2567"/>
      <c r="AC319" s="2567"/>
      <c r="AD319" s="2567"/>
      <c r="AE319" s="2567"/>
      <c r="AF319" s="2567"/>
      <c r="AG319" s="2567"/>
      <c r="AH319" s="2567"/>
      <c r="AI319" s="2567"/>
      <c r="AJ319" s="2567"/>
      <c r="AK319" s="2574"/>
    </row>
    <row r="320" spans="2:37" s="2454" customFormat="1" x14ac:dyDescent="0.2">
      <c r="B320" s="3834" t="s">
        <v>4997</v>
      </c>
      <c r="C320" s="3835"/>
      <c r="D320" s="4666" t="s">
        <v>6174</v>
      </c>
      <c r="E320" s="4666"/>
      <c r="F320" s="4666"/>
      <c r="G320" s="4666"/>
      <c r="H320" s="4666"/>
      <c r="I320" s="3437"/>
      <c r="J320" s="2571"/>
      <c r="K320" s="2571"/>
      <c r="L320" s="2571"/>
      <c r="M320" s="2571"/>
      <c r="N320" s="2571"/>
      <c r="O320" s="2571"/>
      <c r="P320" s="2571"/>
      <c r="Q320" s="2571"/>
      <c r="R320" s="2571"/>
      <c r="S320" s="2571"/>
      <c r="T320" s="2567"/>
      <c r="U320" s="2567"/>
      <c r="V320" s="2567"/>
      <c r="W320" s="2567"/>
      <c r="X320" s="2567"/>
      <c r="Y320" s="2567"/>
      <c r="Z320" s="2567"/>
      <c r="AA320" s="2567"/>
      <c r="AB320" s="2567"/>
      <c r="AC320" s="2567"/>
      <c r="AD320" s="2567"/>
      <c r="AE320" s="2567"/>
      <c r="AF320" s="2567"/>
      <c r="AG320" s="2567"/>
      <c r="AH320" s="2567"/>
      <c r="AI320" s="2567"/>
      <c r="AJ320" s="2567"/>
      <c r="AK320" s="2574"/>
    </row>
    <row r="321" spans="2:37" s="2454" customFormat="1" ht="15.75" thickBot="1" x14ac:dyDescent="0.25">
      <c r="B321" s="3938"/>
      <c r="C321" s="3939"/>
      <c r="D321" s="3940"/>
      <c r="E321" s="3940"/>
      <c r="F321" s="3940"/>
      <c r="G321" s="3940"/>
      <c r="H321" s="2576"/>
      <c r="I321" s="2576"/>
      <c r="J321" s="2576"/>
      <c r="K321" s="2576"/>
      <c r="L321" s="2576"/>
      <c r="M321" s="2576"/>
      <c r="N321" s="2576"/>
      <c r="O321" s="2576"/>
      <c r="P321" s="2576"/>
      <c r="Q321" s="2576"/>
      <c r="R321" s="2576"/>
      <c r="S321" s="2576"/>
      <c r="T321" s="2577"/>
      <c r="U321" s="2577"/>
      <c r="V321" s="2577"/>
      <c r="W321" s="2577"/>
      <c r="X321" s="2577"/>
      <c r="Y321" s="2577"/>
      <c r="Z321" s="2577"/>
      <c r="AA321" s="2577"/>
      <c r="AB321" s="2577"/>
      <c r="AC321" s="2577"/>
      <c r="AD321" s="2577"/>
      <c r="AE321" s="2577"/>
      <c r="AF321" s="2577"/>
      <c r="AG321" s="2577"/>
      <c r="AH321" s="2577"/>
      <c r="AI321" s="2577"/>
      <c r="AJ321" s="2577"/>
      <c r="AK321" s="2579"/>
    </row>
    <row r="322" spans="2:37" s="2454" customFormat="1" x14ac:dyDescent="0.2">
      <c r="B322" s="3235"/>
      <c r="C322" s="3235"/>
      <c r="D322" s="2877"/>
      <c r="E322" s="2877"/>
      <c r="F322" s="2877"/>
      <c r="G322" s="2878"/>
      <c r="H322" s="2879"/>
      <c r="I322" s="2877"/>
      <c r="J322" s="2877"/>
    </row>
    <row r="323" spans="2:37" s="2454" customFormat="1" ht="13.5" thickBot="1" x14ac:dyDescent="0.25">
      <c r="B323" s="3235"/>
      <c r="C323" s="3235"/>
      <c r="D323" s="2877"/>
      <c r="E323" s="2877"/>
      <c r="F323" s="2877"/>
      <c r="G323" s="2878"/>
      <c r="H323" s="2879"/>
      <c r="I323" s="2877"/>
      <c r="J323" s="2877"/>
    </row>
    <row r="324" spans="2:37" s="2454" customFormat="1" ht="20.25" x14ac:dyDescent="0.2">
      <c r="B324" s="3839" t="s">
        <v>5005</v>
      </c>
      <c r="C324" s="3840"/>
      <c r="D324" s="3840"/>
      <c r="E324" s="3840"/>
      <c r="F324" s="3840"/>
      <c r="G324" s="3840"/>
      <c r="H324" s="3840"/>
      <c r="I324" s="3840"/>
      <c r="J324" s="3840"/>
      <c r="K324" s="3840"/>
      <c r="L324" s="3840"/>
      <c r="M324" s="3840"/>
      <c r="N324" s="3840"/>
      <c r="O324" s="3840"/>
      <c r="P324" s="3840"/>
      <c r="Q324" s="3840"/>
      <c r="R324" s="3840"/>
      <c r="S324" s="3840"/>
      <c r="T324" s="3840"/>
      <c r="U324" s="3840"/>
      <c r="V324" s="3840"/>
      <c r="W324" s="3840"/>
      <c r="X324" s="3840"/>
      <c r="Y324" s="3840"/>
      <c r="Z324" s="3840"/>
      <c r="AA324" s="3840"/>
      <c r="AB324" s="3840"/>
      <c r="AC324" s="3840"/>
      <c r="AD324" s="3840"/>
      <c r="AE324" s="3840"/>
      <c r="AF324" s="3840"/>
      <c r="AG324" s="3840"/>
      <c r="AH324" s="3840"/>
      <c r="AI324" s="3840"/>
      <c r="AJ324" s="3840"/>
      <c r="AK324" s="3841"/>
    </row>
    <row r="325" spans="2:37" s="2454" customFormat="1" ht="13.5" customHeight="1" x14ac:dyDescent="0.2">
      <c r="B325" s="2572"/>
      <c r="C325" s="3391"/>
      <c r="D325" s="3391"/>
      <c r="E325" s="3391"/>
      <c r="F325" s="3391"/>
      <c r="G325" s="2573"/>
      <c r="H325" s="2573"/>
      <c r="I325" s="2573"/>
      <c r="J325" s="2573"/>
      <c r="K325" s="2573"/>
      <c r="L325" s="2573"/>
      <c r="M325" s="2573"/>
      <c r="N325" s="2573"/>
      <c r="O325" s="2573"/>
      <c r="P325" s="2573"/>
      <c r="Q325" s="2573"/>
      <c r="R325" s="2573"/>
      <c r="S325" s="2573"/>
      <c r="T325" s="2573"/>
      <c r="U325" s="2573"/>
      <c r="V325" s="2573"/>
      <c r="W325" s="2573"/>
      <c r="X325" s="2573"/>
      <c r="Y325" s="2573"/>
      <c r="Z325" s="2573"/>
      <c r="AA325" s="2573"/>
      <c r="AB325" s="2573"/>
      <c r="AC325" s="2573"/>
      <c r="AD325" s="2573"/>
      <c r="AE325" s="2573"/>
      <c r="AF325" s="2573"/>
      <c r="AG325" s="2573"/>
      <c r="AH325" s="2573"/>
      <c r="AI325" s="2573"/>
      <c r="AJ325" s="2573"/>
      <c r="AK325" s="2574"/>
    </row>
    <row r="326" spans="2:37" s="2454" customFormat="1" ht="13.5" customHeight="1" x14ac:dyDescent="0.2">
      <c r="B326" s="2572" t="s">
        <v>4992</v>
      </c>
      <c r="C326" s="3391"/>
      <c r="D326" s="3842" t="s">
        <v>6147</v>
      </c>
      <c r="E326" s="3842"/>
      <c r="F326" s="3842"/>
      <c r="G326" s="2573"/>
      <c r="H326" s="2573"/>
      <c r="I326" s="2573"/>
      <c r="J326" s="2573"/>
      <c r="K326" s="2573"/>
      <c r="L326" s="2573"/>
      <c r="M326" s="2573"/>
      <c r="N326" s="2573"/>
      <c r="O326" s="2573"/>
      <c r="P326" s="2573"/>
      <c r="Q326" s="2573"/>
      <c r="R326" s="2573"/>
      <c r="S326" s="2573"/>
      <c r="T326" s="2573"/>
      <c r="U326" s="2573"/>
      <c r="V326" s="2573"/>
      <c r="W326" s="2573"/>
      <c r="X326" s="2573"/>
      <c r="Y326" s="2573"/>
      <c r="Z326" s="2573"/>
      <c r="AA326" s="2573"/>
      <c r="AB326" s="2573"/>
      <c r="AC326" s="2573"/>
      <c r="AD326" s="2573"/>
      <c r="AE326" s="2573"/>
      <c r="AF326" s="2573"/>
      <c r="AG326" s="2573"/>
      <c r="AH326" s="2573"/>
      <c r="AI326" s="2573"/>
      <c r="AJ326" s="2573"/>
      <c r="AK326" s="2574"/>
    </row>
    <row r="327" spans="2:37" s="2454" customFormat="1" ht="13.5" thickBot="1" x14ac:dyDescent="0.25">
      <c r="B327" s="3863" t="s">
        <v>5006</v>
      </c>
      <c r="C327" s="3864"/>
      <c r="D327" s="3843">
        <v>41594</v>
      </c>
      <c r="E327" s="3843"/>
      <c r="F327" s="3391"/>
      <c r="G327" s="2573"/>
      <c r="H327" s="2573"/>
      <c r="I327" s="2573"/>
      <c r="J327" s="2573"/>
      <c r="K327" s="2573"/>
      <c r="L327" s="2573"/>
      <c r="M327" s="2573"/>
      <c r="N327" s="2573"/>
      <c r="O327" s="2573"/>
      <c r="P327" s="2573"/>
      <c r="Q327" s="2573"/>
      <c r="R327" s="2573"/>
      <c r="S327" s="2573"/>
      <c r="T327" s="2573"/>
      <c r="U327" s="2573"/>
      <c r="V327" s="2573"/>
      <c r="W327" s="2573"/>
      <c r="X327" s="2573"/>
      <c r="Y327" s="2573"/>
      <c r="Z327" s="2573"/>
      <c r="AA327" s="2573"/>
      <c r="AB327" s="2573"/>
      <c r="AC327" s="2573"/>
      <c r="AD327" s="2573"/>
      <c r="AE327" s="2573"/>
      <c r="AF327" s="2573"/>
      <c r="AG327" s="2573"/>
      <c r="AH327" s="2573"/>
      <c r="AI327" s="2573"/>
      <c r="AJ327" s="2573"/>
      <c r="AK327" s="2574"/>
    </row>
    <row r="328" spans="2:37" s="2454" customFormat="1" ht="77.25" customHeight="1" thickBot="1" x14ac:dyDescent="0.25">
      <c r="B328" s="3844" t="s">
        <v>5007</v>
      </c>
      <c r="C328" s="3871"/>
      <c r="D328" s="3872" t="s">
        <v>6148</v>
      </c>
      <c r="E328" s="3847"/>
      <c r="F328" s="3847"/>
      <c r="G328" s="3847"/>
      <c r="H328" s="3847"/>
      <c r="I328" s="3847"/>
      <c r="J328" s="3847"/>
      <c r="K328" s="3847"/>
      <c r="L328" s="3847"/>
      <c r="M328" s="3847"/>
      <c r="N328" s="3847"/>
      <c r="O328" s="3847"/>
      <c r="P328" s="3847"/>
      <c r="Q328" s="3848"/>
      <c r="R328" s="2573"/>
      <c r="S328" s="2573"/>
      <c r="T328" s="2573"/>
      <c r="U328" s="2573"/>
      <c r="V328" s="2573"/>
      <c r="W328" s="2573"/>
      <c r="X328" s="2573"/>
      <c r="Y328" s="2573"/>
      <c r="Z328" s="2573"/>
      <c r="AA328" s="2573"/>
      <c r="AB328" s="2573"/>
      <c r="AC328" s="2573"/>
      <c r="AD328" s="2573"/>
      <c r="AE328" s="2573"/>
      <c r="AF328" s="2573"/>
      <c r="AG328" s="2573"/>
      <c r="AH328" s="2573"/>
      <c r="AI328" s="2573"/>
      <c r="AJ328" s="2573"/>
      <c r="AK328" s="2574"/>
    </row>
    <row r="329" spans="2:37" s="2454" customFormat="1" ht="13.5" customHeight="1" thickBot="1" x14ac:dyDescent="0.25">
      <c r="B329" s="3865"/>
      <c r="C329" s="3849"/>
      <c r="D329" s="3849"/>
      <c r="E329" s="3849"/>
      <c r="F329" s="3849"/>
      <c r="G329" s="3849"/>
      <c r="H329" s="3849"/>
      <c r="I329" s="3849"/>
      <c r="J329" s="3849"/>
      <c r="K329" s="3849"/>
      <c r="L329" s="3849"/>
      <c r="M329" s="3849"/>
      <c r="N329" s="3849"/>
      <c r="O329" s="3849"/>
      <c r="P329" s="3849"/>
      <c r="Q329" s="3849"/>
      <c r="R329" s="2573"/>
      <c r="S329" s="2573"/>
      <c r="T329" s="2573"/>
      <c r="U329" s="2573"/>
      <c r="V329" s="2573"/>
      <c r="W329" s="2573"/>
      <c r="X329" s="2573"/>
      <c r="Y329" s="2573"/>
      <c r="Z329" s="2573"/>
      <c r="AA329" s="2573"/>
      <c r="AB329" s="2573"/>
      <c r="AC329" s="2573"/>
      <c r="AD329" s="2573"/>
      <c r="AE329" s="2573"/>
      <c r="AF329" s="2573"/>
      <c r="AG329" s="2573"/>
      <c r="AH329" s="2573"/>
      <c r="AI329" s="2573"/>
      <c r="AJ329" s="2573"/>
      <c r="AK329" s="2574"/>
    </row>
    <row r="330" spans="2:37" s="2454" customFormat="1" ht="13.5" thickBot="1" x14ac:dyDescent="0.25">
      <c r="B330" s="3827" t="s">
        <v>5008</v>
      </c>
      <c r="C330" s="3827"/>
      <c r="D330" s="3827" t="s">
        <v>4998</v>
      </c>
      <c r="E330" s="3827" t="s">
        <v>5009</v>
      </c>
      <c r="F330" s="3850" t="s">
        <v>224</v>
      </c>
      <c r="G330" s="3850"/>
      <c r="H330" s="3850"/>
      <c r="I330" s="3850"/>
      <c r="J330" s="3850"/>
      <c r="K330" s="3850"/>
      <c r="L330" s="3850"/>
      <c r="M330" s="3850"/>
      <c r="N330" s="3850"/>
      <c r="O330" s="3850"/>
      <c r="P330" s="3850"/>
      <c r="Q330" s="3850"/>
      <c r="R330" s="3850"/>
      <c r="S330" s="3850" t="s">
        <v>340</v>
      </c>
      <c r="T330" s="3850"/>
      <c r="U330" s="3850"/>
      <c r="V330" s="3850"/>
      <c r="W330" s="3850"/>
      <c r="X330" s="3850"/>
      <c r="Y330" s="3850"/>
      <c r="Z330" s="3850"/>
      <c r="AA330" s="3850"/>
      <c r="AB330" s="3850"/>
      <c r="AC330" s="3850"/>
      <c r="AD330" s="3850" t="s">
        <v>225</v>
      </c>
      <c r="AE330" s="3850"/>
      <c r="AF330" s="3850"/>
      <c r="AG330" s="3850"/>
      <c r="AH330" s="3851" t="s">
        <v>4993</v>
      </c>
      <c r="AI330" s="3851"/>
      <c r="AJ330" s="3851"/>
      <c r="AK330" s="2574"/>
    </row>
    <row r="331" spans="2:37" s="2454" customFormat="1" ht="13.5" thickBot="1" x14ac:dyDescent="0.25">
      <c r="B331" s="3828"/>
      <c r="C331" s="3828"/>
      <c r="D331" s="3828"/>
      <c r="E331" s="3828"/>
      <c r="F331" s="3828" t="s">
        <v>5010</v>
      </c>
      <c r="G331" s="3828" t="s">
        <v>5011</v>
      </c>
      <c r="H331" s="3827" t="s">
        <v>5012</v>
      </c>
      <c r="I331" s="3830" t="s">
        <v>5013</v>
      </c>
      <c r="J331" s="3830" t="s">
        <v>5014</v>
      </c>
      <c r="K331" s="3829" t="s">
        <v>5015</v>
      </c>
      <c r="L331" s="3829" t="s">
        <v>5016</v>
      </c>
      <c r="M331" s="3830" t="s">
        <v>5017</v>
      </c>
      <c r="N331" s="3830"/>
      <c r="O331" s="3829" t="s">
        <v>5018</v>
      </c>
      <c r="P331" s="3829" t="s">
        <v>5019</v>
      </c>
      <c r="Q331" s="3829" t="s">
        <v>5020</v>
      </c>
      <c r="R331" s="3829" t="s">
        <v>5021</v>
      </c>
      <c r="S331" s="3827" t="s">
        <v>5022</v>
      </c>
      <c r="T331" s="3827" t="s">
        <v>5023</v>
      </c>
      <c r="U331" s="3827" t="s">
        <v>5024</v>
      </c>
      <c r="V331" s="3827" t="s">
        <v>5025</v>
      </c>
      <c r="W331" s="3827" t="s">
        <v>5026</v>
      </c>
      <c r="X331" s="3827" t="s">
        <v>5027</v>
      </c>
      <c r="Y331" s="3827" t="s">
        <v>5028</v>
      </c>
      <c r="Z331" s="3827" t="s">
        <v>5029</v>
      </c>
      <c r="AA331" s="3827" t="s">
        <v>5030</v>
      </c>
      <c r="AB331" s="3830" t="s">
        <v>5031</v>
      </c>
      <c r="AC331" s="3830" t="s">
        <v>5032</v>
      </c>
      <c r="AD331" s="3827" t="s">
        <v>5033</v>
      </c>
      <c r="AE331" s="3827" t="s">
        <v>5034</v>
      </c>
      <c r="AF331" s="3827" t="s">
        <v>5035</v>
      </c>
      <c r="AG331" s="3827" t="s">
        <v>5036</v>
      </c>
      <c r="AH331" s="3827" t="s">
        <v>1154</v>
      </c>
      <c r="AI331" s="3827" t="s">
        <v>4994</v>
      </c>
      <c r="AJ331" s="3827" t="s">
        <v>4995</v>
      </c>
      <c r="AK331" s="2574"/>
    </row>
    <row r="332" spans="2:37" s="2454" customFormat="1" ht="13.5" thickBot="1" x14ac:dyDescent="0.25">
      <c r="B332" s="3828"/>
      <c r="C332" s="3828"/>
      <c r="D332" s="3828"/>
      <c r="E332" s="3828"/>
      <c r="F332" s="3828"/>
      <c r="G332" s="3828"/>
      <c r="H332" s="3828"/>
      <c r="I332" s="3829"/>
      <c r="J332" s="3829"/>
      <c r="K332" s="3829"/>
      <c r="L332" s="3829"/>
      <c r="M332" s="3393" t="s">
        <v>5037</v>
      </c>
      <c r="N332" s="3394" t="s">
        <v>2798</v>
      </c>
      <c r="O332" s="3829"/>
      <c r="P332" s="3829"/>
      <c r="Q332" s="3829"/>
      <c r="R332" s="3829"/>
      <c r="S332" s="3828"/>
      <c r="T332" s="3828"/>
      <c r="U332" s="3828"/>
      <c r="V332" s="3828"/>
      <c r="W332" s="3828"/>
      <c r="X332" s="3828"/>
      <c r="Y332" s="3828"/>
      <c r="Z332" s="3828"/>
      <c r="AA332" s="3828"/>
      <c r="AB332" s="3829"/>
      <c r="AC332" s="3829"/>
      <c r="AD332" s="3828"/>
      <c r="AE332" s="3828"/>
      <c r="AF332" s="3828"/>
      <c r="AG332" s="3828"/>
      <c r="AH332" s="3828"/>
      <c r="AI332" s="3828"/>
      <c r="AJ332" s="3828"/>
      <c r="AK332" s="2574"/>
    </row>
    <row r="333" spans="2:37" s="2454" customFormat="1" x14ac:dyDescent="0.2">
      <c r="B333" s="3980" t="s">
        <v>6149</v>
      </c>
      <c r="C333" s="3981"/>
      <c r="D333" s="3424">
        <v>300335</v>
      </c>
      <c r="E333" s="3321">
        <v>29</v>
      </c>
      <c r="F333" s="3154" t="s">
        <v>1534</v>
      </c>
      <c r="G333" s="3141" t="s">
        <v>1534</v>
      </c>
      <c r="H333" s="3141" t="s">
        <v>1534</v>
      </c>
      <c r="I333" s="3141" t="s">
        <v>1534</v>
      </c>
      <c r="J333" s="3141" t="s">
        <v>1534</v>
      </c>
      <c r="K333" s="3141" t="s">
        <v>1534</v>
      </c>
      <c r="L333" s="3322" t="s">
        <v>1534</v>
      </c>
      <c r="M333" s="3182" t="s">
        <v>1534</v>
      </c>
      <c r="N333" s="3182" t="s">
        <v>1534</v>
      </c>
      <c r="O333" s="3141" t="s">
        <v>1534</v>
      </c>
      <c r="P333" s="3141" t="s">
        <v>1534</v>
      </c>
      <c r="Q333" s="3141" t="s">
        <v>1534</v>
      </c>
      <c r="R333" s="3141" t="s">
        <v>1534</v>
      </c>
      <c r="S333" s="2700" t="s">
        <v>1534</v>
      </c>
      <c r="T333" s="2700" t="s">
        <v>1534</v>
      </c>
      <c r="U333" s="2700" t="s">
        <v>1534</v>
      </c>
      <c r="V333" s="2700" t="s">
        <v>1534</v>
      </c>
      <c r="W333" s="2700" t="s">
        <v>1534</v>
      </c>
      <c r="X333" s="2700" t="s">
        <v>1534</v>
      </c>
      <c r="Y333" s="2700" t="s">
        <v>1534</v>
      </c>
      <c r="Z333" s="2700" t="s">
        <v>1534</v>
      </c>
      <c r="AA333" s="2700" t="s">
        <v>1534</v>
      </c>
      <c r="AB333" s="2700" t="s">
        <v>1534</v>
      </c>
      <c r="AC333" s="2700" t="s">
        <v>1534</v>
      </c>
      <c r="AD333" s="3321">
        <v>29</v>
      </c>
      <c r="AE333" s="3425" t="s">
        <v>6150</v>
      </c>
      <c r="AF333" s="2708" t="s">
        <v>1534</v>
      </c>
      <c r="AG333" s="2708">
        <v>0.1</v>
      </c>
      <c r="AH333" s="2701"/>
      <c r="AI333" s="2701"/>
      <c r="AJ333" s="3402"/>
      <c r="AK333" s="2574"/>
    </row>
    <row r="334" spans="2:37" s="2454" customFormat="1" x14ac:dyDescent="0.2">
      <c r="B334" s="3914" t="s">
        <v>6151</v>
      </c>
      <c r="C334" s="3915"/>
      <c r="D334" s="3426">
        <v>300335</v>
      </c>
      <c r="E334" s="3330">
        <v>39</v>
      </c>
      <c r="F334" s="3237" t="s">
        <v>1534</v>
      </c>
      <c r="G334" s="3043" t="s">
        <v>1534</v>
      </c>
      <c r="H334" s="3043" t="s">
        <v>1534</v>
      </c>
      <c r="I334" s="3043" t="s">
        <v>1534</v>
      </c>
      <c r="J334" s="3043" t="s">
        <v>1534</v>
      </c>
      <c r="K334" s="3043" t="s">
        <v>1534</v>
      </c>
      <c r="L334" s="3331" t="s">
        <v>1534</v>
      </c>
      <c r="M334" s="3187" t="s">
        <v>1534</v>
      </c>
      <c r="N334" s="3187" t="s">
        <v>1534</v>
      </c>
      <c r="O334" s="3043" t="s">
        <v>1534</v>
      </c>
      <c r="P334" s="3043" t="s">
        <v>1534</v>
      </c>
      <c r="Q334" s="3043" t="s">
        <v>1534</v>
      </c>
      <c r="R334" s="3043" t="s">
        <v>1534</v>
      </c>
      <c r="S334" s="2614" t="s">
        <v>1534</v>
      </c>
      <c r="T334" s="2614" t="s">
        <v>1534</v>
      </c>
      <c r="U334" s="2614" t="s">
        <v>1534</v>
      </c>
      <c r="V334" s="2614" t="s">
        <v>1534</v>
      </c>
      <c r="W334" s="2614" t="s">
        <v>1534</v>
      </c>
      <c r="X334" s="2614" t="s">
        <v>1534</v>
      </c>
      <c r="Y334" s="2614" t="s">
        <v>1534</v>
      </c>
      <c r="Z334" s="2614" t="s">
        <v>1534</v>
      </c>
      <c r="AA334" s="2614" t="s">
        <v>1534</v>
      </c>
      <c r="AB334" s="2614" t="s">
        <v>1534</v>
      </c>
      <c r="AC334" s="2614" t="s">
        <v>1534</v>
      </c>
      <c r="AD334" s="3330">
        <v>39</v>
      </c>
      <c r="AE334" s="3427" t="s">
        <v>6152</v>
      </c>
      <c r="AF334" s="2713" t="s">
        <v>1534</v>
      </c>
      <c r="AG334" s="2713">
        <v>0.1</v>
      </c>
      <c r="AH334" s="2706"/>
      <c r="AI334" s="2706"/>
      <c r="AJ334" s="3416"/>
      <c r="AK334" s="2574"/>
    </row>
    <row r="335" spans="2:37" s="2454" customFormat="1" x14ac:dyDescent="0.2">
      <c r="B335" s="3914" t="s">
        <v>6153</v>
      </c>
      <c r="C335" s="3915"/>
      <c r="D335" s="3426">
        <v>300335</v>
      </c>
      <c r="E335" s="3330">
        <v>49</v>
      </c>
      <c r="F335" s="3237" t="s">
        <v>1534</v>
      </c>
      <c r="G335" s="3043" t="s">
        <v>1534</v>
      </c>
      <c r="H335" s="3043" t="s">
        <v>1534</v>
      </c>
      <c r="I335" s="3043" t="s">
        <v>1534</v>
      </c>
      <c r="J335" s="3043" t="s">
        <v>1534</v>
      </c>
      <c r="K335" s="3043" t="s">
        <v>1534</v>
      </c>
      <c r="L335" s="3331" t="s">
        <v>1534</v>
      </c>
      <c r="M335" s="3187" t="s">
        <v>1534</v>
      </c>
      <c r="N335" s="3187" t="s">
        <v>1534</v>
      </c>
      <c r="O335" s="3043" t="s">
        <v>1534</v>
      </c>
      <c r="P335" s="3043" t="s">
        <v>1534</v>
      </c>
      <c r="Q335" s="3043" t="s">
        <v>1534</v>
      </c>
      <c r="R335" s="3043" t="s">
        <v>1534</v>
      </c>
      <c r="S335" s="2614" t="s">
        <v>1534</v>
      </c>
      <c r="T335" s="2614" t="s">
        <v>1534</v>
      </c>
      <c r="U335" s="2614" t="s">
        <v>1534</v>
      </c>
      <c r="V335" s="2614" t="s">
        <v>1534</v>
      </c>
      <c r="W335" s="2614" t="s">
        <v>1534</v>
      </c>
      <c r="X335" s="2614" t="s">
        <v>1534</v>
      </c>
      <c r="Y335" s="2614" t="s">
        <v>1534</v>
      </c>
      <c r="Z335" s="2614" t="s">
        <v>1534</v>
      </c>
      <c r="AA335" s="2614" t="s">
        <v>1534</v>
      </c>
      <c r="AB335" s="2614" t="s">
        <v>1534</v>
      </c>
      <c r="AC335" s="2614" t="s">
        <v>1534</v>
      </c>
      <c r="AD335" s="3330">
        <v>49</v>
      </c>
      <c r="AE335" s="3427" t="s">
        <v>6154</v>
      </c>
      <c r="AF335" s="2713" t="s">
        <v>1534</v>
      </c>
      <c r="AG335" s="2713">
        <v>0.1</v>
      </c>
      <c r="AH335" s="2706"/>
      <c r="AI335" s="2706"/>
      <c r="AJ335" s="3416"/>
      <c r="AK335" s="2574"/>
    </row>
    <row r="336" spans="2:37" s="2454" customFormat="1" x14ac:dyDescent="0.2">
      <c r="B336" s="3914" t="s">
        <v>6155</v>
      </c>
      <c r="C336" s="3915"/>
      <c r="D336" s="3426">
        <v>300335</v>
      </c>
      <c r="E336" s="3330">
        <v>95</v>
      </c>
      <c r="F336" s="3237" t="s">
        <v>1534</v>
      </c>
      <c r="G336" s="3043" t="s">
        <v>1534</v>
      </c>
      <c r="H336" s="3043" t="s">
        <v>1534</v>
      </c>
      <c r="I336" s="3043" t="s">
        <v>1534</v>
      </c>
      <c r="J336" s="3043" t="s">
        <v>1534</v>
      </c>
      <c r="K336" s="3043" t="s">
        <v>1534</v>
      </c>
      <c r="L336" s="3331" t="s">
        <v>1534</v>
      </c>
      <c r="M336" s="3187" t="s">
        <v>1534</v>
      </c>
      <c r="N336" s="3187" t="s">
        <v>1534</v>
      </c>
      <c r="O336" s="3043" t="s">
        <v>1534</v>
      </c>
      <c r="P336" s="3043" t="s">
        <v>1534</v>
      </c>
      <c r="Q336" s="3043" t="s">
        <v>1534</v>
      </c>
      <c r="R336" s="3043" t="s">
        <v>1534</v>
      </c>
      <c r="S336" s="2614" t="s">
        <v>1534</v>
      </c>
      <c r="T336" s="2614" t="s">
        <v>1534</v>
      </c>
      <c r="U336" s="2614" t="s">
        <v>1534</v>
      </c>
      <c r="V336" s="2614" t="s">
        <v>1534</v>
      </c>
      <c r="W336" s="2614" t="s">
        <v>1534</v>
      </c>
      <c r="X336" s="2614" t="s">
        <v>1534</v>
      </c>
      <c r="Y336" s="2614" t="s">
        <v>1534</v>
      </c>
      <c r="Z336" s="2614" t="s">
        <v>1534</v>
      </c>
      <c r="AA336" s="2614" t="s">
        <v>1534</v>
      </c>
      <c r="AB336" s="2614" t="s">
        <v>1534</v>
      </c>
      <c r="AC336" s="2614" t="s">
        <v>1534</v>
      </c>
      <c r="AD336" s="3330">
        <v>95</v>
      </c>
      <c r="AE336" s="3427" t="s">
        <v>6156</v>
      </c>
      <c r="AF336" s="2713" t="s">
        <v>1534</v>
      </c>
      <c r="AG336" s="2713">
        <v>0.1</v>
      </c>
      <c r="AH336" s="2706"/>
      <c r="AI336" s="2706"/>
      <c r="AJ336" s="3416"/>
      <c r="AK336" s="2574"/>
    </row>
    <row r="337" spans="2:37" s="2454" customFormat="1" ht="13.5" thickBot="1" x14ac:dyDescent="0.25">
      <c r="B337" s="3909" t="s">
        <v>6157</v>
      </c>
      <c r="C337" s="3910"/>
      <c r="D337" s="3428">
        <v>300335</v>
      </c>
      <c r="E337" s="3056">
        <v>140</v>
      </c>
      <c r="F337" s="3155" t="s">
        <v>1534</v>
      </c>
      <c r="G337" s="3145" t="s">
        <v>1534</v>
      </c>
      <c r="H337" s="3145" t="s">
        <v>1534</v>
      </c>
      <c r="I337" s="3145" t="s">
        <v>1534</v>
      </c>
      <c r="J337" s="3145" t="s">
        <v>1534</v>
      </c>
      <c r="K337" s="3145" t="s">
        <v>1534</v>
      </c>
      <c r="L337" s="3058" t="s">
        <v>1534</v>
      </c>
      <c r="M337" s="3346" t="s">
        <v>1534</v>
      </c>
      <c r="N337" s="3346" t="s">
        <v>1534</v>
      </c>
      <c r="O337" s="3145" t="s">
        <v>1534</v>
      </c>
      <c r="P337" s="3145" t="s">
        <v>1534</v>
      </c>
      <c r="Q337" s="3145" t="s">
        <v>1534</v>
      </c>
      <c r="R337" s="3145" t="s">
        <v>1534</v>
      </c>
      <c r="S337" s="2801" t="s">
        <v>1534</v>
      </c>
      <c r="T337" s="2801" t="s">
        <v>1534</v>
      </c>
      <c r="U337" s="2801" t="s">
        <v>1534</v>
      </c>
      <c r="V337" s="2801" t="s">
        <v>1534</v>
      </c>
      <c r="W337" s="2801" t="s">
        <v>1534</v>
      </c>
      <c r="X337" s="2801" t="s">
        <v>1534</v>
      </c>
      <c r="Y337" s="2801" t="s">
        <v>1534</v>
      </c>
      <c r="Z337" s="2801" t="s">
        <v>1534</v>
      </c>
      <c r="AA337" s="2801" t="s">
        <v>1534</v>
      </c>
      <c r="AB337" s="2801" t="s">
        <v>1534</v>
      </c>
      <c r="AC337" s="2801" t="s">
        <v>1534</v>
      </c>
      <c r="AD337" s="3056">
        <v>140</v>
      </c>
      <c r="AE337" s="3429" t="s">
        <v>6158</v>
      </c>
      <c r="AF337" s="3348" t="s">
        <v>1534</v>
      </c>
      <c r="AG337" s="3348">
        <v>0.1</v>
      </c>
      <c r="AH337" s="2628"/>
      <c r="AI337" s="2628"/>
      <c r="AJ337" s="3410"/>
      <c r="AK337" s="2574"/>
    </row>
    <row r="338" spans="2:37" s="2454" customFormat="1" x14ac:dyDescent="0.2">
      <c r="B338" s="2575"/>
      <c r="C338" s="2568"/>
      <c r="D338" s="2909"/>
      <c r="E338" s="2909"/>
      <c r="F338" s="2909"/>
      <c r="G338" s="2909"/>
      <c r="H338" s="2568"/>
      <c r="I338" s="2569"/>
      <c r="J338" s="2569"/>
      <c r="K338" s="2569"/>
      <c r="L338" s="2569"/>
      <c r="M338" s="2568"/>
      <c r="N338" s="2569"/>
      <c r="O338" s="2569"/>
      <c r="P338" s="2569"/>
      <c r="Q338" s="2569"/>
      <c r="R338" s="2569"/>
      <c r="S338" s="2568"/>
      <c r="T338" s="2567"/>
      <c r="U338" s="2567"/>
      <c r="V338" s="2567"/>
      <c r="W338" s="2567"/>
      <c r="X338" s="2567"/>
      <c r="Y338" s="2567"/>
      <c r="Z338" s="2567"/>
      <c r="AA338" s="2567"/>
      <c r="AB338" s="2567"/>
      <c r="AC338" s="2567"/>
      <c r="AD338" s="2567"/>
      <c r="AE338" s="2567"/>
      <c r="AF338" s="2567"/>
      <c r="AG338" s="2567"/>
      <c r="AH338" s="2567"/>
      <c r="AI338" s="2567"/>
      <c r="AJ338" s="2567"/>
      <c r="AK338" s="2574"/>
    </row>
    <row r="339" spans="2:37" s="2454" customFormat="1" x14ac:dyDescent="0.2">
      <c r="B339" s="3834" t="s">
        <v>4996</v>
      </c>
      <c r="C339" s="3835"/>
      <c r="D339" s="3883" t="s">
        <v>1871</v>
      </c>
      <c r="E339" s="3883"/>
      <c r="F339" s="3883"/>
      <c r="G339" s="3883"/>
      <c r="H339" s="3883"/>
      <c r="I339" s="3883"/>
      <c r="J339" s="2571"/>
      <c r="K339" s="2571"/>
      <c r="L339" s="2571"/>
      <c r="M339" s="2571"/>
      <c r="N339" s="2571"/>
      <c r="O339" s="2571"/>
      <c r="P339" s="2571"/>
      <c r="Q339" s="2571"/>
      <c r="R339" s="2571"/>
      <c r="S339" s="2571"/>
      <c r="T339" s="2567"/>
      <c r="U339" s="2567"/>
      <c r="V339" s="2567"/>
      <c r="W339" s="2567"/>
      <c r="X339" s="2567"/>
      <c r="Y339" s="2567"/>
      <c r="Z339" s="2567"/>
      <c r="AA339" s="2567"/>
      <c r="AB339" s="2567"/>
      <c r="AC339" s="2567"/>
      <c r="AD339" s="2567"/>
      <c r="AE339" s="2567"/>
      <c r="AF339" s="2567"/>
      <c r="AG339" s="2567"/>
      <c r="AH339" s="2567"/>
      <c r="AI339" s="2567"/>
      <c r="AJ339" s="2567"/>
      <c r="AK339" s="2574"/>
    </row>
    <row r="340" spans="2:37" s="2454" customFormat="1" x14ac:dyDescent="0.2">
      <c r="B340" s="3834" t="s">
        <v>4997</v>
      </c>
      <c r="C340" s="3835"/>
      <c r="D340" s="4666" t="s">
        <v>6159</v>
      </c>
      <c r="E340" s="4666"/>
      <c r="F340" s="4666"/>
      <c r="G340" s="4666"/>
      <c r="H340" s="4666"/>
      <c r="I340" s="3396"/>
      <c r="J340" s="2571"/>
      <c r="K340" s="2571"/>
      <c r="L340" s="2571"/>
      <c r="M340" s="2571"/>
      <c r="N340" s="2571"/>
      <c r="O340" s="2571"/>
      <c r="P340" s="2571"/>
      <c r="Q340" s="2571"/>
      <c r="R340" s="2571"/>
      <c r="S340" s="2571"/>
      <c r="T340" s="2567"/>
      <c r="U340" s="2567"/>
      <c r="V340" s="2567"/>
      <c r="W340" s="2567"/>
      <c r="X340" s="2567"/>
      <c r="Y340" s="2567"/>
      <c r="Z340" s="2567"/>
      <c r="AA340" s="2567"/>
      <c r="AB340" s="2567"/>
      <c r="AC340" s="2567"/>
      <c r="AD340" s="2567"/>
      <c r="AE340" s="2567"/>
      <c r="AF340" s="2567"/>
      <c r="AG340" s="2567"/>
      <c r="AH340" s="2567"/>
      <c r="AI340" s="2567"/>
      <c r="AJ340" s="2567"/>
      <c r="AK340" s="2574"/>
    </row>
    <row r="341" spans="2:37" s="2454" customFormat="1" ht="15.75" thickBot="1" x14ac:dyDescent="0.25">
      <c r="B341" s="3938"/>
      <c r="C341" s="3939"/>
      <c r="D341" s="3940"/>
      <c r="E341" s="3940"/>
      <c r="F341" s="3940"/>
      <c r="G341" s="3940"/>
      <c r="H341" s="2576"/>
      <c r="I341" s="2576"/>
      <c r="J341" s="2576"/>
      <c r="K341" s="2576"/>
      <c r="L341" s="2576"/>
      <c r="M341" s="2576"/>
      <c r="N341" s="2576"/>
      <c r="O341" s="2576"/>
      <c r="P341" s="2576"/>
      <c r="Q341" s="2576"/>
      <c r="R341" s="2576"/>
      <c r="S341" s="2576"/>
      <c r="T341" s="2577"/>
      <c r="U341" s="2577"/>
      <c r="V341" s="2577"/>
      <c r="W341" s="2577"/>
      <c r="X341" s="2577"/>
      <c r="Y341" s="2577"/>
      <c r="Z341" s="2577"/>
      <c r="AA341" s="2577"/>
      <c r="AB341" s="2577"/>
      <c r="AC341" s="2577"/>
      <c r="AD341" s="2577"/>
      <c r="AE341" s="2577"/>
      <c r="AF341" s="2577"/>
      <c r="AG341" s="2577"/>
      <c r="AH341" s="2577"/>
      <c r="AI341" s="2577"/>
      <c r="AJ341" s="2577"/>
      <c r="AK341" s="2579"/>
    </row>
    <row r="342" spans="2:37" s="2454" customFormat="1" x14ac:dyDescent="0.2">
      <c r="B342" s="3235"/>
      <c r="C342" s="3235"/>
      <c r="D342" s="2877"/>
      <c r="E342" s="2877"/>
      <c r="F342" s="2877"/>
      <c r="G342" s="2878"/>
      <c r="H342" s="2879"/>
      <c r="I342" s="2877"/>
      <c r="J342" s="2877"/>
    </row>
    <row r="343" spans="2:37" s="2454" customFormat="1" ht="13.5" thickBot="1" x14ac:dyDescent="0.25">
      <c r="B343" s="3235"/>
      <c r="C343" s="3235"/>
      <c r="D343" s="2877"/>
      <c r="E343" s="2877"/>
      <c r="F343" s="2877"/>
      <c r="G343" s="2878"/>
      <c r="H343" s="2879"/>
      <c r="I343" s="2877"/>
      <c r="J343" s="2877"/>
    </row>
    <row r="344" spans="2:37" s="2454" customFormat="1" ht="20.25" x14ac:dyDescent="0.2">
      <c r="B344" s="3839" t="s">
        <v>5005</v>
      </c>
      <c r="C344" s="3840"/>
      <c r="D344" s="3840"/>
      <c r="E344" s="3840"/>
      <c r="F344" s="3840"/>
      <c r="G344" s="3840"/>
      <c r="H344" s="3840"/>
      <c r="I344" s="3840"/>
      <c r="J344" s="3840"/>
      <c r="K344" s="3840"/>
      <c r="L344" s="3840"/>
      <c r="M344" s="3840"/>
      <c r="N344" s="3840"/>
      <c r="O344" s="3840"/>
      <c r="P344" s="3840"/>
      <c r="Q344" s="3840"/>
      <c r="R344" s="3840"/>
      <c r="S344" s="3840"/>
      <c r="T344" s="3840"/>
      <c r="U344" s="3840"/>
      <c r="V344" s="3840"/>
      <c r="W344" s="3840"/>
      <c r="X344" s="3840"/>
      <c r="Y344" s="3840"/>
      <c r="Z344" s="3840"/>
      <c r="AA344" s="3840"/>
      <c r="AB344" s="3840"/>
      <c r="AC344" s="3840"/>
      <c r="AD344" s="3840"/>
      <c r="AE344" s="3840"/>
      <c r="AF344" s="3840"/>
      <c r="AG344" s="3840"/>
      <c r="AH344" s="3840"/>
      <c r="AI344" s="3840"/>
      <c r="AJ344" s="3840"/>
      <c r="AK344" s="3841"/>
    </row>
    <row r="345" spans="2:37" s="2454" customFormat="1" x14ac:dyDescent="0.2">
      <c r="B345" s="2572"/>
      <c r="C345" s="3391"/>
      <c r="D345" s="3391"/>
      <c r="E345" s="3391"/>
      <c r="F345" s="3391"/>
      <c r="G345" s="2573"/>
      <c r="H345" s="2573"/>
      <c r="I345" s="2573"/>
      <c r="J345" s="2573"/>
      <c r="K345" s="2573"/>
      <c r="L345" s="2573"/>
      <c r="M345" s="2573"/>
      <c r="N345" s="2573"/>
      <c r="O345" s="2573"/>
      <c r="P345" s="2573"/>
      <c r="Q345" s="2573"/>
      <c r="R345" s="2573"/>
      <c r="S345" s="2573"/>
      <c r="T345" s="2573"/>
      <c r="U345" s="2573"/>
      <c r="V345" s="2573"/>
      <c r="W345" s="2573"/>
      <c r="X345" s="2573"/>
      <c r="Y345" s="2573"/>
      <c r="Z345" s="2573"/>
      <c r="AA345" s="2573"/>
      <c r="AB345" s="2573"/>
      <c r="AC345" s="2573"/>
      <c r="AD345" s="2573"/>
      <c r="AE345" s="2573"/>
      <c r="AF345" s="2573"/>
      <c r="AG345" s="2573"/>
      <c r="AH345" s="2573"/>
      <c r="AI345" s="2573"/>
      <c r="AJ345" s="2573"/>
      <c r="AK345" s="2574"/>
    </row>
    <row r="346" spans="2:37" s="2454" customFormat="1" x14ac:dyDescent="0.2">
      <c r="B346" s="2572" t="s">
        <v>4992</v>
      </c>
      <c r="C346" s="3391"/>
      <c r="D346" s="3842" t="s">
        <v>6143</v>
      </c>
      <c r="E346" s="3842"/>
      <c r="F346" s="3842"/>
      <c r="G346" s="2573"/>
      <c r="H346" s="2573"/>
      <c r="I346" s="2573"/>
      <c r="J346" s="2573"/>
      <c r="K346" s="2573"/>
      <c r="L346" s="2573"/>
      <c r="M346" s="2573"/>
      <c r="N346" s="2573"/>
      <c r="O346" s="2573"/>
      <c r="P346" s="2573"/>
      <c r="Q346" s="2573"/>
      <c r="R346" s="2573"/>
      <c r="S346" s="2573"/>
      <c r="T346" s="2573"/>
      <c r="U346" s="2573"/>
      <c r="V346" s="2573"/>
      <c r="W346" s="2573"/>
      <c r="X346" s="2573"/>
      <c r="Y346" s="2573"/>
      <c r="Z346" s="2573"/>
      <c r="AA346" s="2573"/>
      <c r="AB346" s="2573"/>
      <c r="AC346" s="2573"/>
      <c r="AD346" s="2573"/>
      <c r="AE346" s="2573"/>
      <c r="AF346" s="2573"/>
      <c r="AG346" s="2573"/>
      <c r="AH346" s="2573"/>
      <c r="AI346" s="2573"/>
      <c r="AJ346" s="2573"/>
      <c r="AK346" s="2574"/>
    </row>
    <row r="347" spans="2:37" s="2454" customFormat="1" ht="13.5" thickBot="1" x14ac:dyDescent="0.25">
      <c r="B347" s="3863" t="s">
        <v>5006</v>
      </c>
      <c r="C347" s="3864"/>
      <c r="D347" s="3843">
        <v>41603</v>
      </c>
      <c r="E347" s="3843"/>
      <c r="F347" s="3391"/>
      <c r="G347" s="2573"/>
      <c r="H347" s="2573"/>
      <c r="I347" s="2573"/>
      <c r="J347" s="2573"/>
      <c r="K347" s="2573"/>
      <c r="L347" s="2573"/>
      <c r="M347" s="2573"/>
      <c r="N347" s="2573"/>
      <c r="O347" s="2573"/>
      <c r="P347" s="2573"/>
      <c r="Q347" s="2573"/>
      <c r="R347" s="2573"/>
      <c r="S347" s="2573"/>
      <c r="T347" s="2573"/>
      <c r="U347" s="2573"/>
      <c r="V347" s="2573"/>
      <c r="W347" s="2573"/>
      <c r="X347" s="2573"/>
      <c r="Y347" s="2573"/>
      <c r="Z347" s="2573"/>
      <c r="AA347" s="2573"/>
      <c r="AB347" s="2573"/>
      <c r="AC347" s="2573"/>
      <c r="AD347" s="2573"/>
      <c r="AE347" s="2573"/>
      <c r="AF347" s="2573"/>
      <c r="AG347" s="2573"/>
      <c r="AH347" s="2573"/>
      <c r="AI347" s="2573"/>
      <c r="AJ347" s="2573"/>
      <c r="AK347" s="2574"/>
    </row>
    <row r="348" spans="2:37" s="2454" customFormat="1" ht="127.5" customHeight="1" thickBot="1" x14ac:dyDescent="0.25">
      <c r="B348" s="3844" t="s">
        <v>5007</v>
      </c>
      <c r="C348" s="3871"/>
      <c r="D348" s="3872" t="s">
        <v>6144</v>
      </c>
      <c r="E348" s="3847"/>
      <c r="F348" s="3847"/>
      <c r="G348" s="3847"/>
      <c r="H348" s="3847"/>
      <c r="I348" s="3847"/>
      <c r="J348" s="3847"/>
      <c r="K348" s="3847"/>
      <c r="L348" s="3847"/>
      <c r="M348" s="3847"/>
      <c r="N348" s="3847"/>
      <c r="O348" s="3847"/>
      <c r="P348" s="3847"/>
      <c r="Q348" s="3848"/>
      <c r="R348" s="2573"/>
      <c r="S348" s="2573"/>
      <c r="T348" s="2573"/>
      <c r="U348" s="2573"/>
      <c r="V348" s="2573"/>
      <c r="W348" s="2573"/>
      <c r="X348" s="2573"/>
      <c r="Y348" s="2573"/>
      <c r="Z348" s="2573"/>
      <c r="AA348" s="2573"/>
      <c r="AB348" s="2573"/>
      <c r="AC348" s="2573"/>
      <c r="AD348" s="2573"/>
      <c r="AE348" s="2573"/>
      <c r="AF348" s="2573"/>
      <c r="AG348" s="2573"/>
      <c r="AH348" s="2573"/>
      <c r="AI348" s="2573"/>
      <c r="AJ348" s="2573"/>
      <c r="AK348" s="2574"/>
    </row>
    <row r="349" spans="2:37" s="2454" customFormat="1" ht="13.5" thickBot="1" x14ac:dyDescent="0.25">
      <c r="B349" s="3865"/>
      <c r="C349" s="3849"/>
      <c r="D349" s="3849"/>
      <c r="E349" s="3849"/>
      <c r="F349" s="3849"/>
      <c r="G349" s="3849"/>
      <c r="H349" s="3849"/>
      <c r="I349" s="3849"/>
      <c r="J349" s="3849"/>
      <c r="K349" s="3849"/>
      <c r="L349" s="3849"/>
      <c r="M349" s="3849"/>
      <c r="N349" s="3849"/>
      <c r="O349" s="3849"/>
      <c r="P349" s="3849"/>
      <c r="Q349" s="3849"/>
      <c r="R349" s="2573"/>
      <c r="S349" s="2573"/>
      <c r="T349" s="2573"/>
      <c r="U349" s="2573"/>
      <c r="V349" s="2573"/>
      <c r="W349" s="2573"/>
      <c r="X349" s="2573"/>
      <c r="Y349" s="2573"/>
      <c r="Z349" s="2573"/>
      <c r="AA349" s="2573"/>
      <c r="AB349" s="2573"/>
      <c r="AC349" s="2573"/>
      <c r="AD349" s="2573"/>
      <c r="AE349" s="2573"/>
      <c r="AF349" s="2573"/>
      <c r="AG349" s="2573"/>
      <c r="AH349" s="2573"/>
      <c r="AI349" s="2573"/>
      <c r="AJ349" s="2573"/>
      <c r="AK349" s="2574"/>
    </row>
    <row r="350" spans="2:37" s="2454" customFormat="1" ht="13.5" thickBot="1" x14ac:dyDescent="0.25">
      <c r="B350" s="3827" t="s">
        <v>5008</v>
      </c>
      <c r="C350" s="3827"/>
      <c r="D350" s="3827" t="s">
        <v>4998</v>
      </c>
      <c r="E350" s="3827" t="s">
        <v>5009</v>
      </c>
      <c r="F350" s="3850" t="s">
        <v>224</v>
      </c>
      <c r="G350" s="3850"/>
      <c r="H350" s="3850"/>
      <c r="I350" s="3850"/>
      <c r="J350" s="3850"/>
      <c r="K350" s="3850"/>
      <c r="L350" s="3850"/>
      <c r="M350" s="3850"/>
      <c r="N350" s="3850"/>
      <c r="O350" s="3850"/>
      <c r="P350" s="3850"/>
      <c r="Q350" s="3850"/>
      <c r="R350" s="3850"/>
      <c r="S350" s="3850" t="s">
        <v>340</v>
      </c>
      <c r="T350" s="3850"/>
      <c r="U350" s="3850"/>
      <c r="V350" s="3850"/>
      <c r="W350" s="3850"/>
      <c r="X350" s="3850"/>
      <c r="Y350" s="3850"/>
      <c r="Z350" s="3850"/>
      <c r="AA350" s="3850"/>
      <c r="AB350" s="3850"/>
      <c r="AC350" s="3850"/>
      <c r="AD350" s="3850" t="s">
        <v>225</v>
      </c>
      <c r="AE350" s="3850"/>
      <c r="AF350" s="3850"/>
      <c r="AG350" s="3850"/>
      <c r="AH350" s="3851" t="s">
        <v>4993</v>
      </c>
      <c r="AI350" s="3851"/>
      <c r="AJ350" s="3851"/>
      <c r="AK350" s="2574"/>
    </row>
    <row r="351" spans="2:37" s="2454" customFormat="1" ht="13.5" thickBot="1" x14ac:dyDescent="0.25">
      <c r="B351" s="3828"/>
      <c r="C351" s="3828"/>
      <c r="D351" s="3828"/>
      <c r="E351" s="3828"/>
      <c r="F351" s="3828" t="s">
        <v>5010</v>
      </c>
      <c r="G351" s="3828" t="s">
        <v>5011</v>
      </c>
      <c r="H351" s="3827" t="s">
        <v>5012</v>
      </c>
      <c r="I351" s="3830" t="s">
        <v>5013</v>
      </c>
      <c r="J351" s="3830" t="s">
        <v>5014</v>
      </c>
      <c r="K351" s="3829" t="s">
        <v>5015</v>
      </c>
      <c r="L351" s="3829" t="s">
        <v>5016</v>
      </c>
      <c r="M351" s="3830" t="s">
        <v>5017</v>
      </c>
      <c r="N351" s="3830"/>
      <c r="O351" s="3829" t="s">
        <v>5018</v>
      </c>
      <c r="P351" s="3829" t="s">
        <v>5019</v>
      </c>
      <c r="Q351" s="3829" t="s">
        <v>5020</v>
      </c>
      <c r="R351" s="3829" t="s">
        <v>5021</v>
      </c>
      <c r="S351" s="3827" t="s">
        <v>5022</v>
      </c>
      <c r="T351" s="3827" t="s">
        <v>5023</v>
      </c>
      <c r="U351" s="3827" t="s">
        <v>5024</v>
      </c>
      <c r="V351" s="3827" t="s">
        <v>5025</v>
      </c>
      <c r="W351" s="3827" t="s">
        <v>5026</v>
      </c>
      <c r="X351" s="3827" t="s">
        <v>5027</v>
      </c>
      <c r="Y351" s="3827" t="s">
        <v>5028</v>
      </c>
      <c r="Z351" s="3827" t="s">
        <v>5029</v>
      </c>
      <c r="AA351" s="3827" t="s">
        <v>5030</v>
      </c>
      <c r="AB351" s="3830" t="s">
        <v>5031</v>
      </c>
      <c r="AC351" s="3830" t="s">
        <v>5032</v>
      </c>
      <c r="AD351" s="3827" t="s">
        <v>5033</v>
      </c>
      <c r="AE351" s="3827" t="s">
        <v>5034</v>
      </c>
      <c r="AF351" s="3827" t="s">
        <v>5035</v>
      </c>
      <c r="AG351" s="3827" t="s">
        <v>5036</v>
      </c>
      <c r="AH351" s="3827" t="s">
        <v>1154</v>
      </c>
      <c r="AI351" s="3827" t="s">
        <v>4994</v>
      </c>
      <c r="AJ351" s="3827" t="s">
        <v>4995</v>
      </c>
      <c r="AK351" s="2574"/>
    </row>
    <row r="352" spans="2:37" s="2454" customFormat="1" ht="13.5" thickBot="1" x14ac:dyDescent="0.25">
      <c r="B352" s="3828"/>
      <c r="C352" s="3828"/>
      <c r="D352" s="3828"/>
      <c r="E352" s="3828"/>
      <c r="F352" s="3828"/>
      <c r="G352" s="3828"/>
      <c r="H352" s="3828"/>
      <c r="I352" s="3829"/>
      <c r="J352" s="3829"/>
      <c r="K352" s="3829"/>
      <c r="L352" s="3829"/>
      <c r="M352" s="3393" t="s">
        <v>5037</v>
      </c>
      <c r="N352" s="3394" t="s">
        <v>2798</v>
      </c>
      <c r="O352" s="3829"/>
      <c r="P352" s="3829"/>
      <c r="Q352" s="3829"/>
      <c r="R352" s="3829"/>
      <c r="S352" s="3828"/>
      <c r="T352" s="3828"/>
      <c r="U352" s="3828"/>
      <c r="V352" s="3828"/>
      <c r="W352" s="3828"/>
      <c r="X352" s="3828"/>
      <c r="Y352" s="3828"/>
      <c r="Z352" s="3828"/>
      <c r="AA352" s="3828"/>
      <c r="AB352" s="3829"/>
      <c r="AC352" s="3829"/>
      <c r="AD352" s="3828"/>
      <c r="AE352" s="3828"/>
      <c r="AF352" s="3828"/>
      <c r="AG352" s="3828"/>
      <c r="AH352" s="3828"/>
      <c r="AI352" s="3828"/>
      <c r="AJ352" s="3828"/>
      <c r="AK352" s="2574"/>
    </row>
    <row r="353" spans="2:37" s="2454" customFormat="1" ht="39" thickBot="1" x14ac:dyDescent="0.25">
      <c r="B353" s="3941" t="s">
        <v>6145</v>
      </c>
      <c r="C353" s="3942"/>
      <c r="D353" s="3002">
        <v>300328</v>
      </c>
      <c r="E353" s="3249">
        <v>10</v>
      </c>
      <c r="F353" s="3249" t="s">
        <v>1534</v>
      </c>
      <c r="G353" s="3249" t="s">
        <v>1534</v>
      </c>
      <c r="H353" s="3249" t="s">
        <v>1534</v>
      </c>
      <c r="I353" s="3249" t="s">
        <v>1534</v>
      </c>
      <c r="J353" s="3249" t="s">
        <v>1534</v>
      </c>
      <c r="K353" s="3249" t="s">
        <v>1534</v>
      </c>
      <c r="L353" s="3249" t="s">
        <v>1534</v>
      </c>
      <c r="M353" s="3249" t="s">
        <v>1534</v>
      </c>
      <c r="N353" s="3249" t="s">
        <v>1534</v>
      </c>
      <c r="O353" s="3249" t="s">
        <v>1534</v>
      </c>
      <c r="P353" s="3249" t="s">
        <v>1534</v>
      </c>
      <c r="Q353" s="3249" t="s">
        <v>1534</v>
      </c>
      <c r="R353" s="3249" t="s">
        <v>1534</v>
      </c>
      <c r="S353" s="3249" t="s">
        <v>1534</v>
      </c>
      <c r="T353" s="3249" t="s">
        <v>1534</v>
      </c>
      <c r="U353" s="3249" t="s">
        <v>1534</v>
      </c>
      <c r="V353" s="3249" t="s">
        <v>1534</v>
      </c>
      <c r="W353" s="3249" t="s">
        <v>1534</v>
      </c>
      <c r="X353" s="3249">
        <v>0.05</v>
      </c>
      <c r="Y353" s="3249" t="s">
        <v>1534</v>
      </c>
      <c r="Z353" s="3249" t="s">
        <v>1534</v>
      </c>
      <c r="AA353" s="3249" t="s">
        <v>1534</v>
      </c>
      <c r="AB353" s="3249" t="s">
        <v>1534</v>
      </c>
      <c r="AC353" s="3249">
        <v>0.06</v>
      </c>
      <c r="AD353" s="3249" t="s">
        <v>1534</v>
      </c>
      <c r="AE353" s="2954" t="s">
        <v>6146</v>
      </c>
      <c r="AF353" s="3212" t="s">
        <v>6134</v>
      </c>
      <c r="AG353" s="3213">
        <v>0.2</v>
      </c>
      <c r="AH353" s="3119"/>
      <c r="AI353" s="3119"/>
      <c r="AJ353" s="3405"/>
      <c r="AK353" s="2574"/>
    </row>
    <row r="354" spans="2:37" s="2454" customFormat="1" x14ac:dyDescent="0.2">
      <c r="B354" s="2575"/>
      <c r="C354" s="2568"/>
      <c r="D354" s="2909"/>
      <c r="E354" s="2909"/>
      <c r="F354" s="2909"/>
      <c r="G354" s="2909"/>
      <c r="H354" s="2568"/>
      <c r="I354" s="2569"/>
      <c r="J354" s="2569"/>
      <c r="K354" s="2569"/>
      <c r="L354" s="2569"/>
      <c r="M354" s="2568"/>
      <c r="N354" s="2569"/>
      <c r="O354" s="2569"/>
      <c r="P354" s="2569"/>
      <c r="Q354" s="2569"/>
      <c r="R354" s="2569"/>
      <c r="S354" s="2568"/>
      <c r="T354" s="2567"/>
      <c r="U354" s="2567"/>
      <c r="V354" s="2567"/>
      <c r="W354" s="2567"/>
      <c r="X354" s="2567"/>
      <c r="Y354" s="2567"/>
      <c r="Z354" s="2567"/>
      <c r="AA354" s="2567"/>
      <c r="AB354" s="2567"/>
      <c r="AC354" s="2567"/>
      <c r="AD354" s="2567"/>
      <c r="AE354" s="2567"/>
      <c r="AF354" s="2567"/>
      <c r="AG354" s="2567"/>
      <c r="AH354" s="2567"/>
      <c r="AI354" s="2567"/>
      <c r="AJ354" s="2567"/>
      <c r="AK354" s="2574"/>
    </row>
    <row r="355" spans="2:37" s="2454" customFormat="1" x14ac:dyDescent="0.2">
      <c r="B355" s="3834" t="s">
        <v>4996</v>
      </c>
      <c r="C355" s="3835"/>
      <c r="D355" s="3883" t="s">
        <v>1871</v>
      </c>
      <c r="E355" s="3883"/>
      <c r="F355" s="3883"/>
      <c r="G355" s="3883"/>
      <c r="H355" s="3883"/>
      <c r="I355" s="3883"/>
      <c r="J355" s="2571"/>
      <c r="K355" s="2571"/>
      <c r="L355" s="2571"/>
      <c r="M355" s="2571"/>
      <c r="N355" s="2571"/>
      <c r="O355" s="2571"/>
      <c r="P355" s="2571"/>
      <c r="Q355" s="2571"/>
      <c r="R355" s="2571"/>
      <c r="S355" s="2571"/>
      <c r="T355" s="2567"/>
      <c r="U355" s="2567"/>
      <c r="V355" s="2567"/>
      <c r="W355" s="2567"/>
      <c r="X355" s="2567"/>
      <c r="Y355" s="2567"/>
      <c r="Z355" s="2567"/>
      <c r="AA355" s="2567"/>
      <c r="AB355" s="2567"/>
      <c r="AC355" s="2567"/>
      <c r="AD355" s="2567"/>
      <c r="AE355" s="2567"/>
      <c r="AF355" s="2567"/>
      <c r="AG355" s="2567"/>
      <c r="AH355" s="2567"/>
      <c r="AI355" s="2567"/>
      <c r="AJ355" s="2567"/>
      <c r="AK355" s="2574"/>
    </row>
    <row r="356" spans="2:37" s="2454" customFormat="1" x14ac:dyDescent="0.2">
      <c r="B356" s="3834" t="s">
        <v>4997</v>
      </c>
      <c r="C356" s="3835"/>
      <c r="D356" s="4666" t="s">
        <v>6135</v>
      </c>
      <c r="E356" s="4666"/>
      <c r="F356" s="4666"/>
      <c r="G356" s="4666"/>
      <c r="H356" s="4666"/>
      <c r="I356" s="3396"/>
      <c r="J356" s="2571"/>
      <c r="K356" s="2571"/>
      <c r="L356" s="2571"/>
      <c r="M356" s="2571"/>
      <c r="N356" s="2571"/>
      <c r="O356" s="2571"/>
      <c r="P356" s="2571"/>
      <c r="Q356" s="2571"/>
      <c r="R356" s="2571"/>
      <c r="S356" s="2571"/>
      <c r="T356" s="2567"/>
      <c r="U356" s="2567"/>
      <c r="V356" s="2567"/>
      <c r="W356" s="2567"/>
      <c r="X356" s="2567"/>
      <c r="Y356" s="2567"/>
      <c r="Z356" s="2567"/>
      <c r="AA356" s="2567"/>
      <c r="AB356" s="2567"/>
      <c r="AC356" s="2567"/>
      <c r="AD356" s="2567"/>
      <c r="AE356" s="2567"/>
      <c r="AF356" s="2567"/>
      <c r="AG356" s="2567"/>
      <c r="AH356" s="2567"/>
      <c r="AI356" s="2567"/>
      <c r="AJ356" s="2567"/>
      <c r="AK356" s="2574"/>
    </row>
    <row r="357" spans="2:37" s="2454" customFormat="1" ht="15.75" thickBot="1" x14ac:dyDescent="0.25">
      <c r="B357" s="3938"/>
      <c r="C357" s="3939"/>
      <c r="D357" s="3940"/>
      <c r="E357" s="3940"/>
      <c r="F357" s="3940"/>
      <c r="G357" s="3940"/>
      <c r="H357" s="2576"/>
      <c r="I357" s="2576"/>
      <c r="J357" s="2576"/>
      <c r="K357" s="2576"/>
      <c r="L357" s="2576"/>
      <c r="M357" s="2576"/>
      <c r="N357" s="2576"/>
      <c r="O357" s="2576"/>
      <c r="P357" s="2576"/>
      <c r="Q357" s="2576"/>
      <c r="R357" s="2576"/>
      <c r="S357" s="2576"/>
      <c r="T357" s="2577"/>
      <c r="U357" s="2577"/>
      <c r="V357" s="2577"/>
      <c r="W357" s="2577"/>
      <c r="X357" s="2577"/>
      <c r="Y357" s="2577"/>
      <c r="Z357" s="2577"/>
      <c r="AA357" s="2577"/>
      <c r="AB357" s="2577"/>
      <c r="AC357" s="2577"/>
      <c r="AD357" s="2577"/>
      <c r="AE357" s="2577"/>
      <c r="AF357" s="2577"/>
      <c r="AG357" s="2577"/>
      <c r="AH357" s="2577"/>
      <c r="AI357" s="2577"/>
      <c r="AJ357" s="2577"/>
      <c r="AK357" s="2579"/>
    </row>
    <row r="358" spans="2:37" s="2454" customFormat="1" x14ac:dyDescent="0.2">
      <c r="B358" s="3235"/>
      <c r="C358" s="3235"/>
      <c r="D358" s="2877"/>
      <c r="E358" s="2877"/>
      <c r="F358" s="2877"/>
      <c r="G358" s="2878"/>
      <c r="H358" s="2879"/>
      <c r="I358" s="2877"/>
      <c r="J358" s="2877"/>
    </row>
    <row r="359" spans="2:37" s="2454" customFormat="1" ht="13.5" thickBot="1" x14ac:dyDescent="0.25">
      <c r="B359" s="3235"/>
      <c r="C359" s="3235"/>
      <c r="D359" s="2877"/>
      <c r="E359" s="2877"/>
      <c r="F359" s="2877"/>
      <c r="G359" s="2878"/>
      <c r="H359" s="2879"/>
      <c r="I359" s="2877"/>
      <c r="J359" s="2877"/>
    </row>
    <row r="360" spans="2:37" s="2454" customFormat="1" ht="20.25" x14ac:dyDescent="0.2">
      <c r="B360" s="3839" t="s">
        <v>5005</v>
      </c>
      <c r="C360" s="3840"/>
      <c r="D360" s="3840"/>
      <c r="E360" s="3840"/>
      <c r="F360" s="3840"/>
      <c r="G360" s="3840"/>
      <c r="H360" s="3840"/>
      <c r="I360" s="3840"/>
      <c r="J360" s="3840"/>
      <c r="K360" s="3840"/>
      <c r="L360" s="3840"/>
      <c r="M360" s="3840"/>
      <c r="N360" s="3840"/>
      <c r="O360" s="3840"/>
      <c r="P360" s="3840"/>
      <c r="Q360" s="3840"/>
      <c r="R360" s="3840"/>
      <c r="S360" s="3840"/>
      <c r="T360" s="3840"/>
      <c r="U360" s="3840"/>
      <c r="V360" s="3840"/>
      <c r="W360" s="3840"/>
      <c r="X360" s="3840"/>
      <c r="Y360" s="3840"/>
      <c r="Z360" s="3840"/>
      <c r="AA360" s="3840"/>
      <c r="AB360" s="3840"/>
      <c r="AC360" s="3840"/>
      <c r="AD360" s="3840"/>
      <c r="AE360" s="3840"/>
      <c r="AF360" s="3840"/>
      <c r="AG360" s="3840"/>
      <c r="AH360" s="3840"/>
      <c r="AI360" s="3840"/>
      <c r="AJ360" s="3840"/>
      <c r="AK360" s="3841"/>
    </row>
    <row r="361" spans="2:37" s="2454" customFormat="1" x14ac:dyDescent="0.2">
      <c r="B361" s="2572"/>
      <c r="C361" s="3391"/>
      <c r="D361" s="3391"/>
      <c r="E361" s="3391"/>
      <c r="F361" s="3391"/>
      <c r="G361" s="2573"/>
      <c r="H361" s="2573"/>
      <c r="I361" s="2573"/>
      <c r="J361" s="2573"/>
      <c r="K361" s="2573"/>
      <c r="L361" s="2573"/>
      <c r="M361" s="2573"/>
      <c r="N361" s="2573"/>
      <c r="O361" s="2573"/>
      <c r="P361" s="2573"/>
      <c r="Q361" s="2573"/>
      <c r="R361" s="2573"/>
      <c r="S361" s="2573"/>
      <c r="T361" s="2573"/>
      <c r="U361" s="2573"/>
      <c r="V361" s="2573"/>
      <c r="W361" s="2573"/>
      <c r="X361" s="2573"/>
      <c r="Y361" s="2573"/>
      <c r="Z361" s="2573"/>
      <c r="AA361" s="2573"/>
      <c r="AB361" s="2573"/>
      <c r="AC361" s="2573"/>
      <c r="AD361" s="2573"/>
      <c r="AE361" s="2573"/>
      <c r="AF361" s="2573"/>
      <c r="AG361" s="2573"/>
      <c r="AH361" s="2573"/>
      <c r="AI361" s="2573"/>
      <c r="AJ361" s="2573"/>
      <c r="AK361" s="2574"/>
    </row>
    <row r="362" spans="2:37" s="2454" customFormat="1" x14ac:dyDescent="0.2">
      <c r="B362" s="2572" t="s">
        <v>4992</v>
      </c>
      <c r="C362" s="3391"/>
      <c r="D362" s="3842" t="s">
        <v>6136</v>
      </c>
      <c r="E362" s="3842"/>
      <c r="F362" s="3842"/>
      <c r="G362" s="2573"/>
      <c r="H362" s="2573"/>
      <c r="I362" s="2573"/>
      <c r="J362" s="2573"/>
      <c r="K362" s="2573"/>
      <c r="L362" s="2573"/>
      <c r="M362" s="2573"/>
      <c r="N362" s="2573"/>
      <c r="O362" s="2573"/>
      <c r="P362" s="2573"/>
      <c r="Q362" s="2573"/>
      <c r="R362" s="2573"/>
      <c r="S362" s="2573"/>
      <c r="T362" s="2573"/>
      <c r="U362" s="2573"/>
      <c r="V362" s="2573"/>
      <c r="W362" s="2573"/>
      <c r="X362" s="2573"/>
      <c r="Y362" s="2573"/>
      <c r="Z362" s="2573"/>
      <c r="AA362" s="2573"/>
      <c r="AB362" s="2573"/>
      <c r="AC362" s="2573"/>
      <c r="AD362" s="2573"/>
      <c r="AE362" s="2573"/>
      <c r="AF362" s="2573"/>
      <c r="AG362" s="2573"/>
      <c r="AH362" s="2573"/>
      <c r="AI362" s="2573"/>
      <c r="AJ362" s="2573"/>
      <c r="AK362" s="2574"/>
    </row>
    <row r="363" spans="2:37" s="2454" customFormat="1" ht="13.5" thickBot="1" x14ac:dyDescent="0.25">
      <c r="B363" s="3863" t="s">
        <v>5006</v>
      </c>
      <c r="C363" s="3864"/>
      <c r="D363" s="3843">
        <v>41582</v>
      </c>
      <c r="E363" s="3843"/>
      <c r="F363" s="3391"/>
      <c r="G363" s="2573"/>
      <c r="H363" s="2573"/>
      <c r="I363" s="2573"/>
      <c r="J363" s="2573"/>
      <c r="K363" s="2573"/>
      <c r="L363" s="2573"/>
      <c r="M363" s="2573"/>
      <c r="N363" s="2573"/>
      <c r="O363" s="2573"/>
      <c r="P363" s="2573"/>
      <c r="Q363" s="2573"/>
      <c r="R363" s="2573"/>
      <c r="S363" s="2573"/>
      <c r="T363" s="2573"/>
      <c r="U363" s="2573"/>
      <c r="V363" s="2573"/>
      <c r="W363" s="2573"/>
      <c r="X363" s="2573"/>
      <c r="Y363" s="2573"/>
      <c r="Z363" s="2573"/>
      <c r="AA363" s="2573"/>
      <c r="AB363" s="2573"/>
      <c r="AC363" s="2573"/>
      <c r="AD363" s="2573"/>
      <c r="AE363" s="2573"/>
      <c r="AF363" s="2573"/>
      <c r="AG363" s="2573"/>
      <c r="AH363" s="2573"/>
      <c r="AI363" s="2573"/>
      <c r="AJ363" s="2573"/>
      <c r="AK363" s="2574"/>
    </row>
    <row r="364" spans="2:37" s="2454" customFormat="1" ht="122.25" customHeight="1" thickBot="1" x14ac:dyDescent="0.25">
      <c r="B364" s="3844" t="s">
        <v>5007</v>
      </c>
      <c r="C364" s="3871"/>
      <c r="D364" s="3872" t="s">
        <v>6220</v>
      </c>
      <c r="E364" s="3847"/>
      <c r="F364" s="3847"/>
      <c r="G364" s="3847"/>
      <c r="H364" s="3847"/>
      <c r="I364" s="3847"/>
      <c r="J364" s="3847"/>
      <c r="K364" s="3847"/>
      <c r="L364" s="3847"/>
      <c r="M364" s="3847"/>
      <c r="N364" s="3847"/>
      <c r="O364" s="3847"/>
      <c r="P364" s="3847"/>
      <c r="Q364" s="3848"/>
      <c r="R364" s="2573"/>
      <c r="S364" s="2573"/>
      <c r="T364" s="2573"/>
      <c r="U364" s="2573"/>
      <c r="V364" s="2573"/>
      <c r="W364" s="2573"/>
      <c r="X364" s="2573"/>
      <c r="Y364" s="2573"/>
      <c r="Z364" s="2573"/>
      <c r="AA364" s="2573"/>
      <c r="AB364" s="2573"/>
      <c r="AC364" s="2573"/>
      <c r="AD364" s="2573"/>
      <c r="AE364" s="2573"/>
      <c r="AF364" s="2573"/>
      <c r="AG364" s="2573"/>
      <c r="AH364" s="2573"/>
      <c r="AI364" s="2573"/>
      <c r="AJ364" s="2573"/>
      <c r="AK364" s="2574"/>
    </row>
    <row r="365" spans="2:37" s="2454" customFormat="1" ht="13.5" thickBot="1" x14ac:dyDescent="0.25">
      <c r="B365" s="3865"/>
      <c r="C365" s="3849"/>
      <c r="D365" s="3849"/>
      <c r="E365" s="3849"/>
      <c r="F365" s="3849"/>
      <c r="G365" s="3849"/>
      <c r="H365" s="3849"/>
      <c r="I365" s="3849"/>
      <c r="J365" s="3849"/>
      <c r="K365" s="3849"/>
      <c r="L365" s="3849"/>
      <c r="M365" s="3849"/>
      <c r="N365" s="3849"/>
      <c r="O365" s="3849"/>
      <c r="P365" s="3849"/>
      <c r="Q365" s="3849"/>
      <c r="R365" s="2573"/>
      <c r="S365" s="2573"/>
      <c r="T365" s="2573"/>
      <c r="U365" s="2573"/>
      <c r="V365" s="2573"/>
      <c r="W365" s="2573"/>
      <c r="X365" s="2573"/>
      <c r="Y365" s="2573"/>
      <c r="Z365" s="2573"/>
      <c r="AA365" s="2573"/>
      <c r="AB365" s="2573"/>
      <c r="AC365" s="2573"/>
      <c r="AD365" s="2573"/>
      <c r="AE365" s="2573"/>
      <c r="AF365" s="2573"/>
      <c r="AG365" s="2573"/>
      <c r="AH365" s="2573"/>
      <c r="AI365" s="2573"/>
      <c r="AJ365" s="2573"/>
      <c r="AK365" s="2574"/>
    </row>
    <row r="366" spans="2:37" s="2454" customFormat="1" ht="13.5" thickBot="1" x14ac:dyDescent="0.25">
      <c r="B366" s="3827" t="s">
        <v>5008</v>
      </c>
      <c r="C366" s="3827"/>
      <c r="D366" s="3827" t="s">
        <v>4998</v>
      </c>
      <c r="E366" s="3827" t="s">
        <v>5009</v>
      </c>
      <c r="F366" s="3850" t="s">
        <v>224</v>
      </c>
      <c r="G366" s="3850"/>
      <c r="H366" s="3850"/>
      <c r="I366" s="3850"/>
      <c r="J366" s="3850"/>
      <c r="K366" s="3850"/>
      <c r="L366" s="3850"/>
      <c r="M366" s="3850"/>
      <c r="N366" s="3850"/>
      <c r="O366" s="3850"/>
      <c r="P366" s="3850"/>
      <c r="Q366" s="3850"/>
      <c r="R366" s="3850"/>
      <c r="S366" s="3850" t="s">
        <v>340</v>
      </c>
      <c r="T366" s="3850"/>
      <c r="U366" s="3850"/>
      <c r="V366" s="3850"/>
      <c r="W366" s="3850"/>
      <c r="X366" s="3850"/>
      <c r="Y366" s="3850"/>
      <c r="Z366" s="3850"/>
      <c r="AA366" s="3850"/>
      <c r="AB366" s="3850"/>
      <c r="AC366" s="3850"/>
      <c r="AD366" s="3850" t="s">
        <v>225</v>
      </c>
      <c r="AE366" s="3850"/>
      <c r="AF366" s="3850"/>
      <c r="AG366" s="3850"/>
      <c r="AH366" s="3851" t="s">
        <v>4993</v>
      </c>
      <c r="AI366" s="3851"/>
      <c r="AJ366" s="3851"/>
      <c r="AK366" s="2574"/>
    </row>
    <row r="367" spans="2:37" s="2454" customFormat="1" ht="13.5" thickBot="1" x14ac:dyDescent="0.25">
      <c r="B367" s="3828"/>
      <c r="C367" s="3828"/>
      <c r="D367" s="3828"/>
      <c r="E367" s="3828"/>
      <c r="F367" s="3828" t="s">
        <v>5010</v>
      </c>
      <c r="G367" s="3828" t="s">
        <v>5011</v>
      </c>
      <c r="H367" s="3827" t="s">
        <v>5012</v>
      </c>
      <c r="I367" s="3830" t="s">
        <v>5013</v>
      </c>
      <c r="J367" s="3830" t="s">
        <v>5014</v>
      </c>
      <c r="K367" s="3829" t="s">
        <v>5015</v>
      </c>
      <c r="L367" s="3829" t="s">
        <v>5016</v>
      </c>
      <c r="M367" s="3830" t="s">
        <v>5017</v>
      </c>
      <c r="N367" s="3830"/>
      <c r="O367" s="3829" t="s">
        <v>5018</v>
      </c>
      <c r="P367" s="3829" t="s">
        <v>5019</v>
      </c>
      <c r="Q367" s="3829" t="s">
        <v>5020</v>
      </c>
      <c r="R367" s="3829" t="s">
        <v>5021</v>
      </c>
      <c r="S367" s="3827" t="s">
        <v>5022</v>
      </c>
      <c r="T367" s="3827" t="s">
        <v>5023</v>
      </c>
      <c r="U367" s="3827" t="s">
        <v>5024</v>
      </c>
      <c r="V367" s="3827" t="s">
        <v>5025</v>
      </c>
      <c r="W367" s="3827" t="s">
        <v>5026</v>
      </c>
      <c r="X367" s="3827" t="s">
        <v>5027</v>
      </c>
      <c r="Y367" s="3827" t="s">
        <v>5028</v>
      </c>
      <c r="Z367" s="3827" t="s">
        <v>5029</v>
      </c>
      <c r="AA367" s="3827" t="s">
        <v>5030</v>
      </c>
      <c r="AB367" s="3830" t="s">
        <v>5031</v>
      </c>
      <c r="AC367" s="3830" t="s">
        <v>5032</v>
      </c>
      <c r="AD367" s="3827" t="s">
        <v>5033</v>
      </c>
      <c r="AE367" s="3827" t="s">
        <v>5034</v>
      </c>
      <c r="AF367" s="3827" t="s">
        <v>5035</v>
      </c>
      <c r="AG367" s="3827" t="s">
        <v>5036</v>
      </c>
      <c r="AH367" s="3827" t="s">
        <v>1154</v>
      </c>
      <c r="AI367" s="3827" t="s">
        <v>4994</v>
      </c>
      <c r="AJ367" s="3827" t="s">
        <v>4995</v>
      </c>
      <c r="AK367" s="2574"/>
    </row>
    <row r="368" spans="2:37" s="2454" customFormat="1" ht="13.5" thickBot="1" x14ac:dyDescent="0.25">
      <c r="B368" s="3828"/>
      <c r="C368" s="3828"/>
      <c r="D368" s="3828"/>
      <c r="E368" s="3828"/>
      <c r="F368" s="3828"/>
      <c r="G368" s="3828"/>
      <c r="H368" s="3828"/>
      <c r="I368" s="3829"/>
      <c r="J368" s="3829"/>
      <c r="K368" s="3829"/>
      <c r="L368" s="3829"/>
      <c r="M368" s="3393" t="s">
        <v>5037</v>
      </c>
      <c r="N368" s="3394" t="s">
        <v>2798</v>
      </c>
      <c r="O368" s="3829"/>
      <c r="P368" s="3829"/>
      <c r="Q368" s="3829"/>
      <c r="R368" s="3829"/>
      <c r="S368" s="3828"/>
      <c r="T368" s="3828"/>
      <c r="U368" s="3828"/>
      <c r="V368" s="3828"/>
      <c r="W368" s="3828"/>
      <c r="X368" s="3828"/>
      <c r="Y368" s="3828"/>
      <c r="Z368" s="3828"/>
      <c r="AA368" s="3828"/>
      <c r="AB368" s="3829"/>
      <c r="AC368" s="3829"/>
      <c r="AD368" s="3828"/>
      <c r="AE368" s="3828"/>
      <c r="AF368" s="3828"/>
      <c r="AG368" s="3828"/>
      <c r="AH368" s="3828"/>
      <c r="AI368" s="3828"/>
      <c r="AJ368" s="3828"/>
      <c r="AK368" s="2574"/>
    </row>
    <row r="369" spans="2:37" s="2454" customFormat="1" x14ac:dyDescent="0.2">
      <c r="B369" s="3980" t="s">
        <v>6137</v>
      </c>
      <c r="C369" s="3981"/>
      <c r="D369" s="3320">
        <v>300324</v>
      </c>
      <c r="E369" s="3321">
        <v>10</v>
      </c>
      <c r="F369" s="3321" t="s">
        <v>1534</v>
      </c>
      <c r="G369" s="3321" t="s">
        <v>1534</v>
      </c>
      <c r="H369" s="3321" t="s">
        <v>1534</v>
      </c>
      <c r="I369" s="3321" t="s">
        <v>1534</v>
      </c>
      <c r="J369" s="3321" t="s">
        <v>1534</v>
      </c>
      <c r="K369" s="3321" t="s">
        <v>1534</v>
      </c>
      <c r="L369" s="3321" t="s">
        <v>1534</v>
      </c>
      <c r="M369" s="3321" t="s">
        <v>1534</v>
      </c>
      <c r="N369" s="3321" t="s">
        <v>1534</v>
      </c>
      <c r="O369" s="3321" t="s">
        <v>1534</v>
      </c>
      <c r="P369" s="3321" t="s">
        <v>1534</v>
      </c>
      <c r="Q369" s="3321" t="s">
        <v>1534</v>
      </c>
      <c r="R369" s="3321" t="s">
        <v>1534</v>
      </c>
      <c r="S369" s="3321" t="s">
        <v>1534</v>
      </c>
      <c r="T369" s="3321" t="s">
        <v>1534</v>
      </c>
      <c r="U369" s="3321" t="s">
        <v>1534</v>
      </c>
      <c r="V369" s="3321" t="s">
        <v>1534</v>
      </c>
      <c r="W369" s="3321" t="s">
        <v>1534</v>
      </c>
      <c r="X369" s="3321" t="s">
        <v>1534</v>
      </c>
      <c r="Y369" s="3321" t="s">
        <v>1534</v>
      </c>
      <c r="Z369" s="3321" t="s">
        <v>1534</v>
      </c>
      <c r="AA369" s="3321" t="s">
        <v>1534</v>
      </c>
      <c r="AB369" s="3321" t="s">
        <v>1534</v>
      </c>
      <c r="AC369" s="3321" t="s">
        <v>1534</v>
      </c>
      <c r="AD369" s="3321">
        <v>10</v>
      </c>
      <c r="AE369" s="2595">
        <v>700</v>
      </c>
      <c r="AF369" s="3421">
        <f>AD369/1000</f>
        <v>0.01</v>
      </c>
      <c r="AG369" s="2651" t="s">
        <v>1534</v>
      </c>
      <c r="AH369" s="2701"/>
      <c r="AI369" s="2701"/>
      <c r="AJ369" s="3402"/>
      <c r="AK369" s="2574"/>
    </row>
    <row r="370" spans="2:37" s="2454" customFormat="1" x14ac:dyDescent="0.2">
      <c r="B370" s="3914" t="s">
        <v>6138</v>
      </c>
      <c r="C370" s="3915"/>
      <c r="D370" s="3329">
        <v>300324</v>
      </c>
      <c r="E370" s="3330">
        <v>15</v>
      </c>
      <c r="F370" s="3330" t="s">
        <v>1534</v>
      </c>
      <c r="G370" s="3330" t="s">
        <v>1534</v>
      </c>
      <c r="H370" s="3330" t="s">
        <v>1534</v>
      </c>
      <c r="I370" s="3330" t="s">
        <v>1534</v>
      </c>
      <c r="J370" s="3330" t="s">
        <v>1534</v>
      </c>
      <c r="K370" s="3330" t="s">
        <v>1534</v>
      </c>
      <c r="L370" s="3330" t="s">
        <v>1534</v>
      </c>
      <c r="M370" s="3330" t="s">
        <v>1534</v>
      </c>
      <c r="N370" s="3330" t="s">
        <v>1534</v>
      </c>
      <c r="O370" s="3330" t="s">
        <v>1534</v>
      </c>
      <c r="P370" s="3330" t="s">
        <v>1534</v>
      </c>
      <c r="Q370" s="3330" t="s">
        <v>1534</v>
      </c>
      <c r="R370" s="3330" t="s">
        <v>1534</v>
      </c>
      <c r="S370" s="3330" t="s">
        <v>1534</v>
      </c>
      <c r="T370" s="3330" t="s">
        <v>1534</v>
      </c>
      <c r="U370" s="3330" t="s">
        <v>1534</v>
      </c>
      <c r="V370" s="3330" t="s">
        <v>1534</v>
      </c>
      <c r="W370" s="3330" t="s">
        <v>1534</v>
      </c>
      <c r="X370" s="3330" t="s">
        <v>1534</v>
      </c>
      <c r="Y370" s="3330" t="s">
        <v>1534</v>
      </c>
      <c r="Z370" s="3330" t="s">
        <v>1534</v>
      </c>
      <c r="AA370" s="3330" t="s">
        <v>1534</v>
      </c>
      <c r="AB370" s="3330" t="s">
        <v>1534</v>
      </c>
      <c r="AC370" s="3330" t="s">
        <v>1534</v>
      </c>
      <c r="AD370" s="3330">
        <v>15</v>
      </c>
      <c r="AE370" s="2584">
        <v>900</v>
      </c>
      <c r="AF370" s="3422">
        <f>AD370/1000</f>
        <v>1.4999999999999999E-2</v>
      </c>
      <c r="AG370" s="2641" t="s">
        <v>1534</v>
      </c>
      <c r="AH370" s="2706"/>
      <c r="AI370" s="2706"/>
      <c r="AJ370" s="3416"/>
      <c r="AK370" s="2574"/>
    </row>
    <row r="371" spans="2:37" s="2454" customFormat="1" x14ac:dyDescent="0.2">
      <c r="B371" s="3914" t="s">
        <v>6139</v>
      </c>
      <c r="C371" s="3915"/>
      <c r="D371" s="3329">
        <v>300324</v>
      </c>
      <c r="E371" s="3330">
        <v>19</v>
      </c>
      <c r="F371" s="3330" t="s">
        <v>1534</v>
      </c>
      <c r="G371" s="3330" t="s">
        <v>1534</v>
      </c>
      <c r="H371" s="3330" t="s">
        <v>1534</v>
      </c>
      <c r="I371" s="3330" t="s">
        <v>1534</v>
      </c>
      <c r="J371" s="3330" t="s">
        <v>1534</v>
      </c>
      <c r="K371" s="3330" t="s">
        <v>1534</v>
      </c>
      <c r="L371" s="3330" t="s">
        <v>1534</v>
      </c>
      <c r="M371" s="3330" t="s">
        <v>1534</v>
      </c>
      <c r="N371" s="3330" t="s">
        <v>1534</v>
      </c>
      <c r="O371" s="3330" t="s">
        <v>1534</v>
      </c>
      <c r="P371" s="3330" t="s">
        <v>1534</v>
      </c>
      <c r="Q371" s="3330" t="s">
        <v>1534</v>
      </c>
      <c r="R371" s="3330" t="s">
        <v>1534</v>
      </c>
      <c r="S371" s="3330" t="s">
        <v>1534</v>
      </c>
      <c r="T371" s="3330" t="s">
        <v>1534</v>
      </c>
      <c r="U371" s="3330" t="s">
        <v>1534</v>
      </c>
      <c r="V371" s="3330" t="s">
        <v>1534</v>
      </c>
      <c r="W371" s="3330" t="s">
        <v>1534</v>
      </c>
      <c r="X371" s="3330" t="s">
        <v>1534</v>
      </c>
      <c r="Y371" s="3330" t="s">
        <v>1534</v>
      </c>
      <c r="Z371" s="3330" t="s">
        <v>1534</v>
      </c>
      <c r="AA371" s="3330" t="s">
        <v>1534</v>
      </c>
      <c r="AB371" s="3330" t="s">
        <v>1534</v>
      </c>
      <c r="AC371" s="3330" t="s">
        <v>1534</v>
      </c>
      <c r="AD371" s="3330">
        <v>19</v>
      </c>
      <c r="AE371" s="3389">
        <v>1200</v>
      </c>
      <c r="AF371" s="3422">
        <f t="shared" ref="AF371:AF374" si="1">AD371/1000</f>
        <v>1.9E-2</v>
      </c>
      <c r="AG371" s="2641" t="s">
        <v>1534</v>
      </c>
      <c r="AH371" s="2706"/>
      <c r="AI371" s="2706"/>
      <c r="AJ371" s="3416"/>
      <c r="AK371" s="2574"/>
    </row>
    <row r="372" spans="2:37" s="2454" customFormat="1" x14ac:dyDescent="0.2">
      <c r="B372" s="3914" t="s">
        <v>6140</v>
      </c>
      <c r="C372" s="3915"/>
      <c r="D372" s="3329">
        <v>300324</v>
      </c>
      <c r="E372" s="3330">
        <v>29</v>
      </c>
      <c r="F372" s="3330" t="s">
        <v>1534</v>
      </c>
      <c r="G372" s="3330" t="s">
        <v>1534</v>
      </c>
      <c r="H372" s="3330" t="s">
        <v>1534</v>
      </c>
      <c r="I372" s="3330" t="s">
        <v>1534</v>
      </c>
      <c r="J372" s="3330" t="s">
        <v>1534</v>
      </c>
      <c r="K372" s="3330" t="s">
        <v>1534</v>
      </c>
      <c r="L372" s="3330" t="s">
        <v>1534</v>
      </c>
      <c r="M372" s="3330" t="s">
        <v>1534</v>
      </c>
      <c r="N372" s="3330" t="s">
        <v>1534</v>
      </c>
      <c r="O372" s="3330" t="s">
        <v>1534</v>
      </c>
      <c r="P372" s="3330" t="s">
        <v>1534</v>
      </c>
      <c r="Q372" s="3330" t="s">
        <v>1534</v>
      </c>
      <c r="R372" s="3330" t="s">
        <v>1534</v>
      </c>
      <c r="S372" s="3330" t="s">
        <v>1534</v>
      </c>
      <c r="T372" s="3330" t="s">
        <v>1534</v>
      </c>
      <c r="U372" s="3330" t="s">
        <v>1534</v>
      </c>
      <c r="V372" s="3330" t="s">
        <v>1534</v>
      </c>
      <c r="W372" s="3330" t="s">
        <v>1534</v>
      </c>
      <c r="X372" s="3330" t="s">
        <v>1534</v>
      </c>
      <c r="Y372" s="3330" t="s">
        <v>1534</v>
      </c>
      <c r="Z372" s="3330" t="s">
        <v>1534</v>
      </c>
      <c r="AA372" s="3330" t="s">
        <v>1534</v>
      </c>
      <c r="AB372" s="3330" t="s">
        <v>1534</v>
      </c>
      <c r="AC372" s="3330" t="s">
        <v>1534</v>
      </c>
      <c r="AD372" s="3330">
        <v>29</v>
      </c>
      <c r="AE372" s="2584">
        <v>2500</v>
      </c>
      <c r="AF372" s="3422">
        <f t="shared" si="1"/>
        <v>2.9000000000000001E-2</v>
      </c>
      <c r="AG372" s="2641" t="s">
        <v>1534</v>
      </c>
      <c r="AH372" s="2706"/>
      <c r="AI372" s="2706"/>
      <c r="AJ372" s="3416"/>
      <c r="AK372" s="2574"/>
    </row>
    <row r="373" spans="2:37" s="2454" customFormat="1" x14ac:dyDescent="0.2">
      <c r="B373" s="3914" t="s">
        <v>6141</v>
      </c>
      <c r="C373" s="3915"/>
      <c r="D373" s="3329">
        <v>300324</v>
      </c>
      <c r="E373" s="3330">
        <v>39</v>
      </c>
      <c r="F373" s="3330" t="s">
        <v>1534</v>
      </c>
      <c r="G373" s="3330" t="s">
        <v>1534</v>
      </c>
      <c r="H373" s="3330" t="s">
        <v>1534</v>
      </c>
      <c r="I373" s="3330" t="s">
        <v>1534</v>
      </c>
      <c r="J373" s="3330" t="s">
        <v>1534</v>
      </c>
      <c r="K373" s="3330" t="s">
        <v>1534</v>
      </c>
      <c r="L373" s="3330" t="s">
        <v>1534</v>
      </c>
      <c r="M373" s="3330" t="s">
        <v>1534</v>
      </c>
      <c r="N373" s="3330" t="s">
        <v>1534</v>
      </c>
      <c r="O373" s="3330" t="s">
        <v>1534</v>
      </c>
      <c r="P373" s="3330" t="s">
        <v>1534</v>
      </c>
      <c r="Q373" s="3330" t="s">
        <v>1534</v>
      </c>
      <c r="R373" s="3330" t="s">
        <v>1534</v>
      </c>
      <c r="S373" s="3330" t="s">
        <v>1534</v>
      </c>
      <c r="T373" s="3330" t="s">
        <v>1534</v>
      </c>
      <c r="U373" s="3330" t="s">
        <v>1534</v>
      </c>
      <c r="V373" s="3330" t="s">
        <v>1534</v>
      </c>
      <c r="W373" s="3330" t="s">
        <v>1534</v>
      </c>
      <c r="X373" s="3330" t="s">
        <v>1534</v>
      </c>
      <c r="Y373" s="3330" t="s">
        <v>1534</v>
      </c>
      <c r="Z373" s="3330" t="s">
        <v>1534</v>
      </c>
      <c r="AA373" s="3330" t="s">
        <v>1534</v>
      </c>
      <c r="AB373" s="3330" t="s">
        <v>1534</v>
      </c>
      <c r="AC373" s="3330" t="s">
        <v>1534</v>
      </c>
      <c r="AD373" s="3330">
        <v>39</v>
      </c>
      <c r="AE373" s="2584">
        <v>4000</v>
      </c>
      <c r="AF373" s="3422">
        <f t="shared" si="1"/>
        <v>3.9E-2</v>
      </c>
      <c r="AG373" s="2641" t="s">
        <v>1534</v>
      </c>
      <c r="AH373" s="2706"/>
      <c r="AI373" s="2706"/>
      <c r="AJ373" s="3416"/>
      <c r="AK373" s="2574"/>
    </row>
    <row r="374" spans="2:37" s="2454" customFormat="1" ht="13.5" thickBot="1" x14ac:dyDescent="0.25">
      <c r="B374" s="3909" t="s">
        <v>6142</v>
      </c>
      <c r="C374" s="3910"/>
      <c r="D374" s="3055">
        <v>300324</v>
      </c>
      <c r="E374" s="3056">
        <v>49</v>
      </c>
      <c r="F374" s="3056" t="s">
        <v>1534</v>
      </c>
      <c r="G374" s="3056" t="s">
        <v>1534</v>
      </c>
      <c r="H374" s="3056" t="s">
        <v>1534</v>
      </c>
      <c r="I374" s="3056" t="s">
        <v>1534</v>
      </c>
      <c r="J374" s="3056" t="s">
        <v>1534</v>
      </c>
      <c r="K374" s="3056" t="s">
        <v>1534</v>
      </c>
      <c r="L374" s="3056" t="s">
        <v>1534</v>
      </c>
      <c r="M374" s="3056" t="s">
        <v>1534</v>
      </c>
      <c r="N374" s="3056" t="s">
        <v>1534</v>
      </c>
      <c r="O374" s="3056" t="s">
        <v>1534</v>
      </c>
      <c r="P374" s="3056" t="s">
        <v>1534</v>
      </c>
      <c r="Q374" s="3056" t="s">
        <v>1534</v>
      </c>
      <c r="R374" s="3056" t="s">
        <v>1534</v>
      </c>
      <c r="S374" s="3056" t="s">
        <v>1534</v>
      </c>
      <c r="T374" s="3056" t="s">
        <v>1534</v>
      </c>
      <c r="U374" s="3056" t="s">
        <v>1534</v>
      </c>
      <c r="V374" s="3056" t="s">
        <v>1534</v>
      </c>
      <c r="W374" s="3056" t="s">
        <v>1534</v>
      </c>
      <c r="X374" s="3056" t="s">
        <v>1534</v>
      </c>
      <c r="Y374" s="3056" t="s">
        <v>1534</v>
      </c>
      <c r="Z374" s="3056" t="s">
        <v>1534</v>
      </c>
      <c r="AA374" s="3056" t="s">
        <v>1534</v>
      </c>
      <c r="AB374" s="3056" t="s">
        <v>1534</v>
      </c>
      <c r="AC374" s="3056" t="s">
        <v>1534</v>
      </c>
      <c r="AD374" s="3056">
        <v>49</v>
      </c>
      <c r="AE374" s="2626">
        <v>5000</v>
      </c>
      <c r="AF374" s="3423">
        <f t="shared" si="1"/>
        <v>4.9000000000000002E-2</v>
      </c>
      <c r="AG374" s="2644" t="s">
        <v>1534</v>
      </c>
      <c r="AH374" s="2628"/>
      <c r="AI374" s="2628"/>
      <c r="AJ374" s="3410"/>
      <c r="AK374" s="2574"/>
    </row>
    <row r="375" spans="2:37" s="2454" customFormat="1" x14ac:dyDescent="0.2">
      <c r="B375" s="2575"/>
      <c r="C375" s="2568"/>
      <c r="D375" s="2909"/>
      <c r="E375" s="2909"/>
      <c r="F375" s="2909"/>
      <c r="G375" s="2909"/>
      <c r="H375" s="2568"/>
      <c r="I375" s="2569"/>
      <c r="J375" s="2569"/>
      <c r="K375" s="2569"/>
      <c r="L375" s="2569"/>
      <c r="M375" s="2568"/>
      <c r="N375" s="2569"/>
      <c r="O375" s="2569"/>
      <c r="P375" s="2569"/>
      <c r="Q375" s="2569"/>
      <c r="R375" s="2569"/>
      <c r="S375" s="2568"/>
      <c r="T375" s="2567"/>
      <c r="U375" s="2567"/>
      <c r="V375" s="2567"/>
      <c r="W375" s="2567"/>
      <c r="X375" s="2567"/>
      <c r="Y375" s="2567"/>
      <c r="Z375" s="2567"/>
      <c r="AA375" s="2567"/>
      <c r="AB375" s="2567"/>
      <c r="AC375" s="2567"/>
      <c r="AD375" s="2567"/>
      <c r="AE375" s="2567"/>
      <c r="AF375" s="2567"/>
      <c r="AG375" s="2567"/>
      <c r="AH375" s="2567"/>
      <c r="AI375" s="2567"/>
      <c r="AJ375" s="2567"/>
      <c r="AK375" s="2574"/>
    </row>
    <row r="376" spans="2:37" s="2454" customFormat="1" x14ac:dyDescent="0.2">
      <c r="B376" s="3834" t="s">
        <v>4996</v>
      </c>
      <c r="C376" s="3835"/>
      <c r="D376" s="3883" t="s">
        <v>1871</v>
      </c>
      <c r="E376" s="3883"/>
      <c r="F376" s="3883"/>
      <c r="G376" s="3883"/>
      <c r="H376" s="3883"/>
      <c r="I376" s="3883"/>
      <c r="J376" s="2571"/>
      <c r="K376" s="2571"/>
      <c r="L376" s="2571"/>
      <c r="M376" s="2571"/>
      <c r="N376" s="2571"/>
      <c r="O376" s="2571"/>
      <c r="P376" s="2571"/>
      <c r="Q376" s="2571"/>
      <c r="R376" s="2571"/>
      <c r="S376" s="2571"/>
      <c r="T376" s="2567"/>
      <c r="U376" s="2567"/>
      <c r="V376" s="2567"/>
      <c r="W376" s="2567"/>
      <c r="X376" s="2567"/>
      <c r="Y376" s="2567"/>
      <c r="Z376" s="2567"/>
      <c r="AA376" s="2567"/>
      <c r="AB376" s="2567"/>
      <c r="AC376" s="2567"/>
      <c r="AD376" s="2567"/>
      <c r="AE376" s="2567"/>
      <c r="AF376" s="2567"/>
      <c r="AG376" s="2567"/>
      <c r="AH376" s="2567"/>
      <c r="AI376" s="2567"/>
      <c r="AJ376" s="2567"/>
      <c r="AK376" s="2574"/>
    </row>
    <row r="377" spans="2:37" s="2454" customFormat="1" x14ac:dyDescent="0.2">
      <c r="B377" s="3834" t="s">
        <v>4997</v>
      </c>
      <c r="C377" s="3835"/>
      <c r="D377" s="4666" t="s">
        <v>6135</v>
      </c>
      <c r="E377" s="4666"/>
      <c r="F377" s="4666"/>
      <c r="G377" s="4666"/>
      <c r="H377" s="4666"/>
      <c r="I377" s="3396"/>
      <c r="J377" s="2571"/>
      <c r="K377" s="2571"/>
      <c r="L377" s="2571"/>
      <c r="M377" s="2571"/>
      <c r="N377" s="2571"/>
      <c r="O377" s="2571"/>
      <c r="P377" s="2571"/>
      <c r="Q377" s="2571"/>
      <c r="R377" s="2571"/>
      <c r="S377" s="2571"/>
      <c r="T377" s="2567"/>
      <c r="U377" s="2567"/>
      <c r="V377" s="2567"/>
      <c r="W377" s="2567"/>
      <c r="X377" s="2567"/>
      <c r="Y377" s="2567"/>
      <c r="Z377" s="2567"/>
      <c r="AA377" s="2567"/>
      <c r="AB377" s="2567"/>
      <c r="AC377" s="2567"/>
      <c r="AD377" s="2567"/>
      <c r="AE377" s="2567"/>
      <c r="AF377" s="2567"/>
      <c r="AG377" s="2567"/>
      <c r="AH377" s="2567"/>
      <c r="AI377" s="2567"/>
      <c r="AJ377" s="2567"/>
      <c r="AK377" s="2574"/>
    </row>
    <row r="378" spans="2:37" s="2454" customFormat="1" ht="15.75" thickBot="1" x14ac:dyDescent="0.25">
      <c r="B378" s="3938"/>
      <c r="C378" s="3939"/>
      <c r="D378" s="3940"/>
      <c r="E378" s="3940"/>
      <c r="F378" s="3940"/>
      <c r="G378" s="3940"/>
      <c r="H378" s="2576"/>
      <c r="I378" s="2576"/>
      <c r="J378" s="2576"/>
      <c r="K378" s="2576"/>
      <c r="L378" s="2576"/>
      <c r="M378" s="2576"/>
      <c r="N378" s="2576"/>
      <c r="O378" s="2576"/>
      <c r="P378" s="2576"/>
      <c r="Q378" s="2576"/>
      <c r="R378" s="2576"/>
      <c r="S378" s="2576"/>
      <c r="T378" s="2577"/>
      <c r="U378" s="2577"/>
      <c r="V378" s="2577"/>
      <c r="W378" s="2577"/>
      <c r="X378" s="2577"/>
      <c r="Y378" s="2577"/>
      <c r="Z378" s="2577"/>
      <c r="AA378" s="2577"/>
      <c r="AB378" s="2577"/>
      <c r="AC378" s="2577"/>
      <c r="AD378" s="2577"/>
      <c r="AE378" s="2577"/>
      <c r="AF378" s="2577"/>
      <c r="AG378" s="2577"/>
      <c r="AH378" s="2577"/>
      <c r="AI378" s="2577"/>
      <c r="AJ378" s="2577"/>
      <c r="AK378" s="2579"/>
    </row>
    <row r="379" spans="2:37" s="2454" customFormat="1" x14ac:dyDescent="0.2">
      <c r="B379" s="3235"/>
      <c r="C379" s="3235"/>
      <c r="D379" s="2877"/>
      <c r="E379" s="2877"/>
      <c r="F379" s="2877"/>
      <c r="G379" s="2878"/>
      <c r="H379" s="2879"/>
      <c r="I379" s="2877"/>
      <c r="J379" s="2877"/>
    </row>
    <row r="380" spans="2:37" s="2454" customFormat="1" ht="13.5" thickBot="1" x14ac:dyDescent="0.25">
      <c r="B380" s="3235"/>
      <c r="C380" s="3235"/>
      <c r="D380" s="2877"/>
      <c r="E380" s="2877"/>
      <c r="F380" s="2877"/>
      <c r="G380" s="2878"/>
      <c r="H380" s="2879"/>
      <c r="I380" s="2877"/>
      <c r="J380" s="2877"/>
    </row>
    <row r="381" spans="2:37" s="2454" customFormat="1" ht="20.25" x14ac:dyDescent="0.2">
      <c r="B381" s="3839" t="s">
        <v>5005</v>
      </c>
      <c r="C381" s="3840"/>
      <c r="D381" s="3840"/>
      <c r="E381" s="3840"/>
      <c r="F381" s="3840"/>
      <c r="G381" s="3840"/>
      <c r="H381" s="3840"/>
      <c r="I381" s="3840"/>
      <c r="J381" s="3840"/>
      <c r="K381" s="3840"/>
      <c r="L381" s="3840"/>
      <c r="M381" s="3840"/>
      <c r="N381" s="3840"/>
      <c r="O381" s="3840"/>
      <c r="P381" s="3840"/>
      <c r="Q381" s="3840"/>
      <c r="R381" s="3840"/>
      <c r="S381" s="3840"/>
      <c r="T381" s="3840"/>
      <c r="U381" s="3840"/>
      <c r="V381" s="3840"/>
      <c r="W381" s="3840"/>
      <c r="X381" s="3840"/>
      <c r="Y381" s="3840"/>
      <c r="Z381" s="3840"/>
      <c r="AA381" s="3840"/>
      <c r="AB381" s="3840"/>
      <c r="AC381" s="3840"/>
      <c r="AD381" s="3840"/>
      <c r="AE381" s="3840"/>
      <c r="AF381" s="3840"/>
      <c r="AG381" s="3840"/>
      <c r="AH381" s="3840"/>
      <c r="AI381" s="3840"/>
      <c r="AJ381" s="3840"/>
      <c r="AK381" s="3841"/>
    </row>
    <row r="382" spans="2:37" s="2454" customFormat="1" x14ac:dyDescent="0.2">
      <c r="B382" s="2572"/>
      <c r="C382" s="3391"/>
      <c r="D382" s="3391"/>
      <c r="E382" s="3391"/>
      <c r="F382" s="3391"/>
      <c r="G382" s="2573"/>
      <c r="H382" s="2573"/>
      <c r="I382" s="2573"/>
      <c r="J382" s="2573"/>
      <c r="K382" s="2573"/>
      <c r="L382" s="2573"/>
      <c r="M382" s="2573"/>
      <c r="N382" s="2573"/>
      <c r="O382" s="2573"/>
      <c r="P382" s="2573"/>
      <c r="Q382" s="2573"/>
      <c r="R382" s="2573"/>
      <c r="S382" s="2573"/>
      <c r="T382" s="2573"/>
      <c r="U382" s="2573"/>
      <c r="V382" s="2573"/>
      <c r="W382" s="2573"/>
      <c r="X382" s="2573"/>
      <c r="Y382" s="2573"/>
      <c r="Z382" s="2573"/>
      <c r="AA382" s="2573"/>
      <c r="AB382" s="2573"/>
      <c r="AC382" s="2573"/>
      <c r="AD382" s="2573"/>
      <c r="AE382" s="2573"/>
      <c r="AF382" s="2573"/>
      <c r="AG382" s="2573"/>
      <c r="AH382" s="2573"/>
      <c r="AI382" s="2573"/>
      <c r="AJ382" s="2573"/>
      <c r="AK382" s="2574"/>
    </row>
    <row r="383" spans="2:37" s="2454" customFormat="1" ht="17.25" customHeight="1" x14ac:dyDescent="0.2">
      <c r="B383" s="2572" t="s">
        <v>4992</v>
      </c>
      <c r="C383" s="3391"/>
      <c r="D383" s="3842" t="s">
        <v>6131</v>
      </c>
      <c r="E383" s="3842"/>
      <c r="F383" s="3842"/>
      <c r="G383" s="3235"/>
      <c r="H383" s="3235"/>
      <c r="I383" s="3235"/>
      <c r="J383" s="3235"/>
      <c r="K383" s="3235"/>
      <c r="L383" s="2573"/>
      <c r="M383" s="2573"/>
      <c r="N383" s="2573"/>
      <c r="O383" s="2573"/>
      <c r="P383" s="2573"/>
      <c r="Q383" s="2573"/>
      <c r="R383" s="2573"/>
      <c r="S383" s="2573"/>
      <c r="T383" s="2573"/>
      <c r="U383" s="2573"/>
      <c r="V383" s="2573"/>
      <c r="W383" s="2573"/>
      <c r="X383" s="2573"/>
      <c r="Y383" s="2573"/>
      <c r="Z383" s="2573"/>
      <c r="AA383" s="2573"/>
      <c r="AB383" s="2573"/>
      <c r="AC383" s="2573"/>
      <c r="AD383" s="2573"/>
      <c r="AE383" s="2573"/>
      <c r="AF383" s="2573"/>
      <c r="AG383" s="2573"/>
      <c r="AH383" s="2573"/>
      <c r="AI383" s="2573"/>
      <c r="AJ383" s="2573"/>
      <c r="AK383" s="2574"/>
    </row>
    <row r="384" spans="2:37" s="2454" customFormat="1" ht="13.5" thickBot="1" x14ac:dyDescent="0.25">
      <c r="B384" s="3863" t="s">
        <v>5006</v>
      </c>
      <c r="C384" s="3864"/>
      <c r="D384" s="3843">
        <v>41603</v>
      </c>
      <c r="E384" s="3843"/>
      <c r="F384" s="3391"/>
      <c r="G384" s="2573"/>
      <c r="H384" s="2573"/>
      <c r="I384" s="2573"/>
      <c r="J384" s="2573"/>
      <c r="K384" s="2573"/>
      <c r="L384" s="2573"/>
      <c r="M384" s="2573"/>
      <c r="N384" s="2573"/>
      <c r="O384" s="2573"/>
      <c r="P384" s="2573"/>
      <c r="Q384" s="2573"/>
      <c r="R384" s="2573"/>
      <c r="S384" s="2573"/>
      <c r="T384" s="2573"/>
      <c r="U384" s="2573"/>
      <c r="V384" s="2573"/>
      <c r="W384" s="2573"/>
      <c r="X384" s="2573"/>
      <c r="Y384" s="2573"/>
      <c r="Z384" s="2573"/>
      <c r="AA384" s="2573"/>
      <c r="AB384" s="2573"/>
      <c r="AC384" s="2573"/>
      <c r="AD384" s="2573"/>
      <c r="AE384" s="2573"/>
      <c r="AF384" s="2573"/>
      <c r="AG384" s="2573"/>
      <c r="AH384" s="2573"/>
      <c r="AI384" s="2573"/>
      <c r="AJ384" s="2573"/>
      <c r="AK384" s="2574"/>
    </row>
    <row r="385" spans="2:37" s="2454" customFormat="1" ht="157.5" customHeight="1" thickBot="1" x14ac:dyDescent="0.25">
      <c r="B385" s="3844" t="s">
        <v>5007</v>
      </c>
      <c r="C385" s="3871"/>
      <c r="D385" s="3872" t="s">
        <v>6132</v>
      </c>
      <c r="E385" s="3847"/>
      <c r="F385" s="3847"/>
      <c r="G385" s="3847"/>
      <c r="H385" s="3847"/>
      <c r="I385" s="3847"/>
      <c r="J385" s="3847"/>
      <c r="K385" s="3847"/>
      <c r="L385" s="3847"/>
      <c r="M385" s="3847"/>
      <c r="N385" s="3847"/>
      <c r="O385" s="3847"/>
      <c r="P385" s="3847"/>
      <c r="Q385" s="3848"/>
      <c r="R385" s="2573"/>
      <c r="S385" s="2573"/>
      <c r="T385" s="2573"/>
      <c r="U385" s="2573"/>
      <c r="V385" s="2573"/>
      <c r="W385" s="2573"/>
      <c r="X385" s="2573"/>
      <c r="Y385" s="2573"/>
      <c r="Z385" s="2573"/>
      <c r="AA385" s="2573"/>
      <c r="AB385" s="2573"/>
      <c r="AC385" s="2573"/>
      <c r="AD385" s="2573"/>
      <c r="AE385" s="2573"/>
      <c r="AF385" s="2573"/>
      <c r="AG385" s="2573"/>
      <c r="AH385" s="2573"/>
      <c r="AI385" s="2573"/>
      <c r="AJ385" s="2573"/>
      <c r="AK385" s="2574"/>
    </row>
    <row r="386" spans="2:37" s="2454" customFormat="1" ht="13.5" thickBot="1" x14ac:dyDescent="0.25">
      <c r="B386" s="3865"/>
      <c r="C386" s="3849"/>
      <c r="D386" s="3849"/>
      <c r="E386" s="3849"/>
      <c r="F386" s="3849"/>
      <c r="G386" s="3849"/>
      <c r="H386" s="3849"/>
      <c r="I386" s="3849"/>
      <c r="J386" s="3849"/>
      <c r="K386" s="3849"/>
      <c r="L386" s="3849"/>
      <c r="M386" s="3849"/>
      <c r="N386" s="3849"/>
      <c r="O386" s="3849"/>
      <c r="P386" s="3849"/>
      <c r="Q386" s="3849"/>
      <c r="R386" s="2573"/>
      <c r="S386" s="2573"/>
      <c r="T386" s="2573"/>
      <c r="U386" s="2573"/>
      <c r="V386" s="2573"/>
      <c r="W386" s="2573"/>
      <c r="X386" s="2573"/>
      <c r="Y386" s="2573"/>
      <c r="Z386" s="2573"/>
      <c r="AA386" s="2573"/>
      <c r="AB386" s="2573"/>
      <c r="AC386" s="2573"/>
      <c r="AD386" s="2573"/>
      <c r="AE386" s="2573"/>
      <c r="AF386" s="2573"/>
      <c r="AG386" s="2573"/>
      <c r="AH386" s="2573"/>
      <c r="AI386" s="2573"/>
      <c r="AJ386" s="2573"/>
      <c r="AK386" s="2574"/>
    </row>
    <row r="387" spans="2:37" s="2454" customFormat="1" ht="13.5" thickBot="1" x14ac:dyDescent="0.25">
      <c r="B387" s="3827" t="s">
        <v>5008</v>
      </c>
      <c r="C387" s="3827"/>
      <c r="D387" s="3827" t="s">
        <v>4998</v>
      </c>
      <c r="E387" s="3827" t="s">
        <v>5009</v>
      </c>
      <c r="F387" s="3850" t="s">
        <v>224</v>
      </c>
      <c r="G387" s="3850"/>
      <c r="H387" s="3850"/>
      <c r="I387" s="3850"/>
      <c r="J387" s="3850"/>
      <c r="K387" s="3850"/>
      <c r="L387" s="3850"/>
      <c r="M387" s="3850"/>
      <c r="N387" s="3850"/>
      <c r="O387" s="3850"/>
      <c r="P387" s="3850"/>
      <c r="Q387" s="3850"/>
      <c r="R387" s="3850"/>
      <c r="S387" s="3850" t="s">
        <v>340</v>
      </c>
      <c r="T387" s="3850"/>
      <c r="U387" s="3850"/>
      <c r="V387" s="3850"/>
      <c r="W387" s="3850"/>
      <c r="X387" s="3850"/>
      <c r="Y387" s="3850"/>
      <c r="Z387" s="3850"/>
      <c r="AA387" s="3850"/>
      <c r="AB387" s="3850"/>
      <c r="AC387" s="3850"/>
      <c r="AD387" s="3850" t="s">
        <v>225</v>
      </c>
      <c r="AE387" s="3850"/>
      <c r="AF387" s="3850"/>
      <c r="AG387" s="3850"/>
      <c r="AH387" s="3851" t="s">
        <v>4993</v>
      </c>
      <c r="AI387" s="3851"/>
      <c r="AJ387" s="3851"/>
      <c r="AK387" s="2574"/>
    </row>
    <row r="388" spans="2:37" s="2454" customFormat="1" ht="13.5" thickBot="1" x14ac:dyDescent="0.25">
      <c r="B388" s="3828"/>
      <c r="C388" s="3828"/>
      <c r="D388" s="3828"/>
      <c r="E388" s="3828"/>
      <c r="F388" s="3828" t="s">
        <v>5010</v>
      </c>
      <c r="G388" s="3828" t="s">
        <v>5011</v>
      </c>
      <c r="H388" s="3827" t="s">
        <v>5012</v>
      </c>
      <c r="I388" s="3830" t="s">
        <v>5013</v>
      </c>
      <c r="J388" s="3830" t="s">
        <v>5014</v>
      </c>
      <c r="K388" s="3829" t="s">
        <v>5015</v>
      </c>
      <c r="L388" s="3829" t="s">
        <v>5016</v>
      </c>
      <c r="M388" s="3830" t="s">
        <v>5017</v>
      </c>
      <c r="N388" s="3830"/>
      <c r="O388" s="3829" t="s">
        <v>5018</v>
      </c>
      <c r="P388" s="3829" t="s">
        <v>5019</v>
      </c>
      <c r="Q388" s="3829" t="s">
        <v>5020</v>
      </c>
      <c r="R388" s="3829" t="s">
        <v>5021</v>
      </c>
      <c r="S388" s="3827" t="s">
        <v>5022</v>
      </c>
      <c r="T388" s="3827" t="s">
        <v>5023</v>
      </c>
      <c r="U388" s="3827" t="s">
        <v>5024</v>
      </c>
      <c r="V388" s="3827" t="s">
        <v>5025</v>
      </c>
      <c r="W388" s="3827" t="s">
        <v>5026</v>
      </c>
      <c r="X388" s="3827" t="s">
        <v>5027</v>
      </c>
      <c r="Y388" s="3827" t="s">
        <v>5028</v>
      </c>
      <c r="Z388" s="3827" t="s">
        <v>5029</v>
      </c>
      <c r="AA388" s="3827" t="s">
        <v>5030</v>
      </c>
      <c r="AB388" s="3830" t="s">
        <v>5031</v>
      </c>
      <c r="AC388" s="3830" t="s">
        <v>5032</v>
      </c>
      <c r="AD388" s="3827" t="s">
        <v>5033</v>
      </c>
      <c r="AE388" s="3827" t="s">
        <v>5034</v>
      </c>
      <c r="AF388" s="3827" t="s">
        <v>5035</v>
      </c>
      <c r="AG388" s="3827" t="s">
        <v>5036</v>
      </c>
      <c r="AH388" s="3827" t="s">
        <v>1154</v>
      </c>
      <c r="AI388" s="3827" t="s">
        <v>4994</v>
      </c>
      <c r="AJ388" s="3827" t="s">
        <v>4995</v>
      </c>
      <c r="AK388" s="2574"/>
    </row>
    <row r="389" spans="2:37" s="2454" customFormat="1" ht="13.5" thickBot="1" x14ac:dyDescent="0.25">
      <c r="B389" s="3828"/>
      <c r="C389" s="3828"/>
      <c r="D389" s="3828"/>
      <c r="E389" s="3828"/>
      <c r="F389" s="3828"/>
      <c r="G389" s="3828"/>
      <c r="H389" s="3828"/>
      <c r="I389" s="3829"/>
      <c r="J389" s="3829"/>
      <c r="K389" s="3829"/>
      <c r="L389" s="3829"/>
      <c r="M389" s="3393" t="s">
        <v>5037</v>
      </c>
      <c r="N389" s="3394" t="s">
        <v>2798</v>
      </c>
      <c r="O389" s="3829"/>
      <c r="P389" s="3829"/>
      <c r="Q389" s="3829"/>
      <c r="R389" s="3829"/>
      <c r="S389" s="3828"/>
      <c r="T389" s="3828"/>
      <c r="U389" s="3828"/>
      <c r="V389" s="3828"/>
      <c r="W389" s="3828"/>
      <c r="X389" s="3828"/>
      <c r="Y389" s="3828"/>
      <c r="Z389" s="3828"/>
      <c r="AA389" s="3828"/>
      <c r="AB389" s="3829"/>
      <c r="AC389" s="3829"/>
      <c r="AD389" s="3828"/>
      <c r="AE389" s="3828"/>
      <c r="AF389" s="3828"/>
      <c r="AG389" s="3828"/>
      <c r="AH389" s="3828"/>
      <c r="AI389" s="3828"/>
      <c r="AJ389" s="3828"/>
      <c r="AK389" s="2574"/>
    </row>
    <row r="390" spans="2:37" s="2454" customFormat="1" ht="13.5" thickBot="1" x14ac:dyDescent="0.25">
      <c r="B390" s="3941" t="s">
        <v>6133</v>
      </c>
      <c r="C390" s="3942"/>
      <c r="D390" s="3002">
        <v>300330</v>
      </c>
      <c r="E390" s="3249">
        <v>90</v>
      </c>
      <c r="F390" s="3249" t="s">
        <v>1534</v>
      </c>
      <c r="G390" s="3249" t="s">
        <v>1534</v>
      </c>
      <c r="H390" s="3249" t="s">
        <v>1534</v>
      </c>
      <c r="I390" s="3249" t="s">
        <v>1534</v>
      </c>
      <c r="J390" s="3249" t="s">
        <v>1534</v>
      </c>
      <c r="K390" s="3249" t="s">
        <v>1534</v>
      </c>
      <c r="L390" s="3249" t="s">
        <v>1534</v>
      </c>
      <c r="M390" s="3249" t="s">
        <v>1534</v>
      </c>
      <c r="N390" s="3249" t="s">
        <v>1534</v>
      </c>
      <c r="O390" s="3249" t="s">
        <v>1534</v>
      </c>
      <c r="P390" s="3249" t="s">
        <v>1534</v>
      </c>
      <c r="Q390" s="3249" t="s">
        <v>1534</v>
      </c>
      <c r="R390" s="3249" t="s">
        <v>1534</v>
      </c>
      <c r="S390" s="3249" t="s">
        <v>1534</v>
      </c>
      <c r="T390" s="3249" t="s">
        <v>1534</v>
      </c>
      <c r="U390" s="3249" t="s">
        <v>1534</v>
      </c>
      <c r="V390" s="3249" t="s">
        <v>1534</v>
      </c>
      <c r="W390" s="3249" t="s">
        <v>1534</v>
      </c>
      <c r="X390" s="3249">
        <v>0.05</v>
      </c>
      <c r="Y390" s="3249" t="s">
        <v>1534</v>
      </c>
      <c r="Z390" s="3249" t="s">
        <v>1534</v>
      </c>
      <c r="AA390" s="3249" t="s">
        <v>1534</v>
      </c>
      <c r="AB390" s="3249" t="s">
        <v>1534</v>
      </c>
      <c r="AC390" s="3249">
        <v>0.06</v>
      </c>
      <c r="AD390" s="3249" t="s">
        <v>1534</v>
      </c>
      <c r="AE390" s="2954">
        <v>6000</v>
      </c>
      <c r="AF390" s="3212" t="s">
        <v>6134</v>
      </c>
      <c r="AG390" s="3213">
        <v>0.2</v>
      </c>
      <c r="AH390" s="3119"/>
      <c r="AI390" s="3119"/>
      <c r="AJ390" s="3405"/>
      <c r="AK390" s="2574"/>
    </row>
    <row r="391" spans="2:37" s="2454" customFormat="1" x14ac:dyDescent="0.2">
      <c r="B391" s="2575"/>
      <c r="C391" s="2568"/>
      <c r="D391" s="2909"/>
      <c r="E391" s="2909"/>
      <c r="F391" s="2909"/>
      <c r="G391" s="2909"/>
      <c r="H391" s="2568"/>
      <c r="I391" s="2569"/>
      <c r="J391" s="2569"/>
      <c r="K391" s="2569"/>
      <c r="L391" s="2569"/>
      <c r="M391" s="2568"/>
      <c r="N391" s="2569"/>
      <c r="O391" s="2569"/>
      <c r="P391" s="2569"/>
      <c r="Q391" s="2569"/>
      <c r="R391" s="2569"/>
      <c r="S391" s="2568"/>
      <c r="T391" s="2567"/>
      <c r="U391" s="2567"/>
      <c r="V391" s="2567"/>
      <c r="W391" s="2567"/>
      <c r="X391" s="2567"/>
      <c r="Y391" s="2567"/>
      <c r="Z391" s="2567"/>
      <c r="AA391" s="2567"/>
      <c r="AB391" s="2567"/>
      <c r="AC391" s="2567"/>
      <c r="AD391" s="2567"/>
      <c r="AE391" s="2567"/>
      <c r="AF391" s="2567"/>
      <c r="AG391" s="2567"/>
      <c r="AH391" s="2567"/>
      <c r="AI391" s="2567"/>
      <c r="AJ391" s="2567"/>
      <c r="AK391" s="2574"/>
    </row>
    <row r="392" spans="2:37" s="2454" customFormat="1" x14ac:dyDescent="0.2">
      <c r="B392" s="3834" t="s">
        <v>4996</v>
      </c>
      <c r="C392" s="3835"/>
      <c r="D392" s="3883" t="s">
        <v>1871</v>
      </c>
      <c r="E392" s="3883"/>
      <c r="F392" s="3883"/>
      <c r="G392" s="3883"/>
      <c r="H392" s="3883"/>
      <c r="I392" s="3883"/>
      <c r="J392" s="2571"/>
      <c r="K392" s="2571"/>
      <c r="L392" s="2571"/>
      <c r="M392" s="2571"/>
      <c r="N392" s="2571"/>
      <c r="O392" s="2571"/>
      <c r="P392" s="2571"/>
      <c r="Q392" s="2571"/>
      <c r="R392" s="2571"/>
      <c r="S392" s="2571"/>
      <c r="T392" s="2567"/>
      <c r="U392" s="2567"/>
      <c r="V392" s="2567"/>
      <c r="W392" s="2567"/>
      <c r="X392" s="2567"/>
      <c r="Y392" s="2567"/>
      <c r="Z392" s="2567"/>
      <c r="AA392" s="2567"/>
      <c r="AB392" s="2567"/>
      <c r="AC392" s="2567"/>
      <c r="AD392" s="2567"/>
      <c r="AE392" s="2567"/>
      <c r="AF392" s="2567"/>
      <c r="AG392" s="2567"/>
      <c r="AH392" s="2567"/>
      <c r="AI392" s="2567"/>
      <c r="AJ392" s="2567"/>
      <c r="AK392" s="2574"/>
    </row>
    <row r="393" spans="2:37" s="2454" customFormat="1" x14ac:dyDescent="0.2">
      <c r="B393" s="3834" t="s">
        <v>4997</v>
      </c>
      <c r="C393" s="3835"/>
      <c r="D393" s="4666" t="s">
        <v>6135</v>
      </c>
      <c r="E393" s="4666"/>
      <c r="F393" s="4666"/>
      <c r="G393" s="4666"/>
      <c r="H393" s="4666"/>
      <c r="I393" s="3396"/>
      <c r="J393" s="2571"/>
      <c r="K393" s="2571"/>
      <c r="L393" s="2571"/>
      <c r="M393" s="2571"/>
      <c r="N393" s="2571"/>
      <c r="O393" s="2571"/>
      <c r="P393" s="2571"/>
      <c r="Q393" s="2571"/>
      <c r="R393" s="2571"/>
      <c r="S393" s="2571"/>
      <c r="T393" s="2567"/>
      <c r="U393" s="2567"/>
      <c r="V393" s="2567"/>
      <c r="W393" s="2567"/>
      <c r="X393" s="2567"/>
      <c r="Y393" s="2567"/>
      <c r="Z393" s="2567"/>
      <c r="AA393" s="2567"/>
      <c r="AB393" s="2567"/>
      <c r="AC393" s="2567"/>
      <c r="AD393" s="2567"/>
      <c r="AE393" s="2567"/>
      <c r="AF393" s="2567"/>
      <c r="AG393" s="2567"/>
      <c r="AH393" s="2567"/>
      <c r="AI393" s="2567"/>
      <c r="AJ393" s="2567"/>
      <c r="AK393" s="2574"/>
    </row>
    <row r="394" spans="2:37" s="2454" customFormat="1" ht="15.75" thickBot="1" x14ac:dyDescent="0.25">
      <c r="B394" s="3938"/>
      <c r="C394" s="3939"/>
      <c r="D394" s="3940"/>
      <c r="E394" s="3940"/>
      <c r="F394" s="3940"/>
      <c r="G394" s="3940"/>
      <c r="H394" s="2576"/>
      <c r="I394" s="2576"/>
      <c r="J394" s="2576"/>
      <c r="K394" s="2576"/>
      <c r="L394" s="2576"/>
      <c r="M394" s="2576"/>
      <c r="N394" s="2576"/>
      <c r="O394" s="2576"/>
      <c r="P394" s="2576"/>
      <c r="Q394" s="2576"/>
      <c r="R394" s="2576"/>
      <c r="S394" s="2576"/>
      <c r="T394" s="2577"/>
      <c r="U394" s="2577"/>
      <c r="V394" s="2577"/>
      <c r="W394" s="2577"/>
      <c r="X394" s="2577"/>
      <c r="Y394" s="2577"/>
      <c r="Z394" s="2577"/>
      <c r="AA394" s="2577"/>
      <c r="AB394" s="2577"/>
      <c r="AC394" s="2577"/>
      <c r="AD394" s="2577"/>
      <c r="AE394" s="2577"/>
      <c r="AF394" s="2577"/>
      <c r="AG394" s="2577"/>
      <c r="AH394" s="2577"/>
      <c r="AI394" s="2577"/>
      <c r="AJ394" s="2577"/>
      <c r="AK394" s="2579"/>
    </row>
    <row r="395" spans="2:37" s="2454" customFormat="1" x14ac:dyDescent="0.2">
      <c r="B395" s="3235"/>
      <c r="C395" s="3235"/>
      <c r="D395" s="2877"/>
      <c r="E395" s="2877"/>
      <c r="F395" s="2877"/>
      <c r="G395" s="2878"/>
      <c r="H395" s="2879"/>
      <c r="I395" s="2877"/>
      <c r="J395" s="2877"/>
    </row>
    <row r="396" spans="2:37" s="2454" customFormat="1" ht="13.5" thickBot="1" x14ac:dyDescent="0.25">
      <c r="B396" s="3235"/>
      <c r="C396" s="3235"/>
      <c r="D396" s="2877"/>
      <c r="E396" s="2877"/>
      <c r="F396" s="2877"/>
      <c r="G396" s="2878"/>
      <c r="H396" s="2879"/>
      <c r="I396" s="2877"/>
      <c r="J396" s="2877"/>
    </row>
    <row r="397" spans="2:37" s="2454" customFormat="1" ht="20.25" x14ac:dyDescent="0.2">
      <c r="B397" s="3839" t="s">
        <v>5005</v>
      </c>
      <c r="C397" s="3840"/>
      <c r="D397" s="3840"/>
      <c r="E397" s="3840"/>
      <c r="F397" s="3840"/>
      <c r="G397" s="3840"/>
      <c r="H397" s="3840"/>
      <c r="I397" s="3840"/>
      <c r="J397" s="3840"/>
      <c r="K397" s="3840"/>
      <c r="L397" s="3840"/>
      <c r="M397" s="3840"/>
      <c r="N397" s="3840"/>
      <c r="O397" s="3840"/>
      <c r="P397" s="3840"/>
      <c r="Q397" s="3840"/>
      <c r="R397" s="3840"/>
      <c r="S397" s="3840"/>
      <c r="T397" s="3840"/>
      <c r="U397" s="3840"/>
      <c r="V397" s="3840"/>
      <c r="W397" s="3840"/>
      <c r="X397" s="3840"/>
      <c r="Y397" s="3840"/>
      <c r="Z397" s="3840"/>
      <c r="AA397" s="3840"/>
      <c r="AB397" s="3840"/>
      <c r="AC397" s="3840"/>
      <c r="AD397" s="3840"/>
      <c r="AE397" s="3840"/>
      <c r="AF397" s="3840"/>
      <c r="AG397" s="3840"/>
      <c r="AH397" s="3840"/>
      <c r="AI397" s="3840"/>
      <c r="AJ397" s="3840"/>
      <c r="AK397" s="3841"/>
    </row>
    <row r="398" spans="2:37" s="2454" customFormat="1" x14ac:dyDescent="0.2">
      <c r="B398" s="2572"/>
      <c r="C398" s="3391"/>
      <c r="D398" s="3391"/>
      <c r="E398" s="3391"/>
      <c r="F398" s="3391"/>
      <c r="G398" s="2573"/>
      <c r="H398" s="2573"/>
      <c r="I398" s="2573"/>
      <c r="J398" s="2573"/>
      <c r="K398" s="2573"/>
      <c r="L398" s="2573"/>
      <c r="M398" s="2573"/>
      <c r="N398" s="2573"/>
      <c r="O398" s="2573"/>
      <c r="P398" s="2573"/>
      <c r="Q398" s="2573"/>
      <c r="R398" s="2573"/>
      <c r="S398" s="2573"/>
      <c r="T398" s="2573"/>
      <c r="U398" s="2573"/>
      <c r="V398" s="2573"/>
      <c r="W398" s="2573"/>
      <c r="X398" s="2573"/>
      <c r="Y398" s="2573"/>
      <c r="Z398" s="2573"/>
      <c r="AA398" s="2573"/>
      <c r="AB398" s="2573"/>
      <c r="AC398" s="2573"/>
      <c r="AD398" s="2573"/>
      <c r="AE398" s="2573"/>
      <c r="AF398" s="2573"/>
      <c r="AG398" s="2573"/>
      <c r="AH398" s="2573"/>
      <c r="AI398" s="2573"/>
      <c r="AJ398" s="2573"/>
      <c r="AK398" s="2574"/>
    </row>
    <row r="399" spans="2:37" s="2454" customFormat="1" ht="13.5" customHeight="1" x14ac:dyDescent="0.2">
      <c r="B399" s="2572" t="s">
        <v>4992</v>
      </c>
      <c r="C399" s="3391"/>
      <c r="D399" s="3842" t="s">
        <v>6121</v>
      </c>
      <c r="E399" s="3842"/>
      <c r="F399" s="3842"/>
      <c r="G399" s="2573"/>
      <c r="H399" s="2573"/>
      <c r="I399" s="2573"/>
      <c r="J399" s="2573"/>
      <c r="K399" s="2573"/>
      <c r="L399" s="2573"/>
      <c r="M399" s="2573"/>
      <c r="N399" s="2573"/>
      <c r="O399" s="2573"/>
      <c r="P399" s="2573"/>
      <c r="Q399" s="2573"/>
      <c r="R399" s="2573"/>
      <c r="S399" s="2573"/>
      <c r="T399" s="2573"/>
      <c r="U399" s="2573"/>
      <c r="V399" s="2573"/>
      <c r="W399" s="2573"/>
      <c r="X399" s="2573"/>
      <c r="Y399" s="2573"/>
      <c r="Z399" s="2573"/>
      <c r="AA399" s="2573"/>
      <c r="AB399" s="2573"/>
      <c r="AC399" s="2573"/>
      <c r="AD399" s="2573"/>
      <c r="AE399" s="2573"/>
      <c r="AF399" s="2573"/>
      <c r="AG399" s="2573"/>
      <c r="AH399" s="2573"/>
      <c r="AI399" s="2573"/>
      <c r="AJ399" s="2573"/>
      <c r="AK399" s="2574"/>
    </row>
    <row r="400" spans="2:37" s="2454" customFormat="1" ht="13.5" customHeight="1" thickBot="1" x14ac:dyDescent="0.25">
      <c r="B400" s="3863" t="s">
        <v>5006</v>
      </c>
      <c r="C400" s="3864"/>
      <c r="D400" s="3843">
        <v>41607</v>
      </c>
      <c r="E400" s="3843"/>
      <c r="F400" s="3391"/>
      <c r="G400" s="2573"/>
      <c r="H400" s="2573"/>
      <c r="I400" s="2573"/>
      <c r="J400" s="2573"/>
      <c r="K400" s="2573"/>
      <c r="L400" s="2573"/>
      <c r="M400" s="2573"/>
      <c r="N400" s="2573"/>
      <c r="O400" s="2573"/>
      <c r="P400" s="2573"/>
      <c r="Q400" s="2573"/>
      <c r="R400" s="2573"/>
      <c r="S400" s="2573"/>
      <c r="T400" s="2573"/>
      <c r="U400" s="2573"/>
      <c r="V400" s="2573"/>
      <c r="W400" s="2573"/>
      <c r="X400" s="2573"/>
      <c r="Y400" s="2573"/>
      <c r="Z400" s="2573"/>
      <c r="AA400" s="2573"/>
      <c r="AB400" s="2573"/>
      <c r="AC400" s="2573"/>
      <c r="AD400" s="2573"/>
      <c r="AE400" s="2573"/>
      <c r="AF400" s="2573"/>
      <c r="AG400" s="2573"/>
      <c r="AH400" s="2573"/>
      <c r="AI400" s="2573"/>
      <c r="AJ400" s="2573"/>
      <c r="AK400" s="2574"/>
    </row>
    <row r="401" spans="2:37" s="2454" customFormat="1" ht="87" customHeight="1" thickBot="1" x14ac:dyDescent="0.25">
      <c r="B401" s="3844" t="s">
        <v>5007</v>
      </c>
      <c r="C401" s="3871"/>
      <c r="D401" s="3872" t="s">
        <v>6122</v>
      </c>
      <c r="E401" s="3847"/>
      <c r="F401" s="3847"/>
      <c r="G401" s="3847"/>
      <c r="H401" s="3847"/>
      <c r="I401" s="3847"/>
      <c r="J401" s="3847"/>
      <c r="K401" s="3847"/>
      <c r="L401" s="3847"/>
      <c r="M401" s="3847"/>
      <c r="N401" s="3847"/>
      <c r="O401" s="3847"/>
      <c r="P401" s="3847"/>
      <c r="Q401" s="3848"/>
      <c r="R401" s="2573"/>
      <c r="S401" s="2573"/>
      <c r="T401" s="2573"/>
      <c r="U401" s="2573"/>
      <c r="V401" s="2573"/>
      <c r="W401" s="2573"/>
      <c r="X401" s="2573"/>
      <c r="Y401" s="2573"/>
      <c r="Z401" s="2573"/>
      <c r="AA401" s="2573"/>
      <c r="AB401" s="2573"/>
      <c r="AC401" s="2573"/>
      <c r="AD401" s="2573"/>
      <c r="AE401" s="2573"/>
      <c r="AF401" s="2573"/>
      <c r="AG401" s="2573"/>
      <c r="AH401" s="2573"/>
      <c r="AI401" s="2573"/>
      <c r="AJ401" s="2573"/>
      <c r="AK401" s="2574"/>
    </row>
    <row r="402" spans="2:37" s="2454" customFormat="1" ht="13.5" customHeight="1" thickBot="1" x14ac:dyDescent="0.25">
      <c r="B402" s="3865"/>
      <c r="C402" s="3849"/>
      <c r="D402" s="3849"/>
      <c r="E402" s="3849"/>
      <c r="F402" s="3849"/>
      <c r="G402" s="3849"/>
      <c r="H402" s="3849"/>
      <c r="I402" s="3849"/>
      <c r="J402" s="3849"/>
      <c r="K402" s="3849"/>
      <c r="L402" s="3849"/>
      <c r="M402" s="3849"/>
      <c r="N402" s="3849"/>
      <c r="O402" s="3849"/>
      <c r="P402" s="3849"/>
      <c r="Q402" s="3849"/>
      <c r="R402" s="2573"/>
      <c r="S402" s="2573"/>
      <c r="T402" s="2573"/>
      <c r="U402" s="2573"/>
      <c r="V402" s="2573"/>
      <c r="W402" s="2573"/>
      <c r="X402" s="2573"/>
      <c r="Y402" s="2573"/>
      <c r="Z402" s="2573"/>
      <c r="AA402" s="2573"/>
      <c r="AB402" s="2573"/>
      <c r="AC402" s="2573"/>
      <c r="AD402" s="2573"/>
      <c r="AE402" s="2573"/>
      <c r="AF402" s="2573"/>
      <c r="AG402" s="2573"/>
      <c r="AH402" s="2573"/>
      <c r="AI402" s="2573"/>
      <c r="AJ402" s="2573"/>
      <c r="AK402" s="2574"/>
    </row>
    <row r="403" spans="2:37" s="2454" customFormat="1" ht="13.5" customHeight="1" thickBot="1" x14ac:dyDescent="0.25">
      <c r="B403" s="3827" t="s">
        <v>5008</v>
      </c>
      <c r="C403" s="3827"/>
      <c r="D403" s="3827" t="s">
        <v>4998</v>
      </c>
      <c r="E403" s="3827" t="s">
        <v>5009</v>
      </c>
      <c r="F403" s="3850" t="s">
        <v>224</v>
      </c>
      <c r="G403" s="3850"/>
      <c r="H403" s="3850"/>
      <c r="I403" s="3850"/>
      <c r="J403" s="3850"/>
      <c r="K403" s="3850"/>
      <c r="L403" s="3850"/>
      <c r="M403" s="3850"/>
      <c r="N403" s="3850"/>
      <c r="O403" s="3850"/>
      <c r="P403" s="3850"/>
      <c r="Q403" s="3850"/>
      <c r="R403" s="3850"/>
      <c r="S403" s="3850" t="s">
        <v>340</v>
      </c>
      <c r="T403" s="3850"/>
      <c r="U403" s="3850"/>
      <c r="V403" s="3850"/>
      <c r="W403" s="3850"/>
      <c r="X403" s="3850"/>
      <c r="Y403" s="3850"/>
      <c r="Z403" s="3850"/>
      <c r="AA403" s="3850"/>
      <c r="AB403" s="3850"/>
      <c r="AC403" s="3850"/>
      <c r="AD403" s="3850" t="s">
        <v>225</v>
      </c>
      <c r="AE403" s="3850"/>
      <c r="AF403" s="3850"/>
      <c r="AG403" s="3850"/>
      <c r="AH403" s="3851" t="s">
        <v>4993</v>
      </c>
      <c r="AI403" s="3851"/>
      <c r="AJ403" s="3851"/>
      <c r="AK403" s="2574"/>
    </row>
    <row r="404" spans="2:37" s="2454" customFormat="1" ht="13.5" customHeight="1" thickBot="1" x14ac:dyDescent="0.25">
      <c r="B404" s="3828"/>
      <c r="C404" s="3828"/>
      <c r="D404" s="3828"/>
      <c r="E404" s="3828"/>
      <c r="F404" s="3828" t="s">
        <v>5010</v>
      </c>
      <c r="G404" s="3828" t="s">
        <v>5011</v>
      </c>
      <c r="H404" s="3827" t="s">
        <v>5012</v>
      </c>
      <c r="I404" s="3830" t="s">
        <v>5013</v>
      </c>
      <c r="J404" s="3830" t="s">
        <v>5014</v>
      </c>
      <c r="K404" s="3829" t="s">
        <v>5015</v>
      </c>
      <c r="L404" s="3829" t="s">
        <v>5016</v>
      </c>
      <c r="M404" s="3830" t="s">
        <v>5017</v>
      </c>
      <c r="N404" s="3830"/>
      <c r="O404" s="3829" t="s">
        <v>5018</v>
      </c>
      <c r="P404" s="3829" t="s">
        <v>5019</v>
      </c>
      <c r="Q404" s="3829" t="s">
        <v>5020</v>
      </c>
      <c r="R404" s="3829" t="s">
        <v>5021</v>
      </c>
      <c r="S404" s="3827" t="s">
        <v>5022</v>
      </c>
      <c r="T404" s="3827" t="s">
        <v>5023</v>
      </c>
      <c r="U404" s="3827" t="s">
        <v>5024</v>
      </c>
      <c r="V404" s="3827" t="s">
        <v>5025</v>
      </c>
      <c r="W404" s="3827" t="s">
        <v>5026</v>
      </c>
      <c r="X404" s="3827" t="s">
        <v>5027</v>
      </c>
      <c r="Y404" s="3827" t="s">
        <v>5028</v>
      </c>
      <c r="Z404" s="3827" t="s">
        <v>5029</v>
      </c>
      <c r="AA404" s="3827" t="s">
        <v>5030</v>
      </c>
      <c r="AB404" s="3830" t="s">
        <v>5031</v>
      </c>
      <c r="AC404" s="3830" t="s">
        <v>5032</v>
      </c>
      <c r="AD404" s="3827" t="s">
        <v>5033</v>
      </c>
      <c r="AE404" s="3827" t="s">
        <v>5034</v>
      </c>
      <c r="AF404" s="3827" t="s">
        <v>5035</v>
      </c>
      <c r="AG404" s="3827" t="s">
        <v>5036</v>
      </c>
      <c r="AH404" s="3827" t="s">
        <v>1154</v>
      </c>
      <c r="AI404" s="3827" t="s">
        <v>4994</v>
      </c>
      <c r="AJ404" s="3827" t="s">
        <v>4995</v>
      </c>
      <c r="AK404" s="2574"/>
    </row>
    <row r="405" spans="2:37" s="2454" customFormat="1" ht="13.5" customHeight="1" thickBot="1" x14ac:dyDescent="0.25">
      <c r="B405" s="3828"/>
      <c r="C405" s="3828"/>
      <c r="D405" s="3828"/>
      <c r="E405" s="3828"/>
      <c r="F405" s="3828"/>
      <c r="G405" s="3828"/>
      <c r="H405" s="3828"/>
      <c r="I405" s="3829"/>
      <c r="J405" s="3829"/>
      <c r="K405" s="3829"/>
      <c r="L405" s="3829"/>
      <c r="M405" s="3393" t="s">
        <v>5037</v>
      </c>
      <c r="N405" s="3394" t="s">
        <v>2798</v>
      </c>
      <c r="O405" s="3829"/>
      <c r="P405" s="3829"/>
      <c r="Q405" s="3829"/>
      <c r="R405" s="3829"/>
      <c r="S405" s="3828"/>
      <c r="T405" s="3828"/>
      <c r="U405" s="3828"/>
      <c r="V405" s="3828"/>
      <c r="W405" s="3828"/>
      <c r="X405" s="3828"/>
      <c r="Y405" s="3828"/>
      <c r="Z405" s="3828"/>
      <c r="AA405" s="3828"/>
      <c r="AB405" s="3829"/>
      <c r="AC405" s="3829"/>
      <c r="AD405" s="3828"/>
      <c r="AE405" s="3828"/>
      <c r="AF405" s="3828"/>
      <c r="AG405" s="3828"/>
      <c r="AH405" s="3828"/>
      <c r="AI405" s="3828"/>
      <c r="AJ405" s="3828"/>
      <c r="AK405" s="2574"/>
    </row>
    <row r="406" spans="2:37" s="2454" customFormat="1" x14ac:dyDescent="0.2">
      <c r="B406" s="3980" t="s">
        <v>6123</v>
      </c>
      <c r="C406" s="3981"/>
      <c r="D406" s="3160">
        <v>9050</v>
      </c>
      <c r="E406" s="3321">
        <v>1.5</v>
      </c>
      <c r="F406" s="3321" t="s">
        <v>1417</v>
      </c>
      <c r="G406" s="3321" t="s">
        <v>1417</v>
      </c>
      <c r="H406" s="3321" t="s">
        <v>1417</v>
      </c>
      <c r="I406" s="3321" t="s">
        <v>1417</v>
      </c>
      <c r="J406" s="3321" t="s">
        <v>1417</v>
      </c>
      <c r="K406" s="3321" t="s">
        <v>1417</v>
      </c>
      <c r="L406" s="3321" t="s">
        <v>1417</v>
      </c>
      <c r="M406" s="3321" t="s">
        <v>1417</v>
      </c>
      <c r="N406" s="3321" t="s">
        <v>1417</v>
      </c>
      <c r="O406" s="3321" t="s">
        <v>1417</v>
      </c>
      <c r="P406" s="3321" t="s">
        <v>1417</v>
      </c>
      <c r="Q406" s="3321" t="s">
        <v>1417</v>
      </c>
      <c r="R406" s="3321" t="s">
        <v>1417</v>
      </c>
      <c r="S406" s="3321" t="s">
        <v>1417</v>
      </c>
      <c r="T406" s="3321" t="s">
        <v>1417</v>
      </c>
      <c r="U406" s="3321" t="s">
        <v>1417</v>
      </c>
      <c r="V406" s="3321" t="s">
        <v>1417</v>
      </c>
      <c r="W406" s="3321" t="s">
        <v>1417</v>
      </c>
      <c r="X406" s="3321" t="s">
        <v>1417</v>
      </c>
      <c r="Y406" s="3321" t="s">
        <v>1417</v>
      </c>
      <c r="Z406" s="3321" t="s">
        <v>1417</v>
      </c>
      <c r="AA406" s="3321" t="s">
        <v>1417</v>
      </c>
      <c r="AB406" s="3321" t="s">
        <v>1417</v>
      </c>
      <c r="AC406" s="3321" t="s">
        <v>1417</v>
      </c>
      <c r="AD406" s="3321" t="s">
        <v>1417</v>
      </c>
      <c r="AE406" s="3321" t="s">
        <v>1417</v>
      </c>
      <c r="AF406" s="3321" t="s">
        <v>1417</v>
      </c>
      <c r="AG406" s="3321" t="s">
        <v>1417</v>
      </c>
      <c r="AH406" s="3321" t="s">
        <v>1417</v>
      </c>
      <c r="AI406" s="3321" t="s">
        <v>1417</v>
      </c>
      <c r="AJ406" s="3183" t="s">
        <v>1417</v>
      </c>
      <c r="AK406" s="2574"/>
    </row>
    <row r="407" spans="2:37" s="2454" customFormat="1" x14ac:dyDescent="0.2">
      <c r="B407" s="3914" t="s">
        <v>6124</v>
      </c>
      <c r="C407" s="3915"/>
      <c r="D407" s="3168">
        <v>9050</v>
      </c>
      <c r="E407" s="3330">
        <v>1.5</v>
      </c>
      <c r="F407" s="3330" t="s">
        <v>1417</v>
      </c>
      <c r="G407" s="3330" t="s">
        <v>1417</v>
      </c>
      <c r="H407" s="3330" t="s">
        <v>1417</v>
      </c>
      <c r="I407" s="3330" t="s">
        <v>1417</v>
      </c>
      <c r="J407" s="3330" t="s">
        <v>1417</v>
      </c>
      <c r="K407" s="3330" t="s">
        <v>1417</v>
      </c>
      <c r="L407" s="3330" t="s">
        <v>1417</v>
      </c>
      <c r="M407" s="3330" t="s">
        <v>1417</v>
      </c>
      <c r="N407" s="3330" t="s">
        <v>1417</v>
      </c>
      <c r="O407" s="3330" t="s">
        <v>1417</v>
      </c>
      <c r="P407" s="3330" t="s">
        <v>1417</v>
      </c>
      <c r="Q407" s="3330" t="s">
        <v>1417</v>
      </c>
      <c r="R407" s="3330" t="s">
        <v>1417</v>
      </c>
      <c r="S407" s="3330" t="s">
        <v>1417</v>
      </c>
      <c r="T407" s="3330" t="s">
        <v>1417</v>
      </c>
      <c r="U407" s="3330" t="s">
        <v>1417</v>
      </c>
      <c r="V407" s="3330" t="s">
        <v>1417</v>
      </c>
      <c r="W407" s="3330" t="s">
        <v>1417</v>
      </c>
      <c r="X407" s="3330" t="s">
        <v>1417</v>
      </c>
      <c r="Y407" s="3330" t="s">
        <v>1417</v>
      </c>
      <c r="Z407" s="3330" t="s">
        <v>1417</v>
      </c>
      <c r="AA407" s="3330" t="s">
        <v>1417</v>
      </c>
      <c r="AB407" s="3330" t="s">
        <v>1417</v>
      </c>
      <c r="AC407" s="3330" t="s">
        <v>1417</v>
      </c>
      <c r="AD407" s="3330" t="s">
        <v>1417</v>
      </c>
      <c r="AE407" s="3330" t="s">
        <v>1417</v>
      </c>
      <c r="AF407" s="3330" t="s">
        <v>1417</v>
      </c>
      <c r="AG407" s="3330" t="s">
        <v>1417</v>
      </c>
      <c r="AH407" s="3330" t="s">
        <v>1417</v>
      </c>
      <c r="AI407" s="3330" t="s">
        <v>1417</v>
      </c>
      <c r="AJ407" s="3419" t="s">
        <v>1417</v>
      </c>
      <c r="AK407" s="2574"/>
    </row>
    <row r="408" spans="2:37" s="2454" customFormat="1" x14ac:dyDescent="0.2">
      <c r="B408" s="3914" t="s">
        <v>6125</v>
      </c>
      <c r="C408" s="3915"/>
      <c r="D408" s="3168">
        <v>9050</v>
      </c>
      <c r="E408" s="3330">
        <v>2.5</v>
      </c>
      <c r="F408" s="3330" t="s">
        <v>1417</v>
      </c>
      <c r="G408" s="3330" t="s">
        <v>1417</v>
      </c>
      <c r="H408" s="3330" t="s">
        <v>1417</v>
      </c>
      <c r="I408" s="3330" t="s">
        <v>1417</v>
      </c>
      <c r="J408" s="3330" t="s">
        <v>1417</v>
      </c>
      <c r="K408" s="3330" t="s">
        <v>1417</v>
      </c>
      <c r="L408" s="3330" t="s">
        <v>1417</v>
      </c>
      <c r="M408" s="3330" t="s">
        <v>1417</v>
      </c>
      <c r="N408" s="3330" t="s">
        <v>1417</v>
      </c>
      <c r="O408" s="3330" t="s">
        <v>1417</v>
      </c>
      <c r="P408" s="3330" t="s">
        <v>1417</v>
      </c>
      <c r="Q408" s="3330" t="s">
        <v>1417</v>
      </c>
      <c r="R408" s="3330" t="s">
        <v>1417</v>
      </c>
      <c r="S408" s="3330" t="s">
        <v>1417</v>
      </c>
      <c r="T408" s="3330" t="s">
        <v>1417</v>
      </c>
      <c r="U408" s="3330" t="s">
        <v>1417</v>
      </c>
      <c r="V408" s="3330" t="s">
        <v>1417</v>
      </c>
      <c r="W408" s="3330" t="s">
        <v>1417</v>
      </c>
      <c r="X408" s="3330" t="s">
        <v>1417</v>
      </c>
      <c r="Y408" s="3330" t="s">
        <v>1417</v>
      </c>
      <c r="Z408" s="3330" t="s">
        <v>1417</v>
      </c>
      <c r="AA408" s="3330" t="s">
        <v>1417</v>
      </c>
      <c r="AB408" s="3330" t="s">
        <v>1417</v>
      </c>
      <c r="AC408" s="3330" t="s">
        <v>1417</v>
      </c>
      <c r="AD408" s="3330" t="s">
        <v>1417</v>
      </c>
      <c r="AE408" s="3330" t="s">
        <v>1417</v>
      </c>
      <c r="AF408" s="3330" t="s">
        <v>1417</v>
      </c>
      <c r="AG408" s="3330" t="s">
        <v>1417</v>
      </c>
      <c r="AH408" s="3330" t="s">
        <v>1417</v>
      </c>
      <c r="AI408" s="3330" t="s">
        <v>1417</v>
      </c>
      <c r="AJ408" s="3419" t="s">
        <v>1417</v>
      </c>
      <c r="AK408" s="2574"/>
    </row>
    <row r="409" spans="2:37" s="2454" customFormat="1" x14ac:dyDescent="0.2">
      <c r="B409" s="3914" t="s">
        <v>6126</v>
      </c>
      <c r="C409" s="3915"/>
      <c r="D409" s="3168">
        <v>9050</v>
      </c>
      <c r="E409" s="3418" t="s">
        <v>6127</v>
      </c>
      <c r="F409" s="3330" t="s">
        <v>1417</v>
      </c>
      <c r="G409" s="3330" t="s">
        <v>1417</v>
      </c>
      <c r="H409" s="3330" t="s">
        <v>1417</v>
      </c>
      <c r="I409" s="3330" t="s">
        <v>1417</v>
      </c>
      <c r="J409" s="3330" t="s">
        <v>1417</v>
      </c>
      <c r="K409" s="3330" t="s">
        <v>1417</v>
      </c>
      <c r="L409" s="3330" t="s">
        <v>1417</v>
      </c>
      <c r="M409" s="3330" t="s">
        <v>1417</v>
      </c>
      <c r="N409" s="3330" t="s">
        <v>1417</v>
      </c>
      <c r="O409" s="3330" t="s">
        <v>1417</v>
      </c>
      <c r="P409" s="3330" t="s">
        <v>1417</v>
      </c>
      <c r="Q409" s="3330" t="s">
        <v>1417</v>
      </c>
      <c r="R409" s="3330" t="s">
        <v>1417</v>
      </c>
      <c r="S409" s="3330" t="s">
        <v>1417</v>
      </c>
      <c r="T409" s="3330" t="s">
        <v>1417</v>
      </c>
      <c r="U409" s="3330" t="s">
        <v>1417</v>
      </c>
      <c r="V409" s="3330" t="s">
        <v>1417</v>
      </c>
      <c r="W409" s="3330" t="s">
        <v>1417</v>
      </c>
      <c r="X409" s="3330" t="s">
        <v>1417</v>
      </c>
      <c r="Y409" s="3330" t="s">
        <v>1417</v>
      </c>
      <c r="Z409" s="3330" t="s">
        <v>1417</v>
      </c>
      <c r="AA409" s="3330" t="s">
        <v>1417</v>
      </c>
      <c r="AB409" s="3330" t="s">
        <v>1417</v>
      </c>
      <c r="AC409" s="3330" t="s">
        <v>1417</v>
      </c>
      <c r="AD409" s="3330" t="s">
        <v>1417</v>
      </c>
      <c r="AE409" s="3330" t="s">
        <v>1417</v>
      </c>
      <c r="AF409" s="3330" t="s">
        <v>1417</v>
      </c>
      <c r="AG409" s="3330" t="s">
        <v>1417</v>
      </c>
      <c r="AH409" s="3330" t="s">
        <v>1417</v>
      </c>
      <c r="AI409" s="3330" t="s">
        <v>1417</v>
      </c>
      <c r="AJ409" s="3419" t="s">
        <v>1417</v>
      </c>
      <c r="AK409" s="2574"/>
    </row>
    <row r="410" spans="2:37" s="2454" customFormat="1" x14ac:dyDescent="0.2">
      <c r="B410" s="3914" t="s">
        <v>6128</v>
      </c>
      <c r="C410" s="3915"/>
      <c r="D410" s="3168">
        <v>9050</v>
      </c>
      <c r="E410" s="3330">
        <v>0.4</v>
      </c>
      <c r="F410" s="3330" t="s">
        <v>1417</v>
      </c>
      <c r="G410" s="3330" t="s">
        <v>1417</v>
      </c>
      <c r="H410" s="3330" t="s">
        <v>1417</v>
      </c>
      <c r="I410" s="3330" t="s">
        <v>1417</v>
      </c>
      <c r="J410" s="3330" t="s">
        <v>1417</v>
      </c>
      <c r="K410" s="3330" t="s">
        <v>1417</v>
      </c>
      <c r="L410" s="3330" t="s">
        <v>1417</v>
      </c>
      <c r="M410" s="3330" t="s">
        <v>1417</v>
      </c>
      <c r="N410" s="3330" t="s">
        <v>1417</v>
      </c>
      <c r="O410" s="3330" t="s">
        <v>1417</v>
      </c>
      <c r="P410" s="3330" t="s">
        <v>1417</v>
      </c>
      <c r="Q410" s="3330" t="s">
        <v>1417</v>
      </c>
      <c r="R410" s="3330" t="s">
        <v>1417</v>
      </c>
      <c r="S410" s="3330" t="s">
        <v>1417</v>
      </c>
      <c r="T410" s="3330" t="s">
        <v>1417</v>
      </c>
      <c r="U410" s="3330" t="s">
        <v>1417</v>
      </c>
      <c r="V410" s="3330" t="s">
        <v>1417</v>
      </c>
      <c r="W410" s="3330" t="s">
        <v>1417</v>
      </c>
      <c r="X410" s="3330" t="s">
        <v>1417</v>
      </c>
      <c r="Y410" s="3330" t="s">
        <v>1417</v>
      </c>
      <c r="Z410" s="3330" t="s">
        <v>1417</v>
      </c>
      <c r="AA410" s="3330" t="s">
        <v>1417</v>
      </c>
      <c r="AB410" s="3330" t="s">
        <v>1417</v>
      </c>
      <c r="AC410" s="3330" t="s">
        <v>1417</v>
      </c>
      <c r="AD410" s="3330" t="s">
        <v>1417</v>
      </c>
      <c r="AE410" s="3330" t="s">
        <v>1417</v>
      </c>
      <c r="AF410" s="3330" t="s">
        <v>1417</v>
      </c>
      <c r="AG410" s="3330" t="s">
        <v>1417</v>
      </c>
      <c r="AH410" s="3330" t="s">
        <v>1417</v>
      </c>
      <c r="AI410" s="3330" t="s">
        <v>1417</v>
      </c>
      <c r="AJ410" s="3419" t="s">
        <v>1417</v>
      </c>
      <c r="AK410" s="2574"/>
    </row>
    <row r="411" spans="2:37" s="2454" customFormat="1" ht="13.5" thickBot="1" x14ac:dyDescent="0.25">
      <c r="B411" s="3909" t="s">
        <v>6129</v>
      </c>
      <c r="C411" s="3910"/>
      <c r="D411" s="3175">
        <v>9050</v>
      </c>
      <c r="E411" s="3056">
        <v>0</v>
      </c>
      <c r="F411" s="3056" t="s">
        <v>1417</v>
      </c>
      <c r="G411" s="3056" t="s">
        <v>1417</v>
      </c>
      <c r="H411" s="3056" t="s">
        <v>1417</v>
      </c>
      <c r="I411" s="3056" t="s">
        <v>1417</v>
      </c>
      <c r="J411" s="3056" t="s">
        <v>1417</v>
      </c>
      <c r="K411" s="3056" t="s">
        <v>1417</v>
      </c>
      <c r="L411" s="3056" t="s">
        <v>1417</v>
      </c>
      <c r="M411" s="3056" t="s">
        <v>1417</v>
      </c>
      <c r="N411" s="3056" t="s">
        <v>1417</v>
      </c>
      <c r="O411" s="3056" t="s">
        <v>1417</v>
      </c>
      <c r="P411" s="3056" t="s">
        <v>1417</v>
      </c>
      <c r="Q411" s="3056" t="s">
        <v>1417</v>
      </c>
      <c r="R411" s="3056" t="s">
        <v>1417</v>
      </c>
      <c r="S411" s="3056" t="s">
        <v>1417</v>
      </c>
      <c r="T411" s="3056" t="s">
        <v>1417</v>
      </c>
      <c r="U411" s="3056" t="s">
        <v>1417</v>
      </c>
      <c r="V411" s="3056" t="s">
        <v>1417</v>
      </c>
      <c r="W411" s="3056" t="s">
        <v>1417</v>
      </c>
      <c r="X411" s="3056" t="s">
        <v>1417</v>
      </c>
      <c r="Y411" s="3056" t="s">
        <v>1417</v>
      </c>
      <c r="Z411" s="3056" t="s">
        <v>1417</v>
      </c>
      <c r="AA411" s="3056" t="s">
        <v>1417</v>
      </c>
      <c r="AB411" s="3056" t="s">
        <v>1417</v>
      </c>
      <c r="AC411" s="3056" t="s">
        <v>1417</v>
      </c>
      <c r="AD411" s="3056" t="s">
        <v>1417</v>
      </c>
      <c r="AE411" s="3056" t="s">
        <v>1417</v>
      </c>
      <c r="AF411" s="3056" t="s">
        <v>1417</v>
      </c>
      <c r="AG411" s="3056" t="s">
        <v>1417</v>
      </c>
      <c r="AH411" s="3056" t="s">
        <v>1417</v>
      </c>
      <c r="AI411" s="3056" t="s">
        <v>1417</v>
      </c>
      <c r="AJ411" s="3420" t="s">
        <v>1417</v>
      </c>
      <c r="AK411" s="2574"/>
    </row>
    <row r="412" spans="2:37" s="2454" customFormat="1" x14ac:dyDescent="0.2">
      <c r="B412" s="2575"/>
      <c r="C412" s="2568"/>
      <c r="D412" s="2909"/>
      <c r="E412" s="2909"/>
      <c r="F412" s="2909"/>
      <c r="G412" s="2909"/>
      <c r="H412" s="2568"/>
      <c r="I412" s="2569"/>
      <c r="J412" s="2569"/>
      <c r="K412" s="2569"/>
      <c r="L412" s="2569"/>
      <c r="M412" s="2568"/>
      <c r="N412" s="2569"/>
      <c r="O412" s="2569"/>
      <c r="P412" s="2569"/>
      <c r="Q412" s="2569"/>
      <c r="R412" s="2569"/>
      <c r="S412" s="2568"/>
      <c r="T412" s="2567"/>
      <c r="U412" s="2567"/>
      <c r="V412" s="2567"/>
      <c r="W412" s="2567"/>
      <c r="X412" s="2567"/>
      <c r="Y412" s="2567"/>
      <c r="Z412" s="2567"/>
      <c r="AA412" s="2567"/>
      <c r="AB412" s="2567"/>
      <c r="AC412" s="2567"/>
      <c r="AD412" s="2567"/>
      <c r="AE412" s="2567"/>
      <c r="AF412" s="2567"/>
      <c r="AG412" s="2567"/>
      <c r="AH412" s="2567"/>
      <c r="AI412" s="2567"/>
      <c r="AJ412" s="2567"/>
      <c r="AK412" s="2574"/>
    </row>
    <row r="413" spans="2:37" s="2454" customFormat="1" ht="12.75" customHeight="1" x14ac:dyDescent="0.2">
      <c r="B413" s="3834" t="s">
        <v>4996</v>
      </c>
      <c r="C413" s="3835"/>
      <c r="D413" s="3883" t="s">
        <v>1871</v>
      </c>
      <c r="E413" s="3883"/>
      <c r="F413" s="3883"/>
      <c r="G413" s="3883"/>
      <c r="H413" s="3883"/>
      <c r="I413" s="3883"/>
      <c r="J413" s="2571"/>
      <c r="K413" s="2571"/>
      <c r="L413" s="2571"/>
      <c r="M413" s="2571"/>
      <c r="N413" s="2571"/>
      <c r="O413" s="2571"/>
      <c r="P413" s="2571"/>
      <c r="Q413" s="2571"/>
      <c r="R413" s="2571"/>
      <c r="S413" s="2571"/>
      <c r="T413" s="2567"/>
      <c r="U413" s="2567"/>
      <c r="V413" s="2567"/>
      <c r="W413" s="2567"/>
      <c r="X413" s="2567"/>
      <c r="Y413" s="2567"/>
      <c r="Z413" s="2567"/>
      <c r="AA413" s="2567"/>
      <c r="AB413" s="2567"/>
      <c r="AC413" s="2567"/>
      <c r="AD413" s="2567"/>
      <c r="AE413" s="2567"/>
      <c r="AF413" s="2567"/>
      <c r="AG413" s="2567"/>
      <c r="AH413" s="2567"/>
      <c r="AI413" s="2567"/>
      <c r="AJ413" s="2567"/>
      <c r="AK413" s="2574"/>
    </row>
    <row r="414" spans="2:37" s="2454" customFormat="1" ht="13.5" customHeight="1" x14ac:dyDescent="0.2">
      <c r="B414" s="3834" t="s">
        <v>4997</v>
      </c>
      <c r="C414" s="3835"/>
      <c r="D414" s="4666" t="s">
        <v>6130</v>
      </c>
      <c r="E414" s="4666"/>
      <c r="F414" s="4666"/>
      <c r="G414" s="4666"/>
      <c r="H414" s="4666"/>
      <c r="I414" s="3396"/>
      <c r="J414" s="2571"/>
      <c r="K414" s="2571"/>
      <c r="L414" s="2571"/>
      <c r="M414" s="2571"/>
      <c r="N414" s="2571"/>
      <c r="O414" s="2571"/>
      <c r="P414" s="2571"/>
      <c r="Q414" s="2571"/>
      <c r="R414" s="2571"/>
      <c r="S414" s="2571"/>
      <c r="T414" s="2567"/>
      <c r="U414" s="2567"/>
      <c r="V414" s="2567"/>
      <c r="W414" s="2567"/>
      <c r="X414" s="2567"/>
      <c r="Y414" s="2567"/>
      <c r="Z414" s="2567"/>
      <c r="AA414" s="2567"/>
      <c r="AB414" s="2567"/>
      <c r="AC414" s="2567"/>
      <c r="AD414" s="2567"/>
      <c r="AE414" s="2567"/>
      <c r="AF414" s="2567"/>
      <c r="AG414" s="2567"/>
      <c r="AH414" s="2567"/>
      <c r="AI414" s="2567"/>
      <c r="AJ414" s="2567"/>
      <c r="AK414" s="2574"/>
    </row>
    <row r="415" spans="2:37" s="2454" customFormat="1" ht="13.5" customHeight="1" thickBot="1" x14ac:dyDescent="0.25">
      <c r="B415" s="3938"/>
      <c r="C415" s="3939"/>
      <c r="D415" s="3940"/>
      <c r="E415" s="3940"/>
      <c r="F415" s="3940"/>
      <c r="G415" s="3940"/>
      <c r="H415" s="2576"/>
      <c r="I415" s="2576"/>
      <c r="J415" s="2576"/>
      <c r="K415" s="2576"/>
      <c r="L415" s="2576"/>
      <c r="M415" s="2576"/>
      <c r="N415" s="2576"/>
      <c r="O415" s="2576"/>
      <c r="P415" s="2576"/>
      <c r="Q415" s="2576"/>
      <c r="R415" s="2576"/>
      <c r="S415" s="2576"/>
      <c r="T415" s="2577"/>
      <c r="U415" s="2577"/>
      <c r="V415" s="2577"/>
      <c r="W415" s="2577"/>
      <c r="X415" s="2577"/>
      <c r="Y415" s="2577"/>
      <c r="Z415" s="2577"/>
      <c r="AA415" s="2577"/>
      <c r="AB415" s="2577"/>
      <c r="AC415" s="2577"/>
      <c r="AD415" s="2577"/>
      <c r="AE415" s="2577"/>
      <c r="AF415" s="2577"/>
      <c r="AG415" s="2577"/>
      <c r="AH415" s="2577"/>
      <c r="AI415" s="2577"/>
      <c r="AJ415" s="2577"/>
      <c r="AK415" s="2579"/>
    </row>
    <row r="416" spans="2:37" s="2454" customFormat="1" x14ac:dyDescent="0.2">
      <c r="B416" s="3235"/>
      <c r="C416" s="3235"/>
      <c r="D416" s="2877"/>
      <c r="E416" s="2877"/>
      <c r="F416" s="2877"/>
      <c r="G416" s="2878"/>
      <c r="H416" s="2879"/>
      <c r="I416" s="2877"/>
      <c r="J416" s="2877"/>
    </row>
    <row r="417" spans="2:37" s="2454" customFormat="1" ht="13.5" customHeight="1" thickBot="1" x14ac:dyDescent="0.25">
      <c r="B417" s="3235"/>
      <c r="C417" s="3235"/>
      <c r="D417" s="2877"/>
      <c r="E417" s="2877"/>
      <c r="F417" s="2877"/>
      <c r="G417" s="2878"/>
      <c r="H417" s="2879"/>
      <c r="I417" s="2877"/>
      <c r="J417" s="2877"/>
    </row>
    <row r="418" spans="2:37" s="2454" customFormat="1" ht="13.5" customHeight="1" x14ac:dyDescent="0.2">
      <c r="B418" s="3839" t="s">
        <v>5005</v>
      </c>
      <c r="C418" s="3840"/>
      <c r="D418" s="3840"/>
      <c r="E418" s="3840"/>
      <c r="F418" s="3840"/>
      <c r="G418" s="3840"/>
      <c r="H418" s="3840"/>
      <c r="I418" s="3840"/>
      <c r="J418" s="3840"/>
      <c r="K418" s="3840"/>
      <c r="L418" s="3840"/>
      <c r="M418" s="3840"/>
      <c r="N418" s="3840"/>
      <c r="O418" s="3840"/>
      <c r="P418" s="3840"/>
      <c r="Q418" s="3840"/>
      <c r="R418" s="3840"/>
      <c r="S418" s="3840"/>
      <c r="T418" s="3840"/>
      <c r="U418" s="3840"/>
      <c r="V418" s="3840"/>
      <c r="W418" s="3840"/>
      <c r="X418" s="3840"/>
      <c r="Y418" s="3840"/>
      <c r="Z418" s="3840"/>
      <c r="AA418" s="3840"/>
      <c r="AB418" s="3840"/>
      <c r="AC418" s="3840"/>
      <c r="AD418" s="3840"/>
      <c r="AE418" s="3840"/>
      <c r="AF418" s="3840"/>
      <c r="AG418" s="3840"/>
      <c r="AH418" s="3840"/>
      <c r="AI418" s="3840"/>
      <c r="AJ418" s="3840"/>
      <c r="AK418" s="3841"/>
    </row>
    <row r="419" spans="2:37" s="2454" customFormat="1" x14ac:dyDescent="0.2">
      <c r="B419" s="2572"/>
      <c r="C419" s="3391"/>
      <c r="D419" s="3391"/>
      <c r="E419" s="3391"/>
      <c r="F419" s="3391"/>
      <c r="G419" s="2573"/>
      <c r="H419" s="2573"/>
      <c r="I419" s="2573"/>
      <c r="J419" s="2573"/>
      <c r="K419" s="2573"/>
      <c r="L419" s="2573"/>
      <c r="M419" s="2573"/>
      <c r="N419" s="2573"/>
      <c r="O419" s="2573"/>
      <c r="P419" s="2573"/>
      <c r="Q419" s="2573"/>
      <c r="R419" s="2573"/>
      <c r="S419" s="2573"/>
      <c r="T419" s="2573"/>
      <c r="U419" s="2573"/>
      <c r="V419" s="2573"/>
      <c r="W419" s="2573"/>
      <c r="X419" s="2573"/>
      <c r="Y419" s="2573"/>
      <c r="Z419" s="2573"/>
      <c r="AA419" s="2573"/>
      <c r="AB419" s="2573"/>
      <c r="AC419" s="2573"/>
      <c r="AD419" s="2573"/>
      <c r="AE419" s="2573"/>
      <c r="AF419" s="2573"/>
      <c r="AG419" s="2573"/>
      <c r="AH419" s="2573"/>
      <c r="AI419" s="2573"/>
      <c r="AJ419" s="2573"/>
      <c r="AK419" s="2574"/>
    </row>
    <row r="420" spans="2:37" s="2454" customFormat="1" x14ac:dyDescent="0.2">
      <c r="B420" s="2572" t="s">
        <v>4992</v>
      </c>
      <c r="C420" s="3391"/>
      <c r="D420" s="3842" t="s">
        <v>6117</v>
      </c>
      <c r="E420" s="3842"/>
      <c r="F420" s="3842"/>
      <c r="G420" s="2573"/>
      <c r="H420" s="2573"/>
      <c r="I420" s="2573"/>
      <c r="J420" s="2573"/>
      <c r="K420" s="2573"/>
      <c r="L420" s="2573"/>
      <c r="M420" s="2573"/>
      <c r="N420" s="2573"/>
      <c r="O420" s="2573"/>
      <c r="P420" s="2573"/>
      <c r="Q420" s="2573"/>
      <c r="R420" s="2573"/>
      <c r="S420" s="2573"/>
      <c r="T420" s="2573"/>
      <c r="U420" s="2573"/>
      <c r="V420" s="2573"/>
      <c r="W420" s="2573"/>
      <c r="X420" s="2573"/>
      <c r="Y420" s="2573"/>
      <c r="Z420" s="2573"/>
      <c r="AA420" s="2573"/>
      <c r="AB420" s="2573"/>
      <c r="AC420" s="2573"/>
      <c r="AD420" s="2573"/>
      <c r="AE420" s="2573"/>
      <c r="AF420" s="2573"/>
      <c r="AG420" s="2573"/>
      <c r="AH420" s="2573"/>
      <c r="AI420" s="2573"/>
      <c r="AJ420" s="2573"/>
      <c r="AK420" s="2574"/>
    </row>
    <row r="421" spans="2:37" s="2454" customFormat="1" ht="13.5" thickBot="1" x14ac:dyDescent="0.25">
      <c r="B421" s="3863" t="s">
        <v>5006</v>
      </c>
      <c r="C421" s="3864"/>
      <c r="D421" s="3843">
        <v>41594</v>
      </c>
      <c r="E421" s="3843"/>
      <c r="F421" s="3391"/>
      <c r="G421" s="2573"/>
      <c r="H421" s="2573"/>
      <c r="I421" s="2573"/>
      <c r="J421" s="2573"/>
      <c r="K421" s="2573"/>
      <c r="L421" s="2573"/>
      <c r="M421" s="2573"/>
      <c r="N421" s="2573"/>
      <c r="O421" s="2573"/>
      <c r="P421" s="2573"/>
      <c r="Q421" s="2573"/>
      <c r="R421" s="2573"/>
      <c r="S421" s="2573"/>
      <c r="T421" s="2573"/>
      <c r="U421" s="2573"/>
      <c r="V421" s="2573"/>
      <c r="W421" s="2573"/>
      <c r="X421" s="2573"/>
      <c r="Y421" s="2573"/>
      <c r="Z421" s="2573"/>
      <c r="AA421" s="2573"/>
      <c r="AB421" s="2573"/>
      <c r="AC421" s="2573"/>
      <c r="AD421" s="2573"/>
      <c r="AE421" s="2573"/>
      <c r="AF421" s="2573"/>
      <c r="AG421" s="2573"/>
      <c r="AH421" s="2573"/>
      <c r="AI421" s="2573"/>
      <c r="AJ421" s="2573"/>
      <c r="AK421" s="2574"/>
    </row>
    <row r="422" spans="2:37" s="2454" customFormat="1" ht="64.5" customHeight="1" thickBot="1" x14ac:dyDescent="0.25">
      <c r="B422" s="3844" t="s">
        <v>5007</v>
      </c>
      <c r="C422" s="3871"/>
      <c r="D422" s="3872" t="s">
        <v>6118</v>
      </c>
      <c r="E422" s="3847"/>
      <c r="F422" s="3847"/>
      <c r="G422" s="3847"/>
      <c r="H422" s="3847"/>
      <c r="I422" s="3847"/>
      <c r="J422" s="3847"/>
      <c r="K422" s="3847"/>
      <c r="L422" s="3847"/>
      <c r="M422" s="3847"/>
      <c r="N422" s="3847"/>
      <c r="O422" s="3847"/>
      <c r="P422" s="3847"/>
      <c r="Q422" s="3848"/>
      <c r="R422" s="2573"/>
      <c r="S422" s="2573"/>
      <c r="T422" s="2573"/>
      <c r="U422" s="2573"/>
      <c r="V422" s="2573"/>
      <c r="W422" s="2573"/>
      <c r="X422" s="2573"/>
      <c r="Y422" s="2573"/>
      <c r="Z422" s="2573"/>
      <c r="AA422" s="2573"/>
      <c r="AB422" s="2573"/>
      <c r="AC422" s="2573"/>
      <c r="AD422" s="2573"/>
      <c r="AE422" s="2573"/>
      <c r="AF422" s="2573"/>
      <c r="AG422" s="2573"/>
      <c r="AH422" s="2573"/>
      <c r="AI422" s="2573"/>
      <c r="AJ422" s="2573"/>
      <c r="AK422" s="2574"/>
    </row>
    <row r="423" spans="2:37" s="2454" customFormat="1" ht="13.5" thickBot="1" x14ac:dyDescent="0.25">
      <c r="B423" s="3865"/>
      <c r="C423" s="3849"/>
      <c r="D423" s="3849"/>
      <c r="E423" s="3849"/>
      <c r="F423" s="3849"/>
      <c r="G423" s="3849"/>
      <c r="H423" s="3849"/>
      <c r="I423" s="3849"/>
      <c r="J423" s="3849"/>
      <c r="K423" s="3849"/>
      <c r="L423" s="3849"/>
      <c r="M423" s="3849"/>
      <c r="N423" s="3849"/>
      <c r="O423" s="3849"/>
      <c r="P423" s="3849"/>
      <c r="Q423" s="3849"/>
      <c r="R423" s="2573"/>
      <c r="S423" s="2573"/>
      <c r="T423" s="2573"/>
      <c r="U423" s="2573"/>
      <c r="V423" s="2573"/>
      <c r="W423" s="2573"/>
      <c r="X423" s="2573"/>
      <c r="Y423" s="2573"/>
      <c r="Z423" s="2573"/>
      <c r="AA423" s="2573"/>
      <c r="AB423" s="2573"/>
      <c r="AC423" s="2573"/>
      <c r="AD423" s="2573"/>
      <c r="AE423" s="2573"/>
      <c r="AF423" s="2573"/>
      <c r="AG423" s="2573"/>
      <c r="AH423" s="2573"/>
      <c r="AI423" s="2573"/>
      <c r="AJ423" s="2573"/>
      <c r="AK423" s="2574"/>
    </row>
    <row r="424" spans="2:37" s="2454" customFormat="1" ht="12.75" customHeight="1" thickBot="1" x14ac:dyDescent="0.25">
      <c r="B424" s="3827" t="s">
        <v>5008</v>
      </c>
      <c r="C424" s="3827"/>
      <c r="D424" s="3827" t="s">
        <v>4998</v>
      </c>
      <c r="E424" s="3827" t="s">
        <v>5009</v>
      </c>
      <c r="F424" s="3850" t="s">
        <v>224</v>
      </c>
      <c r="G424" s="3850"/>
      <c r="H424" s="3850"/>
      <c r="I424" s="3850"/>
      <c r="J424" s="3850"/>
      <c r="K424" s="3850"/>
      <c r="L424" s="3850"/>
      <c r="M424" s="3850"/>
      <c r="N424" s="3850"/>
      <c r="O424" s="3850"/>
      <c r="P424" s="3850"/>
      <c r="Q424" s="3850"/>
      <c r="R424" s="3850"/>
      <c r="S424" s="3850" t="s">
        <v>340</v>
      </c>
      <c r="T424" s="3850"/>
      <c r="U424" s="3850"/>
      <c r="V424" s="3850"/>
      <c r="W424" s="3850"/>
      <c r="X424" s="3850"/>
      <c r="Y424" s="3850"/>
      <c r="Z424" s="3850"/>
      <c r="AA424" s="3850"/>
      <c r="AB424" s="3850"/>
      <c r="AC424" s="3850"/>
      <c r="AD424" s="3850" t="s">
        <v>225</v>
      </c>
      <c r="AE424" s="3850"/>
      <c r="AF424" s="3850"/>
      <c r="AG424" s="3850"/>
      <c r="AH424" s="3851" t="s">
        <v>4993</v>
      </c>
      <c r="AI424" s="3851"/>
      <c r="AJ424" s="3851"/>
      <c r="AK424" s="2574"/>
    </row>
    <row r="425" spans="2:37" s="2454" customFormat="1" ht="13.5" thickBot="1" x14ac:dyDescent="0.25">
      <c r="B425" s="3828"/>
      <c r="C425" s="3828"/>
      <c r="D425" s="3828"/>
      <c r="E425" s="3828"/>
      <c r="F425" s="3828" t="s">
        <v>5010</v>
      </c>
      <c r="G425" s="3828" t="s">
        <v>5011</v>
      </c>
      <c r="H425" s="3827" t="s">
        <v>5012</v>
      </c>
      <c r="I425" s="3830" t="s">
        <v>5013</v>
      </c>
      <c r="J425" s="3830" t="s">
        <v>5014</v>
      </c>
      <c r="K425" s="3829" t="s">
        <v>5015</v>
      </c>
      <c r="L425" s="3829" t="s">
        <v>5016</v>
      </c>
      <c r="M425" s="3830" t="s">
        <v>5017</v>
      </c>
      <c r="N425" s="3830"/>
      <c r="O425" s="3829" t="s">
        <v>5018</v>
      </c>
      <c r="P425" s="3829" t="s">
        <v>5019</v>
      </c>
      <c r="Q425" s="3829" t="s">
        <v>5020</v>
      </c>
      <c r="R425" s="3829" t="s">
        <v>5021</v>
      </c>
      <c r="S425" s="3827" t="s">
        <v>5022</v>
      </c>
      <c r="T425" s="3827" t="s">
        <v>5023</v>
      </c>
      <c r="U425" s="3827" t="s">
        <v>5024</v>
      </c>
      <c r="V425" s="3827" t="s">
        <v>5025</v>
      </c>
      <c r="W425" s="3827" t="s">
        <v>5026</v>
      </c>
      <c r="X425" s="3827" t="s">
        <v>5027</v>
      </c>
      <c r="Y425" s="3827" t="s">
        <v>5028</v>
      </c>
      <c r="Z425" s="3827" t="s">
        <v>5029</v>
      </c>
      <c r="AA425" s="3827" t="s">
        <v>5030</v>
      </c>
      <c r="AB425" s="3830" t="s">
        <v>5031</v>
      </c>
      <c r="AC425" s="3830" t="s">
        <v>5032</v>
      </c>
      <c r="AD425" s="3827" t="s">
        <v>5033</v>
      </c>
      <c r="AE425" s="3827" t="s">
        <v>5034</v>
      </c>
      <c r="AF425" s="3827" t="s">
        <v>5035</v>
      </c>
      <c r="AG425" s="3827" t="s">
        <v>5036</v>
      </c>
      <c r="AH425" s="3827" t="s">
        <v>1154</v>
      </c>
      <c r="AI425" s="3827" t="s">
        <v>4994</v>
      </c>
      <c r="AJ425" s="3827" t="s">
        <v>4995</v>
      </c>
      <c r="AK425" s="2574"/>
    </row>
    <row r="426" spans="2:37" s="2454" customFormat="1" ht="13.5" thickBot="1" x14ac:dyDescent="0.25">
      <c r="B426" s="3828"/>
      <c r="C426" s="3828"/>
      <c r="D426" s="3828"/>
      <c r="E426" s="3828"/>
      <c r="F426" s="3828"/>
      <c r="G426" s="3828"/>
      <c r="H426" s="3828"/>
      <c r="I426" s="3829"/>
      <c r="J426" s="3829"/>
      <c r="K426" s="3829"/>
      <c r="L426" s="3829"/>
      <c r="M426" s="3393" t="s">
        <v>5037</v>
      </c>
      <c r="N426" s="3394" t="s">
        <v>2798</v>
      </c>
      <c r="O426" s="3829"/>
      <c r="P426" s="3829"/>
      <c r="Q426" s="3829"/>
      <c r="R426" s="3829"/>
      <c r="S426" s="3828"/>
      <c r="T426" s="3828"/>
      <c r="U426" s="3828"/>
      <c r="V426" s="3828"/>
      <c r="W426" s="3828"/>
      <c r="X426" s="3828"/>
      <c r="Y426" s="3828"/>
      <c r="Z426" s="3828"/>
      <c r="AA426" s="3828"/>
      <c r="AB426" s="3829"/>
      <c r="AC426" s="3829"/>
      <c r="AD426" s="3828"/>
      <c r="AE426" s="3828"/>
      <c r="AF426" s="3828"/>
      <c r="AG426" s="3828"/>
      <c r="AH426" s="3828"/>
      <c r="AI426" s="3828"/>
      <c r="AJ426" s="3828"/>
      <c r="AK426" s="2574"/>
    </row>
    <row r="427" spans="2:37" s="2454" customFormat="1" ht="13.5" thickBot="1" x14ac:dyDescent="0.25">
      <c r="B427" s="3941" t="s">
        <v>6119</v>
      </c>
      <c r="C427" s="3942"/>
      <c r="D427" s="3417">
        <v>300337</v>
      </c>
      <c r="E427" s="3249"/>
      <c r="F427" s="3256" t="s">
        <v>1534</v>
      </c>
      <c r="G427" s="3256" t="s">
        <v>1534</v>
      </c>
      <c r="H427" s="3256" t="s">
        <v>1534</v>
      </c>
      <c r="I427" s="3256" t="s">
        <v>1534</v>
      </c>
      <c r="J427" s="3256" t="s">
        <v>1534</v>
      </c>
      <c r="K427" s="3256" t="s">
        <v>1534</v>
      </c>
      <c r="L427" s="3256" t="s">
        <v>1534</v>
      </c>
      <c r="M427" s="3256" t="s">
        <v>1534</v>
      </c>
      <c r="N427" s="3256" t="s">
        <v>1534</v>
      </c>
      <c r="O427" s="3256" t="s">
        <v>1534</v>
      </c>
      <c r="P427" s="3256" t="s">
        <v>1534</v>
      </c>
      <c r="Q427" s="3256" t="s">
        <v>1534</v>
      </c>
      <c r="R427" s="3256" t="s">
        <v>1534</v>
      </c>
      <c r="S427" s="3256" t="s">
        <v>1534</v>
      </c>
      <c r="T427" s="3256" t="s">
        <v>1534</v>
      </c>
      <c r="U427" s="3256" t="s">
        <v>1534</v>
      </c>
      <c r="V427" s="3256" t="s">
        <v>1534</v>
      </c>
      <c r="W427" s="3256" t="s">
        <v>1534</v>
      </c>
      <c r="X427" s="3256" t="s">
        <v>1534</v>
      </c>
      <c r="Y427" s="3256" t="s">
        <v>1534</v>
      </c>
      <c r="Z427" s="3256" t="s">
        <v>1534</v>
      </c>
      <c r="AA427" s="3256" t="s">
        <v>1534</v>
      </c>
      <c r="AB427" s="3256" t="s">
        <v>1534</v>
      </c>
      <c r="AC427" s="3256" t="s">
        <v>1534</v>
      </c>
      <c r="AD427" s="3256" t="s">
        <v>1534</v>
      </c>
      <c r="AE427" s="3256" t="s">
        <v>624</v>
      </c>
      <c r="AF427" s="3256" t="s">
        <v>1534</v>
      </c>
      <c r="AG427" s="3256">
        <v>0.1</v>
      </c>
      <c r="AH427" s="3256" t="s">
        <v>1534</v>
      </c>
      <c r="AI427" s="3256" t="s">
        <v>1534</v>
      </c>
      <c r="AJ427" s="3226" t="s">
        <v>1534</v>
      </c>
      <c r="AK427" s="2574"/>
    </row>
    <row r="428" spans="2:37" s="2454" customFormat="1" x14ac:dyDescent="0.2">
      <c r="B428" s="2575"/>
      <c r="C428" s="2568"/>
      <c r="D428" s="2909"/>
      <c r="E428" s="2909"/>
      <c r="F428" s="2909"/>
      <c r="G428" s="2909"/>
      <c r="H428" s="2568"/>
      <c r="I428" s="2569"/>
      <c r="J428" s="2569"/>
      <c r="K428" s="2569"/>
      <c r="L428" s="2569"/>
      <c r="M428" s="2568"/>
      <c r="N428" s="2569"/>
      <c r="O428" s="2569"/>
      <c r="P428" s="2569"/>
      <c r="Q428" s="2569"/>
      <c r="R428" s="2569"/>
      <c r="S428" s="2568"/>
      <c r="T428" s="2567"/>
      <c r="U428" s="2567"/>
      <c r="V428" s="2567"/>
      <c r="W428" s="2567"/>
      <c r="X428" s="2567"/>
      <c r="Y428" s="2567"/>
      <c r="Z428" s="2567"/>
      <c r="AA428" s="2567"/>
      <c r="AB428" s="2567"/>
      <c r="AC428" s="2567"/>
      <c r="AD428" s="2567"/>
      <c r="AE428" s="2567"/>
      <c r="AF428" s="2567"/>
      <c r="AG428" s="2567"/>
      <c r="AH428" s="2567"/>
      <c r="AI428" s="2567"/>
      <c r="AJ428" s="2567"/>
      <c r="AK428" s="2574"/>
    </row>
    <row r="429" spans="2:37" s="2454" customFormat="1" x14ac:dyDescent="0.2">
      <c r="B429" s="3834" t="s">
        <v>4996</v>
      </c>
      <c r="C429" s="3835"/>
      <c r="D429" s="3883" t="s">
        <v>1871</v>
      </c>
      <c r="E429" s="3883"/>
      <c r="F429" s="3883"/>
      <c r="G429" s="3883"/>
      <c r="H429" s="3883"/>
      <c r="I429" s="3883"/>
      <c r="J429" s="2571"/>
      <c r="K429" s="2571"/>
      <c r="L429" s="2571"/>
      <c r="M429" s="2571"/>
      <c r="N429" s="2571"/>
      <c r="O429" s="2571"/>
      <c r="P429" s="2571"/>
      <c r="Q429" s="2571"/>
      <c r="R429" s="2571"/>
      <c r="S429" s="2571"/>
      <c r="T429" s="2567"/>
      <c r="U429" s="2567"/>
      <c r="V429" s="2567"/>
      <c r="W429" s="2567"/>
      <c r="X429" s="2567"/>
      <c r="Y429" s="2567"/>
      <c r="Z429" s="2567"/>
      <c r="AA429" s="2567"/>
      <c r="AB429" s="2567"/>
      <c r="AC429" s="2567"/>
      <c r="AD429" s="2567"/>
      <c r="AE429" s="2567"/>
      <c r="AF429" s="2567"/>
      <c r="AG429" s="2567"/>
      <c r="AH429" s="2567"/>
      <c r="AI429" s="2567"/>
      <c r="AJ429" s="2567"/>
      <c r="AK429" s="2574"/>
    </row>
    <row r="430" spans="2:37" s="2454" customFormat="1" x14ac:dyDescent="0.2">
      <c r="B430" s="3834" t="s">
        <v>4997</v>
      </c>
      <c r="C430" s="3835"/>
      <c r="D430" s="4666" t="s">
        <v>6120</v>
      </c>
      <c r="E430" s="4666"/>
      <c r="F430" s="4666"/>
      <c r="G430" s="4666"/>
      <c r="H430" s="4666"/>
      <c r="I430" s="3396"/>
      <c r="J430" s="2571"/>
      <c r="K430" s="2571"/>
      <c r="L430" s="2571"/>
      <c r="M430" s="2571"/>
      <c r="N430" s="2571"/>
      <c r="O430" s="2571"/>
      <c r="P430" s="2571"/>
      <c r="Q430" s="2571"/>
      <c r="R430" s="2571"/>
      <c r="S430" s="2571"/>
      <c r="T430" s="2567"/>
      <c r="U430" s="2567"/>
      <c r="V430" s="2567"/>
      <c r="W430" s="2567"/>
      <c r="X430" s="2567"/>
      <c r="Y430" s="2567"/>
      <c r="Z430" s="2567"/>
      <c r="AA430" s="2567"/>
      <c r="AB430" s="2567"/>
      <c r="AC430" s="2567"/>
      <c r="AD430" s="2567"/>
      <c r="AE430" s="2567"/>
      <c r="AF430" s="2567"/>
      <c r="AG430" s="2567"/>
      <c r="AH430" s="2567"/>
      <c r="AI430" s="2567"/>
      <c r="AJ430" s="2567"/>
      <c r="AK430" s="2574"/>
    </row>
    <row r="431" spans="2:37" s="2454" customFormat="1" ht="15.75" thickBot="1" x14ac:dyDescent="0.25">
      <c r="B431" s="3938"/>
      <c r="C431" s="3939"/>
      <c r="D431" s="3940"/>
      <c r="E431" s="3940"/>
      <c r="F431" s="3940"/>
      <c r="G431" s="3940"/>
      <c r="H431" s="2576"/>
      <c r="I431" s="2576"/>
      <c r="J431" s="2576"/>
      <c r="K431" s="2576"/>
      <c r="L431" s="2576"/>
      <c r="M431" s="2576"/>
      <c r="N431" s="2576"/>
      <c r="O431" s="2576"/>
      <c r="P431" s="2576"/>
      <c r="Q431" s="2576"/>
      <c r="R431" s="2576"/>
      <c r="S431" s="2576"/>
      <c r="T431" s="2577"/>
      <c r="U431" s="2577"/>
      <c r="V431" s="2577"/>
      <c r="W431" s="2577"/>
      <c r="X431" s="2577"/>
      <c r="Y431" s="2577"/>
      <c r="Z431" s="2577"/>
      <c r="AA431" s="2577"/>
      <c r="AB431" s="2577"/>
      <c r="AC431" s="2577"/>
      <c r="AD431" s="2577"/>
      <c r="AE431" s="2577"/>
      <c r="AF431" s="2577"/>
      <c r="AG431" s="2577"/>
      <c r="AH431" s="2577"/>
      <c r="AI431" s="2577"/>
      <c r="AJ431" s="2577"/>
      <c r="AK431" s="2579"/>
    </row>
    <row r="432" spans="2:37" s="2454" customFormat="1" x14ac:dyDescent="0.2">
      <c r="B432" s="3235"/>
      <c r="C432" s="3235"/>
      <c r="D432" s="2877"/>
      <c r="E432" s="2877"/>
      <c r="F432" s="2877"/>
      <c r="G432" s="2878"/>
      <c r="H432" s="2879"/>
      <c r="I432" s="2877"/>
      <c r="J432" s="2877"/>
    </row>
    <row r="433" spans="2:37" s="2454" customFormat="1" ht="13.5" thickBot="1" x14ac:dyDescent="0.25">
      <c r="B433" s="3235"/>
      <c r="C433" s="3235"/>
      <c r="D433" s="2877"/>
      <c r="E433" s="2877"/>
      <c r="F433" s="2877"/>
      <c r="G433" s="2878"/>
      <c r="H433" s="2879"/>
      <c r="I433" s="2877"/>
      <c r="J433" s="2877"/>
    </row>
    <row r="434" spans="2:37" s="2454" customFormat="1" ht="20.25" x14ac:dyDescent="0.2">
      <c r="B434" s="3839" t="s">
        <v>5005</v>
      </c>
      <c r="C434" s="3840"/>
      <c r="D434" s="3840"/>
      <c r="E434" s="3840"/>
      <c r="F434" s="3840"/>
      <c r="G434" s="3840"/>
      <c r="H434" s="3840"/>
      <c r="I434" s="3840"/>
      <c r="J434" s="3840"/>
      <c r="K434" s="3840"/>
      <c r="L434" s="3840"/>
      <c r="M434" s="3840"/>
      <c r="N434" s="3840"/>
      <c r="O434" s="3840"/>
      <c r="P434" s="3840"/>
      <c r="Q434" s="3840"/>
      <c r="R434" s="3840"/>
      <c r="S434" s="3840"/>
      <c r="T434" s="3840"/>
      <c r="U434" s="3840"/>
      <c r="V434" s="3840"/>
      <c r="W434" s="3840"/>
      <c r="X434" s="3840"/>
      <c r="Y434" s="3840"/>
      <c r="Z434" s="3840"/>
      <c r="AA434" s="3840"/>
      <c r="AB434" s="3840"/>
      <c r="AC434" s="3840"/>
      <c r="AD434" s="3840"/>
      <c r="AE434" s="3840"/>
      <c r="AF434" s="3840"/>
      <c r="AG434" s="3840"/>
      <c r="AH434" s="3840"/>
      <c r="AI434" s="3840"/>
      <c r="AJ434" s="3840"/>
      <c r="AK434" s="3841"/>
    </row>
    <row r="435" spans="2:37" s="2454" customFormat="1" x14ac:dyDescent="0.2">
      <c r="B435" s="2572"/>
      <c r="C435" s="2997"/>
      <c r="D435" s="2997"/>
      <c r="E435" s="2997"/>
      <c r="F435" s="2997"/>
      <c r="G435" s="2573"/>
      <c r="H435" s="2573"/>
      <c r="I435" s="2573"/>
      <c r="J435" s="2573"/>
      <c r="K435" s="2573"/>
      <c r="L435" s="2573"/>
      <c r="M435" s="2573"/>
      <c r="N435" s="2573"/>
      <c r="O435" s="2573"/>
      <c r="P435" s="2573"/>
      <c r="Q435" s="2573"/>
      <c r="R435" s="2573"/>
      <c r="S435" s="2573"/>
      <c r="T435" s="2573"/>
      <c r="U435" s="2573"/>
      <c r="V435" s="2573"/>
      <c r="W435" s="2573"/>
      <c r="X435" s="2573"/>
      <c r="Y435" s="2573"/>
      <c r="Z435" s="2573"/>
      <c r="AA435" s="2573"/>
      <c r="AB435" s="2573"/>
      <c r="AC435" s="2573"/>
      <c r="AD435" s="2573"/>
      <c r="AE435" s="2573"/>
      <c r="AF435" s="2573"/>
      <c r="AG435" s="2573"/>
      <c r="AH435" s="2573"/>
      <c r="AI435" s="2573"/>
      <c r="AJ435" s="2573"/>
      <c r="AK435" s="2574"/>
    </row>
    <row r="436" spans="2:37" s="2454" customFormat="1" x14ac:dyDescent="0.2">
      <c r="B436" s="2572" t="s">
        <v>4992</v>
      </c>
      <c r="C436" s="2997"/>
      <c r="D436" s="3842" t="s">
        <v>5199</v>
      </c>
      <c r="E436" s="3842"/>
      <c r="F436" s="3842"/>
      <c r="G436" s="2573"/>
      <c r="H436" s="2573"/>
      <c r="I436" s="2573"/>
      <c r="J436" s="2573"/>
      <c r="K436" s="2573"/>
      <c r="L436" s="2573"/>
      <c r="M436" s="2573"/>
      <c r="N436" s="2573"/>
      <c r="O436" s="2573"/>
      <c r="P436" s="2573"/>
      <c r="Q436" s="2573"/>
      <c r="R436" s="2573"/>
      <c r="S436" s="2573"/>
      <c r="T436" s="2573"/>
      <c r="U436" s="2573"/>
      <c r="V436" s="2573"/>
      <c r="W436" s="2573"/>
      <c r="X436" s="2573"/>
      <c r="Y436" s="2573"/>
      <c r="Z436" s="2573"/>
      <c r="AA436" s="2573"/>
      <c r="AB436" s="2573"/>
      <c r="AC436" s="2573"/>
      <c r="AD436" s="2573"/>
      <c r="AE436" s="2573"/>
      <c r="AF436" s="2573"/>
      <c r="AG436" s="2573"/>
      <c r="AH436" s="2573"/>
      <c r="AI436" s="2573"/>
      <c r="AJ436" s="2573"/>
      <c r="AK436" s="2574"/>
    </row>
    <row r="437" spans="2:37" s="2454" customFormat="1" ht="13.5" thickBot="1" x14ac:dyDescent="0.25">
      <c r="B437" s="3863" t="s">
        <v>5006</v>
      </c>
      <c r="C437" s="3864"/>
      <c r="D437" s="3843">
        <v>41547</v>
      </c>
      <c r="E437" s="3843"/>
      <c r="F437" s="2997"/>
      <c r="G437" s="2573"/>
      <c r="H437" s="2573"/>
      <c r="I437" s="2573"/>
      <c r="J437" s="2573"/>
      <c r="K437" s="2573"/>
      <c r="L437" s="2573"/>
      <c r="M437" s="2573"/>
      <c r="N437" s="2573"/>
      <c r="O437" s="2573"/>
      <c r="P437" s="2573"/>
      <c r="Q437" s="2573"/>
      <c r="R437" s="2573"/>
      <c r="S437" s="2573"/>
      <c r="T437" s="2573"/>
      <c r="U437" s="2573"/>
      <c r="V437" s="2573"/>
      <c r="W437" s="2573"/>
      <c r="X437" s="2573"/>
      <c r="Y437" s="2573"/>
      <c r="Z437" s="2573"/>
      <c r="AA437" s="2573"/>
      <c r="AB437" s="2573"/>
      <c r="AC437" s="2573"/>
      <c r="AD437" s="2573"/>
      <c r="AE437" s="2573"/>
      <c r="AF437" s="2573"/>
      <c r="AG437" s="2573"/>
      <c r="AH437" s="2573"/>
      <c r="AI437" s="2573"/>
      <c r="AJ437" s="2573"/>
      <c r="AK437" s="2574"/>
    </row>
    <row r="438" spans="2:37" s="2454" customFormat="1" ht="78.75" customHeight="1" thickBot="1" x14ac:dyDescent="0.25">
      <c r="B438" s="3844" t="s">
        <v>5007</v>
      </c>
      <c r="C438" s="3871"/>
      <c r="D438" s="3963" t="s">
        <v>5880</v>
      </c>
      <c r="E438" s="3964"/>
      <c r="F438" s="3964"/>
      <c r="G438" s="3964"/>
      <c r="H438" s="3964"/>
      <c r="I438" s="3964"/>
      <c r="J438" s="3964"/>
      <c r="K438" s="3964"/>
      <c r="L438" s="3964"/>
      <c r="M438" s="3964"/>
      <c r="N438" s="3964"/>
      <c r="O438" s="3964"/>
      <c r="P438" s="3964"/>
      <c r="Q438" s="3965"/>
      <c r="R438" s="2573"/>
      <c r="S438" s="2573"/>
      <c r="T438" s="2573"/>
      <c r="U438" s="2573"/>
      <c r="V438" s="2573"/>
      <c r="W438" s="2573"/>
      <c r="X438" s="2573"/>
      <c r="Y438" s="2573"/>
      <c r="Z438" s="2573"/>
      <c r="AA438" s="2573"/>
      <c r="AB438" s="2573"/>
      <c r="AC438" s="2573"/>
      <c r="AD438" s="2573"/>
      <c r="AE438" s="2573"/>
      <c r="AF438" s="2573"/>
      <c r="AG438" s="2573"/>
      <c r="AH438" s="2573"/>
      <c r="AI438" s="2573"/>
      <c r="AJ438" s="2573"/>
      <c r="AK438" s="2574"/>
    </row>
    <row r="439" spans="2:37" s="2454" customFormat="1" ht="13.5" thickBot="1" x14ac:dyDescent="0.25">
      <c r="B439" s="3865"/>
      <c r="C439" s="3849"/>
      <c r="D439" s="3849"/>
      <c r="E439" s="3849"/>
      <c r="F439" s="3849"/>
      <c r="G439" s="3849"/>
      <c r="H439" s="3849"/>
      <c r="I439" s="3849"/>
      <c r="J439" s="3849"/>
      <c r="K439" s="3849"/>
      <c r="L439" s="3849"/>
      <c r="M439" s="3849"/>
      <c r="N439" s="3849"/>
      <c r="O439" s="3849"/>
      <c r="P439" s="3849"/>
      <c r="Q439" s="3849"/>
      <c r="R439" s="2573"/>
      <c r="S439" s="2573"/>
      <c r="T439" s="2573"/>
      <c r="U439" s="2573"/>
      <c r="V439" s="2573"/>
      <c r="W439" s="2573"/>
      <c r="X439" s="2573"/>
      <c r="Y439" s="2573"/>
      <c r="Z439" s="2573"/>
      <c r="AA439" s="2573"/>
      <c r="AB439" s="2573"/>
      <c r="AC439" s="2573"/>
      <c r="AD439" s="2573"/>
      <c r="AE439" s="2573"/>
      <c r="AF439" s="2573"/>
      <c r="AG439" s="2573"/>
      <c r="AH439" s="2573"/>
      <c r="AI439" s="2573"/>
      <c r="AJ439" s="2573"/>
      <c r="AK439" s="2574"/>
    </row>
    <row r="440" spans="2:37" s="2454" customFormat="1" ht="19.5" customHeight="1" thickBot="1" x14ac:dyDescent="0.25">
      <c r="B440" s="3827" t="s">
        <v>5008</v>
      </c>
      <c r="C440" s="3827"/>
      <c r="D440" s="3827" t="s">
        <v>4998</v>
      </c>
      <c r="E440" s="3827" t="s">
        <v>5009</v>
      </c>
      <c r="F440" s="3850" t="s">
        <v>224</v>
      </c>
      <c r="G440" s="3850"/>
      <c r="H440" s="3850"/>
      <c r="I440" s="3850"/>
      <c r="J440" s="3850"/>
      <c r="K440" s="3850"/>
      <c r="L440" s="3850"/>
      <c r="M440" s="3850"/>
      <c r="N440" s="3850"/>
      <c r="O440" s="3850"/>
      <c r="P440" s="3850"/>
      <c r="Q440" s="3850"/>
      <c r="R440" s="3850"/>
      <c r="S440" s="3850" t="s">
        <v>340</v>
      </c>
      <c r="T440" s="3850"/>
      <c r="U440" s="3850"/>
      <c r="V440" s="3850"/>
      <c r="W440" s="3850"/>
      <c r="X440" s="3850"/>
      <c r="Y440" s="3850"/>
      <c r="Z440" s="3850"/>
      <c r="AA440" s="3850"/>
      <c r="AB440" s="3850"/>
      <c r="AC440" s="3850"/>
      <c r="AD440" s="3850" t="s">
        <v>225</v>
      </c>
      <c r="AE440" s="3850"/>
      <c r="AF440" s="3850"/>
      <c r="AG440" s="3850"/>
      <c r="AH440" s="3851" t="s">
        <v>4993</v>
      </c>
      <c r="AI440" s="3851"/>
      <c r="AJ440" s="3851"/>
      <c r="AK440" s="2574"/>
    </row>
    <row r="441" spans="2:37" s="2454" customFormat="1" ht="19.5" customHeight="1" thickBot="1" x14ac:dyDescent="0.25">
      <c r="B441" s="3828"/>
      <c r="C441" s="3828"/>
      <c r="D441" s="3828"/>
      <c r="E441" s="3828"/>
      <c r="F441" s="3828" t="s">
        <v>5010</v>
      </c>
      <c r="G441" s="3828" t="s">
        <v>5011</v>
      </c>
      <c r="H441" s="3827" t="s">
        <v>5012</v>
      </c>
      <c r="I441" s="3830" t="s">
        <v>5013</v>
      </c>
      <c r="J441" s="3830" t="s">
        <v>5014</v>
      </c>
      <c r="K441" s="3829" t="s">
        <v>5015</v>
      </c>
      <c r="L441" s="3829" t="s">
        <v>5016</v>
      </c>
      <c r="M441" s="3830" t="s">
        <v>5017</v>
      </c>
      <c r="N441" s="3830"/>
      <c r="O441" s="3829" t="s">
        <v>5018</v>
      </c>
      <c r="P441" s="3829" t="s">
        <v>5019</v>
      </c>
      <c r="Q441" s="3829" t="s">
        <v>5020</v>
      </c>
      <c r="R441" s="3829" t="s">
        <v>5021</v>
      </c>
      <c r="S441" s="3827" t="s">
        <v>5022</v>
      </c>
      <c r="T441" s="3827" t="s">
        <v>5023</v>
      </c>
      <c r="U441" s="3827" t="s">
        <v>5024</v>
      </c>
      <c r="V441" s="3827" t="s">
        <v>5025</v>
      </c>
      <c r="W441" s="3827" t="s">
        <v>5026</v>
      </c>
      <c r="X441" s="3827" t="s">
        <v>5027</v>
      </c>
      <c r="Y441" s="3827" t="s">
        <v>5028</v>
      </c>
      <c r="Z441" s="3827" t="s">
        <v>5029</v>
      </c>
      <c r="AA441" s="3827" t="s">
        <v>5030</v>
      </c>
      <c r="AB441" s="3830" t="s">
        <v>5031</v>
      </c>
      <c r="AC441" s="3830" t="s">
        <v>5032</v>
      </c>
      <c r="AD441" s="3827" t="s">
        <v>5033</v>
      </c>
      <c r="AE441" s="3827" t="s">
        <v>5034</v>
      </c>
      <c r="AF441" s="3827" t="s">
        <v>5035</v>
      </c>
      <c r="AG441" s="3827" t="s">
        <v>5036</v>
      </c>
      <c r="AH441" s="3827" t="s">
        <v>1154</v>
      </c>
      <c r="AI441" s="3827" t="s">
        <v>4994</v>
      </c>
      <c r="AJ441" s="3827" t="s">
        <v>4995</v>
      </c>
      <c r="AK441" s="2574"/>
    </row>
    <row r="442" spans="2:37" s="2454" customFormat="1" ht="19.5" customHeight="1" thickBot="1" x14ac:dyDescent="0.25">
      <c r="B442" s="3828"/>
      <c r="C442" s="3828"/>
      <c r="D442" s="3828"/>
      <c r="E442" s="3828"/>
      <c r="F442" s="3828"/>
      <c r="G442" s="3828"/>
      <c r="H442" s="3828"/>
      <c r="I442" s="3829"/>
      <c r="J442" s="3829"/>
      <c r="K442" s="3829"/>
      <c r="L442" s="3829"/>
      <c r="M442" s="2995" t="s">
        <v>5037</v>
      </c>
      <c r="N442" s="2994" t="s">
        <v>2798</v>
      </c>
      <c r="O442" s="3829"/>
      <c r="P442" s="3829"/>
      <c r="Q442" s="3829"/>
      <c r="R442" s="3829"/>
      <c r="S442" s="3828"/>
      <c r="T442" s="3828"/>
      <c r="U442" s="3828"/>
      <c r="V442" s="3828"/>
      <c r="W442" s="3828"/>
      <c r="X442" s="3828"/>
      <c r="Y442" s="3828"/>
      <c r="Z442" s="3828"/>
      <c r="AA442" s="3828"/>
      <c r="AB442" s="3829"/>
      <c r="AC442" s="3829"/>
      <c r="AD442" s="3828"/>
      <c r="AE442" s="3828"/>
      <c r="AF442" s="3828"/>
      <c r="AG442" s="3828"/>
      <c r="AH442" s="3828"/>
      <c r="AI442" s="3828"/>
      <c r="AJ442" s="3828"/>
      <c r="AK442" s="2574"/>
    </row>
    <row r="443" spans="2:37" s="2454" customFormat="1" ht="64.5" thickBot="1" x14ac:dyDescent="0.25">
      <c r="B443" s="5349" t="s">
        <v>5881</v>
      </c>
      <c r="C443" s="5350"/>
      <c r="D443" s="2767" t="s">
        <v>5882</v>
      </c>
      <c r="E443" s="3216">
        <v>12</v>
      </c>
      <c r="F443" s="3154" t="s">
        <v>1417</v>
      </c>
      <c r="G443" s="3154" t="s">
        <v>1417</v>
      </c>
      <c r="H443" s="3154" t="s">
        <v>1417</v>
      </c>
      <c r="I443" s="3154" t="s">
        <v>1417</v>
      </c>
      <c r="J443" s="3154" t="s">
        <v>1417</v>
      </c>
      <c r="K443" s="3217" t="s">
        <v>5883</v>
      </c>
      <c r="L443" s="3154" t="s">
        <v>1417</v>
      </c>
      <c r="M443" s="3154" t="s">
        <v>1417</v>
      </c>
      <c r="N443" s="3154" t="s">
        <v>1417</v>
      </c>
      <c r="O443" s="3218">
        <v>0.15</v>
      </c>
      <c r="P443" s="3218">
        <v>0.15</v>
      </c>
      <c r="Q443" s="3154" t="s">
        <v>1417</v>
      </c>
      <c r="R443" s="3154" t="s">
        <v>1417</v>
      </c>
      <c r="S443" s="3154" t="s">
        <v>1417</v>
      </c>
      <c r="T443" s="3154" t="s">
        <v>1417</v>
      </c>
      <c r="U443" s="3154" t="s">
        <v>1417</v>
      </c>
      <c r="V443" s="3154" t="s">
        <v>1417</v>
      </c>
      <c r="W443" s="3219">
        <v>0.05</v>
      </c>
      <c r="X443" s="3154" t="s">
        <v>1417</v>
      </c>
      <c r="Y443" s="3154" t="s">
        <v>1417</v>
      </c>
      <c r="Z443" s="3154" t="s">
        <v>1417</v>
      </c>
      <c r="AA443" s="3154" t="s">
        <v>1417</v>
      </c>
      <c r="AB443" s="2678">
        <v>0.06</v>
      </c>
      <c r="AC443" s="3154" t="s">
        <v>1417</v>
      </c>
      <c r="AD443" s="3154" t="s">
        <v>1417</v>
      </c>
      <c r="AE443" s="3154" t="s">
        <v>1417</v>
      </c>
      <c r="AF443" s="3154" t="s">
        <v>1417</v>
      </c>
      <c r="AG443" s="3154" t="s">
        <v>1417</v>
      </c>
      <c r="AH443" s="3154" t="s">
        <v>1417</v>
      </c>
      <c r="AI443" s="3154" t="s">
        <v>1417</v>
      </c>
      <c r="AJ443" s="3220" t="s">
        <v>1417</v>
      </c>
      <c r="AK443" s="2574"/>
    </row>
    <row r="444" spans="2:37" s="2454" customFormat="1" ht="64.5" thickBot="1" x14ac:dyDescent="0.25">
      <c r="B444" s="3914"/>
      <c r="C444" s="3915"/>
      <c r="D444" s="2767" t="s">
        <v>5884</v>
      </c>
      <c r="E444" s="3216">
        <v>12</v>
      </c>
      <c r="F444" s="3154" t="s">
        <v>1417</v>
      </c>
      <c r="G444" s="3154" t="s">
        <v>1417</v>
      </c>
      <c r="H444" s="3154" t="s">
        <v>1417</v>
      </c>
      <c r="I444" s="3154" t="s">
        <v>1417</v>
      </c>
      <c r="J444" s="3154" t="s">
        <v>1417</v>
      </c>
      <c r="K444" s="3217" t="s">
        <v>5883</v>
      </c>
      <c r="L444" s="3154" t="s">
        <v>1417</v>
      </c>
      <c r="M444" s="3154" t="s">
        <v>1417</v>
      </c>
      <c r="N444" s="3154" t="s">
        <v>1417</v>
      </c>
      <c r="O444" s="3218">
        <v>0.15</v>
      </c>
      <c r="P444" s="3218">
        <v>0.15</v>
      </c>
      <c r="Q444" s="3154" t="s">
        <v>1417</v>
      </c>
      <c r="R444" s="3154" t="s">
        <v>1417</v>
      </c>
      <c r="S444" s="3154" t="s">
        <v>1417</v>
      </c>
      <c r="T444" s="3154" t="s">
        <v>1417</v>
      </c>
      <c r="U444" s="3154" t="s">
        <v>1417</v>
      </c>
      <c r="V444" s="3154" t="s">
        <v>1417</v>
      </c>
      <c r="W444" s="3219">
        <v>0.05</v>
      </c>
      <c r="X444" s="3154" t="s">
        <v>1417</v>
      </c>
      <c r="Y444" s="3154" t="s">
        <v>1417</v>
      </c>
      <c r="Z444" s="3154" t="s">
        <v>1417</v>
      </c>
      <c r="AA444" s="3154" t="s">
        <v>1417</v>
      </c>
      <c r="AB444" s="2678">
        <v>0.06</v>
      </c>
      <c r="AC444" s="3154" t="s">
        <v>1417</v>
      </c>
      <c r="AD444" s="3154" t="s">
        <v>1417</v>
      </c>
      <c r="AE444" s="3154" t="s">
        <v>1417</v>
      </c>
      <c r="AF444" s="3154" t="s">
        <v>1417</v>
      </c>
      <c r="AG444" s="3154" t="s">
        <v>1417</v>
      </c>
      <c r="AH444" s="3154" t="s">
        <v>1417</v>
      </c>
      <c r="AI444" s="3154" t="s">
        <v>1417</v>
      </c>
      <c r="AJ444" s="3220" t="s">
        <v>1417</v>
      </c>
      <c r="AK444" s="2574"/>
    </row>
    <row r="445" spans="2:37" s="2454" customFormat="1" ht="64.5" thickBot="1" x14ac:dyDescent="0.25">
      <c r="B445" s="3909"/>
      <c r="C445" s="3910"/>
      <c r="D445" s="3194" t="s">
        <v>5885</v>
      </c>
      <c r="E445" s="3221">
        <v>12</v>
      </c>
      <c r="F445" s="3222" t="s">
        <v>1417</v>
      </c>
      <c r="G445" s="3222" t="s">
        <v>1417</v>
      </c>
      <c r="H445" s="3222" t="s">
        <v>1417</v>
      </c>
      <c r="I445" s="3222" t="s">
        <v>1417</v>
      </c>
      <c r="J445" s="3222" t="s">
        <v>1417</v>
      </c>
      <c r="K445" s="3223" t="s">
        <v>5883</v>
      </c>
      <c r="L445" s="3222" t="s">
        <v>1417</v>
      </c>
      <c r="M445" s="3222" t="s">
        <v>1417</v>
      </c>
      <c r="N445" s="3222" t="s">
        <v>1417</v>
      </c>
      <c r="O445" s="3224">
        <v>0.15</v>
      </c>
      <c r="P445" s="3224">
        <v>0.15</v>
      </c>
      <c r="Q445" s="3222" t="s">
        <v>1417</v>
      </c>
      <c r="R445" s="3222" t="s">
        <v>1417</v>
      </c>
      <c r="S445" s="3222" t="s">
        <v>1417</v>
      </c>
      <c r="T445" s="3222" t="s">
        <v>1417</v>
      </c>
      <c r="U445" s="3222" t="s">
        <v>1417</v>
      </c>
      <c r="V445" s="3222" t="s">
        <v>1417</v>
      </c>
      <c r="W445" s="3225">
        <v>0.05</v>
      </c>
      <c r="X445" s="3222" t="s">
        <v>1417</v>
      </c>
      <c r="Y445" s="3222" t="s">
        <v>1417</v>
      </c>
      <c r="Z445" s="3222" t="s">
        <v>1417</v>
      </c>
      <c r="AA445" s="3222" t="s">
        <v>1417</v>
      </c>
      <c r="AB445" s="3158">
        <v>0.06</v>
      </c>
      <c r="AC445" s="3222" t="s">
        <v>1417</v>
      </c>
      <c r="AD445" s="3222" t="s">
        <v>1417</v>
      </c>
      <c r="AE445" s="3222" t="s">
        <v>1417</v>
      </c>
      <c r="AF445" s="3222" t="s">
        <v>1417</v>
      </c>
      <c r="AG445" s="3222" t="s">
        <v>1417</v>
      </c>
      <c r="AH445" s="3222" t="s">
        <v>1417</v>
      </c>
      <c r="AI445" s="3222" t="s">
        <v>1417</v>
      </c>
      <c r="AJ445" s="3226" t="s">
        <v>1417</v>
      </c>
      <c r="AK445" s="2574"/>
    </row>
    <row r="446" spans="2:37" s="2454" customFormat="1" x14ac:dyDescent="0.2">
      <c r="B446" s="2575"/>
      <c r="C446" s="2568"/>
      <c r="D446" s="2909"/>
      <c r="E446" s="2909"/>
      <c r="F446" s="2909"/>
      <c r="G446" s="2909"/>
      <c r="H446" s="2568"/>
      <c r="I446" s="2569"/>
      <c r="J446" s="2569"/>
      <c r="K446" s="2569"/>
      <c r="L446" s="2569"/>
      <c r="M446" s="2568"/>
      <c r="N446" s="2569"/>
      <c r="O446" s="2569"/>
      <c r="P446" s="2569"/>
      <c r="Q446" s="2569"/>
      <c r="R446" s="2569"/>
      <c r="S446" s="2568"/>
      <c r="T446" s="2567"/>
      <c r="U446" s="2567"/>
      <c r="V446" s="2567"/>
      <c r="W446" s="2567"/>
      <c r="X446" s="2567"/>
      <c r="Y446" s="2567"/>
      <c r="Z446" s="2567"/>
      <c r="AA446" s="2567"/>
      <c r="AB446" s="2567"/>
      <c r="AC446" s="2567"/>
      <c r="AD446" s="2567"/>
      <c r="AE446" s="2567"/>
      <c r="AF446" s="2567"/>
      <c r="AG446" s="2567"/>
      <c r="AH446" s="2567"/>
      <c r="AI446" s="2567"/>
      <c r="AJ446" s="2567"/>
      <c r="AK446" s="2574"/>
    </row>
    <row r="447" spans="2:37" s="2454" customFormat="1" x14ac:dyDescent="0.2">
      <c r="B447" s="3834" t="s">
        <v>4996</v>
      </c>
      <c r="C447" s="3835"/>
      <c r="D447" s="3883" t="s">
        <v>5202</v>
      </c>
      <c r="E447" s="3883"/>
      <c r="F447" s="3883"/>
      <c r="G447" s="3883"/>
      <c r="H447" s="3883"/>
      <c r="I447" s="3883"/>
      <c r="J447" s="2571"/>
      <c r="K447" s="2571"/>
      <c r="L447" s="2571"/>
      <c r="M447" s="2571"/>
      <c r="N447" s="2571"/>
      <c r="O447" s="2571"/>
      <c r="P447" s="2571"/>
      <c r="Q447" s="2571"/>
      <c r="R447" s="2571"/>
      <c r="S447" s="2571"/>
      <c r="T447" s="2567"/>
      <c r="U447" s="2567"/>
      <c r="V447" s="2567"/>
      <c r="W447" s="2567"/>
      <c r="X447" s="2567"/>
      <c r="Y447" s="2567"/>
      <c r="Z447" s="2567"/>
      <c r="AA447" s="2567"/>
      <c r="AB447" s="2567"/>
      <c r="AC447" s="2567"/>
      <c r="AD447" s="2567"/>
      <c r="AE447" s="2567"/>
      <c r="AF447" s="2567"/>
      <c r="AG447" s="2567"/>
      <c r="AH447" s="2567"/>
      <c r="AI447" s="2567"/>
      <c r="AJ447" s="2567"/>
      <c r="AK447" s="2574"/>
    </row>
    <row r="448" spans="2:37" s="2454" customFormat="1" x14ac:dyDescent="0.2">
      <c r="B448" s="3834" t="s">
        <v>4997</v>
      </c>
      <c r="C448" s="3835"/>
      <c r="D448" s="4666" t="s">
        <v>5190</v>
      </c>
      <c r="E448" s="4666"/>
      <c r="F448" s="4666"/>
      <c r="G448" s="4666"/>
      <c r="H448" s="4666"/>
      <c r="I448" s="3125"/>
      <c r="J448" s="2571"/>
      <c r="K448" s="2571"/>
      <c r="L448" s="2571"/>
      <c r="M448" s="2571"/>
      <c r="N448" s="2571"/>
      <c r="O448" s="2571"/>
      <c r="P448" s="2571"/>
      <c r="Q448" s="2571"/>
      <c r="R448" s="2571"/>
      <c r="S448" s="2571"/>
      <c r="T448" s="2567"/>
      <c r="U448" s="2567"/>
      <c r="V448" s="2567"/>
      <c r="W448" s="2567"/>
      <c r="X448" s="2567"/>
      <c r="Y448" s="2567"/>
      <c r="Z448" s="2567"/>
      <c r="AA448" s="2567"/>
      <c r="AB448" s="2567"/>
      <c r="AC448" s="2567"/>
      <c r="AD448" s="2567"/>
      <c r="AE448" s="2567"/>
      <c r="AF448" s="2567"/>
      <c r="AG448" s="2567"/>
      <c r="AH448" s="2567"/>
      <c r="AI448" s="2567"/>
      <c r="AJ448" s="2567"/>
      <c r="AK448" s="2574"/>
    </row>
    <row r="449" spans="2:37" s="2454" customFormat="1" ht="15.75" thickBot="1" x14ac:dyDescent="0.25">
      <c r="B449" s="3938"/>
      <c r="C449" s="3939"/>
      <c r="D449" s="3940"/>
      <c r="E449" s="3940"/>
      <c r="F449" s="3940"/>
      <c r="G449" s="3940"/>
      <c r="H449" s="2576"/>
      <c r="I449" s="2576"/>
      <c r="J449" s="2576"/>
      <c r="K449" s="2576"/>
      <c r="L449" s="2576"/>
      <c r="M449" s="2576"/>
      <c r="N449" s="2576"/>
      <c r="O449" s="2576"/>
      <c r="P449" s="2576"/>
      <c r="Q449" s="2576"/>
      <c r="R449" s="2576"/>
      <c r="S449" s="2576"/>
      <c r="T449" s="2577"/>
      <c r="U449" s="2577"/>
      <c r="V449" s="2577"/>
      <c r="W449" s="2577"/>
      <c r="X449" s="2577"/>
      <c r="Y449" s="2577"/>
      <c r="Z449" s="2577"/>
      <c r="AA449" s="2577"/>
      <c r="AB449" s="2577"/>
      <c r="AC449" s="2577"/>
      <c r="AD449" s="2577"/>
      <c r="AE449" s="2577"/>
      <c r="AF449" s="2577"/>
      <c r="AG449" s="2577"/>
      <c r="AH449" s="2577"/>
      <c r="AI449" s="2577"/>
      <c r="AJ449" s="2577"/>
      <c r="AK449" s="2579"/>
    </row>
    <row r="450" spans="2:37" s="2454" customFormat="1" x14ac:dyDescent="0.2">
      <c r="B450" s="2777"/>
      <c r="C450" s="2877"/>
      <c r="D450" s="2877"/>
      <c r="E450" s="2877"/>
      <c r="F450" s="2877"/>
      <c r="G450" s="2878"/>
      <c r="H450" s="2879"/>
      <c r="I450" s="2877"/>
      <c r="J450" s="2877"/>
    </row>
    <row r="451" spans="2:37" s="2454" customFormat="1" ht="13.5" thickBot="1" x14ac:dyDescent="0.25">
      <c r="B451" s="2877"/>
      <c r="C451" s="2877"/>
      <c r="D451" s="2877"/>
      <c r="E451" s="2877"/>
      <c r="F451" s="2877"/>
      <c r="G451" s="2878"/>
      <c r="H451" s="2879"/>
      <c r="I451" s="2877"/>
      <c r="J451" s="2877"/>
    </row>
    <row r="452" spans="2:37" s="2405" customFormat="1" ht="20.25" x14ac:dyDescent="0.2">
      <c r="B452" s="3839" t="s">
        <v>5005</v>
      </c>
      <c r="C452" s="3840"/>
      <c r="D452" s="3840"/>
      <c r="E452" s="3840"/>
      <c r="F452" s="3840"/>
      <c r="G452" s="3840"/>
      <c r="H452" s="3840"/>
      <c r="I452" s="3840"/>
      <c r="J452" s="3840"/>
      <c r="K452" s="3840"/>
      <c r="L452" s="3840"/>
      <c r="M452" s="3840"/>
      <c r="N452" s="3840"/>
      <c r="O452" s="3840"/>
      <c r="P452" s="3840"/>
      <c r="Q452" s="3840"/>
      <c r="R452" s="3840"/>
      <c r="S452" s="3840"/>
      <c r="T452" s="3840"/>
      <c r="U452" s="3840"/>
      <c r="V452" s="3840"/>
      <c r="W452" s="3840"/>
      <c r="X452" s="3840"/>
      <c r="Y452" s="3840"/>
      <c r="Z452" s="3840"/>
      <c r="AA452" s="3840"/>
      <c r="AB452" s="3840"/>
      <c r="AC452" s="3840"/>
      <c r="AD452" s="3840"/>
      <c r="AE452" s="3840"/>
      <c r="AF452" s="3840"/>
      <c r="AG452" s="3840"/>
      <c r="AH452" s="3840"/>
      <c r="AI452" s="3840"/>
      <c r="AJ452" s="3840"/>
      <c r="AK452" s="3841"/>
    </row>
    <row r="453" spans="2:37" s="2405" customFormat="1" x14ac:dyDescent="0.2">
      <c r="B453" s="2572"/>
      <c r="C453" s="2795"/>
      <c r="D453" s="2795"/>
      <c r="E453" s="2795"/>
      <c r="F453" s="2795"/>
      <c r="G453" s="2573"/>
      <c r="H453" s="2573"/>
      <c r="I453" s="2573"/>
      <c r="J453" s="2573"/>
      <c r="K453" s="2573"/>
      <c r="L453" s="2573"/>
      <c r="M453" s="2573"/>
      <c r="N453" s="2573"/>
      <c r="O453" s="2573"/>
      <c r="P453" s="2573"/>
      <c r="Q453" s="2573"/>
      <c r="R453" s="2573"/>
      <c r="S453" s="2573"/>
      <c r="T453" s="2573"/>
      <c r="U453" s="2573"/>
      <c r="V453" s="2573"/>
      <c r="W453" s="2573"/>
      <c r="X453" s="2573"/>
      <c r="Y453" s="2573"/>
      <c r="Z453" s="2573"/>
      <c r="AA453" s="2573"/>
      <c r="AB453" s="2573"/>
      <c r="AC453" s="2573"/>
      <c r="AD453" s="2573"/>
      <c r="AE453" s="2573"/>
      <c r="AF453" s="2573"/>
      <c r="AG453" s="2573"/>
      <c r="AH453" s="2573"/>
      <c r="AI453" s="2573"/>
      <c r="AJ453" s="2573"/>
      <c r="AK453" s="2574"/>
    </row>
    <row r="454" spans="2:37" s="2405" customFormat="1" x14ac:dyDescent="0.2">
      <c r="B454" s="2572" t="s">
        <v>4992</v>
      </c>
      <c r="C454" s="2795"/>
      <c r="D454" s="3962" t="s">
        <v>5486</v>
      </c>
      <c r="E454" s="3962"/>
      <c r="F454" s="3962"/>
      <c r="G454" s="2573"/>
      <c r="H454" s="2573"/>
      <c r="I454" s="2573"/>
      <c r="J454" s="2573"/>
      <c r="K454" s="2573"/>
      <c r="L454" s="2573"/>
      <c r="M454" s="2573"/>
      <c r="N454" s="2573"/>
      <c r="O454" s="2573"/>
      <c r="P454" s="2573"/>
      <c r="Q454" s="2573"/>
      <c r="R454" s="2573"/>
      <c r="S454" s="2573"/>
      <c r="T454" s="2573"/>
      <c r="U454" s="2573"/>
      <c r="V454" s="2573"/>
      <c r="W454" s="2573"/>
      <c r="X454" s="2573"/>
      <c r="Y454" s="2573"/>
      <c r="Z454" s="2573"/>
      <c r="AA454" s="2573"/>
      <c r="AB454" s="2573"/>
      <c r="AC454" s="2573"/>
      <c r="AD454" s="2573"/>
      <c r="AE454" s="2573"/>
      <c r="AF454" s="2573"/>
      <c r="AG454" s="2573"/>
      <c r="AH454" s="2573"/>
      <c r="AI454" s="2573"/>
      <c r="AJ454" s="2573"/>
      <c r="AK454" s="2574"/>
    </row>
    <row r="455" spans="2:37" s="2405" customFormat="1" ht="13.5" thickBot="1" x14ac:dyDescent="0.25">
      <c r="B455" s="3863" t="s">
        <v>5006</v>
      </c>
      <c r="C455" s="3864"/>
      <c r="D455" s="3972">
        <v>41480</v>
      </c>
      <c r="E455" s="3973"/>
      <c r="F455" s="2795"/>
      <c r="G455" s="2573"/>
      <c r="H455" s="2573"/>
      <c r="I455" s="2573"/>
      <c r="J455" s="2573"/>
      <c r="K455" s="2573"/>
      <c r="L455" s="2573"/>
      <c r="M455" s="2573"/>
      <c r="N455" s="2573"/>
      <c r="O455" s="2573"/>
      <c r="P455" s="2573"/>
      <c r="Q455" s="2573"/>
      <c r="R455" s="2573"/>
      <c r="S455" s="2573"/>
      <c r="T455" s="2573"/>
      <c r="U455" s="2573"/>
      <c r="V455" s="2573"/>
      <c r="W455" s="2573"/>
      <c r="X455" s="2573"/>
      <c r="Y455" s="2573"/>
      <c r="Z455" s="2573"/>
      <c r="AA455" s="2573"/>
      <c r="AB455" s="2573"/>
      <c r="AC455" s="2573"/>
      <c r="AD455" s="2573"/>
      <c r="AE455" s="2573"/>
      <c r="AF455" s="2573"/>
      <c r="AG455" s="2573"/>
      <c r="AH455" s="2573"/>
      <c r="AI455" s="2573"/>
      <c r="AJ455" s="2573"/>
      <c r="AK455" s="2574"/>
    </row>
    <row r="456" spans="2:37" s="2405" customFormat="1" ht="93.75" customHeight="1" thickBot="1" x14ac:dyDescent="0.25">
      <c r="B456" s="3844" t="s">
        <v>5007</v>
      </c>
      <c r="C456" s="3871"/>
      <c r="D456" s="3963" t="s">
        <v>5487</v>
      </c>
      <c r="E456" s="3964"/>
      <c r="F456" s="3964"/>
      <c r="G456" s="3964"/>
      <c r="H456" s="3964"/>
      <c r="I456" s="3964"/>
      <c r="J456" s="3964"/>
      <c r="K456" s="3964"/>
      <c r="L456" s="3964"/>
      <c r="M456" s="3964"/>
      <c r="N456" s="3964"/>
      <c r="O456" s="3964"/>
      <c r="P456" s="3964"/>
      <c r="Q456" s="3965"/>
      <c r="R456" s="2573"/>
      <c r="S456" s="2573"/>
      <c r="T456" s="2573"/>
      <c r="U456" s="2573"/>
      <c r="V456" s="2573"/>
      <c r="W456" s="2573"/>
      <c r="X456" s="2573"/>
      <c r="Y456" s="2573"/>
      <c r="Z456" s="2573"/>
      <c r="AA456" s="2573"/>
      <c r="AB456" s="2573"/>
      <c r="AC456" s="2573"/>
      <c r="AD456" s="2573"/>
      <c r="AE456" s="2573"/>
      <c r="AF456" s="2573"/>
      <c r="AG456" s="2573"/>
      <c r="AH456" s="2573"/>
      <c r="AI456" s="2573"/>
      <c r="AJ456" s="2573"/>
      <c r="AK456" s="2574"/>
    </row>
    <row r="457" spans="2:37" s="2405" customFormat="1" ht="13.5" thickBot="1" x14ac:dyDescent="0.25">
      <c r="B457" s="3865"/>
      <c r="C457" s="3849"/>
      <c r="D457" s="3849"/>
      <c r="E457" s="3849"/>
      <c r="F457" s="3849"/>
      <c r="G457" s="3849"/>
      <c r="H457" s="3849"/>
      <c r="I457" s="3849"/>
      <c r="J457" s="3849"/>
      <c r="K457" s="3849"/>
      <c r="L457" s="3849"/>
      <c r="M457" s="3849"/>
      <c r="N457" s="3849"/>
      <c r="O457" s="3849"/>
      <c r="P457" s="3849"/>
      <c r="Q457" s="3849"/>
      <c r="R457" s="2573"/>
      <c r="S457" s="2573"/>
      <c r="T457" s="2573"/>
      <c r="U457" s="2573"/>
      <c r="V457" s="2573"/>
      <c r="W457" s="2573"/>
      <c r="X457" s="2573"/>
      <c r="Y457" s="2573"/>
      <c r="Z457" s="2573"/>
      <c r="AA457" s="2573"/>
      <c r="AB457" s="2573"/>
      <c r="AC457" s="2573"/>
      <c r="AD457" s="2573"/>
      <c r="AE457" s="2573"/>
      <c r="AF457" s="2573"/>
      <c r="AG457" s="2573"/>
      <c r="AH457" s="2573"/>
      <c r="AI457" s="2573"/>
      <c r="AJ457" s="2573"/>
      <c r="AK457" s="2574"/>
    </row>
    <row r="458" spans="2:37" s="2405" customFormat="1" ht="24" customHeight="1" thickBot="1" x14ac:dyDescent="0.25">
      <c r="B458" s="3827" t="s">
        <v>5008</v>
      </c>
      <c r="C458" s="3827"/>
      <c r="D458" s="3827" t="s">
        <v>4998</v>
      </c>
      <c r="E458" s="3827" t="s">
        <v>5009</v>
      </c>
      <c r="F458" s="3850" t="s">
        <v>224</v>
      </c>
      <c r="G458" s="3850"/>
      <c r="H458" s="3850"/>
      <c r="I458" s="3850"/>
      <c r="J458" s="3850"/>
      <c r="K458" s="3850"/>
      <c r="L458" s="3850"/>
      <c r="M458" s="3850"/>
      <c r="N458" s="3850"/>
      <c r="O458" s="3850"/>
      <c r="P458" s="3850"/>
      <c r="Q458" s="3850"/>
      <c r="R458" s="3850"/>
      <c r="S458" s="3850" t="s">
        <v>340</v>
      </c>
      <c r="T458" s="3850"/>
      <c r="U458" s="3850"/>
      <c r="V458" s="3850"/>
      <c r="W458" s="3850"/>
      <c r="X458" s="3850"/>
      <c r="Y458" s="3850"/>
      <c r="Z458" s="3850"/>
      <c r="AA458" s="3850"/>
      <c r="AB458" s="3850"/>
      <c r="AC458" s="3850"/>
      <c r="AD458" s="3850" t="s">
        <v>225</v>
      </c>
      <c r="AE458" s="3850"/>
      <c r="AF458" s="3850"/>
      <c r="AG458" s="3850"/>
      <c r="AH458" s="3851" t="s">
        <v>4993</v>
      </c>
      <c r="AI458" s="3851"/>
      <c r="AJ458" s="3851"/>
      <c r="AK458" s="2574"/>
    </row>
    <row r="459" spans="2:37" s="2405" customFormat="1" ht="36" customHeight="1" thickBot="1" x14ac:dyDescent="0.25">
      <c r="B459" s="3828"/>
      <c r="C459" s="3828"/>
      <c r="D459" s="3828"/>
      <c r="E459" s="3828"/>
      <c r="F459" s="3828" t="s">
        <v>5010</v>
      </c>
      <c r="G459" s="3828" t="s">
        <v>5011</v>
      </c>
      <c r="H459" s="3827" t="s">
        <v>5012</v>
      </c>
      <c r="I459" s="3830" t="s">
        <v>5013</v>
      </c>
      <c r="J459" s="3830" t="s">
        <v>5014</v>
      </c>
      <c r="K459" s="3829" t="s">
        <v>5015</v>
      </c>
      <c r="L459" s="3829" t="s">
        <v>5016</v>
      </c>
      <c r="M459" s="3830" t="s">
        <v>5017</v>
      </c>
      <c r="N459" s="3830"/>
      <c r="O459" s="3829" t="s">
        <v>5018</v>
      </c>
      <c r="P459" s="3829" t="s">
        <v>5019</v>
      </c>
      <c r="Q459" s="3829" t="s">
        <v>5020</v>
      </c>
      <c r="R459" s="3829" t="s">
        <v>5021</v>
      </c>
      <c r="S459" s="3827" t="s">
        <v>5022</v>
      </c>
      <c r="T459" s="3827" t="s">
        <v>5023</v>
      </c>
      <c r="U459" s="3827" t="s">
        <v>5024</v>
      </c>
      <c r="V459" s="3827" t="s">
        <v>5025</v>
      </c>
      <c r="W459" s="3827" t="s">
        <v>5026</v>
      </c>
      <c r="X459" s="3827" t="s">
        <v>5027</v>
      </c>
      <c r="Y459" s="3827" t="s">
        <v>5028</v>
      </c>
      <c r="Z459" s="3827" t="s">
        <v>5029</v>
      </c>
      <c r="AA459" s="3827" t="s">
        <v>5030</v>
      </c>
      <c r="AB459" s="3830" t="s">
        <v>5031</v>
      </c>
      <c r="AC459" s="3830" t="s">
        <v>5032</v>
      </c>
      <c r="AD459" s="3827" t="s">
        <v>5033</v>
      </c>
      <c r="AE459" s="3827" t="s">
        <v>5034</v>
      </c>
      <c r="AF459" s="3827" t="s">
        <v>5035</v>
      </c>
      <c r="AG459" s="3827" t="s">
        <v>5036</v>
      </c>
      <c r="AH459" s="3827" t="s">
        <v>1154</v>
      </c>
      <c r="AI459" s="3827" t="s">
        <v>4994</v>
      </c>
      <c r="AJ459" s="3827" t="s">
        <v>4995</v>
      </c>
      <c r="AK459" s="2574"/>
    </row>
    <row r="460" spans="2:37" s="2405" customFormat="1" ht="25.5" customHeight="1" thickBot="1" x14ac:dyDescent="0.25">
      <c r="B460" s="3828"/>
      <c r="C460" s="3828"/>
      <c r="D460" s="3828"/>
      <c r="E460" s="3828"/>
      <c r="F460" s="3828"/>
      <c r="G460" s="3828"/>
      <c r="H460" s="3828"/>
      <c r="I460" s="3829"/>
      <c r="J460" s="3829"/>
      <c r="K460" s="3829"/>
      <c r="L460" s="3829"/>
      <c r="M460" s="2793" t="s">
        <v>5037</v>
      </c>
      <c r="N460" s="2794" t="s">
        <v>2798</v>
      </c>
      <c r="O460" s="3829"/>
      <c r="P460" s="3829"/>
      <c r="Q460" s="3829"/>
      <c r="R460" s="3829"/>
      <c r="S460" s="3828"/>
      <c r="T460" s="3828"/>
      <c r="U460" s="3828"/>
      <c r="V460" s="3828"/>
      <c r="W460" s="3828"/>
      <c r="X460" s="3828"/>
      <c r="Y460" s="3828"/>
      <c r="Z460" s="3828"/>
      <c r="AA460" s="3828"/>
      <c r="AB460" s="3829"/>
      <c r="AC460" s="3829"/>
      <c r="AD460" s="3828"/>
      <c r="AE460" s="3828"/>
      <c r="AF460" s="3828"/>
      <c r="AG460" s="3828"/>
      <c r="AH460" s="3828"/>
      <c r="AI460" s="3828"/>
      <c r="AJ460" s="3828"/>
      <c r="AK460" s="2574"/>
    </row>
    <row r="461" spans="2:37" s="2405" customFormat="1" ht="122.25" customHeight="1" x14ac:dyDescent="0.2">
      <c r="B461" s="5351" t="s">
        <v>5488</v>
      </c>
      <c r="C461" s="5352"/>
      <c r="D461" s="2580" t="s">
        <v>5489</v>
      </c>
      <c r="E461" s="2645" t="s">
        <v>1534</v>
      </c>
      <c r="F461" s="2645" t="s">
        <v>1534</v>
      </c>
      <c r="G461" s="2602" t="s">
        <v>1534</v>
      </c>
      <c r="H461" s="2642" t="s">
        <v>1534</v>
      </c>
      <c r="I461" s="2642" t="s">
        <v>1534</v>
      </c>
      <c r="J461" s="2642" t="s">
        <v>1534</v>
      </c>
      <c r="K461" s="2602">
        <v>0.04</v>
      </c>
      <c r="L461" s="2602" t="s">
        <v>1534</v>
      </c>
      <c r="M461" s="2642" t="s">
        <v>1534</v>
      </c>
      <c r="N461" s="2642" t="s">
        <v>1534</v>
      </c>
      <c r="O461" s="2602">
        <v>0.15</v>
      </c>
      <c r="P461" s="2602">
        <v>0.15</v>
      </c>
      <c r="Q461" s="2602" t="s">
        <v>1534</v>
      </c>
      <c r="R461" s="2602" t="s">
        <v>1534</v>
      </c>
      <c r="S461" s="2708" t="s">
        <v>1534</v>
      </c>
      <c r="T461" s="2602" t="s">
        <v>1534</v>
      </c>
      <c r="U461" s="2603" t="s">
        <v>1534</v>
      </c>
      <c r="V461" s="2603" t="s">
        <v>1534</v>
      </c>
      <c r="W461" s="2602">
        <v>0.03</v>
      </c>
      <c r="X461" s="2602" t="s">
        <v>1534</v>
      </c>
      <c r="Y461" s="2642" t="s">
        <v>1534</v>
      </c>
      <c r="Z461" s="2603" t="s">
        <v>1534</v>
      </c>
      <c r="AA461" s="2642" t="s">
        <v>1534</v>
      </c>
      <c r="AB461" s="2602">
        <v>0.06</v>
      </c>
      <c r="AC461" s="2602" t="s">
        <v>1534</v>
      </c>
      <c r="AD461" s="2645" t="s">
        <v>1534</v>
      </c>
      <c r="AE461" s="2642" t="s">
        <v>1534</v>
      </c>
      <c r="AF461" s="2602">
        <v>0.2</v>
      </c>
      <c r="AG461" s="2709" t="s">
        <v>1534</v>
      </c>
      <c r="AH461" s="2642" t="s">
        <v>1534</v>
      </c>
      <c r="AI461" s="2642" t="s">
        <v>1534</v>
      </c>
      <c r="AJ461" s="2710" t="s">
        <v>1534</v>
      </c>
      <c r="AK461" s="2574"/>
    </row>
    <row r="462" spans="2:37" s="2405" customFormat="1" ht="13.5" thickBot="1" x14ac:dyDescent="0.25">
      <c r="B462" s="3909"/>
      <c r="C462" s="3910"/>
      <c r="D462" s="2604"/>
      <c r="E462" s="2605"/>
      <c r="F462" s="2605"/>
      <c r="G462" s="2606"/>
      <c r="H462" s="2606"/>
      <c r="I462" s="2606"/>
      <c r="J462" s="2607"/>
      <c r="K462" s="2606"/>
      <c r="L462" s="2606"/>
      <c r="M462" s="2607"/>
      <c r="N462" s="2607"/>
      <c r="O462" s="2606"/>
      <c r="P462" s="2606"/>
      <c r="Q462" s="2606"/>
      <c r="R462" s="2606"/>
      <c r="S462" s="2608"/>
      <c r="T462" s="2608"/>
      <c r="U462" s="2608"/>
      <c r="V462" s="2608"/>
      <c r="W462" s="2608"/>
      <c r="X462" s="2606"/>
      <c r="Y462" s="2609"/>
      <c r="Z462" s="2609"/>
      <c r="AA462" s="2609"/>
      <c r="AB462" s="2609"/>
      <c r="AC462" s="2606"/>
      <c r="AD462" s="2609"/>
      <c r="AE462" s="2609"/>
      <c r="AF462" s="2609"/>
      <c r="AG462" s="2610"/>
      <c r="AH462" s="2609"/>
      <c r="AI462" s="2609"/>
      <c r="AJ462" s="2611"/>
      <c r="AK462" s="2574"/>
    </row>
    <row r="463" spans="2:37" s="2405" customFormat="1" x14ac:dyDescent="0.2">
      <c r="B463" s="2575"/>
      <c r="C463" s="2568"/>
      <c r="D463" s="2909"/>
      <c r="E463" s="2909"/>
      <c r="F463" s="2909"/>
      <c r="G463" s="2909"/>
      <c r="H463" s="2568"/>
      <c r="I463" s="2569"/>
      <c r="J463" s="2569"/>
      <c r="K463" s="2569"/>
      <c r="L463" s="2569"/>
      <c r="M463" s="2568"/>
      <c r="N463" s="2569"/>
      <c r="O463" s="2569"/>
      <c r="P463" s="2569"/>
      <c r="Q463" s="2569"/>
      <c r="R463" s="2569"/>
      <c r="S463" s="2568"/>
      <c r="T463" s="2567"/>
      <c r="U463" s="2567"/>
      <c r="V463" s="2567"/>
      <c r="W463" s="2567"/>
      <c r="X463" s="2567"/>
      <c r="Y463" s="2567"/>
      <c r="Z463" s="2567"/>
      <c r="AA463" s="2567"/>
      <c r="AB463" s="2567"/>
      <c r="AC463" s="2567"/>
      <c r="AD463" s="2567"/>
      <c r="AE463" s="2567"/>
      <c r="AF463" s="2567"/>
      <c r="AG463" s="2567"/>
      <c r="AH463" s="2567"/>
      <c r="AI463" s="2567"/>
      <c r="AJ463" s="2567"/>
      <c r="AK463" s="2574"/>
    </row>
    <row r="464" spans="2:37" s="2405" customFormat="1" x14ac:dyDescent="0.2">
      <c r="B464" s="3834" t="s">
        <v>4996</v>
      </c>
      <c r="C464" s="3835"/>
      <c r="D464" s="3836" t="s">
        <v>5173</v>
      </c>
      <c r="E464" s="3836"/>
      <c r="F464" s="3836"/>
      <c r="G464" s="3836"/>
      <c r="H464" s="2571"/>
      <c r="I464" s="2571"/>
      <c r="J464" s="2571"/>
      <c r="K464" s="2571"/>
      <c r="L464" s="2571"/>
      <c r="M464" s="2571"/>
      <c r="N464" s="2571"/>
      <c r="O464" s="2571"/>
      <c r="P464" s="2571"/>
      <c r="Q464" s="2571"/>
      <c r="R464" s="2571"/>
      <c r="S464" s="2571"/>
      <c r="T464" s="2567"/>
      <c r="U464" s="2567"/>
      <c r="V464" s="2567"/>
      <c r="W464" s="2567"/>
      <c r="X464" s="2567"/>
      <c r="Y464" s="2567"/>
      <c r="Z464" s="2567"/>
      <c r="AA464" s="2567"/>
      <c r="AB464" s="2567"/>
      <c r="AC464" s="2567"/>
      <c r="AD464" s="2567"/>
      <c r="AE464" s="2567"/>
      <c r="AF464" s="2567"/>
      <c r="AG464" s="2567"/>
      <c r="AH464" s="2567"/>
      <c r="AI464" s="2567"/>
      <c r="AJ464" s="2567"/>
      <c r="AK464" s="2574"/>
    </row>
    <row r="465" spans="2:37" s="2405" customFormat="1" x14ac:dyDescent="0.2">
      <c r="B465" s="3834" t="s">
        <v>4997</v>
      </c>
      <c r="C465" s="3835"/>
      <c r="D465" s="3836" t="s">
        <v>5174</v>
      </c>
      <c r="E465" s="3836"/>
      <c r="F465" s="3836"/>
      <c r="G465" s="3836"/>
      <c r="H465" s="2571"/>
      <c r="I465" s="2571"/>
      <c r="J465" s="2571"/>
      <c r="K465" s="2571"/>
      <c r="L465" s="2571"/>
      <c r="M465" s="2571"/>
      <c r="N465" s="2571"/>
      <c r="O465" s="2571"/>
      <c r="P465" s="2571"/>
      <c r="Q465" s="2571"/>
      <c r="R465" s="2571"/>
      <c r="S465" s="2571"/>
      <c r="T465" s="2567"/>
      <c r="U465" s="2567"/>
      <c r="V465" s="2567"/>
      <c r="W465" s="2567"/>
      <c r="X465" s="2567"/>
      <c r="Y465" s="2567"/>
      <c r="Z465" s="2567"/>
      <c r="AA465" s="2567"/>
      <c r="AB465" s="2567"/>
      <c r="AC465" s="2567"/>
      <c r="AD465" s="2567"/>
      <c r="AE465" s="2567"/>
      <c r="AF465" s="2567"/>
      <c r="AG465" s="2567"/>
      <c r="AH465" s="2567"/>
      <c r="AI465" s="2567"/>
      <c r="AJ465" s="2567"/>
      <c r="AK465" s="2574"/>
    </row>
    <row r="466" spans="2:37" s="2405" customFormat="1" ht="15.75" thickBot="1" x14ac:dyDescent="0.25">
      <c r="B466" s="3938"/>
      <c r="C466" s="3939"/>
      <c r="D466" s="3940"/>
      <c r="E466" s="3940"/>
      <c r="F466" s="3940"/>
      <c r="G466" s="3940"/>
      <c r="H466" s="2576"/>
      <c r="I466" s="2576"/>
      <c r="J466" s="2576"/>
      <c r="K466" s="2576"/>
      <c r="L466" s="2576"/>
      <c r="M466" s="2576"/>
      <c r="N466" s="2576"/>
      <c r="O466" s="2576"/>
      <c r="P466" s="2576"/>
      <c r="Q466" s="2576"/>
      <c r="R466" s="2576"/>
      <c r="S466" s="2576"/>
      <c r="T466" s="2577"/>
      <c r="U466" s="2577"/>
      <c r="V466" s="2577"/>
      <c r="W466" s="2577"/>
      <c r="X466" s="2577"/>
      <c r="Y466" s="2577"/>
      <c r="Z466" s="2577"/>
      <c r="AA466" s="2577"/>
      <c r="AB466" s="2577"/>
      <c r="AC466" s="2577"/>
      <c r="AD466" s="2577"/>
      <c r="AE466" s="2577"/>
      <c r="AF466" s="2577"/>
      <c r="AG466" s="2577"/>
      <c r="AH466" s="2577"/>
      <c r="AI466" s="2577"/>
      <c r="AJ466" s="2577"/>
      <c r="AK466" s="2579"/>
    </row>
    <row r="467" spans="2:37" s="2454" customFormat="1" x14ac:dyDescent="0.2">
      <c r="B467" s="4784"/>
      <c r="C467" s="4784"/>
      <c r="D467" s="2877"/>
      <c r="E467" s="2877"/>
      <c r="F467" s="2877"/>
      <c r="G467" s="2878"/>
      <c r="H467" s="2879"/>
      <c r="I467" s="2877"/>
      <c r="J467" s="2877"/>
    </row>
    <row r="468" spans="2:37" s="2454" customFormat="1" ht="15.75" customHeight="1" thickBot="1" x14ac:dyDescent="0.25">
      <c r="B468" s="2877"/>
      <c r="C468" s="2877"/>
      <c r="D468" s="2877"/>
      <c r="E468" s="2877"/>
      <c r="F468" s="2877"/>
      <c r="G468" s="2878"/>
      <c r="H468" s="2879"/>
      <c r="I468" s="2877"/>
      <c r="J468" s="2877"/>
    </row>
    <row r="469" spans="2:37" s="2405" customFormat="1" ht="20.25" x14ac:dyDescent="0.2">
      <c r="B469" s="3839" t="s">
        <v>5005</v>
      </c>
      <c r="C469" s="3840"/>
      <c r="D469" s="3840"/>
      <c r="E469" s="3840"/>
      <c r="F469" s="3840"/>
      <c r="G469" s="3840"/>
      <c r="H469" s="3840"/>
      <c r="I469" s="3840"/>
      <c r="J469" s="3840"/>
      <c r="K469" s="3840"/>
      <c r="L469" s="3840"/>
      <c r="M469" s="3840"/>
      <c r="N469" s="3840"/>
      <c r="O469" s="3840"/>
      <c r="P469" s="3840"/>
      <c r="Q469" s="3840"/>
      <c r="R469" s="3840"/>
      <c r="S469" s="3840"/>
      <c r="T469" s="3840"/>
      <c r="U469" s="3840"/>
      <c r="V469" s="3840"/>
      <c r="W469" s="3840"/>
      <c r="X469" s="3840"/>
      <c r="Y469" s="3840"/>
      <c r="Z469" s="3840"/>
      <c r="AA469" s="3840"/>
      <c r="AB469" s="3840"/>
      <c r="AC469" s="3840"/>
      <c r="AD469" s="3840"/>
      <c r="AE469" s="3840"/>
      <c r="AF469" s="3840"/>
      <c r="AG469" s="3840"/>
      <c r="AH469" s="3840"/>
      <c r="AI469" s="3840"/>
      <c r="AJ469" s="3840"/>
      <c r="AK469" s="3841"/>
    </row>
    <row r="470" spans="2:37" s="2405" customFormat="1" x14ac:dyDescent="0.2">
      <c r="B470" s="2572"/>
      <c r="C470" s="2795"/>
      <c r="D470" s="2795"/>
      <c r="E470" s="2795"/>
      <c r="F470" s="2795"/>
      <c r="G470" s="2573"/>
      <c r="H470" s="2573"/>
      <c r="I470" s="2573"/>
      <c r="J470" s="2573"/>
      <c r="K470" s="2573"/>
      <c r="L470" s="2573"/>
      <c r="M470" s="2573"/>
      <c r="N470" s="2573"/>
      <c r="O470" s="2573"/>
      <c r="P470" s="2573"/>
      <c r="Q470" s="2573"/>
      <c r="R470" s="2573"/>
      <c r="S470" s="2573"/>
      <c r="T470" s="2573"/>
      <c r="U470" s="2573"/>
      <c r="V470" s="2573"/>
      <c r="W470" s="2573"/>
      <c r="X470" s="2573"/>
      <c r="Y470" s="2573"/>
      <c r="Z470" s="2573"/>
      <c r="AA470" s="2573"/>
      <c r="AB470" s="2573"/>
      <c r="AC470" s="2573"/>
      <c r="AD470" s="2573"/>
      <c r="AE470" s="2573"/>
      <c r="AF470" s="2573"/>
      <c r="AG470" s="2573"/>
      <c r="AH470" s="2573"/>
      <c r="AI470" s="2573"/>
      <c r="AJ470" s="2573"/>
      <c r="AK470" s="2574"/>
    </row>
    <row r="471" spans="2:37" s="2405" customFormat="1" x14ac:dyDescent="0.2">
      <c r="B471" s="2572" t="s">
        <v>4992</v>
      </c>
      <c r="C471" s="2795"/>
      <c r="D471" s="3962" t="s">
        <v>5466</v>
      </c>
      <c r="E471" s="3962"/>
      <c r="F471" s="3962"/>
      <c r="G471" s="2573"/>
      <c r="H471" s="2573"/>
      <c r="I471" s="2573"/>
      <c r="J471" s="2573"/>
      <c r="K471" s="2573"/>
      <c r="L471" s="2573"/>
      <c r="M471" s="2573"/>
      <c r="N471" s="2573"/>
      <c r="O471" s="2573"/>
      <c r="P471" s="2573"/>
      <c r="Q471" s="2573"/>
      <c r="R471" s="2573"/>
      <c r="S471" s="2573"/>
      <c r="T471" s="2573"/>
      <c r="U471" s="2573"/>
      <c r="V471" s="2573"/>
      <c r="W471" s="2573"/>
      <c r="X471" s="2573"/>
      <c r="Y471" s="2573"/>
      <c r="Z471" s="2573"/>
      <c r="AA471" s="2573"/>
      <c r="AB471" s="2573"/>
      <c r="AC471" s="2573"/>
      <c r="AD471" s="2573"/>
      <c r="AE471" s="2573"/>
      <c r="AF471" s="2573"/>
      <c r="AG471" s="2573"/>
      <c r="AH471" s="2573"/>
      <c r="AI471" s="2573"/>
      <c r="AJ471" s="2573"/>
      <c r="AK471" s="2574"/>
    </row>
    <row r="472" spans="2:37" s="2405" customFormat="1" ht="13.5" thickBot="1" x14ac:dyDescent="0.25">
      <c r="B472" s="3863" t="s">
        <v>5006</v>
      </c>
      <c r="C472" s="3864"/>
      <c r="D472" s="3972">
        <v>41463</v>
      </c>
      <c r="E472" s="3973"/>
      <c r="F472" s="2795"/>
      <c r="G472" s="2573"/>
      <c r="H472" s="2573"/>
      <c r="I472" s="2573"/>
      <c r="J472" s="2573"/>
      <c r="K472" s="2573"/>
      <c r="L472" s="2573"/>
      <c r="M472" s="2573"/>
      <c r="N472" s="2573"/>
      <c r="O472" s="2573"/>
      <c r="P472" s="2573"/>
      <c r="Q472" s="2573"/>
      <c r="R472" s="2573"/>
      <c r="S472" s="2573"/>
      <c r="T472" s="2573"/>
      <c r="U472" s="2573"/>
      <c r="V472" s="2573"/>
      <c r="W472" s="2573"/>
      <c r="X472" s="2573"/>
      <c r="Y472" s="2573"/>
      <c r="Z472" s="2573"/>
      <c r="AA472" s="2573"/>
      <c r="AB472" s="2573"/>
      <c r="AC472" s="2573"/>
      <c r="AD472" s="2573"/>
      <c r="AE472" s="2573"/>
      <c r="AF472" s="2573"/>
      <c r="AG472" s="2573"/>
      <c r="AH472" s="2573"/>
      <c r="AI472" s="2573"/>
      <c r="AJ472" s="2573"/>
      <c r="AK472" s="2574"/>
    </row>
    <row r="473" spans="2:37" s="2405" customFormat="1" ht="123" customHeight="1" thickBot="1" x14ac:dyDescent="0.25">
      <c r="B473" s="3844" t="s">
        <v>5007</v>
      </c>
      <c r="C473" s="3871"/>
      <c r="D473" s="3963" t="s">
        <v>5467</v>
      </c>
      <c r="E473" s="3964"/>
      <c r="F473" s="3964"/>
      <c r="G473" s="3964"/>
      <c r="H473" s="3964"/>
      <c r="I473" s="3964"/>
      <c r="J473" s="3964"/>
      <c r="K473" s="3964"/>
      <c r="L473" s="3964"/>
      <c r="M473" s="3964"/>
      <c r="N473" s="3964"/>
      <c r="O473" s="3964"/>
      <c r="P473" s="3964"/>
      <c r="Q473" s="3965"/>
      <c r="R473" s="2573"/>
      <c r="S473" s="2573"/>
      <c r="T473" s="2573"/>
      <c r="U473" s="2573"/>
      <c r="V473" s="2573"/>
      <c r="W473" s="2573"/>
      <c r="X473" s="2573"/>
      <c r="Y473" s="2573"/>
      <c r="Z473" s="2573"/>
      <c r="AA473" s="2573"/>
      <c r="AB473" s="2573"/>
      <c r="AC473" s="2573"/>
      <c r="AD473" s="2573"/>
      <c r="AE473" s="2573"/>
      <c r="AF473" s="2573"/>
      <c r="AG473" s="2573"/>
      <c r="AH473" s="2573"/>
      <c r="AI473" s="2573"/>
      <c r="AJ473" s="2573"/>
      <c r="AK473" s="2574"/>
    </row>
    <row r="474" spans="2:37" s="2405" customFormat="1" ht="13.5" thickBot="1" x14ac:dyDescent="0.25">
      <c r="B474" s="3865"/>
      <c r="C474" s="3849"/>
      <c r="D474" s="3849"/>
      <c r="E474" s="3849"/>
      <c r="F474" s="3849"/>
      <c r="G474" s="3849"/>
      <c r="H474" s="3849"/>
      <c r="I474" s="3849"/>
      <c r="J474" s="3849"/>
      <c r="K474" s="3849"/>
      <c r="L474" s="3849"/>
      <c r="M474" s="3849"/>
      <c r="N474" s="3849"/>
      <c r="O474" s="3849"/>
      <c r="P474" s="3849"/>
      <c r="Q474" s="3849"/>
      <c r="R474" s="2573"/>
      <c r="S474" s="2573"/>
      <c r="T474" s="2573"/>
      <c r="U474" s="2573"/>
      <c r="V474" s="2573"/>
      <c r="W474" s="2573"/>
      <c r="X474" s="2573"/>
      <c r="Y474" s="2573"/>
      <c r="Z474" s="2573"/>
      <c r="AA474" s="2573"/>
      <c r="AB474" s="2573"/>
      <c r="AC474" s="2573"/>
      <c r="AD474" s="2573"/>
      <c r="AE474" s="2573"/>
      <c r="AF474" s="2573"/>
      <c r="AG474" s="2573"/>
      <c r="AH474" s="2573"/>
      <c r="AI474" s="2573"/>
      <c r="AJ474" s="2573"/>
      <c r="AK474" s="2574"/>
    </row>
    <row r="475" spans="2:37" s="2405" customFormat="1" ht="24" customHeight="1" thickBot="1" x14ac:dyDescent="0.25">
      <c r="B475" s="3827" t="s">
        <v>5008</v>
      </c>
      <c r="C475" s="3827"/>
      <c r="D475" s="3827" t="s">
        <v>4998</v>
      </c>
      <c r="E475" s="3827" t="s">
        <v>5009</v>
      </c>
      <c r="F475" s="3850" t="s">
        <v>224</v>
      </c>
      <c r="G475" s="3850"/>
      <c r="H475" s="3850"/>
      <c r="I475" s="3850"/>
      <c r="J475" s="3850"/>
      <c r="K475" s="3850"/>
      <c r="L475" s="3850"/>
      <c r="M475" s="3850"/>
      <c r="N475" s="3850"/>
      <c r="O475" s="3850"/>
      <c r="P475" s="3850"/>
      <c r="Q475" s="3850"/>
      <c r="R475" s="3850"/>
      <c r="S475" s="3850" t="s">
        <v>340</v>
      </c>
      <c r="T475" s="3850"/>
      <c r="U475" s="3850"/>
      <c r="V475" s="3850"/>
      <c r="W475" s="3850"/>
      <c r="X475" s="3850"/>
      <c r="Y475" s="3850"/>
      <c r="Z475" s="3850"/>
      <c r="AA475" s="3850"/>
      <c r="AB475" s="3850"/>
      <c r="AC475" s="3850"/>
      <c r="AD475" s="3850" t="s">
        <v>225</v>
      </c>
      <c r="AE475" s="3850"/>
      <c r="AF475" s="3850"/>
      <c r="AG475" s="3850"/>
      <c r="AH475" s="3851" t="s">
        <v>4993</v>
      </c>
      <c r="AI475" s="3851"/>
      <c r="AJ475" s="3851"/>
      <c r="AK475" s="2574"/>
    </row>
    <row r="476" spans="2:37" s="2405" customFormat="1" ht="36" customHeight="1" thickBot="1" x14ac:dyDescent="0.25">
      <c r="B476" s="3828"/>
      <c r="C476" s="3828"/>
      <c r="D476" s="3828"/>
      <c r="E476" s="3828"/>
      <c r="F476" s="3828" t="s">
        <v>5010</v>
      </c>
      <c r="G476" s="3828" t="s">
        <v>5011</v>
      </c>
      <c r="H476" s="3827" t="s">
        <v>5012</v>
      </c>
      <c r="I476" s="3830" t="s">
        <v>5013</v>
      </c>
      <c r="J476" s="3830" t="s">
        <v>5014</v>
      </c>
      <c r="K476" s="3829" t="s">
        <v>5015</v>
      </c>
      <c r="L476" s="3829" t="s">
        <v>5016</v>
      </c>
      <c r="M476" s="3830" t="s">
        <v>5017</v>
      </c>
      <c r="N476" s="3830"/>
      <c r="O476" s="3829" t="s">
        <v>5018</v>
      </c>
      <c r="P476" s="3829" t="s">
        <v>5019</v>
      </c>
      <c r="Q476" s="3829" t="s">
        <v>5020</v>
      </c>
      <c r="R476" s="3829" t="s">
        <v>5021</v>
      </c>
      <c r="S476" s="3827" t="s">
        <v>5022</v>
      </c>
      <c r="T476" s="3827" t="s">
        <v>5023</v>
      </c>
      <c r="U476" s="3827" t="s">
        <v>5024</v>
      </c>
      <c r="V476" s="3827" t="s">
        <v>5025</v>
      </c>
      <c r="W476" s="3827" t="s">
        <v>5026</v>
      </c>
      <c r="X476" s="3827" t="s">
        <v>5027</v>
      </c>
      <c r="Y476" s="3827" t="s">
        <v>5028</v>
      </c>
      <c r="Z476" s="3827" t="s">
        <v>5029</v>
      </c>
      <c r="AA476" s="3827" t="s">
        <v>5030</v>
      </c>
      <c r="AB476" s="3830" t="s">
        <v>5031</v>
      </c>
      <c r="AC476" s="3830" t="s">
        <v>5032</v>
      </c>
      <c r="AD476" s="3827" t="s">
        <v>5033</v>
      </c>
      <c r="AE476" s="3827" t="s">
        <v>5034</v>
      </c>
      <c r="AF476" s="3827" t="s">
        <v>5035</v>
      </c>
      <c r="AG476" s="3827" t="s">
        <v>5036</v>
      </c>
      <c r="AH476" s="3827" t="s">
        <v>1154</v>
      </c>
      <c r="AI476" s="3827" t="s">
        <v>4994</v>
      </c>
      <c r="AJ476" s="3827" t="s">
        <v>4995</v>
      </c>
      <c r="AK476" s="2574"/>
    </row>
    <row r="477" spans="2:37" s="2405" customFormat="1" ht="25.5" customHeight="1" thickBot="1" x14ac:dyDescent="0.25">
      <c r="B477" s="3828"/>
      <c r="C477" s="3828"/>
      <c r="D477" s="3828"/>
      <c r="E477" s="3828"/>
      <c r="F477" s="3828"/>
      <c r="G477" s="3828"/>
      <c r="H477" s="3828"/>
      <c r="I477" s="3829"/>
      <c r="J477" s="3829"/>
      <c r="K477" s="3829"/>
      <c r="L477" s="3829"/>
      <c r="M477" s="2793" t="s">
        <v>5037</v>
      </c>
      <c r="N477" s="2794" t="s">
        <v>2798</v>
      </c>
      <c r="O477" s="3829"/>
      <c r="P477" s="3829"/>
      <c r="Q477" s="3829"/>
      <c r="R477" s="3829"/>
      <c r="S477" s="3828"/>
      <c r="T477" s="3828"/>
      <c r="U477" s="3828"/>
      <c r="V477" s="3828"/>
      <c r="W477" s="3828"/>
      <c r="X477" s="3828"/>
      <c r="Y477" s="3828"/>
      <c r="Z477" s="3828"/>
      <c r="AA477" s="3828"/>
      <c r="AB477" s="3829"/>
      <c r="AC477" s="3829"/>
      <c r="AD477" s="3828"/>
      <c r="AE477" s="3828"/>
      <c r="AF477" s="3828"/>
      <c r="AG477" s="3828"/>
      <c r="AH477" s="3828"/>
      <c r="AI477" s="3828"/>
      <c r="AJ477" s="3828"/>
      <c r="AK477" s="2574"/>
    </row>
    <row r="478" spans="2:37" s="2405" customFormat="1" ht="48" x14ac:dyDescent="0.2">
      <c r="B478" s="5355" t="s">
        <v>5468</v>
      </c>
      <c r="C478" s="5356"/>
      <c r="D478" s="2885">
        <v>300279</v>
      </c>
      <c r="E478" s="2880">
        <v>10</v>
      </c>
      <c r="F478" s="2745" t="s">
        <v>1417</v>
      </c>
      <c r="G478" s="2745" t="s">
        <v>1417</v>
      </c>
      <c r="H478" s="2745" t="s">
        <v>1417</v>
      </c>
      <c r="I478" s="2745" t="s">
        <v>1417</v>
      </c>
      <c r="J478" s="2886">
        <v>50</v>
      </c>
      <c r="K478" s="2887">
        <v>0.02</v>
      </c>
      <c r="L478" s="2887">
        <v>0.02</v>
      </c>
      <c r="M478" s="2745" t="s">
        <v>1417</v>
      </c>
      <c r="N478" s="2745" t="s">
        <v>1417</v>
      </c>
      <c r="O478" s="2888">
        <v>0.15</v>
      </c>
      <c r="P478" s="2889" t="s">
        <v>5469</v>
      </c>
      <c r="Q478" s="2888">
        <v>0.15</v>
      </c>
      <c r="R478" s="2889" t="s">
        <v>5469</v>
      </c>
      <c r="S478" s="2745" t="s">
        <v>1417</v>
      </c>
      <c r="T478" s="2745" t="s">
        <v>1417</v>
      </c>
      <c r="U478" s="2745" t="s">
        <v>1417</v>
      </c>
      <c r="V478" s="2745" t="s">
        <v>1417</v>
      </c>
      <c r="W478" s="2890">
        <v>0.05</v>
      </c>
      <c r="X478" s="2889">
        <v>0.06</v>
      </c>
      <c r="Y478" s="2745" t="s">
        <v>1417</v>
      </c>
      <c r="Z478" s="2745" t="s">
        <v>1417</v>
      </c>
      <c r="AA478" s="2745" t="s">
        <v>1417</v>
      </c>
      <c r="AB478" s="2891">
        <v>0.06</v>
      </c>
      <c r="AC478" s="2891">
        <v>0.06</v>
      </c>
      <c r="AD478" s="2745" t="s">
        <v>1417</v>
      </c>
      <c r="AE478" s="2745" t="s">
        <v>1417</v>
      </c>
      <c r="AF478" s="2745" t="s">
        <v>1417</v>
      </c>
      <c r="AG478" s="2892">
        <v>0.1</v>
      </c>
      <c r="AH478" s="2745" t="s">
        <v>1417</v>
      </c>
      <c r="AI478" s="2745" t="s">
        <v>1417</v>
      </c>
      <c r="AJ478" s="2756" t="s">
        <v>1417</v>
      </c>
      <c r="AK478" s="2574"/>
    </row>
    <row r="479" spans="2:37" s="2405" customFormat="1" ht="48" x14ac:dyDescent="0.2">
      <c r="B479" s="5353" t="s">
        <v>5470</v>
      </c>
      <c r="C479" s="5354"/>
      <c r="D479" s="2893">
        <v>300282</v>
      </c>
      <c r="E479" s="2881">
        <v>15</v>
      </c>
      <c r="F479" s="2749" t="s">
        <v>1417</v>
      </c>
      <c r="G479" s="2749" t="s">
        <v>1417</v>
      </c>
      <c r="H479" s="2749" t="s">
        <v>1417</v>
      </c>
      <c r="I479" s="2749" t="s">
        <v>1417</v>
      </c>
      <c r="J479" s="2894">
        <v>50</v>
      </c>
      <c r="K479" s="2895">
        <v>0.02</v>
      </c>
      <c r="L479" s="2895">
        <v>0.02</v>
      </c>
      <c r="M479" s="2749" t="s">
        <v>1417</v>
      </c>
      <c r="N479" s="2749" t="s">
        <v>1417</v>
      </c>
      <c r="O479" s="2896">
        <v>0.15</v>
      </c>
      <c r="P479" s="2897" t="s">
        <v>5469</v>
      </c>
      <c r="Q479" s="2896">
        <v>0.15</v>
      </c>
      <c r="R479" s="2897" t="s">
        <v>5469</v>
      </c>
      <c r="S479" s="2749" t="s">
        <v>1417</v>
      </c>
      <c r="T479" s="2749" t="s">
        <v>1417</v>
      </c>
      <c r="U479" s="2749" t="s">
        <v>1417</v>
      </c>
      <c r="V479" s="2749" t="s">
        <v>1417</v>
      </c>
      <c r="W479" s="2898">
        <v>0.05</v>
      </c>
      <c r="X479" s="2897">
        <v>0.06</v>
      </c>
      <c r="Y479" s="2749" t="s">
        <v>1417</v>
      </c>
      <c r="Z479" s="2749" t="s">
        <v>1417</v>
      </c>
      <c r="AA479" s="2749" t="s">
        <v>1417</v>
      </c>
      <c r="AB479" s="2899">
        <v>0.06</v>
      </c>
      <c r="AC479" s="2899">
        <v>0.06</v>
      </c>
      <c r="AD479" s="2749" t="s">
        <v>1417</v>
      </c>
      <c r="AE479" s="2749" t="s">
        <v>1417</v>
      </c>
      <c r="AF479" s="2749" t="s">
        <v>1417</v>
      </c>
      <c r="AG479" s="2900">
        <v>0.1</v>
      </c>
      <c r="AH479" s="2749" t="s">
        <v>1417</v>
      </c>
      <c r="AI479" s="2749" t="s">
        <v>1417</v>
      </c>
      <c r="AJ479" s="2757" t="s">
        <v>1417</v>
      </c>
      <c r="AK479" s="2574"/>
    </row>
    <row r="480" spans="2:37" s="2405" customFormat="1" ht="48" x14ac:dyDescent="0.2">
      <c r="B480" s="5353" t="s">
        <v>5471</v>
      </c>
      <c r="C480" s="5354"/>
      <c r="D480" s="2893">
        <v>300280</v>
      </c>
      <c r="E480" s="2881">
        <v>20</v>
      </c>
      <c r="F480" s="2749" t="s">
        <v>1417</v>
      </c>
      <c r="G480" s="2749" t="s">
        <v>1417</v>
      </c>
      <c r="H480" s="2749" t="s">
        <v>1417</v>
      </c>
      <c r="I480" s="2749" t="s">
        <v>1417</v>
      </c>
      <c r="J480" s="2894">
        <v>60</v>
      </c>
      <c r="K480" s="2895">
        <v>0.02</v>
      </c>
      <c r="L480" s="2895">
        <v>0.02</v>
      </c>
      <c r="M480" s="2749" t="s">
        <v>1417</v>
      </c>
      <c r="N480" s="2749" t="s">
        <v>1417</v>
      </c>
      <c r="O480" s="2896">
        <v>0.15</v>
      </c>
      <c r="P480" s="2897" t="s">
        <v>5469</v>
      </c>
      <c r="Q480" s="2896">
        <v>0.15</v>
      </c>
      <c r="R480" s="2897" t="s">
        <v>5469</v>
      </c>
      <c r="S480" s="2749" t="s">
        <v>1417</v>
      </c>
      <c r="T480" s="2749" t="s">
        <v>1417</v>
      </c>
      <c r="U480" s="2749" t="s">
        <v>1417</v>
      </c>
      <c r="V480" s="2749" t="s">
        <v>1417</v>
      </c>
      <c r="W480" s="2898">
        <v>0.05</v>
      </c>
      <c r="X480" s="2897">
        <v>0.06</v>
      </c>
      <c r="Y480" s="2749" t="s">
        <v>1417</v>
      </c>
      <c r="Z480" s="2749" t="s">
        <v>1417</v>
      </c>
      <c r="AA480" s="2749" t="s">
        <v>1417</v>
      </c>
      <c r="AB480" s="2899">
        <v>0.06</v>
      </c>
      <c r="AC480" s="2899">
        <v>0.06</v>
      </c>
      <c r="AD480" s="2749" t="s">
        <v>1417</v>
      </c>
      <c r="AE480" s="2749" t="s">
        <v>1417</v>
      </c>
      <c r="AF480" s="2749" t="s">
        <v>1417</v>
      </c>
      <c r="AG480" s="2900">
        <v>0.1</v>
      </c>
      <c r="AH480" s="2749" t="s">
        <v>1417</v>
      </c>
      <c r="AI480" s="2749" t="s">
        <v>1417</v>
      </c>
      <c r="AJ480" s="2757" t="s">
        <v>1417</v>
      </c>
      <c r="AK480" s="2574"/>
    </row>
    <row r="481" spans="2:45" s="2405" customFormat="1" ht="48" x14ac:dyDescent="0.2">
      <c r="B481" s="5353" t="s">
        <v>5472</v>
      </c>
      <c r="C481" s="5354"/>
      <c r="D481" s="2893">
        <v>300278</v>
      </c>
      <c r="E481" s="2881">
        <v>25</v>
      </c>
      <c r="F481" s="2749" t="s">
        <v>1417</v>
      </c>
      <c r="G481" s="2749" t="s">
        <v>1417</v>
      </c>
      <c r="H481" s="2749" t="s">
        <v>1417</v>
      </c>
      <c r="I481" s="2749" t="s">
        <v>1417</v>
      </c>
      <c r="J481" s="2894">
        <v>60</v>
      </c>
      <c r="K481" s="2895">
        <v>0.02</v>
      </c>
      <c r="L481" s="2895">
        <v>0.02</v>
      </c>
      <c r="M481" s="2749" t="s">
        <v>1417</v>
      </c>
      <c r="N481" s="2749" t="s">
        <v>1417</v>
      </c>
      <c r="O481" s="2896">
        <v>0.15</v>
      </c>
      <c r="P481" s="2897" t="s">
        <v>5469</v>
      </c>
      <c r="Q481" s="2896">
        <v>0.15</v>
      </c>
      <c r="R481" s="2897" t="s">
        <v>5469</v>
      </c>
      <c r="S481" s="2749" t="s">
        <v>1417</v>
      </c>
      <c r="T481" s="2749" t="s">
        <v>1417</v>
      </c>
      <c r="U481" s="2749" t="s">
        <v>1417</v>
      </c>
      <c r="V481" s="2749" t="s">
        <v>1417</v>
      </c>
      <c r="W481" s="2898">
        <v>0.05</v>
      </c>
      <c r="X481" s="2897">
        <v>0.06</v>
      </c>
      <c r="Y481" s="2749" t="s">
        <v>1417</v>
      </c>
      <c r="Z481" s="2749" t="s">
        <v>1417</v>
      </c>
      <c r="AA481" s="2749" t="s">
        <v>1417</v>
      </c>
      <c r="AB481" s="2899">
        <v>0.06</v>
      </c>
      <c r="AC481" s="2899">
        <v>0.06</v>
      </c>
      <c r="AD481" s="2749" t="s">
        <v>1417</v>
      </c>
      <c r="AE481" s="2749" t="s">
        <v>1417</v>
      </c>
      <c r="AF481" s="2749" t="s">
        <v>1417</v>
      </c>
      <c r="AG481" s="2900">
        <v>0.1</v>
      </c>
      <c r="AH481" s="2749" t="s">
        <v>1417</v>
      </c>
      <c r="AI481" s="2749" t="s">
        <v>1417</v>
      </c>
      <c r="AJ481" s="2757" t="s">
        <v>1417</v>
      </c>
      <c r="AK481" s="2574"/>
    </row>
    <row r="482" spans="2:45" s="2405" customFormat="1" ht="48" x14ac:dyDescent="0.2">
      <c r="B482" s="5353" t="s">
        <v>5473</v>
      </c>
      <c r="C482" s="5354"/>
      <c r="D482" s="2893">
        <v>300276</v>
      </c>
      <c r="E482" s="2881">
        <v>30</v>
      </c>
      <c r="F482" s="2749" t="s">
        <v>1417</v>
      </c>
      <c r="G482" s="2749" t="s">
        <v>1417</v>
      </c>
      <c r="H482" s="2749" t="s">
        <v>1417</v>
      </c>
      <c r="I482" s="2749" t="s">
        <v>1417</v>
      </c>
      <c r="J482" s="2894">
        <v>60</v>
      </c>
      <c r="K482" s="2895">
        <v>0.02</v>
      </c>
      <c r="L482" s="2895">
        <v>0.02</v>
      </c>
      <c r="M482" s="2749" t="s">
        <v>1417</v>
      </c>
      <c r="N482" s="2749" t="s">
        <v>1417</v>
      </c>
      <c r="O482" s="2896">
        <v>0.15</v>
      </c>
      <c r="P482" s="2897" t="s">
        <v>5469</v>
      </c>
      <c r="Q482" s="2896">
        <v>0.15</v>
      </c>
      <c r="R482" s="2897" t="s">
        <v>5469</v>
      </c>
      <c r="S482" s="2749" t="s">
        <v>1417</v>
      </c>
      <c r="T482" s="2749" t="s">
        <v>1417</v>
      </c>
      <c r="U482" s="2749" t="s">
        <v>1417</v>
      </c>
      <c r="V482" s="2749" t="s">
        <v>1417</v>
      </c>
      <c r="W482" s="2898">
        <v>0.05</v>
      </c>
      <c r="X482" s="2897">
        <v>0.06</v>
      </c>
      <c r="Y482" s="2749" t="s">
        <v>1417</v>
      </c>
      <c r="Z482" s="2749" t="s">
        <v>1417</v>
      </c>
      <c r="AA482" s="2749" t="s">
        <v>1417</v>
      </c>
      <c r="AB482" s="2899">
        <v>0.06</v>
      </c>
      <c r="AC482" s="2899">
        <v>0.06</v>
      </c>
      <c r="AD482" s="2749" t="s">
        <v>1417</v>
      </c>
      <c r="AE482" s="2749" t="s">
        <v>1417</v>
      </c>
      <c r="AF482" s="2749" t="s">
        <v>1417</v>
      </c>
      <c r="AG482" s="2900">
        <v>0.1</v>
      </c>
      <c r="AH482" s="2749" t="s">
        <v>1417</v>
      </c>
      <c r="AI482" s="2749" t="s">
        <v>1417</v>
      </c>
      <c r="AJ482" s="2757" t="s">
        <v>1417</v>
      </c>
      <c r="AK482" s="2574"/>
    </row>
    <row r="483" spans="2:45" s="2405" customFormat="1" ht="48" x14ac:dyDescent="0.2">
      <c r="B483" s="5353" t="s">
        <v>5474</v>
      </c>
      <c r="C483" s="5354"/>
      <c r="D483" s="2893">
        <v>300274</v>
      </c>
      <c r="E483" s="2881">
        <v>40</v>
      </c>
      <c r="F483" s="2749" t="s">
        <v>1417</v>
      </c>
      <c r="G483" s="2749" t="s">
        <v>1417</v>
      </c>
      <c r="H483" s="2749" t="s">
        <v>1417</v>
      </c>
      <c r="I483" s="2749" t="s">
        <v>1417</v>
      </c>
      <c r="J483" s="2894">
        <v>80</v>
      </c>
      <c r="K483" s="2895">
        <v>0.02</v>
      </c>
      <c r="L483" s="2895">
        <v>0.02</v>
      </c>
      <c r="M483" s="2749" t="s">
        <v>1417</v>
      </c>
      <c r="N483" s="2749" t="s">
        <v>1417</v>
      </c>
      <c r="O483" s="2896">
        <v>0.15</v>
      </c>
      <c r="P483" s="2897" t="s">
        <v>5469</v>
      </c>
      <c r="Q483" s="2896">
        <v>0.15</v>
      </c>
      <c r="R483" s="2897" t="s">
        <v>5469</v>
      </c>
      <c r="S483" s="2749" t="s">
        <v>1417</v>
      </c>
      <c r="T483" s="2749" t="s">
        <v>1417</v>
      </c>
      <c r="U483" s="2749" t="s">
        <v>1417</v>
      </c>
      <c r="V483" s="2749" t="s">
        <v>1417</v>
      </c>
      <c r="W483" s="2898">
        <v>0.05</v>
      </c>
      <c r="X483" s="2897">
        <v>0.06</v>
      </c>
      <c r="Y483" s="2749" t="s">
        <v>1417</v>
      </c>
      <c r="Z483" s="2749" t="s">
        <v>1417</v>
      </c>
      <c r="AA483" s="2749" t="s">
        <v>1417</v>
      </c>
      <c r="AB483" s="2899">
        <v>0.06</v>
      </c>
      <c r="AC483" s="2899">
        <v>0.06</v>
      </c>
      <c r="AD483" s="2749" t="s">
        <v>1417</v>
      </c>
      <c r="AE483" s="2749" t="s">
        <v>1417</v>
      </c>
      <c r="AF483" s="2749" t="s">
        <v>1417</v>
      </c>
      <c r="AG483" s="2900">
        <v>0.1</v>
      </c>
      <c r="AH483" s="2749" t="s">
        <v>1417</v>
      </c>
      <c r="AI483" s="2749" t="s">
        <v>1417</v>
      </c>
      <c r="AJ483" s="2757" t="s">
        <v>1417</v>
      </c>
      <c r="AK483" s="2574"/>
    </row>
    <row r="484" spans="2:45" s="2405" customFormat="1" ht="48" x14ac:dyDescent="0.2">
      <c r="B484" s="5353" t="s">
        <v>5475</v>
      </c>
      <c r="C484" s="5354"/>
      <c r="D484" s="2893">
        <v>300272</v>
      </c>
      <c r="E484" s="2881">
        <v>50</v>
      </c>
      <c r="F484" s="2749" t="s">
        <v>1417</v>
      </c>
      <c r="G484" s="2749" t="s">
        <v>1417</v>
      </c>
      <c r="H484" s="2749" t="s">
        <v>1417</v>
      </c>
      <c r="I484" s="2749" t="s">
        <v>1417</v>
      </c>
      <c r="J484" s="2894">
        <v>80</v>
      </c>
      <c r="K484" s="2895">
        <v>0.02</v>
      </c>
      <c r="L484" s="2895">
        <v>0.02</v>
      </c>
      <c r="M484" s="2749" t="s">
        <v>1417</v>
      </c>
      <c r="N484" s="2749" t="s">
        <v>1417</v>
      </c>
      <c r="O484" s="2896">
        <v>0.15</v>
      </c>
      <c r="P484" s="2897" t="s">
        <v>5469</v>
      </c>
      <c r="Q484" s="2896">
        <v>0.15</v>
      </c>
      <c r="R484" s="2897" t="s">
        <v>5469</v>
      </c>
      <c r="S484" s="2749" t="s">
        <v>1417</v>
      </c>
      <c r="T484" s="2749" t="s">
        <v>1417</v>
      </c>
      <c r="U484" s="2749" t="s">
        <v>1417</v>
      </c>
      <c r="V484" s="2749" t="s">
        <v>1417</v>
      </c>
      <c r="W484" s="2898">
        <v>0.05</v>
      </c>
      <c r="X484" s="2897">
        <v>0.06</v>
      </c>
      <c r="Y484" s="2749" t="s">
        <v>1417</v>
      </c>
      <c r="Z484" s="2749" t="s">
        <v>1417</v>
      </c>
      <c r="AA484" s="2749" t="s">
        <v>1417</v>
      </c>
      <c r="AB484" s="2899">
        <v>0.06</v>
      </c>
      <c r="AC484" s="2899">
        <v>0.06</v>
      </c>
      <c r="AD484" s="2749" t="s">
        <v>1417</v>
      </c>
      <c r="AE484" s="2749" t="s">
        <v>1417</v>
      </c>
      <c r="AF484" s="2749" t="s">
        <v>1417</v>
      </c>
      <c r="AG484" s="2900">
        <v>0.1</v>
      </c>
      <c r="AH484" s="2749" t="s">
        <v>1417</v>
      </c>
      <c r="AI484" s="2749" t="s">
        <v>1417</v>
      </c>
      <c r="AJ484" s="2757" t="s">
        <v>1417</v>
      </c>
      <c r="AK484" s="2574"/>
    </row>
    <row r="485" spans="2:45" s="2405" customFormat="1" ht="48" x14ac:dyDescent="0.2">
      <c r="B485" s="5353" t="s">
        <v>5476</v>
      </c>
      <c r="C485" s="5354"/>
      <c r="D485" s="2893">
        <v>300270</v>
      </c>
      <c r="E485" s="2881">
        <v>60</v>
      </c>
      <c r="F485" s="2749" t="s">
        <v>1417</v>
      </c>
      <c r="G485" s="2749" t="s">
        <v>1417</v>
      </c>
      <c r="H485" s="2749" t="s">
        <v>1417</v>
      </c>
      <c r="I485" s="2749" t="s">
        <v>1417</v>
      </c>
      <c r="J485" s="2894">
        <v>80</v>
      </c>
      <c r="K485" s="2895">
        <v>0.02</v>
      </c>
      <c r="L485" s="2895">
        <v>0.02</v>
      </c>
      <c r="M485" s="2749" t="s">
        <v>1417</v>
      </c>
      <c r="N485" s="2749" t="s">
        <v>1417</v>
      </c>
      <c r="O485" s="2896">
        <v>0.15</v>
      </c>
      <c r="P485" s="2897" t="s">
        <v>5469</v>
      </c>
      <c r="Q485" s="2896">
        <v>0.15</v>
      </c>
      <c r="R485" s="2897" t="s">
        <v>5469</v>
      </c>
      <c r="S485" s="2749" t="s">
        <v>1417</v>
      </c>
      <c r="T485" s="2749" t="s">
        <v>1417</v>
      </c>
      <c r="U485" s="2749" t="s">
        <v>1417</v>
      </c>
      <c r="V485" s="2749" t="s">
        <v>1417</v>
      </c>
      <c r="W485" s="2898">
        <v>0.05</v>
      </c>
      <c r="X485" s="2897">
        <v>0.06</v>
      </c>
      <c r="Y485" s="2749" t="s">
        <v>1417</v>
      </c>
      <c r="Z485" s="2749" t="s">
        <v>1417</v>
      </c>
      <c r="AA485" s="2749" t="s">
        <v>1417</v>
      </c>
      <c r="AB485" s="2899">
        <v>0.06</v>
      </c>
      <c r="AC485" s="2899">
        <v>0.06</v>
      </c>
      <c r="AD485" s="2749" t="s">
        <v>1417</v>
      </c>
      <c r="AE485" s="2749" t="s">
        <v>1417</v>
      </c>
      <c r="AF485" s="2749" t="s">
        <v>1417</v>
      </c>
      <c r="AG485" s="2900">
        <v>0.1</v>
      </c>
      <c r="AH485" s="2749" t="s">
        <v>1417</v>
      </c>
      <c r="AI485" s="2749" t="s">
        <v>1417</v>
      </c>
      <c r="AJ485" s="2757" t="s">
        <v>1417</v>
      </c>
      <c r="AK485" s="2574"/>
    </row>
    <row r="486" spans="2:45" s="2405" customFormat="1" ht="48" x14ac:dyDescent="0.2">
      <c r="B486" s="5353" t="s">
        <v>5477</v>
      </c>
      <c r="C486" s="5354"/>
      <c r="D486" s="2893">
        <v>300268</v>
      </c>
      <c r="E486" s="2881">
        <v>75</v>
      </c>
      <c r="F486" s="2749" t="s">
        <v>1417</v>
      </c>
      <c r="G486" s="2749" t="s">
        <v>1417</v>
      </c>
      <c r="H486" s="2749" t="s">
        <v>1417</v>
      </c>
      <c r="I486" s="2749" t="s">
        <v>1417</v>
      </c>
      <c r="J486" s="2894">
        <v>100</v>
      </c>
      <c r="K486" s="2895">
        <v>0.02</v>
      </c>
      <c r="L486" s="2895">
        <v>0.02</v>
      </c>
      <c r="M486" s="2749" t="s">
        <v>1417</v>
      </c>
      <c r="N486" s="2749" t="s">
        <v>1417</v>
      </c>
      <c r="O486" s="2896">
        <v>0.15</v>
      </c>
      <c r="P486" s="2897" t="s">
        <v>5469</v>
      </c>
      <c r="Q486" s="2896">
        <v>0.15</v>
      </c>
      <c r="R486" s="2897" t="s">
        <v>5469</v>
      </c>
      <c r="S486" s="2749" t="s">
        <v>1417</v>
      </c>
      <c r="T486" s="2749" t="s">
        <v>1417</v>
      </c>
      <c r="U486" s="2749" t="s">
        <v>1417</v>
      </c>
      <c r="V486" s="2749" t="s">
        <v>1417</v>
      </c>
      <c r="W486" s="2898">
        <v>0.05</v>
      </c>
      <c r="X486" s="2897">
        <v>0.06</v>
      </c>
      <c r="Y486" s="2749" t="s">
        <v>1417</v>
      </c>
      <c r="Z486" s="2749" t="s">
        <v>1417</v>
      </c>
      <c r="AA486" s="2749" t="s">
        <v>1417</v>
      </c>
      <c r="AB486" s="2899">
        <v>0.06</v>
      </c>
      <c r="AC486" s="2899">
        <v>0.06</v>
      </c>
      <c r="AD486" s="2749" t="s">
        <v>1417</v>
      </c>
      <c r="AE486" s="2749" t="s">
        <v>1417</v>
      </c>
      <c r="AF486" s="2749" t="s">
        <v>1417</v>
      </c>
      <c r="AG486" s="2900">
        <v>0.1</v>
      </c>
      <c r="AH486" s="2749" t="s">
        <v>1417</v>
      </c>
      <c r="AI486" s="2749" t="s">
        <v>1417</v>
      </c>
      <c r="AJ486" s="2757" t="s">
        <v>1417</v>
      </c>
      <c r="AK486" s="2574"/>
    </row>
    <row r="487" spans="2:45" s="2405" customFormat="1" ht="48" x14ac:dyDescent="0.2">
      <c r="B487" s="5353" t="s">
        <v>5478</v>
      </c>
      <c r="C487" s="5354"/>
      <c r="D487" s="2893">
        <v>300266</v>
      </c>
      <c r="E487" s="2881">
        <v>100</v>
      </c>
      <c r="F487" s="2749" t="s">
        <v>1417</v>
      </c>
      <c r="G487" s="2749" t="s">
        <v>1417</v>
      </c>
      <c r="H487" s="2749" t="s">
        <v>1417</v>
      </c>
      <c r="I487" s="2749" t="s">
        <v>1417</v>
      </c>
      <c r="J487" s="2894">
        <v>100</v>
      </c>
      <c r="K487" s="2895">
        <v>0.02</v>
      </c>
      <c r="L487" s="2895">
        <v>0.02</v>
      </c>
      <c r="M487" s="2749" t="s">
        <v>1417</v>
      </c>
      <c r="N487" s="2749" t="s">
        <v>1417</v>
      </c>
      <c r="O487" s="2896">
        <v>0.15</v>
      </c>
      <c r="P487" s="2897" t="s">
        <v>5469</v>
      </c>
      <c r="Q487" s="2896">
        <v>0.15</v>
      </c>
      <c r="R487" s="2897" t="s">
        <v>5469</v>
      </c>
      <c r="S487" s="2749" t="s">
        <v>1417</v>
      </c>
      <c r="T487" s="2749" t="s">
        <v>1417</v>
      </c>
      <c r="U487" s="2749" t="s">
        <v>1417</v>
      </c>
      <c r="V487" s="2749" t="s">
        <v>1417</v>
      </c>
      <c r="W487" s="2898">
        <v>0.05</v>
      </c>
      <c r="X487" s="2897">
        <v>0.06</v>
      </c>
      <c r="Y487" s="2749" t="s">
        <v>1417</v>
      </c>
      <c r="Z487" s="2749" t="s">
        <v>1417</v>
      </c>
      <c r="AA487" s="2749" t="s">
        <v>1417</v>
      </c>
      <c r="AB487" s="2899">
        <v>0.06</v>
      </c>
      <c r="AC487" s="2899">
        <v>0.06</v>
      </c>
      <c r="AD487" s="2749" t="s">
        <v>1417</v>
      </c>
      <c r="AE487" s="2749" t="s">
        <v>1417</v>
      </c>
      <c r="AF487" s="2749" t="s">
        <v>1417</v>
      </c>
      <c r="AG487" s="2900">
        <v>0.1</v>
      </c>
      <c r="AH487" s="2749" t="s">
        <v>1417</v>
      </c>
      <c r="AI487" s="2749" t="s">
        <v>1417</v>
      </c>
      <c r="AJ487" s="2757" t="s">
        <v>1417</v>
      </c>
      <c r="AK487" s="2574"/>
    </row>
    <row r="488" spans="2:45" s="2405" customFormat="1" ht="48" x14ac:dyDescent="0.2">
      <c r="B488" s="5353" t="s">
        <v>5479</v>
      </c>
      <c r="C488" s="5354"/>
      <c r="D488" s="2893">
        <v>300264</v>
      </c>
      <c r="E488" s="2882">
        <v>120</v>
      </c>
      <c r="F488" s="2749" t="s">
        <v>1417</v>
      </c>
      <c r="G488" s="2749" t="s">
        <v>1417</v>
      </c>
      <c r="H488" s="2749" t="s">
        <v>1417</v>
      </c>
      <c r="I488" s="2749" t="s">
        <v>1417</v>
      </c>
      <c r="J488" s="2894">
        <v>100</v>
      </c>
      <c r="K488" s="2895">
        <v>0.02</v>
      </c>
      <c r="L488" s="2895">
        <v>0.02</v>
      </c>
      <c r="M488" s="2749" t="s">
        <v>1417</v>
      </c>
      <c r="N488" s="2749" t="s">
        <v>1417</v>
      </c>
      <c r="O488" s="2896">
        <v>0.15</v>
      </c>
      <c r="P488" s="2897" t="s">
        <v>5469</v>
      </c>
      <c r="Q488" s="2896">
        <v>0.15</v>
      </c>
      <c r="R488" s="2897" t="s">
        <v>5469</v>
      </c>
      <c r="S488" s="2749" t="s">
        <v>1417</v>
      </c>
      <c r="T488" s="2749" t="s">
        <v>1417</v>
      </c>
      <c r="U488" s="2749" t="s">
        <v>1417</v>
      </c>
      <c r="V488" s="2749" t="s">
        <v>1417</v>
      </c>
      <c r="W488" s="2898">
        <v>0.05</v>
      </c>
      <c r="X488" s="2897">
        <v>0.06</v>
      </c>
      <c r="Y488" s="2749" t="s">
        <v>1417</v>
      </c>
      <c r="Z488" s="2749" t="s">
        <v>1417</v>
      </c>
      <c r="AA488" s="2749" t="s">
        <v>1417</v>
      </c>
      <c r="AB488" s="2899">
        <v>0.06</v>
      </c>
      <c r="AC488" s="2899">
        <v>0.06</v>
      </c>
      <c r="AD488" s="2749" t="s">
        <v>1417</v>
      </c>
      <c r="AE488" s="2749" t="s">
        <v>1417</v>
      </c>
      <c r="AF488" s="2749" t="s">
        <v>1417</v>
      </c>
      <c r="AG488" s="2900">
        <v>0.1</v>
      </c>
      <c r="AH488" s="2749" t="s">
        <v>1417</v>
      </c>
      <c r="AI488" s="2749" t="s">
        <v>1417</v>
      </c>
      <c r="AJ488" s="2757" t="s">
        <v>1417</v>
      </c>
      <c r="AK488" s="2574"/>
    </row>
    <row r="489" spans="2:45" s="2405" customFormat="1" ht="48" x14ac:dyDescent="0.2">
      <c r="B489" s="5353" t="s">
        <v>5480</v>
      </c>
      <c r="C489" s="5354"/>
      <c r="D489" s="2893">
        <v>300262</v>
      </c>
      <c r="E489" s="2883">
        <v>125</v>
      </c>
      <c r="F489" s="2749" t="s">
        <v>1417</v>
      </c>
      <c r="G489" s="2749" t="s">
        <v>1417</v>
      </c>
      <c r="H489" s="2749" t="s">
        <v>1417</v>
      </c>
      <c r="I489" s="2749" t="s">
        <v>1417</v>
      </c>
      <c r="J489" s="2894">
        <v>120</v>
      </c>
      <c r="K489" s="2895">
        <v>0.02</v>
      </c>
      <c r="L489" s="2895">
        <v>0.02</v>
      </c>
      <c r="M489" s="2749" t="s">
        <v>1417</v>
      </c>
      <c r="N489" s="2749" t="s">
        <v>1417</v>
      </c>
      <c r="O489" s="2896">
        <v>0.15</v>
      </c>
      <c r="P489" s="2897" t="s">
        <v>5469</v>
      </c>
      <c r="Q489" s="2896">
        <v>0.15</v>
      </c>
      <c r="R489" s="2897" t="s">
        <v>5469</v>
      </c>
      <c r="S489" s="2749" t="s">
        <v>1417</v>
      </c>
      <c r="T489" s="2749" t="s">
        <v>1417</v>
      </c>
      <c r="U489" s="2749" t="s">
        <v>1417</v>
      </c>
      <c r="V489" s="2749" t="s">
        <v>1417</v>
      </c>
      <c r="W489" s="2898">
        <v>0.05</v>
      </c>
      <c r="X489" s="2897">
        <v>0.06</v>
      </c>
      <c r="Y489" s="2749" t="s">
        <v>1417</v>
      </c>
      <c r="Z489" s="2749" t="s">
        <v>1417</v>
      </c>
      <c r="AA489" s="2749" t="s">
        <v>1417</v>
      </c>
      <c r="AB489" s="2899">
        <v>0.06</v>
      </c>
      <c r="AC489" s="2899">
        <v>0.06</v>
      </c>
      <c r="AD489" s="2749" t="s">
        <v>1417</v>
      </c>
      <c r="AE489" s="2749" t="s">
        <v>1417</v>
      </c>
      <c r="AF489" s="2749" t="s">
        <v>1417</v>
      </c>
      <c r="AG489" s="2900">
        <v>0.1</v>
      </c>
      <c r="AH489" s="2749" t="s">
        <v>1417</v>
      </c>
      <c r="AI489" s="2749" t="s">
        <v>1417</v>
      </c>
      <c r="AJ489" s="2757" t="s">
        <v>1417</v>
      </c>
      <c r="AK489" s="2574"/>
    </row>
    <row r="490" spans="2:45" s="2405" customFormat="1" ht="48" x14ac:dyDescent="0.2">
      <c r="B490" s="5353" t="s">
        <v>5481</v>
      </c>
      <c r="C490" s="5354"/>
      <c r="D490" s="2893">
        <v>300260</v>
      </c>
      <c r="E490" s="2882">
        <v>150</v>
      </c>
      <c r="F490" s="2749" t="s">
        <v>1417</v>
      </c>
      <c r="G490" s="2749" t="s">
        <v>1417</v>
      </c>
      <c r="H490" s="2749" t="s">
        <v>1417</v>
      </c>
      <c r="I490" s="2749" t="s">
        <v>1417</v>
      </c>
      <c r="J490" s="2894">
        <v>120</v>
      </c>
      <c r="K490" s="2895">
        <v>0.02</v>
      </c>
      <c r="L490" s="2895">
        <v>0.02</v>
      </c>
      <c r="M490" s="2749" t="s">
        <v>1417</v>
      </c>
      <c r="N490" s="2749" t="s">
        <v>1417</v>
      </c>
      <c r="O490" s="2896">
        <v>0.15</v>
      </c>
      <c r="P490" s="2897" t="s">
        <v>5469</v>
      </c>
      <c r="Q490" s="2896">
        <v>0.15</v>
      </c>
      <c r="R490" s="2897" t="s">
        <v>5469</v>
      </c>
      <c r="S490" s="2749" t="s">
        <v>1417</v>
      </c>
      <c r="T490" s="2749" t="s">
        <v>1417</v>
      </c>
      <c r="U490" s="2749" t="s">
        <v>1417</v>
      </c>
      <c r="V490" s="2749" t="s">
        <v>1417</v>
      </c>
      <c r="W490" s="2898">
        <v>0.05</v>
      </c>
      <c r="X490" s="2897">
        <v>0.06</v>
      </c>
      <c r="Y490" s="2749" t="s">
        <v>1417</v>
      </c>
      <c r="Z490" s="2749" t="s">
        <v>1417</v>
      </c>
      <c r="AA490" s="2749" t="s">
        <v>1417</v>
      </c>
      <c r="AB490" s="2899">
        <v>0.06</v>
      </c>
      <c r="AC490" s="2899">
        <v>0.06</v>
      </c>
      <c r="AD490" s="2749" t="s">
        <v>1417</v>
      </c>
      <c r="AE490" s="2749" t="s">
        <v>1417</v>
      </c>
      <c r="AF490" s="2749" t="s">
        <v>1417</v>
      </c>
      <c r="AG490" s="2900">
        <v>0.1</v>
      </c>
      <c r="AH490" s="2749" t="s">
        <v>1417</v>
      </c>
      <c r="AI490" s="2749" t="s">
        <v>1417</v>
      </c>
      <c r="AJ490" s="2757" t="s">
        <v>1417</v>
      </c>
      <c r="AK490" s="2574"/>
    </row>
    <row r="491" spans="2:45" s="2405" customFormat="1" ht="48" x14ac:dyDescent="0.2">
      <c r="B491" s="5353" t="s">
        <v>5482</v>
      </c>
      <c r="C491" s="5354"/>
      <c r="D491" s="2893">
        <v>300258</v>
      </c>
      <c r="E491" s="2882">
        <v>175</v>
      </c>
      <c r="F491" s="2749" t="s">
        <v>1417</v>
      </c>
      <c r="G491" s="2749" t="s">
        <v>1417</v>
      </c>
      <c r="H491" s="2749" t="s">
        <v>1417</v>
      </c>
      <c r="I491" s="2749" t="s">
        <v>1417</v>
      </c>
      <c r="J491" s="2894">
        <v>120</v>
      </c>
      <c r="K491" s="2895">
        <v>0.02</v>
      </c>
      <c r="L491" s="2895">
        <v>0.02</v>
      </c>
      <c r="M491" s="2749" t="s">
        <v>1417</v>
      </c>
      <c r="N491" s="2749" t="s">
        <v>1417</v>
      </c>
      <c r="O491" s="2896">
        <v>0.15</v>
      </c>
      <c r="P491" s="2897" t="s">
        <v>5469</v>
      </c>
      <c r="Q491" s="2896">
        <v>0.15</v>
      </c>
      <c r="R491" s="2897" t="s">
        <v>5469</v>
      </c>
      <c r="S491" s="2749" t="s">
        <v>1417</v>
      </c>
      <c r="T491" s="2749" t="s">
        <v>1417</v>
      </c>
      <c r="U491" s="2749" t="s">
        <v>1417</v>
      </c>
      <c r="V491" s="2749" t="s">
        <v>1417</v>
      </c>
      <c r="W491" s="2898">
        <v>0.05</v>
      </c>
      <c r="X491" s="2897">
        <v>0.06</v>
      </c>
      <c r="Y491" s="2749" t="s">
        <v>1417</v>
      </c>
      <c r="Z491" s="2749" t="s">
        <v>1417</v>
      </c>
      <c r="AA491" s="2749" t="s">
        <v>1417</v>
      </c>
      <c r="AB491" s="2899">
        <v>0.06</v>
      </c>
      <c r="AC491" s="2899">
        <v>0.06</v>
      </c>
      <c r="AD491" s="2749" t="s">
        <v>1417</v>
      </c>
      <c r="AE491" s="2749" t="s">
        <v>1417</v>
      </c>
      <c r="AF491" s="2749" t="s">
        <v>1417</v>
      </c>
      <c r="AG491" s="2900">
        <v>0.1</v>
      </c>
      <c r="AH491" s="2749" t="s">
        <v>1417</v>
      </c>
      <c r="AI491" s="2749" t="s">
        <v>1417</v>
      </c>
      <c r="AJ491" s="2757" t="s">
        <v>1417</v>
      </c>
      <c r="AK491" s="2574"/>
    </row>
    <row r="492" spans="2:45" s="2405" customFormat="1" ht="48" x14ac:dyDescent="0.2">
      <c r="B492" s="5353" t="s">
        <v>5483</v>
      </c>
      <c r="C492" s="5354"/>
      <c r="D492" s="2893">
        <v>300256</v>
      </c>
      <c r="E492" s="2882">
        <v>200</v>
      </c>
      <c r="F492" s="2749" t="s">
        <v>1417</v>
      </c>
      <c r="G492" s="2749" t="s">
        <v>1417</v>
      </c>
      <c r="H492" s="2749" t="s">
        <v>1417</v>
      </c>
      <c r="I492" s="2749" t="s">
        <v>1417</v>
      </c>
      <c r="J492" s="2894">
        <v>150</v>
      </c>
      <c r="K492" s="2895">
        <v>0.02</v>
      </c>
      <c r="L492" s="2895">
        <v>0.02</v>
      </c>
      <c r="M492" s="2749" t="s">
        <v>1417</v>
      </c>
      <c r="N492" s="2749" t="s">
        <v>1417</v>
      </c>
      <c r="O492" s="2896">
        <v>0.15</v>
      </c>
      <c r="P492" s="2897" t="s">
        <v>5469</v>
      </c>
      <c r="Q492" s="2896">
        <v>0.15</v>
      </c>
      <c r="R492" s="2897" t="s">
        <v>5469</v>
      </c>
      <c r="S492" s="2749" t="s">
        <v>1417</v>
      </c>
      <c r="T492" s="2749" t="s">
        <v>1417</v>
      </c>
      <c r="U492" s="2749" t="s">
        <v>1417</v>
      </c>
      <c r="V492" s="2749" t="s">
        <v>1417</v>
      </c>
      <c r="W492" s="2898">
        <v>0.05</v>
      </c>
      <c r="X492" s="2897">
        <v>0.06</v>
      </c>
      <c r="Y492" s="2749" t="s">
        <v>1417</v>
      </c>
      <c r="Z492" s="2749" t="s">
        <v>1417</v>
      </c>
      <c r="AA492" s="2749" t="s">
        <v>1417</v>
      </c>
      <c r="AB492" s="2899">
        <v>0.06</v>
      </c>
      <c r="AC492" s="2899">
        <v>0.06</v>
      </c>
      <c r="AD492" s="2749" t="s">
        <v>1417</v>
      </c>
      <c r="AE492" s="2749" t="s">
        <v>1417</v>
      </c>
      <c r="AF492" s="2749" t="s">
        <v>1417</v>
      </c>
      <c r="AG492" s="2900">
        <v>0.1</v>
      </c>
      <c r="AH492" s="2749" t="s">
        <v>1417</v>
      </c>
      <c r="AI492" s="2749" t="s">
        <v>1417</v>
      </c>
      <c r="AJ492" s="2757" t="s">
        <v>1417</v>
      </c>
      <c r="AK492" s="2574"/>
    </row>
    <row r="493" spans="2:45" s="2405" customFormat="1" ht="48" x14ac:dyDescent="0.2">
      <c r="B493" s="5353" t="s">
        <v>5484</v>
      </c>
      <c r="C493" s="5354"/>
      <c r="D493" s="2893">
        <v>300254</v>
      </c>
      <c r="E493" s="2882">
        <v>300</v>
      </c>
      <c r="F493" s="2749" t="s">
        <v>1417</v>
      </c>
      <c r="G493" s="2749" t="s">
        <v>1417</v>
      </c>
      <c r="H493" s="2749" t="s">
        <v>1417</v>
      </c>
      <c r="I493" s="2749" t="s">
        <v>1417</v>
      </c>
      <c r="J493" s="2894">
        <v>150</v>
      </c>
      <c r="K493" s="2895">
        <v>0.02</v>
      </c>
      <c r="L493" s="2895">
        <v>0.02</v>
      </c>
      <c r="M493" s="2749" t="s">
        <v>1417</v>
      </c>
      <c r="N493" s="2749" t="s">
        <v>1417</v>
      </c>
      <c r="O493" s="2896">
        <v>0.15</v>
      </c>
      <c r="P493" s="2897" t="s">
        <v>5469</v>
      </c>
      <c r="Q493" s="2896">
        <v>0.15</v>
      </c>
      <c r="R493" s="2897" t="s">
        <v>5469</v>
      </c>
      <c r="S493" s="2749" t="s">
        <v>1417</v>
      </c>
      <c r="T493" s="2749" t="s">
        <v>1417</v>
      </c>
      <c r="U493" s="2749" t="s">
        <v>1417</v>
      </c>
      <c r="V493" s="2749" t="s">
        <v>1417</v>
      </c>
      <c r="W493" s="2898">
        <v>0.05</v>
      </c>
      <c r="X493" s="2897">
        <v>0.06</v>
      </c>
      <c r="Y493" s="2749" t="s">
        <v>1417</v>
      </c>
      <c r="Z493" s="2749" t="s">
        <v>1417</v>
      </c>
      <c r="AA493" s="2749" t="s">
        <v>1417</v>
      </c>
      <c r="AB493" s="2899">
        <v>0.06</v>
      </c>
      <c r="AC493" s="2899">
        <v>0.06</v>
      </c>
      <c r="AD493" s="2749" t="s">
        <v>1417</v>
      </c>
      <c r="AE493" s="2749" t="s">
        <v>1417</v>
      </c>
      <c r="AF493" s="2749" t="s">
        <v>1417</v>
      </c>
      <c r="AG493" s="2900">
        <v>0.1</v>
      </c>
      <c r="AH493" s="2749" t="s">
        <v>1417</v>
      </c>
      <c r="AI493" s="2749" t="s">
        <v>1417</v>
      </c>
      <c r="AJ493" s="2757" t="s">
        <v>1417</v>
      </c>
      <c r="AK493" s="2574"/>
    </row>
    <row r="494" spans="2:45" s="2405" customFormat="1" ht="48.75" thickBot="1" x14ac:dyDescent="0.25">
      <c r="B494" s="5359" t="s">
        <v>5485</v>
      </c>
      <c r="C494" s="5360"/>
      <c r="D494" s="2901">
        <v>300252</v>
      </c>
      <c r="E494" s="2884">
        <v>400</v>
      </c>
      <c r="F494" s="2759" t="s">
        <v>1417</v>
      </c>
      <c r="G494" s="2759" t="s">
        <v>1417</v>
      </c>
      <c r="H494" s="2759" t="s">
        <v>1417</v>
      </c>
      <c r="I494" s="2759" t="s">
        <v>1417</v>
      </c>
      <c r="J494" s="2902">
        <v>150</v>
      </c>
      <c r="K494" s="2903">
        <v>0.02</v>
      </c>
      <c r="L494" s="2903">
        <v>0.02</v>
      </c>
      <c r="M494" s="2759" t="s">
        <v>1417</v>
      </c>
      <c r="N494" s="2759" t="s">
        <v>1417</v>
      </c>
      <c r="O494" s="2904">
        <v>0.15</v>
      </c>
      <c r="P494" s="2905" t="s">
        <v>5469</v>
      </c>
      <c r="Q494" s="2904">
        <v>0.15</v>
      </c>
      <c r="R494" s="2905" t="s">
        <v>5469</v>
      </c>
      <c r="S494" s="2759" t="s">
        <v>1417</v>
      </c>
      <c r="T494" s="2759" t="s">
        <v>1417</v>
      </c>
      <c r="U494" s="2759" t="s">
        <v>1417</v>
      </c>
      <c r="V494" s="2759" t="s">
        <v>1417</v>
      </c>
      <c r="W494" s="2906">
        <v>0.05</v>
      </c>
      <c r="X494" s="2905">
        <v>0.06</v>
      </c>
      <c r="Y494" s="2759" t="s">
        <v>1417</v>
      </c>
      <c r="Z494" s="2759" t="s">
        <v>1417</v>
      </c>
      <c r="AA494" s="2759" t="s">
        <v>1417</v>
      </c>
      <c r="AB494" s="2907">
        <v>0.06</v>
      </c>
      <c r="AC494" s="2907">
        <v>0.06</v>
      </c>
      <c r="AD494" s="2759" t="s">
        <v>1417</v>
      </c>
      <c r="AE494" s="2759" t="s">
        <v>1417</v>
      </c>
      <c r="AF494" s="2759" t="s">
        <v>1417</v>
      </c>
      <c r="AG494" s="2908">
        <v>0.1</v>
      </c>
      <c r="AH494" s="2759" t="s">
        <v>1417</v>
      </c>
      <c r="AI494" s="2759" t="s">
        <v>1417</v>
      </c>
      <c r="AJ494" s="2763" t="s">
        <v>1417</v>
      </c>
      <c r="AK494" s="2574"/>
    </row>
    <row r="495" spans="2:45" s="2405" customFormat="1" x14ac:dyDescent="0.2">
      <c r="B495" s="2575"/>
      <c r="C495" s="2568"/>
      <c r="D495" s="2568"/>
      <c r="E495" s="2568"/>
      <c r="F495" s="2568"/>
      <c r="G495" s="2568"/>
      <c r="H495" s="2568"/>
      <c r="I495" s="2569"/>
      <c r="J495" s="2569"/>
      <c r="K495" s="2569"/>
      <c r="L495" s="2569"/>
      <c r="M495" s="2568"/>
      <c r="N495" s="2569"/>
      <c r="O495" s="2569"/>
      <c r="P495" s="2569"/>
      <c r="Q495" s="2569"/>
      <c r="R495" s="2569"/>
      <c r="S495" s="2568"/>
      <c r="T495" s="2567"/>
      <c r="U495" s="2567"/>
      <c r="V495" s="2567"/>
      <c r="W495" s="2567"/>
      <c r="X495" s="2567"/>
      <c r="Y495" s="2567"/>
      <c r="Z495" s="2567"/>
      <c r="AA495" s="2567"/>
      <c r="AB495" s="2567"/>
      <c r="AC495" s="2567"/>
      <c r="AD495" s="2567"/>
      <c r="AE495" s="2567"/>
      <c r="AF495" s="2567"/>
      <c r="AG495" s="2567"/>
      <c r="AH495" s="2567"/>
      <c r="AI495" s="2567"/>
      <c r="AJ495" s="2567"/>
      <c r="AK495" s="2574"/>
    </row>
    <row r="496" spans="2:45" s="2405" customFormat="1" x14ac:dyDescent="0.2">
      <c r="B496" s="3834" t="s">
        <v>4996</v>
      </c>
      <c r="C496" s="3835"/>
      <c r="D496" s="3883" t="s">
        <v>5202</v>
      </c>
      <c r="E496" s="3883"/>
      <c r="F496" s="3883"/>
      <c r="G496" s="3883"/>
      <c r="H496" s="3883"/>
      <c r="I496" s="3883"/>
      <c r="J496" s="3883"/>
      <c r="K496" s="3883"/>
      <c r="L496" s="3883"/>
      <c r="M496" s="3883"/>
      <c r="N496" s="3883"/>
      <c r="O496" s="3883"/>
      <c r="P496" s="3883"/>
      <c r="Q496" s="3883"/>
      <c r="R496" s="3883"/>
      <c r="S496" s="3883"/>
      <c r="T496" s="3883"/>
      <c r="U496" s="3883"/>
      <c r="V496" s="3883"/>
      <c r="W496" s="3883"/>
      <c r="X496" s="3883"/>
      <c r="Y496" s="3883"/>
      <c r="Z496" s="3883"/>
      <c r="AA496" s="3883"/>
      <c r="AB496" s="3883"/>
      <c r="AC496" s="3883"/>
      <c r="AD496" s="3883"/>
      <c r="AE496" s="3883"/>
      <c r="AF496" s="3883"/>
      <c r="AG496" s="3883"/>
      <c r="AH496" s="3883"/>
      <c r="AI496" s="3883"/>
      <c r="AJ496" s="3883"/>
      <c r="AK496" s="3883"/>
      <c r="AL496" s="3883"/>
      <c r="AM496" s="3883"/>
      <c r="AN496" s="3883"/>
      <c r="AO496" s="3883"/>
      <c r="AP496" s="3883"/>
      <c r="AQ496" s="3883"/>
      <c r="AR496" s="3883"/>
      <c r="AS496" s="3883"/>
    </row>
    <row r="497" spans="2:45" s="2405" customFormat="1" x14ac:dyDescent="0.2">
      <c r="B497" s="3834" t="s">
        <v>4997</v>
      </c>
      <c r="C497" s="3835"/>
      <c r="D497" s="3883" t="s">
        <v>5190</v>
      </c>
      <c r="E497" s="3883"/>
      <c r="F497" s="3883"/>
      <c r="G497" s="3883"/>
      <c r="H497" s="3883"/>
      <c r="I497" s="3883"/>
      <c r="J497" s="3883"/>
      <c r="K497" s="3883"/>
      <c r="L497" s="3883"/>
      <c r="M497" s="3883"/>
      <c r="N497" s="3883"/>
      <c r="O497" s="3883"/>
      <c r="P497" s="3883"/>
      <c r="Q497" s="3883"/>
      <c r="R497" s="3883"/>
      <c r="S497" s="3883"/>
      <c r="T497" s="3883"/>
      <c r="U497" s="3883"/>
      <c r="V497" s="3883"/>
      <c r="W497" s="3883"/>
      <c r="X497" s="3883"/>
      <c r="Y497" s="3883"/>
      <c r="Z497" s="3883"/>
      <c r="AA497" s="3883"/>
      <c r="AB497" s="3883"/>
      <c r="AC497" s="3883"/>
      <c r="AD497" s="3883"/>
      <c r="AE497" s="3883"/>
      <c r="AF497" s="3883"/>
      <c r="AG497" s="3883"/>
      <c r="AH497" s="3883"/>
      <c r="AI497" s="3883"/>
      <c r="AJ497" s="3883"/>
      <c r="AK497" s="3883"/>
      <c r="AL497" s="3883"/>
      <c r="AM497" s="3883"/>
      <c r="AN497" s="3883"/>
      <c r="AO497" s="3883"/>
      <c r="AP497" s="3883"/>
      <c r="AQ497" s="3883"/>
      <c r="AR497" s="3883"/>
      <c r="AS497" s="3883"/>
    </row>
    <row r="498" spans="2:45" s="2405" customFormat="1" ht="15.75" thickBot="1" x14ac:dyDescent="0.25">
      <c r="B498" s="3938"/>
      <c r="C498" s="3939"/>
      <c r="D498" s="3940"/>
      <c r="E498" s="3940"/>
      <c r="F498" s="3940"/>
      <c r="G498" s="3940"/>
      <c r="H498" s="2576"/>
      <c r="I498" s="2576"/>
      <c r="J498" s="2576"/>
      <c r="K498" s="2576"/>
      <c r="L498" s="2576"/>
      <c r="M498" s="2576"/>
      <c r="N498" s="2576"/>
      <c r="O498" s="2576"/>
      <c r="P498" s="2576"/>
      <c r="Q498" s="2576"/>
      <c r="R498" s="2576"/>
      <c r="S498" s="2576"/>
      <c r="T498" s="2577"/>
      <c r="U498" s="2577"/>
      <c r="V498" s="2577"/>
      <c r="W498" s="2577"/>
      <c r="X498" s="2577"/>
      <c r="Y498" s="2577"/>
      <c r="Z498" s="2577"/>
      <c r="AA498" s="2577"/>
      <c r="AB498" s="2577"/>
      <c r="AC498" s="2577"/>
      <c r="AD498" s="2577"/>
      <c r="AE498" s="2577"/>
      <c r="AF498" s="2577"/>
      <c r="AG498" s="2577"/>
      <c r="AH498" s="2577"/>
      <c r="AI498" s="2577"/>
      <c r="AJ498" s="2577"/>
      <c r="AK498" s="2579"/>
    </row>
    <row r="499" spans="2:45" s="2454" customFormat="1" x14ac:dyDescent="0.2">
      <c r="B499" s="3957"/>
      <c r="C499" s="3957"/>
      <c r="D499" s="2877"/>
      <c r="E499" s="2877"/>
      <c r="F499" s="2877"/>
      <c r="G499" s="2878"/>
      <c r="H499" s="2879"/>
      <c r="I499" s="2877"/>
      <c r="J499" s="2877"/>
    </row>
    <row r="500" spans="2:45" s="2454" customFormat="1" ht="13.5" thickBot="1" x14ac:dyDescent="0.25">
      <c r="B500" s="2877"/>
      <c r="C500" s="2877"/>
      <c r="D500" s="2877"/>
      <c r="E500" s="2877"/>
      <c r="F500" s="2877"/>
      <c r="G500" s="2878"/>
      <c r="H500" s="2879"/>
      <c r="I500" s="2877"/>
      <c r="J500" s="2877"/>
    </row>
    <row r="501" spans="2:45" s="2405" customFormat="1" ht="13.5" customHeight="1" x14ac:dyDescent="0.2">
      <c r="B501" s="3839" t="s">
        <v>5005</v>
      </c>
      <c r="C501" s="3840"/>
      <c r="D501" s="3840"/>
      <c r="E501" s="3840"/>
      <c r="F501" s="3840"/>
      <c r="G501" s="3840"/>
      <c r="H501" s="3840"/>
      <c r="I501" s="3840"/>
      <c r="J501" s="3840"/>
      <c r="K501" s="3840"/>
      <c r="L501" s="3840"/>
      <c r="M501" s="3840"/>
      <c r="N501" s="3840"/>
      <c r="O501" s="3840"/>
      <c r="P501" s="3840"/>
      <c r="Q501" s="3840"/>
      <c r="R501" s="3840"/>
      <c r="S501" s="3840"/>
      <c r="T501" s="3840"/>
      <c r="U501" s="3840"/>
      <c r="V501" s="3840"/>
      <c r="W501" s="3840"/>
      <c r="X501" s="3840"/>
      <c r="Y501" s="3840"/>
      <c r="Z501" s="3840"/>
      <c r="AA501" s="3840"/>
      <c r="AB501" s="3840"/>
      <c r="AC501" s="3840"/>
      <c r="AD501" s="3840"/>
      <c r="AE501" s="3840"/>
      <c r="AF501" s="3840"/>
      <c r="AG501" s="3840"/>
      <c r="AH501" s="3840"/>
      <c r="AI501" s="3840"/>
      <c r="AJ501" s="3840"/>
      <c r="AK501" s="3841"/>
    </row>
    <row r="502" spans="2:45" s="2405" customFormat="1" ht="13.5" customHeight="1" x14ac:dyDescent="0.2">
      <c r="B502" s="2572"/>
      <c r="C502" s="2661"/>
      <c r="D502" s="2661"/>
      <c r="E502" s="2661"/>
      <c r="F502" s="2661"/>
      <c r="G502" s="2573"/>
      <c r="H502" s="2573"/>
      <c r="I502" s="2573"/>
      <c r="J502" s="2573"/>
      <c r="K502" s="2573"/>
      <c r="L502" s="2573"/>
      <c r="M502" s="2573"/>
      <c r="N502" s="2573"/>
      <c r="O502" s="2573"/>
      <c r="P502" s="2573"/>
      <c r="Q502" s="2573"/>
      <c r="R502" s="2573"/>
      <c r="S502" s="2573"/>
      <c r="T502" s="2573"/>
      <c r="U502" s="2573"/>
      <c r="V502" s="2573"/>
      <c r="W502" s="2573"/>
      <c r="X502" s="2573"/>
      <c r="Y502" s="2573"/>
      <c r="Z502" s="2573"/>
      <c r="AA502" s="2573"/>
      <c r="AB502" s="2573"/>
      <c r="AC502" s="2573"/>
      <c r="AD502" s="2573"/>
      <c r="AE502" s="2573"/>
      <c r="AF502" s="2573"/>
      <c r="AG502" s="2573"/>
      <c r="AH502" s="2573"/>
      <c r="AI502" s="2573"/>
      <c r="AJ502" s="2573"/>
      <c r="AK502" s="2574"/>
    </row>
    <row r="503" spans="2:45" s="2405" customFormat="1" ht="13.5" customHeight="1" x14ac:dyDescent="0.2">
      <c r="B503" s="2572" t="s">
        <v>4992</v>
      </c>
      <c r="C503" s="2661"/>
      <c r="D503" s="3962" t="s">
        <v>5168</v>
      </c>
      <c r="E503" s="3962"/>
      <c r="F503" s="3962"/>
      <c r="G503" s="2573"/>
      <c r="H503" s="2573"/>
      <c r="I503" s="2573"/>
      <c r="J503" s="2573"/>
      <c r="K503" s="2573"/>
      <c r="L503" s="2573"/>
      <c r="M503" s="2573"/>
      <c r="N503" s="2573"/>
      <c r="O503" s="2573"/>
      <c r="P503" s="2573"/>
      <c r="Q503" s="2573"/>
      <c r="R503" s="2573"/>
      <c r="S503" s="2573"/>
      <c r="T503" s="2573"/>
      <c r="U503" s="2573"/>
      <c r="V503" s="2573"/>
      <c r="W503" s="2573"/>
      <c r="X503" s="2573"/>
      <c r="Y503" s="2573"/>
      <c r="Z503" s="2573"/>
      <c r="AA503" s="2573"/>
      <c r="AB503" s="2573"/>
      <c r="AC503" s="2573"/>
      <c r="AD503" s="2573"/>
      <c r="AE503" s="2573"/>
      <c r="AF503" s="2573"/>
      <c r="AG503" s="2573"/>
      <c r="AH503" s="2573"/>
      <c r="AI503" s="2573"/>
      <c r="AJ503" s="2573"/>
      <c r="AK503" s="2574"/>
    </row>
    <row r="504" spans="2:45" s="2405" customFormat="1" ht="24" customHeight="1" thickBot="1" x14ac:dyDescent="0.25">
      <c r="B504" s="3863" t="s">
        <v>5006</v>
      </c>
      <c r="C504" s="3864"/>
      <c r="D504" s="3972">
        <v>41388</v>
      </c>
      <c r="E504" s="3973"/>
      <c r="F504" s="2661"/>
      <c r="G504" s="2573"/>
      <c r="H504" s="2573"/>
      <c r="I504" s="2573"/>
      <c r="J504" s="2573"/>
      <c r="K504" s="2573"/>
      <c r="L504" s="2573"/>
      <c r="M504" s="2573"/>
      <c r="N504" s="2573"/>
      <c r="O504" s="2573"/>
      <c r="P504" s="2573"/>
      <c r="Q504" s="2573"/>
      <c r="R504" s="2573"/>
      <c r="S504" s="2573"/>
      <c r="T504" s="2573"/>
      <c r="U504" s="2573"/>
      <c r="V504" s="2573"/>
      <c r="W504" s="2573"/>
      <c r="X504" s="2573"/>
      <c r="Y504" s="2573"/>
      <c r="Z504" s="2573"/>
      <c r="AA504" s="2573"/>
      <c r="AB504" s="2573"/>
      <c r="AC504" s="2573"/>
      <c r="AD504" s="2573"/>
      <c r="AE504" s="2573"/>
      <c r="AF504" s="2573"/>
      <c r="AG504" s="2573"/>
      <c r="AH504" s="2573"/>
      <c r="AI504" s="2573"/>
      <c r="AJ504" s="2573"/>
      <c r="AK504" s="2574"/>
    </row>
    <row r="505" spans="2:45" s="2405" customFormat="1" ht="119.25" customHeight="1" thickBot="1" x14ac:dyDescent="0.25">
      <c r="B505" s="3844" t="s">
        <v>5007</v>
      </c>
      <c r="C505" s="3871"/>
      <c r="D505" s="3963" t="s">
        <v>5182</v>
      </c>
      <c r="E505" s="3964"/>
      <c r="F505" s="3964"/>
      <c r="G505" s="3964"/>
      <c r="H505" s="3964"/>
      <c r="I505" s="3964"/>
      <c r="J505" s="3964"/>
      <c r="K505" s="3964"/>
      <c r="L505" s="3964"/>
      <c r="M505" s="3964"/>
      <c r="N505" s="3964"/>
      <c r="O505" s="3964"/>
      <c r="P505" s="3964"/>
      <c r="Q505" s="3965"/>
      <c r="R505" s="2573"/>
      <c r="S505" s="2573"/>
      <c r="T505" s="2573"/>
      <c r="U505" s="2573"/>
      <c r="V505" s="2573"/>
      <c r="W505" s="2573"/>
      <c r="X505" s="2573"/>
      <c r="Y505" s="2573"/>
      <c r="Z505" s="2573"/>
      <c r="AA505" s="2573"/>
      <c r="AB505" s="2573"/>
      <c r="AC505" s="2573"/>
      <c r="AD505" s="2573"/>
      <c r="AE505" s="2573"/>
      <c r="AF505" s="2573"/>
      <c r="AG505" s="2573"/>
      <c r="AH505" s="2573"/>
      <c r="AI505" s="2573"/>
      <c r="AJ505" s="2573"/>
      <c r="AK505" s="2574"/>
    </row>
    <row r="506" spans="2:45" s="2405" customFormat="1" ht="13.5" customHeight="1" thickBot="1" x14ac:dyDescent="0.25">
      <c r="B506" s="3865"/>
      <c r="C506" s="3849"/>
      <c r="D506" s="3849"/>
      <c r="E506" s="3849"/>
      <c r="F506" s="3849"/>
      <c r="G506" s="3849"/>
      <c r="H506" s="3849"/>
      <c r="I506" s="3849"/>
      <c r="J506" s="3849"/>
      <c r="K506" s="3849"/>
      <c r="L506" s="3849"/>
      <c r="M506" s="3849"/>
      <c r="N506" s="3849"/>
      <c r="O506" s="3849"/>
      <c r="P506" s="3849"/>
      <c r="Q506" s="3849"/>
      <c r="R506" s="2573"/>
      <c r="S506" s="2573"/>
      <c r="T506" s="2573"/>
      <c r="U506" s="2573"/>
      <c r="V506" s="2573"/>
      <c r="W506" s="2573"/>
      <c r="X506" s="2573"/>
      <c r="Y506" s="2573"/>
      <c r="Z506" s="2573"/>
      <c r="AA506" s="2573"/>
      <c r="AB506" s="2573"/>
      <c r="AC506" s="2573"/>
      <c r="AD506" s="2573"/>
      <c r="AE506" s="2573"/>
      <c r="AF506" s="2573"/>
      <c r="AG506" s="2573"/>
      <c r="AH506" s="2573"/>
      <c r="AI506" s="2573"/>
      <c r="AJ506" s="2573"/>
      <c r="AK506" s="2574"/>
    </row>
    <row r="507" spans="2:45" s="2405" customFormat="1" ht="13.5" customHeight="1" thickBot="1" x14ac:dyDescent="0.25">
      <c r="B507" s="3827" t="s">
        <v>5008</v>
      </c>
      <c r="C507" s="3827"/>
      <c r="D507" s="3827" t="s">
        <v>4998</v>
      </c>
      <c r="E507" s="3827" t="s">
        <v>5009</v>
      </c>
      <c r="F507" s="3850" t="s">
        <v>224</v>
      </c>
      <c r="G507" s="3850"/>
      <c r="H507" s="3850"/>
      <c r="I507" s="3850"/>
      <c r="J507" s="3850"/>
      <c r="K507" s="3850"/>
      <c r="L507" s="3850"/>
      <c r="M507" s="3850"/>
      <c r="N507" s="3850"/>
      <c r="O507" s="3850"/>
      <c r="P507" s="3850"/>
      <c r="Q507" s="3850"/>
      <c r="R507" s="3850"/>
      <c r="S507" s="3850" t="s">
        <v>340</v>
      </c>
      <c r="T507" s="3850"/>
      <c r="U507" s="3850"/>
      <c r="V507" s="3850"/>
      <c r="W507" s="3850"/>
      <c r="X507" s="3850"/>
      <c r="Y507" s="3850"/>
      <c r="Z507" s="3850"/>
      <c r="AA507" s="3850"/>
      <c r="AB507" s="3850"/>
      <c r="AC507" s="3850"/>
      <c r="AD507" s="3850" t="s">
        <v>225</v>
      </c>
      <c r="AE507" s="3850"/>
      <c r="AF507" s="3850"/>
      <c r="AG507" s="3850"/>
      <c r="AH507" s="3851" t="s">
        <v>4993</v>
      </c>
      <c r="AI507" s="3851"/>
      <c r="AJ507" s="3851"/>
      <c r="AK507" s="2574"/>
    </row>
    <row r="508" spans="2:45" s="2405" customFormat="1" ht="27.75" customHeight="1" thickBot="1" x14ac:dyDescent="0.25">
      <c r="B508" s="3828"/>
      <c r="C508" s="3828"/>
      <c r="D508" s="3828"/>
      <c r="E508" s="3828"/>
      <c r="F508" s="3828" t="s">
        <v>5010</v>
      </c>
      <c r="G508" s="3828" t="s">
        <v>5011</v>
      </c>
      <c r="H508" s="3827" t="s">
        <v>5012</v>
      </c>
      <c r="I508" s="3830" t="s">
        <v>5013</v>
      </c>
      <c r="J508" s="3830" t="s">
        <v>5014</v>
      </c>
      <c r="K508" s="3829" t="s">
        <v>5015</v>
      </c>
      <c r="L508" s="3829" t="s">
        <v>5016</v>
      </c>
      <c r="M508" s="3830" t="s">
        <v>5017</v>
      </c>
      <c r="N508" s="3830"/>
      <c r="O508" s="3829" t="s">
        <v>5018</v>
      </c>
      <c r="P508" s="3829" t="s">
        <v>5019</v>
      </c>
      <c r="Q508" s="3829" t="s">
        <v>5020</v>
      </c>
      <c r="R508" s="3829" t="s">
        <v>5021</v>
      </c>
      <c r="S508" s="3827" t="s">
        <v>5022</v>
      </c>
      <c r="T508" s="3827" t="s">
        <v>5023</v>
      </c>
      <c r="U508" s="3827" t="s">
        <v>5024</v>
      </c>
      <c r="V508" s="3827" t="s">
        <v>5025</v>
      </c>
      <c r="W508" s="3827" t="s">
        <v>5026</v>
      </c>
      <c r="X508" s="3827" t="s">
        <v>5027</v>
      </c>
      <c r="Y508" s="3827" t="s">
        <v>5028</v>
      </c>
      <c r="Z508" s="3827" t="s">
        <v>5029</v>
      </c>
      <c r="AA508" s="3827" t="s">
        <v>5030</v>
      </c>
      <c r="AB508" s="3830" t="s">
        <v>5031</v>
      </c>
      <c r="AC508" s="3830" t="s">
        <v>5032</v>
      </c>
      <c r="AD508" s="3827" t="s">
        <v>5033</v>
      </c>
      <c r="AE508" s="3827" t="s">
        <v>5034</v>
      </c>
      <c r="AF508" s="3827" t="s">
        <v>5035</v>
      </c>
      <c r="AG508" s="3827" t="s">
        <v>5036</v>
      </c>
      <c r="AH508" s="3827" t="s">
        <v>1154</v>
      </c>
      <c r="AI508" s="3827" t="s">
        <v>4994</v>
      </c>
      <c r="AJ508" s="3827" t="s">
        <v>4995</v>
      </c>
      <c r="AK508" s="2574"/>
    </row>
    <row r="509" spans="2:45" s="2405" customFormat="1" ht="31.5" customHeight="1" thickBot="1" x14ac:dyDescent="0.25">
      <c r="B509" s="3828"/>
      <c r="C509" s="3828"/>
      <c r="D509" s="3828"/>
      <c r="E509" s="3828"/>
      <c r="F509" s="3828"/>
      <c r="G509" s="3828"/>
      <c r="H509" s="3828"/>
      <c r="I509" s="3829"/>
      <c r="J509" s="3829"/>
      <c r="K509" s="3829"/>
      <c r="L509" s="3829"/>
      <c r="M509" s="2658" t="s">
        <v>5037</v>
      </c>
      <c r="N509" s="2657" t="s">
        <v>2798</v>
      </c>
      <c r="O509" s="3829"/>
      <c r="P509" s="3829"/>
      <c r="Q509" s="3829"/>
      <c r="R509" s="3829"/>
      <c r="S509" s="3828"/>
      <c r="T509" s="3828"/>
      <c r="U509" s="3828"/>
      <c r="V509" s="3828"/>
      <c r="W509" s="3828"/>
      <c r="X509" s="3828"/>
      <c r="Y509" s="3828"/>
      <c r="Z509" s="3828"/>
      <c r="AA509" s="3828"/>
      <c r="AB509" s="3829"/>
      <c r="AC509" s="3829"/>
      <c r="AD509" s="3828"/>
      <c r="AE509" s="3828"/>
      <c r="AF509" s="3828"/>
      <c r="AG509" s="3828"/>
      <c r="AH509" s="3828"/>
      <c r="AI509" s="3828"/>
      <c r="AJ509" s="3828"/>
      <c r="AK509" s="2574"/>
    </row>
    <row r="510" spans="2:45" s="2405" customFormat="1" ht="13.5" customHeight="1" x14ac:dyDescent="0.2">
      <c r="B510" s="3980" t="s">
        <v>5183</v>
      </c>
      <c r="C510" s="3981"/>
      <c r="D510" s="2744">
        <v>300305</v>
      </c>
      <c r="E510" s="2581">
        <v>15</v>
      </c>
      <c r="F510" s="2745" t="s">
        <v>1417</v>
      </c>
      <c r="G510" s="2745" t="s">
        <v>1417</v>
      </c>
      <c r="H510" s="2745" t="s">
        <v>1417</v>
      </c>
      <c r="I510" s="2745" t="s">
        <v>1417</v>
      </c>
      <c r="J510" s="2745" t="s">
        <v>1417</v>
      </c>
      <c r="K510" s="2688">
        <v>0.04</v>
      </c>
      <c r="L510" s="2745" t="s">
        <v>1417</v>
      </c>
      <c r="M510" s="2745" t="s">
        <v>1417</v>
      </c>
      <c r="N510" s="2745" t="s">
        <v>1417</v>
      </c>
      <c r="O510" s="2753">
        <v>0.15</v>
      </c>
      <c r="P510" s="2753">
        <v>0.15</v>
      </c>
      <c r="Q510" s="2745" t="s">
        <v>1417</v>
      </c>
      <c r="R510" s="2745" t="s">
        <v>1417</v>
      </c>
      <c r="S510" s="2745" t="s">
        <v>1417</v>
      </c>
      <c r="T510" s="2745" t="s">
        <v>1417</v>
      </c>
      <c r="U510" s="2745" t="s">
        <v>1417</v>
      </c>
      <c r="V510" s="2745" t="s">
        <v>1417</v>
      </c>
      <c r="W510" s="2754">
        <v>0.05</v>
      </c>
      <c r="X510" s="2745" t="s">
        <v>1417</v>
      </c>
      <c r="Y510" s="2745" t="s">
        <v>1417</v>
      </c>
      <c r="Z510" s="2745" t="s">
        <v>1417</v>
      </c>
      <c r="AA510" s="2745" t="s">
        <v>1417</v>
      </c>
      <c r="AB510" s="2755">
        <v>0.06</v>
      </c>
      <c r="AC510" s="2745" t="s">
        <v>1417</v>
      </c>
      <c r="AD510" s="2745" t="s">
        <v>1417</v>
      </c>
      <c r="AE510" s="2745" t="s">
        <v>1417</v>
      </c>
      <c r="AF510" s="2745" t="s">
        <v>1417</v>
      </c>
      <c r="AG510" s="2745">
        <v>0.1</v>
      </c>
      <c r="AH510" s="2745" t="s">
        <v>1417</v>
      </c>
      <c r="AI510" s="2745" t="s">
        <v>1417</v>
      </c>
      <c r="AJ510" s="2756" t="s">
        <v>1417</v>
      </c>
      <c r="AK510" s="2574"/>
    </row>
    <row r="511" spans="2:45" s="2405" customFormat="1" ht="13.5" customHeight="1" x14ac:dyDescent="0.2">
      <c r="B511" s="3914" t="s">
        <v>5184</v>
      </c>
      <c r="C511" s="3915"/>
      <c r="D511" s="2748">
        <v>300305</v>
      </c>
      <c r="E511" s="2558">
        <v>20</v>
      </c>
      <c r="F511" s="2749" t="s">
        <v>1417</v>
      </c>
      <c r="G511" s="2749" t="s">
        <v>1417</v>
      </c>
      <c r="H511" s="2749" t="s">
        <v>1417</v>
      </c>
      <c r="I511" s="2749" t="s">
        <v>1417</v>
      </c>
      <c r="J511" s="2749" t="s">
        <v>1417</v>
      </c>
      <c r="K511" s="2559">
        <v>0.04</v>
      </c>
      <c r="L511" s="2749" t="s">
        <v>1417</v>
      </c>
      <c r="M511" s="2749" t="s">
        <v>1417</v>
      </c>
      <c r="N511" s="2749" t="s">
        <v>1417</v>
      </c>
      <c r="O511" s="2750">
        <v>0.15</v>
      </c>
      <c r="P511" s="2750">
        <v>0.15</v>
      </c>
      <c r="Q511" s="2749" t="s">
        <v>1417</v>
      </c>
      <c r="R511" s="2749" t="s">
        <v>1417</v>
      </c>
      <c r="S511" s="2749" t="s">
        <v>1417</v>
      </c>
      <c r="T511" s="2749" t="s">
        <v>1417</v>
      </c>
      <c r="U511" s="2749" t="s">
        <v>1417</v>
      </c>
      <c r="V511" s="2749" t="s">
        <v>1417</v>
      </c>
      <c r="W511" s="2751">
        <v>0.05</v>
      </c>
      <c r="X511" s="2749" t="s">
        <v>1417</v>
      </c>
      <c r="Y511" s="2749" t="s">
        <v>1417</v>
      </c>
      <c r="Z511" s="2749" t="s">
        <v>1417</v>
      </c>
      <c r="AA511" s="2749" t="s">
        <v>1417</v>
      </c>
      <c r="AB511" s="2752">
        <v>0.06</v>
      </c>
      <c r="AC511" s="2749" t="s">
        <v>1417</v>
      </c>
      <c r="AD511" s="2749" t="s">
        <v>1417</v>
      </c>
      <c r="AE511" s="2749" t="s">
        <v>1417</v>
      </c>
      <c r="AF511" s="2749" t="s">
        <v>1417</v>
      </c>
      <c r="AG511" s="2749">
        <v>0.1</v>
      </c>
      <c r="AH511" s="2749" t="s">
        <v>1417</v>
      </c>
      <c r="AI511" s="2749" t="s">
        <v>1417</v>
      </c>
      <c r="AJ511" s="2757" t="s">
        <v>1417</v>
      </c>
      <c r="AK511" s="2574"/>
    </row>
    <row r="512" spans="2:45" s="2405" customFormat="1" ht="13.5" customHeight="1" x14ac:dyDescent="0.2">
      <c r="B512" s="3914" t="s">
        <v>5185</v>
      </c>
      <c r="C512" s="3915"/>
      <c r="D512" s="2748">
        <v>300305</v>
      </c>
      <c r="E512" s="2558">
        <v>30</v>
      </c>
      <c r="F512" s="2749" t="s">
        <v>1417</v>
      </c>
      <c r="G512" s="2749" t="s">
        <v>1417</v>
      </c>
      <c r="H512" s="2749" t="s">
        <v>1417</v>
      </c>
      <c r="I512" s="2749" t="s">
        <v>1417</v>
      </c>
      <c r="J512" s="2749" t="s">
        <v>1417</v>
      </c>
      <c r="K512" s="2559">
        <v>0.04</v>
      </c>
      <c r="L512" s="2749" t="s">
        <v>1417</v>
      </c>
      <c r="M512" s="2749" t="s">
        <v>1417</v>
      </c>
      <c r="N512" s="2749" t="s">
        <v>1417</v>
      </c>
      <c r="O512" s="2750">
        <v>0.15</v>
      </c>
      <c r="P512" s="2750">
        <v>0.15</v>
      </c>
      <c r="Q512" s="2749" t="s">
        <v>1417</v>
      </c>
      <c r="R512" s="2749" t="s">
        <v>1417</v>
      </c>
      <c r="S512" s="2749" t="s">
        <v>1417</v>
      </c>
      <c r="T512" s="2749" t="s">
        <v>1417</v>
      </c>
      <c r="U512" s="2749" t="s">
        <v>1417</v>
      </c>
      <c r="V512" s="2749" t="s">
        <v>1417</v>
      </c>
      <c r="W512" s="2751">
        <v>0.05</v>
      </c>
      <c r="X512" s="2749" t="s">
        <v>1417</v>
      </c>
      <c r="Y512" s="2749" t="s">
        <v>1417</v>
      </c>
      <c r="Z512" s="2749" t="s">
        <v>1417</v>
      </c>
      <c r="AA512" s="2749" t="s">
        <v>1417</v>
      </c>
      <c r="AB512" s="2752">
        <v>0.06</v>
      </c>
      <c r="AC512" s="2749" t="s">
        <v>1417</v>
      </c>
      <c r="AD512" s="2749" t="s">
        <v>1417</v>
      </c>
      <c r="AE512" s="2749" t="s">
        <v>1417</v>
      </c>
      <c r="AF512" s="2749" t="s">
        <v>1417</v>
      </c>
      <c r="AG512" s="2749">
        <v>0.1</v>
      </c>
      <c r="AH512" s="2749" t="s">
        <v>1417</v>
      </c>
      <c r="AI512" s="2749" t="s">
        <v>1417</v>
      </c>
      <c r="AJ512" s="2757" t="s">
        <v>1417</v>
      </c>
      <c r="AK512" s="2574"/>
    </row>
    <row r="513" spans="2:37" s="2405" customFormat="1" ht="13.5" customHeight="1" x14ac:dyDescent="0.2">
      <c r="B513" s="3914" t="s">
        <v>5186</v>
      </c>
      <c r="C513" s="3915"/>
      <c r="D513" s="2748">
        <v>300306</v>
      </c>
      <c r="E513" s="2558">
        <v>50</v>
      </c>
      <c r="F513" s="2749" t="s">
        <v>1417</v>
      </c>
      <c r="G513" s="2749" t="s">
        <v>1417</v>
      </c>
      <c r="H513" s="2749" t="s">
        <v>1417</v>
      </c>
      <c r="I513" s="2749" t="s">
        <v>1417</v>
      </c>
      <c r="J513" s="2749" t="s">
        <v>1417</v>
      </c>
      <c r="K513" s="2559">
        <v>0.04</v>
      </c>
      <c r="L513" s="2749" t="s">
        <v>1417</v>
      </c>
      <c r="M513" s="2749" t="s">
        <v>1417</v>
      </c>
      <c r="N513" s="2749" t="s">
        <v>1417</v>
      </c>
      <c r="O513" s="2750">
        <v>0.15</v>
      </c>
      <c r="P513" s="2750">
        <v>0.15</v>
      </c>
      <c r="Q513" s="2749" t="s">
        <v>1417</v>
      </c>
      <c r="R513" s="2749" t="s">
        <v>1417</v>
      </c>
      <c r="S513" s="2749" t="s">
        <v>1417</v>
      </c>
      <c r="T513" s="2749" t="s">
        <v>1417</v>
      </c>
      <c r="U513" s="2749" t="s">
        <v>1417</v>
      </c>
      <c r="V513" s="2749" t="s">
        <v>1417</v>
      </c>
      <c r="W513" s="2751">
        <v>0.05</v>
      </c>
      <c r="X513" s="2749" t="s">
        <v>1417</v>
      </c>
      <c r="Y513" s="2749" t="s">
        <v>1417</v>
      </c>
      <c r="Z513" s="2749" t="s">
        <v>1417</v>
      </c>
      <c r="AA513" s="2749" t="s">
        <v>1417</v>
      </c>
      <c r="AB513" s="2752">
        <v>0.06</v>
      </c>
      <c r="AC513" s="2749" t="s">
        <v>1417</v>
      </c>
      <c r="AD513" s="2749" t="s">
        <v>1417</v>
      </c>
      <c r="AE513" s="2749" t="s">
        <v>1417</v>
      </c>
      <c r="AF513" s="2749" t="s">
        <v>1417</v>
      </c>
      <c r="AG513" s="2749">
        <v>0.1</v>
      </c>
      <c r="AH513" s="2749" t="s">
        <v>1417</v>
      </c>
      <c r="AI513" s="2749" t="s">
        <v>1417</v>
      </c>
      <c r="AJ513" s="2757" t="s">
        <v>1417</v>
      </c>
      <c r="AK513" s="2574"/>
    </row>
    <row r="514" spans="2:37" s="2405" customFormat="1" ht="13.5" customHeight="1" x14ac:dyDescent="0.2">
      <c r="B514" s="3914" t="s">
        <v>5187</v>
      </c>
      <c r="C514" s="3915"/>
      <c r="D514" s="2748">
        <v>300307</v>
      </c>
      <c r="E514" s="2558">
        <v>80</v>
      </c>
      <c r="F514" s="2749" t="s">
        <v>1417</v>
      </c>
      <c r="G514" s="2749" t="s">
        <v>1417</v>
      </c>
      <c r="H514" s="2749" t="s">
        <v>1417</v>
      </c>
      <c r="I514" s="2749" t="s">
        <v>1417</v>
      </c>
      <c r="J514" s="2749" t="s">
        <v>1417</v>
      </c>
      <c r="K514" s="2559">
        <v>0.04</v>
      </c>
      <c r="L514" s="2749" t="s">
        <v>1417</v>
      </c>
      <c r="M514" s="2749" t="s">
        <v>1417</v>
      </c>
      <c r="N514" s="2749" t="s">
        <v>1417</v>
      </c>
      <c r="O514" s="2750">
        <v>0.15</v>
      </c>
      <c r="P514" s="2750">
        <v>0.15</v>
      </c>
      <c r="Q514" s="2749" t="s">
        <v>1417</v>
      </c>
      <c r="R514" s="2749" t="s">
        <v>1417</v>
      </c>
      <c r="S514" s="2749" t="s">
        <v>1417</v>
      </c>
      <c r="T514" s="2749" t="s">
        <v>1417</v>
      </c>
      <c r="U514" s="2749" t="s">
        <v>1417</v>
      </c>
      <c r="V514" s="2749" t="s">
        <v>1417</v>
      </c>
      <c r="W514" s="2751">
        <v>0.05</v>
      </c>
      <c r="X514" s="2749" t="s">
        <v>1417</v>
      </c>
      <c r="Y514" s="2749" t="s">
        <v>1417</v>
      </c>
      <c r="Z514" s="2749" t="s">
        <v>1417</v>
      </c>
      <c r="AA514" s="2749" t="s">
        <v>1417</v>
      </c>
      <c r="AB514" s="2752">
        <v>0.06</v>
      </c>
      <c r="AC514" s="2749" t="s">
        <v>1417</v>
      </c>
      <c r="AD514" s="2749" t="s">
        <v>1417</v>
      </c>
      <c r="AE514" s="2749" t="s">
        <v>1417</v>
      </c>
      <c r="AF514" s="2749" t="s">
        <v>1417</v>
      </c>
      <c r="AG514" s="2749">
        <v>0.1</v>
      </c>
      <c r="AH514" s="2749" t="s">
        <v>1417</v>
      </c>
      <c r="AI514" s="2749" t="s">
        <v>1417</v>
      </c>
      <c r="AJ514" s="2757" t="s">
        <v>1417</v>
      </c>
      <c r="AK514" s="2574"/>
    </row>
    <row r="515" spans="2:37" s="2405" customFormat="1" ht="13.5" customHeight="1" thickBot="1" x14ac:dyDescent="0.25">
      <c r="B515" s="3909" t="s">
        <v>5188</v>
      </c>
      <c r="C515" s="3910"/>
      <c r="D515" s="2758">
        <v>30038</v>
      </c>
      <c r="E515" s="2605">
        <v>100</v>
      </c>
      <c r="F515" s="2759" t="s">
        <v>1417</v>
      </c>
      <c r="G515" s="2759" t="s">
        <v>1417</v>
      </c>
      <c r="H515" s="2759" t="s">
        <v>1417</v>
      </c>
      <c r="I515" s="2759" t="s">
        <v>1417</v>
      </c>
      <c r="J515" s="2759" t="s">
        <v>1417</v>
      </c>
      <c r="K515" s="2606">
        <v>0.04</v>
      </c>
      <c r="L515" s="2759" t="s">
        <v>1417</v>
      </c>
      <c r="M515" s="2759" t="s">
        <v>1417</v>
      </c>
      <c r="N515" s="2759" t="s">
        <v>1417</v>
      </c>
      <c r="O515" s="2760">
        <v>0.15</v>
      </c>
      <c r="P515" s="2760">
        <v>0.15</v>
      </c>
      <c r="Q515" s="2759" t="s">
        <v>1417</v>
      </c>
      <c r="R515" s="2759" t="s">
        <v>1417</v>
      </c>
      <c r="S515" s="2759" t="s">
        <v>1417</v>
      </c>
      <c r="T515" s="2759" t="s">
        <v>1417</v>
      </c>
      <c r="U515" s="2759" t="s">
        <v>1417</v>
      </c>
      <c r="V515" s="2759" t="s">
        <v>1417</v>
      </c>
      <c r="W515" s="2761">
        <v>0.05</v>
      </c>
      <c r="X515" s="2759" t="s">
        <v>1417</v>
      </c>
      <c r="Y515" s="2759" t="s">
        <v>1417</v>
      </c>
      <c r="Z515" s="2759" t="s">
        <v>1417</v>
      </c>
      <c r="AA515" s="2759" t="s">
        <v>1417</v>
      </c>
      <c r="AB515" s="2762">
        <v>0.06</v>
      </c>
      <c r="AC515" s="2759" t="s">
        <v>1417</v>
      </c>
      <c r="AD515" s="2759" t="s">
        <v>1417</v>
      </c>
      <c r="AE515" s="2759" t="s">
        <v>1417</v>
      </c>
      <c r="AF515" s="2759" t="s">
        <v>1417</v>
      </c>
      <c r="AG515" s="2759">
        <v>0.1</v>
      </c>
      <c r="AH515" s="2759" t="s">
        <v>1417</v>
      </c>
      <c r="AI515" s="2759" t="s">
        <v>1417</v>
      </c>
      <c r="AJ515" s="2763" t="s">
        <v>1417</v>
      </c>
      <c r="AK515" s="2574"/>
    </row>
    <row r="516" spans="2:37" s="2405" customFormat="1" ht="13.5" customHeight="1" x14ac:dyDescent="0.2">
      <c r="B516" s="2575"/>
      <c r="C516" s="2568"/>
      <c r="D516" s="2568"/>
      <c r="E516" s="2568"/>
      <c r="F516" s="2568"/>
      <c r="G516" s="2568"/>
      <c r="H516" s="2568"/>
      <c r="I516" s="2569"/>
      <c r="J516" s="2569"/>
      <c r="K516" s="2569"/>
      <c r="L516" s="2569"/>
      <c r="M516" s="2568"/>
      <c r="N516" s="2569"/>
      <c r="O516" s="2569"/>
      <c r="P516" s="2569"/>
      <c r="Q516" s="2569"/>
      <c r="R516" s="2569"/>
      <c r="S516" s="2568"/>
      <c r="T516" s="2567"/>
      <c r="U516" s="2567"/>
      <c r="V516" s="2567"/>
      <c r="W516" s="2567"/>
      <c r="X516" s="2567"/>
      <c r="Y516" s="2567"/>
      <c r="Z516" s="2567"/>
      <c r="AA516" s="2567"/>
      <c r="AB516" s="2567"/>
      <c r="AC516" s="2567"/>
      <c r="AD516" s="2567"/>
      <c r="AE516" s="2567"/>
      <c r="AF516" s="2567"/>
      <c r="AG516" s="2567"/>
      <c r="AH516" s="2567"/>
      <c r="AI516" s="2567"/>
      <c r="AJ516" s="2570"/>
      <c r="AK516" s="2574"/>
    </row>
    <row r="517" spans="2:37" s="2405" customFormat="1" ht="13.5" customHeight="1" x14ac:dyDescent="0.2">
      <c r="B517" s="3834" t="s">
        <v>4996</v>
      </c>
      <c r="C517" s="3835"/>
      <c r="D517" s="3836" t="s">
        <v>5189</v>
      </c>
      <c r="E517" s="3836"/>
      <c r="F517" s="3836"/>
      <c r="G517" s="3836"/>
      <c r="H517" s="2571"/>
      <c r="I517" s="2571"/>
      <c r="J517" s="2571"/>
      <c r="K517" s="2571"/>
      <c r="L517" s="2571"/>
      <c r="M517" s="2571"/>
      <c r="N517" s="2571"/>
      <c r="O517" s="2571"/>
      <c r="P517" s="2571"/>
      <c r="Q517" s="2571"/>
      <c r="R517" s="2571"/>
      <c r="S517" s="2571"/>
      <c r="T517" s="2567"/>
      <c r="U517" s="2567"/>
      <c r="V517" s="2567"/>
      <c r="W517" s="2567"/>
      <c r="X517" s="2567"/>
      <c r="Y517" s="2567"/>
      <c r="Z517" s="2567"/>
      <c r="AA517" s="2567"/>
      <c r="AB517" s="2567"/>
      <c r="AC517" s="2567"/>
      <c r="AD517" s="2567"/>
      <c r="AE517" s="2567"/>
      <c r="AF517" s="2567"/>
      <c r="AG517" s="2567"/>
      <c r="AH517" s="2567"/>
      <c r="AI517" s="2567"/>
      <c r="AJ517" s="2570"/>
      <c r="AK517" s="2574"/>
    </row>
    <row r="518" spans="2:37" s="2405" customFormat="1" ht="13.5" customHeight="1" x14ac:dyDescent="0.2">
      <c r="B518" s="3834" t="s">
        <v>4997</v>
      </c>
      <c r="C518" s="3835"/>
      <c r="D518" s="4014" t="s">
        <v>5190</v>
      </c>
      <c r="E518" s="4014"/>
      <c r="F518" s="4014"/>
      <c r="G518" s="4014"/>
      <c r="H518" s="2571"/>
      <c r="I518" s="2571"/>
      <c r="J518" s="2571"/>
      <c r="K518" s="2571"/>
      <c r="L518" s="2571"/>
      <c r="M518" s="2571"/>
      <c r="N518" s="2571"/>
      <c r="O518" s="2571"/>
      <c r="P518" s="2571"/>
      <c r="Q518" s="2571"/>
      <c r="R518" s="2571"/>
      <c r="S518" s="2571"/>
      <c r="T518" s="2567"/>
      <c r="U518" s="2567"/>
      <c r="V518" s="2567"/>
      <c r="W518" s="2567"/>
      <c r="X518" s="2567"/>
      <c r="Y518" s="2567"/>
      <c r="Z518" s="2567"/>
      <c r="AA518" s="2567"/>
      <c r="AB518" s="2567"/>
      <c r="AC518" s="2567"/>
      <c r="AD518" s="2567"/>
      <c r="AE518" s="2567"/>
      <c r="AF518" s="2567"/>
      <c r="AG518" s="2567"/>
      <c r="AH518" s="2567"/>
      <c r="AI518" s="2567"/>
      <c r="AJ518" s="2570"/>
      <c r="AK518" s="2574"/>
    </row>
    <row r="519" spans="2:37" s="2405" customFormat="1" ht="13.5" customHeight="1" thickBot="1" x14ac:dyDescent="0.25">
      <c r="B519" s="3938"/>
      <c r="C519" s="3939"/>
      <c r="D519" s="3940"/>
      <c r="E519" s="3940"/>
      <c r="F519" s="3940"/>
      <c r="G519" s="3940"/>
      <c r="H519" s="2576"/>
      <c r="I519" s="2576"/>
      <c r="J519" s="2576"/>
      <c r="K519" s="2576"/>
      <c r="L519" s="2576"/>
      <c r="M519" s="2576"/>
      <c r="N519" s="2576"/>
      <c r="O519" s="2576"/>
      <c r="P519" s="2576"/>
      <c r="Q519" s="2576"/>
      <c r="R519" s="2576"/>
      <c r="S519" s="2576"/>
      <c r="T519" s="2577"/>
      <c r="U519" s="2577"/>
      <c r="V519" s="2577"/>
      <c r="W519" s="2577"/>
      <c r="X519" s="2577"/>
      <c r="Y519" s="2577"/>
      <c r="Z519" s="2577"/>
      <c r="AA519" s="2577"/>
      <c r="AB519" s="2577"/>
      <c r="AC519" s="2577"/>
      <c r="AD519" s="2577"/>
      <c r="AE519" s="2577"/>
      <c r="AF519" s="2577"/>
      <c r="AG519" s="2577"/>
      <c r="AH519" s="2577"/>
      <c r="AI519" s="2577"/>
      <c r="AJ519" s="2578"/>
      <c r="AK519" s="2579"/>
    </row>
    <row r="520" spans="2:37" s="2405" customFormat="1" ht="13.5" customHeight="1" x14ac:dyDescent="0.2">
      <c r="B520" s="4796"/>
      <c r="C520" s="4796"/>
    </row>
    <row r="521" spans="2:37" s="2405" customFormat="1" ht="13.5" customHeight="1" thickBot="1" x14ac:dyDescent="0.25"/>
    <row r="522" spans="2:37" s="2405" customFormat="1" ht="13.5" customHeight="1" x14ac:dyDescent="0.2">
      <c r="B522" s="3839" t="s">
        <v>5005</v>
      </c>
      <c r="C522" s="3840"/>
      <c r="D522" s="3840"/>
      <c r="E522" s="3840"/>
      <c r="F522" s="3840"/>
      <c r="G522" s="3840"/>
      <c r="H522" s="3840"/>
      <c r="I522" s="3840"/>
      <c r="J522" s="3840"/>
      <c r="K522" s="3840"/>
      <c r="L522" s="3840"/>
      <c r="M522" s="3840"/>
      <c r="N522" s="3840"/>
      <c r="O522" s="3840"/>
      <c r="P522" s="3840"/>
      <c r="Q522" s="3840"/>
      <c r="R522" s="3840"/>
      <c r="S522" s="3840"/>
      <c r="T522" s="3840"/>
      <c r="U522" s="3840"/>
      <c r="V522" s="3840"/>
      <c r="W522" s="3840"/>
      <c r="X522" s="3840"/>
      <c r="Y522" s="3840"/>
      <c r="Z522" s="3840"/>
      <c r="AA522" s="3840"/>
      <c r="AB522" s="3840"/>
      <c r="AC522" s="3840"/>
      <c r="AD522" s="3840"/>
      <c r="AE522" s="3840"/>
      <c r="AF522" s="3840"/>
      <c r="AG522" s="3840"/>
      <c r="AH522" s="3840"/>
      <c r="AI522" s="3840"/>
      <c r="AJ522" s="3840"/>
      <c r="AK522" s="3841"/>
    </row>
    <row r="523" spans="2:37" s="2405" customFormat="1" ht="13.5" customHeight="1" x14ac:dyDescent="0.2">
      <c r="B523" s="2572"/>
      <c r="C523" s="2661"/>
      <c r="D523" s="2661"/>
      <c r="E523" s="2661"/>
      <c r="F523" s="2661"/>
      <c r="G523" s="2573"/>
      <c r="H523" s="2573"/>
      <c r="I523" s="2573"/>
      <c r="J523" s="2573"/>
      <c r="K523" s="2573"/>
      <c r="L523" s="2573"/>
      <c r="M523" s="2573"/>
      <c r="N523" s="2573"/>
      <c r="O523" s="2573"/>
      <c r="P523" s="2573"/>
      <c r="Q523" s="2573"/>
      <c r="R523" s="2573"/>
      <c r="S523" s="2573"/>
      <c r="T523" s="2573"/>
      <c r="U523" s="2573"/>
      <c r="V523" s="2573"/>
      <c r="W523" s="2573"/>
      <c r="X523" s="2573"/>
      <c r="Y523" s="2573"/>
      <c r="Z523" s="2573"/>
      <c r="AA523" s="2573"/>
      <c r="AB523" s="2573"/>
      <c r="AC523" s="2573"/>
      <c r="AD523" s="2573"/>
      <c r="AE523" s="2573"/>
      <c r="AF523" s="2573"/>
      <c r="AG523" s="2573"/>
      <c r="AH523" s="2573"/>
      <c r="AI523" s="2573"/>
      <c r="AJ523" s="2573"/>
      <c r="AK523" s="2574"/>
    </row>
    <row r="524" spans="2:37" s="2405" customFormat="1" ht="13.5" customHeight="1" x14ac:dyDescent="0.2">
      <c r="B524" s="2572" t="s">
        <v>4992</v>
      </c>
      <c r="C524" s="2661"/>
      <c r="D524" s="3962" t="s">
        <v>5175</v>
      </c>
      <c r="E524" s="3962"/>
      <c r="F524" s="3962"/>
      <c r="G524" s="2573"/>
      <c r="H524" s="2573"/>
      <c r="I524" s="2573"/>
      <c r="J524" s="2573"/>
      <c r="K524" s="2573"/>
      <c r="L524" s="2573"/>
      <c r="M524" s="2573"/>
      <c r="N524" s="2573"/>
      <c r="O524" s="2573"/>
      <c r="P524" s="2573"/>
      <c r="Q524" s="2573"/>
      <c r="R524" s="2573"/>
      <c r="S524" s="2573"/>
      <c r="T524" s="2573"/>
      <c r="U524" s="2573"/>
      <c r="V524" s="2573"/>
      <c r="W524" s="2573"/>
      <c r="X524" s="2573"/>
      <c r="Y524" s="2573"/>
      <c r="Z524" s="2573"/>
      <c r="AA524" s="2573"/>
      <c r="AB524" s="2573"/>
      <c r="AC524" s="2573"/>
      <c r="AD524" s="2573"/>
      <c r="AE524" s="2573"/>
      <c r="AF524" s="2573"/>
      <c r="AG524" s="2573"/>
      <c r="AH524" s="2573"/>
      <c r="AI524" s="2573"/>
      <c r="AJ524" s="2573"/>
      <c r="AK524" s="2574"/>
    </row>
    <row r="525" spans="2:37" s="2405" customFormat="1" ht="13.5" customHeight="1" thickBot="1" x14ac:dyDescent="0.25">
      <c r="B525" s="3863" t="s">
        <v>5006</v>
      </c>
      <c r="C525" s="3864"/>
      <c r="D525" s="3972">
        <v>41443</v>
      </c>
      <c r="E525" s="3973"/>
      <c r="F525" s="2661"/>
      <c r="G525" s="2573"/>
      <c r="H525" s="2573"/>
      <c r="I525" s="2573"/>
      <c r="J525" s="2573"/>
      <c r="K525" s="2573"/>
      <c r="L525" s="2573"/>
      <c r="M525" s="2573"/>
      <c r="N525" s="2573"/>
      <c r="O525" s="2573"/>
      <c r="P525" s="2573"/>
      <c r="Q525" s="2573"/>
      <c r="R525" s="2573"/>
      <c r="S525" s="2573"/>
      <c r="T525" s="2573"/>
      <c r="U525" s="2573"/>
      <c r="V525" s="2573"/>
      <c r="W525" s="2573"/>
      <c r="X525" s="2573"/>
      <c r="Y525" s="2573"/>
      <c r="Z525" s="2573"/>
      <c r="AA525" s="2573"/>
      <c r="AB525" s="2573"/>
      <c r="AC525" s="2573"/>
      <c r="AD525" s="2573"/>
      <c r="AE525" s="2573"/>
      <c r="AF525" s="2573"/>
      <c r="AG525" s="2573"/>
      <c r="AH525" s="2573"/>
      <c r="AI525" s="2573"/>
      <c r="AJ525" s="2573"/>
      <c r="AK525" s="2574"/>
    </row>
    <row r="526" spans="2:37" s="2405" customFormat="1" ht="90.75" customHeight="1" thickBot="1" x14ac:dyDescent="0.25">
      <c r="B526" s="3844" t="s">
        <v>5007</v>
      </c>
      <c r="C526" s="3871"/>
      <c r="D526" s="3963" t="s">
        <v>5176</v>
      </c>
      <c r="E526" s="3964"/>
      <c r="F526" s="3964"/>
      <c r="G526" s="3964"/>
      <c r="H526" s="3964"/>
      <c r="I526" s="3964"/>
      <c r="J526" s="3964"/>
      <c r="K526" s="3964"/>
      <c r="L526" s="3964"/>
      <c r="M526" s="3964"/>
      <c r="N526" s="3964"/>
      <c r="O526" s="3964"/>
      <c r="P526" s="3964"/>
      <c r="Q526" s="3965"/>
      <c r="R526" s="2573"/>
      <c r="S526" s="2573"/>
      <c r="T526" s="2573"/>
      <c r="U526" s="2573"/>
      <c r="V526" s="2573"/>
      <c r="W526" s="2573"/>
      <c r="X526" s="2573"/>
      <c r="Y526" s="2573"/>
      <c r="Z526" s="2573"/>
      <c r="AA526" s="2573"/>
      <c r="AB526" s="2573"/>
      <c r="AC526" s="2573"/>
      <c r="AD526" s="2573"/>
      <c r="AE526" s="2573"/>
      <c r="AF526" s="2573"/>
      <c r="AG526" s="2573"/>
      <c r="AH526" s="2573"/>
      <c r="AI526" s="2573"/>
      <c r="AJ526" s="2573"/>
      <c r="AK526" s="2574"/>
    </row>
    <row r="527" spans="2:37" s="2405" customFormat="1" ht="13.5" customHeight="1" thickBot="1" x14ac:dyDescent="0.25">
      <c r="B527" s="3865"/>
      <c r="C527" s="3849"/>
      <c r="D527" s="3849"/>
      <c r="E527" s="3849"/>
      <c r="F527" s="3849"/>
      <c r="G527" s="3849"/>
      <c r="H527" s="3849"/>
      <c r="I527" s="3849"/>
      <c r="J527" s="3849"/>
      <c r="K527" s="3849"/>
      <c r="L527" s="3849"/>
      <c r="M527" s="3849"/>
      <c r="N527" s="3849"/>
      <c r="O527" s="3849"/>
      <c r="P527" s="3849"/>
      <c r="Q527" s="3849"/>
      <c r="R527" s="2573"/>
      <c r="S527" s="2573"/>
      <c r="T527" s="2573"/>
      <c r="U527" s="2573"/>
      <c r="V527" s="2573"/>
      <c r="W527" s="2573"/>
      <c r="X527" s="2573"/>
      <c r="Y527" s="2573"/>
      <c r="Z527" s="2573"/>
      <c r="AA527" s="2573"/>
      <c r="AB527" s="2573"/>
      <c r="AC527" s="2573"/>
      <c r="AD527" s="2573"/>
      <c r="AE527" s="2573"/>
      <c r="AF527" s="2573"/>
      <c r="AG527" s="2573"/>
      <c r="AH527" s="2573"/>
      <c r="AI527" s="2573"/>
      <c r="AJ527" s="2573"/>
      <c r="AK527" s="2574"/>
    </row>
    <row r="528" spans="2:37" s="2405" customFormat="1" ht="13.5" customHeight="1" thickBot="1" x14ac:dyDescent="0.25">
      <c r="B528" s="3827" t="s">
        <v>5008</v>
      </c>
      <c r="C528" s="3827"/>
      <c r="D528" s="3827" t="s">
        <v>4998</v>
      </c>
      <c r="E528" s="3827" t="s">
        <v>5009</v>
      </c>
      <c r="F528" s="3850" t="s">
        <v>224</v>
      </c>
      <c r="G528" s="3850"/>
      <c r="H528" s="3850"/>
      <c r="I528" s="3850"/>
      <c r="J528" s="3850"/>
      <c r="K528" s="3850"/>
      <c r="L528" s="3850"/>
      <c r="M528" s="3850"/>
      <c r="N528" s="3850"/>
      <c r="O528" s="3850"/>
      <c r="P528" s="3850"/>
      <c r="Q528" s="3850"/>
      <c r="R528" s="3850"/>
      <c r="S528" s="3850" t="s">
        <v>340</v>
      </c>
      <c r="T528" s="3850"/>
      <c r="U528" s="3850"/>
      <c r="V528" s="3850"/>
      <c r="W528" s="3850"/>
      <c r="X528" s="3850"/>
      <c r="Y528" s="3850"/>
      <c r="Z528" s="3850"/>
      <c r="AA528" s="3850"/>
      <c r="AB528" s="3850"/>
      <c r="AC528" s="3850"/>
      <c r="AD528" s="3850" t="s">
        <v>225</v>
      </c>
      <c r="AE528" s="3850"/>
      <c r="AF528" s="3850"/>
      <c r="AG528" s="3850"/>
      <c r="AH528" s="3851" t="s">
        <v>4993</v>
      </c>
      <c r="AI528" s="3851"/>
      <c r="AJ528" s="3851"/>
      <c r="AK528" s="2574"/>
    </row>
    <row r="529" spans="2:37" s="2405" customFormat="1" ht="13.5" customHeight="1" thickBot="1" x14ac:dyDescent="0.25">
      <c r="B529" s="3828"/>
      <c r="C529" s="3828"/>
      <c r="D529" s="3828"/>
      <c r="E529" s="3828"/>
      <c r="F529" s="3828" t="s">
        <v>5010</v>
      </c>
      <c r="G529" s="3828" t="s">
        <v>5011</v>
      </c>
      <c r="H529" s="3827" t="s">
        <v>5012</v>
      </c>
      <c r="I529" s="3830" t="s">
        <v>5013</v>
      </c>
      <c r="J529" s="3830" t="s">
        <v>5014</v>
      </c>
      <c r="K529" s="3829" t="s">
        <v>5015</v>
      </c>
      <c r="L529" s="3829" t="s">
        <v>5016</v>
      </c>
      <c r="M529" s="3830" t="s">
        <v>5017</v>
      </c>
      <c r="N529" s="3830"/>
      <c r="O529" s="3829" t="s">
        <v>5018</v>
      </c>
      <c r="P529" s="3829" t="s">
        <v>5019</v>
      </c>
      <c r="Q529" s="3829" t="s">
        <v>5020</v>
      </c>
      <c r="R529" s="3829" t="s">
        <v>5021</v>
      </c>
      <c r="S529" s="3827" t="s">
        <v>5022</v>
      </c>
      <c r="T529" s="3827" t="s">
        <v>5023</v>
      </c>
      <c r="U529" s="3827" t="s">
        <v>5024</v>
      </c>
      <c r="V529" s="3827" t="s">
        <v>5025</v>
      </c>
      <c r="W529" s="3827" t="s">
        <v>5026</v>
      </c>
      <c r="X529" s="3827" t="s">
        <v>5027</v>
      </c>
      <c r="Y529" s="3827" t="s">
        <v>5028</v>
      </c>
      <c r="Z529" s="3827" t="s">
        <v>5029</v>
      </c>
      <c r="AA529" s="3827" t="s">
        <v>5030</v>
      </c>
      <c r="AB529" s="3830" t="s">
        <v>5031</v>
      </c>
      <c r="AC529" s="3830" t="s">
        <v>5032</v>
      </c>
      <c r="AD529" s="3827" t="s">
        <v>5033</v>
      </c>
      <c r="AE529" s="3827" t="s">
        <v>5034</v>
      </c>
      <c r="AF529" s="3827" t="s">
        <v>5035</v>
      </c>
      <c r="AG529" s="3827" t="s">
        <v>5036</v>
      </c>
      <c r="AH529" s="3827" t="s">
        <v>1154</v>
      </c>
      <c r="AI529" s="3827" t="s">
        <v>4994</v>
      </c>
      <c r="AJ529" s="3827" t="s">
        <v>4995</v>
      </c>
      <c r="AK529" s="2574"/>
    </row>
    <row r="530" spans="2:37" s="2405" customFormat="1" ht="24" customHeight="1" thickBot="1" x14ac:dyDescent="0.25">
      <c r="B530" s="3828"/>
      <c r="C530" s="3828"/>
      <c r="D530" s="3828"/>
      <c r="E530" s="3828"/>
      <c r="F530" s="3828"/>
      <c r="G530" s="3828"/>
      <c r="H530" s="3828"/>
      <c r="I530" s="3829"/>
      <c r="J530" s="3829"/>
      <c r="K530" s="3829"/>
      <c r="L530" s="3829"/>
      <c r="M530" s="2658" t="s">
        <v>5037</v>
      </c>
      <c r="N530" s="2657" t="s">
        <v>2798</v>
      </c>
      <c r="O530" s="3829"/>
      <c r="P530" s="3829"/>
      <c r="Q530" s="3829"/>
      <c r="R530" s="3829"/>
      <c r="S530" s="3828"/>
      <c r="T530" s="3828"/>
      <c r="U530" s="3828"/>
      <c r="V530" s="3828"/>
      <c r="W530" s="3828"/>
      <c r="X530" s="3828"/>
      <c r="Y530" s="3828"/>
      <c r="Z530" s="3828"/>
      <c r="AA530" s="3828"/>
      <c r="AB530" s="3829"/>
      <c r="AC530" s="3829"/>
      <c r="AD530" s="3828"/>
      <c r="AE530" s="3828"/>
      <c r="AF530" s="3828"/>
      <c r="AG530" s="3828"/>
      <c r="AH530" s="3828"/>
      <c r="AI530" s="3828"/>
      <c r="AJ530" s="3828"/>
      <c r="AK530" s="2574"/>
    </row>
    <row r="531" spans="2:37" s="2405" customFormat="1" ht="13.5" customHeight="1" x14ac:dyDescent="0.2">
      <c r="B531" s="3980" t="s">
        <v>5177</v>
      </c>
      <c r="C531" s="3981"/>
      <c r="D531" s="2580">
        <v>1826</v>
      </c>
      <c r="E531" s="2581">
        <v>4.99</v>
      </c>
      <c r="F531" s="2581" t="s">
        <v>1417</v>
      </c>
      <c r="G531" s="2581" t="s">
        <v>1417</v>
      </c>
      <c r="H531" s="2581" t="s">
        <v>1417</v>
      </c>
      <c r="I531" s="2581" t="s">
        <v>1417</v>
      </c>
      <c r="J531" s="2581" t="s">
        <v>1417</v>
      </c>
      <c r="K531" s="2581" t="s">
        <v>1417</v>
      </c>
      <c r="L531" s="2581" t="s">
        <v>1417</v>
      </c>
      <c r="M531" s="2581" t="s">
        <v>1417</v>
      </c>
      <c r="N531" s="2581" t="s">
        <v>1417</v>
      </c>
      <c r="O531" s="2581" t="s">
        <v>1417</v>
      </c>
      <c r="P531" s="2581" t="s">
        <v>1417</v>
      </c>
      <c r="Q531" s="2581" t="s">
        <v>1417</v>
      </c>
      <c r="R531" s="2581" t="s">
        <v>1417</v>
      </c>
      <c r="S531" s="2581" t="s">
        <v>1417</v>
      </c>
      <c r="T531" s="2581" t="s">
        <v>1417</v>
      </c>
      <c r="U531" s="2581" t="s">
        <v>1417</v>
      </c>
      <c r="V531" s="2581" t="s">
        <v>1417</v>
      </c>
      <c r="W531" s="2581" t="s">
        <v>1417</v>
      </c>
      <c r="X531" s="2581" t="s">
        <v>1417</v>
      </c>
      <c r="Y531" s="2581" t="s">
        <v>1417</v>
      </c>
      <c r="Z531" s="2581" t="s">
        <v>1417</v>
      </c>
      <c r="AA531" s="2581" t="s">
        <v>1417</v>
      </c>
      <c r="AB531" s="2581" t="s">
        <v>1417</v>
      </c>
      <c r="AC531" s="2581" t="s">
        <v>1417</v>
      </c>
      <c r="AD531" s="2581" t="s">
        <v>1417</v>
      </c>
      <c r="AE531" s="2595">
        <v>500</v>
      </c>
      <c r="AF531" s="2743">
        <f>4.99/500</f>
        <v>9.980000000000001E-3</v>
      </c>
      <c r="AG531" s="2581" t="s">
        <v>1417</v>
      </c>
      <c r="AH531" s="2581" t="s">
        <v>1417</v>
      </c>
      <c r="AI531" s="2581" t="s">
        <v>1417</v>
      </c>
      <c r="AJ531" s="2597" t="s">
        <v>1417</v>
      </c>
      <c r="AK531" s="2574"/>
    </row>
    <row r="532" spans="2:37" s="2405" customFormat="1" ht="13.5" customHeight="1" x14ac:dyDescent="0.2">
      <c r="B532" s="3914" t="s">
        <v>5178</v>
      </c>
      <c r="C532" s="3915"/>
      <c r="D532" s="2557">
        <v>1824</v>
      </c>
      <c r="E532" s="2558">
        <v>9.99</v>
      </c>
      <c r="F532" s="2558" t="s">
        <v>1417</v>
      </c>
      <c r="G532" s="2558" t="s">
        <v>1417</v>
      </c>
      <c r="H532" s="2558" t="s">
        <v>1417</v>
      </c>
      <c r="I532" s="2558" t="s">
        <v>1417</v>
      </c>
      <c r="J532" s="2558" t="s">
        <v>1417</v>
      </c>
      <c r="K532" s="2558" t="s">
        <v>1417</v>
      </c>
      <c r="L532" s="2558" t="s">
        <v>1417</v>
      </c>
      <c r="M532" s="2558" t="s">
        <v>1417</v>
      </c>
      <c r="N532" s="2558" t="s">
        <v>1417</v>
      </c>
      <c r="O532" s="2558" t="s">
        <v>1417</v>
      </c>
      <c r="P532" s="2558" t="s">
        <v>1417</v>
      </c>
      <c r="Q532" s="2558" t="s">
        <v>1417</v>
      </c>
      <c r="R532" s="2558" t="s">
        <v>1417</v>
      </c>
      <c r="S532" s="2558" t="s">
        <v>1417</v>
      </c>
      <c r="T532" s="2558" t="s">
        <v>1417</v>
      </c>
      <c r="U532" s="2558" t="s">
        <v>1417</v>
      </c>
      <c r="V532" s="2558" t="s">
        <v>1417</v>
      </c>
      <c r="W532" s="2558" t="s">
        <v>1417</v>
      </c>
      <c r="X532" s="2558" t="s">
        <v>1417</v>
      </c>
      <c r="Y532" s="2558" t="s">
        <v>1417</v>
      </c>
      <c r="Z532" s="2558" t="s">
        <v>1417</v>
      </c>
      <c r="AA532" s="2558" t="s">
        <v>1417</v>
      </c>
      <c r="AB532" s="2558" t="s">
        <v>1417</v>
      </c>
      <c r="AC532" s="2558" t="s">
        <v>1417</v>
      </c>
      <c r="AD532" s="2558" t="s">
        <v>1417</v>
      </c>
      <c r="AE532" s="2584">
        <v>1000</v>
      </c>
      <c r="AF532" s="3191">
        <f>9.99/1000</f>
        <v>9.9900000000000006E-3</v>
      </c>
      <c r="AG532" s="2558" t="s">
        <v>1417</v>
      </c>
      <c r="AH532" s="2558" t="s">
        <v>1417</v>
      </c>
      <c r="AI532" s="2558" t="s">
        <v>1417</v>
      </c>
      <c r="AJ532" s="2617" t="s">
        <v>1417</v>
      </c>
      <c r="AK532" s="2574"/>
    </row>
    <row r="533" spans="2:37" s="2405" customFormat="1" ht="13.5" customHeight="1" thickBot="1" x14ac:dyDescent="0.25">
      <c r="B533" s="3909" t="s">
        <v>5179</v>
      </c>
      <c r="C533" s="3910"/>
      <c r="D533" s="2604">
        <v>1825</v>
      </c>
      <c r="E533" s="2605">
        <v>15.99</v>
      </c>
      <c r="F533" s="2605" t="s">
        <v>1417</v>
      </c>
      <c r="G533" s="2605" t="s">
        <v>1417</v>
      </c>
      <c r="H533" s="2605" t="s">
        <v>1417</v>
      </c>
      <c r="I533" s="2605" t="s">
        <v>1417</v>
      </c>
      <c r="J533" s="2605" t="s">
        <v>1417</v>
      </c>
      <c r="K533" s="2605" t="s">
        <v>1417</v>
      </c>
      <c r="L533" s="2605" t="s">
        <v>1417</v>
      </c>
      <c r="M533" s="2605" t="s">
        <v>1417</v>
      </c>
      <c r="N533" s="2605" t="s">
        <v>1417</v>
      </c>
      <c r="O533" s="2605" t="s">
        <v>1417</v>
      </c>
      <c r="P533" s="2605" t="s">
        <v>1417</v>
      </c>
      <c r="Q533" s="2605" t="s">
        <v>1417</v>
      </c>
      <c r="R533" s="2605" t="s">
        <v>1417</v>
      </c>
      <c r="S533" s="2605" t="s">
        <v>1417</v>
      </c>
      <c r="T533" s="2605" t="s">
        <v>1417</v>
      </c>
      <c r="U533" s="2605" t="s">
        <v>1417</v>
      </c>
      <c r="V533" s="2605" t="s">
        <v>1417</v>
      </c>
      <c r="W533" s="2605" t="s">
        <v>1417</v>
      </c>
      <c r="X533" s="2605" t="s">
        <v>1417</v>
      </c>
      <c r="Y533" s="2605" t="s">
        <v>1417</v>
      </c>
      <c r="Z533" s="2605" t="s">
        <v>1417</v>
      </c>
      <c r="AA533" s="2605" t="s">
        <v>1417</v>
      </c>
      <c r="AB533" s="2605" t="s">
        <v>1417</v>
      </c>
      <c r="AC533" s="2605" t="s">
        <v>1417</v>
      </c>
      <c r="AD533" s="2605" t="s">
        <v>1417</v>
      </c>
      <c r="AE533" s="2626">
        <v>2000</v>
      </c>
      <c r="AF533" s="3192">
        <f>15.99/2000</f>
        <v>7.9950000000000004E-3</v>
      </c>
      <c r="AG533" s="2605" t="s">
        <v>1417</v>
      </c>
      <c r="AH533" s="2605" t="s">
        <v>1417</v>
      </c>
      <c r="AI533" s="2605" t="s">
        <v>1417</v>
      </c>
      <c r="AJ533" s="2629" t="s">
        <v>1417</v>
      </c>
      <c r="AK533" s="2574"/>
    </row>
    <row r="534" spans="2:37" s="2405" customFormat="1" ht="13.5" customHeight="1" x14ac:dyDescent="0.2">
      <c r="B534" s="2575"/>
      <c r="C534" s="2568"/>
      <c r="D534" s="3836" t="s">
        <v>5180</v>
      </c>
      <c r="E534" s="3836"/>
      <c r="F534" s="3836"/>
      <c r="G534" s="3836"/>
      <c r="H534" s="2568"/>
      <c r="I534" s="2569"/>
      <c r="J534" s="2569"/>
      <c r="K534" s="2569"/>
      <c r="L534" s="2569"/>
      <c r="M534" s="2568"/>
      <c r="N534" s="2569"/>
      <c r="O534" s="2569"/>
      <c r="P534" s="2569"/>
      <c r="Q534" s="2569"/>
      <c r="R534" s="2569"/>
      <c r="S534" s="2568"/>
      <c r="T534" s="2567"/>
      <c r="U534" s="2567"/>
      <c r="V534" s="2567"/>
      <c r="W534" s="2567"/>
      <c r="X534" s="2567"/>
      <c r="Y534" s="2567"/>
      <c r="Z534" s="2567"/>
      <c r="AA534" s="2567"/>
      <c r="AB534" s="2567"/>
      <c r="AC534" s="2567"/>
      <c r="AD534" s="2567"/>
      <c r="AE534" s="2567"/>
      <c r="AF534" s="2567"/>
      <c r="AG534" s="2567"/>
      <c r="AH534" s="2567"/>
      <c r="AI534" s="2567"/>
      <c r="AJ534" s="2570"/>
      <c r="AK534" s="2574"/>
    </row>
    <row r="535" spans="2:37" s="2405" customFormat="1" ht="13.5" customHeight="1" x14ac:dyDescent="0.2">
      <c r="B535" s="3834" t="s">
        <v>4996</v>
      </c>
      <c r="C535" s="3835"/>
      <c r="D535" s="3836" t="s">
        <v>5181</v>
      </c>
      <c r="E535" s="3836"/>
      <c r="F535" s="3836"/>
      <c r="G535" s="3836"/>
      <c r="H535" s="2571"/>
      <c r="I535" s="2571"/>
      <c r="J535" s="2571"/>
      <c r="K535" s="2571"/>
      <c r="L535" s="2571"/>
      <c r="M535" s="2571"/>
      <c r="N535" s="2571"/>
      <c r="O535" s="2571"/>
      <c r="P535" s="2571"/>
      <c r="Q535" s="2571"/>
      <c r="R535" s="2571"/>
      <c r="S535" s="2571"/>
      <c r="T535" s="2567"/>
      <c r="U535" s="2567"/>
      <c r="V535" s="2567"/>
      <c r="W535" s="2567"/>
      <c r="X535" s="2567"/>
      <c r="Y535" s="2567"/>
      <c r="Z535" s="2567"/>
      <c r="AA535" s="2567"/>
      <c r="AB535" s="2567"/>
      <c r="AC535" s="2567"/>
      <c r="AD535" s="2567"/>
      <c r="AE535" s="2567"/>
      <c r="AF535" s="2567"/>
      <c r="AG535" s="2567"/>
      <c r="AH535" s="2567"/>
      <c r="AI535" s="2567"/>
      <c r="AJ535" s="2570"/>
      <c r="AK535" s="2574"/>
    </row>
    <row r="536" spans="2:37" s="2405" customFormat="1" ht="13.5" customHeight="1" x14ac:dyDescent="0.2">
      <c r="B536" s="3834" t="s">
        <v>4997</v>
      </c>
      <c r="C536" s="3835"/>
      <c r="D536" s="2695"/>
      <c r="E536" s="2695"/>
      <c r="F536" s="2695"/>
      <c r="G536" s="2695"/>
      <c r="H536" s="2571"/>
      <c r="I536" s="2571"/>
      <c r="J536" s="2571"/>
      <c r="K536" s="2571"/>
      <c r="L536" s="2571"/>
      <c r="M536" s="2571"/>
      <c r="N536" s="2571"/>
      <c r="O536" s="2571"/>
      <c r="P536" s="2571"/>
      <c r="Q536" s="2571"/>
      <c r="R536" s="2571"/>
      <c r="S536" s="2571"/>
      <c r="T536" s="2567"/>
      <c r="U536" s="2567"/>
      <c r="V536" s="2567"/>
      <c r="W536" s="2567"/>
      <c r="X536" s="2567"/>
      <c r="Y536" s="2567"/>
      <c r="Z536" s="2567"/>
      <c r="AA536" s="2567"/>
      <c r="AB536" s="2567"/>
      <c r="AC536" s="2567"/>
      <c r="AD536" s="2567"/>
      <c r="AE536" s="2567"/>
      <c r="AF536" s="2567"/>
      <c r="AG536" s="2567"/>
      <c r="AH536" s="2567"/>
      <c r="AI536" s="2567"/>
      <c r="AJ536" s="2570"/>
      <c r="AK536" s="2574"/>
    </row>
    <row r="537" spans="2:37" s="2405" customFormat="1" ht="13.5" customHeight="1" thickBot="1" x14ac:dyDescent="0.25">
      <c r="B537" s="3938"/>
      <c r="C537" s="3939"/>
      <c r="D537" s="3940"/>
      <c r="E537" s="3940"/>
      <c r="F537" s="3940"/>
      <c r="G537" s="3940"/>
      <c r="H537" s="2576"/>
      <c r="I537" s="2576"/>
      <c r="J537" s="2576"/>
      <c r="K537" s="2576"/>
      <c r="L537" s="2576"/>
      <c r="M537" s="2576"/>
      <c r="N537" s="2576"/>
      <c r="O537" s="2576"/>
      <c r="P537" s="2576"/>
      <c r="Q537" s="2576"/>
      <c r="R537" s="2576"/>
      <c r="S537" s="2576"/>
      <c r="T537" s="2577"/>
      <c r="U537" s="2577"/>
      <c r="V537" s="2577"/>
      <c r="W537" s="2577"/>
      <c r="X537" s="2577"/>
      <c r="Y537" s="2577"/>
      <c r="Z537" s="2577"/>
      <c r="AA537" s="2577"/>
      <c r="AB537" s="2577"/>
      <c r="AC537" s="2577"/>
      <c r="AD537" s="2577"/>
      <c r="AE537" s="2577"/>
      <c r="AF537" s="2577"/>
      <c r="AG537" s="2577"/>
      <c r="AH537" s="2577"/>
      <c r="AI537" s="2577"/>
      <c r="AJ537" s="2578"/>
      <c r="AK537" s="2579"/>
    </row>
    <row r="538" spans="2:37" s="2405" customFormat="1" ht="13.5" customHeight="1" x14ac:dyDescent="0.2">
      <c r="B538" s="4796"/>
      <c r="C538" s="4796"/>
    </row>
    <row r="539" spans="2:37" s="2405" customFormat="1" ht="13.5" customHeight="1" thickBot="1" x14ac:dyDescent="0.25"/>
    <row r="540" spans="2:37" s="2405" customFormat="1" ht="13.5" customHeight="1" x14ac:dyDescent="0.2">
      <c r="B540" s="3839" t="s">
        <v>5005</v>
      </c>
      <c r="C540" s="3840"/>
      <c r="D540" s="3840"/>
      <c r="E540" s="3840"/>
      <c r="F540" s="3840"/>
      <c r="G540" s="3840"/>
      <c r="H540" s="3840"/>
      <c r="I540" s="3840"/>
      <c r="J540" s="3840"/>
      <c r="K540" s="3840"/>
      <c r="L540" s="3840"/>
      <c r="M540" s="3840"/>
      <c r="N540" s="3840"/>
      <c r="O540" s="3840"/>
      <c r="P540" s="3840"/>
      <c r="Q540" s="3840"/>
      <c r="R540" s="3840"/>
      <c r="S540" s="3840"/>
      <c r="T540" s="3840"/>
      <c r="U540" s="3840"/>
      <c r="V540" s="3840"/>
      <c r="W540" s="3840"/>
      <c r="X540" s="3840"/>
      <c r="Y540" s="3840"/>
      <c r="Z540" s="3840"/>
      <c r="AA540" s="3840"/>
      <c r="AB540" s="3840"/>
      <c r="AC540" s="3840"/>
      <c r="AD540" s="3840"/>
      <c r="AE540" s="3840"/>
      <c r="AF540" s="3840"/>
      <c r="AG540" s="3840"/>
      <c r="AH540" s="3840"/>
      <c r="AI540" s="3840"/>
      <c r="AJ540" s="3840"/>
      <c r="AK540" s="3841"/>
    </row>
    <row r="541" spans="2:37" s="2405" customFormat="1" ht="13.5" customHeight="1" x14ac:dyDescent="0.2">
      <c r="B541" s="2572"/>
      <c r="C541" s="2661"/>
      <c r="D541" s="2661"/>
      <c r="E541" s="2661"/>
      <c r="F541" s="2661"/>
      <c r="G541" s="2573"/>
      <c r="H541" s="2573"/>
      <c r="I541" s="2573"/>
      <c r="J541" s="2573"/>
      <c r="K541" s="2573"/>
      <c r="L541" s="2573"/>
      <c r="M541" s="2573"/>
      <c r="N541" s="2573"/>
      <c r="O541" s="2573"/>
      <c r="P541" s="2573"/>
      <c r="Q541" s="2573"/>
      <c r="R541" s="2573"/>
      <c r="S541" s="2573"/>
      <c r="T541" s="2573"/>
      <c r="U541" s="2573"/>
      <c r="V541" s="2573"/>
      <c r="W541" s="2573"/>
      <c r="X541" s="2573"/>
      <c r="Y541" s="2573"/>
      <c r="Z541" s="2573"/>
      <c r="AA541" s="2573"/>
      <c r="AB541" s="2573"/>
      <c r="AC541" s="2573"/>
      <c r="AD541" s="2573"/>
      <c r="AE541" s="2573"/>
      <c r="AF541" s="2573"/>
      <c r="AG541" s="2573"/>
      <c r="AH541" s="2573"/>
      <c r="AI541" s="2573"/>
      <c r="AJ541" s="2573"/>
      <c r="AK541" s="2574"/>
    </row>
    <row r="542" spans="2:37" s="2405" customFormat="1" ht="13.5" customHeight="1" x14ac:dyDescent="0.2">
      <c r="B542" s="2572" t="s">
        <v>4992</v>
      </c>
      <c r="C542" s="2661"/>
      <c r="D542" s="3962" t="s">
        <v>5168</v>
      </c>
      <c r="E542" s="3962"/>
      <c r="F542" s="3962"/>
      <c r="G542" s="2573"/>
      <c r="H542" s="2573"/>
      <c r="I542" s="2573"/>
      <c r="J542" s="2573"/>
      <c r="K542" s="2573"/>
      <c r="L542" s="2573"/>
      <c r="M542" s="2573"/>
      <c r="N542" s="2573"/>
      <c r="O542" s="2573"/>
      <c r="P542" s="2573"/>
      <c r="Q542" s="2573"/>
      <c r="R542" s="2573"/>
      <c r="S542" s="2573"/>
      <c r="T542" s="2573"/>
      <c r="U542" s="2573"/>
      <c r="V542" s="2573"/>
      <c r="W542" s="2573"/>
      <c r="X542" s="2573"/>
      <c r="Y542" s="2573"/>
      <c r="Z542" s="2573"/>
      <c r="AA542" s="2573"/>
      <c r="AB542" s="2573"/>
      <c r="AC542" s="2573"/>
      <c r="AD542" s="2573"/>
      <c r="AE542" s="2573"/>
      <c r="AF542" s="2573"/>
      <c r="AG542" s="2573"/>
      <c r="AH542" s="2573"/>
      <c r="AI542" s="2573"/>
      <c r="AJ542" s="2573"/>
      <c r="AK542" s="2574"/>
    </row>
    <row r="543" spans="2:37" s="2405" customFormat="1" ht="27.75" customHeight="1" thickBot="1" x14ac:dyDescent="0.25">
      <c r="B543" s="3863" t="s">
        <v>5006</v>
      </c>
      <c r="C543" s="3864"/>
      <c r="D543" s="3972">
        <v>41431</v>
      </c>
      <c r="E543" s="3973"/>
      <c r="F543" s="2661"/>
      <c r="G543" s="2573"/>
      <c r="H543" s="2573"/>
      <c r="I543" s="2573"/>
      <c r="J543" s="2573"/>
      <c r="K543" s="2573"/>
      <c r="L543" s="2573"/>
      <c r="M543" s="2573"/>
      <c r="N543" s="2573"/>
      <c r="O543" s="2573"/>
      <c r="P543" s="2573"/>
      <c r="Q543" s="2573"/>
      <c r="R543" s="2573"/>
      <c r="S543" s="2573"/>
      <c r="T543" s="2573"/>
      <c r="U543" s="2573"/>
      <c r="V543" s="2573"/>
      <c r="W543" s="2573"/>
      <c r="X543" s="2573"/>
      <c r="Y543" s="2573"/>
      <c r="Z543" s="2573"/>
      <c r="AA543" s="2573"/>
      <c r="AB543" s="2573"/>
      <c r="AC543" s="2573"/>
      <c r="AD543" s="2573"/>
      <c r="AE543" s="2573"/>
      <c r="AF543" s="2573"/>
      <c r="AG543" s="2573"/>
      <c r="AH543" s="2573"/>
      <c r="AI543" s="2573"/>
      <c r="AJ543" s="2573"/>
      <c r="AK543" s="2574"/>
    </row>
    <row r="544" spans="2:37" s="2405" customFormat="1" ht="102.75" customHeight="1" thickBot="1" x14ac:dyDescent="0.25">
      <c r="B544" s="3844" t="s">
        <v>5007</v>
      </c>
      <c r="C544" s="3871"/>
      <c r="D544" s="3963" t="s">
        <v>5169</v>
      </c>
      <c r="E544" s="3964"/>
      <c r="F544" s="3964"/>
      <c r="G544" s="3964"/>
      <c r="H544" s="3964"/>
      <c r="I544" s="3964"/>
      <c r="J544" s="3964"/>
      <c r="K544" s="3964"/>
      <c r="L544" s="3964"/>
      <c r="M544" s="3964"/>
      <c r="N544" s="3964"/>
      <c r="O544" s="3964"/>
      <c r="P544" s="3964"/>
      <c r="Q544" s="3965"/>
      <c r="R544" s="2573"/>
      <c r="S544" s="2573"/>
      <c r="T544" s="2573"/>
      <c r="U544" s="2573"/>
      <c r="V544" s="2573"/>
      <c r="W544" s="2573"/>
      <c r="X544" s="2573"/>
      <c r="Y544" s="2573"/>
      <c r="Z544" s="2573"/>
      <c r="AA544" s="2573"/>
      <c r="AB544" s="2573"/>
      <c r="AC544" s="2573"/>
      <c r="AD544" s="2573"/>
      <c r="AE544" s="2573"/>
      <c r="AF544" s="2573"/>
      <c r="AG544" s="2573"/>
      <c r="AH544" s="2573"/>
      <c r="AI544" s="2573"/>
      <c r="AJ544" s="2573"/>
      <c r="AK544" s="2574"/>
    </row>
    <row r="545" spans="2:37" s="2405" customFormat="1" ht="13.5" customHeight="1" thickBot="1" x14ac:dyDescent="0.25">
      <c r="B545" s="3865"/>
      <c r="C545" s="3849"/>
      <c r="D545" s="3849"/>
      <c r="E545" s="3849"/>
      <c r="F545" s="3849"/>
      <c r="G545" s="3849"/>
      <c r="H545" s="3849"/>
      <c r="I545" s="3849"/>
      <c r="J545" s="3849"/>
      <c r="K545" s="3849"/>
      <c r="L545" s="3849"/>
      <c r="M545" s="3849"/>
      <c r="N545" s="3849"/>
      <c r="O545" s="3849"/>
      <c r="P545" s="3849"/>
      <c r="Q545" s="3849"/>
      <c r="R545" s="2573"/>
      <c r="S545" s="2573"/>
      <c r="T545" s="2573"/>
      <c r="U545" s="2573"/>
      <c r="V545" s="2573"/>
      <c r="W545" s="2573"/>
      <c r="X545" s="2573"/>
      <c r="Y545" s="2573"/>
      <c r="Z545" s="2573"/>
      <c r="AA545" s="2573"/>
      <c r="AB545" s="2573"/>
      <c r="AC545" s="2573"/>
      <c r="AD545" s="2573"/>
      <c r="AE545" s="2573"/>
      <c r="AF545" s="2573"/>
      <c r="AG545" s="2573"/>
      <c r="AH545" s="2573"/>
      <c r="AI545" s="2573"/>
      <c r="AJ545" s="2573"/>
      <c r="AK545" s="2574"/>
    </row>
    <row r="546" spans="2:37" s="2405" customFormat="1" ht="13.5" customHeight="1" thickBot="1" x14ac:dyDescent="0.25">
      <c r="B546" s="3827" t="s">
        <v>5008</v>
      </c>
      <c r="C546" s="3827"/>
      <c r="D546" s="3827" t="s">
        <v>4998</v>
      </c>
      <c r="E546" s="3827" t="s">
        <v>5009</v>
      </c>
      <c r="F546" s="3850" t="s">
        <v>224</v>
      </c>
      <c r="G546" s="3850"/>
      <c r="H546" s="3850"/>
      <c r="I546" s="3850"/>
      <c r="J546" s="3850"/>
      <c r="K546" s="3850"/>
      <c r="L546" s="3850"/>
      <c r="M546" s="3850"/>
      <c r="N546" s="3850"/>
      <c r="O546" s="3850"/>
      <c r="P546" s="3850"/>
      <c r="Q546" s="3850"/>
      <c r="R546" s="3850"/>
      <c r="S546" s="3850" t="s">
        <v>340</v>
      </c>
      <c r="T546" s="3850"/>
      <c r="U546" s="3850"/>
      <c r="V546" s="3850"/>
      <c r="W546" s="3850"/>
      <c r="X546" s="3850"/>
      <c r="Y546" s="3850"/>
      <c r="Z546" s="3850"/>
      <c r="AA546" s="3850"/>
      <c r="AB546" s="3850"/>
      <c r="AC546" s="3850"/>
      <c r="AD546" s="3850" t="s">
        <v>225</v>
      </c>
      <c r="AE546" s="3850"/>
      <c r="AF546" s="3850"/>
      <c r="AG546" s="3850"/>
      <c r="AH546" s="3851" t="s">
        <v>4993</v>
      </c>
      <c r="AI546" s="3851"/>
      <c r="AJ546" s="3851"/>
      <c r="AK546" s="2574"/>
    </row>
    <row r="547" spans="2:37" s="2405" customFormat="1" ht="13.5" customHeight="1" thickBot="1" x14ac:dyDescent="0.25">
      <c r="B547" s="3828"/>
      <c r="C547" s="3828"/>
      <c r="D547" s="3828"/>
      <c r="E547" s="3828"/>
      <c r="F547" s="3828" t="s">
        <v>5010</v>
      </c>
      <c r="G547" s="3828" t="s">
        <v>5011</v>
      </c>
      <c r="H547" s="3827" t="s">
        <v>5012</v>
      </c>
      <c r="I547" s="3830" t="s">
        <v>5013</v>
      </c>
      <c r="J547" s="3830" t="s">
        <v>5014</v>
      </c>
      <c r="K547" s="3829" t="s">
        <v>5015</v>
      </c>
      <c r="L547" s="3829" t="s">
        <v>5016</v>
      </c>
      <c r="M547" s="3830" t="s">
        <v>5017</v>
      </c>
      <c r="N547" s="3830"/>
      <c r="O547" s="3829" t="s">
        <v>5018</v>
      </c>
      <c r="P547" s="3829" t="s">
        <v>5019</v>
      </c>
      <c r="Q547" s="3829" t="s">
        <v>5020</v>
      </c>
      <c r="R547" s="3829" t="s">
        <v>5021</v>
      </c>
      <c r="S547" s="3827" t="s">
        <v>5022</v>
      </c>
      <c r="T547" s="3827" t="s">
        <v>5023</v>
      </c>
      <c r="U547" s="3827" t="s">
        <v>5024</v>
      </c>
      <c r="V547" s="3827" t="s">
        <v>5025</v>
      </c>
      <c r="W547" s="3827" t="s">
        <v>5026</v>
      </c>
      <c r="X547" s="3827" t="s">
        <v>5027</v>
      </c>
      <c r="Y547" s="3827" t="s">
        <v>5028</v>
      </c>
      <c r="Z547" s="3827" t="s">
        <v>5029</v>
      </c>
      <c r="AA547" s="3827" t="s">
        <v>5030</v>
      </c>
      <c r="AB547" s="3830" t="s">
        <v>5031</v>
      </c>
      <c r="AC547" s="3830" t="s">
        <v>5032</v>
      </c>
      <c r="AD547" s="3827" t="s">
        <v>5033</v>
      </c>
      <c r="AE547" s="3827" t="s">
        <v>5034</v>
      </c>
      <c r="AF547" s="3827" t="s">
        <v>5035</v>
      </c>
      <c r="AG547" s="3827" t="s">
        <v>5036</v>
      </c>
      <c r="AH547" s="3827" t="s">
        <v>1154</v>
      </c>
      <c r="AI547" s="3827" t="s">
        <v>4994</v>
      </c>
      <c r="AJ547" s="3827" t="s">
        <v>4995</v>
      </c>
      <c r="AK547" s="2574"/>
    </row>
    <row r="548" spans="2:37" s="2405" customFormat="1" ht="13.5" customHeight="1" thickBot="1" x14ac:dyDescent="0.25">
      <c r="B548" s="3828"/>
      <c r="C548" s="3828"/>
      <c r="D548" s="3828"/>
      <c r="E548" s="3828"/>
      <c r="F548" s="3828"/>
      <c r="G548" s="3828"/>
      <c r="H548" s="3828"/>
      <c r="I548" s="3829"/>
      <c r="J548" s="3829"/>
      <c r="K548" s="3829"/>
      <c r="L548" s="3829"/>
      <c r="M548" s="2658" t="s">
        <v>5037</v>
      </c>
      <c r="N548" s="2657" t="s">
        <v>2798</v>
      </c>
      <c r="O548" s="3829"/>
      <c r="P548" s="3829"/>
      <c r="Q548" s="3829"/>
      <c r="R548" s="3829"/>
      <c r="S548" s="3828"/>
      <c r="T548" s="3828"/>
      <c r="U548" s="3828"/>
      <c r="V548" s="3828"/>
      <c r="W548" s="3828"/>
      <c r="X548" s="3828"/>
      <c r="Y548" s="3828"/>
      <c r="Z548" s="3828"/>
      <c r="AA548" s="3828"/>
      <c r="AB548" s="3829"/>
      <c r="AC548" s="3829"/>
      <c r="AD548" s="3828"/>
      <c r="AE548" s="3828"/>
      <c r="AF548" s="3828"/>
      <c r="AG548" s="3828"/>
      <c r="AH548" s="3828"/>
      <c r="AI548" s="3828"/>
      <c r="AJ548" s="3828"/>
      <c r="AK548" s="2574"/>
    </row>
    <row r="549" spans="2:37" s="2405" customFormat="1" ht="171.75" customHeight="1" thickBot="1" x14ac:dyDescent="0.25">
      <c r="B549" s="5357" t="s">
        <v>5170</v>
      </c>
      <c r="C549" s="5358"/>
      <c r="D549" s="2598" t="s">
        <v>5171</v>
      </c>
      <c r="E549" s="2953" t="s">
        <v>1534</v>
      </c>
      <c r="F549" s="2953" t="s">
        <v>1534</v>
      </c>
      <c r="G549" s="2982" t="s">
        <v>1534</v>
      </c>
      <c r="H549" s="2983" t="s">
        <v>1534</v>
      </c>
      <c r="I549" s="2983" t="s">
        <v>1534</v>
      </c>
      <c r="J549" s="2983" t="s">
        <v>1534</v>
      </c>
      <c r="K549" s="2982">
        <v>0.1</v>
      </c>
      <c r="L549" s="2982" t="s">
        <v>1534</v>
      </c>
      <c r="M549" s="2983" t="s">
        <v>1534</v>
      </c>
      <c r="N549" s="2983" t="s">
        <v>1534</v>
      </c>
      <c r="O549" s="2982">
        <v>0.1</v>
      </c>
      <c r="P549" s="2982">
        <v>0.1</v>
      </c>
      <c r="Q549" s="2982" t="s">
        <v>1534</v>
      </c>
      <c r="R549" s="2982" t="s">
        <v>1534</v>
      </c>
      <c r="S549" s="3215" t="s">
        <v>1534</v>
      </c>
      <c r="T549" s="2982" t="s">
        <v>1534</v>
      </c>
      <c r="U549" s="2732" t="s">
        <v>1534</v>
      </c>
      <c r="V549" s="2732" t="s">
        <v>1534</v>
      </c>
      <c r="W549" s="2982">
        <v>0.05</v>
      </c>
      <c r="X549" s="2982" t="s">
        <v>1534</v>
      </c>
      <c r="Y549" s="2983" t="s">
        <v>1534</v>
      </c>
      <c r="Z549" s="2732" t="s">
        <v>1534</v>
      </c>
      <c r="AA549" s="2983" t="s">
        <v>1534</v>
      </c>
      <c r="AB549" s="2982">
        <v>0.06</v>
      </c>
      <c r="AC549" s="2982" t="s">
        <v>1534</v>
      </c>
      <c r="AD549" s="2953" t="s">
        <v>1534</v>
      </c>
      <c r="AE549" s="2983" t="s">
        <v>1534</v>
      </c>
      <c r="AF549" s="2982" t="s">
        <v>5172</v>
      </c>
      <c r="AG549" s="2955" t="s">
        <v>1534</v>
      </c>
      <c r="AH549" s="2983" t="s">
        <v>1534</v>
      </c>
      <c r="AI549" s="2983" t="s">
        <v>1534</v>
      </c>
      <c r="AJ549" s="3124" t="s">
        <v>1534</v>
      </c>
      <c r="AK549" s="2574"/>
    </row>
    <row r="550" spans="2:37" s="2405" customFormat="1" ht="13.5" customHeight="1" x14ac:dyDescent="0.2">
      <c r="B550" s="2575"/>
      <c r="C550" s="2568"/>
      <c r="D550" s="2568"/>
      <c r="E550" s="2568"/>
      <c r="F550" s="2568"/>
      <c r="G550" s="2568"/>
      <c r="H550" s="2568"/>
      <c r="I550" s="2569"/>
      <c r="J550" s="2569"/>
      <c r="K550" s="2569"/>
      <c r="L550" s="2569"/>
      <c r="M550" s="2568"/>
      <c r="N550" s="2569"/>
      <c r="O550" s="2569"/>
      <c r="P550" s="2569"/>
      <c r="Q550" s="2569"/>
      <c r="R550" s="2569"/>
      <c r="S550" s="2568"/>
      <c r="T550" s="2567"/>
      <c r="U550" s="2567"/>
      <c r="V550" s="2567"/>
      <c r="W550" s="2567"/>
      <c r="X550" s="2567"/>
      <c r="Y550" s="2567"/>
      <c r="Z550" s="2567"/>
      <c r="AA550" s="2567"/>
      <c r="AB550" s="2567"/>
      <c r="AC550" s="2567"/>
      <c r="AD550" s="2567"/>
      <c r="AE550" s="2567"/>
      <c r="AF550" s="2567"/>
      <c r="AG550" s="2567"/>
      <c r="AH550" s="2567"/>
      <c r="AI550" s="2567"/>
      <c r="AJ550" s="2570"/>
      <c r="AK550" s="2574"/>
    </row>
    <row r="551" spans="2:37" s="2405" customFormat="1" ht="13.5" customHeight="1" x14ac:dyDescent="0.2">
      <c r="B551" s="3834" t="s">
        <v>4996</v>
      </c>
      <c r="C551" s="3835"/>
      <c r="D551" s="3836" t="s">
        <v>5173</v>
      </c>
      <c r="E551" s="3836"/>
      <c r="F551" s="3836"/>
      <c r="G551" s="3836"/>
      <c r="H551" s="2571"/>
      <c r="I551" s="2571"/>
      <c r="J551" s="2571"/>
      <c r="K551" s="2571"/>
      <c r="L551" s="2571"/>
      <c r="M551" s="2571"/>
      <c r="N551" s="2571"/>
      <c r="O551" s="2571"/>
      <c r="P551" s="2571"/>
      <c r="Q551" s="2571"/>
      <c r="R551" s="2571"/>
      <c r="S551" s="2571"/>
      <c r="T551" s="2567"/>
      <c r="U551" s="2567"/>
      <c r="V551" s="2567"/>
      <c r="W551" s="2567"/>
      <c r="X551" s="2567"/>
      <c r="Y551" s="2567"/>
      <c r="Z551" s="2567"/>
      <c r="AA551" s="2567"/>
      <c r="AB551" s="2567"/>
      <c r="AC551" s="2567"/>
      <c r="AD551" s="2567"/>
      <c r="AE551" s="2567"/>
      <c r="AF551" s="2567"/>
      <c r="AG551" s="2567"/>
      <c r="AH551" s="2567"/>
      <c r="AI551" s="2567"/>
      <c r="AJ551" s="2570"/>
      <c r="AK551" s="2574"/>
    </row>
    <row r="552" spans="2:37" s="2405" customFormat="1" ht="13.5" customHeight="1" x14ac:dyDescent="0.2">
      <c r="B552" s="3834" t="s">
        <v>4997</v>
      </c>
      <c r="C552" s="3835"/>
      <c r="D552" s="3836" t="s">
        <v>5174</v>
      </c>
      <c r="E552" s="3836"/>
      <c r="F552" s="3836"/>
      <c r="G552" s="3836"/>
      <c r="H552" s="2571"/>
      <c r="I552" s="2571"/>
      <c r="J552" s="2571"/>
      <c r="K552" s="2571"/>
      <c r="L552" s="2571"/>
      <c r="M552" s="2571"/>
      <c r="N552" s="2571"/>
      <c r="O552" s="2571"/>
      <c r="P552" s="2571"/>
      <c r="Q552" s="2571"/>
      <c r="R552" s="2571"/>
      <c r="S552" s="2571"/>
      <c r="T552" s="2567"/>
      <c r="U552" s="2567"/>
      <c r="V552" s="2567"/>
      <c r="W552" s="2567"/>
      <c r="X552" s="2567"/>
      <c r="Y552" s="2567"/>
      <c r="Z552" s="2567"/>
      <c r="AA552" s="2567"/>
      <c r="AB552" s="2567"/>
      <c r="AC552" s="2567"/>
      <c r="AD552" s="2567"/>
      <c r="AE552" s="2567"/>
      <c r="AF552" s="2567"/>
      <c r="AG552" s="2567"/>
      <c r="AH552" s="2567"/>
      <c r="AI552" s="2567"/>
      <c r="AJ552" s="2570"/>
      <c r="AK552" s="2574"/>
    </row>
    <row r="553" spans="2:37" s="2405" customFormat="1" ht="13.5" customHeight="1" thickBot="1" x14ac:dyDescent="0.25">
      <c r="B553" s="3938"/>
      <c r="C553" s="3939"/>
      <c r="D553" s="3940"/>
      <c r="E553" s="3940"/>
      <c r="F553" s="3940"/>
      <c r="G553" s="3940"/>
      <c r="H553" s="2576"/>
      <c r="I553" s="2576"/>
      <c r="J553" s="2576"/>
      <c r="K553" s="2576"/>
      <c r="L553" s="2576"/>
      <c r="M553" s="2576"/>
      <c r="N553" s="2576"/>
      <c r="O553" s="2576"/>
      <c r="P553" s="2576"/>
      <c r="Q553" s="2576"/>
      <c r="R553" s="2576"/>
      <c r="S553" s="2576"/>
      <c r="T553" s="2577"/>
      <c r="U553" s="2577"/>
      <c r="V553" s="2577"/>
      <c r="W553" s="2577"/>
      <c r="X553" s="2577"/>
      <c r="Y553" s="2577"/>
      <c r="Z553" s="2577"/>
      <c r="AA553" s="2577"/>
      <c r="AB553" s="2577"/>
      <c r="AC553" s="2577"/>
      <c r="AD553" s="2577"/>
      <c r="AE553" s="2577"/>
      <c r="AF553" s="2577"/>
      <c r="AG553" s="2577"/>
      <c r="AH553" s="2577"/>
      <c r="AI553" s="2577"/>
      <c r="AJ553" s="2578"/>
      <c r="AK553" s="2579"/>
    </row>
    <row r="554" spans="2:37" s="2405" customFormat="1" ht="20.25" customHeight="1" x14ac:dyDescent="0.2">
      <c r="B554" s="4796"/>
      <c r="C554" s="4796"/>
    </row>
    <row r="555" spans="2:37" s="2405" customFormat="1" ht="13.5" customHeight="1" thickBot="1" x14ac:dyDescent="0.25"/>
    <row r="556" spans="2:37" s="2405" customFormat="1" ht="31.5" customHeight="1" x14ac:dyDescent="0.2">
      <c r="B556" s="3839" t="s">
        <v>5005</v>
      </c>
      <c r="C556" s="3840"/>
      <c r="D556" s="3840"/>
      <c r="E556" s="3840"/>
      <c r="F556" s="3840"/>
      <c r="G556" s="3840"/>
      <c r="H556" s="3840"/>
      <c r="I556" s="3840"/>
      <c r="J556" s="3840"/>
      <c r="K556" s="3840"/>
      <c r="L556" s="3840"/>
      <c r="M556" s="3840"/>
      <c r="N556" s="3840"/>
      <c r="O556" s="3840"/>
      <c r="P556" s="3840"/>
      <c r="Q556" s="3840"/>
      <c r="R556" s="3840"/>
      <c r="S556" s="3840"/>
      <c r="T556" s="3840"/>
      <c r="U556" s="3840"/>
      <c r="V556" s="3840"/>
      <c r="W556" s="3840"/>
      <c r="X556" s="3840"/>
      <c r="Y556" s="3840"/>
      <c r="Z556" s="3840"/>
      <c r="AA556" s="3840"/>
      <c r="AB556" s="3840"/>
      <c r="AC556" s="3840"/>
      <c r="AD556" s="3840"/>
      <c r="AE556" s="3840"/>
      <c r="AF556" s="3840"/>
      <c r="AG556" s="3840"/>
      <c r="AH556" s="3840"/>
      <c r="AI556" s="3840"/>
      <c r="AJ556" s="3840"/>
      <c r="AK556" s="3841"/>
    </row>
    <row r="557" spans="2:37" s="2405" customFormat="1" ht="13.5" customHeight="1" x14ac:dyDescent="0.2">
      <c r="B557" s="2572"/>
      <c r="C557" s="2661"/>
      <c r="D557" s="2661"/>
      <c r="E557" s="2661"/>
      <c r="F557" s="2661"/>
      <c r="G557" s="2573"/>
      <c r="H557" s="2573"/>
      <c r="I557" s="2573"/>
      <c r="J557" s="2573"/>
      <c r="K557" s="2573"/>
      <c r="L557" s="2573"/>
      <c r="M557" s="2573"/>
      <c r="N557" s="2573"/>
      <c r="O557" s="2573"/>
      <c r="P557" s="2573"/>
      <c r="Q557" s="2573"/>
      <c r="R557" s="2573"/>
      <c r="S557" s="2573"/>
      <c r="T557" s="2573"/>
      <c r="U557" s="2573"/>
      <c r="V557" s="2573"/>
      <c r="W557" s="2573"/>
      <c r="X557" s="2573"/>
      <c r="Y557" s="2573"/>
      <c r="Z557" s="2573"/>
      <c r="AA557" s="2573"/>
      <c r="AB557" s="2573"/>
      <c r="AC557" s="2573"/>
      <c r="AD557" s="2573"/>
      <c r="AE557" s="2573"/>
      <c r="AF557" s="2573"/>
      <c r="AG557" s="2573"/>
      <c r="AH557" s="2573"/>
      <c r="AI557" s="2573"/>
      <c r="AJ557" s="2573"/>
      <c r="AK557" s="2574"/>
    </row>
    <row r="558" spans="2:37" s="2405" customFormat="1" ht="13.5" customHeight="1" x14ac:dyDescent="0.2">
      <c r="B558" s="2572" t="s">
        <v>4992</v>
      </c>
      <c r="C558" s="2661"/>
      <c r="D558" s="3962" t="s">
        <v>5191</v>
      </c>
      <c r="E558" s="3962"/>
      <c r="F558" s="3962"/>
      <c r="G558" s="2573"/>
      <c r="H558" s="2573"/>
      <c r="I558" s="2573"/>
      <c r="J558" s="2573"/>
      <c r="K558" s="2573"/>
      <c r="L558" s="2573"/>
      <c r="M558" s="2573"/>
      <c r="N558" s="2573"/>
      <c r="O558" s="2573"/>
      <c r="P558" s="2573"/>
      <c r="Q558" s="2573"/>
      <c r="R558" s="2573"/>
      <c r="S558" s="2573"/>
      <c r="T558" s="2573"/>
      <c r="U558" s="2573"/>
      <c r="V558" s="2573"/>
      <c r="W558" s="2573"/>
      <c r="X558" s="2573"/>
      <c r="Y558" s="2573"/>
      <c r="Z558" s="2573"/>
      <c r="AA558" s="2573"/>
      <c r="AB558" s="2573"/>
      <c r="AC558" s="2573"/>
      <c r="AD558" s="2573"/>
      <c r="AE558" s="2573"/>
      <c r="AF558" s="2573"/>
      <c r="AG558" s="2573"/>
      <c r="AH558" s="2573"/>
      <c r="AI558" s="2573"/>
      <c r="AJ558" s="2573"/>
      <c r="AK558" s="2574"/>
    </row>
    <row r="559" spans="2:37" s="2405" customFormat="1" ht="13.5" customHeight="1" thickBot="1" x14ac:dyDescent="0.25">
      <c r="B559" s="3863" t="s">
        <v>5006</v>
      </c>
      <c r="C559" s="3864"/>
      <c r="D559" s="3972">
        <v>41414</v>
      </c>
      <c r="E559" s="3973"/>
      <c r="F559" s="2661"/>
      <c r="G559" s="2573"/>
      <c r="H559" s="2573"/>
      <c r="I559" s="2573"/>
      <c r="J559" s="2573"/>
      <c r="K559" s="2573"/>
      <c r="L559" s="2573"/>
      <c r="M559" s="2573"/>
      <c r="N559" s="2573"/>
      <c r="O559" s="2573"/>
      <c r="P559" s="2573"/>
      <c r="Q559" s="2573"/>
      <c r="R559" s="2573"/>
      <c r="S559" s="2573"/>
      <c r="T559" s="2573"/>
      <c r="U559" s="2573"/>
      <c r="V559" s="2573"/>
      <c r="W559" s="2573"/>
      <c r="X559" s="2573"/>
      <c r="Y559" s="2573"/>
      <c r="Z559" s="2573"/>
      <c r="AA559" s="2573"/>
      <c r="AB559" s="2573"/>
      <c r="AC559" s="2573"/>
      <c r="AD559" s="2573"/>
      <c r="AE559" s="2573"/>
      <c r="AF559" s="2573"/>
      <c r="AG559" s="2573"/>
      <c r="AH559" s="2573"/>
      <c r="AI559" s="2573"/>
      <c r="AJ559" s="2573"/>
      <c r="AK559" s="2574"/>
    </row>
    <row r="560" spans="2:37" s="2405" customFormat="1" ht="147" customHeight="1" thickBot="1" x14ac:dyDescent="0.25">
      <c r="B560" s="3844" t="s">
        <v>5007</v>
      </c>
      <c r="C560" s="3871"/>
      <c r="D560" s="3963" t="s">
        <v>5877</v>
      </c>
      <c r="E560" s="3964"/>
      <c r="F560" s="3964"/>
      <c r="G560" s="3964"/>
      <c r="H560" s="3964"/>
      <c r="I560" s="3964"/>
      <c r="J560" s="3964"/>
      <c r="K560" s="3964"/>
      <c r="L560" s="3964"/>
      <c r="M560" s="3964"/>
      <c r="N560" s="3964"/>
      <c r="O560" s="3964"/>
      <c r="P560" s="3964"/>
      <c r="Q560" s="3965"/>
      <c r="R560" s="2573"/>
      <c r="S560" s="2573"/>
      <c r="T560" s="2573"/>
      <c r="U560" s="2573"/>
      <c r="V560" s="2573"/>
      <c r="W560" s="2573"/>
      <c r="X560" s="2573"/>
      <c r="Y560" s="2573"/>
      <c r="Z560" s="2573"/>
      <c r="AA560" s="2573"/>
      <c r="AB560" s="2573"/>
      <c r="AC560" s="2573"/>
      <c r="AD560" s="2573"/>
      <c r="AE560" s="2573"/>
      <c r="AF560" s="2573"/>
      <c r="AG560" s="2573"/>
      <c r="AH560" s="2573"/>
      <c r="AI560" s="2573"/>
      <c r="AJ560" s="2573"/>
      <c r="AK560" s="2574"/>
    </row>
    <row r="561" spans="2:37" s="2405" customFormat="1" ht="13.5" customHeight="1" thickBot="1" x14ac:dyDescent="0.25">
      <c r="B561" s="3865"/>
      <c r="C561" s="3849"/>
      <c r="D561" s="3849"/>
      <c r="E561" s="3849"/>
      <c r="F561" s="3849"/>
      <c r="G561" s="3849"/>
      <c r="H561" s="3849"/>
      <c r="I561" s="3849"/>
      <c r="J561" s="3849"/>
      <c r="K561" s="3849"/>
      <c r="L561" s="3849"/>
      <c r="M561" s="3849"/>
      <c r="N561" s="3849"/>
      <c r="O561" s="3849"/>
      <c r="P561" s="3849"/>
      <c r="Q561" s="3849"/>
      <c r="R561" s="2573"/>
      <c r="S561" s="2573"/>
      <c r="T561" s="2573"/>
      <c r="U561" s="2573"/>
      <c r="V561" s="2573"/>
      <c r="W561" s="2573"/>
      <c r="X561" s="2573"/>
      <c r="Y561" s="2573"/>
      <c r="Z561" s="2573"/>
      <c r="AA561" s="2573"/>
      <c r="AB561" s="2573"/>
      <c r="AC561" s="2573"/>
      <c r="AD561" s="2573"/>
      <c r="AE561" s="2573"/>
      <c r="AF561" s="2573"/>
      <c r="AG561" s="2573"/>
      <c r="AH561" s="2573"/>
      <c r="AI561" s="2573"/>
      <c r="AJ561" s="2573"/>
      <c r="AK561" s="2574"/>
    </row>
    <row r="562" spans="2:37" s="2405" customFormat="1" ht="13.5" customHeight="1" thickBot="1" x14ac:dyDescent="0.25">
      <c r="B562" s="3827" t="s">
        <v>5008</v>
      </c>
      <c r="C562" s="3827"/>
      <c r="D562" s="3827" t="s">
        <v>4998</v>
      </c>
      <c r="E562" s="3827" t="s">
        <v>5009</v>
      </c>
      <c r="F562" s="3850" t="s">
        <v>224</v>
      </c>
      <c r="G562" s="3850"/>
      <c r="H562" s="3850"/>
      <c r="I562" s="3850"/>
      <c r="J562" s="3850"/>
      <c r="K562" s="3850"/>
      <c r="L562" s="3850"/>
      <c r="M562" s="3850"/>
      <c r="N562" s="3850"/>
      <c r="O562" s="3850"/>
      <c r="P562" s="3850"/>
      <c r="Q562" s="3850"/>
      <c r="R562" s="3850"/>
      <c r="S562" s="3850" t="s">
        <v>340</v>
      </c>
      <c r="T562" s="3850"/>
      <c r="U562" s="3850"/>
      <c r="V562" s="3850"/>
      <c r="W562" s="3850"/>
      <c r="X562" s="3850"/>
      <c r="Y562" s="3850"/>
      <c r="Z562" s="3850"/>
      <c r="AA562" s="3850"/>
      <c r="AB562" s="3850"/>
      <c r="AC562" s="3850"/>
      <c r="AD562" s="3850" t="s">
        <v>225</v>
      </c>
      <c r="AE562" s="3850"/>
      <c r="AF562" s="3850"/>
      <c r="AG562" s="3850"/>
      <c r="AH562" s="3851" t="s">
        <v>4993</v>
      </c>
      <c r="AI562" s="3851"/>
      <c r="AJ562" s="3851"/>
      <c r="AK562" s="2574"/>
    </row>
    <row r="563" spans="2:37" s="2405" customFormat="1" ht="13.5" customHeight="1" thickBot="1" x14ac:dyDescent="0.25">
      <c r="B563" s="3828"/>
      <c r="C563" s="3828"/>
      <c r="D563" s="3828"/>
      <c r="E563" s="3828"/>
      <c r="F563" s="3828" t="s">
        <v>5010</v>
      </c>
      <c r="G563" s="3828" t="s">
        <v>5011</v>
      </c>
      <c r="H563" s="3827" t="s">
        <v>5012</v>
      </c>
      <c r="I563" s="3830" t="s">
        <v>5013</v>
      </c>
      <c r="J563" s="3830" t="s">
        <v>5014</v>
      </c>
      <c r="K563" s="3829" t="s">
        <v>5015</v>
      </c>
      <c r="L563" s="3829" t="s">
        <v>5016</v>
      </c>
      <c r="M563" s="3830" t="s">
        <v>5017</v>
      </c>
      <c r="N563" s="3830"/>
      <c r="O563" s="3829" t="s">
        <v>5018</v>
      </c>
      <c r="P563" s="3829" t="s">
        <v>5019</v>
      </c>
      <c r="Q563" s="3829" t="s">
        <v>5020</v>
      </c>
      <c r="R563" s="3829" t="s">
        <v>5021</v>
      </c>
      <c r="S563" s="3827" t="s">
        <v>5022</v>
      </c>
      <c r="T563" s="3827" t="s">
        <v>5023</v>
      </c>
      <c r="U563" s="3827" t="s">
        <v>5024</v>
      </c>
      <c r="V563" s="3827" t="s">
        <v>5025</v>
      </c>
      <c r="W563" s="3827" t="s">
        <v>5026</v>
      </c>
      <c r="X563" s="3827" t="s">
        <v>5027</v>
      </c>
      <c r="Y563" s="3827" t="s">
        <v>5028</v>
      </c>
      <c r="Z563" s="3827" t="s">
        <v>5029</v>
      </c>
      <c r="AA563" s="3827" t="s">
        <v>5030</v>
      </c>
      <c r="AB563" s="3830" t="s">
        <v>5031</v>
      </c>
      <c r="AC563" s="3830" t="s">
        <v>5032</v>
      </c>
      <c r="AD563" s="3827" t="s">
        <v>5033</v>
      </c>
      <c r="AE563" s="3827" t="s">
        <v>5034</v>
      </c>
      <c r="AF563" s="3827" t="s">
        <v>5035</v>
      </c>
      <c r="AG563" s="3827" t="s">
        <v>5036</v>
      </c>
      <c r="AH563" s="3827" t="s">
        <v>1154</v>
      </c>
      <c r="AI563" s="3827" t="s">
        <v>4994</v>
      </c>
      <c r="AJ563" s="3827" t="s">
        <v>4995</v>
      </c>
      <c r="AK563" s="2574"/>
    </row>
    <row r="564" spans="2:37" s="2405" customFormat="1" ht="13.5" customHeight="1" thickBot="1" x14ac:dyDescent="0.25">
      <c r="B564" s="3828"/>
      <c r="C564" s="3828"/>
      <c r="D564" s="3828"/>
      <c r="E564" s="3828"/>
      <c r="F564" s="3828"/>
      <c r="G564" s="3828"/>
      <c r="H564" s="3828"/>
      <c r="I564" s="3829"/>
      <c r="J564" s="3829"/>
      <c r="K564" s="3829"/>
      <c r="L564" s="3829"/>
      <c r="M564" s="2658" t="s">
        <v>5037</v>
      </c>
      <c r="N564" s="2657" t="s">
        <v>2798</v>
      </c>
      <c r="O564" s="3829"/>
      <c r="P564" s="3829"/>
      <c r="Q564" s="3829"/>
      <c r="R564" s="3829"/>
      <c r="S564" s="3828"/>
      <c r="T564" s="3828"/>
      <c r="U564" s="3828"/>
      <c r="V564" s="3828"/>
      <c r="W564" s="3828"/>
      <c r="X564" s="3828"/>
      <c r="Y564" s="3828"/>
      <c r="Z564" s="3828"/>
      <c r="AA564" s="3828"/>
      <c r="AB564" s="3829"/>
      <c r="AC564" s="3829"/>
      <c r="AD564" s="3828"/>
      <c r="AE564" s="3828"/>
      <c r="AF564" s="3828"/>
      <c r="AG564" s="3828"/>
      <c r="AH564" s="3828"/>
      <c r="AI564" s="3828"/>
      <c r="AJ564" s="3828"/>
      <c r="AK564" s="2574"/>
    </row>
    <row r="565" spans="2:37" s="2405" customFormat="1" ht="13.5" customHeight="1" thickBot="1" x14ac:dyDescent="0.25">
      <c r="B565" s="3941" t="s">
        <v>5192</v>
      </c>
      <c r="C565" s="3942"/>
      <c r="D565" s="2598">
        <v>300304</v>
      </c>
      <c r="E565" s="2599">
        <v>44.99</v>
      </c>
      <c r="F565" s="2599" t="s">
        <v>1534</v>
      </c>
      <c r="G565" s="2599" t="s">
        <v>1534</v>
      </c>
      <c r="H565" s="2599" t="s">
        <v>1534</v>
      </c>
      <c r="I565" s="2599" t="s">
        <v>1534</v>
      </c>
      <c r="J565" s="2599" t="s">
        <v>1534</v>
      </c>
      <c r="K565" s="2599" t="s">
        <v>1534</v>
      </c>
      <c r="L565" s="2599" t="s">
        <v>1534</v>
      </c>
      <c r="M565" s="2599" t="s">
        <v>1534</v>
      </c>
      <c r="N565" s="2599" t="s">
        <v>1534</v>
      </c>
      <c r="O565" s="2599" t="s">
        <v>1534</v>
      </c>
      <c r="P565" s="2599" t="s">
        <v>1534</v>
      </c>
      <c r="Q565" s="2599" t="s">
        <v>1534</v>
      </c>
      <c r="R565" s="2599" t="s">
        <v>1534</v>
      </c>
      <c r="S565" s="2599" t="s">
        <v>1534</v>
      </c>
      <c r="T565" s="2599" t="s">
        <v>1534</v>
      </c>
      <c r="U565" s="2599" t="s">
        <v>1534</v>
      </c>
      <c r="V565" s="2599" t="s">
        <v>1534</v>
      </c>
      <c r="W565" s="2599" t="s">
        <v>1534</v>
      </c>
      <c r="X565" s="2599" t="s">
        <v>1534</v>
      </c>
      <c r="Y565" s="2599" t="s">
        <v>1534</v>
      </c>
      <c r="Z565" s="2599" t="s">
        <v>1534</v>
      </c>
      <c r="AA565" s="2599" t="s">
        <v>1534</v>
      </c>
      <c r="AB565" s="2599" t="s">
        <v>1534</v>
      </c>
      <c r="AC565" s="2599" t="s">
        <v>1534</v>
      </c>
      <c r="AD565" s="2599">
        <v>44.99</v>
      </c>
      <c r="AE565" s="2954">
        <v>5000</v>
      </c>
      <c r="AF565" s="3212">
        <f>AD565/AE565</f>
        <v>8.9980000000000008E-3</v>
      </c>
      <c r="AG565" s="3213">
        <v>0.1</v>
      </c>
      <c r="AH565" s="3119"/>
      <c r="AI565" s="3119"/>
      <c r="AJ565" s="3214"/>
      <c r="AK565" s="2574"/>
    </row>
    <row r="566" spans="2:37" s="2405" customFormat="1" ht="13.5" customHeight="1" x14ac:dyDescent="0.2">
      <c r="B566" s="2575"/>
      <c r="C566" s="2568"/>
      <c r="D566" s="2568"/>
      <c r="E566" s="2568"/>
      <c r="F566" s="2568"/>
      <c r="G566" s="2568"/>
      <c r="H566" s="2568"/>
      <c r="I566" s="2569"/>
      <c r="J566" s="2569"/>
      <c r="K566" s="2569"/>
      <c r="L566" s="2569"/>
      <c r="M566" s="2568"/>
      <c r="N566" s="2569"/>
      <c r="O566" s="2569"/>
      <c r="P566" s="2569"/>
      <c r="Q566" s="2569"/>
      <c r="R566" s="2569"/>
      <c r="S566" s="2568"/>
      <c r="T566" s="2567"/>
      <c r="U566" s="2567"/>
      <c r="V566" s="2567"/>
      <c r="W566" s="2567"/>
      <c r="X566" s="2567"/>
      <c r="Y566" s="2567"/>
      <c r="Z566" s="2567"/>
      <c r="AA566" s="2567"/>
      <c r="AB566" s="2567"/>
      <c r="AC566" s="2567"/>
      <c r="AD566" s="2567"/>
      <c r="AE566" s="2567"/>
      <c r="AF566" s="2567"/>
      <c r="AG566" s="2567"/>
      <c r="AH566" s="2567"/>
      <c r="AI566" s="2567"/>
      <c r="AJ566" s="2570"/>
      <c r="AK566" s="2574"/>
    </row>
    <row r="567" spans="2:37" s="2405" customFormat="1" ht="13.5" customHeight="1" x14ac:dyDescent="0.2">
      <c r="B567" s="3834" t="s">
        <v>4996</v>
      </c>
      <c r="C567" s="3835"/>
      <c r="D567" s="3836" t="s">
        <v>5180</v>
      </c>
      <c r="E567" s="3836"/>
      <c r="F567" s="3836"/>
      <c r="G567" s="3836"/>
      <c r="H567" s="2571"/>
      <c r="I567" s="2571"/>
      <c r="J567" s="2571"/>
      <c r="K567" s="2571"/>
      <c r="L567" s="2571"/>
      <c r="M567" s="2571"/>
      <c r="N567" s="2571"/>
      <c r="O567" s="2571"/>
      <c r="P567" s="2571"/>
      <c r="Q567" s="2571"/>
      <c r="R567" s="2571"/>
      <c r="S567" s="2571"/>
      <c r="T567" s="2567"/>
      <c r="U567" s="2567"/>
      <c r="V567" s="2567"/>
      <c r="W567" s="2567"/>
      <c r="X567" s="2567"/>
      <c r="Y567" s="2567"/>
      <c r="Z567" s="2567"/>
      <c r="AA567" s="2567"/>
      <c r="AB567" s="2567"/>
      <c r="AC567" s="2567"/>
      <c r="AD567" s="2567"/>
      <c r="AE567" s="2567"/>
      <c r="AF567" s="2567"/>
      <c r="AG567" s="2567"/>
      <c r="AH567" s="2567"/>
      <c r="AI567" s="2567"/>
      <c r="AJ567" s="2570"/>
      <c r="AK567" s="2574"/>
    </row>
    <row r="568" spans="2:37" s="2405" customFormat="1" ht="13.5" customHeight="1" x14ac:dyDescent="0.2">
      <c r="B568" s="3834" t="s">
        <v>4997</v>
      </c>
      <c r="C568" s="3835"/>
      <c r="D568" s="3836" t="s">
        <v>5180</v>
      </c>
      <c r="E568" s="3836"/>
      <c r="F568" s="3836"/>
      <c r="G568" s="3836"/>
      <c r="H568" s="2571"/>
      <c r="I568" s="2571"/>
      <c r="J568" s="2571"/>
      <c r="K568" s="2571"/>
      <c r="L568" s="2571"/>
      <c r="M568" s="2571"/>
      <c r="N568" s="2571"/>
      <c r="O568" s="2571"/>
      <c r="P568" s="2571"/>
      <c r="Q568" s="2571"/>
      <c r="R568" s="2571"/>
      <c r="S568" s="2571"/>
      <c r="T568" s="2567"/>
      <c r="U568" s="2567"/>
      <c r="V568" s="2567"/>
      <c r="W568" s="2567"/>
      <c r="X568" s="2567"/>
      <c r="Y568" s="2567"/>
      <c r="Z568" s="2567"/>
      <c r="AA568" s="2567"/>
      <c r="AB568" s="2567"/>
      <c r="AC568" s="2567"/>
      <c r="AD568" s="2567"/>
      <c r="AE568" s="2567"/>
      <c r="AF568" s="2567"/>
      <c r="AG568" s="2567"/>
      <c r="AH568" s="2567"/>
      <c r="AI568" s="2567"/>
      <c r="AJ568" s="2570"/>
      <c r="AK568" s="2574"/>
    </row>
    <row r="569" spans="2:37" s="2405" customFormat="1" ht="13.5" customHeight="1" thickBot="1" x14ac:dyDescent="0.25">
      <c r="B569" s="3938"/>
      <c r="C569" s="3939"/>
      <c r="D569" s="3940"/>
      <c r="E569" s="3940"/>
      <c r="F569" s="3940"/>
      <c r="G569" s="3940"/>
      <c r="H569" s="2576"/>
      <c r="I569" s="2576"/>
      <c r="J569" s="2576"/>
      <c r="K569" s="2576"/>
      <c r="L569" s="2576"/>
      <c r="M569" s="2576"/>
      <c r="N569" s="2576"/>
      <c r="O569" s="2576"/>
      <c r="P569" s="2576"/>
      <c r="Q569" s="2576"/>
      <c r="R569" s="2576"/>
      <c r="S569" s="2576"/>
      <c r="T569" s="2577"/>
      <c r="U569" s="2577"/>
      <c r="V569" s="2577"/>
      <c r="W569" s="2577"/>
      <c r="X569" s="2577"/>
      <c r="Y569" s="2577"/>
      <c r="Z569" s="2577"/>
      <c r="AA569" s="2577"/>
      <c r="AB569" s="2577"/>
      <c r="AC569" s="2577"/>
      <c r="AD569" s="2577"/>
      <c r="AE569" s="2577"/>
      <c r="AF569" s="2577"/>
      <c r="AG569" s="2577"/>
      <c r="AH569" s="2577"/>
      <c r="AI569" s="2577"/>
      <c r="AJ569" s="2578"/>
      <c r="AK569" s="2579"/>
    </row>
    <row r="570" spans="2:37" s="2405" customFormat="1" ht="13.5" customHeight="1" x14ac:dyDescent="0.2">
      <c r="B570" s="2668"/>
    </row>
    <row r="571" spans="2:37" s="2405" customFormat="1" ht="13.5" customHeight="1" thickBot="1" x14ac:dyDescent="0.25"/>
    <row r="572" spans="2:37" s="2405" customFormat="1" ht="21.75" customHeight="1" x14ac:dyDescent="0.2">
      <c r="B572" s="3839" t="s">
        <v>5005</v>
      </c>
      <c r="C572" s="3840"/>
      <c r="D572" s="3840"/>
      <c r="E572" s="3840"/>
      <c r="F572" s="3840"/>
      <c r="G572" s="3840"/>
      <c r="H572" s="3840"/>
      <c r="I572" s="3840"/>
      <c r="J572" s="3840"/>
      <c r="K572" s="3840"/>
      <c r="L572" s="3840"/>
      <c r="M572" s="3840"/>
      <c r="N572" s="3840"/>
      <c r="O572" s="3840"/>
      <c r="P572" s="3840"/>
      <c r="Q572" s="3840"/>
      <c r="R572" s="3840"/>
      <c r="S572" s="3840"/>
      <c r="T572" s="3840"/>
      <c r="U572" s="3840"/>
      <c r="V572" s="3840"/>
      <c r="W572" s="3840"/>
      <c r="X572" s="3840"/>
      <c r="Y572" s="3840"/>
      <c r="Z572" s="3840"/>
      <c r="AA572" s="3840"/>
      <c r="AB572" s="3840"/>
      <c r="AC572" s="3840"/>
      <c r="AD572" s="3840"/>
      <c r="AE572" s="3840"/>
      <c r="AF572" s="3840"/>
      <c r="AG572" s="3840"/>
      <c r="AH572" s="3840"/>
      <c r="AI572" s="3840"/>
      <c r="AJ572" s="3840"/>
      <c r="AK572" s="3841"/>
    </row>
    <row r="573" spans="2:37" s="2405" customFormat="1" ht="13.5" customHeight="1" x14ac:dyDescent="0.2">
      <c r="B573" s="2572"/>
      <c r="C573" s="2661"/>
      <c r="D573" s="2661"/>
      <c r="E573" s="2661"/>
      <c r="F573" s="2661"/>
      <c r="G573" s="2573"/>
      <c r="H573" s="2573"/>
      <c r="I573" s="2573"/>
      <c r="J573" s="2573"/>
      <c r="K573" s="2573"/>
      <c r="L573" s="2573"/>
      <c r="M573" s="2573"/>
      <c r="N573" s="2573"/>
      <c r="O573" s="2573"/>
      <c r="P573" s="2573"/>
      <c r="Q573" s="2573"/>
      <c r="R573" s="2573"/>
      <c r="S573" s="2573"/>
      <c r="T573" s="2573"/>
      <c r="U573" s="2573"/>
      <c r="V573" s="2573"/>
      <c r="W573" s="2573"/>
      <c r="X573" s="2573"/>
      <c r="Y573" s="2573"/>
      <c r="Z573" s="2573"/>
      <c r="AA573" s="2573"/>
      <c r="AB573" s="2573"/>
      <c r="AC573" s="2573"/>
      <c r="AD573" s="2573"/>
      <c r="AE573" s="2573"/>
      <c r="AF573" s="2573"/>
      <c r="AG573" s="2573"/>
      <c r="AH573" s="2573"/>
      <c r="AI573" s="2573"/>
      <c r="AJ573" s="2573"/>
      <c r="AK573" s="2574"/>
    </row>
    <row r="574" spans="2:37" s="2405" customFormat="1" ht="13.5" customHeight="1" x14ac:dyDescent="0.2">
      <c r="B574" s="2572" t="s">
        <v>4992</v>
      </c>
      <c r="C574" s="2661"/>
      <c r="D574" s="3962" t="s">
        <v>5194</v>
      </c>
      <c r="E574" s="3962"/>
      <c r="F574" s="3962"/>
      <c r="G574" s="2573"/>
      <c r="H574" s="2573"/>
      <c r="I574" s="2573"/>
      <c r="J574" s="2573"/>
      <c r="K574" s="2573"/>
      <c r="L574" s="2573"/>
      <c r="M574" s="2573"/>
      <c r="N574" s="2573"/>
      <c r="O574" s="2573"/>
      <c r="P574" s="2573"/>
      <c r="Q574" s="2573"/>
      <c r="R574" s="2573"/>
      <c r="S574" s="2573"/>
      <c r="T574" s="2573"/>
      <c r="U574" s="2573"/>
      <c r="V574" s="2573"/>
      <c r="W574" s="2573"/>
      <c r="X574" s="2573"/>
      <c r="Y574" s="2573"/>
      <c r="Z574" s="2573"/>
      <c r="AA574" s="2573"/>
      <c r="AB574" s="2573"/>
      <c r="AC574" s="2573"/>
      <c r="AD574" s="2573"/>
      <c r="AE574" s="2573"/>
      <c r="AF574" s="2573"/>
      <c r="AG574" s="2573"/>
      <c r="AH574" s="2573"/>
      <c r="AI574" s="2573"/>
      <c r="AJ574" s="2573"/>
      <c r="AK574" s="2574"/>
    </row>
    <row r="575" spans="2:37" s="2405" customFormat="1" ht="13.5" customHeight="1" thickBot="1" x14ac:dyDescent="0.25">
      <c r="B575" s="3863" t="s">
        <v>5006</v>
      </c>
      <c r="C575" s="3864"/>
      <c r="D575" s="3972">
        <v>41382</v>
      </c>
      <c r="E575" s="3973"/>
      <c r="F575" s="2661"/>
      <c r="G575" s="2573"/>
      <c r="H575" s="2573"/>
      <c r="I575" s="2573"/>
      <c r="J575" s="2573"/>
      <c r="K575" s="2573"/>
      <c r="L575" s="2573"/>
      <c r="M575" s="2573"/>
      <c r="N575" s="2573"/>
      <c r="O575" s="2573"/>
      <c r="P575" s="2573"/>
      <c r="Q575" s="2573"/>
      <c r="R575" s="2573"/>
      <c r="S575" s="2573"/>
      <c r="T575" s="2573"/>
      <c r="U575" s="2573"/>
      <c r="V575" s="2573"/>
      <c r="W575" s="2573"/>
      <c r="X575" s="2573"/>
      <c r="Y575" s="2573"/>
      <c r="Z575" s="2573"/>
      <c r="AA575" s="2573"/>
      <c r="AB575" s="2573"/>
      <c r="AC575" s="2573"/>
      <c r="AD575" s="2573"/>
      <c r="AE575" s="2573"/>
      <c r="AF575" s="2573"/>
      <c r="AG575" s="2573"/>
      <c r="AH575" s="2573"/>
      <c r="AI575" s="2573"/>
      <c r="AJ575" s="2573"/>
      <c r="AK575" s="2574"/>
    </row>
    <row r="576" spans="2:37" s="2405" customFormat="1" ht="82.5" customHeight="1" thickBot="1" x14ac:dyDescent="0.25">
      <c r="B576" s="3844" t="s">
        <v>5007</v>
      </c>
      <c r="C576" s="3871"/>
      <c r="D576" s="3963" t="s">
        <v>5879</v>
      </c>
      <c r="E576" s="3964"/>
      <c r="F576" s="3964"/>
      <c r="G576" s="3964"/>
      <c r="H576" s="3964"/>
      <c r="I576" s="3964"/>
      <c r="J576" s="3964"/>
      <c r="K576" s="3964"/>
      <c r="L576" s="3964"/>
      <c r="M576" s="3964"/>
      <c r="N576" s="3964"/>
      <c r="O576" s="3964"/>
      <c r="P576" s="3964"/>
      <c r="Q576" s="3965"/>
      <c r="R576" s="2573"/>
      <c r="S576" s="2573"/>
      <c r="T576" s="2573"/>
      <c r="U576" s="2573"/>
      <c r="V576" s="2573"/>
      <c r="W576" s="2573"/>
      <c r="X576" s="2573"/>
      <c r="Y576" s="2573"/>
      <c r="Z576" s="2573"/>
      <c r="AA576" s="2573"/>
      <c r="AB576" s="2573"/>
      <c r="AC576" s="2573"/>
      <c r="AD576" s="2573"/>
      <c r="AE576" s="2573"/>
      <c r="AF576" s="2573"/>
      <c r="AG576" s="2573"/>
      <c r="AH576" s="2573"/>
      <c r="AI576" s="2573"/>
      <c r="AJ576" s="2573"/>
      <c r="AK576" s="2574"/>
    </row>
    <row r="577" spans="2:37" s="2405" customFormat="1" ht="13.5" customHeight="1" thickBot="1" x14ac:dyDescent="0.25">
      <c r="B577" s="3865"/>
      <c r="C577" s="3849"/>
      <c r="D577" s="3849"/>
      <c r="E577" s="3849"/>
      <c r="F577" s="3849"/>
      <c r="G577" s="3849"/>
      <c r="H577" s="3849"/>
      <c r="I577" s="3849"/>
      <c r="J577" s="3849"/>
      <c r="K577" s="3849"/>
      <c r="L577" s="3849"/>
      <c r="M577" s="3849"/>
      <c r="N577" s="3849"/>
      <c r="O577" s="3849"/>
      <c r="P577" s="3849"/>
      <c r="Q577" s="3849"/>
      <c r="R577" s="2573"/>
      <c r="S577" s="2573"/>
      <c r="T577" s="2573"/>
      <c r="U577" s="2573"/>
      <c r="V577" s="2573"/>
      <c r="W577" s="2573"/>
      <c r="X577" s="2573"/>
      <c r="Y577" s="2573"/>
      <c r="Z577" s="2573"/>
      <c r="AA577" s="2573"/>
      <c r="AB577" s="2573"/>
      <c r="AC577" s="2573"/>
      <c r="AD577" s="2573"/>
      <c r="AE577" s="2573"/>
      <c r="AF577" s="2573"/>
      <c r="AG577" s="2573"/>
      <c r="AH577" s="2573"/>
      <c r="AI577" s="2573"/>
      <c r="AJ577" s="2573"/>
      <c r="AK577" s="2574"/>
    </row>
    <row r="578" spans="2:37" s="2405" customFormat="1" ht="13.5" customHeight="1" thickBot="1" x14ac:dyDescent="0.25">
      <c r="B578" s="3827" t="s">
        <v>5008</v>
      </c>
      <c r="C578" s="3827"/>
      <c r="D578" s="3827" t="s">
        <v>4998</v>
      </c>
      <c r="E578" s="3827" t="s">
        <v>5009</v>
      </c>
      <c r="F578" s="3850" t="s">
        <v>224</v>
      </c>
      <c r="G578" s="3850"/>
      <c r="H578" s="3850"/>
      <c r="I578" s="3850"/>
      <c r="J578" s="3850"/>
      <c r="K578" s="3850"/>
      <c r="L578" s="3850"/>
      <c r="M578" s="3850"/>
      <c r="N578" s="3850"/>
      <c r="O578" s="3850"/>
      <c r="P578" s="3850"/>
      <c r="Q578" s="3850"/>
      <c r="R578" s="3850"/>
      <c r="S578" s="3850" t="s">
        <v>340</v>
      </c>
      <c r="T578" s="3850"/>
      <c r="U578" s="3850"/>
      <c r="V578" s="3850"/>
      <c r="W578" s="3850"/>
      <c r="X578" s="3850"/>
      <c r="Y578" s="3850"/>
      <c r="Z578" s="3850"/>
      <c r="AA578" s="3850"/>
      <c r="AB578" s="3850"/>
      <c r="AC578" s="3850"/>
      <c r="AD578" s="3850" t="s">
        <v>225</v>
      </c>
      <c r="AE578" s="3850"/>
      <c r="AF578" s="3850"/>
      <c r="AG578" s="3850"/>
      <c r="AH578" s="3851" t="s">
        <v>4993</v>
      </c>
      <c r="AI578" s="3851"/>
      <c r="AJ578" s="3851"/>
      <c r="AK578" s="2574"/>
    </row>
    <row r="579" spans="2:37" s="2405" customFormat="1" ht="13.5" customHeight="1" thickBot="1" x14ac:dyDescent="0.25">
      <c r="B579" s="3828"/>
      <c r="C579" s="3828"/>
      <c r="D579" s="3828"/>
      <c r="E579" s="3828"/>
      <c r="F579" s="3828" t="s">
        <v>5010</v>
      </c>
      <c r="G579" s="3828" t="s">
        <v>5011</v>
      </c>
      <c r="H579" s="3827" t="s">
        <v>5012</v>
      </c>
      <c r="I579" s="3830" t="s">
        <v>5013</v>
      </c>
      <c r="J579" s="3830" t="s">
        <v>5014</v>
      </c>
      <c r="K579" s="3829" t="s">
        <v>5015</v>
      </c>
      <c r="L579" s="3829" t="s">
        <v>5016</v>
      </c>
      <c r="M579" s="3830" t="s">
        <v>5017</v>
      </c>
      <c r="N579" s="3830"/>
      <c r="O579" s="3829" t="s">
        <v>5018</v>
      </c>
      <c r="P579" s="3829" t="s">
        <v>5019</v>
      </c>
      <c r="Q579" s="3829" t="s">
        <v>5020</v>
      </c>
      <c r="R579" s="3829" t="s">
        <v>5021</v>
      </c>
      <c r="S579" s="3827" t="s">
        <v>5022</v>
      </c>
      <c r="T579" s="3827" t="s">
        <v>5023</v>
      </c>
      <c r="U579" s="3827" t="s">
        <v>5024</v>
      </c>
      <c r="V579" s="3827" t="s">
        <v>5025</v>
      </c>
      <c r="W579" s="3827" t="s">
        <v>5026</v>
      </c>
      <c r="X579" s="3827" t="s">
        <v>5027</v>
      </c>
      <c r="Y579" s="3827" t="s">
        <v>5028</v>
      </c>
      <c r="Z579" s="3827" t="s">
        <v>5029</v>
      </c>
      <c r="AA579" s="3827" t="s">
        <v>5030</v>
      </c>
      <c r="AB579" s="3830" t="s">
        <v>5031</v>
      </c>
      <c r="AC579" s="3830" t="s">
        <v>5032</v>
      </c>
      <c r="AD579" s="3827" t="s">
        <v>5033</v>
      </c>
      <c r="AE579" s="3827" t="s">
        <v>5034</v>
      </c>
      <c r="AF579" s="3827" t="s">
        <v>5035</v>
      </c>
      <c r="AG579" s="3827" t="s">
        <v>5036</v>
      </c>
      <c r="AH579" s="3827" t="s">
        <v>1154</v>
      </c>
      <c r="AI579" s="3827" t="s">
        <v>4994</v>
      </c>
      <c r="AJ579" s="3827" t="s">
        <v>4995</v>
      </c>
      <c r="AK579" s="2574"/>
    </row>
    <row r="580" spans="2:37" s="2405" customFormat="1" ht="13.5" customHeight="1" thickBot="1" x14ac:dyDescent="0.25">
      <c r="B580" s="3828"/>
      <c r="C580" s="3828"/>
      <c r="D580" s="3828"/>
      <c r="E580" s="3828"/>
      <c r="F580" s="3828"/>
      <c r="G580" s="3828"/>
      <c r="H580" s="3828"/>
      <c r="I580" s="3829"/>
      <c r="J580" s="3829"/>
      <c r="K580" s="3829"/>
      <c r="L580" s="3829"/>
      <c r="M580" s="2658" t="s">
        <v>5037</v>
      </c>
      <c r="N580" s="2657" t="s">
        <v>2798</v>
      </c>
      <c r="O580" s="3829"/>
      <c r="P580" s="3829"/>
      <c r="Q580" s="3829"/>
      <c r="R580" s="3829"/>
      <c r="S580" s="3828"/>
      <c r="T580" s="3828"/>
      <c r="U580" s="3828"/>
      <c r="V580" s="3828"/>
      <c r="W580" s="3828"/>
      <c r="X580" s="3828"/>
      <c r="Y580" s="3828"/>
      <c r="Z580" s="3828"/>
      <c r="AA580" s="3828"/>
      <c r="AB580" s="3829"/>
      <c r="AC580" s="3829"/>
      <c r="AD580" s="3828"/>
      <c r="AE580" s="3828"/>
      <c r="AF580" s="3828"/>
      <c r="AG580" s="3828"/>
      <c r="AH580" s="3828"/>
      <c r="AI580" s="3828"/>
      <c r="AJ580" s="3828"/>
      <c r="AK580" s="2574"/>
    </row>
    <row r="581" spans="2:37" s="2405" customFormat="1" ht="57.75" customHeight="1" thickBot="1" x14ac:dyDescent="0.25">
      <c r="B581" s="3941" t="s">
        <v>5194</v>
      </c>
      <c r="C581" s="3942"/>
      <c r="D581" s="3210" t="s">
        <v>5195</v>
      </c>
      <c r="E581" s="2599" t="s">
        <v>1417</v>
      </c>
      <c r="F581" s="2599" t="s">
        <v>1417</v>
      </c>
      <c r="G581" s="2599" t="s">
        <v>1417</v>
      </c>
      <c r="H581" s="2599" t="s">
        <v>1417</v>
      </c>
      <c r="I581" s="2599" t="s">
        <v>1417</v>
      </c>
      <c r="J581" s="2599" t="s">
        <v>1417</v>
      </c>
      <c r="K581" s="2599" t="s">
        <v>1417</v>
      </c>
      <c r="L581" s="2599" t="s">
        <v>1417</v>
      </c>
      <c r="M581" s="2599" t="s">
        <v>1417</v>
      </c>
      <c r="N581" s="2599" t="s">
        <v>1417</v>
      </c>
      <c r="O581" s="2599" t="s">
        <v>1417</v>
      </c>
      <c r="P581" s="2599" t="s">
        <v>1417</v>
      </c>
      <c r="Q581" s="2599" t="s">
        <v>1417</v>
      </c>
      <c r="R581" s="2599" t="s">
        <v>1417</v>
      </c>
      <c r="S581" s="2599" t="s">
        <v>1417</v>
      </c>
      <c r="T581" s="2599" t="s">
        <v>1417</v>
      </c>
      <c r="U581" s="2599" t="s">
        <v>1417</v>
      </c>
      <c r="V581" s="2599" t="s">
        <v>1417</v>
      </c>
      <c r="W581" s="2599" t="s">
        <v>1417</v>
      </c>
      <c r="X581" s="2599" t="s">
        <v>1417</v>
      </c>
      <c r="Y581" s="2599" t="s">
        <v>1417</v>
      </c>
      <c r="Z581" s="2599" t="s">
        <v>1417</v>
      </c>
      <c r="AA581" s="2599" t="s">
        <v>1417</v>
      </c>
      <c r="AB581" s="2599" t="s">
        <v>1417</v>
      </c>
      <c r="AC581" s="2599" t="s">
        <v>1417</v>
      </c>
      <c r="AD581" s="2599">
        <v>59.99</v>
      </c>
      <c r="AE581" s="2587">
        <v>5000</v>
      </c>
      <c r="AF581" s="3211" t="s">
        <v>5196</v>
      </c>
      <c r="AG581" s="2599" t="s">
        <v>1417</v>
      </c>
      <c r="AH581" s="2599" t="s">
        <v>1417</v>
      </c>
      <c r="AI581" s="2599" t="s">
        <v>1417</v>
      </c>
      <c r="AJ581" s="2586" t="s">
        <v>1417</v>
      </c>
      <c r="AK581" s="2574"/>
    </row>
    <row r="582" spans="2:37" s="2405" customFormat="1" ht="13.5" customHeight="1" x14ac:dyDescent="0.2">
      <c r="B582" s="2575"/>
      <c r="C582" s="2568"/>
      <c r="D582" s="2568"/>
      <c r="E582" s="2568"/>
      <c r="F582" s="2568"/>
      <c r="G582" s="2568"/>
      <c r="H582" s="2568"/>
      <c r="I582" s="2569"/>
      <c r="J582" s="2569"/>
      <c r="K582" s="2569"/>
      <c r="L582" s="2569"/>
      <c r="M582" s="2568"/>
      <c r="N582" s="2569"/>
      <c r="O582" s="2569"/>
      <c r="P582" s="2569"/>
      <c r="Q582" s="2569"/>
      <c r="R582" s="2569"/>
      <c r="S582" s="2568"/>
      <c r="T582" s="2567"/>
      <c r="U582" s="2567"/>
      <c r="V582" s="2567"/>
      <c r="W582" s="2567"/>
      <c r="X582" s="2567"/>
      <c r="Y582" s="2567"/>
      <c r="Z582" s="2567"/>
      <c r="AA582" s="2567"/>
      <c r="AB582" s="2567"/>
      <c r="AC582" s="2567"/>
      <c r="AD582" s="2567"/>
      <c r="AE582" s="2567"/>
      <c r="AF582" s="2567"/>
      <c r="AG582" s="2567"/>
      <c r="AH582" s="2567"/>
      <c r="AI582" s="2567"/>
      <c r="AJ582" s="2570"/>
      <c r="AK582" s="2574"/>
    </row>
    <row r="583" spans="2:37" s="2405" customFormat="1" ht="13.5" customHeight="1" x14ac:dyDescent="0.2">
      <c r="B583" s="3834" t="s">
        <v>4996</v>
      </c>
      <c r="C583" s="3835"/>
      <c r="D583" s="3836" t="s">
        <v>5197</v>
      </c>
      <c r="E583" s="3836"/>
      <c r="F583" s="3836"/>
      <c r="G583" s="3836"/>
      <c r="H583" s="2571"/>
      <c r="I583" s="2571"/>
      <c r="J583" s="2571"/>
      <c r="K583" s="2571"/>
      <c r="L583" s="2571"/>
      <c r="M583" s="2571"/>
      <c r="N583" s="2571"/>
      <c r="O583" s="2571"/>
      <c r="P583" s="2571"/>
      <c r="Q583" s="2571"/>
      <c r="R583" s="2571"/>
      <c r="S583" s="2571"/>
      <c r="T583" s="2567"/>
      <c r="U583" s="2567"/>
      <c r="V583" s="2567"/>
      <c r="W583" s="2567"/>
      <c r="X583" s="2567"/>
      <c r="Y583" s="2567"/>
      <c r="Z583" s="2567"/>
      <c r="AA583" s="2567"/>
      <c r="AB583" s="2567"/>
      <c r="AC583" s="2567"/>
      <c r="AD583" s="2567"/>
      <c r="AE583" s="2567"/>
      <c r="AF583" s="2567"/>
      <c r="AG583" s="2567"/>
      <c r="AH583" s="2567"/>
      <c r="AI583" s="2567"/>
      <c r="AJ583" s="2570"/>
      <c r="AK583" s="2574"/>
    </row>
    <row r="584" spans="2:37" s="2405" customFormat="1" ht="13.5" customHeight="1" x14ac:dyDescent="0.2">
      <c r="B584" s="3834" t="s">
        <v>4997</v>
      </c>
      <c r="C584" s="3835"/>
      <c r="D584" s="4014" t="s">
        <v>5198</v>
      </c>
      <c r="E584" s="4014"/>
      <c r="F584" s="4014"/>
      <c r="G584" s="4014"/>
      <c r="H584" s="2571"/>
      <c r="I584" s="2571"/>
      <c r="J584" s="2571"/>
      <c r="K584" s="2571"/>
      <c r="L584" s="2571"/>
      <c r="M584" s="2571"/>
      <c r="N584" s="2571"/>
      <c r="O584" s="2571"/>
      <c r="P584" s="2571"/>
      <c r="Q584" s="2571"/>
      <c r="R584" s="2571"/>
      <c r="S584" s="2571"/>
      <c r="T584" s="2567"/>
      <c r="U584" s="2567"/>
      <c r="V584" s="2567"/>
      <c r="W584" s="2567"/>
      <c r="X584" s="2567"/>
      <c r="Y584" s="2567"/>
      <c r="Z584" s="2567"/>
      <c r="AA584" s="2567"/>
      <c r="AB584" s="2567"/>
      <c r="AC584" s="2567"/>
      <c r="AD584" s="2567"/>
      <c r="AE584" s="2567"/>
      <c r="AF584" s="2567"/>
      <c r="AG584" s="2567"/>
      <c r="AH584" s="2567"/>
      <c r="AI584" s="2567"/>
      <c r="AJ584" s="2570"/>
      <c r="AK584" s="2574"/>
    </row>
    <row r="585" spans="2:37" s="2405" customFormat="1" ht="13.5" customHeight="1" thickBot="1" x14ac:dyDescent="0.25">
      <c r="B585" s="3938"/>
      <c r="C585" s="3939"/>
      <c r="D585" s="3940"/>
      <c r="E585" s="3940"/>
      <c r="F585" s="3940"/>
      <c r="G585" s="3940"/>
      <c r="H585" s="2576"/>
      <c r="I585" s="2576"/>
      <c r="J585" s="2576"/>
      <c r="K585" s="2576"/>
      <c r="L585" s="2576"/>
      <c r="M585" s="2576"/>
      <c r="N585" s="2576"/>
      <c r="O585" s="2576"/>
      <c r="P585" s="2576"/>
      <c r="Q585" s="2576"/>
      <c r="R585" s="2576"/>
      <c r="S585" s="2576"/>
      <c r="T585" s="2577"/>
      <c r="U585" s="2577"/>
      <c r="V585" s="2577"/>
      <c r="W585" s="2577"/>
      <c r="X585" s="2577"/>
      <c r="Y585" s="2577"/>
      <c r="Z585" s="2577"/>
      <c r="AA585" s="2577"/>
      <c r="AB585" s="2577"/>
      <c r="AC585" s="2577"/>
      <c r="AD585" s="2577"/>
      <c r="AE585" s="2577"/>
      <c r="AF585" s="2577"/>
      <c r="AG585" s="2577"/>
      <c r="AH585" s="2577"/>
      <c r="AI585" s="2577"/>
      <c r="AJ585" s="2578"/>
      <c r="AK585" s="2579"/>
    </row>
    <row r="586" spans="2:37" s="2405" customFormat="1" ht="13.5" customHeight="1" x14ac:dyDescent="0.2">
      <c r="B586" s="2668"/>
    </row>
    <row r="587" spans="2:37" s="2405" customFormat="1" ht="13.5" customHeight="1" thickBot="1" x14ac:dyDescent="0.25">
      <c r="B587" s="2668"/>
    </row>
    <row r="588" spans="2:37" s="2405" customFormat="1" ht="28.5" customHeight="1" x14ac:dyDescent="0.2">
      <c r="B588" s="3839" t="s">
        <v>5005</v>
      </c>
      <c r="C588" s="3840"/>
      <c r="D588" s="3840"/>
      <c r="E588" s="3840"/>
      <c r="F588" s="3840"/>
      <c r="G588" s="3840"/>
      <c r="H588" s="3840"/>
      <c r="I588" s="3840"/>
      <c r="J588" s="3840"/>
      <c r="K588" s="3840"/>
      <c r="L588" s="3840"/>
      <c r="M588" s="3840"/>
      <c r="N588" s="3840"/>
      <c r="O588" s="3840"/>
      <c r="P588" s="3840"/>
      <c r="Q588" s="3840"/>
      <c r="R588" s="3840"/>
      <c r="S588" s="3840"/>
      <c r="T588" s="3840"/>
      <c r="U588" s="3840"/>
      <c r="V588" s="3840"/>
      <c r="W588" s="3840"/>
      <c r="X588" s="3840"/>
      <c r="Y588" s="3840"/>
      <c r="Z588" s="3840"/>
      <c r="AA588" s="3840"/>
      <c r="AB588" s="3840"/>
      <c r="AC588" s="3840"/>
      <c r="AD588" s="3840"/>
      <c r="AE588" s="3840"/>
      <c r="AF588" s="3840"/>
      <c r="AG588" s="3840"/>
      <c r="AH588" s="3840"/>
      <c r="AI588" s="3840"/>
      <c r="AJ588" s="3840"/>
      <c r="AK588" s="3841"/>
    </row>
    <row r="589" spans="2:37" s="2405" customFormat="1" ht="13.5" customHeight="1" x14ac:dyDescent="0.2">
      <c r="B589" s="2572"/>
      <c r="C589" s="2661"/>
      <c r="D589" s="2661"/>
      <c r="E589" s="2661"/>
      <c r="F589" s="2661"/>
      <c r="G589" s="2573"/>
      <c r="H589" s="2573"/>
      <c r="I589" s="2573"/>
      <c r="J589" s="2573"/>
      <c r="K589" s="2573"/>
      <c r="L589" s="2573"/>
      <c r="M589" s="2573"/>
      <c r="N589" s="2573"/>
      <c r="O589" s="2573"/>
      <c r="P589" s="2573"/>
      <c r="Q589" s="2573"/>
      <c r="R589" s="2573"/>
      <c r="S589" s="2573"/>
      <c r="T589" s="2573"/>
      <c r="U589" s="2573"/>
      <c r="V589" s="2573"/>
      <c r="W589" s="2573"/>
      <c r="X589" s="2573"/>
      <c r="Y589" s="2573"/>
      <c r="Z589" s="2573"/>
      <c r="AA589" s="2573"/>
      <c r="AB589" s="2573"/>
      <c r="AC589" s="2573"/>
      <c r="AD589" s="2573"/>
      <c r="AE589" s="2573"/>
      <c r="AF589" s="2573"/>
      <c r="AG589" s="2573"/>
      <c r="AH589" s="2573"/>
      <c r="AI589" s="2573"/>
      <c r="AJ589" s="2573"/>
      <c r="AK589" s="2574"/>
    </row>
    <row r="590" spans="2:37" s="2405" customFormat="1" ht="13.5" customHeight="1" x14ac:dyDescent="0.2">
      <c r="B590" s="2572" t="s">
        <v>4992</v>
      </c>
      <c r="C590" s="2661"/>
      <c r="D590" s="3962" t="s">
        <v>5199</v>
      </c>
      <c r="E590" s="3962"/>
      <c r="F590" s="3962"/>
      <c r="G590" s="2573"/>
      <c r="H590" s="2573"/>
      <c r="I590" s="2573"/>
      <c r="J590" s="2573"/>
      <c r="K590" s="2573"/>
      <c r="L590" s="2573"/>
      <c r="M590" s="2573"/>
      <c r="N590" s="2573"/>
      <c r="O590" s="2573"/>
      <c r="P590" s="2573"/>
      <c r="Q590" s="2573"/>
      <c r="R590" s="2573"/>
      <c r="S590" s="2573"/>
      <c r="T590" s="2573"/>
      <c r="U590" s="2573"/>
      <c r="V590" s="2573"/>
      <c r="W590" s="2573"/>
      <c r="X590" s="2573"/>
      <c r="Y590" s="2573"/>
      <c r="Z590" s="2573"/>
      <c r="AA590" s="2573"/>
      <c r="AB590" s="2573"/>
      <c r="AC590" s="2573"/>
      <c r="AD590" s="2573"/>
      <c r="AE590" s="2573"/>
      <c r="AF590" s="2573"/>
      <c r="AG590" s="2573"/>
      <c r="AH590" s="2573"/>
      <c r="AI590" s="2573"/>
      <c r="AJ590" s="2573"/>
      <c r="AK590" s="2574"/>
    </row>
    <row r="591" spans="2:37" s="2405" customFormat="1" ht="13.5" customHeight="1" thickBot="1" x14ac:dyDescent="0.25">
      <c r="B591" s="3863" t="s">
        <v>5006</v>
      </c>
      <c r="C591" s="3864"/>
      <c r="D591" s="3972">
        <v>41304</v>
      </c>
      <c r="E591" s="3973"/>
      <c r="F591" s="2661"/>
      <c r="G591" s="2573"/>
      <c r="H591" s="2573"/>
      <c r="I591" s="2573"/>
      <c r="J591" s="2573"/>
      <c r="K591" s="2573"/>
      <c r="L591" s="2573"/>
      <c r="M591" s="2573"/>
      <c r="N591" s="2573"/>
      <c r="O591" s="2573"/>
      <c r="P591" s="2573"/>
      <c r="Q591" s="2573"/>
      <c r="R591" s="2573"/>
      <c r="S591" s="2573"/>
      <c r="T591" s="2573"/>
      <c r="U591" s="2573"/>
      <c r="V591" s="2573"/>
      <c r="W591" s="2573"/>
      <c r="X591" s="2573"/>
      <c r="Y591" s="2573"/>
      <c r="Z591" s="2573"/>
      <c r="AA591" s="2573"/>
      <c r="AB591" s="2573"/>
      <c r="AC591" s="2573"/>
      <c r="AD591" s="2573"/>
      <c r="AE591" s="2573"/>
      <c r="AF591" s="2573"/>
      <c r="AG591" s="2573"/>
      <c r="AH591" s="2573"/>
      <c r="AI591" s="2573"/>
      <c r="AJ591" s="2573"/>
      <c r="AK591" s="2574"/>
    </row>
    <row r="592" spans="2:37" s="2405" customFormat="1" ht="78" customHeight="1" thickBot="1" x14ac:dyDescent="0.25">
      <c r="B592" s="3844" t="s">
        <v>5007</v>
      </c>
      <c r="C592" s="3871"/>
      <c r="D592" s="3963" t="s">
        <v>5878</v>
      </c>
      <c r="E592" s="3964"/>
      <c r="F592" s="3964"/>
      <c r="G592" s="3964"/>
      <c r="H592" s="3964"/>
      <c r="I592" s="3964"/>
      <c r="J592" s="3964"/>
      <c r="K592" s="3964"/>
      <c r="L592" s="3964"/>
      <c r="M592" s="3964"/>
      <c r="N592" s="3964"/>
      <c r="O592" s="3964"/>
      <c r="P592" s="3964"/>
      <c r="Q592" s="3965"/>
      <c r="R592" s="2573"/>
      <c r="S592" s="2573"/>
      <c r="T592" s="2573"/>
      <c r="U592" s="2573"/>
      <c r="V592" s="2573"/>
      <c r="W592" s="2573"/>
      <c r="X592" s="2573"/>
      <c r="Y592" s="2573"/>
      <c r="Z592" s="2573"/>
      <c r="AA592" s="2573"/>
      <c r="AB592" s="2573"/>
      <c r="AC592" s="2573"/>
      <c r="AD592" s="2573"/>
      <c r="AE592" s="2573"/>
      <c r="AF592" s="2573"/>
      <c r="AG592" s="2573"/>
      <c r="AH592" s="2573"/>
      <c r="AI592" s="2573"/>
      <c r="AJ592" s="2573"/>
      <c r="AK592" s="2574"/>
    </row>
    <row r="593" spans="2:39" s="2405" customFormat="1" ht="13.5" customHeight="1" thickBot="1" x14ac:dyDescent="0.25">
      <c r="B593" s="3865"/>
      <c r="C593" s="3849"/>
      <c r="D593" s="3849"/>
      <c r="E593" s="3849"/>
      <c r="F593" s="3849"/>
      <c r="G593" s="3849"/>
      <c r="H593" s="3849"/>
      <c r="I593" s="3849"/>
      <c r="J593" s="3849"/>
      <c r="K593" s="3849"/>
      <c r="L593" s="3849"/>
      <c r="M593" s="3849"/>
      <c r="N593" s="3849"/>
      <c r="O593" s="3849"/>
      <c r="P593" s="3849"/>
      <c r="Q593" s="3849"/>
      <c r="R593" s="2573"/>
      <c r="S593" s="2573"/>
      <c r="T593" s="2573"/>
      <c r="U593" s="2573"/>
      <c r="V593" s="2573"/>
      <c r="W593" s="2573"/>
      <c r="X593" s="2573"/>
      <c r="Y593" s="2573"/>
      <c r="Z593" s="2573"/>
      <c r="AA593" s="2573"/>
      <c r="AB593" s="2573"/>
      <c r="AC593" s="2573"/>
      <c r="AD593" s="2573"/>
      <c r="AE593" s="2573"/>
      <c r="AF593" s="2573"/>
      <c r="AG593" s="2573"/>
      <c r="AH593" s="2573"/>
      <c r="AI593" s="2573"/>
      <c r="AJ593" s="2573"/>
      <c r="AK593" s="2574"/>
    </row>
    <row r="594" spans="2:39" s="2405" customFormat="1" ht="13.5" customHeight="1" thickBot="1" x14ac:dyDescent="0.25">
      <c r="B594" s="3827" t="s">
        <v>5008</v>
      </c>
      <c r="C594" s="3827"/>
      <c r="D594" s="3827" t="s">
        <v>4998</v>
      </c>
      <c r="E594" s="3827" t="s">
        <v>5009</v>
      </c>
      <c r="F594" s="3850" t="s">
        <v>224</v>
      </c>
      <c r="G594" s="3850"/>
      <c r="H594" s="3850"/>
      <c r="I594" s="3850"/>
      <c r="J594" s="3850"/>
      <c r="K594" s="3850"/>
      <c r="L594" s="3850"/>
      <c r="M594" s="3850"/>
      <c r="N594" s="3850"/>
      <c r="O594" s="3850"/>
      <c r="P594" s="3850"/>
      <c r="Q594" s="3850"/>
      <c r="R594" s="3850"/>
      <c r="S594" s="3850" t="s">
        <v>340</v>
      </c>
      <c r="T594" s="3850"/>
      <c r="U594" s="3850"/>
      <c r="V594" s="3850"/>
      <c r="W594" s="3850"/>
      <c r="X594" s="3850"/>
      <c r="Y594" s="3850"/>
      <c r="Z594" s="3850"/>
      <c r="AA594" s="3850"/>
      <c r="AB594" s="3850"/>
      <c r="AC594" s="3850"/>
      <c r="AD594" s="3850" t="s">
        <v>225</v>
      </c>
      <c r="AE594" s="3850"/>
      <c r="AF594" s="3850"/>
      <c r="AG594" s="3850"/>
      <c r="AH594" s="3851" t="s">
        <v>4993</v>
      </c>
      <c r="AI594" s="3851"/>
      <c r="AJ594" s="3851"/>
      <c r="AK594" s="2574"/>
    </row>
    <row r="595" spans="2:39" s="2405" customFormat="1" ht="13.5" customHeight="1" thickBot="1" x14ac:dyDescent="0.25">
      <c r="B595" s="3828"/>
      <c r="C595" s="3828"/>
      <c r="D595" s="3828"/>
      <c r="E595" s="3828"/>
      <c r="F595" s="3828" t="s">
        <v>5010</v>
      </c>
      <c r="G595" s="3828" t="s">
        <v>5011</v>
      </c>
      <c r="H595" s="3827" t="s">
        <v>5012</v>
      </c>
      <c r="I595" s="3830" t="s">
        <v>5013</v>
      </c>
      <c r="J595" s="3830" t="s">
        <v>5014</v>
      </c>
      <c r="K595" s="3829" t="s">
        <v>5015</v>
      </c>
      <c r="L595" s="3829" t="s">
        <v>5016</v>
      </c>
      <c r="M595" s="3830" t="s">
        <v>5017</v>
      </c>
      <c r="N595" s="3830"/>
      <c r="O595" s="3829" t="s">
        <v>5018</v>
      </c>
      <c r="P595" s="3829" t="s">
        <v>5019</v>
      </c>
      <c r="Q595" s="3829" t="s">
        <v>5020</v>
      </c>
      <c r="R595" s="3829" t="s">
        <v>5021</v>
      </c>
      <c r="S595" s="3827" t="s">
        <v>5022</v>
      </c>
      <c r="T595" s="3827" t="s">
        <v>5023</v>
      </c>
      <c r="U595" s="3827" t="s">
        <v>5024</v>
      </c>
      <c r="V595" s="3827" t="s">
        <v>5025</v>
      </c>
      <c r="W595" s="3827" t="s">
        <v>5026</v>
      </c>
      <c r="X595" s="3827" t="s">
        <v>5027</v>
      </c>
      <c r="Y595" s="3827" t="s">
        <v>5028</v>
      </c>
      <c r="Z595" s="3827" t="s">
        <v>5029</v>
      </c>
      <c r="AA595" s="3827" t="s">
        <v>5030</v>
      </c>
      <c r="AB595" s="3830" t="s">
        <v>5031</v>
      </c>
      <c r="AC595" s="3830" t="s">
        <v>5032</v>
      </c>
      <c r="AD595" s="3827" t="s">
        <v>5033</v>
      </c>
      <c r="AE595" s="3827" t="s">
        <v>5034</v>
      </c>
      <c r="AF595" s="3827" t="s">
        <v>5035</v>
      </c>
      <c r="AG595" s="3827" t="s">
        <v>5036</v>
      </c>
      <c r="AH595" s="3827" t="s">
        <v>1154</v>
      </c>
      <c r="AI595" s="3827" t="s">
        <v>4994</v>
      </c>
      <c r="AJ595" s="3827" t="s">
        <v>4995</v>
      </c>
      <c r="AK595" s="2574"/>
    </row>
    <row r="596" spans="2:39" s="2405" customFormat="1" ht="42.75" customHeight="1" thickBot="1" x14ac:dyDescent="0.25">
      <c r="B596" s="3828"/>
      <c r="C596" s="3828"/>
      <c r="D596" s="3828"/>
      <c r="E596" s="3828"/>
      <c r="F596" s="3828"/>
      <c r="G596" s="3828"/>
      <c r="H596" s="3828"/>
      <c r="I596" s="3829"/>
      <c r="J596" s="3829"/>
      <c r="K596" s="3829"/>
      <c r="L596" s="3829"/>
      <c r="M596" s="2658" t="s">
        <v>5037</v>
      </c>
      <c r="N596" s="2657" t="s">
        <v>2798</v>
      </c>
      <c r="O596" s="3829"/>
      <c r="P596" s="3829"/>
      <c r="Q596" s="3829"/>
      <c r="R596" s="3829"/>
      <c r="S596" s="3828"/>
      <c r="T596" s="3828"/>
      <c r="U596" s="3828"/>
      <c r="V596" s="3828"/>
      <c r="W596" s="3828"/>
      <c r="X596" s="3828"/>
      <c r="Y596" s="3828"/>
      <c r="Z596" s="3828"/>
      <c r="AA596" s="3828"/>
      <c r="AB596" s="3829"/>
      <c r="AC596" s="3829"/>
      <c r="AD596" s="3828"/>
      <c r="AE596" s="3828"/>
      <c r="AF596" s="3828"/>
      <c r="AG596" s="3828"/>
      <c r="AH596" s="3828"/>
      <c r="AI596" s="3828"/>
      <c r="AJ596" s="3828"/>
      <c r="AK596" s="2574"/>
    </row>
    <row r="597" spans="2:39" s="2405" customFormat="1" ht="72.75" customHeight="1" thickBot="1" x14ac:dyDescent="0.25">
      <c r="B597" s="4683" t="s">
        <v>5200</v>
      </c>
      <c r="C597" s="4764"/>
      <c r="D597" s="3194" t="s">
        <v>5201</v>
      </c>
      <c r="E597" s="3195">
        <v>12</v>
      </c>
      <c r="F597" s="3196"/>
      <c r="G597" s="3196"/>
      <c r="H597" s="3196"/>
      <c r="I597" s="3197">
        <v>0.04</v>
      </c>
      <c r="J597" s="3198"/>
      <c r="K597" s="3199"/>
      <c r="L597" s="3199"/>
      <c r="M597" s="3200">
        <v>0.15</v>
      </c>
      <c r="N597" s="3200">
        <v>0.15</v>
      </c>
      <c r="O597" s="3200"/>
      <c r="P597" s="3200"/>
      <c r="Q597" s="3201"/>
      <c r="R597" s="3202"/>
      <c r="S597" s="3203"/>
      <c r="T597" s="3204"/>
      <c r="U597" s="3205">
        <v>0.05</v>
      </c>
      <c r="V597" s="3158"/>
      <c r="W597" s="3204"/>
      <c r="X597" s="3204"/>
      <c r="Y597" s="3158">
        <v>0.06</v>
      </c>
      <c r="Z597" s="3158"/>
      <c r="AA597" s="3158"/>
      <c r="AB597" s="3158"/>
      <c r="AC597" s="3206"/>
      <c r="AD597" s="3204"/>
      <c r="AE597" s="3158"/>
      <c r="AF597" s="3158"/>
      <c r="AG597" s="3207"/>
      <c r="AH597" s="3208"/>
      <c r="AI597" s="3158"/>
      <c r="AJ597" s="3209"/>
      <c r="AK597" s="2574"/>
    </row>
    <row r="598" spans="2:39" s="2405" customFormat="1" ht="13.5" customHeight="1" x14ac:dyDescent="0.2">
      <c r="B598" s="2575"/>
      <c r="C598" s="2568"/>
      <c r="D598" s="2568"/>
      <c r="E598" s="2568"/>
      <c r="F598" s="2568"/>
      <c r="G598" s="2568"/>
      <c r="I598" s="2569"/>
      <c r="J598" s="2569"/>
      <c r="K598" s="2569"/>
      <c r="L598" s="2569"/>
      <c r="M598" s="2568"/>
      <c r="N598" s="2569"/>
      <c r="O598" s="2569"/>
      <c r="P598" s="2569"/>
      <c r="Q598" s="2569"/>
      <c r="R598" s="2569"/>
      <c r="S598" s="2568"/>
      <c r="T598" s="2567"/>
      <c r="U598" s="2567"/>
      <c r="V598" s="2567"/>
      <c r="W598" s="2567"/>
      <c r="X598" s="2567"/>
      <c r="Y598" s="2567"/>
      <c r="Z598" s="2567"/>
      <c r="AA598" s="2567"/>
      <c r="AB598" s="2567"/>
      <c r="AC598" s="2567"/>
      <c r="AD598" s="2567"/>
      <c r="AE598" s="2567"/>
      <c r="AF598" s="2567"/>
      <c r="AG598" s="2567"/>
      <c r="AH598" s="2567"/>
      <c r="AI598" s="2567"/>
      <c r="AJ598" s="2570"/>
      <c r="AK598" s="2574"/>
    </row>
    <row r="599" spans="2:39" s="2405" customFormat="1" ht="13.5" customHeight="1" x14ac:dyDescent="0.2">
      <c r="B599" s="3834" t="s">
        <v>4996</v>
      </c>
      <c r="C599" s="3835"/>
      <c r="D599" s="3883" t="s">
        <v>5202</v>
      </c>
      <c r="E599" s="3883"/>
      <c r="F599" s="3883"/>
      <c r="G599" s="3883"/>
      <c r="H599" s="2568"/>
      <c r="I599" s="2568"/>
      <c r="J599" s="2568"/>
      <c r="K599" s="2568"/>
      <c r="L599" s="2568"/>
      <c r="M599" s="2568"/>
      <c r="N599" s="2568"/>
      <c r="O599" s="2568"/>
      <c r="P599" s="2568"/>
      <c r="Q599" s="2568"/>
      <c r="R599" s="2568"/>
      <c r="S599" s="2568"/>
      <c r="T599" s="2568"/>
      <c r="U599" s="2568"/>
      <c r="V599" s="2568"/>
      <c r="W599" s="2568"/>
      <c r="X599" s="2568"/>
      <c r="Y599" s="2568"/>
      <c r="Z599" s="2568"/>
      <c r="AA599" s="2568"/>
      <c r="AB599" s="2568"/>
      <c r="AC599" s="2568"/>
      <c r="AD599" s="2568"/>
      <c r="AE599" s="2568"/>
      <c r="AF599" s="2568"/>
      <c r="AG599" s="2568"/>
      <c r="AH599" s="2568"/>
      <c r="AI599" s="2568"/>
      <c r="AJ599" s="2570"/>
      <c r="AK599" s="2574"/>
      <c r="AL599" s="2568"/>
      <c r="AM599" s="2568"/>
    </row>
    <row r="600" spans="2:39" s="2405" customFormat="1" ht="13.5" customHeight="1" x14ac:dyDescent="0.2">
      <c r="B600" s="3834" t="s">
        <v>4997</v>
      </c>
      <c r="C600" s="3835"/>
      <c r="D600" s="4666" t="s">
        <v>5190</v>
      </c>
      <c r="E600" s="4666"/>
      <c r="F600" s="4666"/>
      <c r="G600" s="4666"/>
      <c r="H600" s="2568"/>
      <c r="I600" s="2568"/>
      <c r="J600" s="2568"/>
      <c r="K600" s="2568"/>
      <c r="L600" s="2568"/>
      <c r="M600" s="2568"/>
      <c r="N600" s="2568"/>
      <c r="O600" s="2568"/>
      <c r="P600" s="2568"/>
      <c r="Q600" s="2568"/>
      <c r="R600" s="2568"/>
      <c r="S600" s="2568"/>
      <c r="T600" s="2568"/>
      <c r="U600" s="2568"/>
      <c r="V600" s="2568"/>
      <c r="W600" s="2568"/>
      <c r="X600" s="2568"/>
      <c r="Y600" s="2568"/>
      <c r="Z600" s="2568"/>
      <c r="AA600" s="2568"/>
      <c r="AB600" s="2568"/>
      <c r="AC600" s="2568"/>
      <c r="AD600" s="2568"/>
      <c r="AE600" s="2568"/>
      <c r="AF600" s="2568"/>
      <c r="AG600" s="2568"/>
      <c r="AH600" s="2568"/>
      <c r="AI600" s="2568"/>
      <c r="AJ600" s="2570"/>
      <c r="AK600" s="2574"/>
      <c r="AL600" s="2568"/>
      <c r="AM600" s="2568"/>
    </row>
    <row r="601" spans="2:39" s="2405" customFormat="1" ht="13.5" customHeight="1" thickBot="1" x14ac:dyDescent="0.25">
      <c r="B601" s="3938"/>
      <c r="C601" s="3939"/>
      <c r="D601" s="3940"/>
      <c r="E601" s="3940"/>
      <c r="F601" s="3940"/>
      <c r="G601" s="3940"/>
      <c r="H601" s="2576"/>
      <c r="I601" s="2576"/>
      <c r="J601" s="2576"/>
      <c r="K601" s="2576"/>
      <c r="L601" s="2576"/>
      <c r="M601" s="2576"/>
      <c r="N601" s="2576"/>
      <c r="O601" s="2576"/>
      <c r="P601" s="2576"/>
      <c r="Q601" s="2576"/>
      <c r="R601" s="2576"/>
      <c r="S601" s="2576"/>
      <c r="T601" s="2577"/>
      <c r="U601" s="2577"/>
      <c r="V601" s="2577"/>
      <c r="W601" s="2577"/>
      <c r="X601" s="2577"/>
      <c r="Y601" s="2577"/>
      <c r="Z601" s="2577"/>
      <c r="AA601" s="2577"/>
      <c r="AB601" s="2577"/>
      <c r="AC601" s="2577"/>
      <c r="AD601" s="2577"/>
      <c r="AE601" s="2577"/>
      <c r="AF601" s="2577"/>
      <c r="AG601" s="2577"/>
      <c r="AH601" s="2577"/>
      <c r="AI601" s="2577"/>
      <c r="AJ601" s="2578"/>
      <c r="AK601" s="2579"/>
    </row>
    <row r="602" spans="2:39" s="2405" customFormat="1" ht="13.5" customHeight="1" x14ac:dyDescent="0.2">
      <c r="B602" s="2668"/>
    </row>
    <row r="603" spans="2:39" s="2405" customFormat="1" ht="13.5" customHeight="1" thickBot="1" x14ac:dyDescent="0.25"/>
    <row r="604" spans="2:39" s="2405" customFormat="1" ht="13.5" customHeight="1" x14ac:dyDescent="0.2">
      <c r="B604" s="3839" t="s">
        <v>5005</v>
      </c>
      <c r="C604" s="3840"/>
      <c r="D604" s="3840"/>
      <c r="E604" s="3840"/>
      <c r="F604" s="3840"/>
      <c r="G604" s="3840"/>
      <c r="H604" s="3840"/>
      <c r="I604" s="3840"/>
      <c r="J604" s="3840"/>
      <c r="K604" s="3840"/>
      <c r="L604" s="3840"/>
      <c r="M604" s="3840"/>
      <c r="N604" s="3840"/>
      <c r="O604" s="3840"/>
      <c r="P604" s="3840"/>
      <c r="Q604" s="3840"/>
      <c r="R604" s="3840"/>
      <c r="S604" s="3840"/>
      <c r="T604" s="3840"/>
      <c r="U604" s="3840"/>
      <c r="V604" s="3840"/>
      <c r="W604" s="3840"/>
      <c r="X604" s="3840"/>
      <c r="Y604" s="3840"/>
      <c r="Z604" s="3840"/>
      <c r="AA604" s="3840"/>
      <c r="AB604" s="3840"/>
      <c r="AC604" s="3840"/>
      <c r="AD604" s="3840"/>
      <c r="AE604" s="3840"/>
      <c r="AF604" s="3840"/>
      <c r="AG604" s="3840"/>
      <c r="AH604" s="3840"/>
      <c r="AI604" s="3840"/>
      <c r="AJ604" s="3840"/>
      <c r="AK604" s="3841"/>
    </row>
    <row r="605" spans="2:39" s="2405" customFormat="1" ht="13.5" customHeight="1" x14ac:dyDescent="0.2">
      <c r="B605" s="2572"/>
      <c r="C605" s="2661"/>
      <c r="D605" s="2661"/>
      <c r="E605" s="2661"/>
      <c r="F605" s="2661"/>
      <c r="G605" s="2573"/>
      <c r="H605" s="2573"/>
      <c r="I605" s="2573"/>
      <c r="J605" s="2573"/>
      <c r="K605" s="2573"/>
      <c r="L605" s="2573"/>
      <c r="M605" s="2573"/>
      <c r="N605" s="2573"/>
      <c r="O605" s="2573"/>
      <c r="P605" s="2573"/>
      <c r="Q605" s="2573"/>
      <c r="R605" s="2573"/>
      <c r="S605" s="2573"/>
      <c r="T605" s="2573"/>
      <c r="U605" s="2573"/>
      <c r="V605" s="2573"/>
      <c r="W605" s="2573"/>
      <c r="X605" s="2573"/>
      <c r="Y605" s="2573"/>
      <c r="Z605" s="2573"/>
      <c r="AA605" s="2573"/>
      <c r="AB605" s="2573"/>
      <c r="AC605" s="2573"/>
      <c r="AD605" s="2573"/>
      <c r="AE605" s="2573"/>
      <c r="AF605" s="2573"/>
      <c r="AG605" s="2573"/>
      <c r="AH605" s="2573"/>
      <c r="AI605" s="2573"/>
      <c r="AJ605" s="2573"/>
      <c r="AK605" s="2574"/>
    </row>
    <row r="606" spans="2:39" s="2405" customFormat="1" ht="13.5" customHeight="1" x14ac:dyDescent="0.2">
      <c r="B606" s="2572" t="s">
        <v>4992</v>
      </c>
      <c r="C606" s="2661"/>
      <c r="D606" s="3962" t="s">
        <v>5203</v>
      </c>
      <c r="E606" s="3962"/>
      <c r="F606" s="3962"/>
      <c r="G606" s="2573"/>
      <c r="H606" s="2573"/>
      <c r="I606" s="2573"/>
      <c r="J606" s="2573"/>
      <c r="K606" s="2573"/>
      <c r="L606" s="2573"/>
      <c r="M606" s="2573"/>
      <c r="N606" s="2573"/>
      <c r="O606" s="2573"/>
      <c r="P606" s="2573"/>
      <c r="Q606" s="2573"/>
      <c r="R606" s="2573"/>
      <c r="S606" s="2573"/>
      <c r="T606" s="2573"/>
      <c r="U606" s="2573"/>
      <c r="V606" s="2573"/>
      <c r="W606" s="2573"/>
      <c r="X606" s="2573"/>
      <c r="Y606" s="2573"/>
      <c r="Z606" s="2573"/>
      <c r="AA606" s="2573"/>
      <c r="AB606" s="2573"/>
      <c r="AC606" s="2573"/>
      <c r="AD606" s="2573"/>
      <c r="AE606" s="2573"/>
      <c r="AF606" s="2573"/>
      <c r="AG606" s="2573"/>
      <c r="AH606" s="2573"/>
      <c r="AI606" s="2573"/>
      <c r="AJ606" s="2573"/>
      <c r="AK606" s="2574"/>
    </row>
    <row r="607" spans="2:39" s="2405" customFormat="1" ht="27.75" customHeight="1" thickBot="1" x14ac:dyDescent="0.25">
      <c r="B607" s="3863" t="s">
        <v>5006</v>
      </c>
      <c r="C607" s="3864"/>
      <c r="D607" s="3972">
        <v>41327</v>
      </c>
      <c r="E607" s="3973"/>
      <c r="F607" s="2661"/>
      <c r="G607" s="2573"/>
      <c r="H607" s="2573"/>
      <c r="I607" s="2573"/>
      <c r="J607" s="2573"/>
      <c r="K607" s="2573"/>
      <c r="L607" s="2573"/>
      <c r="M607" s="2573"/>
      <c r="N607" s="2573"/>
      <c r="O607" s="2573"/>
      <c r="P607" s="2573"/>
      <c r="Q607" s="2573"/>
      <c r="R607" s="2573"/>
      <c r="S607" s="2573"/>
      <c r="T607" s="2573"/>
      <c r="U607" s="2573"/>
      <c r="V607" s="2573"/>
      <c r="W607" s="2573"/>
      <c r="X607" s="2573"/>
      <c r="Y607" s="2573"/>
      <c r="Z607" s="2573"/>
      <c r="AA607" s="2573"/>
      <c r="AB607" s="2573"/>
      <c r="AC607" s="2573"/>
      <c r="AD607" s="2573"/>
      <c r="AE607" s="2573"/>
      <c r="AF607" s="2573"/>
      <c r="AG607" s="2573"/>
      <c r="AH607" s="2573"/>
      <c r="AI607" s="2573"/>
      <c r="AJ607" s="2573"/>
      <c r="AK607" s="2574"/>
    </row>
    <row r="608" spans="2:39" s="2405" customFormat="1" ht="130.5" customHeight="1" thickBot="1" x14ac:dyDescent="0.25">
      <c r="B608" s="3844" t="s">
        <v>5007</v>
      </c>
      <c r="C608" s="3871"/>
      <c r="D608" s="3963" t="s">
        <v>5591</v>
      </c>
      <c r="E608" s="3964"/>
      <c r="F608" s="3964"/>
      <c r="G608" s="3964"/>
      <c r="H608" s="3964"/>
      <c r="I608" s="3964"/>
      <c r="J608" s="3964"/>
      <c r="K608" s="3964"/>
      <c r="L608" s="3964"/>
      <c r="M608" s="3964"/>
      <c r="N608" s="3964"/>
      <c r="O608" s="3964"/>
      <c r="P608" s="3964"/>
      <c r="Q608" s="3965"/>
      <c r="R608" s="2573"/>
      <c r="S608" s="2573"/>
      <c r="T608" s="2573"/>
      <c r="U608" s="2573"/>
      <c r="V608" s="2573"/>
      <c r="W608" s="2573"/>
      <c r="X608" s="2573"/>
      <c r="Y608" s="2573"/>
      <c r="Z608" s="2573"/>
      <c r="AA608" s="2573"/>
      <c r="AB608" s="2573"/>
      <c r="AC608" s="2573"/>
      <c r="AD608" s="2573"/>
      <c r="AE608" s="2573"/>
      <c r="AF608" s="2573"/>
      <c r="AG608" s="2573"/>
      <c r="AH608" s="2573"/>
      <c r="AI608" s="2573"/>
      <c r="AJ608" s="2573"/>
      <c r="AK608" s="2574"/>
    </row>
    <row r="609" spans="2:37" s="2405" customFormat="1" ht="13.5" customHeight="1" thickBot="1" x14ac:dyDescent="0.25">
      <c r="B609" s="3865"/>
      <c r="C609" s="3849"/>
      <c r="D609" s="3849"/>
      <c r="E609" s="3849"/>
      <c r="F609" s="3849"/>
      <c r="G609" s="3849"/>
      <c r="H609" s="3849"/>
      <c r="I609" s="3849"/>
      <c r="J609" s="3849"/>
      <c r="K609" s="3849"/>
      <c r="L609" s="3849"/>
      <c r="M609" s="3849"/>
      <c r="N609" s="3849"/>
      <c r="O609" s="3849"/>
      <c r="P609" s="3849"/>
      <c r="Q609" s="3849"/>
      <c r="R609" s="2573"/>
      <c r="S609" s="2573"/>
      <c r="T609" s="2573"/>
      <c r="U609" s="2573"/>
      <c r="V609" s="2573"/>
      <c r="W609" s="2573"/>
      <c r="X609" s="2573"/>
      <c r="Y609" s="2573"/>
      <c r="Z609" s="2573"/>
      <c r="AA609" s="2573"/>
      <c r="AB609" s="2573"/>
      <c r="AC609" s="2573"/>
      <c r="AD609" s="2573"/>
      <c r="AE609" s="2573"/>
      <c r="AF609" s="2573"/>
      <c r="AG609" s="2573"/>
      <c r="AH609" s="2573"/>
      <c r="AI609" s="2573"/>
      <c r="AJ609" s="2573"/>
      <c r="AK609" s="2574"/>
    </row>
    <row r="610" spans="2:37" s="2405" customFormat="1" ht="22.5" customHeight="1" thickBot="1" x14ac:dyDescent="0.25">
      <c r="B610" s="3827" t="s">
        <v>5008</v>
      </c>
      <c r="C610" s="3827"/>
      <c r="D610" s="3827" t="s">
        <v>4998</v>
      </c>
      <c r="E610" s="3827" t="s">
        <v>5009</v>
      </c>
      <c r="F610" s="3850" t="s">
        <v>224</v>
      </c>
      <c r="G610" s="3850"/>
      <c r="H610" s="3850"/>
      <c r="I610" s="3850"/>
      <c r="J610" s="3850"/>
      <c r="K610" s="3850"/>
      <c r="L610" s="3850"/>
      <c r="M610" s="3850"/>
      <c r="N610" s="3850"/>
      <c r="O610" s="3850"/>
      <c r="P610" s="3850"/>
      <c r="Q610" s="3850"/>
      <c r="R610" s="3850"/>
      <c r="S610" s="3850" t="s">
        <v>340</v>
      </c>
      <c r="T610" s="3850"/>
      <c r="U610" s="3850"/>
      <c r="V610" s="3850"/>
      <c r="W610" s="3850"/>
      <c r="X610" s="3850"/>
      <c r="Y610" s="3850"/>
      <c r="Z610" s="3850"/>
      <c r="AA610" s="3850"/>
      <c r="AB610" s="3850"/>
      <c r="AC610" s="3850"/>
      <c r="AD610" s="3850" t="s">
        <v>225</v>
      </c>
      <c r="AE610" s="3850"/>
      <c r="AF610" s="3850"/>
      <c r="AG610" s="3850"/>
      <c r="AH610" s="3851" t="s">
        <v>4993</v>
      </c>
      <c r="AI610" s="3851"/>
      <c r="AJ610" s="3851"/>
      <c r="AK610" s="2574"/>
    </row>
    <row r="611" spans="2:37" s="2405" customFormat="1" ht="30.75" customHeight="1" thickBot="1" x14ac:dyDescent="0.25">
      <c r="B611" s="3828"/>
      <c r="C611" s="3828"/>
      <c r="D611" s="3828"/>
      <c r="E611" s="3828"/>
      <c r="F611" s="3828" t="s">
        <v>5010</v>
      </c>
      <c r="G611" s="3828" t="s">
        <v>5011</v>
      </c>
      <c r="H611" s="3827" t="s">
        <v>5012</v>
      </c>
      <c r="I611" s="3830" t="s">
        <v>5013</v>
      </c>
      <c r="J611" s="3830" t="s">
        <v>5014</v>
      </c>
      <c r="K611" s="3829" t="s">
        <v>5015</v>
      </c>
      <c r="L611" s="3829" t="s">
        <v>5016</v>
      </c>
      <c r="M611" s="3830" t="s">
        <v>5017</v>
      </c>
      <c r="N611" s="3830"/>
      <c r="O611" s="3829" t="s">
        <v>5018</v>
      </c>
      <c r="P611" s="3829" t="s">
        <v>5019</v>
      </c>
      <c r="Q611" s="3829" t="s">
        <v>5020</v>
      </c>
      <c r="R611" s="3829" t="s">
        <v>5021</v>
      </c>
      <c r="S611" s="3827" t="s">
        <v>5022</v>
      </c>
      <c r="T611" s="3827" t="s">
        <v>5023</v>
      </c>
      <c r="U611" s="3827" t="s">
        <v>5024</v>
      </c>
      <c r="V611" s="3827" t="s">
        <v>5025</v>
      </c>
      <c r="W611" s="3827" t="s">
        <v>5026</v>
      </c>
      <c r="X611" s="3827" t="s">
        <v>5027</v>
      </c>
      <c r="Y611" s="3827" t="s">
        <v>5028</v>
      </c>
      <c r="Z611" s="3827" t="s">
        <v>5029</v>
      </c>
      <c r="AA611" s="3827" t="s">
        <v>5030</v>
      </c>
      <c r="AB611" s="3830" t="s">
        <v>5031</v>
      </c>
      <c r="AC611" s="3830" t="s">
        <v>5032</v>
      </c>
      <c r="AD611" s="3827" t="s">
        <v>5033</v>
      </c>
      <c r="AE611" s="3827" t="s">
        <v>5034</v>
      </c>
      <c r="AF611" s="3827" t="s">
        <v>5035</v>
      </c>
      <c r="AG611" s="3827" t="s">
        <v>5036</v>
      </c>
      <c r="AH611" s="3827" t="s">
        <v>1154</v>
      </c>
      <c r="AI611" s="3827" t="s">
        <v>4994</v>
      </c>
      <c r="AJ611" s="3827" t="s">
        <v>4995</v>
      </c>
      <c r="AK611" s="2574"/>
    </row>
    <row r="612" spans="2:37" s="2405" customFormat="1" ht="36.75" customHeight="1" thickBot="1" x14ac:dyDescent="0.25">
      <c r="B612" s="3828"/>
      <c r="C612" s="3828"/>
      <c r="D612" s="3828"/>
      <c r="E612" s="3828"/>
      <c r="F612" s="3828"/>
      <c r="G612" s="3828"/>
      <c r="H612" s="3828"/>
      <c r="I612" s="3829"/>
      <c r="J612" s="3829"/>
      <c r="K612" s="3829"/>
      <c r="L612" s="3829"/>
      <c r="M612" s="2658" t="s">
        <v>5037</v>
      </c>
      <c r="N612" s="2657" t="s">
        <v>2798</v>
      </c>
      <c r="O612" s="3829"/>
      <c r="P612" s="3829"/>
      <c r="Q612" s="3829"/>
      <c r="R612" s="3829"/>
      <c r="S612" s="3828"/>
      <c r="T612" s="3828"/>
      <c r="U612" s="3828"/>
      <c r="V612" s="3828"/>
      <c r="W612" s="3828"/>
      <c r="X612" s="3828"/>
      <c r="Y612" s="3828"/>
      <c r="Z612" s="3828"/>
      <c r="AA612" s="3828"/>
      <c r="AB612" s="3829"/>
      <c r="AC612" s="3829"/>
      <c r="AD612" s="3828"/>
      <c r="AE612" s="3828"/>
      <c r="AF612" s="3828"/>
      <c r="AG612" s="3828"/>
      <c r="AH612" s="3828"/>
      <c r="AI612" s="3828"/>
      <c r="AJ612" s="3828"/>
      <c r="AK612" s="2574"/>
    </row>
    <row r="613" spans="2:37" s="2405" customFormat="1" ht="13.5" customHeight="1" x14ac:dyDescent="0.2">
      <c r="B613" s="3980" t="s">
        <v>5204</v>
      </c>
      <c r="C613" s="3981"/>
      <c r="D613" s="2580">
        <v>300395</v>
      </c>
      <c r="E613" s="2581">
        <v>10</v>
      </c>
      <c r="F613" s="2581" t="s">
        <v>1417</v>
      </c>
      <c r="G613" s="2581" t="s">
        <v>1417</v>
      </c>
      <c r="H613" s="2581" t="s">
        <v>1417</v>
      </c>
      <c r="I613" s="2581" t="s">
        <v>1417</v>
      </c>
      <c r="J613" s="2581" t="s">
        <v>1417</v>
      </c>
      <c r="K613" s="2581" t="s">
        <v>1417</v>
      </c>
      <c r="L613" s="2581" t="s">
        <v>1417</v>
      </c>
      <c r="M613" s="2581" t="s">
        <v>1417</v>
      </c>
      <c r="N613" s="2581" t="s">
        <v>1417</v>
      </c>
      <c r="O613" s="2581" t="s">
        <v>1417</v>
      </c>
      <c r="P613" s="2581" t="s">
        <v>1417</v>
      </c>
      <c r="Q613" s="2581" t="s">
        <v>1417</v>
      </c>
      <c r="R613" s="2581" t="s">
        <v>1417</v>
      </c>
      <c r="S613" s="2581" t="s">
        <v>1417</v>
      </c>
      <c r="T613" s="2581" t="s">
        <v>1417</v>
      </c>
      <c r="U613" s="2581" t="s">
        <v>1417</v>
      </c>
      <c r="V613" s="2581" t="s">
        <v>1417</v>
      </c>
      <c r="W613" s="2581" t="s">
        <v>1417</v>
      </c>
      <c r="X613" s="2581" t="s">
        <v>1417</v>
      </c>
      <c r="Y613" s="2581" t="s">
        <v>1417</v>
      </c>
      <c r="Z613" s="2581" t="s">
        <v>1417</v>
      </c>
      <c r="AA613" s="2581" t="s">
        <v>1417</v>
      </c>
      <c r="AB613" s="2581" t="s">
        <v>1417</v>
      </c>
      <c r="AC613" s="2581" t="s">
        <v>1417</v>
      </c>
      <c r="AD613" s="2581" t="s">
        <v>1417</v>
      </c>
      <c r="AE613" s="2595">
        <v>500</v>
      </c>
      <c r="AF613" s="3193">
        <f>10/500</f>
        <v>0.02</v>
      </c>
      <c r="AG613" s="2596">
        <v>0.1</v>
      </c>
      <c r="AH613" s="2581" t="s">
        <v>1417</v>
      </c>
      <c r="AI613" s="2581" t="s">
        <v>1417</v>
      </c>
      <c r="AJ613" s="2597" t="s">
        <v>1417</v>
      </c>
      <c r="AK613" s="2574"/>
    </row>
    <row r="614" spans="2:37" s="2405" customFormat="1" ht="13.5" customHeight="1" thickBot="1" x14ac:dyDescent="0.25">
      <c r="B614" s="3909" t="s">
        <v>5205</v>
      </c>
      <c r="C614" s="3910"/>
      <c r="D614" s="2604">
        <v>300395</v>
      </c>
      <c r="E614" s="2605">
        <v>0</v>
      </c>
      <c r="F614" s="2605" t="s">
        <v>1417</v>
      </c>
      <c r="G614" s="2605" t="s">
        <v>1417</v>
      </c>
      <c r="H614" s="2605" t="s">
        <v>1417</v>
      </c>
      <c r="I614" s="2605" t="s">
        <v>1417</v>
      </c>
      <c r="J614" s="2605" t="s">
        <v>1417</v>
      </c>
      <c r="K614" s="2605" t="s">
        <v>1417</v>
      </c>
      <c r="L614" s="2605" t="s">
        <v>1417</v>
      </c>
      <c r="M614" s="2605" t="s">
        <v>1417</v>
      </c>
      <c r="N614" s="2605" t="s">
        <v>1417</v>
      </c>
      <c r="O614" s="2605" t="s">
        <v>1417</v>
      </c>
      <c r="P614" s="2605" t="s">
        <v>1417</v>
      </c>
      <c r="Q614" s="2605" t="s">
        <v>1417</v>
      </c>
      <c r="R614" s="2605" t="s">
        <v>1417</v>
      </c>
      <c r="S614" s="2605" t="s">
        <v>1417</v>
      </c>
      <c r="T614" s="2605" t="s">
        <v>1417</v>
      </c>
      <c r="U614" s="2605" t="s">
        <v>1417</v>
      </c>
      <c r="V614" s="2605" t="s">
        <v>1417</v>
      </c>
      <c r="W614" s="2605" t="s">
        <v>1417</v>
      </c>
      <c r="X614" s="2605" t="s">
        <v>1417</v>
      </c>
      <c r="Y614" s="2605" t="s">
        <v>1417</v>
      </c>
      <c r="Z614" s="2605" t="s">
        <v>1417</v>
      </c>
      <c r="AA614" s="2605" t="s">
        <v>1417</v>
      </c>
      <c r="AB614" s="2605" t="s">
        <v>1417</v>
      </c>
      <c r="AC614" s="2605" t="s">
        <v>1417</v>
      </c>
      <c r="AD614" s="2605" t="s">
        <v>1417</v>
      </c>
      <c r="AE614" s="2626">
        <v>300</v>
      </c>
      <c r="AF614" s="2627">
        <v>0</v>
      </c>
      <c r="AG614" s="2627">
        <v>0</v>
      </c>
      <c r="AH614" s="2605" t="s">
        <v>1417</v>
      </c>
      <c r="AI614" s="2605" t="s">
        <v>1417</v>
      </c>
      <c r="AJ614" s="2629" t="s">
        <v>1417</v>
      </c>
      <c r="AK614" s="2574"/>
    </row>
    <row r="615" spans="2:37" s="2405" customFormat="1" ht="13.5" customHeight="1" x14ac:dyDescent="0.2">
      <c r="B615" s="2575"/>
      <c r="C615" s="2568"/>
      <c r="D615" s="2568"/>
      <c r="E615" s="2568"/>
      <c r="F615" s="2568"/>
      <c r="G615" s="2568"/>
      <c r="H615" s="2568"/>
      <c r="I615" s="2569"/>
      <c r="J615" s="2569"/>
      <c r="K615" s="2569"/>
      <c r="L615" s="2569"/>
      <c r="M615" s="2568"/>
      <c r="N615" s="2569"/>
      <c r="O615" s="2569"/>
      <c r="P615" s="2569"/>
      <c r="Q615" s="2569"/>
      <c r="R615" s="2569"/>
      <c r="S615" s="2568"/>
      <c r="T615" s="2567"/>
      <c r="U615" s="2567"/>
      <c r="V615" s="2567"/>
      <c r="W615" s="2567"/>
      <c r="X615" s="2567"/>
      <c r="Y615" s="2567"/>
      <c r="Z615" s="2567"/>
      <c r="AA615" s="2567"/>
      <c r="AB615" s="2567"/>
      <c r="AC615" s="2567"/>
      <c r="AD615" s="2567"/>
      <c r="AE615" s="2567"/>
      <c r="AF615" s="2567"/>
      <c r="AG615" s="2567"/>
      <c r="AH615" s="2567"/>
      <c r="AI615" s="2567"/>
      <c r="AJ615" s="2570"/>
      <c r="AK615" s="2574"/>
    </row>
    <row r="616" spans="2:37" s="2405" customFormat="1" ht="13.5" customHeight="1" x14ac:dyDescent="0.2">
      <c r="B616" s="3834" t="s">
        <v>4996</v>
      </c>
      <c r="C616" s="3835"/>
      <c r="D616" s="3836" t="s">
        <v>1417</v>
      </c>
      <c r="E616" s="3836"/>
      <c r="F616" s="3836"/>
      <c r="G616" s="3836"/>
      <c r="H616" s="2571"/>
      <c r="I616" s="2571"/>
      <c r="J616" s="2571"/>
      <c r="K616" s="2571"/>
      <c r="L616" s="2571"/>
      <c r="M616" s="2571"/>
      <c r="N616" s="2571"/>
      <c r="O616" s="2571"/>
      <c r="P616" s="2571"/>
      <c r="Q616" s="2571"/>
      <c r="R616" s="2571"/>
      <c r="S616" s="2571"/>
      <c r="T616" s="2567"/>
      <c r="U616" s="2567"/>
      <c r="V616" s="2567"/>
      <c r="W616" s="2567"/>
      <c r="X616" s="2567"/>
      <c r="Y616" s="2567"/>
      <c r="Z616" s="2567"/>
      <c r="AA616" s="2567"/>
      <c r="AB616" s="2567"/>
      <c r="AC616" s="2567"/>
      <c r="AD616" s="2567"/>
      <c r="AE616" s="2567"/>
      <c r="AF616" s="2567"/>
      <c r="AG616" s="2567"/>
      <c r="AH616" s="2567"/>
      <c r="AI616" s="2567"/>
      <c r="AJ616" s="2570"/>
      <c r="AK616" s="2574"/>
    </row>
    <row r="617" spans="2:37" s="2405" customFormat="1" ht="13.5" customHeight="1" x14ac:dyDescent="0.2">
      <c r="B617" s="3834" t="s">
        <v>4997</v>
      </c>
      <c r="C617" s="3835"/>
      <c r="D617" s="3836" t="s">
        <v>1417</v>
      </c>
      <c r="E617" s="3836"/>
      <c r="F617" s="3836"/>
      <c r="G617" s="3836"/>
      <c r="H617" s="2571"/>
      <c r="I617" s="2571"/>
      <c r="J617" s="2571"/>
      <c r="K617" s="2571"/>
      <c r="L617" s="2571"/>
      <c r="M617" s="2571"/>
      <c r="N617" s="2571"/>
      <c r="O617" s="2571"/>
      <c r="P617" s="2571"/>
      <c r="Q617" s="2571"/>
      <c r="R617" s="2571"/>
      <c r="S617" s="2571"/>
      <c r="T617" s="2567"/>
      <c r="U617" s="2567"/>
      <c r="V617" s="2567"/>
      <c r="W617" s="2567"/>
      <c r="X617" s="2567"/>
      <c r="Y617" s="2567"/>
      <c r="Z617" s="2567"/>
      <c r="AA617" s="2567"/>
      <c r="AB617" s="2567"/>
      <c r="AC617" s="2567"/>
      <c r="AD617" s="2567"/>
      <c r="AE617" s="2567"/>
      <c r="AF617" s="2567"/>
      <c r="AG617" s="2567"/>
      <c r="AH617" s="2567"/>
      <c r="AI617" s="2567"/>
      <c r="AJ617" s="2570"/>
      <c r="AK617" s="2574"/>
    </row>
    <row r="618" spans="2:37" s="2405" customFormat="1" ht="13.5" customHeight="1" thickBot="1" x14ac:dyDescent="0.25">
      <c r="B618" s="3938"/>
      <c r="C618" s="3939"/>
      <c r="D618" s="3940"/>
      <c r="E618" s="3940"/>
      <c r="F618" s="3940"/>
      <c r="G618" s="3940"/>
      <c r="H618" s="2576"/>
      <c r="I618" s="2576"/>
      <c r="J618" s="2576"/>
      <c r="K618" s="2576"/>
      <c r="L618" s="2576"/>
      <c r="M618" s="2576"/>
      <c r="N618" s="2576"/>
      <c r="O618" s="2576"/>
      <c r="P618" s="2576"/>
      <c r="Q618" s="2576"/>
      <c r="R618" s="2576"/>
      <c r="S618" s="2576"/>
      <c r="T618" s="2577"/>
      <c r="U618" s="2577"/>
      <c r="V618" s="2577"/>
      <c r="W618" s="2577"/>
      <c r="X618" s="2577"/>
      <c r="Y618" s="2577"/>
      <c r="Z618" s="2577"/>
      <c r="AA618" s="2577"/>
      <c r="AB618" s="2577"/>
      <c r="AC618" s="2577"/>
      <c r="AD618" s="2577"/>
      <c r="AE618" s="2577"/>
      <c r="AF618" s="2577"/>
      <c r="AG618" s="2577"/>
      <c r="AH618" s="2577"/>
      <c r="AI618" s="2577"/>
      <c r="AJ618" s="2578"/>
      <c r="AK618" s="2579"/>
    </row>
    <row r="619" spans="2:37" s="2405" customFormat="1" ht="13.5" customHeight="1" x14ac:dyDescent="0.2">
      <c r="B619" s="2668"/>
    </row>
    <row r="620" spans="2:37" s="2405" customFormat="1" ht="13.5" customHeight="1" thickBot="1" x14ac:dyDescent="0.25">
      <c r="B620" s="2686"/>
    </row>
    <row r="621" spans="2:37" s="2405" customFormat="1" ht="13.5" customHeight="1" x14ac:dyDescent="0.2">
      <c r="B621" s="3839" t="s">
        <v>5005</v>
      </c>
      <c r="C621" s="3840"/>
      <c r="D621" s="3840"/>
      <c r="E621" s="3840"/>
      <c r="F621" s="3840"/>
      <c r="G621" s="3840"/>
      <c r="H621" s="3840"/>
      <c r="I621" s="3840"/>
      <c r="J621" s="3840"/>
      <c r="K621" s="3840"/>
      <c r="L621" s="3840"/>
      <c r="M621" s="3840"/>
      <c r="N621" s="3840"/>
      <c r="O621" s="3840"/>
      <c r="P621" s="3840"/>
      <c r="Q621" s="3840"/>
      <c r="R621" s="3840"/>
      <c r="S621" s="3840"/>
      <c r="T621" s="3840"/>
      <c r="U621" s="3840"/>
      <c r="V621" s="3840"/>
      <c r="W621" s="3840"/>
      <c r="X621" s="3840"/>
      <c r="Y621" s="3840"/>
      <c r="Z621" s="3840"/>
      <c r="AA621" s="3840"/>
      <c r="AB621" s="3840"/>
      <c r="AC621" s="3840"/>
      <c r="AD621" s="3840"/>
      <c r="AE621" s="3840"/>
      <c r="AF621" s="3840"/>
      <c r="AG621" s="3840"/>
      <c r="AH621" s="3840"/>
      <c r="AI621" s="3840"/>
      <c r="AJ621" s="3840"/>
      <c r="AK621" s="3841"/>
    </row>
    <row r="622" spans="2:37" s="2405" customFormat="1" ht="13.5" customHeight="1" x14ac:dyDescent="0.2">
      <c r="B622" s="2572"/>
      <c r="C622" s="3506"/>
      <c r="D622" s="3506"/>
      <c r="E622" s="3506"/>
      <c r="F622" s="3506"/>
      <c r="G622" s="2573"/>
      <c r="H622" s="2573"/>
      <c r="I622" s="2573"/>
      <c r="J622" s="2573"/>
      <c r="K622" s="2573"/>
      <c r="L622" s="2573"/>
      <c r="M622" s="2573"/>
      <c r="N622" s="2573"/>
      <c r="O622" s="2573"/>
      <c r="P622" s="2573"/>
      <c r="Q622" s="2573"/>
      <c r="R622" s="2573"/>
      <c r="S622" s="2573"/>
      <c r="T622" s="2573"/>
      <c r="U622" s="2573"/>
      <c r="V622" s="2573"/>
      <c r="W622" s="2573"/>
      <c r="X622" s="2573"/>
      <c r="Y622" s="2573"/>
      <c r="Z622" s="2573"/>
      <c r="AA622" s="2573"/>
      <c r="AB622" s="2573"/>
      <c r="AC622" s="2573"/>
      <c r="AD622" s="2573"/>
      <c r="AE622" s="2573"/>
      <c r="AF622" s="2573"/>
      <c r="AG622" s="2573"/>
      <c r="AH622" s="2573"/>
      <c r="AI622" s="2573"/>
      <c r="AJ622" s="2573"/>
      <c r="AK622" s="2574"/>
    </row>
    <row r="623" spans="2:37" s="2405" customFormat="1" ht="13.5" customHeight="1" x14ac:dyDescent="0.2">
      <c r="B623" s="2572" t="s">
        <v>4992</v>
      </c>
      <c r="C623" s="3506"/>
      <c r="D623" s="3842" t="s">
        <v>6352</v>
      </c>
      <c r="E623" s="3842"/>
      <c r="F623" s="3842"/>
      <c r="G623" s="2573"/>
      <c r="H623" s="2573"/>
      <c r="I623" s="2573"/>
      <c r="J623" s="2573"/>
      <c r="K623" s="2573"/>
      <c r="L623" s="2573"/>
      <c r="M623" s="2573"/>
      <c r="N623" s="2573"/>
      <c r="O623" s="2573"/>
      <c r="P623" s="2573"/>
      <c r="Q623" s="2573"/>
      <c r="R623" s="2573"/>
      <c r="S623" s="2573"/>
      <c r="T623" s="2573"/>
      <c r="U623" s="2573"/>
      <c r="V623" s="2573"/>
      <c r="W623" s="2573"/>
      <c r="X623" s="2573"/>
      <c r="Y623" s="2573"/>
      <c r="Z623" s="2573"/>
      <c r="AA623" s="2573"/>
      <c r="AB623" s="2573"/>
      <c r="AC623" s="2573"/>
      <c r="AD623" s="2573"/>
      <c r="AE623" s="2573"/>
      <c r="AF623" s="2573"/>
      <c r="AG623" s="2573"/>
      <c r="AH623" s="2573"/>
      <c r="AI623" s="2573"/>
      <c r="AJ623" s="2573"/>
      <c r="AK623" s="2574"/>
    </row>
    <row r="624" spans="2:37" s="2405" customFormat="1" ht="13.5" customHeight="1" thickBot="1" x14ac:dyDescent="0.25">
      <c r="B624" s="3863" t="s">
        <v>5006</v>
      </c>
      <c r="C624" s="3864"/>
      <c r="D624" s="3843">
        <v>40862</v>
      </c>
      <c r="E624" s="3843"/>
      <c r="F624" s="3506"/>
      <c r="G624" s="2573"/>
      <c r="H624" s="2573"/>
      <c r="I624" s="2573"/>
      <c r="J624" s="2573"/>
      <c r="K624" s="2573"/>
      <c r="L624" s="2573"/>
      <c r="M624" s="2573"/>
      <c r="N624" s="2573"/>
      <c r="O624" s="2573"/>
      <c r="P624" s="2573"/>
      <c r="Q624" s="2573"/>
      <c r="R624" s="2573"/>
      <c r="S624" s="2573"/>
      <c r="T624" s="2573"/>
      <c r="U624" s="2573"/>
      <c r="V624" s="2573"/>
      <c r="W624" s="2573"/>
      <c r="X624" s="2573"/>
      <c r="Y624" s="2573"/>
      <c r="Z624" s="2573"/>
      <c r="AA624" s="2573"/>
      <c r="AB624" s="2573"/>
      <c r="AC624" s="2573"/>
      <c r="AD624" s="2573"/>
      <c r="AE624" s="2573"/>
      <c r="AF624" s="2573"/>
      <c r="AG624" s="2573"/>
      <c r="AH624" s="2573"/>
      <c r="AI624" s="2573"/>
      <c r="AJ624" s="2573"/>
      <c r="AK624" s="2574"/>
    </row>
    <row r="625" spans="2:37" s="2405" customFormat="1" ht="55.5" customHeight="1" thickBot="1" x14ac:dyDescent="0.25">
      <c r="B625" s="3844" t="s">
        <v>5007</v>
      </c>
      <c r="C625" s="3871"/>
      <c r="D625" s="3872" t="s">
        <v>6353</v>
      </c>
      <c r="E625" s="3847"/>
      <c r="F625" s="3847"/>
      <c r="G625" s="3847"/>
      <c r="H625" s="3847"/>
      <c r="I625" s="3847"/>
      <c r="J625" s="3847"/>
      <c r="K625" s="3847"/>
      <c r="L625" s="3847"/>
      <c r="M625" s="3847"/>
      <c r="N625" s="3847"/>
      <c r="O625" s="3847"/>
      <c r="P625" s="3847"/>
      <c r="Q625" s="3848"/>
      <c r="R625" s="2573"/>
      <c r="S625" s="2573"/>
      <c r="T625" s="2573"/>
      <c r="U625" s="2573"/>
      <c r="V625" s="2573"/>
      <c r="W625" s="2573"/>
      <c r="X625" s="2573"/>
      <c r="Y625" s="2573"/>
      <c r="Z625" s="2573"/>
      <c r="AA625" s="2573"/>
      <c r="AB625" s="2573"/>
      <c r="AC625" s="2573"/>
      <c r="AD625" s="2573"/>
      <c r="AE625" s="2573"/>
      <c r="AF625" s="2573"/>
      <c r="AG625" s="2573"/>
      <c r="AH625" s="2573"/>
      <c r="AI625" s="2573"/>
      <c r="AJ625" s="2573"/>
      <c r="AK625" s="2574"/>
    </row>
    <row r="626" spans="2:37" s="2405" customFormat="1" ht="13.5" customHeight="1" thickBot="1" x14ac:dyDescent="0.25">
      <c r="B626" s="3865"/>
      <c r="C626" s="3849"/>
      <c r="D626" s="3849"/>
      <c r="E626" s="3849"/>
      <c r="F626" s="3849"/>
      <c r="G626" s="3849"/>
      <c r="H626" s="3849"/>
      <c r="I626" s="3849"/>
      <c r="J626" s="3849"/>
      <c r="K626" s="3849"/>
      <c r="L626" s="3849"/>
      <c r="M626" s="3849"/>
      <c r="N626" s="3849"/>
      <c r="O626" s="3849"/>
      <c r="P626" s="3849"/>
      <c r="Q626" s="3849"/>
      <c r="R626" s="2573"/>
      <c r="S626" s="2573"/>
      <c r="T626" s="2573"/>
      <c r="U626" s="2573"/>
      <c r="V626" s="2573"/>
      <c r="W626" s="2573"/>
      <c r="X626" s="2573"/>
      <c r="Y626" s="2573"/>
      <c r="Z626" s="2573"/>
      <c r="AA626" s="2573"/>
      <c r="AB626" s="2573"/>
      <c r="AC626" s="2573"/>
      <c r="AD626" s="2573"/>
      <c r="AE626" s="2573"/>
      <c r="AF626" s="2573"/>
      <c r="AG626" s="2573"/>
      <c r="AH626" s="2573"/>
      <c r="AI626" s="2573"/>
      <c r="AJ626" s="2573"/>
      <c r="AK626" s="2574"/>
    </row>
    <row r="627" spans="2:37" s="2405" customFormat="1" ht="13.5" customHeight="1" thickBot="1" x14ac:dyDescent="0.25">
      <c r="B627" s="3827" t="s">
        <v>5008</v>
      </c>
      <c r="C627" s="3827"/>
      <c r="D627" s="3827" t="s">
        <v>4998</v>
      </c>
      <c r="E627" s="3827" t="s">
        <v>5009</v>
      </c>
      <c r="F627" s="3850" t="s">
        <v>224</v>
      </c>
      <c r="G627" s="3850"/>
      <c r="H627" s="3850"/>
      <c r="I627" s="3850"/>
      <c r="J627" s="3850"/>
      <c r="K627" s="3850"/>
      <c r="L627" s="3850"/>
      <c r="M627" s="3850"/>
      <c r="N627" s="3850"/>
      <c r="O627" s="3850"/>
      <c r="P627" s="3850"/>
      <c r="Q627" s="3850"/>
      <c r="R627" s="3850"/>
      <c r="S627" s="3850" t="s">
        <v>340</v>
      </c>
      <c r="T627" s="3850"/>
      <c r="U627" s="3850"/>
      <c r="V627" s="3850"/>
      <c r="W627" s="3850"/>
      <c r="X627" s="3850"/>
      <c r="Y627" s="3850"/>
      <c r="Z627" s="3850"/>
      <c r="AA627" s="3850"/>
      <c r="AB627" s="3850"/>
      <c r="AC627" s="3850"/>
      <c r="AD627" s="3850" t="s">
        <v>225</v>
      </c>
      <c r="AE627" s="3850"/>
      <c r="AF627" s="3850"/>
      <c r="AG627" s="3850"/>
      <c r="AH627" s="3851" t="s">
        <v>4993</v>
      </c>
      <c r="AI627" s="3851"/>
      <c r="AJ627" s="3851"/>
      <c r="AK627" s="2574"/>
    </row>
    <row r="628" spans="2:37" s="2405" customFormat="1" ht="13.5" customHeight="1" thickBot="1" x14ac:dyDescent="0.25">
      <c r="B628" s="3828"/>
      <c r="C628" s="3828"/>
      <c r="D628" s="3828"/>
      <c r="E628" s="3828"/>
      <c r="F628" s="3828" t="s">
        <v>5010</v>
      </c>
      <c r="G628" s="3828" t="s">
        <v>5011</v>
      </c>
      <c r="H628" s="3827" t="s">
        <v>5012</v>
      </c>
      <c r="I628" s="3830" t="s">
        <v>5013</v>
      </c>
      <c r="J628" s="3830" t="s">
        <v>5014</v>
      </c>
      <c r="K628" s="3829" t="s">
        <v>5015</v>
      </c>
      <c r="L628" s="3829" t="s">
        <v>5016</v>
      </c>
      <c r="M628" s="3830" t="s">
        <v>5017</v>
      </c>
      <c r="N628" s="3830"/>
      <c r="O628" s="3829" t="s">
        <v>5018</v>
      </c>
      <c r="P628" s="3829" t="s">
        <v>5019</v>
      </c>
      <c r="Q628" s="3829" t="s">
        <v>5020</v>
      </c>
      <c r="R628" s="3829" t="s">
        <v>5021</v>
      </c>
      <c r="S628" s="3827" t="s">
        <v>5022</v>
      </c>
      <c r="T628" s="3827" t="s">
        <v>5023</v>
      </c>
      <c r="U628" s="3827" t="s">
        <v>5024</v>
      </c>
      <c r="V628" s="3827" t="s">
        <v>5025</v>
      </c>
      <c r="W628" s="3827" t="s">
        <v>5026</v>
      </c>
      <c r="X628" s="3827" t="s">
        <v>5027</v>
      </c>
      <c r="Y628" s="3827" t="s">
        <v>5028</v>
      </c>
      <c r="Z628" s="3827" t="s">
        <v>5029</v>
      </c>
      <c r="AA628" s="3827" t="s">
        <v>5030</v>
      </c>
      <c r="AB628" s="3830" t="s">
        <v>5031</v>
      </c>
      <c r="AC628" s="3830" t="s">
        <v>5032</v>
      </c>
      <c r="AD628" s="3827" t="s">
        <v>5033</v>
      </c>
      <c r="AE628" s="3827" t="s">
        <v>5034</v>
      </c>
      <c r="AF628" s="3827" t="s">
        <v>5035</v>
      </c>
      <c r="AG628" s="3827" t="s">
        <v>5036</v>
      </c>
      <c r="AH628" s="3827" t="s">
        <v>1154</v>
      </c>
      <c r="AI628" s="3827" t="s">
        <v>4994</v>
      </c>
      <c r="AJ628" s="3827" t="s">
        <v>4995</v>
      </c>
      <c r="AK628" s="2574"/>
    </row>
    <row r="629" spans="2:37" s="2405" customFormat="1" ht="13.5" customHeight="1" thickBot="1" x14ac:dyDescent="0.25">
      <c r="B629" s="3828"/>
      <c r="C629" s="3828"/>
      <c r="D629" s="3828"/>
      <c r="E629" s="3828"/>
      <c r="F629" s="3828"/>
      <c r="G629" s="3828"/>
      <c r="H629" s="3828"/>
      <c r="I629" s="3829"/>
      <c r="J629" s="3829"/>
      <c r="K629" s="3829"/>
      <c r="L629" s="3829"/>
      <c r="M629" s="3508" t="s">
        <v>5037</v>
      </c>
      <c r="N629" s="3507" t="s">
        <v>2798</v>
      </c>
      <c r="O629" s="3829"/>
      <c r="P629" s="3829"/>
      <c r="Q629" s="3829"/>
      <c r="R629" s="3829"/>
      <c r="S629" s="3828"/>
      <c r="T629" s="3828"/>
      <c r="U629" s="3828"/>
      <c r="V629" s="3828"/>
      <c r="W629" s="3828"/>
      <c r="X629" s="3828"/>
      <c r="Y629" s="3828"/>
      <c r="Z629" s="3828"/>
      <c r="AA629" s="3828"/>
      <c r="AB629" s="3829"/>
      <c r="AC629" s="3829"/>
      <c r="AD629" s="3828"/>
      <c r="AE629" s="3828"/>
      <c r="AF629" s="3828"/>
      <c r="AG629" s="3828"/>
      <c r="AH629" s="3828"/>
      <c r="AI629" s="3828"/>
      <c r="AJ629" s="3828"/>
      <c r="AK629" s="2574"/>
    </row>
    <row r="630" spans="2:37" s="2405" customFormat="1" ht="13.5" customHeight="1" x14ac:dyDescent="0.2">
      <c r="B630" s="3980" t="s">
        <v>6354</v>
      </c>
      <c r="C630" s="3981"/>
      <c r="D630" s="3407">
        <v>300265</v>
      </c>
      <c r="E630" s="3406" t="s">
        <v>1534</v>
      </c>
      <c r="F630" s="3406" t="s">
        <v>1534</v>
      </c>
      <c r="G630" s="3518" t="s">
        <v>1534</v>
      </c>
      <c r="H630" s="3519" t="s">
        <v>1534</v>
      </c>
      <c r="I630" s="3519">
        <v>16.739999999999998</v>
      </c>
      <c r="J630" s="3519" t="s">
        <v>1534</v>
      </c>
      <c r="K630" s="3518">
        <v>0.16</v>
      </c>
      <c r="L630" s="3518" t="s">
        <v>1534</v>
      </c>
      <c r="M630" s="3407" t="s">
        <v>1534</v>
      </c>
      <c r="N630" s="3520" t="s">
        <v>1534</v>
      </c>
      <c r="O630" s="3518">
        <v>0.16</v>
      </c>
      <c r="P630" s="3518">
        <v>0.16</v>
      </c>
      <c r="Q630" s="3518" t="s">
        <v>1534</v>
      </c>
      <c r="R630" s="3518" t="s">
        <v>1534</v>
      </c>
      <c r="S630" s="2708" t="s">
        <v>1534</v>
      </c>
      <c r="T630" s="3518" t="s">
        <v>1534</v>
      </c>
      <c r="U630" s="3521" t="s">
        <v>1534</v>
      </c>
      <c r="V630" s="3521" t="s">
        <v>1534</v>
      </c>
      <c r="W630" s="3518">
        <v>0.05</v>
      </c>
      <c r="X630" s="3521" t="s">
        <v>1534</v>
      </c>
      <c r="Y630" s="3521" t="s">
        <v>1534</v>
      </c>
      <c r="Z630" s="3521" t="s">
        <v>1534</v>
      </c>
      <c r="AA630" s="3521">
        <v>30</v>
      </c>
      <c r="AB630" s="3518">
        <v>0.06</v>
      </c>
      <c r="AC630" s="3518" t="s">
        <v>1534</v>
      </c>
      <c r="AD630" s="3518">
        <v>0.1</v>
      </c>
      <c r="AE630" s="3522">
        <v>5</v>
      </c>
      <c r="AF630" s="3523" t="s">
        <v>1534</v>
      </c>
      <c r="AG630" s="3518">
        <v>0.1</v>
      </c>
      <c r="AH630" s="3524" t="s">
        <v>1534</v>
      </c>
      <c r="AI630" s="3524" t="s">
        <v>1534</v>
      </c>
      <c r="AJ630" s="3525" t="s">
        <v>1534</v>
      </c>
      <c r="AK630" s="2574"/>
    </row>
    <row r="631" spans="2:37" s="2405" customFormat="1" ht="13.5" customHeight="1" x14ac:dyDescent="0.2">
      <c r="B631" s="3914" t="s">
        <v>6355</v>
      </c>
      <c r="C631" s="3915"/>
      <c r="D631" s="3444">
        <v>300266</v>
      </c>
      <c r="E631" s="3526" t="s">
        <v>1534</v>
      </c>
      <c r="F631" s="3526" t="s">
        <v>1534</v>
      </c>
      <c r="G631" s="3527" t="s">
        <v>1534</v>
      </c>
      <c r="H631" s="3528" t="s">
        <v>1534</v>
      </c>
      <c r="I631" s="3528" t="s">
        <v>6356</v>
      </c>
      <c r="J631" s="3528" t="s">
        <v>1534</v>
      </c>
      <c r="K631" s="3527">
        <v>0.16</v>
      </c>
      <c r="L631" s="3527" t="s">
        <v>1534</v>
      </c>
      <c r="M631" s="3529" t="s">
        <v>1534</v>
      </c>
      <c r="N631" s="3530" t="s">
        <v>1534</v>
      </c>
      <c r="O631" s="3527">
        <v>0.16</v>
      </c>
      <c r="P631" s="3527">
        <v>0.16</v>
      </c>
      <c r="Q631" s="3527" t="s">
        <v>1534</v>
      </c>
      <c r="R631" s="3527" t="s">
        <v>1534</v>
      </c>
      <c r="S631" s="3531" t="s">
        <v>1534</v>
      </c>
      <c r="T631" s="3527" t="s">
        <v>1534</v>
      </c>
      <c r="U631" s="3532" t="s">
        <v>1534</v>
      </c>
      <c r="V631" s="3532" t="s">
        <v>1534</v>
      </c>
      <c r="W631" s="3527">
        <v>0.05</v>
      </c>
      <c r="X631" s="3532" t="s">
        <v>1534</v>
      </c>
      <c r="Y631" s="3532" t="s">
        <v>1534</v>
      </c>
      <c r="Z631" s="3532" t="s">
        <v>1534</v>
      </c>
      <c r="AA631" s="3532">
        <v>30</v>
      </c>
      <c r="AB631" s="3527">
        <v>0.06</v>
      </c>
      <c r="AC631" s="3527" t="s">
        <v>1534</v>
      </c>
      <c r="AD631" s="3527">
        <v>0.1</v>
      </c>
      <c r="AE631" s="3533">
        <v>5</v>
      </c>
      <c r="AF631" s="3534" t="s">
        <v>1534</v>
      </c>
      <c r="AG631" s="3527">
        <v>0.1</v>
      </c>
      <c r="AH631" s="3535" t="s">
        <v>1534</v>
      </c>
      <c r="AI631" s="3535" t="s">
        <v>1534</v>
      </c>
      <c r="AJ631" s="3536" t="s">
        <v>1534</v>
      </c>
      <c r="AK631" s="2574"/>
    </row>
    <row r="632" spans="2:37" s="2405" customFormat="1" ht="13.5" customHeight="1" x14ac:dyDescent="0.2">
      <c r="B632" s="2575"/>
      <c r="C632" s="2568"/>
      <c r="D632" s="2909"/>
      <c r="E632" s="2909"/>
      <c r="F632" s="2909"/>
      <c r="G632" s="2909"/>
      <c r="H632" s="2568"/>
      <c r="I632" s="2569"/>
      <c r="J632" s="2569"/>
      <c r="K632" s="2569"/>
      <c r="L632" s="2569"/>
      <c r="M632" s="2568"/>
      <c r="N632" s="2569"/>
      <c r="O632" s="2569"/>
      <c r="P632" s="2569"/>
      <c r="Q632" s="2569"/>
      <c r="R632" s="2569"/>
      <c r="S632" s="2568"/>
      <c r="T632" s="2567"/>
      <c r="U632" s="2567"/>
      <c r="V632" s="2567"/>
      <c r="W632" s="2567"/>
      <c r="X632" s="2567"/>
      <c r="Y632" s="2567"/>
      <c r="Z632" s="2567"/>
      <c r="AA632" s="2567"/>
      <c r="AB632" s="2567"/>
      <c r="AC632" s="2567"/>
      <c r="AD632" s="2567"/>
      <c r="AE632" s="2567"/>
      <c r="AF632" s="2567"/>
      <c r="AG632" s="2567"/>
      <c r="AH632" s="2567"/>
      <c r="AI632" s="2567"/>
      <c r="AJ632" s="2567"/>
      <c r="AK632" s="2574"/>
    </row>
    <row r="633" spans="2:37" s="2405" customFormat="1" ht="13.5" customHeight="1" x14ac:dyDescent="0.2">
      <c r="B633" s="3834" t="s">
        <v>4996</v>
      </c>
      <c r="C633" s="3835"/>
      <c r="D633" s="3883" t="s">
        <v>5173</v>
      </c>
      <c r="E633" s="3883"/>
      <c r="F633" s="3883"/>
      <c r="G633" s="3883"/>
      <c r="H633" s="3883"/>
      <c r="I633" s="3883"/>
      <c r="J633" s="2571"/>
      <c r="K633" s="2571"/>
      <c r="L633" s="2571"/>
      <c r="M633" s="2571"/>
      <c r="N633" s="2571"/>
      <c r="O633" s="2571"/>
      <c r="P633" s="2571"/>
      <c r="Q633" s="2571"/>
      <c r="R633" s="2571"/>
      <c r="S633" s="2571"/>
      <c r="T633" s="2567"/>
      <c r="U633" s="2567"/>
      <c r="V633" s="2567"/>
      <c r="W633" s="2567"/>
      <c r="X633" s="2567"/>
      <c r="Y633" s="2567"/>
      <c r="Z633" s="2567"/>
      <c r="AA633" s="2567"/>
      <c r="AB633" s="2567"/>
      <c r="AC633" s="2567"/>
      <c r="AD633" s="2567"/>
      <c r="AE633" s="2567"/>
      <c r="AF633" s="2567"/>
      <c r="AG633" s="2567"/>
      <c r="AH633" s="2567"/>
      <c r="AI633" s="2567"/>
      <c r="AJ633" s="2567"/>
      <c r="AK633" s="2574"/>
    </row>
    <row r="634" spans="2:37" s="2405" customFormat="1" ht="13.5" customHeight="1" x14ac:dyDescent="0.2">
      <c r="B634" s="3834" t="s">
        <v>4997</v>
      </c>
      <c r="C634" s="3835"/>
      <c r="D634" s="4666" t="s">
        <v>6357</v>
      </c>
      <c r="E634" s="4666"/>
      <c r="F634" s="4666"/>
      <c r="G634" s="4666"/>
      <c r="H634" s="4666"/>
      <c r="I634" s="3512"/>
      <c r="J634" s="2571"/>
      <c r="K634" s="2571"/>
      <c r="L634" s="2571"/>
      <c r="M634" s="2571"/>
      <c r="N634" s="2571"/>
      <c r="O634" s="2571"/>
      <c r="P634" s="2571"/>
      <c r="Q634" s="2571"/>
      <c r="R634" s="2571"/>
      <c r="S634" s="2571"/>
      <c r="T634" s="2567"/>
      <c r="U634" s="2567"/>
      <c r="V634" s="2567"/>
      <c r="W634" s="2567"/>
      <c r="X634" s="2567"/>
      <c r="Y634" s="2567"/>
      <c r="Z634" s="2567"/>
      <c r="AA634" s="2567"/>
      <c r="AB634" s="2567"/>
      <c r="AC634" s="2567"/>
      <c r="AD634" s="2567"/>
      <c r="AE634" s="2567"/>
      <c r="AF634" s="2567"/>
      <c r="AG634" s="2567"/>
      <c r="AH634" s="2567"/>
      <c r="AI634" s="2567"/>
      <c r="AJ634" s="2567"/>
      <c r="AK634" s="2574"/>
    </row>
    <row r="635" spans="2:37" s="2405" customFormat="1" ht="13.5" customHeight="1" thickBot="1" x14ac:dyDescent="0.25">
      <c r="B635" s="3938"/>
      <c r="C635" s="3939"/>
      <c r="D635" s="3940"/>
      <c r="E635" s="3940"/>
      <c r="F635" s="3940"/>
      <c r="G635" s="3940"/>
      <c r="H635" s="2576"/>
      <c r="I635" s="2576"/>
      <c r="J635" s="2576"/>
      <c r="K635" s="2576"/>
      <c r="L635" s="2576"/>
      <c r="M635" s="2576"/>
      <c r="N635" s="2576"/>
      <c r="O635" s="2576"/>
      <c r="P635" s="2576"/>
      <c r="Q635" s="2576"/>
      <c r="R635" s="2576"/>
      <c r="S635" s="2576"/>
      <c r="T635" s="2577"/>
      <c r="U635" s="2577"/>
      <c r="V635" s="2577"/>
      <c r="W635" s="2577"/>
      <c r="X635" s="2577"/>
      <c r="Y635" s="2577"/>
      <c r="Z635" s="2577"/>
      <c r="AA635" s="2577"/>
      <c r="AB635" s="2577"/>
      <c r="AC635" s="2577"/>
      <c r="AD635" s="2577"/>
      <c r="AE635" s="2577"/>
      <c r="AF635" s="2577"/>
      <c r="AG635" s="2577"/>
      <c r="AH635" s="2577"/>
      <c r="AI635" s="2577"/>
      <c r="AJ635" s="2577"/>
      <c r="AK635" s="2579"/>
    </row>
    <row r="636" spans="2:37" s="2405" customFormat="1" ht="13.5" customHeight="1" x14ac:dyDescent="0.2">
      <c r="B636" s="4796">
        <f>+B619</f>
        <v>0</v>
      </c>
      <c r="C636" s="4796"/>
    </row>
    <row r="637" spans="2:37" s="2405" customFormat="1" ht="13.5" customHeight="1" thickBot="1" x14ac:dyDescent="0.25">
      <c r="B637" s="3513"/>
      <c r="C637" s="3513"/>
    </row>
    <row r="638" spans="2:37" s="2405" customFormat="1" ht="13.5" customHeight="1" x14ac:dyDescent="0.2">
      <c r="B638" s="3839" t="s">
        <v>5005</v>
      </c>
      <c r="C638" s="3840"/>
      <c r="D638" s="3840"/>
      <c r="E638" s="3840"/>
      <c r="F638" s="3840"/>
      <c r="G638" s="3840"/>
      <c r="H638" s="3840"/>
      <c r="I638" s="3840"/>
      <c r="J638" s="3840"/>
      <c r="K638" s="3840"/>
      <c r="L638" s="3840"/>
      <c r="M638" s="3840"/>
      <c r="N638" s="3840"/>
      <c r="O638" s="3840"/>
      <c r="P638" s="3840"/>
      <c r="Q638" s="3840"/>
      <c r="R638" s="3840"/>
      <c r="S638" s="3840"/>
      <c r="T638" s="3840"/>
      <c r="U638" s="3840"/>
      <c r="V638" s="3840"/>
      <c r="W638" s="3840"/>
      <c r="X638" s="3840"/>
      <c r="Y638" s="3840"/>
      <c r="Z638" s="3840"/>
      <c r="AA638" s="3840"/>
      <c r="AB638" s="3840"/>
      <c r="AC638" s="3840"/>
      <c r="AD638" s="3840"/>
      <c r="AE638" s="3840"/>
      <c r="AF638" s="3840"/>
      <c r="AG638" s="3840"/>
      <c r="AH638" s="3840"/>
      <c r="AI638" s="3840"/>
      <c r="AJ638" s="3840"/>
      <c r="AK638" s="3841"/>
    </row>
    <row r="639" spans="2:37" s="2405" customFormat="1" ht="13.5" customHeight="1" x14ac:dyDescent="0.2">
      <c r="B639" s="2572"/>
      <c r="C639" s="3506"/>
      <c r="D639" s="3506"/>
      <c r="E639" s="3506"/>
      <c r="F639" s="3506"/>
      <c r="G639" s="2573"/>
      <c r="H639" s="2573"/>
      <c r="I639" s="2573"/>
      <c r="J639" s="2573"/>
      <c r="K639" s="2573"/>
      <c r="L639" s="2573"/>
      <c r="M639" s="2573"/>
      <c r="N639" s="2573"/>
      <c r="O639" s="2573"/>
      <c r="P639" s="2573"/>
      <c r="Q639" s="2573"/>
      <c r="R639" s="2573"/>
      <c r="S639" s="2573"/>
      <c r="T639" s="2573"/>
      <c r="U639" s="2573"/>
      <c r="V639" s="2573"/>
      <c r="W639" s="2573"/>
      <c r="X639" s="2573"/>
      <c r="Y639" s="2573"/>
      <c r="Z639" s="2573"/>
      <c r="AA639" s="2573"/>
      <c r="AB639" s="2573"/>
      <c r="AC639" s="2573"/>
      <c r="AD639" s="2573"/>
      <c r="AE639" s="2573"/>
      <c r="AF639" s="2573"/>
      <c r="AG639" s="2573"/>
      <c r="AH639" s="2573"/>
      <c r="AI639" s="2573"/>
      <c r="AJ639" s="2573"/>
      <c r="AK639" s="2574"/>
    </row>
    <row r="640" spans="2:37" s="2405" customFormat="1" ht="13.5" customHeight="1" x14ac:dyDescent="0.2">
      <c r="B640" s="2572" t="s">
        <v>4992</v>
      </c>
      <c r="C640" s="3506"/>
      <c r="D640" s="3842" t="s">
        <v>6358</v>
      </c>
      <c r="E640" s="3842"/>
      <c r="F640" s="3842"/>
      <c r="G640" s="2573"/>
      <c r="H640" s="2573"/>
      <c r="I640" s="2573"/>
      <c r="J640" s="2573"/>
      <c r="K640" s="2573"/>
      <c r="L640" s="2573"/>
      <c r="M640" s="2573"/>
      <c r="N640" s="2573"/>
      <c r="O640" s="2573"/>
      <c r="P640" s="2573"/>
      <c r="Q640" s="2573"/>
      <c r="R640" s="2573"/>
      <c r="S640" s="2573"/>
      <c r="T640" s="2573"/>
      <c r="U640" s="2573"/>
      <c r="V640" s="2573"/>
      <c r="W640" s="2573"/>
      <c r="X640" s="2573"/>
      <c r="Y640" s="2573"/>
      <c r="Z640" s="2573"/>
      <c r="AA640" s="2573"/>
      <c r="AB640" s="2573"/>
      <c r="AC640" s="2573"/>
      <c r="AD640" s="2573"/>
      <c r="AE640" s="2573"/>
      <c r="AF640" s="2573"/>
      <c r="AG640" s="2573"/>
      <c r="AH640" s="2573"/>
      <c r="AI640" s="2573"/>
      <c r="AJ640" s="2573"/>
      <c r="AK640" s="2574"/>
    </row>
    <row r="641" spans="1:37" s="2405" customFormat="1" ht="13.5" customHeight="1" thickBot="1" x14ac:dyDescent="0.25">
      <c r="B641" s="3863" t="s">
        <v>5006</v>
      </c>
      <c r="C641" s="3864"/>
      <c r="D641" s="3843">
        <v>41218</v>
      </c>
      <c r="E641" s="3843"/>
      <c r="F641" s="3506"/>
      <c r="G641" s="2573"/>
      <c r="H641" s="2573"/>
      <c r="I641" s="2573"/>
      <c r="J641" s="2573"/>
      <c r="K641" s="2573"/>
      <c r="L641" s="2573"/>
      <c r="M641" s="2573"/>
      <c r="N641" s="2573"/>
      <c r="O641" s="2573"/>
      <c r="P641" s="2573"/>
      <c r="Q641" s="2573"/>
      <c r="R641" s="2573"/>
      <c r="S641" s="2573"/>
      <c r="T641" s="2573"/>
      <c r="U641" s="2573"/>
      <c r="V641" s="2573"/>
      <c r="W641" s="2573"/>
      <c r="X641" s="2573"/>
      <c r="Y641" s="2573"/>
      <c r="Z641" s="2573"/>
      <c r="AA641" s="2573"/>
      <c r="AB641" s="2573"/>
      <c r="AC641" s="2573"/>
      <c r="AD641" s="2573"/>
      <c r="AE641" s="2573"/>
      <c r="AF641" s="2573"/>
      <c r="AG641" s="2573"/>
      <c r="AH641" s="2573"/>
      <c r="AI641" s="2573"/>
      <c r="AJ641" s="2573"/>
      <c r="AK641" s="2574"/>
    </row>
    <row r="642" spans="1:37" s="2405" customFormat="1" ht="46.5" customHeight="1" thickBot="1" x14ac:dyDescent="0.25">
      <c r="B642" s="3844" t="s">
        <v>5007</v>
      </c>
      <c r="C642" s="3871"/>
      <c r="D642" s="3872" t="s">
        <v>6359</v>
      </c>
      <c r="E642" s="3847"/>
      <c r="F642" s="3847"/>
      <c r="G642" s="3847"/>
      <c r="H642" s="3847"/>
      <c r="I642" s="3847"/>
      <c r="J642" s="3847"/>
      <c r="K642" s="3847"/>
      <c r="L642" s="3847"/>
      <c r="M642" s="3847"/>
      <c r="N642" s="3847"/>
      <c r="O642" s="3847"/>
      <c r="P642" s="3847"/>
      <c r="Q642" s="3848"/>
      <c r="R642" s="2573"/>
      <c r="S642" s="2573"/>
      <c r="T642" s="2573"/>
      <c r="U642" s="2573"/>
      <c r="V642" s="2573"/>
      <c r="W642" s="2573"/>
      <c r="X642" s="2573"/>
      <c r="Y642" s="2573"/>
      <c r="Z642" s="2573"/>
      <c r="AA642" s="2573"/>
      <c r="AB642" s="2573"/>
      <c r="AC642" s="2573"/>
      <c r="AD642" s="2573"/>
      <c r="AE642" s="2573"/>
      <c r="AF642" s="2573"/>
      <c r="AG642" s="2573"/>
      <c r="AH642" s="2573"/>
      <c r="AI642" s="2573"/>
      <c r="AJ642" s="2573"/>
      <c r="AK642" s="2574"/>
    </row>
    <row r="643" spans="1:37" s="2405" customFormat="1" ht="18.75" customHeight="1" thickBot="1" x14ac:dyDescent="0.25">
      <c r="B643" s="3865"/>
      <c r="C643" s="3849"/>
      <c r="D643" s="3849"/>
      <c r="E643" s="3849"/>
      <c r="F643" s="3849"/>
      <c r="G643" s="3849"/>
      <c r="H643" s="3849"/>
      <c r="I643" s="3849"/>
      <c r="J643" s="3849"/>
      <c r="K643" s="3849"/>
      <c r="L643" s="3849"/>
      <c r="M643" s="3849"/>
      <c r="N643" s="3849"/>
      <c r="O643" s="3849"/>
      <c r="P643" s="3849"/>
      <c r="Q643" s="3849"/>
      <c r="R643" s="2573"/>
      <c r="S643" s="2573"/>
      <c r="T643" s="2573"/>
      <c r="U643" s="2573"/>
      <c r="V643" s="2573"/>
      <c r="W643" s="2573"/>
      <c r="X643" s="2573"/>
      <c r="Y643" s="2573"/>
      <c r="Z643" s="2573"/>
      <c r="AA643" s="2573"/>
      <c r="AB643" s="2573"/>
      <c r="AC643" s="2573"/>
      <c r="AD643" s="2573"/>
      <c r="AE643" s="2573"/>
      <c r="AF643" s="2573"/>
      <c r="AG643" s="2573"/>
      <c r="AH643" s="2573"/>
      <c r="AI643" s="2573"/>
      <c r="AJ643" s="2573"/>
      <c r="AK643" s="2574"/>
    </row>
    <row r="644" spans="1:37" s="2405" customFormat="1" ht="13.5" customHeight="1" thickBot="1" x14ac:dyDescent="0.25">
      <c r="B644" s="3827" t="s">
        <v>5008</v>
      </c>
      <c r="C644" s="3827"/>
      <c r="D644" s="3827" t="s">
        <v>4998</v>
      </c>
      <c r="E644" s="3827" t="s">
        <v>5009</v>
      </c>
      <c r="F644" s="3850" t="s">
        <v>224</v>
      </c>
      <c r="G644" s="3850"/>
      <c r="H644" s="3850"/>
      <c r="I644" s="3850"/>
      <c r="J644" s="3850"/>
      <c r="K644" s="3850"/>
      <c r="L644" s="3850"/>
      <c r="M644" s="3850"/>
      <c r="N644" s="3850"/>
      <c r="O644" s="3850"/>
      <c r="P644" s="3850"/>
      <c r="Q644" s="3850"/>
      <c r="R644" s="3850"/>
      <c r="S644" s="3850" t="s">
        <v>340</v>
      </c>
      <c r="T644" s="3850"/>
      <c r="U644" s="3850"/>
      <c r="V644" s="3850"/>
      <c r="W644" s="3850"/>
      <c r="X644" s="3850"/>
      <c r="Y644" s="3850"/>
      <c r="Z644" s="3850"/>
      <c r="AA644" s="3850"/>
      <c r="AB644" s="3850"/>
      <c r="AC644" s="3850"/>
      <c r="AD644" s="3850" t="s">
        <v>225</v>
      </c>
      <c r="AE644" s="3850"/>
      <c r="AF644" s="3850"/>
      <c r="AG644" s="3850"/>
      <c r="AH644" s="3851" t="s">
        <v>4993</v>
      </c>
      <c r="AI644" s="3851"/>
      <c r="AJ644" s="3851"/>
      <c r="AK644" s="2574"/>
    </row>
    <row r="645" spans="1:37" s="2405" customFormat="1" ht="13.5" customHeight="1" thickBot="1" x14ac:dyDescent="0.25">
      <c r="B645" s="3828"/>
      <c r="C645" s="3828"/>
      <c r="D645" s="3828"/>
      <c r="E645" s="3828"/>
      <c r="F645" s="3828" t="s">
        <v>5010</v>
      </c>
      <c r="G645" s="3828" t="s">
        <v>5011</v>
      </c>
      <c r="H645" s="3827" t="s">
        <v>5012</v>
      </c>
      <c r="I645" s="3830" t="s">
        <v>5013</v>
      </c>
      <c r="J645" s="3830" t="s">
        <v>5014</v>
      </c>
      <c r="K645" s="3829" t="s">
        <v>5015</v>
      </c>
      <c r="L645" s="3829" t="s">
        <v>5016</v>
      </c>
      <c r="M645" s="3830" t="s">
        <v>5017</v>
      </c>
      <c r="N645" s="3830"/>
      <c r="O645" s="3829" t="s">
        <v>5018</v>
      </c>
      <c r="P645" s="3829" t="s">
        <v>5019</v>
      </c>
      <c r="Q645" s="3829" t="s">
        <v>5020</v>
      </c>
      <c r="R645" s="3829" t="s">
        <v>5021</v>
      </c>
      <c r="S645" s="3827" t="s">
        <v>5022</v>
      </c>
      <c r="T645" s="3827" t="s">
        <v>5023</v>
      </c>
      <c r="U645" s="3827" t="s">
        <v>5024</v>
      </c>
      <c r="V645" s="3827" t="s">
        <v>5025</v>
      </c>
      <c r="W645" s="3827" t="s">
        <v>5026</v>
      </c>
      <c r="X645" s="3827" t="s">
        <v>5027</v>
      </c>
      <c r="Y645" s="3827" t="s">
        <v>5028</v>
      </c>
      <c r="Z645" s="3827" t="s">
        <v>5029</v>
      </c>
      <c r="AA645" s="3827" t="s">
        <v>5030</v>
      </c>
      <c r="AB645" s="3830" t="s">
        <v>5031</v>
      </c>
      <c r="AC645" s="3830" t="s">
        <v>5032</v>
      </c>
      <c r="AD645" s="3827" t="s">
        <v>5033</v>
      </c>
      <c r="AE645" s="3827" t="s">
        <v>5034</v>
      </c>
      <c r="AF645" s="3827" t="s">
        <v>5035</v>
      </c>
      <c r="AG645" s="3827" t="s">
        <v>5036</v>
      </c>
      <c r="AH645" s="3827" t="s">
        <v>1154</v>
      </c>
      <c r="AI645" s="3827" t="s">
        <v>4994</v>
      </c>
      <c r="AJ645" s="3827" t="s">
        <v>4995</v>
      </c>
      <c r="AK645" s="2574"/>
    </row>
    <row r="646" spans="1:37" s="2405" customFormat="1" ht="13.5" customHeight="1" thickBot="1" x14ac:dyDescent="0.25">
      <c r="B646" s="3828"/>
      <c r="C646" s="3828"/>
      <c r="D646" s="3828"/>
      <c r="E646" s="3828"/>
      <c r="F646" s="3828"/>
      <c r="G646" s="3828"/>
      <c r="H646" s="3828"/>
      <c r="I646" s="3829"/>
      <c r="J646" s="3829"/>
      <c r="K646" s="3829"/>
      <c r="L646" s="3829"/>
      <c r="M646" s="3508" t="s">
        <v>5037</v>
      </c>
      <c r="N646" s="3507" t="s">
        <v>2798</v>
      </c>
      <c r="O646" s="3829"/>
      <c r="P646" s="3829"/>
      <c r="Q646" s="3829"/>
      <c r="R646" s="3829"/>
      <c r="S646" s="3828"/>
      <c r="T646" s="3828"/>
      <c r="U646" s="3828"/>
      <c r="V646" s="3828"/>
      <c r="W646" s="3828"/>
      <c r="X646" s="3828"/>
      <c r="Y646" s="3828"/>
      <c r="Z646" s="3828"/>
      <c r="AA646" s="3828"/>
      <c r="AB646" s="3829"/>
      <c r="AC646" s="3829"/>
      <c r="AD646" s="3828"/>
      <c r="AE646" s="3828"/>
      <c r="AF646" s="3828"/>
      <c r="AG646" s="3828"/>
      <c r="AH646" s="3828"/>
      <c r="AI646" s="3828"/>
      <c r="AJ646" s="3828"/>
      <c r="AK646" s="2574"/>
    </row>
    <row r="647" spans="1:37" s="2405" customFormat="1" ht="13.5" customHeight="1" thickBot="1" x14ac:dyDescent="0.25">
      <c r="B647" s="3941" t="s">
        <v>6358</v>
      </c>
      <c r="C647" s="3942"/>
      <c r="D647" s="3352">
        <v>300283</v>
      </c>
      <c r="E647" s="3256" t="s">
        <v>1534</v>
      </c>
      <c r="F647" s="3256" t="s">
        <v>1534</v>
      </c>
      <c r="G647" s="3012" t="s">
        <v>1534</v>
      </c>
      <c r="H647" s="3153" t="s">
        <v>1534</v>
      </c>
      <c r="I647" s="3153" t="s">
        <v>6356</v>
      </c>
      <c r="J647" s="3153">
        <v>90</v>
      </c>
      <c r="K647" s="3012">
        <v>0.16</v>
      </c>
      <c r="L647" s="3012" t="s">
        <v>1534</v>
      </c>
      <c r="M647" s="3352" t="s">
        <v>1534</v>
      </c>
      <c r="N647" s="2986" t="s">
        <v>1534</v>
      </c>
      <c r="O647" s="3012">
        <v>0.16</v>
      </c>
      <c r="P647" s="3012">
        <v>0.16</v>
      </c>
      <c r="Q647" s="3012" t="s">
        <v>1534</v>
      </c>
      <c r="R647" s="3012" t="s">
        <v>1534</v>
      </c>
      <c r="S647" s="3215" t="s">
        <v>1534</v>
      </c>
      <c r="T647" s="3012" t="s">
        <v>1534</v>
      </c>
      <c r="U647" s="3008" t="s">
        <v>1534</v>
      </c>
      <c r="V647" s="3008" t="s">
        <v>1534</v>
      </c>
      <c r="W647" s="3012">
        <v>0.05</v>
      </c>
      <c r="X647" s="3008" t="s">
        <v>1534</v>
      </c>
      <c r="Y647" s="3008" t="s">
        <v>1534</v>
      </c>
      <c r="Z647" s="3008" t="s">
        <v>1534</v>
      </c>
      <c r="AA647" s="3008">
        <v>30</v>
      </c>
      <c r="AB647" s="3012">
        <v>0.06</v>
      </c>
      <c r="AC647" s="3012" t="s">
        <v>1534</v>
      </c>
      <c r="AD647" s="3012">
        <v>0.2</v>
      </c>
      <c r="AE647" s="2954">
        <v>10</v>
      </c>
      <c r="AF647" s="2955" t="s">
        <v>1534</v>
      </c>
      <c r="AG647" s="3012">
        <v>0.2</v>
      </c>
      <c r="AH647" s="2956" t="s">
        <v>1534</v>
      </c>
      <c r="AI647" s="2956" t="s">
        <v>1534</v>
      </c>
      <c r="AJ647" s="3011" t="s">
        <v>1534</v>
      </c>
      <c r="AK647" s="2574"/>
    </row>
    <row r="648" spans="1:37" s="2405" customFormat="1" ht="13.5" customHeight="1" x14ac:dyDescent="0.2">
      <c r="B648" s="2575"/>
      <c r="C648" s="2568"/>
      <c r="D648" s="2909"/>
      <c r="E648" s="2909"/>
      <c r="F648" s="2909"/>
      <c r="G648" s="2909"/>
      <c r="H648" s="2568"/>
      <c r="I648" s="2569"/>
      <c r="J648" s="2569"/>
      <c r="K648" s="2569"/>
      <c r="L648" s="2569"/>
      <c r="M648" s="2568"/>
      <c r="N648" s="2569"/>
      <c r="O648" s="2569"/>
      <c r="P648" s="2569"/>
      <c r="Q648" s="2569"/>
      <c r="R648" s="2569"/>
      <c r="S648" s="2568"/>
      <c r="T648" s="2567"/>
      <c r="U648" s="2567"/>
      <c r="V648" s="2567"/>
      <c r="W648" s="2567"/>
      <c r="X648" s="2567"/>
      <c r="Y648" s="2567"/>
      <c r="Z648" s="2567"/>
      <c r="AA648" s="2567"/>
      <c r="AB648" s="2567"/>
      <c r="AC648" s="2567"/>
      <c r="AD648" s="2567"/>
      <c r="AE648" s="2567"/>
      <c r="AF648" s="2567"/>
      <c r="AG648" s="2567"/>
      <c r="AH648" s="2567"/>
      <c r="AI648" s="2567"/>
      <c r="AJ648" s="2567"/>
      <c r="AK648" s="2574"/>
    </row>
    <row r="649" spans="1:37" s="2405" customFormat="1" ht="13.5" customHeight="1" x14ac:dyDescent="0.2">
      <c r="B649" s="3834" t="s">
        <v>4996</v>
      </c>
      <c r="C649" s="3835"/>
      <c r="D649" s="3883" t="s">
        <v>5173</v>
      </c>
      <c r="E649" s="3883"/>
      <c r="F649" s="3883"/>
      <c r="G649" s="3883"/>
      <c r="H649" s="3883"/>
      <c r="I649" s="3883"/>
      <c r="J649" s="2571"/>
      <c r="K649" s="2571"/>
      <c r="L649" s="2571"/>
      <c r="M649" s="2571"/>
      <c r="N649" s="2571"/>
      <c r="O649" s="2571"/>
      <c r="P649" s="2571"/>
      <c r="Q649" s="2571"/>
      <c r="R649" s="2571"/>
      <c r="S649" s="2571"/>
      <c r="T649" s="2567"/>
      <c r="U649" s="2567"/>
      <c r="V649" s="2567"/>
      <c r="W649" s="2567"/>
      <c r="X649" s="2567"/>
      <c r="Y649" s="2567"/>
      <c r="Z649" s="2567"/>
      <c r="AA649" s="2567"/>
      <c r="AB649" s="2567"/>
      <c r="AC649" s="2567"/>
      <c r="AD649" s="2567"/>
      <c r="AE649" s="2567"/>
      <c r="AF649" s="2567"/>
      <c r="AG649" s="2567"/>
      <c r="AH649" s="2567"/>
      <c r="AI649" s="2567"/>
      <c r="AJ649" s="2567"/>
      <c r="AK649" s="2574"/>
    </row>
    <row r="650" spans="1:37" s="2405" customFormat="1" ht="13.5" customHeight="1" x14ac:dyDescent="0.2">
      <c r="B650" s="3834" t="s">
        <v>4997</v>
      </c>
      <c r="C650" s="3835"/>
      <c r="D650" s="4666" t="s">
        <v>6357</v>
      </c>
      <c r="E650" s="4666"/>
      <c r="F650" s="4666"/>
      <c r="G650" s="4666"/>
      <c r="H650" s="4666"/>
      <c r="I650" s="3512"/>
      <c r="J650" s="2571"/>
      <c r="K650" s="2571"/>
      <c r="L650" s="2571"/>
      <c r="M650" s="2571"/>
      <c r="N650" s="2571"/>
      <c r="O650" s="2571"/>
      <c r="P650" s="2571"/>
      <c r="Q650" s="2571"/>
      <c r="R650" s="2571"/>
      <c r="S650" s="2571"/>
      <c r="T650" s="2567"/>
      <c r="U650" s="2567"/>
      <c r="V650" s="2567"/>
      <c r="W650" s="2567"/>
      <c r="X650" s="2567"/>
      <c r="Y650" s="2567"/>
      <c r="Z650" s="2567"/>
      <c r="AA650" s="2567"/>
      <c r="AB650" s="2567"/>
      <c r="AC650" s="2567"/>
      <c r="AD650" s="2567"/>
      <c r="AE650" s="2567"/>
      <c r="AF650" s="2567"/>
      <c r="AG650" s="2567"/>
      <c r="AH650" s="2567"/>
      <c r="AI650" s="2567"/>
      <c r="AJ650" s="2567"/>
      <c r="AK650" s="2574"/>
    </row>
    <row r="651" spans="1:37" s="2405" customFormat="1" ht="13.5" customHeight="1" thickBot="1" x14ac:dyDescent="0.25">
      <c r="B651" s="3938"/>
      <c r="C651" s="3939"/>
      <c r="D651" s="3940"/>
      <c r="E651" s="3940"/>
      <c r="F651" s="3940"/>
      <c r="G651" s="3940"/>
      <c r="H651" s="2576"/>
      <c r="I651" s="2576"/>
      <c r="J651" s="2576"/>
      <c r="K651" s="2576"/>
      <c r="L651" s="2576"/>
      <c r="M651" s="2576"/>
      <c r="N651" s="2576"/>
      <c r="O651" s="2576"/>
      <c r="P651" s="2576"/>
      <c r="Q651" s="2576"/>
      <c r="R651" s="2576"/>
      <c r="S651" s="2576"/>
      <c r="T651" s="2577"/>
      <c r="U651" s="2577"/>
      <c r="V651" s="2577"/>
      <c r="W651" s="2577"/>
      <c r="X651" s="2577"/>
      <c r="Y651" s="2577"/>
      <c r="Z651" s="2577"/>
      <c r="AA651" s="2577"/>
      <c r="AB651" s="2577"/>
      <c r="AC651" s="2577"/>
      <c r="AD651" s="2577"/>
      <c r="AE651" s="2577"/>
      <c r="AF651" s="2577"/>
      <c r="AG651" s="2577"/>
      <c r="AH651" s="2577"/>
      <c r="AI651" s="2577"/>
      <c r="AJ651" s="2577"/>
      <c r="AK651" s="2579"/>
    </row>
    <row r="652" spans="1:37" s="2405" customFormat="1" ht="13.5" customHeight="1" x14ac:dyDescent="0.2">
      <c r="B652" s="3513"/>
      <c r="C652" s="3513"/>
    </row>
    <row r="653" spans="1:37" s="2393" customFormat="1" ht="15" customHeight="1" thickBot="1" x14ac:dyDescent="0.35">
      <c r="A653" s="2405"/>
      <c r="C653" s="2390"/>
      <c r="D653" s="2391"/>
      <c r="E653" s="483"/>
      <c r="F653" s="483"/>
      <c r="G653" s="483"/>
      <c r="H653" s="2392"/>
    </row>
    <row r="654" spans="1:37" s="2369" customFormat="1" ht="28.5" customHeight="1" thickTop="1" x14ac:dyDescent="0.2">
      <c r="A654" s="2405"/>
      <c r="C654" s="5366" t="s">
        <v>4926</v>
      </c>
      <c r="D654" s="5367"/>
      <c r="E654" s="5367"/>
      <c r="F654" s="5367"/>
      <c r="G654" s="5367"/>
      <c r="H654" s="5368"/>
    </row>
    <row r="655" spans="1:37" s="2369" customFormat="1" ht="15" customHeight="1" x14ac:dyDescent="0.2">
      <c r="A655" s="2405"/>
      <c r="C655" s="5373" t="s">
        <v>4927</v>
      </c>
      <c r="D655" s="5374"/>
      <c r="E655" s="5374"/>
      <c r="F655" s="5374"/>
      <c r="G655" s="5374"/>
      <c r="H655" s="5375"/>
    </row>
    <row r="656" spans="1:37" s="2369" customFormat="1" ht="15" customHeight="1" x14ac:dyDescent="0.2">
      <c r="A656" s="2405"/>
      <c r="C656" s="5372" t="s">
        <v>4928</v>
      </c>
      <c r="D656" s="5370"/>
      <c r="E656" s="5370"/>
      <c r="F656" s="5370"/>
      <c r="G656" s="5370"/>
      <c r="H656" s="5371"/>
    </row>
    <row r="657" spans="1:8" s="2369" customFormat="1" ht="28.5" customHeight="1" x14ac:dyDescent="0.2">
      <c r="A657" s="2405"/>
      <c r="C657" s="2387" t="s">
        <v>995</v>
      </c>
      <c r="D657" s="2388" t="s">
        <v>4929</v>
      </c>
      <c r="E657" s="2389" t="s">
        <v>4930</v>
      </c>
      <c r="F657" s="2389" t="s">
        <v>4931</v>
      </c>
      <c r="G657" s="5364"/>
      <c r="H657" s="5365"/>
    </row>
    <row r="658" spans="1:8" s="2369" customFormat="1" ht="15" customHeight="1" x14ac:dyDescent="0.2">
      <c r="A658" s="2405"/>
      <c r="C658" s="2292" t="s">
        <v>4932</v>
      </c>
      <c r="D658" s="2294" t="s">
        <v>4933</v>
      </c>
      <c r="E658" s="2294">
        <v>700</v>
      </c>
      <c r="F658" s="2294" t="s">
        <v>4934</v>
      </c>
      <c r="G658" s="5364"/>
      <c r="H658" s="5365"/>
    </row>
    <row r="659" spans="1:8" s="2369" customFormat="1" ht="15" customHeight="1" x14ac:dyDescent="0.2">
      <c r="A659" s="2405"/>
      <c r="C659" s="2292" t="s">
        <v>4935</v>
      </c>
      <c r="D659" s="2294" t="s">
        <v>4936</v>
      </c>
      <c r="E659" s="2294">
        <v>1000</v>
      </c>
      <c r="F659" s="2294" t="s">
        <v>4934</v>
      </c>
      <c r="G659" s="5364"/>
      <c r="H659" s="5365"/>
    </row>
    <row r="660" spans="1:8" s="2369" customFormat="1" ht="15" customHeight="1" x14ac:dyDescent="0.2">
      <c r="A660" s="2405"/>
      <c r="C660" s="2292" t="s">
        <v>4937</v>
      </c>
      <c r="D660" s="2294" t="s">
        <v>4938</v>
      </c>
      <c r="E660" s="2294">
        <v>1500</v>
      </c>
      <c r="F660" s="2294" t="s">
        <v>4934</v>
      </c>
      <c r="G660" s="5364"/>
      <c r="H660" s="5365"/>
    </row>
    <row r="661" spans="1:8" s="2369" customFormat="1" ht="15" customHeight="1" x14ac:dyDescent="0.2">
      <c r="A661" s="2405"/>
      <c r="C661" s="2292" t="s">
        <v>4939</v>
      </c>
      <c r="D661" s="2294" t="s">
        <v>4940</v>
      </c>
      <c r="E661" s="2294">
        <v>2000</v>
      </c>
      <c r="F661" s="2294" t="s">
        <v>4934</v>
      </c>
      <c r="G661" s="5364"/>
      <c r="H661" s="5365"/>
    </row>
    <row r="662" spans="1:8" s="2369" customFormat="1" ht="15" customHeight="1" x14ac:dyDescent="0.2">
      <c r="A662" s="2405"/>
      <c r="C662" s="2292" t="s">
        <v>4941</v>
      </c>
      <c r="D662" s="2294" t="s">
        <v>4942</v>
      </c>
      <c r="E662" s="2294">
        <v>3000</v>
      </c>
      <c r="F662" s="2294" t="s">
        <v>4934</v>
      </c>
      <c r="G662" s="5364"/>
      <c r="H662" s="5365"/>
    </row>
    <row r="663" spans="1:8" s="2369" customFormat="1" ht="15" customHeight="1" x14ac:dyDescent="0.2">
      <c r="A663" s="2405"/>
      <c r="C663" s="5369" t="s">
        <v>4495</v>
      </c>
      <c r="D663" s="5370"/>
      <c r="E663" s="5370"/>
      <c r="F663" s="5370"/>
      <c r="G663" s="5370"/>
      <c r="H663" s="5371"/>
    </row>
    <row r="664" spans="1:8" s="2369" customFormat="1" ht="15" customHeight="1" x14ac:dyDescent="0.2">
      <c r="A664" s="2405"/>
      <c r="C664" s="5372" t="s">
        <v>1985</v>
      </c>
      <c r="D664" s="5370"/>
      <c r="E664" s="5370"/>
      <c r="F664" s="5370"/>
      <c r="G664" s="5370"/>
      <c r="H664" s="5371"/>
    </row>
    <row r="665" spans="1:8" s="2369" customFormat="1" ht="15" customHeight="1" x14ac:dyDescent="0.2">
      <c r="A665" s="2405"/>
      <c r="C665" s="5373" t="s">
        <v>4943</v>
      </c>
      <c r="D665" s="5374"/>
      <c r="E665" s="5374"/>
      <c r="F665" s="5374"/>
      <c r="G665" s="5374"/>
      <c r="H665" s="5375"/>
    </row>
    <row r="666" spans="1:8" s="2369" customFormat="1" ht="15" customHeight="1" x14ac:dyDescent="0.2">
      <c r="A666" s="2405"/>
      <c r="C666" s="5361" t="s">
        <v>4944</v>
      </c>
      <c r="D666" s="5362"/>
      <c r="E666" s="5362"/>
      <c r="F666" s="5362"/>
      <c r="G666" s="5362"/>
      <c r="H666" s="5363"/>
    </row>
    <row r="667" spans="1:8" s="2369" customFormat="1" ht="21" customHeight="1" x14ac:dyDescent="0.2">
      <c r="A667" s="2405"/>
      <c r="C667" s="5361" t="s">
        <v>4945</v>
      </c>
      <c r="D667" s="5362"/>
      <c r="E667" s="5362"/>
      <c r="F667" s="5362"/>
      <c r="G667" s="5362"/>
      <c r="H667" s="5363"/>
    </row>
    <row r="668" spans="1:8" s="2369" customFormat="1" ht="27.75" customHeight="1" x14ac:dyDescent="0.2">
      <c r="A668" s="2405"/>
      <c r="C668" s="5376" t="s">
        <v>4501</v>
      </c>
      <c r="D668" s="5362"/>
      <c r="E668" s="5362"/>
      <c r="F668" s="5362"/>
      <c r="G668" s="5362"/>
      <c r="H668" s="5363"/>
    </row>
    <row r="669" spans="1:8" s="2369" customFormat="1" ht="15" customHeight="1" x14ac:dyDescent="0.2">
      <c r="A669" s="2405"/>
      <c r="C669" s="5361" t="s">
        <v>4946</v>
      </c>
      <c r="D669" s="5362"/>
      <c r="E669" s="5362"/>
      <c r="F669" s="5362"/>
      <c r="G669" s="5362"/>
      <c r="H669" s="5363"/>
    </row>
    <row r="670" spans="1:8" s="2369" customFormat="1" ht="15" customHeight="1" x14ac:dyDescent="0.2">
      <c r="A670" s="2405"/>
      <c r="C670" s="5361" t="s">
        <v>4503</v>
      </c>
      <c r="D670" s="5362"/>
      <c r="E670" s="5362"/>
      <c r="F670" s="5362"/>
      <c r="G670" s="5362"/>
      <c r="H670" s="5363"/>
    </row>
    <row r="671" spans="1:8" s="2369" customFormat="1" ht="37.5" customHeight="1" x14ac:dyDescent="0.2">
      <c r="A671" s="2405"/>
      <c r="C671" s="5380" t="s">
        <v>4947</v>
      </c>
      <c r="D671" s="5381"/>
      <c r="E671" s="5381"/>
      <c r="F671" s="5381"/>
      <c r="G671" s="5381"/>
      <c r="H671" s="5382"/>
    </row>
    <row r="672" spans="1:8" s="2369" customFormat="1" ht="15" customHeight="1" x14ac:dyDescent="0.2">
      <c r="A672" s="2405"/>
      <c r="C672" s="5383" t="s">
        <v>4948</v>
      </c>
      <c r="D672" s="5384"/>
      <c r="E672" s="5384"/>
      <c r="F672" s="5384"/>
      <c r="G672" s="5384"/>
      <c r="H672" s="5385"/>
    </row>
    <row r="673" spans="1:8" s="2367" customFormat="1" ht="15" customHeight="1" x14ac:dyDescent="0.2">
      <c r="A673" s="2405"/>
      <c r="C673" s="5376" t="s">
        <v>4949</v>
      </c>
      <c r="D673" s="5362"/>
      <c r="E673" s="5362"/>
      <c r="F673" s="5362"/>
      <c r="G673" s="5362"/>
      <c r="H673" s="5363"/>
    </row>
    <row r="674" spans="1:8" s="2367" customFormat="1" ht="15" customHeight="1" x14ac:dyDescent="0.3">
      <c r="A674" s="2405"/>
      <c r="C674" s="4589"/>
      <c r="D674" s="4413"/>
      <c r="E674" s="483"/>
      <c r="F674" s="483"/>
      <c r="G674" s="483"/>
      <c r="H674" s="2370"/>
    </row>
    <row r="675" spans="1:8" s="2323" customFormat="1" ht="15" customHeight="1" thickBot="1" x14ac:dyDescent="0.35">
      <c r="A675" s="2405"/>
      <c r="C675" s="483"/>
      <c r="D675" s="483"/>
      <c r="E675" s="483"/>
      <c r="F675" s="483"/>
      <c r="G675" s="483"/>
      <c r="H675" s="2370"/>
    </row>
    <row r="676" spans="1:8" s="2323" customFormat="1" ht="28.5" customHeight="1" thickTop="1" x14ac:dyDescent="0.3">
      <c r="A676" s="2405"/>
      <c r="C676" s="5387" t="s">
        <v>4434</v>
      </c>
      <c r="D676" s="5388"/>
      <c r="E676" s="5389"/>
      <c r="F676" s="483"/>
      <c r="G676" s="483"/>
      <c r="H676" s="2370"/>
    </row>
    <row r="677" spans="1:8" s="2323" customFormat="1" ht="15" customHeight="1" x14ac:dyDescent="0.3">
      <c r="A677" s="2405"/>
      <c r="C677" s="5390" t="s">
        <v>1275</v>
      </c>
      <c r="D677" s="5391"/>
      <c r="E677" s="5392"/>
      <c r="F677" s="483"/>
      <c r="G677" s="483"/>
      <c r="H677" s="2370"/>
    </row>
    <row r="678" spans="1:8" s="2323" customFormat="1" ht="15" customHeight="1" x14ac:dyDescent="0.3">
      <c r="A678" s="2405"/>
      <c r="C678" s="5393" t="s">
        <v>4435</v>
      </c>
      <c r="D678" s="5394"/>
      <c r="E678" s="5395"/>
      <c r="F678" s="483"/>
      <c r="G678" s="483"/>
      <c r="H678" s="2370"/>
    </row>
    <row r="679" spans="1:8" s="2323" customFormat="1" ht="15" customHeight="1" x14ac:dyDescent="0.3">
      <c r="A679" s="2405"/>
      <c r="C679" s="2262" t="s">
        <v>4436</v>
      </c>
      <c r="D679" s="2365" t="s">
        <v>4437</v>
      </c>
      <c r="E679" s="2264" t="s">
        <v>1057</v>
      </c>
      <c r="F679" s="483"/>
      <c r="G679" s="483"/>
      <c r="H679" s="2370"/>
    </row>
    <row r="680" spans="1:8" s="2323" customFormat="1" ht="15" customHeight="1" x14ac:dyDescent="0.3">
      <c r="A680" s="2405"/>
      <c r="C680" s="2265" t="s">
        <v>4438</v>
      </c>
      <c r="D680" s="2364">
        <v>9.99</v>
      </c>
      <c r="E680" s="2267">
        <v>500</v>
      </c>
      <c r="F680" s="483"/>
      <c r="G680" s="483"/>
      <c r="H680" s="2325"/>
    </row>
    <row r="681" spans="1:8" s="2323" customFormat="1" ht="15" customHeight="1" x14ac:dyDescent="0.3">
      <c r="A681" s="2405"/>
      <c r="C681" s="2265" t="s">
        <v>4439</v>
      </c>
      <c r="D681" s="2364">
        <v>14.99</v>
      </c>
      <c r="E681" s="2267">
        <v>700</v>
      </c>
      <c r="F681" s="483"/>
      <c r="G681" s="483"/>
      <c r="H681" s="2325"/>
    </row>
    <row r="682" spans="1:8" s="2323" customFormat="1" ht="15" customHeight="1" x14ac:dyDescent="0.3">
      <c r="A682" s="2405"/>
      <c r="C682" s="2265" t="s">
        <v>4440</v>
      </c>
      <c r="D682" s="2364">
        <v>19.989999999999998</v>
      </c>
      <c r="E682" s="2267">
        <v>1024</v>
      </c>
      <c r="F682" s="483"/>
      <c r="G682" s="483"/>
      <c r="H682" s="2325"/>
    </row>
    <row r="683" spans="1:8" s="2323" customFormat="1" ht="15" customHeight="1" x14ac:dyDescent="0.3">
      <c r="A683" s="2405"/>
      <c r="C683" s="2265" t="s">
        <v>4441</v>
      </c>
      <c r="D683" s="2364">
        <v>29.99</v>
      </c>
      <c r="E683" s="2267">
        <v>2000</v>
      </c>
      <c r="F683" s="483"/>
      <c r="G683" s="483"/>
      <c r="H683" s="2325"/>
    </row>
    <row r="684" spans="1:8" s="2323" customFormat="1" ht="15" customHeight="1" x14ac:dyDescent="0.3">
      <c r="A684" s="2405"/>
      <c r="C684" s="2265" t="s">
        <v>4442</v>
      </c>
      <c r="D684" s="2364">
        <v>49.99</v>
      </c>
      <c r="E684" s="2267">
        <v>4000</v>
      </c>
      <c r="F684" s="483"/>
      <c r="G684" s="483"/>
      <c r="H684" s="2325"/>
    </row>
    <row r="685" spans="1:8" s="2323" customFormat="1" ht="15" customHeight="1" x14ac:dyDescent="0.3">
      <c r="A685" s="2405"/>
      <c r="C685" s="5396" t="s">
        <v>4443</v>
      </c>
      <c r="D685" s="5397"/>
      <c r="E685" s="5398"/>
      <c r="F685" s="483"/>
      <c r="G685" s="483"/>
      <c r="H685" s="2325"/>
    </row>
    <row r="686" spans="1:8" s="2323" customFormat="1" ht="15" customHeight="1" x14ac:dyDescent="0.3">
      <c r="A686" s="2405"/>
      <c r="C686" s="5399" t="s">
        <v>4444</v>
      </c>
      <c r="D686" s="5400"/>
      <c r="E686" s="5401"/>
      <c r="F686" s="483"/>
      <c r="G686" s="483"/>
      <c r="H686" s="2325"/>
    </row>
    <row r="687" spans="1:8" s="2323" customFormat="1" ht="15" customHeight="1" x14ac:dyDescent="0.3">
      <c r="A687" s="2405"/>
      <c r="C687" s="5402" t="s">
        <v>1584</v>
      </c>
      <c r="D687" s="5403"/>
      <c r="E687" s="5404"/>
      <c r="F687" s="483"/>
      <c r="G687" s="483"/>
      <c r="H687" s="2325"/>
    </row>
    <row r="688" spans="1:8" s="2323" customFormat="1" ht="15" customHeight="1" x14ac:dyDescent="0.3">
      <c r="A688" s="2405"/>
      <c r="C688" s="5405" t="s">
        <v>4445</v>
      </c>
      <c r="D688" s="5406"/>
      <c r="E688" s="5407"/>
      <c r="F688" s="483"/>
      <c r="G688" s="483"/>
      <c r="H688" s="2325"/>
    </row>
    <row r="689" spans="1:8" s="2323" customFormat="1" ht="15" customHeight="1" x14ac:dyDescent="0.3">
      <c r="A689" s="2405"/>
      <c r="C689" s="5405" t="s">
        <v>4446</v>
      </c>
      <c r="D689" s="5406"/>
      <c r="E689" s="5407"/>
      <c r="F689" s="483"/>
      <c r="G689" s="483"/>
      <c r="H689" s="2325"/>
    </row>
    <row r="690" spans="1:8" s="2323" customFormat="1" ht="15" customHeight="1" x14ac:dyDescent="0.3">
      <c r="A690" s="2405"/>
      <c r="C690" s="5396" t="s">
        <v>4447</v>
      </c>
      <c r="D690" s="5397"/>
      <c r="E690" s="5398"/>
      <c r="F690" s="483"/>
      <c r="G690" s="483"/>
      <c r="H690" s="2325"/>
    </row>
    <row r="691" spans="1:8" s="2323" customFormat="1" ht="15" customHeight="1" x14ac:dyDescent="0.3">
      <c r="A691" s="2405"/>
      <c r="C691" s="5408" t="s">
        <v>3282</v>
      </c>
      <c r="D691" s="5409"/>
      <c r="E691" s="5410"/>
      <c r="F691" s="483"/>
      <c r="G691" s="483"/>
      <c r="H691" s="2325"/>
    </row>
    <row r="692" spans="1:8" s="2323" customFormat="1" ht="15" customHeight="1" x14ac:dyDescent="0.3">
      <c r="A692" s="2405"/>
      <c r="C692" s="5408" t="s">
        <v>4448</v>
      </c>
      <c r="D692" s="5409"/>
      <c r="E692" s="5410"/>
      <c r="F692" s="483"/>
      <c r="G692" s="483"/>
      <c r="H692" s="2325"/>
    </row>
    <row r="693" spans="1:8" s="2323" customFormat="1" ht="15" customHeight="1" x14ac:dyDescent="0.3">
      <c r="A693" s="2405"/>
      <c r="C693" s="2268" t="s">
        <v>4449</v>
      </c>
      <c r="D693" s="2364"/>
      <c r="E693" s="2267"/>
      <c r="F693" s="483"/>
      <c r="G693" s="483"/>
      <c r="H693" s="2325"/>
    </row>
    <row r="694" spans="1:8" s="2323" customFormat="1" ht="15" customHeight="1" x14ac:dyDescent="0.3">
      <c r="A694" s="2405"/>
      <c r="C694" s="5377" t="s">
        <v>4450</v>
      </c>
      <c r="D694" s="5378"/>
      <c r="E694" s="5379"/>
      <c r="F694" s="483"/>
      <c r="G694" s="483"/>
      <c r="H694" s="2325"/>
    </row>
    <row r="695" spans="1:8" s="2323" customFormat="1" ht="15" customHeight="1" x14ac:dyDescent="0.3">
      <c r="A695" s="2405"/>
      <c r="C695" s="5405" t="s">
        <v>4451</v>
      </c>
      <c r="D695" s="5406"/>
      <c r="E695" s="5407"/>
      <c r="F695" s="483"/>
      <c r="G695" s="483"/>
      <c r="H695" s="2325"/>
    </row>
    <row r="696" spans="1:8" s="2323" customFormat="1" ht="15" customHeight="1" x14ac:dyDescent="0.3">
      <c r="A696" s="2405"/>
      <c r="C696" s="5405" t="s">
        <v>4452</v>
      </c>
      <c r="D696" s="5406"/>
      <c r="E696" s="5407"/>
      <c r="F696" s="483"/>
      <c r="G696" s="483"/>
      <c r="H696" s="2325"/>
    </row>
    <row r="697" spans="1:8" s="2323" customFormat="1" ht="15" customHeight="1" x14ac:dyDescent="0.3">
      <c r="A697" s="2405"/>
      <c r="C697" s="5405" t="s">
        <v>4453</v>
      </c>
      <c r="D697" s="5406"/>
      <c r="E697" s="5407"/>
      <c r="F697" s="483"/>
      <c r="G697" s="483"/>
      <c r="H697" s="2325"/>
    </row>
    <row r="698" spans="1:8" s="2323" customFormat="1" ht="15" customHeight="1" x14ac:dyDescent="0.3">
      <c r="A698" s="2405"/>
      <c r="C698" s="5405" t="s">
        <v>4454</v>
      </c>
      <c r="D698" s="5406"/>
      <c r="E698" s="5407"/>
      <c r="F698" s="483"/>
      <c r="G698" s="483"/>
      <c r="H698" s="2325"/>
    </row>
    <row r="699" spans="1:8" s="2323" customFormat="1" ht="15" customHeight="1" x14ac:dyDescent="0.3">
      <c r="A699" s="2405"/>
      <c r="C699" s="5377" t="s">
        <v>4486</v>
      </c>
      <c r="D699" s="5378"/>
      <c r="E699" s="5379"/>
      <c r="F699" s="483"/>
      <c r="G699" s="483"/>
      <c r="H699" s="2325"/>
    </row>
    <row r="700" spans="1:8" s="2323" customFormat="1" ht="15" customHeight="1" x14ac:dyDescent="0.3">
      <c r="A700" s="2405"/>
      <c r="C700" s="5377" t="s">
        <v>4455</v>
      </c>
      <c r="D700" s="5378"/>
      <c r="E700" s="5379"/>
      <c r="F700" s="483"/>
      <c r="G700" s="483"/>
      <c r="H700" s="2325"/>
    </row>
    <row r="701" spans="1:8" s="2323" customFormat="1" ht="15" customHeight="1" x14ac:dyDescent="0.3">
      <c r="A701" s="2405"/>
      <c r="C701" s="5377" t="s">
        <v>4456</v>
      </c>
      <c r="D701" s="5378"/>
      <c r="E701" s="5379"/>
      <c r="F701" s="483"/>
      <c r="G701" s="483"/>
      <c r="H701" s="2325"/>
    </row>
    <row r="702" spans="1:8" s="2323" customFormat="1" ht="15" customHeight="1" thickBot="1" x14ac:dyDescent="0.35">
      <c r="A702" s="2405"/>
      <c r="C702" s="5405" t="s">
        <v>4457</v>
      </c>
      <c r="D702" s="5406"/>
      <c r="E702" s="5407"/>
      <c r="F702" s="483"/>
      <c r="G702" s="483"/>
      <c r="H702" s="2325"/>
    </row>
    <row r="703" spans="1:8" s="2323" customFormat="1" ht="15" customHeight="1" thickTop="1" x14ac:dyDescent="0.3">
      <c r="A703" s="2405"/>
      <c r="C703" s="5386"/>
      <c r="D703" s="5386"/>
      <c r="E703" s="483"/>
      <c r="F703" s="483"/>
      <c r="G703" s="483"/>
      <c r="H703" s="2325"/>
    </row>
    <row r="704" spans="1:8" s="2242" customFormat="1" ht="15" customHeight="1" thickBot="1" x14ac:dyDescent="0.35">
      <c r="A704" s="2405"/>
      <c r="C704" s="483"/>
      <c r="D704" s="483"/>
      <c r="E704" s="483"/>
      <c r="F704" s="483"/>
      <c r="G704" s="483"/>
      <c r="H704" s="2241"/>
    </row>
    <row r="705" spans="1:11" s="2242" customFormat="1" ht="22.5" customHeight="1" thickTop="1" x14ac:dyDescent="0.2">
      <c r="A705" s="2405"/>
      <c r="C705" s="5755" t="s">
        <v>4510</v>
      </c>
      <c r="D705" s="5756"/>
      <c r="E705" s="5756"/>
      <c r="F705" s="5756"/>
      <c r="G705" s="5756"/>
      <c r="H705" s="5756"/>
      <c r="I705" s="5756"/>
      <c r="J705" s="5756"/>
      <c r="K705" s="5757"/>
    </row>
    <row r="706" spans="1:11" s="2242" customFormat="1" ht="15" customHeight="1" x14ac:dyDescent="0.25">
      <c r="A706" s="2405"/>
      <c r="C706" s="5758" t="s">
        <v>4509</v>
      </c>
      <c r="D706" s="5759"/>
      <c r="E706" s="5759"/>
      <c r="F706" s="5759"/>
      <c r="G706" s="5759"/>
      <c r="H706" s="5759"/>
      <c r="I706" s="5759"/>
      <c r="J706" s="5759"/>
      <c r="K706" s="5760"/>
    </row>
    <row r="707" spans="1:11" s="2242" customFormat="1" ht="15" customHeight="1" x14ac:dyDescent="0.2">
      <c r="A707" s="2405"/>
      <c r="C707" s="5731" t="s">
        <v>4511</v>
      </c>
      <c r="D707" s="5732"/>
      <c r="E707" s="5732"/>
      <c r="F707" s="5732"/>
      <c r="G707" s="5732"/>
      <c r="H707" s="5732"/>
      <c r="I707" s="5732"/>
      <c r="J707" s="5732"/>
      <c r="K707" s="5733"/>
    </row>
    <row r="708" spans="1:11" s="2242" customFormat="1" ht="15" customHeight="1" x14ac:dyDescent="0.2">
      <c r="A708" s="2405"/>
      <c r="C708" s="5761" t="s">
        <v>4512</v>
      </c>
      <c r="D708" s="5381"/>
      <c r="E708" s="5381"/>
      <c r="F708" s="5381"/>
      <c r="G708" s="5381"/>
      <c r="H708" s="5381"/>
      <c r="I708" s="5381"/>
      <c r="J708" s="5381"/>
      <c r="K708" s="5382"/>
    </row>
    <row r="709" spans="1:11" s="2242" customFormat="1" ht="15" customHeight="1" x14ac:dyDescent="0.25">
      <c r="A709" s="2405"/>
      <c r="C709" s="5762" t="s">
        <v>4513</v>
      </c>
      <c r="D709" s="5763"/>
      <c r="E709" s="5763"/>
      <c r="F709" s="5763"/>
      <c r="G709" s="5763"/>
      <c r="H709" s="5763"/>
      <c r="I709" s="5763"/>
      <c r="J709" s="5764"/>
      <c r="K709" s="5765"/>
    </row>
    <row r="710" spans="1:11" s="2242" customFormat="1" ht="15" customHeight="1" x14ac:dyDescent="0.25">
      <c r="A710" s="2405"/>
      <c r="C710" s="5766"/>
      <c r="D710" s="5767"/>
      <c r="E710" s="5767"/>
      <c r="F710" s="5768"/>
      <c r="G710" s="5769" t="s">
        <v>4514</v>
      </c>
      <c r="H710" s="5769"/>
      <c r="I710" s="5769"/>
      <c r="J710" s="5770"/>
      <c r="K710" s="5771"/>
    </row>
    <row r="711" spans="1:11" s="2242" customFormat="1" ht="15" customHeight="1" x14ac:dyDescent="0.2">
      <c r="A711" s="2405"/>
      <c r="C711" s="5774" t="s">
        <v>2342</v>
      </c>
      <c r="D711" s="5776" t="s">
        <v>2943</v>
      </c>
      <c r="E711" s="5776" t="s">
        <v>4515</v>
      </c>
      <c r="F711" s="5776" t="s">
        <v>4516</v>
      </c>
      <c r="G711" s="5777" t="s">
        <v>4517</v>
      </c>
      <c r="H711" s="5777"/>
      <c r="I711" s="5777"/>
      <c r="J711" s="5772"/>
      <c r="K711" s="5773"/>
    </row>
    <row r="712" spans="1:11" s="2242" customFormat="1" ht="15" customHeight="1" x14ac:dyDescent="0.2">
      <c r="A712" s="2405"/>
      <c r="C712" s="5775"/>
      <c r="D712" s="5777"/>
      <c r="E712" s="5777"/>
      <c r="F712" s="5777"/>
      <c r="G712" s="2275" t="s">
        <v>4518</v>
      </c>
      <c r="H712" s="2275" t="s">
        <v>4519</v>
      </c>
      <c r="I712" s="2275" t="s">
        <v>4520</v>
      </c>
      <c r="J712" s="5772"/>
      <c r="K712" s="5773"/>
    </row>
    <row r="713" spans="1:11" s="2242" customFormat="1" ht="15" customHeight="1" x14ac:dyDescent="0.2">
      <c r="A713" s="2405"/>
      <c r="C713" s="5775"/>
      <c r="D713" s="5777"/>
      <c r="E713" s="5777"/>
      <c r="F713" s="2275" t="s">
        <v>4521</v>
      </c>
      <c r="G713" s="2275" t="s">
        <v>4522</v>
      </c>
      <c r="H713" s="2275" t="s">
        <v>4523</v>
      </c>
      <c r="I713" s="2275" t="s">
        <v>4524</v>
      </c>
      <c r="J713" s="5772"/>
      <c r="K713" s="5773"/>
    </row>
    <row r="714" spans="1:11" s="2242" customFormat="1" ht="15" customHeight="1" x14ac:dyDescent="0.2">
      <c r="A714" s="2405"/>
      <c r="C714" s="2276">
        <v>9.99</v>
      </c>
      <c r="D714" s="2277" t="s">
        <v>2240</v>
      </c>
      <c r="E714" s="2277" t="s">
        <v>1629</v>
      </c>
      <c r="F714" s="2277">
        <v>25</v>
      </c>
      <c r="G714" s="2278">
        <v>0.04</v>
      </c>
      <c r="H714" s="2278">
        <v>0.04</v>
      </c>
      <c r="I714" s="2278">
        <v>0.15</v>
      </c>
      <c r="J714" s="5772"/>
      <c r="K714" s="5773"/>
    </row>
    <row r="715" spans="1:11" s="2242" customFormat="1" ht="15" customHeight="1" x14ac:dyDescent="0.2">
      <c r="A715" s="2405"/>
      <c r="C715" s="2276">
        <v>14.99</v>
      </c>
      <c r="D715" s="2277" t="s">
        <v>2240</v>
      </c>
      <c r="E715" s="2277" t="s">
        <v>1629</v>
      </c>
      <c r="F715" s="2277">
        <v>40</v>
      </c>
      <c r="G715" s="2278">
        <v>0.04</v>
      </c>
      <c r="H715" s="2278">
        <v>0.04</v>
      </c>
      <c r="I715" s="2278">
        <v>0.15</v>
      </c>
      <c r="J715" s="5772"/>
      <c r="K715" s="5773"/>
    </row>
    <row r="716" spans="1:11" s="2242" customFormat="1" ht="15" customHeight="1" x14ac:dyDescent="0.2">
      <c r="A716" s="2405"/>
      <c r="C716" s="2276">
        <v>24.99</v>
      </c>
      <c r="D716" s="2277" t="s">
        <v>2240</v>
      </c>
      <c r="E716" s="2277" t="s">
        <v>1629</v>
      </c>
      <c r="F716" s="2277">
        <v>90</v>
      </c>
      <c r="G716" s="2278">
        <v>0.04</v>
      </c>
      <c r="H716" s="2278">
        <v>0.04</v>
      </c>
      <c r="I716" s="2278">
        <v>0.15</v>
      </c>
      <c r="J716" s="5772"/>
      <c r="K716" s="5773"/>
    </row>
    <row r="717" spans="1:11" s="2242" customFormat="1" ht="15" customHeight="1" x14ac:dyDescent="0.2">
      <c r="A717" s="2405"/>
      <c r="C717" s="2276">
        <v>29.99</v>
      </c>
      <c r="D717" s="2277" t="s">
        <v>2240</v>
      </c>
      <c r="E717" s="2277" t="s">
        <v>1629</v>
      </c>
      <c r="F717" s="2277">
        <v>100</v>
      </c>
      <c r="G717" s="2278">
        <v>0.04</v>
      </c>
      <c r="H717" s="2278">
        <v>0.04</v>
      </c>
      <c r="I717" s="2278">
        <v>0.15</v>
      </c>
      <c r="J717" s="5772"/>
      <c r="K717" s="5773"/>
    </row>
    <row r="718" spans="1:11" s="2242" customFormat="1" ht="15" customHeight="1" x14ac:dyDescent="0.2">
      <c r="A718" s="2405"/>
      <c r="C718" s="2276">
        <v>39.99</v>
      </c>
      <c r="D718" s="2277" t="s">
        <v>2240</v>
      </c>
      <c r="E718" s="2277" t="s">
        <v>1629</v>
      </c>
      <c r="F718" s="2277">
        <v>120</v>
      </c>
      <c r="G718" s="2278">
        <v>0.04</v>
      </c>
      <c r="H718" s="2278">
        <v>0.04</v>
      </c>
      <c r="I718" s="2278">
        <v>0.15</v>
      </c>
      <c r="J718" s="5772"/>
      <c r="K718" s="5773"/>
    </row>
    <row r="719" spans="1:11" s="2242" customFormat="1" ht="15" customHeight="1" x14ac:dyDescent="0.2">
      <c r="A719" s="2405"/>
      <c r="C719" s="2276">
        <v>49.99</v>
      </c>
      <c r="D719" s="2277" t="s">
        <v>2240</v>
      </c>
      <c r="E719" s="2277" t="s">
        <v>1629</v>
      </c>
      <c r="F719" s="2277">
        <v>140</v>
      </c>
      <c r="G719" s="2278">
        <v>0.04</v>
      </c>
      <c r="H719" s="2278">
        <v>0.04</v>
      </c>
      <c r="I719" s="2278">
        <v>0.15</v>
      </c>
      <c r="J719" s="5772"/>
      <c r="K719" s="5773"/>
    </row>
    <row r="720" spans="1:11" s="2242" customFormat="1" ht="15" customHeight="1" x14ac:dyDescent="0.2">
      <c r="A720" s="2405"/>
      <c r="C720" s="2276">
        <v>74.989999999999995</v>
      </c>
      <c r="D720" s="2277" t="s">
        <v>2240</v>
      </c>
      <c r="E720" s="2277" t="s">
        <v>1629</v>
      </c>
      <c r="F720" s="2277">
        <v>180</v>
      </c>
      <c r="G720" s="2278">
        <v>0.04</v>
      </c>
      <c r="H720" s="2278">
        <v>0.04</v>
      </c>
      <c r="I720" s="2278">
        <v>0.15</v>
      </c>
      <c r="J720" s="5772"/>
      <c r="K720" s="5773"/>
    </row>
    <row r="721" spans="1:11" s="2242" customFormat="1" ht="15" customHeight="1" x14ac:dyDescent="0.2">
      <c r="A721" s="2405"/>
      <c r="C721" s="2279">
        <v>99.99</v>
      </c>
      <c r="D721" s="2280" t="s">
        <v>2240</v>
      </c>
      <c r="E721" s="2277" t="s">
        <v>1629</v>
      </c>
      <c r="F721" s="2280">
        <v>250</v>
      </c>
      <c r="G721" s="2278">
        <v>0.04</v>
      </c>
      <c r="H721" s="2278">
        <v>0.04</v>
      </c>
      <c r="I721" s="2278">
        <v>0.15</v>
      </c>
      <c r="J721" s="5772"/>
      <c r="K721" s="5773"/>
    </row>
    <row r="722" spans="1:11" s="2242" customFormat="1" ht="15" customHeight="1" x14ac:dyDescent="0.2">
      <c r="A722" s="2405"/>
      <c r="C722" s="5785" t="s">
        <v>3721</v>
      </c>
      <c r="D722" s="5786"/>
      <c r="E722" s="5786"/>
      <c r="F722" s="5786"/>
      <c r="G722" s="5787"/>
      <c r="H722" s="5787"/>
      <c r="I722" s="5787"/>
      <c r="J722" s="5788"/>
      <c r="K722" s="5789"/>
    </row>
    <row r="723" spans="1:11" s="2242" customFormat="1" ht="15" customHeight="1" x14ac:dyDescent="0.25">
      <c r="A723" s="2405"/>
      <c r="C723" s="5809"/>
      <c r="D723" s="5810"/>
      <c r="E723" s="5810"/>
      <c r="F723" s="5811"/>
      <c r="G723" s="5769" t="s">
        <v>4514</v>
      </c>
      <c r="H723" s="5769"/>
      <c r="I723" s="5769"/>
      <c r="J723" s="5772"/>
      <c r="K723" s="5773"/>
    </row>
    <row r="724" spans="1:11" s="2242" customFormat="1" ht="15" customHeight="1" x14ac:dyDescent="0.2">
      <c r="A724" s="2405"/>
      <c r="C724" s="5774" t="s">
        <v>2342</v>
      </c>
      <c r="D724" s="5776" t="s">
        <v>2943</v>
      </c>
      <c r="E724" s="5776" t="s">
        <v>4515</v>
      </c>
      <c r="F724" s="5776" t="s">
        <v>4516</v>
      </c>
      <c r="G724" s="5777" t="s">
        <v>4517</v>
      </c>
      <c r="H724" s="5777"/>
      <c r="I724" s="5777"/>
      <c r="J724" s="5772"/>
      <c r="K724" s="5773"/>
    </row>
    <row r="725" spans="1:11" s="2242" customFormat="1" ht="15" customHeight="1" x14ac:dyDescent="0.2">
      <c r="A725" s="2405"/>
      <c r="C725" s="5775"/>
      <c r="D725" s="5777"/>
      <c r="E725" s="5777"/>
      <c r="F725" s="5777"/>
      <c r="G725" s="2275" t="s">
        <v>4518</v>
      </c>
      <c r="H725" s="2275" t="s">
        <v>4519</v>
      </c>
      <c r="I725" s="2275" t="s">
        <v>4520</v>
      </c>
      <c r="J725" s="5772"/>
      <c r="K725" s="5773"/>
    </row>
    <row r="726" spans="1:11" s="2242" customFormat="1" ht="15" customHeight="1" x14ac:dyDescent="0.2">
      <c r="A726" s="2405"/>
      <c r="C726" s="5775"/>
      <c r="D726" s="5777"/>
      <c r="E726" s="5777"/>
      <c r="F726" s="2275" t="s">
        <v>4521</v>
      </c>
      <c r="G726" s="2275" t="s">
        <v>4522</v>
      </c>
      <c r="H726" s="2275" t="s">
        <v>4523</v>
      </c>
      <c r="I726" s="2275" t="s">
        <v>4524</v>
      </c>
      <c r="J726" s="5772"/>
      <c r="K726" s="5773"/>
    </row>
    <row r="727" spans="1:11" s="2242" customFormat="1" ht="15" customHeight="1" x14ac:dyDescent="0.2">
      <c r="A727" s="2405"/>
      <c r="C727" s="2276">
        <v>9.99</v>
      </c>
      <c r="D727" s="2277" t="s">
        <v>2240</v>
      </c>
      <c r="E727" s="2277" t="s">
        <v>2030</v>
      </c>
      <c r="F727" s="2277">
        <v>25</v>
      </c>
      <c r="G727" s="2278">
        <v>0.04</v>
      </c>
      <c r="H727" s="2278">
        <v>0.04</v>
      </c>
      <c r="I727" s="2278">
        <v>0.15</v>
      </c>
      <c r="J727" s="5772"/>
      <c r="K727" s="5773"/>
    </row>
    <row r="728" spans="1:11" s="2242" customFormat="1" ht="15" customHeight="1" x14ac:dyDescent="0.2">
      <c r="A728" s="2405"/>
      <c r="C728" s="2276">
        <v>14.99</v>
      </c>
      <c r="D728" s="2277" t="s">
        <v>2240</v>
      </c>
      <c r="E728" s="2277" t="s">
        <v>2030</v>
      </c>
      <c r="F728" s="2277">
        <v>40</v>
      </c>
      <c r="G728" s="2278">
        <v>0.04</v>
      </c>
      <c r="H728" s="2278">
        <v>0.04</v>
      </c>
      <c r="I728" s="2278">
        <v>0.15</v>
      </c>
      <c r="J728" s="5772"/>
      <c r="K728" s="5773"/>
    </row>
    <row r="729" spans="1:11" s="2242" customFormat="1" ht="15" customHeight="1" x14ac:dyDescent="0.2">
      <c r="A729" s="2405"/>
      <c r="C729" s="2276">
        <v>24.99</v>
      </c>
      <c r="D729" s="2277" t="s">
        <v>2240</v>
      </c>
      <c r="E729" s="2277" t="s">
        <v>2030</v>
      </c>
      <c r="F729" s="2277">
        <v>90</v>
      </c>
      <c r="G729" s="2278">
        <v>0.04</v>
      </c>
      <c r="H729" s="2278">
        <v>0.04</v>
      </c>
      <c r="I729" s="2278">
        <v>0.15</v>
      </c>
      <c r="J729" s="5772"/>
      <c r="K729" s="5773"/>
    </row>
    <row r="730" spans="1:11" s="2242" customFormat="1" ht="15" customHeight="1" x14ac:dyDescent="0.2">
      <c r="A730" s="2405"/>
      <c r="C730" s="2276">
        <v>29.99</v>
      </c>
      <c r="D730" s="2277" t="s">
        <v>2240</v>
      </c>
      <c r="E730" s="2277" t="s">
        <v>2030</v>
      </c>
      <c r="F730" s="2277">
        <v>100</v>
      </c>
      <c r="G730" s="2278">
        <v>0.04</v>
      </c>
      <c r="H730" s="2278">
        <v>0.04</v>
      </c>
      <c r="I730" s="2278">
        <v>0.15</v>
      </c>
      <c r="J730" s="5772"/>
      <c r="K730" s="5773"/>
    </row>
    <row r="731" spans="1:11" s="2242" customFormat="1" ht="15" customHeight="1" x14ac:dyDescent="0.2">
      <c r="A731" s="2405"/>
      <c r="C731" s="2276">
        <v>39.99</v>
      </c>
      <c r="D731" s="2277" t="s">
        <v>2240</v>
      </c>
      <c r="E731" s="2277" t="s">
        <v>2030</v>
      </c>
      <c r="F731" s="2277">
        <v>120</v>
      </c>
      <c r="G731" s="2278">
        <v>0.04</v>
      </c>
      <c r="H731" s="2278">
        <v>0.04</v>
      </c>
      <c r="I731" s="2278">
        <v>0.15</v>
      </c>
      <c r="J731" s="5772"/>
      <c r="K731" s="5773"/>
    </row>
    <row r="732" spans="1:11" s="2242" customFormat="1" ht="15" customHeight="1" x14ac:dyDescent="0.2">
      <c r="A732" s="2405"/>
      <c r="C732" s="2276">
        <v>49.99</v>
      </c>
      <c r="D732" s="2277" t="s">
        <v>2240</v>
      </c>
      <c r="E732" s="2277" t="s">
        <v>2030</v>
      </c>
      <c r="F732" s="2277">
        <v>140</v>
      </c>
      <c r="G732" s="2278">
        <v>0.04</v>
      </c>
      <c r="H732" s="2278">
        <v>0.04</v>
      </c>
      <c r="I732" s="2278">
        <v>0.15</v>
      </c>
      <c r="J732" s="5772"/>
      <c r="K732" s="5773"/>
    </row>
    <row r="733" spans="1:11" s="2242" customFormat="1" ht="15" customHeight="1" x14ac:dyDescent="0.2">
      <c r="A733" s="2405"/>
      <c r="C733" s="2276">
        <v>74.989999999999995</v>
      </c>
      <c r="D733" s="2277" t="s">
        <v>2240</v>
      </c>
      <c r="E733" s="2277" t="s">
        <v>2030</v>
      </c>
      <c r="F733" s="2277">
        <v>180</v>
      </c>
      <c r="G733" s="2278">
        <v>0.04</v>
      </c>
      <c r="H733" s="2278">
        <v>0.04</v>
      </c>
      <c r="I733" s="2278">
        <v>0.15</v>
      </c>
      <c r="J733" s="5772"/>
      <c r="K733" s="5773"/>
    </row>
    <row r="734" spans="1:11" s="2242" customFormat="1" ht="15" customHeight="1" x14ac:dyDescent="0.2">
      <c r="A734" s="2405"/>
      <c r="C734" s="2279">
        <v>99.99</v>
      </c>
      <c r="D734" s="2280" t="s">
        <v>2240</v>
      </c>
      <c r="E734" s="2277" t="s">
        <v>2030</v>
      </c>
      <c r="F734" s="2280">
        <v>250</v>
      </c>
      <c r="G734" s="2278">
        <v>0.04</v>
      </c>
      <c r="H734" s="2278">
        <v>0.04</v>
      </c>
      <c r="I734" s="2278">
        <v>0.15</v>
      </c>
      <c r="J734" s="5772"/>
      <c r="K734" s="5773"/>
    </row>
    <row r="735" spans="1:11" s="2242" customFormat="1" ht="15" customHeight="1" x14ac:dyDescent="0.2">
      <c r="A735" s="2405"/>
      <c r="C735" s="5806" t="s">
        <v>3721</v>
      </c>
      <c r="D735" s="5787"/>
      <c r="E735" s="5787"/>
      <c r="F735" s="5787"/>
      <c r="G735" s="5787"/>
      <c r="H735" s="5787"/>
      <c r="I735" s="5787"/>
      <c r="J735" s="5807"/>
      <c r="K735" s="5808"/>
    </row>
    <row r="736" spans="1:11" s="2242" customFormat="1" ht="15" customHeight="1" x14ac:dyDescent="0.25">
      <c r="A736" s="2405"/>
      <c r="C736" s="5797" t="s">
        <v>4525</v>
      </c>
      <c r="D736" s="5798"/>
      <c r="E736" s="5798"/>
      <c r="F736" s="5798"/>
      <c r="G736" s="5798"/>
      <c r="H736" s="5798"/>
      <c r="I736" s="5798"/>
      <c r="J736" s="5798"/>
      <c r="K736" s="5799"/>
    </row>
    <row r="737" spans="1:11" s="2242" customFormat="1" ht="15" customHeight="1" x14ac:dyDescent="0.2">
      <c r="A737" s="2405"/>
      <c r="C737" s="5774" t="s">
        <v>2342</v>
      </c>
      <c r="D737" s="5776" t="s">
        <v>2943</v>
      </c>
      <c r="E737" s="5776" t="s">
        <v>4515</v>
      </c>
      <c r="F737" s="5802" t="s">
        <v>4526</v>
      </c>
      <c r="G737" s="5802"/>
      <c r="H737" s="5802"/>
      <c r="I737" s="5802"/>
      <c r="J737" s="2281"/>
      <c r="K737" s="2282"/>
    </row>
    <row r="738" spans="1:11" s="2242" customFormat="1" ht="15" customHeight="1" x14ac:dyDescent="0.2">
      <c r="A738" s="2405"/>
      <c r="C738" s="5775"/>
      <c r="D738" s="5777"/>
      <c r="E738" s="5777"/>
      <c r="F738" s="2275" t="s">
        <v>4527</v>
      </c>
      <c r="G738" s="5777" t="s">
        <v>4528</v>
      </c>
      <c r="H738" s="5777"/>
      <c r="I738" s="2275" t="s">
        <v>4529</v>
      </c>
      <c r="J738" s="2281"/>
      <c r="K738" s="2282"/>
    </row>
    <row r="739" spans="1:11" s="2242" customFormat="1" ht="15" customHeight="1" x14ac:dyDescent="0.2">
      <c r="A739" s="2405"/>
      <c r="C739" s="5775"/>
      <c r="D739" s="5777"/>
      <c r="E739" s="5777"/>
      <c r="F739" s="2275" t="s">
        <v>4530</v>
      </c>
      <c r="G739" s="5777" t="s">
        <v>4531</v>
      </c>
      <c r="H739" s="5777"/>
      <c r="I739" s="2275" t="s">
        <v>4532</v>
      </c>
      <c r="J739" s="2281"/>
      <c r="K739" s="2282"/>
    </row>
    <row r="740" spans="1:11" s="2242" customFormat="1" ht="15" customHeight="1" x14ac:dyDescent="0.2">
      <c r="A740" s="2405"/>
      <c r="C740" s="2276">
        <v>9.99</v>
      </c>
      <c r="D740" s="2277" t="s">
        <v>2240</v>
      </c>
      <c r="E740" s="2277" t="s">
        <v>1629</v>
      </c>
      <c r="F740" s="2277">
        <v>2</v>
      </c>
      <c r="G740" s="5784">
        <v>30</v>
      </c>
      <c r="H740" s="5784"/>
      <c r="I740" s="2283">
        <v>10</v>
      </c>
      <c r="J740" s="2284"/>
      <c r="K740" s="2282"/>
    </row>
    <row r="741" spans="1:11" s="2242" customFormat="1" ht="15" customHeight="1" x14ac:dyDescent="0.2">
      <c r="A741" s="2405"/>
      <c r="C741" s="2276">
        <v>14.99</v>
      </c>
      <c r="D741" s="2277" t="s">
        <v>2240</v>
      </c>
      <c r="E741" s="2277" t="s">
        <v>1629</v>
      </c>
      <c r="F741" s="2277">
        <v>2</v>
      </c>
      <c r="G741" s="5784">
        <v>50</v>
      </c>
      <c r="H741" s="5784"/>
      <c r="I741" s="2283">
        <v>15</v>
      </c>
      <c r="J741" s="2284"/>
      <c r="K741" s="2282"/>
    </row>
    <row r="742" spans="1:11" s="2242" customFormat="1" ht="15" customHeight="1" x14ac:dyDescent="0.2">
      <c r="A742" s="2405"/>
      <c r="C742" s="2276">
        <v>24.99</v>
      </c>
      <c r="D742" s="2277" t="s">
        <v>2240</v>
      </c>
      <c r="E742" s="2277" t="s">
        <v>1629</v>
      </c>
      <c r="F742" s="2277">
        <v>2</v>
      </c>
      <c r="G742" s="5784">
        <v>60</v>
      </c>
      <c r="H742" s="5784"/>
      <c r="I742" s="2283">
        <v>20</v>
      </c>
      <c r="J742" s="2284"/>
      <c r="K742" s="2282"/>
    </row>
    <row r="743" spans="1:11" s="2242" customFormat="1" ht="15" customHeight="1" x14ac:dyDescent="0.2">
      <c r="A743" s="2405"/>
      <c r="C743" s="2276">
        <v>29.99</v>
      </c>
      <c r="D743" s="2277" t="s">
        <v>2240</v>
      </c>
      <c r="E743" s="2277" t="s">
        <v>1629</v>
      </c>
      <c r="F743" s="2277">
        <v>3</v>
      </c>
      <c r="G743" s="5784">
        <v>105</v>
      </c>
      <c r="H743" s="5784"/>
      <c r="I743" s="2283">
        <v>25</v>
      </c>
      <c r="J743" s="2284"/>
      <c r="K743" s="2282"/>
    </row>
    <row r="744" spans="1:11" s="2242" customFormat="1" ht="15" customHeight="1" x14ac:dyDescent="0.2">
      <c r="A744" s="2405"/>
      <c r="C744" s="2276">
        <v>39.99</v>
      </c>
      <c r="D744" s="2277" t="s">
        <v>2240</v>
      </c>
      <c r="E744" s="2277" t="s">
        <v>1629</v>
      </c>
      <c r="F744" s="2277">
        <v>3</v>
      </c>
      <c r="G744" s="5784">
        <v>120</v>
      </c>
      <c r="H744" s="5784"/>
      <c r="I744" s="2283">
        <v>30</v>
      </c>
      <c r="J744" s="2284"/>
      <c r="K744" s="2282"/>
    </row>
    <row r="745" spans="1:11" s="2242" customFormat="1" ht="15" customHeight="1" x14ac:dyDescent="0.2">
      <c r="A745" s="2405"/>
      <c r="C745" s="2276">
        <v>49.99</v>
      </c>
      <c r="D745" s="2277" t="s">
        <v>2240</v>
      </c>
      <c r="E745" s="2277" t="s">
        <v>1629</v>
      </c>
      <c r="F745" s="2277">
        <v>4</v>
      </c>
      <c r="G745" s="5784">
        <v>180</v>
      </c>
      <c r="H745" s="5784"/>
      <c r="I745" s="2283">
        <v>50</v>
      </c>
      <c r="J745" s="2284"/>
      <c r="K745" s="2282"/>
    </row>
    <row r="746" spans="1:11" s="2242" customFormat="1" ht="15" customHeight="1" x14ac:dyDescent="0.2">
      <c r="A746" s="2405"/>
      <c r="C746" s="2276">
        <v>74.989999999999995</v>
      </c>
      <c r="D746" s="2277" t="s">
        <v>2240</v>
      </c>
      <c r="E746" s="2277" t="s">
        <v>1629</v>
      </c>
      <c r="F746" s="2277">
        <v>5</v>
      </c>
      <c r="G746" s="5784">
        <v>250</v>
      </c>
      <c r="H746" s="5784"/>
      <c r="I746" s="2283">
        <v>50</v>
      </c>
      <c r="J746" s="2284"/>
      <c r="K746" s="2282"/>
    </row>
    <row r="747" spans="1:11" s="2242" customFormat="1" ht="15" customHeight="1" x14ac:dyDescent="0.2">
      <c r="A747" s="2405"/>
      <c r="C747" s="2276">
        <v>99.99</v>
      </c>
      <c r="D747" s="2277" t="s">
        <v>2240</v>
      </c>
      <c r="E747" s="2277" t="s">
        <v>1629</v>
      </c>
      <c r="F747" s="2277">
        <v>5</v>
      </c>
      <c r="G747" s="5784">
        <v>275</v>
      </c>
      <c r="H747" s="5784"/>
      <c r="I747" s="2283">
        <v>50</v>
      </c>
      <c r="J747" s="2284"/>
      <c r="K747" s="2282"/>
    </row>
    <row r="748" spans="1:11" s="2242" customFormat="1" ht="15" customHeight="1" x14ac:dyDescent="0.2">
      <c r="A748" s="2405"/>
      <c r="C748" s="5803"/>
      <c r="D748" s="5804"/>
      <c r="E748" s="5804"/>
      <c r="F748" s="5804"/>
      <c r="G748" s="5804"/>
      <c r="H748" s="5804"/>
      <c r="I748" s="5804"/>
      <c r="J748" s="5804"/>
      <c r="K748" s="5805"/>
    </row>
    <row r="749" spans="1:11" s="2242" customFormat="1" ht="15" customHeight="1" x14ac:dyDescent="0.2">
      <c r="A749" s="2405"/>
      <c r="C749" s="5775" t="s">
        <v>2342</v>
      </c>
      <c r="D749" s="5777" t="s">
        <v>2943</v>
      </c>
      <c r="E749" s="5777" t="s">
        <v>4515</v>
      </c>
      <c r="F749" s="5802" t="s">
        <v>4526</v>
      </c>
      <c r="G749" s="5802"/>
      <c r="H749" s="5802"/>
      <c r="I749" s="5802"/>
      <c r="J749" s="2281"/>
      <c r="K749" s="2282"/>
    </row>
    <row r="750" spans="1:11" s="2242" customFormat="1" ht="15" customHeight="1" x14ac:dyDescent="0.2">
      <c r="A750" s="2405"/>
      <c r="C750" s="5775"/>
      <c r="D750" s="5777"/>
      <c r="E750" s="5777"/>
      <c r="F750" s="2275" t="s">
        <v>4527</v>
      </c>
      <c r="G750" s="5777" t="s">
        <v>4528</v>
      </c>
      <c r="H750" s="5777"/>
      <c r="I750" s="2275" t="s">
        <v>4529</v>
      </c>
      <c r="J750" s="2281"/>
      <c r="K750" s="2282"/>
    </row>
    <row r="751" spans="1:11" s="2242" customFormat="1" ht="15" customHeight="1" x14ac:dyDescent="0.2">
      <c r="A751" s="2405"/>
      <c r="C751" s="5775"/>
      <c r="D751" s="5777"/>
      <c r="E751" s="5777"/>
      <c r="F751" s="2275" t="s">
        <v>4530</v>
      </c>
      <c r="G751" s="5777" t="s">
        <v>4531</v>
      </c>
      <c r="H751" s="5777"/>
      <c r="I751" s="2275" t="s">
        <v>4532</v>
      </c>
      <c r="J751" s="2281"/>
      <c r="K751" s="2282"/>
    </row>
    <row r="752" spans="1:11" s="2242" customFormat="1" ht="15" customHeight="1" x14ac:dyDescent="0.2">
      <c r="A752" s="2405"/>
      <c r="C752" s="2276">
        <v>9.99</v>
      </c>
      <c r="D752" s="2277" t="s">
        <v>2240</v>
      </c>
      <c r="E752" s="2277" t="s">
        <v>2030</v>
      </c>
      <c r="F752" s="2277">
        <v>2</v>
      </c>
      <c r="G752" s="5784">
        <v>30</v>
      </c>
      <c r="H752" s="5784"/>
      <c r="I752" s="2283">
        <v>10</v>
      </c>
      <c r="J752" s="2284"/>
      <c r="K752" s="2282"/>
    </row>
    <row r="753" spans="1:11" s="2242" customFormat="1" ht="15" customHeight="1" x14ac:dyDescent="0.2">
      <c r="A753" s="2405"/>
      <c r="C753" s="2276">
        <v>14.99</v>
      </c>
      <c r="D753" s="2277" t="s">
        <v>2240</v>
      </c>
      <c r="E753" s="2277" t="s">
        <v>2030</v>
      </c>
      <c r="F753" s="2277">
        <v>2</v>
      </c>
      <c r="G753" s="5784">
        <v>50</v>
      </c>
      <c r="H753" s="5784"/>
      <c r="I753" s="2283">
        <v>15</v>
      </c>
      <c r="J753" s="2284"/>
      <c r="K753" s="2282"/>
    </row>
    <row r="754" spans="1:11" s="2242" customFormat="1" ht="15" customHeight="1" x14ac:dyDescent="0.2">
      <c r="A754" s="2405"/>
      <c r="C754" s="2276">
        <v>24.99</v>
      </c>
      <c r="D754" s="2277" t="s">
        <v>2240</v>
      </c>
      <c r="E754" s="2277" t="s">
        <v>2030</v>
      </c>
      <c r="F754" s="2277">
        <v>2</v>
      </c>
      <c r="G754" s="5784">
        <v>60</v>
      </c>
      <c r="H754" s="5784"/>
      <c r="I754" s="2283">
        <v>20</v>
      </c>
      <c r="J754" s="2284"/>
      <c r="K754" s="2282"/>
    </row>
    <row r="755" spans="1:11" s="2242" customFormat="1" ht="15" customHeight="1" x14ac:dyDescent="0.2">
      <c r="A755" s="2405"/>
      <c r="C755" s="2276">
        <v>29.99</v>
      </c>
      <c r="D755" s="2277" t="s">
        <v>2240</v>
      </c>
      <c r="E755" s="2277" t="s">
        <v>2030</v>
      </c>
      <c r="F755" s="2277">
        <v>3</v>
      </c>
      <c r="G755" s="5784">
        <v>105</v>
      </c>
      <c r="H755" s="5784"/>
      <c r="I755" s="2283">
        <v>25</v>
      </c>
      <c r="J755" s="2284"/>
      <c r="K755" s="2282"/>
    </row>
    <row r="756" spans="1:11" s="2242" customFormat="1" ht="15" customHeight="1" x14ac:dyDescent="0.2">
      <c r="A756" s="2405"/>
      <c r="C756" s="2276">
        <v>39.99</v>
      </c>
      <c r="D756" s="2277" t="s">
        <v>2240</v>
      </c>
      <c r="E756" s="2277" t="s">
        <v>2030</v>
      </c>
      <c r="F756" s="2277">
        <v>3</v>
      </c>
      <c r="G756" s="5784">
        <v>120</v>
      </c>
      <c r="H756" s="5784"/>
      <c r="I756" s="2283">
        <v>30</v>
      </c>
      <c r="J756" s="2284"/>
      <c r="K756" s="2282"/>
    </row>
    <row r="757" spans="1:11" s="2242" customFormat="1" ht="15" customHeight="1" x14ac:dyDescent="0.2">
      <c r="A757" s="2405"/>
      <c r="C757" s="2276">
        <v>49.99</v>
      </c>
      <c r="D757" s="2277" t="s">
        <v>2240</v>
      </c>
      <c r="E757" s="2277" t="s">
        <v>2030</v>
      </c>
      <c r="F757" s="2277">
        <v>4</v>
      </c>
      <c r="G757" s="5784">
        <v>180</v>
      </c>
      <c r="H757" s="5784"/>
      <c r="I757" s="2283">
        <v>50</v>
      </c>
      <c r="J757" s="2284"/>
      <c r="K757" s="2282"/>
    </row>
    <row r="758" spans="1:11" s="2242" customFormat="1" ht="15" customHeight="1" x14ac:dyDescent="0.2">
      <c r="A758" s="2405"/>
      <c r="C758" s="2276">
        <v>74.989999999999995</v>
      </c>
      <c r="D758" s="2277" t="s">
        <v>2240</v>
      </c>
      <c r="E758" s="2277" t="s">
        <v>2030</v>
      </c>
      <c r="F758" s="2277">
        <v>5</v>
      </c>
      <c r="G758" s="5784">
        <v>250</v>
      </c>
      <c r="H758" s="5784"/>
      <c r="I758" s="2283">
        <v>50</v>
      </c>
      <c r="J758" s="2284"/>
      <c r="K758" s="2282"/>
    </row>
    <row r="759" spans="1:11" s="2242" customFormat="1" ht="15" customHeight="1" x14ac:dyDescent="0.2">
      <c r="A759" s="2405"/>
      <c r="C759" s="2279">
        <v>99.99</v>
      </c>
      <c r="D759" s="2280" t="s">
        <v>2240</v>
      </c>
      <c r="E759" s="2277" t="s">
        <v>2030</v>
      </c>
      <c r="F759" s="2277">
        <v>5</v>
      </c>
      <c r="G759" s="5784">
        <v>275</v>
      </c>
      <c r="H759" s="5784"/>
      <c r="I759" s="2283">
        <v>50</v>
      </c>
      <c r="J759" s="2284"/>
      <c r="K759" s="2282"/>
    </row>
    <row r="760" spans="1:11" s="2242" customFormat="1" ht="15" customHeight="1" x14ac:dyDescent="0.25">
      <c r="A760" s="2405"/>
      <c r="C760" s="5797" t="s">
        <v>4533</v>
      </c>
      <c r="D760" s="5798"/>
      <c r="E760" s="5798"/>
      <c r="F760" s="5798"/>
      <c r="G760" s="5798"/>
      <c r="H760" s="5798"/>
      <c r="I760" s="5798"/>
      <c r="J760" s="5798"/>
      <c r="K760" s="5799"/>
    </row>
    <row r="761" spans="1:11" s="2242" customFormat="1" ht="15" customHeight="1" x14ac:dyDescent="0.2">
      <c r="A761" s="2405"/>
      <c r="C761" s="5800" t="s">
        <v>4534</v>
      </c>
      <c r="D761" s="5801"/>
      <c r="E761" s="5801"/>
      <c r="F761" s="5801"/>
      <c r="G761" s="5801"/>
      <c r="H761" s="5801"/>
      <c r="I761" s="5801"/>
      <c r="J761" s="5801"/>
      <c r="K761" s="2285" t="s">
        <v>4535</v>
      </c>
    </row>
    <row r="762" spans="1:11" s="2242" customFormat="1" ht="15" customHeight="1" x14ac:dyDescent="0.2">
      <c r="A762" s="2405"/>
      <c r="C762" s="2276" t="s">
        <v>657</v>
      </c>
      <c r="D762" s="2286" t="s">
        <v>658</v>
      </c>
      <c r="E762" s="2286" t="s">
        <v>659</v>
      </c>
      <c r="F762" s="2286" t="s">
        <v>1564</v>
      </c>
      <c r="G762" s="2286" t="s">
        <v>661</v>
      </c>
      <c r="H762" s="2278" t="s">
        <v>662</v>
      </c>
      <c r="I762" s="2278" t="s">
        <v>663</v>
      </c>
      <c r="J762" s="2278" t="s">
        <v>664</v>
      </c>
      <c r="K762" s="2285" t="s">
        <v>4536</v>
      </c>
    </row>
    <row r="763" spans="1:11" s="2242" customFormat="1" ht="15" customHeight="1" x14ac:dyDescent="0.2">
      <c r="A763" s="2405"/>
      <c r="C763" s="2276" t="s">
        <v>4537</v>
      </c>
      <c r="D763" s="2277" t="s">
        <v>4538</v>
      </c>
      <c r="E763" s="2277" t="s">
        <v>4538</v>
      </c>
      <c r="F763" s="2277" t="s">
        <v>4538</v>
      </c>
      <c r="G763" s="2277" t="s">
        <v>4538</v>
      </c>
      <c r="H763" s="2278" t="s">
        <v>4539</v>
      </c>
      <c r="I763" s="2278" t="s">
        <v>4540</v>
      </c>
      <c r="J763" s="2277" t="s">
        <v>4541</v>
      </c>
      <c r="K763" s="2287" t="s">
        <v>4542</v>
      </c>
    </row>
    <row r="764" spans="1:11" s="2242" customFormat="1" ht="15" customHeight="1" x14ac:dyDescent="0.25">
      <c r="A764" s="2405"/>
      <c r="C764" s="5794" t="s">
        <v>4543</v>
      </c>
      <c r="D764" s="5795"/>
      <c r="E764" s="5795"/>
      <c r="F764" s="5795"/>
      <c r="G764" s="5795"/>
      <c r="H764" s="5795"/>
      <c r="I764" s="5795"/>
      <c r="J764" s="5795"/>
      <c r="K764" s="5796"/>
    </row>
    <row r="765" spans="1:11" s="2242" customFormat="1" ht="15" customHeight="1" x14ac:dyDescent="0.2">
      <c r="A765" s="2405"/>
      <c r="C765" s="5740" t="s">
        <v>4544</v>
      </c>
      <c r="D765" s="5741"/>
      <c r="E765" s="5741"/>
      <c r="F765" s="5741"/>
      <c r="G765" s="5741"/>
      <c r="H765" s="5741"/>
      <c r="I765" s="5741"/>
      <c r="J765" s="5741"/>
      <c r="K765" s="5742"/>
    </row>
    <row r="766" spans="1:11" s="2242" customFormat="1" ht="15" customHeight="1" x14ac:dyDescent="0.2">
      <c r="A766" s="2405"/>
      <c r="C766" s="5740" t="s">
        <v>4545</v>
      </c>
      <c r="D766" s="5741"/>
      <c r="E766" s="5741"/>
      <c r="F766" s="5741"/>
      <c r="G766" s="5741"/>
      <c r="H766" s="5741"/>
      <c r="I766" s="5741"/>
      <c r="J766" s="5741"/>
      <c r="K766" s="5742"/>
    </row>
    <row r="767" spans="1:11" s="2242" customFormat="1" ht="15" customHeight="1" x14ac:dyDescent="0.2">
      <c r="A767" s="2405"/>
      <c r="C767" s="5740" t="s">
        <v>4546</v>
      </c>
      <c r="D767" s="5741"/>
      <c r="E767" s="5741"/>
      <c r="F767" s="5741"/>
      <c r="G767" s="5741"/>
      <c r="H767" s="5741"/>
      <c r="I767" s="5741"/>
      <c r="J767" s="5741"/>
      <c r="K767" s="5742"/>
    </row>
    <row r="768" spans="1:11" s="2242" customFormat="1" ht="15" customHeight="1" x14ac:dyDescent="0.2">
      <c r="A768" s="2405"/>
      <c r="C768" s="5740" t="s">
        <v>4547</v>
      </c>
      <c r="D768" s="5741"/>
      <c r="E768" s="5741"/>
      <c r="F768" s="5741"/>
      <c r="G768" s="5741"/>
      <c r="H768" s="5741"/>
      <c r="I768" s="5741"/>
      <c r="J768" s="5741"/>
      <c r="K768" s="5742"/>
    </row>
    <row r="769" spans="1:11" s="2242" customFormat="1" ht="15" customHeight="1" x14ac:dyDescent="0.2">
      <c r="A769" s="2405"/>
      <c r="C769" s="5740" t="s">
        <v>4548</v>
      </c>
      <c r="D769" s="5741"/>
      <c r="E769" s="5741"/>
      <c r="F769" s="5741"/>
      <c r="G769" s="5741"/>
      <c r="H769" s="5741"/>
      <c r="I769" s="5741"/>
      <c r="J769" s="5741"/>
      <c r="K769" s="5742"/>
    </row>
    <row r="770" spans="1:11" s="2242" customFormat="1" ht="15" customHeight="1" x14ac:dyDescent="0.2">
      <c r="A770" s="2405"/>
      <c r="C770" s="5740" t="s">
        <v>4549</v>
      </c>
      <c r="D770" s="5741"/>
      <c r="E770" s="5741"/>
      <c r="F770" s="5741"/>
      <c r="G770" s="5741"/>
      <c r="H770" s="5741"/>
      <c r="I770" s="5741"/>
      <c r="J770" s="5741"/>
      <c r="K770" s="5742"/>
    </row>
    <row r="771" spans="1:11" s="2242" customFormat="1" ht="15" customHeight="1" x14ac:dyDescent="0.2">
      <c r="A771" s="2405"/>
      <c r="C771" s="5740" t="s">
        <v>4550</v>
      </c>
      <c r="D771" s="5741"/>
      <c r="E771" s="5741"/>
      <c r="F771" s="5741"/>
      <c r="G771" s="5741"/>
      <c r="H771" s="5741"/>
      <c r="I771" s="5741"/>
      <c r="J771" s="5741"/>
      <c r="K771" s="5742"/>
    </row>
    <row r="772" spans="1:11" s="2242" customFormat="1" ht="15" customHeight="1" x14ac:dyDescent="0.2">
      <c r="A772" s="2405"/>
      <c r="C772" s="5740" t="s">
        <v>4551</v>
      </c>
      <c r="D772" s="5741"/>
      <c r="E772" s="5741"/>
      <c r="F772" s="5741"/>
      <c r="G772" s="5741"/>
      <c r="H772" s="5741"/>
      <c r="I772" s="5741"/>
      <c r="J772" s="5741"/>
      <c r="K772" s="5742"/>
    </row>
    <row r="773" spans="1:11" s="2242" customFormat="1" ht="15" customHeight="1" x14ac:dyDescent="0.2">
      <c r="A773" s="2405"/>
      <c r="C773" s="5740" t="s">
        <v>4552</v>
      </c>
      <c r="D773" s="5741"/>
      <c r="E773" s="5741"/>
      <c r="F773" s="5741"/>
      <c r="G773" s="5741"/>
      <c r="H773" s="5741"/>
      <c r="I773" s="5741"/>
      <c r="J773" s="5741"/>
      <c r="K773" s="5742"/>
    </row>
    <row r="774" spans="1:11" s="2242" customFormat="1" ht="15" customHeight="1" x14ac:dyDescent="0.2">
      <c r="A774" s="2405"/>
      <c r="C774" s="5740" t="s">
        <v>4553</v>
      </c>
      <c r="D774" s="5741"/>
      <c r="E774" s="5741"/>
      <c r="F774" s="5741"/>
      <c r="G774" s="5741"/>
      <c r="H774" s="5741"/>
      <c r="I774" s="5741"/>
      <c r="J774" s="5741"/>
      <c r="K774" s="5742"/>
    </row>
    <row r="775" spans="1:11" s="2242" customFormat="1" ht="15" customHeight="1" x14ac:dyDescent="0.2">
      <c r="A775" s="2405"/>
      <c r="C775" s="5740" t="s">
        <v>4554</v>
      </c>
      <c r="D775" s="5741"/>
      <c r="E775" s="5741"/>
      <c r="F775" s="5741"/>
      <c r="G775" s="5741"/>
      <c r="H775" s="5741"/>
      <c r="I775" s="5741"/>
      <c r="J775" s="5741"/>
      <c r="K775" s="5742"/>
    </row>
    <row r="776" spans="1:11" s="2242" customFormat="1" ht="15" customHeight="1" x14ac:dyDescent="0.2">
      <c r="A776" s="2405"/>
      <c r="C776" s="5740" t="s">
        <v>4555</v>
      </c>
      <c r="D776" s="5741"/>
      <c r="E776" s="5741"/>
      <c r="F776" s="5741"/>
      <c r="G776" s="5741"/>
      <c r="H776" s="5741"/>
      <c r="I776" s="5741"/>
      <c r="J776" s="5741"/>
      <c r="K776" s="5742"/>
    </row>
    <row r="777" spans="1:11" s="2242" customFormat="1" ht="15" customHeight="1" x14ac:dyDescent="0.2">
      <c r="A777" s="2405"/>
      <c r="C777" s="5740" t="s">
        <v>4556</v>
      </c>
      <c r="D777" s="5741"/>
      <c r="E777" s="5741"/>
      <c r="F777" s="5741"/>
      <c r="G777" s="5741"/>
      <c r="H777" s="5741"/>
      <c r="I777" s="5741"/>
      <c r="J777" s="5741"/>
      <c r="K777" s="5742"/>
    </row>
    <row r="778" spans="1:11" s="2242" customFormat="1" ht="15" customHeight="1" x14ac:dyDescent="0.2">
      <c r="A778" s="2405"/>
      <c r="C778" s="5740" t="s">
        <v>4557</v>
      </c>
      <c r="D778" s="5741"/>
      <c r="E778" s="5741"/>
      <c r="F778" s="5741"/>
      <c r="G778" s="5741"/>
      <c r="H778" s="5741"/>
      <c r="I778" s="5741"/>
      <c r="J778" s="5741"/>
      <c r="K778" s="5742"/>
    </row>
    <row r="779" spans="1:11" s="2242" customFormat="1" ht="15" customHeight="1" x14ac:dyDescent="0.2">
      <c r="A779" s="2405"/>
      <c r="C779" s="5740" t="s">
        <v>4558</v>
      </c>
      <c r="D779" s="5741"/>
      <c r="E779" s="5741"/>
      <c r="F779" s="5741"/>
      <c r="G779" s="5741"/>
      <c r="H779" s="5741"/>
      <c r="I779" s="5741"/>
      <c r="J779" s="5741"/>
      <c r="K779" s="5742"/>
    </row>
    <row r="780" spans="1:11" s="2242" customFormat="1" ht="15" customHeight="1" x14ac:dyDescent="0.2">
      <c r="A780" s="2405"/>
      <c r="C780" s="5740" t="s">
        <v>4559</v>
      </c>
      <c r="D780" s="5741"/>
      <c r="E780" s="5741"/>
      <c r="F780" s="5741"/>
      <c r="G780" s="5741"/>
      <c r="H780" s="5741"/>
      <c r="I780" s="5741"/>
      <c r="J780" s="5741"/>
      <c r="K780" s="5742"/>
    </row>
    <row r="781" spans="1:11" s="2242" customFormat="1" ht="15" customHeight="1" x14ac:dyDescent="0.2">
      <c r="A781" s="2405"/>
      <c r="C781" s="5740" t="s">
        <v>4560</v>
      </c>
      <c r="D781" s="5741"/>
      <c r="E781" s="5741"/>
      <c r="F781" s="5741"/>
      <c r="G781" s="5741"/>
      <c r="H781" s="5741"/>
      <c r="I781" s="5741"/>
      <c r="J781" s="5741"/>
      <c r="K781" s="5742"/>
    </row>
    <row r="782" spans="1:11" s="2242" customFormat="1" ht="15" customHeight="1" x14ac:dyDescent="0.2">
      <c r="A782" s="2405"/>
      <c r="C782" s="5731" t="s">
        <v>4561</v>
      </c>
      <c r="D782" s="5732"/>
      <c r="E782" s="5732"/>
      <c r="F782" s="5732"/>
      <c r="G782" s="5732"/>
      <c r="H782" s="5732"/>
      <c r="I782" s="5732"/>
      <c r="J782" s="5732"/>
      <c r="K782" s="5733"/>
    </row>
    <row r="783" spans="1:11" s="2242" customFormat="1" ht="15" customHeight="1" x14ac:dyDescent="0.2">
      <c r="A783" s="2405"/>
      <c r="C783" s="5734" t="s">
        <v>4562</v>
      </c>
      <c r="D783" s="5735"/>
      <c r="E783" s="5735"/>
      <c r="F783" s="5735"/>
      <c r="G783" s="5735"/>
      <c r="H783" s="5735"/>
      <c r="I783" s="5735"/>
      <c r="J783" s="5735"/>
      <c r="K783" s="5736"/>
    </row>
    <row r="784" spans="1:11" s="2242" customFormat="1" ht="15" customHeight="1" x14ac:dyDescent="0.2">
      <c r="A784" s="2405"/>
      <c r="C784" s="5740" t="s">
        <v>4563</v>
      </c>
      <c r="D784" s="5741"/>
      <c r="E784" s="5741"/>
      <c r="F784" s="5741"/>
      <c r="G784" s="5741"/>
      <c r="H784" s="5741"/>
      <c r="I784" s="5741"/>
      <c r="J784" s="5741"/>
      <c r="K784" s="5742"/>
    </row>
    <row r="785" spans="1:11" s="2242" customFormat="1" ht="15" customHeight="1" thickBot="1" x14ac:dyDescent="0.25">
      <c r="A785" s="2405"/>
      <c r="C785" s="5743" t="s">
        <v>4564</v>
      </c>
      <c r="D785" s="5744"/>
      <c r="E785" s="5744"/>
      <c r="F785" s="5744"/>
      <c r="G785" s="5744"/>
      <c r="H785" s="5744"/>
      <c r="I785" s="5744"/>
      <c r="J785" s="5744"/>
      <c r="K785" s="5745"/>
    </row>
    <row r="786" spans="1:11" s="2242" customFormat="1" ht="15" customHeight="1" thickTop="1" x14ac:dyDescent="0.2">
      <c r="A786" s="2405"/>
      <c r="C786" s="2288" t="s">
        <v>4565</v>
      </c>
      <c r="D786" s="2289" t="s">
        <v>3529</v>
      </c>
      <c r="E786" s="2290" t="s">
        <v>4566</v>
      </c>
      <c r="F786" s="2290" t="s">
        <v>4565</v>
      </c>
      <c r="G786" s="2289" t="s">
        <v>3529</v>
      </c>
      <c r="H786" s="2290" t="s">
        <v>4566</v>
      </c>
      <c r="I786" s="2290" t="s">
        <v>4565</v>
      </c>
      <c r="J786" s="2289" t="s">
        <v>3529</v>
      </c>
      <c r="K786" s="2291" t="s">
        <v>4566</v>
      </c>
    </row>
    <row r="787" spans="1:11" s="2242" customFormat="1" ht="15" customHeight="1" x14ac:dyDescent="0.2">
      <c r="A787" s="2405"/>
      <c r="C787" s="2292" t="s">
        <v>3202</v>
      </c>
      <c r="D787" s="2293">
        <v>0.19</v>
      </c>
      <c r="E787" s="2294" t="s">
        <v>4567</v>
      </c>
      <c r="F787" s="2294" t="s">
        <v>4568</v>
      </c>
      <c r="G787" s="2294">
        <v>0.47</v>
      </c>
      <c r="H787" s="2294" t="s">
        <v>4569</v>
      </c>
      <c r="I787" s="2294" t="s">
        <v>4570</v>
      </c>
      <c r="J787" s="2294">
        <v>0.94</v>
      </c>
      <c r="K787" s="2295" t="s">
        <v>4571</v>
      </c>
    </row>
    <row r="788" spans="1:11" s="2242" customFormat="1" ht="15" customHeight="1" x14ac:dyDescent="0.2">
      <c r="A788" s="2405"/>
      <c r="C788" s="2292" t="s">
        <v>4572</v>
      </c>
      <c r="D788" s="2293">
        <v>0.19</v>
      </c>
      <c r="E788" s="2294" t="s">
        <v>4567</v>
      </c>
      <c r="F788" s="2294" t="s">
        <v>4573</v>
      </c>
      <c r="G788" s="2294">
        <v>0.47</v>
      </c>
      <c r="H788" s="2294" t="s">
        <v>4569</v>
      </c>
      <c r="I788" s="2294" t="s">
        <v>4574</v>
      </c>
      <c r="J788" s="2294">
        <v>0.94</v>
      </c>
      <c r="K788" s="2295" t="s">
        <v>4571</v>
      </c>
    </row>
    <row r="789" spans="1:11" s="2242" customFormat="1" ht="15" customHeight="1" x14ac:dyDescent="0.2">
      <c r="A789" s="2405"/>
      <c r="C789" s="2292" t="s">
        <v>3212</v>
      </c>
      <c r="D789" s="2293">
        <v>0.28000000000000003</v>
      </c>
      <c r="E789" s="2294" t="s">
        <v>4575</v>
      </c>
      <c r="F789" s="2294" t="s">
        <v>4576</v>
      </c>
      <c r="G789" s="2294">
        <v>0.47</v>
      </c>
      <c r="H789" s="2294" t="s">
        <v>4569</v>
      </c>
      <c r="I789" s="2294" t="s">
        <v>4577</v>
      </c>
      <c r="J789" s="2294">
        <v>0.94</v>
      </c>
      <c r="K789" s="2295" t="s">
        <v>4571</v>
      </c>
    </row>
    <row r="790" spans="1:11" s="2242" customFormat="1" ht="15" customHeight="1" x14ac:dyDescent="0.2">
      <c r="A790" s="2405"/>
      <c r="C790" s="2292" t="s">
        <v>1602</v>
      </c>
      <c r="D790" s="2293">
        <v>0.28000000000000003</v>
      </c>
      <c r="E790" s="2294" t="s">
        <v>4575</v>
      </c>
      <c r="F790" s="2294" t="s">
        <v>4578</v>
      </c>
      <c r="G790" s="2294">
        <v>0.47</v>
      </c>
      <c r="H790" s="2294" t="s">
        <v>4569</v>
      </c>
      <c r="I790" s="2294" t="s">
        <v>4579</v>
      </c>
      <c r="J790" s="2294">
        <v>0.94</v>
      </c>
      <c r="K790" s="2295" t="s">
        <v>4571</v>
      </c>
    </row>
    <row r="791" spans="1:11" s="2242" customFormat="1" ht="15" customHeight="1" x14ac:dyDescent="0.2">
      <c r="A791" s="2405"/>
      <c r="C791" s="2292" t="s">
        <v>4580</v>
      </c>
      <c r="D791" s="2293">
        <v>0.28000000000000003</v>
      </c>
      <c r="E791" s="2294" t="s">
        <v>4575</v>
      </c>
      <c r="F791" s="2294" t="s">
        <v>4581</v>
      </c>
      <c r="G791" s="2294">
        <v>0.47</v>
      </c>
      <c r="H791" s="2294" t="s">
        <v>4569</v>
      </c>
      <c r="I791" s="2294" t="s">
        <v>4582</v>
      </c>
      <c r="J791" s="2294">
        <v>0.94</v>
      </c>
      <c r="K791" s="2295" t="s">
        <v>4571</v>
      </c>
    </row>
    <row r="792" spans="1:11" s="2242" customFormat="1" ht="15" customHeight="1" x14ac:dyDescent="0.2">
      <c r="A792" s="2405"/>
      <c r="C792" s="2292" t="s">
        <v>1603</v>
      </c>
      <c r="D792" s="2293">
        <v>0.28000000000000003</v>
      </c>
      <c r="E792" s="2294" t="s">
        <v>4575</v>
      </c>
      <c r="F792" s="2294" t="s">
        <v>4583</v>
      </c>
      <c r="G792" s="2294">
        <v>0.47</v>
      </c>
      <c r="H792" s="2294" t="s">
        <v>4569</v>
      </c>
      <c r="I792" s="2294" t="s">
        <v>4584</v>
      </c>
      <c r="J792" s="2294">
        <v>0.94</v>
      </c>
      <c r="K792" s="2295" t="s">
        <v>4571</v>
      </c>
    </row>
    <row r="793" spans="1:11" s="2242" customFormat="1" ht="15" customHeight="1" x14ac:dyDescent="0.2">
      <c r="A793" s="2405"/>
      <c r="C793" s="2292" t="s">
        <v>3219</v>
      </c>
      <c r="D793" s="2293">
        <v>0.28000000000000003</v>
      </c>
      <c r="E793" s="2294" t="s">
        <v>4575</v>
      </c>
      <c r="F793" s="2294" t="s">
        <v>4585</v>
      </c>
      <c r="G793" s="2294">
        <v>0.47</v>
      </c>
      <c r="H793" s="2294" t="s">
        <v>4569</v>
      </c>
      <c r="I793" s="2294" t="s">
        <v>4586</v>
      </c>
      <c r="J793" s="2294">
        <v>0.94</v>
      </c>
      <c r="K793" s="2295" t="s">
        <v>4571</v>
      </c>
    </row>
    <row r="794" spans="1:11" s="2242" customFormat="1" ht="15" customHeight="1" x14ac:dyDescent="0.2">
      <c r="A794" s="2405"/>
      <c r="C794" s="2292" t="s">
        <v>4587</v>
      </c>
      <c r="D794" s="2293">
        <v>0.28000000000000003</v>
      </c>
      <c r="E794" s="2294" t="s">
        <v>4575</v>
      </c>
      <c r="F794" s="2294" t="s">
        <v>4588</v>
      </c>
      <c r="G794" s="2294">
        <v>0.47</v>
      </c>
      <c r="H794" s="2294" t="s">
        <v>4569</v>
      </c>
      <c r="I794" s="2294" t="s">
        <v>4589</v>
      </c>
      <c r="J794" s="2294">
        <v>0.94</v>
      </c>
      <c r="K794" s="2295" t="s">
        <v>4571</v>
      </c>
    </row>
    <row r="795" spans="1:11" s="2242" customFormat="1" ht="15" customHeight="1" x14ac:dyDescent="0.2">
      <c r="A795" s="2405"/>
      <c r="C795" s="2292" t="s">
        <v>4590</v>
      </c>
      <c r="D795" s="2293">
        <v>0.28000000000000003</v>
      </c>
      <c r="E795" s="2294" t="s">
        <v>4575</v>
      </c>
      <c r="F795" s="2294" t="s">
        <v>4591</v>
      </c>
      <c r="G795" s="2294">
        <v>0.47</v>
      </c>
      <c r="H795" s="2294" t="s">
        <v>4569</v>
      </c>
      <c r="I795" s="2294" t="s">
        <v>4592</v>
      </c>
      <c r="J795" s="2294">
        <v>0.94</v>
      </c>
      <c r="K795" s="2295" t="s">
        <v>4571</v>
      </c>
    </row>
    <row r="796" spans="1:11" s="2242" customFormat="1" ht="15" customHeight="1" x14ac:dyDescent="0.2">
      <c r="A796" s="2405"/>
      <c r="C796" s="2292" t="s">
        <v>3217</v>
      </c>
      <c r="D796" s="2293">
        <v>0.28000000000000003</v>
      </c>
      <c r="E796" s="2294" t="s">
        <v>4575</v>
      </c>
      <c r="F796" s="2294" t="s">
        <v>4593</v>
      </c>
      <c r="G796" s="2294">
        <v>0.47</v>
      </c>
      <c r="H796" s="2294" t="s">
        <v>4569</v>
      </c>
      <c r="I796" s="2294" t="s">
        <v>4594</v>
      </c>
      <c r="J796" s="2294">
        <v>0.94</v>
      </c>
      <c r="K796" s="2295" t="s">
        <v>4571</v>
      </c>
    </row>
    <row r="797" spans="1:11" s="2242" customFormat="1" ht="15" customHeight="1" x14ac:dyDescent="0.2">
      <c r="A797" s="2405"/>
      <c r="C797" s="2292" t="s">
        <v>4580</v>
      </c>
      <c r="D797" s="2293">
        <v>0.28000000000000003</v>
      </c>
      <c r="E797" s="2294" t="s">
        <v>4575</v>
      </c>
      <c r="F797" s="2294" t="s">
        <v>4595</v>
      </c>
      <c r="G797" s="2294">
        <v>0.47</v>
      </c>
      <c r="H797" s="2294" t="s">
        <v>4569</v>
      </c>
      <c r="I797" s="2294" t="s">
        <v>4596</v>
      </c>
      <c r="J797" s="2294">
        <v>0.94</v>
      </c>
      <c r="K797" s="2295" t="s">
        <v>4571</v>
      </c>
    </row>
    <row r="798" spans="1:11" s="2242" customFormat="1" ht="15" customHeight="1" x14ac:dyDescent="0.2">
      <c r="A798" s="2405"/>
      <c r="C798" s="2292" t="s">
        <v>3217</v>
      </c>
      <c r="D798" s="2293">
        <v>0.28000000000000003</v>
      </c>
      <c r="E798" s="2294" t="s">
        <v>4575</v>
      </c>
      <c r="F798" s="2294" t="s">
        <v>4597</v>
      </c>
      <c r="G798" s="2294">
        <v>0.47</v>
      </c>
      <c r="H798" s="2294" t="s">
        <v>4569</v>
      </c>
      <c r="I798" s="2294" t="s">
        <v>4598</v>
      </c>
      <c r="J798" s="2294">
        <v>0.94</v>
      </c>
      <c r="K798" s="2295" t="s">
        <v>4571</v>
      </c>
    </row>
    <row r="799" spans="1:11" s="2242" customFormat="1" ht="15" customHeight="1" x14ac:dyDescent="0.2">
      <c r="A799" s="2405"/>
      <c r="C799" s="2292" t="s">
        <v>3212</v>
      </c>
      <c r="D799" s="2293">
        <v>0.28000000000000003</v>
      </c>
      <c r="E799" s="2294" t="s">
        <v>4575</v>
      </c>
      <c r="F799" s="2294" t="s">
        <v>4599</v>
      </c>
      <c r="G799" s="2294">
        <v>0.47</v>
      </c>
      <c r="H799" s="2294" t="s">
        <v>4569</v>
      </c>
      <c r="I799" s="2294" t="s">
        <v>4600</v>
      </c>
      <c r="J799" s="2294">
        <v>0.94</v>
      </c>
      <c r="K799" s="2295" t="s">
        <v>4571</v>
      </c>
    </row>
    <row r="800" spans="1:11" s="2242" customFormat="1" ht="15" customHeight="1" x14ac:dyDescent="0.2">
      <c r="A800" s="2405"/>
      <c r="C800" s="2292" t="s">
        <v>1602</v>
      </c>
      <c r="D800" s="2293">
        <v>0.28000000000000003</v>
      </c>
      <c r="E800" s="2294" t="s">
        <v>4575</v>
      </c>
      <c r="F800" s="2294" t="s">
        <v>4601</v>
      </c>
      <c r="G800" s="2294">
        <v>0.47</v>
      </c>
      <c r="H800" s="2294" t="s">
        <v>4569</v>
      </c>
      <c r="I800" s="2294" t="s">
        <v>4602</v>
      </c>
      <c r="J800" s="2294">
        <v>0.94</v>
      </c>
      <c r="K800" s="2295" t="s">
        <v>4571</v>
      </c>
    </row>
    <row r="801" spans="1:11" s="2242" customFormat="1" ht="15" customHeight="1" x14ac:dyDescent="0.2">
      <c r="A801" s="2405"/>
      <c r="C801" s="2292" t="s">
        <v>3219</v>
      </c>
      <c r="D801" s="2293">
        <v>0.28000000000000003</v>
      </c>
      <c r="E801" s="2294" t="s">
        <v>4575</v>
      </c>
      <c r="F801" s="2294" t="s">
        <v>4603</v>
      </c>
      <c r="G801" s="2294">
        <v>0.47</v>
      </c>
      <c r="H801" s="2294" t="s">
        <v>4569</v>
      </c>
      <c r="I801" s="2294" t="s">
        <v>4604</v>
      </c>
      <c r="J801" s="2294">
        <v>0.94</v>
      </c>
      <c r="K801" s="2295" t="s">
        <v>4571</v>
      </c>
    </row>
    <row r="802" spans="1:11" s="2242" customFormat="1" ht="15" customHeight="1" x14ac:dyDescent="0.2">
      <c r="A802" s="2405"/>
      <c r="C802" s="2292" t="s">
        <v>1603</v>
      </c>
      <c r="D802" s="2293">
        <v>0.28000000000000003</v>
      </c>
      <c r="E802" s="2294" t="s">
        <v>4575</v>
      </c>
      <c r="F802" s="2294" t="s">
        <v>4605</v>
      </c>
      <c r="G802" s="2294">
        <v>0.47</v>
      </c>
      <c r="H802" s="2294" t="s">
        <v>4569</v>
      </c>
      <c r="I802" s="2294" t="s">
        <v>4606</v>
      </c>
      <c r="J802" s="2294">
        <v>0.94</v>
      </c>
      <c r="K802" s="2295" t="s">
        <v>4571</v>
      </c>
    </row>
    <row r="803" spans="1:11" s="2242" customFormat="1" ht="15" customHeight="1" x14ac:dyDescent="0.2">
      <c r="A803" s="2405"/>
      <c r="C803" s="2292" t="s">
        <v>4587</v>
      </c>
      <c r="D803" s="2293">
        <v>0.28000000000000003</v>
      </c>
      <c r="E803" s="2294" t="s">
        <v>4575</v>
      </c>
      <c r="F803" s="2294" t="s">
        <v>4607</v>
      </c>
      <c r="G803" s="2294">
        <v>0.47</v>
      </c>
      <c r="H803" s="2294" t="s">
        <v>4569</v>
      </c>
      <c r="I803" s="2294" t="s">
        <v>4608</v>
      </c>
      <c r="J803" s="2294">
        <v>0.94</v>
      </c>
      <c r="K803" s="2295" t="s">
        <v>4571</v>
      </c>
    </row>
    <row r="804" spans="1:11" s="2242" customFormat="1" ht="15" customHeight="1" x14ac:dyDescent="0.2">
      <c r="A804" s="2405"/>
      <c r="C804" s="2292" t="s">
        <v>4590</v>
      </c>
      <c r="D804" s="2293">
        <v>0.28000000000000003</v>
      </c>
      <c r="E804" s="2294" t="s">
        <v>4575</v>
      </c>
      <c r="F804" s="2294" t="s">
        <v>4609</v>
      </c>
      <c r="G804" s="2294">
        <v>0.47</v>
      </c>
      <c r="H804" s="2294" t="s">
        <v>4569</v>
      </c>
      <c r="I804" s="2294" t="s">
        <v>4610</v>
      </c>
      <c r="J804" s="2294">
        <v>0.94</v>
      </c>
      <c r="K804" s="2295" t="s">
        <v>4571</v>
      </c>
    </row>
    <row r="805" spans="1:11" s="2242" customFormat="1" ht="15" customHeight="1" x14ac:dyDescent="0.2">
      <c r="A805" s="2405"/>
      <c r="C805" s="2292" t="s">
        <v>242</v>
      </c>
      <c r="D805" s="2293">
        <v>0.28000000000000003</v>
      </c>
      <c r="E805" s="2294" t="s">
        <v>4575</v>
      </c>
      <c r="F805" s="2294" t="s">
        <v>4611</v>
      </c>
      <c r="G805" s="2294">
        <v>0.47</v>
      </c>
      <c r="H805" s="2294" t="s">
        <v>4569</v>
      </c>
      <c r="I805" s="2294" t="s">
        <v>4612</v>
      </c>
      <c r="J805" s="2294">
        <v>0.94</v>
      </c>
      <c r="K805" s="2295" t="s">
        <v>4571</v>
      </c>
    </row>
    <row r="806" spans="1:11" s="2242" customFormat="1" ht="15" customHeight="1" x14ac:dyDescent="0.2">
      <c r="A806" s="2405"/>
      <c r="C806" s="2292" t="s">
        <v>242</v>
      </c>
      <c r="D806" s="2293">
        <v>0.28000000000000003</v>
      </c>
      <c r="E806" s="2294" t="s">
        <v>4575</v>
      </c>
      <c r="F806" s="2294" t="s">
        <v>4613</v>
      </c>
      <c r="G806" s="2294">
        <v>0.47</v>
      </c>
      <c r="H806" s="2294" t="s">
        <v>4569</v>
      </c>
      <c r="I806" s="2294" t="s">
        <v>4614</v>
      </c>
      <c r="J806" s="2294">
        <v>4.49</v>
      </c>
      <c r="K806" s="2295" t="s">
        <v>4571</v>
      </c>
    </row>
    <row r="807" spans="1:11" s="2242" customFormat="1" ht="15" customHeight="1" x14ac:dyDescent="0.2">
      <c r="A807" s="2405"/>
      <c r="C807" s="2292" t="s">
        <v>3243</v>
      </c>
      <c r="D807" s="2293">
        <v>0.28000000000000003</v>
      </c>
      <c r="E807" s="2294" t="s">
        <v>4615</v>
      </c>
      <c r="F807" s="2294" t="s">
        <v>4616</v>
      </c>
      <c r="G807" s="2294">
        <v>0.47</v>
      </c>
      <c r="H807" s="2294" t="s">
        <v>4569</v>
      </c>
      <c r="I807" s="2294" t="s">
        <v>4617</v>
      </c>
      <c r="J807" s="2294">
        <v>4.49</v>
      </c>
      <c r="K807" s="2295" t="s">
        <v>4618</v>
      </c>
    </row>
    <row r="808" spans="1:11" s="2242" customFormat="1" ht="15" customHeight="1" x14ac:dyDescent="0.2">
      <c r="A808" s="2405"/>
      <c r="C808" s="2292" t="s">
        <v>4619</v>
      </c>
      <c r="D808" s="2293">
        <v>0.28000000000000003</v>
      </c>
      <c r="E808" s="2294" t="s">
        <v>4615</v>
      </c>
      <c r="F808" s="2294" t="s">
        <v>4620</v>
      </c>
      <c r="G808" s="2294">
        <v>0.47</v>
      </c>
      <c r="H808" s="2294" t="s">
        <v>4569</v>
      </c>
      <c r="I808" s="2294" t="s">
        <v>4621</v>
      </c>
      <c r="J808" s="2294">
        <v>4.49</v>
      </c>
      <c r="K808" s="2295" t="s">
        <v>4618</v>
      </c>
    </row>
    <row r="809" spans="1:11" s="2242" customFormat="1" ht="15" customHeight="1" x14ac:dyDescent="0.2">
      <c r="A809" s="2405"/>
      <c r="C809" s="2292" t="s">
        <v>4622</v>
      </c>
      <c r="D809" s="2293">
        <v>0.28000000000000003</v>
      </c>
      <c r="E809" s="2294" t="s">
        <v>4615</v>
      </c>
      <c r="F809" s="2294" t="s">
        <v>4623</v>
      </c>
      <c r="G809" s="2294">
        <v>0.47</v>
      </c>
      <c r="H809" s="2294" t="s">
        <v>4569</v>
      </c>
      <c r="I809" s="2294" t="s">
        <v>4624</v>
      </c>
      <c r="J809" s="2294">
        <v>4.49</v>
      </c>
      <c r="K809" s="2295" t="s">
        <v>4618</v>
      </c>
    </row>
    <row r="810" spans="1:11" s="2242" customFormat="1" ht="15" customHeight="1" x14ac:dyDescent="0.2">
      <c r="A810" s="2405"/>
      <c r="C810" s="2292" t="s">
        <v>4625</v>
      </c>
      <c r="D810" s="2293">
        <v>0.28000000000000003</v>
      </c>
      <c r="E810" s="2294" t="s">
        <v>4615</v>
      </c>
      <c r="F810" s="2294" t="s">
        <v>4626</v>
      </c>
      <c r="G810" s="2294">
        <v>0.47</v>
      </c>
      <c r="H810" s="2294" t="s">
        <v>4569</v>
      </c>
      <c r="I810" s="2294" t="s">
        <v>4627</v>
      </c>
      <c r="J810" s="2294">
        <v>4.49</v>
      </c>
      <c r="K810" s="2295" t="s">
        <v>4618</v>
      </c>
    </row>
    <row r="811" spans="1:11" s="2242" customFormat="1" ht="15" customHeight="1" x14ac:dyDescent="0.2">
      <c r="A811" s="2405"/>
      <c r="C811" s="2292" t="s">
        <v>4628</v>
      </c>
      <c r="D811" s="2293">
        <v>0.28000000000000003</v>
      </c>
      <c r="E811" s="2294" t="s">
        <v>4615</v>
      </c>
      <c r="F811" s="2294" t="s">
        <v>4629</v>
      </c>
      <c r="G811" s="2294">
        <v>0.47</v>
      </c>
      <c r="H811" s="2294" t="s">
        <v>4569</v>
      </c>
      <c r="I811" s="2294" t="s">
        <v>4630</v>
      </c>
      <c r="J811" s="2294">
        <v>4.49</v>
      </c>
      <c r="K811" s="2295" t="s">
        <v>4618</v>
      </c>
    </row>
    <row r="812" spans="1:11" s="2242" customFormat="1" ht="15" customHeight="1" x14ac:dyDescent="0.2">
      <c r="A812" s="2405"/>
      <c r="C812" s="2292" t="s">
        <v>3247</v>
      </c>
      <c r="D812" s="2293">
        <v>0.28000000000000003</v>
      </c>
      <c r="E812" s="2294" t="s">
        <v>4615</v>
      </c>
      <c r="F812" s="2294" t="s">
        <v>4631</v>
      </c>
      <c r="G812" s="2294">
        <v>0.47</v>
      </c>
      <c r="H812" s="2294" t="s">
        <v>4569</v>
      </c>
      <c r="I812" s="2294" t="s">
        <v>4632</v>
      </c>
      <c r="J812" s="2294">
        <v>4.49</v>
      </c>
      <c r="K812" s="2295" t="s">
        <v>4618</v>
      </c>
    </row>
    <row r="813" spans="1:11" s="2242" customFormat="1" ht="15" customHeight="1" x14ac:dyDescent="0.2">
      <c r="A813" s="2405"/>
      <c r="C813" s="2292" t="s">
        <v>3241</v>
      </c>
      <c r="D813" s="2293">
        <v>0.28000000000000003</v>
      </c>
      <c r="E813" s="2294" t="s">
        <v>4615</v>
      </c>
      <c r="F813" s="2294" t="s">
        <v>3239</v>
      </c>
      <c r="G813" s="2294">
        <v>0.47</v>
      </c>
      <c r="H813" s="2294" t="s">
        <v>4569</v>
      </c>
      <c r="I813" s="2294" t="s">
        <v>4633</v>
      </c>
      <c r="J813" s="2294">
        <v>4.49</v>
      </c>
      <c r="K813" s="2295" t="s">
        <v>4618</v>
      </c>
    </row>
    <row r="814" spans="1:11" s="2242" customFormat="1" ht="15" customHeight="1" x14ac:dyDescent="0.2">
      <c r="A814" s="2405"/>
      <c r="C814" s="2292" t="s">
        <v>4634</v>
      </c>
      <c r="D814" s="2293">
        <v>0.28000000000000003</v>
      </c>
      <c r="E814" s="2294" t="s">
        <v>4615</v>
      </c>
      <c r="F814" s="2294" t="s">
        <v>4635</v>
      </c>
      <c r="G814" s="2294">
        <v>0.47</v>
      </c>
      <c r="H814" s="2294" t="s">
        <v>4569</v>
      </c>
      <c r="I814" s="2294" t="s">
        <v>4636</v>
      </c>
      <c r="J814" s="2294">
        <v>4.49</v>
      </c>
      <c r="K814" s="2295" t="s">
        <v>4618</v>
      </c>
    </row>
    <row r="815" spans="1:11" s="2242" customFormat="1" ht="15" customHeight="1" x14ac:dyDescent="0.2">
      <c r="A815" s="2405"/>
      <c r="C815" s="2292" t="s">
        <v>3227</v>
      </c>
      <c r="D815" s="2293">
        <v>0.28000000000000003</v>
      </c>
      <c r="E815" s="2294" t="s">
        <v>4637</v>
      </c>
      <c r="F815" s="2294" t="s">
        <v>4638</v>
      </c>
      <c r="G815" s="2294">
        <v>0.47</v>
      </c>
      <c r="H815" s="2294" t="s">
        <v>4569</v>
      </c>
      <c r="I815" s="2294" t="s">
        <v>4639</v>
      </c>
      <c r="J815" s="2294">
        <v>4.49</v>
      </c>
      <c r="K815" s="2295" t="s">
        <v>4618</v>
      </c>
    </row>
    <row r="816" spans="1:11" s="2242" customFormat="1" ht="15" customHeight="1" x14ac:dyDescent="0.2">
      <c r="A816" s="2405"/>
      <c r="C816" s="2292" t="s">
        <v>3233</v>
      </c>
      <c r="D816" s="2293">
        <v>0.28000000000000003</v>
      </c>
      <c r="E816" s="2294" t="s">
        <v>4637</v>
      </c>
      <c r="F816" s="2294" t="s">
        <v>4640</v>
      </c>
      <c r="G816" s="2294">
        <v>0.47</v>
      </c>
      <c r="H816" s="2294" t="s">
        <v>4569</v>
      </c>
      <c r="I816" s="2294" t="s">
        <v>4641</v>
      </c>
      <c r="J816" s="2294">
        <v>4.49</v>
      </c>
      <c r="K816" s="2295" t="s">
        <v>4618</v>
      </c>
    </row>
    <row r="817" spans="1:11" s="2242" customFormat="1" ht="15" customHeight="1" x14ac:dyDescent="0.2">
      <c r="A817" s="2405"/>
      <c r="C817" s="2292" t="s">
        <v>4642</v>
      </c>
      <c r="D817" s="2293">
        <v>0.28000000000000003</v>
      </c>
      <c r="E817" s="2294" t="s">
        <v>4637</v>
      </c>
      <c r="F817" s="2294" t="s">
        <v>4643</v>
      </c>
      <c r="G817" s="2294">
        <v>0.47</v>
      </c>
      <c r="H817" s="2294" t="s">
        <v>4569</v>
      </c>
      <c r="I817" s="2294" t="s">
        <v>4644</v>
      </c>
      <c r="J817" s="2294">
        <v>4.49</v>
      </c>
      <c r="K817" s="2295" t="s">
        <v>4618</v>
      </c>
    </row>
    <row r="818" spans="1:11" s="2242" customFormat="1" ht="15" customHeight="1" x14ac:dyDescent="0.2">
      <c r="A818" s="2405"/>
      <c r="C818" s="2292" t="s">
        <v>4642</v>
      </c>
      <c r="D818" s="2293">
        <v>0.28000000000000003</v>
      </c>
      <c r="E818" s="2294" t="s">
        <v>4637</v>
      </c>
      <c r="F818" s="2294" t="s">
        <v>4645</v>
      </c>
      <c r="G818" s="2294">
        <v>0.47</v>
      </c>
      <c r="H818" s="2294" t="s">
        <v>4569</v>
      </c>
      <c r="I818" s="2294" t="s">
        <v>4646</v>
      </c>
      <c r="J818" s="2294">
        <v>4.49</v>
      </c>
      <c r="K818" s="2295" t="s">
        <v>4618</v>
      </c>
    </row>
    <row r="819" spans="1:11" s="2242" customFormat="1" ht="15" customHeight="1" x14ac:dyDescent="0.2">
      <c r="A819" s="2405"/>
      <c r="C819" s="2292" t="s">
        <v>3229</v>
      </c>
      <c r="D819" s="2293">
        <v>0.28000000000000003</v>
      </c>
      <c r="E819" s="2294" t="s">
        <v>4637</v>
      </c>
      <c r="F819" s="2294" t="s">
        <v>4647</v>
      </c>
      <c r="G819" s="2294">
        <v>0.47</v>
      </c>
      <c r="H819" s="2294" t="s">
        <v>4569</v>
      </c>
      <c r="I819" s="2294" t="s">
        <v>4648</v>
      </c>
      <c r="J819" s="2294">
        <v>4.49</v>
      </c>
      <c r="K819" s="2295" t="s">
        <v>4618</v>
      </c>
    </row>
    <row r="820" spans="1:11" s="2242" customFormat="1" ht="15" customHeight="1" x14ac:dyDescent="0.2">
      <c r="A820" s="2405"/>
      <c r="C820" s="2292" t="s">
        <v>3225</v>
      </c>
      <c r="D820" s="2293">
        <v>0.28000000000000003</v>
      </c>
      <c r="E820" s="2294" t="s">
        <v>4637</v>
      </c>
      <c r="F820" s="2294" t="s">
        <v>4649</v>
      </c>
      <c r="G820" s="2294">
        <v>0.47</v>
      </c>
      <c r="H820" s="2294" t="s">
        <v>4569</v>
      </c>
      <c r="I820" s="2294" t="s">
        <v>4650</v>
      </c>
      <c r="J820" s="2294">
        <v>4.49</v>
      </c>
      <c r="K820" s="2295" t="s">
        <v>4618</v>
      </c>
    </row>
    <row r="821" spans="1:11" s="2242" customFormat="1" ht="15" customHeight="1" x14ac:dyDescent="0.2">
      <c r="A821" s="2405"/>
      <c r="C821" s="2292" t="s">
        <v>3229</v>
      </c>
      <c r="D821" s="2293">
        <v>0.28000000000000003</v>
      </c>
      <c r="E821" s="2294" t="s">
        <v>4637</v>
      </c>
      <c r="F821" s="2294" t="s">
        <v>4651</v>
      </c>
      <c r="G821" s="2294">
        <v>0.47</v>
      </c>
      <c r="H821" s="2294" t="s">
        <v>4569</v>
      </c>
      <c r="I821" s="2294" t="s">
        <v>4652</v>
      </c>
      <c r="J821" s="2294">
        <v>4.49</v>
      </c>
      <c r="K821" s="2295" t="s">
        <v>4618</v>
      </c>
    </row>
    <row r="822" spans="1:11" s="2242" customFormat="1" ht="15" customHeight="1" x14ac:dyDescent="0.2">
      <c r="A822" s="2405"/>
      <c r="C822" s="2292" t="s">
        <v>3227</v>
      </c>
      <c r="D822" s="2293">
        <v>0.28000000000000003</v>
      </c>
      <c r="E822" s="2294" t="s">
        <v>4637</v>
      </c>
      <c r="F822" s="2294" t="s">
        <v>4653</v>
      </c>
      <c r="G822" s="2294">
        <v>0.47</v>
      </c>
      <c r="H822" s="2294" t="s">
        <v>4569</v>
      </c>
      <c r="I822" s="2294" t="s">
        <v>4652</v>
      </c>
      <c r="J822" s="2294">
        <v>4.49</v>
      </c>
      <c r="K822" s="2295" t="s">
        <v>4618</v>
      </c>
    </row>
    <row r="823" spans="1:11" s="2242" customFormat="1" ht="15" customHeight="1" x14ac:dyDescent="0.2">
      <c r="A823" s="2405"/>
      <c r="C823" s="2292" t="s">
        <v>3233</v>
      </c>
      <c r="D823" s="2293">
        <v>0.28000000000000003</v>
      </c>
      <c r="E823" s="2294" t="s">
        <v>4637</v>
      </c>
      <c r="F823" s="2294" t="s">
        <v>4654</v>
      </c>
      <c r="G823" s="2294">
        <v>0.47</v>
      </c>
      <c r="H823" s="2294" t="s">
        <v>4569</v>
      </c>
      <c r="I823" s="2284"/>
      <c r="J823" s="2284"/>
      <c r="K823" s="2282"/>
    </row>
    <row r="824" spans="1:11" s="2242" customFormat="1" ht="15" customHeight="1" x14ac:dyDescent="0.2">
      <c r="A824" s="2405"/>
      <c r="C824" s="2292" t="s">
        <v>3225</v>
      </c>
      <c r="D824" s="2293">
        <v>0.28000000000000003</v>
      </c>
      <c r="E824" s="2294" t="s">
        <v>4637</v>
      </c>
      <c r="F824" s="2294" t="s">
        <v>4655</v>
      </c>
      <c r="G824" s="2294">
        <v>0.47</v>
      </c>
      <c r="H824" s="2294" t="s">
        <v>4569</v>
      </c>
      <c r="I824" s="2284"/>
      <c r="J824" s="2284"/>
      <c r="K824" s="2282"/>
    </row>
    <row r="825" spans="1:11" s="2242" customFormat="1" ht="15" customHeight="1" x14ac:dyDescent="0.2">
      <c r="A825" s="2405"/>
      <c r="C825" s="2292" t="s">
        <v>243</v>
      </c>
      <c r="D825" s="2293">
        <v>0.28000000000000003</v>
      </c>
      <c r="E825" s="2294" t="s">
        <v>4637</v>
      </c>
      <c r="F825" s="2294" t="s">
        <v>4656</v>
      </c>
      <c r="G825" s="2294">
        <v>0.47</v>
      </c>
      <c r="H825" s="2294" t="s">
        <v>4569</v>
      </c>
      <c r="I825" s="2284"/>
      <c r="J825" s="2284"/>
      <c r="K825" s="2282"/>
    </row>
    <row r="826" spans="1:11" s="2242" customFormat="1" ht="15" customHeight="1" x14ac:dyDescent="0.2">
      <c r="A826" s="2405"/>
      <c r="C826" s="2292" t="s">
        <v>243</v>
      </c>
      <c r="D826" s="2293">
        <v>0.28000000000000003</v>
      </c>
      <c r="E826" s="2294" t="s">
        <v>4637</v>
      </c>
      <c r="F826" s="2294" t="s">
        <v>4657</v>
      </c>
      <c r="G826" s="2294">
        <v>0.47</v>
      </c>
      <c r="H826" s="2294" t="s">
        <v>4569</v>
      </c>
      <c r="I826" s="2284"/>
      <c r="J826" s="2284"/>
      <c r="K826" s="2282"/>
    </row>
    <row r="827" spans="1:11" s="2242" customFormat="1" ht="15" customHeight="1" x14ac:dyDescent="0.2">
      <c r="A827" s="2405"/>
      <c r="C827" s="2292" t="s">
        <v>4658</v>
      </c>
      <c r="D827" s="2293">
        <v>0.28000000000000003</v>
      </c>
      <c r="E827" s="2294" t="s">
        <v>4659</v>
      </c>
      <c r="F827" s="2294" t="s">
        <v>4660</v>
      </c>
      <c r="G827" s="2294">
        <v>0.47</v>
      </c>
      <c r="H827" s="2294" t="s">
        <v>4569</v>
      </c>
      <c r="I827" s="2284"/>
      <c r="J827" s="2284"/>
      <c r="K827" s="2282"/>
    </row>
    <row r="828" spans="1:11" s="2242" customFormat="1" ht="15" customHeight="1" x14ac:dyDescent="0.2">
      <c r="A828" s="2405"/>
      <c r="C828" s="2292" t="s">
        <v>4661</v>
      </c>
      <c r="D828" s="2293">
        <v>0.28000000000000003</v>
      </c>
      <c r="E828" s="2294" t="s">
        <v>4659</v>
      </c>
      <c r="F828" s="2294" t="s">
        <v>4662</v>
      </c>
      <c r="G828" s="2294">
        <v>0.47</v>
      </c>
      <c r="H828" s="2294" t="s">
        <v>4569</v>
      </c>
      <c r="I828" s="2284"/>
      <c r="J828" s="2284"/>
      <c r="K828" s="2282"/>
    </row>
    <row r="829" spans="1:11" s="2242" customFormat="1" ht="15" customHeight="1" x14ac:dyDescent="0.2">
      <c r="A829" s="2405"/>
      <c r="C829" s="2292" t="s">
        <v>4663</v>
      </c>
      <c r="D829" s="2293">
        <v>0.28000000000000003</v>
      </c>
      <c r="E829" s="2294" t="s">
        <v>4659</v>
      </c>
      <c r="F829" s="2294" t="s">
        <v>4664</v>
      </c>
      <c r="G829" s="2294">
        <v>0.47</v>
      </c>
      <c r="H829" s="2294" t="s">
        <v>4569</v>
      </c>
      <c r="I829" s="2284"/>
      <c r="J829" s="2284"/>
      <c r="K829" s="2282"/>
    </row>
    <row r="830" spans="1:11" s="2242" customFormat="1" ht="15" customHeight="1" x14ac:dyDescent="0.2">
      <c r="A830" s="2405"/>
      <c r="C830" s="2292" t="s">
        <v>4665</v>
      </c>
      <c r="D830" s="2293">
        <v>0.28000000000000003</v>
      </c>
      <c r="E830" s="2294" t="s">
        <v>4659</v>
      </c>
      <c r="F830" s="2294" t="s">
        <v>4666</v>
      </c>
      <c r="G830" s="2294">
        <v>0.47</v>
      </c>
      <c r="H830" s="2294" t="s">
        <v>4569</v>
      </c>
      <c r="I830" s="2284"/>
      <c r="J830" s="2284"/>
      <c r="K830" s="2282"/>
    </row>
    <row r="831" spans="1:11" s="2242" customFormat="1" ht="15" customHeight="1" x14ac:dyDescent="0.2">
      <c r="A831" s="2405"/>
      <c r="C831" s="2292" t="s">
        <v>4667</v>
      </c>
      <c r="D831" s="2293">
        <v>0.28000000000000003</v>
      </c>
      <c r="E831" s="2294" t="s">
        <v>4659</v>
      </c>
      <c r="F831" s="2294" t="s">
        <v>4668</v>
      </c>
      <c r="G831" s="2294">
        <v>0.47</v>
      </c>
      <c r="H831" s="2294" t="s">
        <v>4569</v>
      </c>
      <c r="I831" s="2284"/>
      <c r="J831" s="2284"/>
      <c r="K831" s="2282"/>
    </row>
    <row r="832" spans="1:11" s="2242" customFormat="1" ht="15" customHeight="1" x14ac:dyDescent="0.2">
      <c r="A832" s="2405"/>
      <c r="C832" s="2292" t="s">
        <v>4669</v>
      </c>
      <c r="D832" s="2293">
        <v>0.28000000000000003</v>
      </c>
      <c r="E832" s="2294" t="s">
        <v>4659</v>
      </c>
      <c r="F832" s="2294" t="s">
        <v>4670</v>
      </c>
      <c r="G832" s="2294">
        <v>0.47</v>
      </c>
      <c r="H832" s="2294" t="s">
        <v>4569</v>
      </c>
      <c r="I832" s="2284"/>
      <c r="J832" s="2284"/>
      <c r="K832" s="2282"/>
    </row>
    <row r="833" spans="1:11" s="2242" customFormat="1" ht="15" customHeight="1" x14ac:dyDescent="0.2">
      <c r="A833" s="2405"/>
      <c r="C833" s="2292" t="s">
        <v>4671</v>
      </c>
      <c r="D833" s="2293">
        <v>0.28000000000000003</v>
      </c>
      <c r="E833" s="2294" t="s">
        <v>4659</v>
      </c>
      <c r="F833" s="2294" t="s">
        <v>4672</v>
      </c>
      <c r="G833" s="2294">
        <v>0.47</v>
      </c>
      <c r="H833" s="2294" t="s">
        <v>4569</v>
      </c>
      <c r="I833" s="2284"/>
      <c r="J833" s="2284"/>
      <c r="K833" s="2282"/>
    </row>
    <row r="834" spans="1:11" s="2242" customFormat="1" ht="15" customHeight="1" x14ac:dyDescent="0.2">
      <c r="A834" s="2405"/>
      <c r="C834" s="2292" t="s">
        <v>4673</v>
      </c>
      <c r="D834" s="2293">
        <v>0.28000000000000003</v>
      </c>
      <c r="E834" s="2294" t="s">
        <v>4659</v>
      </c>
      <c r="F834" s="2294" t="s">
        <v>4674</v>
      </c>
      <c r="G834" s="2294">
        <v>0.47</v>
      </c>
      <c r="H834" s="2294" t="s">
        <v>4569</v>
      </c>
      <c r="I834" s="2284"/>
      <c r="J834" s="2284"/>
      <c r="K834" s="2282"/>
    </row>
    <row r="835" spans="1:11" s="2242" customFormat="1" ht="15" customHeight="1" x14ac:dyDescent="0.2">
      <c r="A835" s="2405"/>
      <c r="C835" s="2292" t="s">
        <v>4675</v>
      </c>
      <c r="D835" s="2293">
        <v>0.28000000000000003</v>
      </c>
      <c r="E835" s="2294" t="s">
        <v>4659</v>
      </c>
      <c r="F835" s="2294" t="s">
        <v>4676</v>
      </c>
      <c r="G835" s="2294">
        <v>0.47</v>
      </c>
      <c r="H835" s="2294" t="s">
        <v>4569</v>
      </c>
      <c r="I835" s="2284"/>
      <c r="J835" s="2284"/>
      <c r="K835" s="2282"/>
    </row>
    <row r="836" spans="1:11" s="2242" customFormat="1" ht="15" customHeight="1" x14ac:dyDescent="0.2">
      <c r="A836" s="2405"/>
      <c r="C836" s="2292" t="s">
        <v>4677</v>
      </c>
      <c r="D836" s="2293">
        <v>0.28000000000000003</v>
      </c>
      <c r="E836" s="2294" t="s">
        <v>4659</v>
      </c>
      <c r="F836" s="2294" t="s">
        <v>4678</v>
      </c>
      <c r="G836" s="2294">
        <v>0.47</v>
      </c>
      <c r="H836" s="2294" t="s">
        <v>4569</v>
      </c>
      <c r="I836" s="2284"/>
      <c r="J836" s="2284"/>
      <c r="K836" s="2282"/>
    </row>
    <row r="837" spans="1:11" s="2242" customFormat="1" ht="15" customHeight="1" x14ac:dyDescent="0.2">
      <c r="A837" s="2405"/>
      <c r="C837" s="2292" t="s">
        <v>4679</v>
      </c>
      <c r="D837" s="2293">
        <v>0.28000000000000003</v>
      </c>
      <c r="E837" s="2294" t="s">
        <v>4659</v>
      </c>
      <c r="F837" s="2294" t="s">
        <v>4680</v>
      </c>
      <c r="G837" s="2294">
        <v>0.47</v>
      </c>
      <c r="H837" s="2294" t="s">
        <v>4569</v>
      </c>
      <c r="I837" s="2284"/>
      <c r="J837" s="2284"/>
      <c r="K837" s="2282"/>
    </row>
    <row r="838" spans="1:11" s="2242" customFormat="1" ht="15" customHeight="1" x14ac:dyDescent="0.2">
      <c r="A838" s="2405"/>
      <c r="C838" s="2292" t="s">
        <v>4681</v>
      </c>
      <c r="D838" s="2293">
        <v>0.28000000000000003</v>
      </c>
      <c r="E838" s="2294" t="s">
        <v>4659</v>
      </c>
      <c r="F838" s="2294" t="s">
        <v>4682</v>
      </c>
      <c r="G838" s="2294">
        <v>0.47</v>
      </c>
      <c r="H838" s="2294" t="s">
        <v>4569</v>
      </c>
      <c r="I838" s="2284"/>
      <c r="J838" s="2284"/>
      <c r="K838" s="2282"/>
    </row>
    <row r="839" spans="1:11" s="2242" customFormat="1" ht="15" customHeight="1" x14ac:dyDescent="0.2">
      <c r="A839" s="2405"/>
      <c r="C839" s="2292" t="s">
        <v>4683</v>
      </c>
      <c r="D839" s="2293">
        <v>0.28000000000000003</v>
      </c>
      <c r="E839" s="2294" t="s">
        <v>4659</v>
      </c>
      <c r="F839" s="2294" t="s">
        <v>4684</v>
      </c>
      <c r="G839" s="2294">
        <v>0.47</v>
      </c>
      <c r="H839" s="2294" t="s">
        <v>4569</v>
      </c>
      <c r="I839" s="2284"/>
      <c r="J839" s="2284"/>
      <c r="K839" s="2282"/>
    </row>
    <row r="840" spans="1:11" s="2242" customFormat="1" ht="15" customHeight="1" x14ac:dyDescent="0.2">
      <c r="A840" s="2405"/>
      <c r="C840" s="2292" t="s">
        <v>4685</v>
      </c>
      <c r="D840" s="2293">
        <v>0.28000000000000003</v>
      </c>
      <c r="E840" s="2294" t="s">
        <v>4659</v>
      </c>
      <c r="F840" s="2294" t="s">
        <v>4686</v>
      </c>
      <c r="G840" s="2294">
        <v>0.47</v>
      </c>
      <c r="H840" s="2294" t="s">
        <v>4569</v>
      </c>
      <c r="I840" s="2284"/>
      <c r="J840" s="2284"/>
      <c r="K840" s="2282"/>
    </row>
    <row r="841" spans="1:11" s="2242" customFormat="1" ht="15" customHeight="1" x14ac:dyDescent="0.2">
      <c r="A841" s="2405"/>
      <c r="C841" s="2292" t="s">
        <v>4687</v>
      </c>
      <c r="D841" s="2293">
        <v>0.28000000000000003</v>
      </c>
      <c r="E841" s="2294" t="s">
        <v>4659</v>
      </c>
      <c r="F841" s="2294" t="s">
        <v>4688</v>
      </c>
      <c r="G841" s="2294">
        <v>0.47</v>
      </c>
      <c r="H841" s="2294" t="s">
        <v>4569</v>
      </c>
      <c r="I841" s="2284"/>
      <c r="J841" s="2284"/>
      <c r="K841" s="2282"/>
    </row>
    <row r="842" spans="1:11" s="2242" customFormat="1" ht="15" customHeight="1" x14ac:dyDescent="0.2">
      <c r="A842" s="2405"/>
      <c r="C842" s="2292" t="s">
        <v>4689</v>
      </c>
      <c r="D842" s="2293">
        <v>0.28000000000000003</v>
      </c>
      <c r="E842" s="2294" t="s">
        <v>4659</v>
      </c>
      <c r="F842" s="2294" t="s">
        <v>4690</v>
      </c>
      <c r="G842" s="2294">
        <v>0.47</v>
      </c>
      <c r="H842" s="2294" t="s">
        <v>4569</v>
      </c>
      <c r="I842" s="2284"/>
      <c r="J842" s="2284"/>
      <c r="K842" s="2282"/>
    </row>
    <row r="843" spans="1:11" s="2242" customFormat="1" ht="15" customHeight="1" x14ac:dyDescent="0.2">
      <c r="A843" s="2405"/>
      <c r="C843" s="2292" t="s">
        <v>4691</v>
      </c>
      <c r="D843" s="2293">
        <v>0.28000000000000003</v>
      </c>
      <c r="E843" s="2294" t="s">
        <v>4659</v>
      </c>
      <c r="F843" s="2294" t="s">
        <v>4692</v>
      </c>
      <c r="G843" s="2294">
        <v>0.47</v>
      </c>
      <c r="H843" s="2294" t="s">
        <v>4569</v>
      </c>
      <c r="I843" s="2284"/>
      <c r="J843" s="2284"/>
      <c r="K843" s="2282"/>
    </row>
    <row r="844" spans="1:11" s="2242" customFormat="1" ht="15" customHeight="1" x14ac:dyDescent="0.2">
      <c r="A844" s="2405"/>
      <c r="C844" s="2292" t="s">
        <v>4693</v>
      </c>
      <c r="D844" s="2293">
        <v>0.28000000000000003</v>
      </c>
      <c r="E844" s="2294" t="s">
        <v>4659</v>
      </c>
      <c r="F844" s="2294" t="s">
        <v>4694</v>
      </c>
      <c r="G844" s="2294">
        <v>0.47</v>
      </c>
      <c r="H844" s="2294" t="s">
        <v>4569</v>
      </c>
      <c r="I844" s="2284"/>
      <c r="J844" s="2284"/>
      <c r="K844" s="2282"/>
    </row>
    <row r="845" spans="1:11" s="2242" customFormat="1" ht="15" customHeight="1" x14ac:dyDescent="0.2">
      <c r="A845" s="2405"/>
      <c r="C845" s="2292" t="s">
        <v>4695</v>
      </c>
      <c r="D845" s="2293">
        <v>0.28000000000000003</v>
      </c>
      <c r="E845" s="2294" t="s">
        <v>4659</v>
      </c>
      <c r="F845" s="2294" t="s">
        <v>4696</v>
      </c>
      <c r="G845" s="2294">
        <v>0.47</v>
      </c>
      <c r="H845" s="2294" t="s">
        <v>4569</v>
      </c>
      <c r="I845" s="2284"/>
      <c r="J845" s="2284"/>
      <c r="K845" s="2282"/>
    </row>
    <row r="846" spans="1:11" s="2242" customFormat="1" ht="15" customHeight="1" x14ac:dyDescent="0.2">
      <c r="A846" s="2405"/>
      <c r="C846" s="2292" t="s">
        <v>4697</v>
      </c>
      <c r="D846" s="2293">
        <v>0.28000000000000003</v>
      </c>
      <c r="E846" s="2294" t="s">
        <v>4659</v>
      </c>
      <c r="F846" s="2294" t="s">
        <v>4698</v>
      </c>
      <c r="G846" s="2294">
        <v>0.47</v>
      </c>
      <c r="H846" s="2294" t="s">
        <v>4569</v>
      </c>
      <c r="I846" s="2284"/>
      <c r="J846" s="2284"/>
      <c r="K846" s="2282"/>
    </row>
    <row r="847" spans="1:11" s="2242" customFormat="1" ht="15" customHeight="1" x14ac:dyDescent="0.2">
      <c r="A847" s="2405"/>
      <c r="C847" s="2292" t="s">
        <v>4699</v>
      </c>
      <c r="D847" s="2293">
        <v>0.28000000000000003</v>
      </c>
      <c r="E847" s="2294" t="s">
        <v>4659</v>
      </c>
      <c r="F847" s="2294" t="s">
        <v>4700</v>
      </c>
      <c r="G847" s="2294">
        <v>0.47</v>
      </c>
      <c r="H847" s="2294" t="s">
        <v>4569</v>
      </c>
      <c r="I847" s="2284"/>
      <c r="J847" s="2284"/>
      <c r="K847" s="2282"/>
    </row>
    <row r="848" spans="1:11" s="2242" customFormat="1" ht="15" customHeight="1" x14ac:dyDescent="0.2">
      <c r="A848" s="2405"/>
      <c r="C848" s="2292" t="s">
        <v>4701</v>
      </c>
      <c r="D848" s="2293">
        <v>0.28000000000000003</v>
      </c>
      <c r="E848" s="2294" t="s">
        <v>4659</v>
      </c>
      <c r="F848" s="2294" t="s">
        <v>4702</v>
      </c>
      <c r="G848" s="2294">
        <v>0.47</v>
      </c>
      <c r="H848" s="2294" t="s">
        <v>4569</v>
      </c>
      <c r="I848" s="2284"/>
      <c r="J848" s="2284"/>
      <c r="K848" s="2282"/>
    </row>
    <row r="849" spans="1:11" s="2242" customFormat="1" ht="15" customHeight="1" x14ac:dyDescent="0.2">
      <c r="A849" s="2405"/>
      <c r="C849" s="2292" t="s">
        <v>4703</v>
      </c>
      <c r="D849" s="2293">
        <v>0.28000000000000003</v>
      </c>
      <c r="E849" s="2294" t="s">
        <v>4659</v>
      </c>
      <c r="F849" s="2294" t="s">
        <v>4704</v>
      </c>
      <c r="G849" s="2294">
        <v>0.47</v>
      </c>
      <c r="H849" s="2294" t="s">
        <v>4569</v>
      </c>
      <c r="I849" s="2284"/>
      <c r="J849" s="2284"/>
      <c r="K849" s="2282"/>
    </row>
    <row r="850" spans="1:11" s="2242" customFormat="1" ht="15" customHeight="1" x14ac:dyDescent="0.2">
      <c r="A850" s="2405"/>
      <c r="C850" s="2292" t="s">
        <v>3231</v>
      </c>
      <c r="D850" s="2293">
        <v>0.28000000000000003</v>
      </c>
      <c r="E850" s="2294" t="s">
        <v>4659</v>
      </c>
      <c r="F850" s="2294" t="s">
        <v>4705</v>
      </c>
      <c r="G850" s="2294">
        <v>0.47</v>
      </c>
      <c r="H850" s="2294" t="s">
        <v>4569</v>
      </c>
      <c r="I850" s="2284"/>
      <c r="J850" s="2284"/>
      <c r="K850" s="2282"/>
    </row>
    <row r="851" spans="1:11" s="2242" customFormat="1" ht="15" customHeight="1" x14ac:dyDescent="0.2">
      <c r="A851" s="2405"/>
      <c r="C851" s="2292" t="s">
        <v>4706</v>
      </c>
      <c r="D851" s="2293">
        <v>0.28000000000000003</v>
      </c>
      <c r="E851" s="2294" t="s">
        <v>4659</v>
      </c>
      <c r="F851" s="2294" t="s">
        <v>4707</v>
      </c>
      <c r="G851" s="2294">
        <v>0.47</v>
      </c>
      <c r="H851" s="2294" t="s">
        <v>4569</v>
      </c>
      <c r="I851" s="2284"/>
      <c r="J851" s="2284"/>
      <c r="K851" s="2282"/>
    </row>
    <row r="852" spans="1:11" s="2242" customFormat="1" ht="15" customHeight="1" x14ac:dyDescent="0.2">
      <c r="A852" s="2405"/>
      <c r="C852" s="2292" t="s">
        <v>4708</v>
      </c>
      <c r="D852" s="2293">
        <v>0.28000000000000003</v>
      </c>
      <c r="E852" s="2294" t="s">
        <v>4659</v>
      </c>
      <c r="F852" s="2294" t="s">
        <v>4709</v>
      </c>
      <c r="G852" s="2294">
        <v>0.47</v>
      </c>
      <c r="H852" s="2294" t="s">
        <v>4569</v>
      </c>
      <c r="I852" s="2284"/>
      <c r="J852" s="2284"/>
      <c r="K852" s="2282"/>
    </row>
    <row r="853" spans="1:11" s="2242" customFormat="1" ht="15" customHeight="1" x14ac:dyDescent="0.2">
      <c r="A853" s="2405"/>
      <c r="C853" s="2292" t="s">
        <v>4710</v>
      </c>
      <c r="D853" s="2293">
        <v>0.28000000000000003</v>
      </c>
      <c r="E853" s="2294" t="s">
        <v>4659</v>
      </c>
      <c r="F853" s="2294" t="s">
        <v>4711</v>
      </c>
      <c r="G853" s="2294">
        <v>0.47</v>
      </c>
      <c r="H853" s="2294" t="s">
        <v>4569</v>
      </c>
      <c r="I853" s="2284"/>
      <c r="J853" s="2284"/>
      <c r="K853" s="2282"/>
    </row>
    <row r="854" spans="1:11" s="2242" customFormat="1" ht="15" customHeight="1" x14ac:dyDescent="0.2">
      <c r="A854" s="2405"/>
      <c r="C854" s="2292" t="s">
        <v>4712</v>
      </c>
      <c r="D854" s="2293">
        <v>0.28000000000000003</v>
      </c>
      <c r="E854" s="2294" t="s">
        <v>4659</v>
      </c>
      <c r="F854" s="2294" t="s">
        <v>4713</v>
      </c>
      <c r="G854" s="2294">
        <v>0.47</v>
      </c>
      <c r="H854" s="2294" t="s">
        <v>4569</v>
      </c>
      <c r="I854" s="2284"/>
      <c r="J854" s="2284"/>
      <c r="K854" s="2282"/>
    </row>
    <row r="855" spans="1:11" s="2242" customFormat="1" ht="15" customHeight="1" x14ac:dyDescent="0.2">
      <c r="A855" s="2405"/>
      <c r="C855" s="2292" t="s">
        <v>4714</v>
      </c>
      <c r="D855" s="2293">
        <v>0.28000000000000003</v>
      </c>
      <c r="E855" s="2294" t="s">
        <v>4659</v>
      </c>
      <c r="F855" s="2294" t="s">
        <v>4715</v>
      </c>
      <c r="G855" s="2294">
        <v>0.47</v>
      </c>
      <c r="H855" s="2294" t="s">
        <v>4569</v>
      </c>
      <c r="I855" s="2284"/>
      <c r="J855" s="2284"/>
      <c r="K855" s="2282"/>
    </row>
    <row r="856" spans="1:11" s="2242" customFormat="1" ht="15" customHeight="1" x14ac:dyDescent="0.2">
      <c r="A856" s="2405"/>
      <c r="C856" s="2292" t="s">
        <v>4716</v>
      </c>
      <c r="D856" s="2293">
        <v>0.28000000000000003</v>
      </c>
      <c r="E856" s="2294" t="s">
        <v>4659</v>
      </c>
      <c r="F856" s="2294" t="s">
        <v>4717</v>
      </c>
      <c r="G856" s="2294">
        <v>0.47</v>
      </c>
      <c r="H856" s="2294" t="s">
        <v>4569</v>
      </c>
      <c r="I856" s="2284"/>
      <c r="J856" s="2284"/>
      <c r="K856" s="2282"/>
    </row>
    <row r="857" spans="1:11" s="2242" customFormat="1" ht="15" customHeight="1" x14ac:dyDescent="0.2">
      <c r="A857" s="2405"/>
      <c r="C857" s="2292" t="s">
        <v>4718</v>
      </c>
      <c r="D857" s="2293">
        <v>0.28000000000000003</v>
      </c>
      <c r="E857" s="2294" t="s">
        <v>4659</v>
      </c>
      <c r="F857" s="2294" t="s">
        <v>4719</v>
      </c>
      <c r="G857" s="2294">
        <v>0.47</v>
      </c>
      <c r="H857" s="2294" t="s">
        <v>4569</v>
      </c>
      <c r="I857" s="2284"/>
      <c r="J857" s="2284"/>
      <c r="K857" s="2282"/>
    </row>
    <row r="858" spans="1:11" s="2242" customFormat="1" ht="15" customHeight="1" x14ac:dyDescent="0.2">
      <c r="A858" s="2405"/>
      <c r="C858" s="2292" t="s">
        <v>4720</v>
      </c>
      <c r="D858" s="2293">
        <v>0.47</v>
      </c>
      <c r="E858" s="2294" t="s">
        <v>4569</v>
      </c>
      <c r="F858" s="2294" t="s">
        <v>4721</v>
      </c>
      <c r="G858" s="2294">
        <v>0.47</v>
      </c>
      <c r="H858" s="2294" t="s">
        <v>4569</v>
      </c>
      <c r="I858" s="2284"/>
      <c r="J858" s="2284"/>
      <c r="K858" s="2282"/>
    </row>
    <row r="859" spans="1:11" s="2242" customFormat="1" ht="15" customHeight="1" x14ac:dyDescent="0.2">
      <c r="A859" s="2405"/>
      <c r="C859" s="2292" t="s">
        <v>4722</v>
      </c>
      <c r="D859" s="2293">
        <v>0.47</v>
      </c>
      <c r="E859" s="2294" t="s">
        <v>4569</v>
      </c>
      <c r="F859" s="2294" t="s">
        <v>4723</v>
      </c>
      <c r="G859" s="2294">
        <v>0.47</v>
      </c>
      <c r="H859" s="2294" t="s">
        <v>4569</v>
      </c>
      <c r="I859" s="2284"/>
      <c r="J859" s="2284"/>
      <c r="K859" s="2282"/>
    </row>
    <row r="860" spans="1:11" s="2242" customFormat="1" ht="15" customHeight="1" x14ac:dyDescent="0.2">
      <c r="A860" s="2405"/>
      <c r="C860" s="2292" t="s">
        <v>4724</v>
      </c>
      <c r="D860" s="2293">
        <v>0.47</v>
      </c>
      <c r="E860" s="2294" t="s">
        <v>4569</v>
      </c>
      <c r="F860" s="2294" t="s">
        <v>4725</v>
      </c>
      <c r="G860" s="2294">
        <v>0.47</v>
      </c>
      <c r="H860" s="2294" t="s">
        <v>4569</v>
      </c>
      <c r="I860" s="2284"/>
      <c r="J860" s="2284"/>
      <c r="K860" s="2282"/>
    </row>
    <row r="861" spans="1:11" s="2242" customFormat="1" ht="15" customHeight="1" x14ac:dyDescent="0.2">
      <c r="A861" s="2405"/>
      <c r="C861" s="2292" t="s">
        <v>4726</v>
      </c>
      <c r="D861" s="2293">
        <v>0.47</v>
      </c>
      <c r="E861" s="2294" t="s">
        <v>4569</v>
      </c>
      <c r="F861" s="2294" t="s">
        <v>4727</v>
      </c>
      <c r="G861" s="2294">
        <v>0.47</v>
      </c>
      <c r="H861" s="2294" t="s">
        <v>4569</v>
      </c>
      <c r="I861" s="2284"/>
      <c r="J861" s="2284"/>
      <c r="K861" s="2282"/>
    </row>
    <row r="862" spans="1:11" s="2242" customFormat="1" ht="15" customHeight="1" x14ac:dyDescent="0.2">
      <c r="A862" s="2405"/>
      <c r="C862" s="2292" t="s">
        <v>4728</v>
      </c>
      <c r="D862" s="2293">
        <v>0.47</v>
      </c>
      <c r="E862" s="2294" t="s">
        <v>4569</v>
      </c>
      <c r="F862" s="2294" t="s">
        <v>4729</v>
      </c>
      <c r="G862" s="2294">
        <v>0.47</v>
      </c>
      <c r="H862" s="2294" t="s">
        <v>4569</v>
      </c>
      <c r="I862" s="2284"/>
      <c r="J862" s="2284"/>
      <c r="K862" s="2282"/>
    </row>
    <row r="863" spans="1:11" s="2242" customFormat="1" ht="15" customHeight="1" x14ac:dyDescent="0.2">
      <c r="A863" s="2405"/>
      <c r="C863" s="2292" t="s">
        <v>4730</v>
      </c>
      <c r="D863" s="2293">
        <v>0.47</v>
      </c>
      <c r="E863" s="2294" t="s">
        <v>4569</v>
      </c>
      <c r="F863" s="2294" t="s">
        <v>4731</v>
      </c>
      <c r="G863" s="2294">
        <v>0.47</v>
      </c>
      <c r="H863" s="2294" t="s">
        <v>4569</v>
      </c>
      <c r="I863" s="2284"/>
      <c r="J863" s="2284"/>
      <c r="K863" s="2282"/>
    </row>
    <row r="864" spans="1:11" s="2242" customFormat="1" ht="15" customHeight="1" x14ac:dyDescent="0.2">
      <c r="A864" s="2405"/>
      <c r="C864" s="2292" t="s">
        <v>4732</v>
      </c>
      <c r="D864" s="2293">
        <v>0.47</v>
      </c>
      <c r="E864" s="2294" t="s">
        <v>4569</v>
      </c>
      <c r="F864" s="2294" t="s">
        <v>4733</v>
      </c>
      <c r="G864" s="2294">
        <v>0.47</v>
      </c>
      <c r="H864" s="2294" t="s">
        <v>4569</v>
      </c>
      <c r="I864" s="2284"/>
      <c r="J864" s="2284"/>
      <c r="K864" s="2282"/>
    </row>
    <row r="865" spans="1:11" s="2242" customFormat="1" ht="15" customHeight="1" x14ac:dyDescent="0.2">
      <c r="A865" s="2405"/>
      <c r="C865" s="2292" t="s">
        <v>4734</v>
      </c>
      <c r="D865" s="2293">
        <v>0.47</v>
      </c>
      <c r="E865" s="2294" t="s">
        <v>4569</v>
      </c>
      <c r="F865" s="2294" t="s">
        <v>4735</v>
      </c>
      <c r="G865" s="2294">
        <v>0.47</v>
      </c>
      <c r="H865" s="2294" t="s">
        <v>4569</v>
      </c>
      <c r="I865" s="2284"/>
      <c r="J865" s="2284"/>
      <c r="K865" s="2282"/>
    </row>
    <row r="866" spans="1:11" s="2242" customFormat="1" ht="15" customHeight="1" x14ac:dyDescent="0.2">
      <c r="A866" s="2405"/>
      <c r="C866" s="2292" t="s">
        <v>4736</v>
      </c>
      <c r="D866" s="2293">
        <v>0.47</v>
      </c>
      <c r="E866" s="2294" t="s">
        <v>4569</v>
      </c>
      <c r="F866" s="2294" t="s">
        <v>4737</v>
      </c>
      <c r="G866" s="2294">
        <v>0.47</v>
      </c>
      <c r="H866" s="2294" t="s">
        <v>4569</v>
      </c>
      <c r="I866" s="2284"/>
      <c r="J866" s="2284"/>
      <c r="K866" s="2282"/>
    </row>
    <row r="867" spans="1:11" s="2242" customFormat="1" ht="15" customHeight="1" x14ac:dyDescent="0.2">
      <c r="A867" s="2405"/>
      <c r="C867" s="2292" t="s">
        <v>4738</v>
      </c>
      <c r="D867" s="2293">
        <v>0.47</v>
      </c>
      <c r="E867" s="2294" t="s">
        <v>4569</v>
      </c>
      <c r="F867" s="2294" t="s">
        <v>4739</v>
      </c>
      <c r="G867" s="2294">
        <v>0.47</v>
      </c>
      <c r="H867" s="2294" t="s">
        <v>4569</v>
      </c>
      <c r="I867" s="2284"/>
      <c r="J867" s="2284"/>
      <c r="K867" s="2282"/>
    </row>
    <row r="868" spans="1:11" s="2242" customFormat="1" ht="15" customHeight="1" x14ac:dyDescent="0.2">
      <c r="A868" s="2405"/>
      <c r="C868" s="2292" t="s">
        <v>4740</v>
      </c>
      <c r="D868" s="2293">
        <v>0.47</v>
      </c>
      <c r="E868" s="2294" t="s">
        <v>4569</v>
      </c>
      <c r="F868" s="2294" t="s">
        <v>4741</v>
      </c>
      <c r="G868" s="2294">
        <v>0.47</v>
      </c>
      <c r="H868" s="2294" t="s">
        <v>4569</v>
      </c>
      <c r="I868" s="2284"/>
      <c r="J868" s="2284"/>
      <c r="K868" s="2282"/>
    </row>
    <row r="869" spans="1:11" s="2242" customFormat="1" ht="15" customHeight="1" x14ac:dyDescent="0.2">
      <c r="A869" s="2405"/>
      <c r="C869" s="2292" t="s">
        <v>4742</v>
      </c>
      <c r="D869" s="2293">
        <v>0.47</v>
      </c>
      <c r="E869" s="2294" t="s">
        <v>4569</v>
      </c>
      <c r="F869" s="2294" t="s">
        <v>4743</v>
      </c>
      <c r="G869" s="2294">
        <v>0.47</v>
      </c>
      <c r="H869" s="2294" t="s">
        <v>4569</v>
      </c>
      <c r="I869" s="2284"/>
      <c r="J869" s="2284"/>
      <c r="K869" s="2282"/>
    </row>
    <row r="870" spans="1:11" s="2242" customFormat="1" ht="15" customHeight="1" x14ac:dyDescent="0.2">
      <c r="A870" s="2405"/>
      <c r="C870" s="2292" t="s">
        <v>4744</v>
      </c>
      <c r="D870" s="2293">
        <v>0.47</v>
      </c>
      <c r="E870" s="2294" t="s">
        <v>4569</v>
      </c>
      <c r="F870" s="2294" t="s">
        <v>4745</v>
      </c>
      <c r="G870" s="2294">
        <v>0.47</v>
      </c>
      <c r="H870" s="2294" t="s">
        <v>4569</v>
      </c>
      <c r="I870" s="2284"/>
      <c r="J870" s="2284"/>
      <c r="K870" s="2282"/>
    </row>
    <row r="871" spans="1:11" s="2242" customFormat="1" ht="15" customHeight="1" x14ac:dyDescent="0.2">
      <c r="A871" s="2405"/>
      <c r="C871" s="2292" t="s">
        <v>4746</v>
      </c>
      <c r="D871" s="2293">
        <v>0.47</v>
      </c>
      <c r="E871" s="2294" t="s">
        <v>4569</v>
      </c>
      <c r="F871" s="2294" t="s">
        <v>4747</v>
      </c>
      <c r="G871" s="2294">
        <v>0.47</v>
      </c>
      <c r="H871" s="2294" t="s">
        <v>4569</v>
      </c>
      <c r="I871" s="2284"/>
      <c r="J871" s="2284"/>
      <c r="K871" s="2282"/>
    </row>
    <row r="872" spans="1:11" s="2242" customFormat="1" ht="15" customHeight="1" x14ac:dyDescent="0.2">
      <c r="A872" s="2405"/>
      <c r="C872" s="2292" t="s">
        <v>4748</v>
      </c>
      <c r="D872" s="2293">
        <v>0.47</v>
      </c>
      <c r="E872" s="2294" t="s">
        <v>4569</v>
      </c>
      <c r="F872" s="2294" t="s">
        <v>4749</v>
      </c>
      <c r="G872" s="2294">
        <v>0.47</v>
      </c>
      <c r="H872" s="2294" t="s">
        <v>4569</v>
      </c>
      <c r="I872" s="2284"/>
      <c r="J872" s="2284"/>
      <c r="K872" s="2282"/>
    </row>
    <row r="873" spans="1:11" s="2242" customFormat="1" ht="58.5" customHeight="1" x14ac:dyDescent="0.2">
      <c r="A873" s="2405"/>
      <c r="C873" s="2292" t="s">
        <v>4750</v>
      </c>
      <c r="D873" s="2293">
        <v>0.47</v>
      </c>
      <c r="E873" s="2294" t="s">
        <v>4569</v>
      </c>
      <c r="F873" s="2294" t="s">
        <v>4751</v>
      </c>
      <c r="G873" s="2294">
        <v>0.47</v>
      </c>
      <c r="H873" s="2294" t="s">
        <v>4569</v>
      </c>
      <c r="I873" s="2284"/>
      <c r="J873" s="2284"/>
      <c r="K873" s="2282"/>
    </row>
    <row r="874" spans="1:11" s="2242" customFormat="1" ht="42" customHeight="1" x14ac:dyDescent="0.2">
      <c r="A874" s="2405"/>
      <c r="C874" s="2292" t="s">
        <v>4752</v>
      </c>
      <c r="D874" s="2293">
        <v>0.47</v>
      </c>
      <c r="E874" s="2294" t="s">
        <v>4569</v>
      </c>
      <c r="F874" s="2294" t="s">
        <v>4753</v>
      </c>
      <c r="G874" s="2294">
        <v>0.47</v>
      </c>
      <c r="H874" s="2294" t="s">
        <v>4569</v>
      </c>
      <c r="I874" s="2284"/>
      <c r="J874" s="2284"/>
      <c r="K874" s="2282"/>
    </row>
    <row r="875" spans="1:11" s="2242" customFormat="1" ht="15" customHeight="1" x14ac:dyDescent="0.2">
      <c r="A875" s="2405"/>
      <c r="C875" s="2292" t="s">
        <v>4754</v>
      </c>
      <c r="D875" s="2293">
        <v>0.47</v>
      </c>
      <c r="E875" s="2294" t="s">
        <v>4569</v>
      </c>
      <c r="F875" s="2294" t="s">
        <v>4755</v>
      </c>
      <c r="G875" s="2294">
        <v>0.47</v>
      </c>
      <c r="H875" s="2294" t="s">
        <v>4569</v>
      </c>
      <c r="I875" s="2284"/>
      <c r="J875" s="2284"/>
      <c r="K875" s="2282"/>
    </row>
    <row r="876" spans="1:11" s="2242" customFormat="1" ht="37.5" customHeight="1" x14ac:dyDescent="0.2">
      <c r="A876" s="2405"/>
      <c r="C876" s="2292" t="s">
        <v>4756</v>
      </c>
      <c r="D876" s="2293">
        <v>0.47</v>
      </c>
      <c r="E876" s="2294" t="s">
        <v>4569</v>
      </c>
      <c r="F876" s="2294" t="s">
        <v>4725</v>
      </c>
      <c r="G876" s="2294">
        <v>0.47</v>
      </c>
      <c r="H876" s="2294" t="s">
        <v>4569</v>
      </c>
      <c r="I876" s="2284"/>
      <c r="J876" s="2284"/>
      <c r="K876" s="2282"/>
    </row>
    <row r="877" spans="1:11" s="2242" customFormat="1" ht="50.25" customHeight="1" x14ac:dyDescent="0.2">
      <c r="A877" s="2405"/>
      <c r="C877" s="2292" t="s">
        <v>4757</v>
      </c>
      <c r="D877" s="2293">
        <v>0.47</v>
      </c>
      <c r="E877" s="2294" t="s">
        <v>4569</v>
      </c>
      <c r="F877" s="2294" t="s">
        <v>4758</v>
      </c>
      <c r="G877" s="2294">
        <v>0.47</v>
      </c>
      <c r="H877" s="2294" t="s">
        <v>4569</v>
      </c>
      <c r="I877" s="2284"/>
      <c r="J877" s="2284"/>
      <c r="K877" s="2282"/>
    </row>
    <row r="878" spans="1:11" s="2242" customFormat="1" ht="19.5" customHeight="1" x14ac:dyDescent="0.2">
      <c r="A878" s="2405"/>
      <c r="C878" s="2292" t="s">
        <v>4759</v>
      </c>
      <c r="D878" s="2293">
        <v>0.47</v>
      </c>
      <c r="E878" s="2294" t="s">
        <v>4569</v>
      </c>
      <c r="F878" s="2294" t="s">
        <v>4760</v>
      </c>
      <c r="G878" s="2294">
        <v>0.47</v>
      </c>
      <c r="H878" s="2294" t="s">
        <v>4569</v>
      </c>
      <c r="I878" s="2284"/>
      <c r="J878" s="2284"/>
      <c r="K878" s="2282"/>
    </row>
    <row r="879" spans="1:11" s="2242" customFormat="1" ht="15" customHeight="1" x14ac:dyDescent="0.2">
      <c r="A879" s="2405"/>
      <c r="C879" s="2292" t="s">
        <v>4761</v>
      </c>
      <c r="D879" s="2293">
        <v>0.47</v>
      </c>
      <c r="E879" s="2294" t="s">
        <v>4569</v>
      </c>
      <c r="F879" s="2294" t="s">
        <v>4762</v>
      </c>
      <c r="G879" s="2294">
        <v>0.47</v>
      </c>
      <c r="H879" s="2294" t="s">
        <v>4569</v>
      </c>
      <c r="I879" s="2284"/>
      <c r="J879" s="2284"/>
      <c r="K879" s="2282"/>
    </row>
    <row r="880" spans="1:11" s="2242" customFormat="1" ht="15" customHeight="1" x14ac:dyDescent="0.2">
      <c r="A880" s="2405"/>
      <c r="C880" s="2292" t="s">
        <v>4763</v>
      </c>
      <c r="D880" s="2293">
        <v>0.47</v>
      </c>
      <c r="E880" s="2294" t="s">
        <v>4569</v>
      </c>
      <c r="F880" s="2294" t="s">
        <v>4764</v>
      </c>
      <c r="G880" s="2294">
        <v>0.47</v>
      </c>
      <c r="H880" s="2294" t="s">
        <v>4569</v>
      </c>
      <c r="I880" s="2284"/>
      <c r="J880" s="2284"/>
      <c r="K880" s="2282"/>
    </row>
    <row r="881" spans="1:11" s="2242" customFormat="1" ht="30" customHeight="1" x14ac:dyDescent="0.2">
      <c r="A881" s="2405"/>
      <c r="C881" s="2292" t="s">
        <v>4765</v>
      </c>
      <c r="D881" s="2293">
        <v>0.47</v>
      </c>
      <c r="E881" s="2294" t="s">
        <v>4569</v>
      </c>
      <c r="F881" s="2294" t="s">
        <v>4766</v>
      </c>
      <c r="G881" s="2294">
        <v>0.47</v>
      </c>
      <c r="H881" s="2294" t="s">
        <v>4569</v>
      </c>
      <c r="I881" s="2284"/>
      <c r="J881" s="2284"/>
      <c r="K881" s="2282"/>
    </row>
    <row r="882" spans="1:11" s="2242" customFormat="1" ht="41.25" customHeight="1" x14ac:dyDescent="0.2">
      <c r="A882" s="2405"/>
      <c r="C882" s="2292" t="s">
        <v>4767</v>
      </c>
      <c r="D882" s="2293">
        <v>0.47</v>
      </c>
      <c r="E882" s="2294" t="s">
        <v>4569</v>
      </c>
      <c r="F882" s="2294" t="s">
        <v>4768</v>
      </c>
      <c r="G882" s="2294">
        <v>0.47</v>
      </c>
      <c r="H882" s="2294" t="s">
        <v>4569</v>
      </c>
      <c r="I882" s="2284"/>
      <c r="J882" s="2284"/>
      <c r="K882" s="2282"/>
    </row>
    <row r="883" spans="1:11" s="2242" customFormat="1" ht="99.75" customHeight="1" x14ac:dyDescent="0.2">
      <c r="A883" s="2405"/>
      <c r="C883" s="2292" t="s">
        <v>4769</v>
      </c>
      <c r="D883" s="2293">
        <v>0.47</v>
      </c>
      <c r="E883" s="2294" t="s">
        <v>4569</v>
      </c>
      <c r="F883" s="2294" t="s">
        <v>4770</v>
      </c>
      <c r="G883" s="2294">
        <v>0.47</v>
      </c>
      <c r="H883" s="2294" t="s">
        <v>4569</v>
      </c>
      <c r="I883" s="2284"/>
      <c r="J883" s="2284"/>
      <c r="K883" s="2282"/>
    </row>
    <row r="884" spans="1:11" s="2242" customFormat="1" ht="73.5" customHeight="1" x14ac:dyDescent="0.2">
      <c r="A884" s="2405"/>
      <c r="C884" s="2292" t="s">
        <v>4771</v>
      </c>
      <c r="D884" s="2293">
        <v>0.47</v>
      </c>
      <c r="E884" s="2294" t="s">
        <v>4569</v>
      </c>
      <c r="F884" s="2294" t="s">
        <v>4772</v>
      </c>
      <c r="G884" s="2294">
        <v>0.47</v>
      </c>
      <c r="H884" s="2294" t="s">
        <v>4569</v>
      </c>
      <c r="I884" s="2284"/>
      <c r="J884" s="2284"/>
      <c r="K884" s="2282"/>
    </row>
    <row r="885" spans="1:11" s="2242" customFormat="1" ht="33" customHeight="1" x14ac:dyDescent="0.2">
      <c r="A885" s="2405"/>
      <c r="C885" s="2292" t="s">
        <v>4773</v>
      </c>
      <c r="D885" s="2293">
        <v>0.47</v>
      </c>
      <c r="E885" s="2294" t="s">
        <v>4569</v>
      </c>
      <c r="F885" s="2294" t="s">
        <v>4774</v>
      </c>
      <c r="G885" s="2294">
        <v>0.47</v>
      </c>
      <c r="H885" s="2294" t="s">
        <v>4569</v>
      </c>
      <c r="I885" s="2284"/>
      <c r="J885" s="2284"/>
      <c r="K885" s="2282"/>
    </row>
    <row r="886" spans="1:11" s="2242" customFormat="1" ht="61.5" customHeight="1" x14ac:dyDescent="0.2">
      <c r="A886" s="2405"/>
      <c r="C886" s="2292" t="s">
        <v>4775</v>
      </c>
      <c r="D886" s="2293">
        <v>0.47</v>
      </c>
      <c r="E886" s="2294" t="s">
        <v>4569</v>
      </c>
      <c r="F886" s="2294" t="s">
        <v>4776</v>
      </c>
      <c r="G886" s="2294">
        <v>0.97</v>
      </c>
      <c r="H886" s="2294" t="s">
        <v>4571</v>
      </c>
      <c r="I886" s="2284"/>
      <c r="J886" s="2284"/>
      <c r="K886" s="2282"/>
    </row>
    <row r="887" spans="1:11" s="2242" customFormat="1" ht="15" customHeight="1" x14ac:dyDescent="0.2">
      <c r="A887" s="2405"/>
      <c r="C887" s="2292" t="s">
        <v>4777</v>
      </c>
      <c r="D887" s="2293">
        <v>0.47</v>
      </c>
      <c r="E887" s="2294" t="s">
        <v>4569</v>
      </c>
      <c r="F887" s="2294" t="s">
        <v>4778</v>
      </c>
      <c r="G887" s="2294">
        <v>0.97</v>
      </c>
      <c r="H887" s="2294" t="s">
        <v>4571</v>
      </c>
      <c r="I887" s="2284"/>
      <c r="J887" s="2284"/>
      <c r="K887" s="2282"/>
    </row>
    <row r="888" spans="1:11" s="2242" customFormat="1" ht="36" customHeight="1" x14ac:dyDescent="0.2">
      <c r="A888" s="2405"/>
      <c r="C888" s="2292" t="s">
        <v>4779</v>
      </c>
      <c r="D888" s="2293">
        <v>0.47</v>
      </c>
      <c r="E888" s="2294" t="s">
        <v>4569</v>
      </c>
      <c r="F888" s="2294" t="s">
        <v>4780</v>
      </c>
      <c r="G888" s="2294">
        <v>0.97</v>
      </c>
      <c r="H888" s="2294" t="s">
        <v>4571</v>
      </c>
      <c r="I888" s="2284"/>
      <c r="J888" s="2284"/>
      <c r="K888" s="2282"/>
    </row>
    <row r="889" spans="1:11" s="2242" customFormat="1" ht="36" customHeight="1" x14ac:dyDescent="0.2">
      <c r="A889" s="2405"/>
      <c r="C889" s="2292" t="s">
        <v>4781</v>
      </c>
      <c r="D889" s="2293">
        <v>0.47</v>
      </c>
      <c r="E889" s="2294" t="s">
        <v>4569</v>
      </c>
      <c r="F889" s="2294" t="s">
        <v>4782</v>
      </c>
      <c r="G889" s="2294">
        <v>0.97</v>
      </c>
      <c r="H889" s="2294" t="s">
        <v>4571</v>
      </c>
      <c r="I889" s="2284"/>
      <c r="J889" s="2284"/>
      <c r="K889" s="2282"/>
    </row>
    <row r="890" spans="1:11" s="2242" customFormat="1" ht="36.75" customHeight="1" x14ac:dyDescent="0.2">
      <c r="A890" s="2405"/>
      <c r="C890" s="2292" t="s">
        <v>4783</v>
      </c>
      <c r="D890" s="2293">
        <v>0.47</v>
      </c>
      <c r="E890" s="2294" t="s">
        <v>4569</v>
      </c>
      <c r="F890" s="2294" t="s">
        <v>4784</v>
      </c>
      <c r="G890" s="2294">
        <v>0.97</v>
      </c>
      <c r="H890" s="2294" t="s">
        <v>4571</v>
      </c>
      <c r="I890" s="2284"/>
      <c r="J890" s="2284"/>
      <c r="K890" s="2282"/>
    </row>
    <row r="891" spans="1:11" s="2242" customFormat="1" ht="15" customHeight="1" x14ac:dyDescent="0.2">
      <c r="A891" s="2405"/>
      <c r="C891" s="2292" t="s">
        <v>4785</v>
      </c>
      <c r="D891" s="2293">
        <v>0.47</v>
      </c>
      <c r="E891" s="2294" t="s">
        <v>4569</v>
      </c>
      <c r="F891" s="2294" t="s">
        <v>4786</v>
      </c>
      <c r="G891" s="2294">
        <v>0.97</v>
      </c>
      <c r="H891" s="2294" t="s">
        <v>4571</v>
      </c>
      <c r="I891" s="2284"/>
      <c r="J891" s="2284"/>
      <c r="K891" s="2282"/>
    </row>
    <row r="892" spans="1:11" s="2242" customFormat="1" ht="15" customHeight="1" x14ac:dyDescent="0.2">
      <c r="A892" s="2405"/>
      <c r="C892" s="2292" t="s">
        <v>4787</v>
      </c>
      <c r="D892" s="2293">
        <v>0.47</v>
      </c>
      <c r="E892" s="2294" t="s">
        <v>4569</v>
      </c>
      <c r="F892" s="2294" t="s">
        <v>4788</v>
      </c>
      <c r="G892" s="2294">
        <v>0.97</v>
      </c>
      <c r="H892" s="2294" t="s">
        <v>4571</v>
      </c>
      <c r="I892" s="2284"/>
      <c r="J892" s="2284"/>
      <c r="K892" s="2282"/>
    </row>
    <row r="893" spans="1:11" s="2242" customFormat="1" ht="15" customHeight="1" x14ac:dyDescent="0.2">
      <c r="A893" s="2405"/>
      <c r="C893" s="2292" t="s">
        <v>4789</v>
      </c>
      <c r="D893" s="2293">
        <v>0.47</v>
      </c>
      <c r="E893" s="2294" t="s">
        <v>4569</v>
      </c>
      <c r="F893" s="2294" t="s">
        <v>4790</v>
      </c>
      <c r="G893" s="2294">
        <v>0.97</v>
      </c>
      <c r="H893" s="2294" t="s">
        <v>4571</v>
      </c>
      <c r="I893" s="2284"/>
      <c r="J893" s="2284"/>
      <c r="K893" s="2282"/>
    </row>
    <row r="894" spans="1:11" s="2242" customFormat="1" ht="29.25" customHeight="1" x14ac:dyDescent="0.2">
      <c r="A894" s="2405"/>
      <c r="C894" s="2292" t="s">
        <v>4791</v>
      </c>
      <c r="D894" s="2293">
        <v>0.47</v>
      </c>
      <c r="E894" s="2294" t="s">
        <v>4569</v>
      </c>
      <c r="F894" s="2294" t="s">
        <v>4792</v>
      </c>
      <c r="G894" s="2294">
        <v>0.97</v>
      </c>
      <c r="H894" s="2294" t="s">
        <v>4571</v>
      </c>
      <c r="I894" s="2284"/>
      <c r="J894" s="2284"/>
      <c r="K894" s="2282"/>
    </row>
    <row r="895" spans="1:11" s="2242" customFormat="1" ht="15" customHeight="1" x14ac:dyDescent="0.2">
      <c r="A895" s="2405"/>
      <c r="C895" s="2292" t="s">
        <v>4793</v>
      </c>
      <c r="D895" s="2293">
        <v>0.47</v>
      </c>
      <c r="E895" s="2294" t="s">
        <v>4569</v>
      </c>
      <c r="F895" s="2294" t="s">
        <v>4794</v>
      </c>
      <c r="G895" s="2294">
        <v>0.97</v>
      </c>
      <c r="H895" s="2294" t="s">
        <v>4571</v>
      </c>
      <c r="I895" s="2284"/>
      <c r="J895" s="2284"/>
      <c r="K895" s="2282"/>
    </row>
    <row r="896" spans="1:11" s="2242" customFormat="1" ht="34.5" customHeight="1" x14ac:dyDescent="0.2">
      <c r="A896" s="2405"/>
      <c r="C896" s="2292" t="s">
        <v>4795</v>
      </c>
      <c r="D896" s="2293">
        <v>0.47</v>
      </c>
      <c r="E896" s="2294" t="s">
        <v>4569</v>
      </c>
      <c r="F896" s="2294" t="s">
        <v>1604</v>
      </c>
      <c r="G896" s="2294">
        <v>0.97</v>
      </c>
      <c r="H896" s="2294" t="s">
        <v>4571</v>
      </c>
      <c r="I896" s="2284"/>
      <c r="J896" s="2284"/>
      <c r="K896" s="2282"/>
    </row>
    <row r="897" spans="1:11" s="2242" customFormat="1" ht="15" customHeight="1" x14ac:dyDescent="0.2">
      <c r="A897" s="2405"/>
      <c r="C897" s="2292" t="s">
        <v>4796</v>
      </c>
      <c r="D897" s="2293">
        <v>0.47</v>
      </c>
      <c r="E897" s="2294" t="s">
        <v>4569</v>
      </c>
      <c r="F897" s="2294" t="s">
        <v>4797</v>
      </c>
      <c r="G897" s="2294">
        <v>0.97</v>
      </c>
      <c r="H897" s="2294" t="s">
        <v>4571</v>
      </c>
      <c r="I897" s="2284"/>
      <c r="J897" s="2284"/>
      <c r="K897" s="2282"/>
    </row>
    <row r="898" spans="1:11" s="2242" customFormat="1" ht="15" customHeight="1" thickBot="1" x14ac:dyDescent="0.25">
      <c r="A898" s="2405"/>
      <c r="C898" s="2296" t="s">
        <v>4798</v>
      </c>
      <c r="D898" s="2297">
        <v>0.47</v>
      </c>
      <c r="E898" s="2298" t="s">
        <v>4569</v>
      </c>
      <c r="F898" s="2298" t="s">
        <v>4799</v>
      </c>
      <c r="G898" s="2298">
        <v>0.97</v>
      </c>
      <c r="H898" s="2298" t="s">
        <v>4571</v>
      </c>
      <c r="I898" s="2299"/>
      <c r="J898" s="2299"/>
      <c r="K898" s="2300"/>
    </row>
    <row r="899" spans="1:11" s="2242" customFormat="1" ht="15" customHeight="1" thickTop="1" x14ac:dyDescent="0.2">
      <c r="A899" s="2405"/>
      <c r="C899" s="4589">
        <f>+C703</f>
        <v>0</v>
      </c>
      <c r="D899" s="4413"/>
      <c r="E899" s="2245"/>
      <c r="F899" s="2245"/>
      <c r="G899" s="2245"/>
      <c r="H899" s="2245"/>
      <c r="I899" s="2284"/>
      <c r="J899" s="2284"/>
      <c r="K899" s="2284"/>
    </row>
    <row r="900" spans="1:11" s="2242" customFormat="1" ht="15" customHeight="1" thickBot="1" x14ac:dyDescent="0.35">
      <c r="A900" s="2405"/>
      <c r="C900" s="483"/>
      <c r="D900" s="483"/>
      <c r="E900" s="483"/>
      <c r="F900" s="483"/>
      <c r="G900" s="483"/>
      <c r="H900" s="2241"/>
    </row>
    <row r="901" spans="1:11" s="2242" customFormat="1" ht="15" customHeight="1" thickTop="1" x14ac:dyDescent="0.2">
      <c r="A901" s="2405"/>
      <c r="C901" s="5781" t="s">
        <v>4487</v>
      </c>
      <c r="D901" s="5782"/>
      <c r="E901" s="5782"/>
      <c r="F901" s="5782"/>
      <c r="G901" s="5783"/>
      <c r="H901" s="2241"/>
    </row>
    <row r="902" spans="1:11" s="2242" customFormat="1" ht="15" customHeight="1" x14ac:dyDescent="0.25">
      <c r="A902" s="2405"/>
      <c r="C902" s="5737" t="s">
        <v>4488</v>
      </c>
      <c r="D902" s="5738"/>
      <c r="E902" s="5738"/>
      <c r="F902" s="5738"/>
      <c r="G902" s="5739"/>
      <c r="H902" s="2241"/>
    </row>
    <row r="903" spans="1:11" s="2242" customFormat="1" ht="15" customHeight="1" x14ac:dyDescent="0.2">
      <c r="A903" s="2405"/>
      <c r="C903" s="5563" t="s">
        <v>4489</v>
      </c>
      <c r="D903" s="5060"/>
      <c r="E903" s="5060"/>
      <c r="F903" s="5060"/>
      <c r="G903" s="5746"/>
      <c r="H903" s="2241"/>
    </row>
    <row r="904" spans="1:11" s="2242" customFormat="1" ht="15" customHeight="1" x14ac:dyDescent="0.2">
      <c r="A904" s="2405"/>
      <c r="C904" s="2269" t="s">
        <v>346</v>
      </c>
      <c r="D904" s="2270" t="s">
        <v>382</v>
      </c>
      <c r="E904" s="2271" t="s">
        <v>4490</v>
      </c>
      <c r="F904" s="2271" t="s">
        <v>4491</v>
      </c>
      <c r="G904" s="2272" t="s">
        <v>4492</v>
      </c>
      <c r="H904" s="2241"/>
    </row>
    <row r="905" spans="1:11" s="2242" customFormat="1" ht="15" customHeight="1" x14ac:dyDescent="0.2">
      <c r="A905" s="2405"/>
      <c r="C905" s="2246" t="s">
        <v>4493</v>
      </c>
      <c r="D905" s="2273">
        <v>49</v>
      </c>
      <c r="E905" s="2244">
        <v>5000</v>
      </c>
      <c r="F905" s="2273">
        <v>0.1</v>
      </c>
      <c r="G905" s="2274" t="s">
        <v>4494</v>
      </c>
      <c r="H905" s="2241"/>
    </row>
    <row r="906" spans="1:11" s="2242" customFormat="1" ht="15" customHeight="1" x14ac:dyDescent="0.2">
      <c r="A906" s="2405"/>
      <c r="C906" s="5563" t="s">
        <v>4495</v>
      </c>
      <c r="D906" s="5060"/>
      <c r="E906" s="5060"/>
      <c r="F906" s="5060"/>
      <c r="G906" s="5746"/>
      <c r="H906" s="2241"/>
    </row>
    <row r="907" spans="1:11" s="2242" customFormat="1" ht="15" customHeight="1" x14ac:dyDescent="0.2">
      <c r="A907" s="2405"/>
      <c r="C907" s="5563" t="s">
        <v>4496</v>
      </c>
      <c r="D907" s="5060"/>
      <c r="E907" s="5060"/>
      <c r="F907" s="5060"/>
      <c r="G907" s="5746"/>
      <c r="H907" s="2241"/>
    </row>
    <row r="908" spans="1:11" s="2242" customFormat="1" ht="15" customHeight="1" x14ac:dyDescent="0.25">
      <c r="A908" s="2405"/>
      <c r="C908" s="5778" t="s">
        <v>4497</v>
      </c>
      <c r="D908" s="5779"/>
      <c r="E908" s="5779"/>
      <c r="F908" s="5779"/>
      <c r="G908" s="5780"/>
      <c r="H908" s="2241"/>
    </row>
    <row r="909" spans="1:11" s="2242" customFormat="1" ht="15" customHeight="1" x14ac:dyDescent="0.2">
      <c r="A909" s="2405"/>
      <c r="C909" s="5563" t="s">
        <v>4498</v>
      </c>
      <c r="D909" s="5060"/>
      <c r="E909" s="5060"/>
      <c r="F909" s="5060"/>
      <c r="G909" s="5746"/>
      <c r="H909" s="2241"/>
    </row>
    <row r="910" spans="1:11" s="2242" customFormat="1" ht="15" customHeight="1" x14ac:dyDescent="0.25">
      <c r="A910" s="2405"/>
      <c r="C910" s="5737" t="s">
        <v>4499</v>
      </c>
      <c r="D910" s="5738"/>
      <c r="E910" s="5738"/>
      <c r="F910" s="5738"/>
      <c r="G910" s="5739"/>
      <c r="H910" s="2241"/>
    </row>
    <row r="911" spans="1:11" s="2242" customFormat="1" ht="15" customHeight="1" x14ac:dyDescent="0.2">
      <c r="A911" s="2405"/>
      <c r="C911" s="5563" t="s">
        <v>4500</v>
      </c>
      <c r="D911" s="5060"/>
      <c r="E911" s="5060"/>
      <c r="F911" s="5060"/>
      <c r="G911" s="5746"/>
      <c r="H911" s="2241"/>
    </row>
    <row r="912" spans="1:11" s="2242" customFormat="1" ht="27" customHeight="1" x14ac:dyDescent="0.2">
      <c r="A912" s="2405"/>
      <c r="C912" s="5563" t="s">
        <v>4501</v>
      </c>
      <c r="D912" s="5060"/>
      <c r="E912" s="5060"/>
      <c r="F912" s="5060"/>
      <c r="G912" s="5746"/>
      <c r="H912" s="2241"/>
    </row>
    <row r="913" spans="1:8" s="2242" customFormat="1" ht="15" customHeight="1" x14ac:dyDescent="0.2">
      <c r="A913" s="2405"/>
      <c r="C913" s="5563" t="s">
        <v>4502</v>
      </c>
      <c r="D913" s="5060"/>
      <c r="E913" s="5060"/>
      <c r="F913" s="5060"/>
      <c r="G913" s="5746"/>
      <c r="H913" s="2241"/>
    </row>
    <row r="914" spans="1:8" s="2242" customFormat="1" ht="15" customHeight="1" x14ac:dyDescent="0.2">
      <c r="A914" s="2405"/>
      <c r="C914" s="5563" t="s">
        <v>4503</v>
      </c>
      <c r="D914" s="5060"/>
      <c r="E914" s="5060"/>
      <c r="F914" s="5060"/>
      <c r="G914" s="5746"/>
      <c r="H914" s="2241"/>
    </row>
    <row r="915" spans="1:8" s="2242" customFormat="1" ht="15" customHeight="1" x14ac:dyDescent="0.2">
      <c r="A915" s="2405"/>
      <c r="C915" s="5563" t="s">
        <v>4504</v>
      </c>
      <c r="D915" s="5060"/>
      <c r="E915" s="5060"/>
      <c r="F915" s="5060"/>
      <c r="G915" s="5746"/>
      <c r="H915" s="2241"/>
    </row>
    <row r="916" spans="1:8" s="2242" customFormat="1" ht="15" customHeight="1" x14ac:dyDescent="0.2">
      <c r="A916" s="2405"/>
      <c r="C916" s="5563" t="s">
        <v>4505</v>
      </c>
      <c r="D916" s="5060"/>
      <c r="E916" s="5060"/>
      <c r="F916" s="5060"/>
      <c r="G916" s="5746"/>
      <c r="H916" s="2241"/>
    </row>
    <row r="917" spans="1:8" s="2242" customFormat="1" ht="15" customHeight="1" x14ac:dyDescent="0.2">
      <c r="A917" s="2405"/>
      <c r="C917" s="5563" t="s">
        <v>4506</v>
      </c>
      <c r="D917" s="5060"/>
      <c r="E917" s="5060"/>
      <c r="F917" s="5060"/>
      <c r="G917" s="5746"/>
      <c r="H917" s="2241"/>
    </row>
    <row r="918" spans="1:8" s="2242" customFormat="1" ht="15" customHeight="1" x14ac:dyDescent="0.2">
      <c r="A918" s="2405"/>
      <c r="C918" s="5563" t="s">
        <v>4507</v>
      </c>
      <c r="D918" s="5060"/>
      <c r="E918" s="5060"/>
      <c r="F918" s="5060"/>
      <c r="G918" s="5746"/>
      <c r="H918" s="2241"/>
    </row>
    <row r="919" spans="1:8" s="2242" customFormat="1" ht="15" customHeight="1" x14ac:dyDescent="0.25">
      <c r="A919" s="2405"/>
      <c r="C919" s="5737" t="s">
        <v>592</v>
      </c>
      <c r="D919" s="5738"/>
      <c r="E919" s="5738"/>
      <c r="F919" s="5738"/>
      <c r="G919" s="5739"/>
      <c r="H919" s="2241"/>
    </row>
    <row r="920" spans="1:8" s="2242" customFormat="1" ht="15" customHeight="1" thickBot="1" x14ac:dyDescent="0.25">
      <c r="A920" s="2405"/>
      <c r="C920" s="5751" t="s">
        <v>4508</v>
      </c>
      <c r="D920" s="5752"/>
      <c r="E920" s="5752"/>
      <c r="F920" s="5752"/>
      <c r="G920" s="5753"/>
      <c r="H920" s="2241"/>
    </row>
    <row r="921" spans="1:8" ht="15" customHeight="1" thickTop="1" x14ac:dyDescent="0.3">
      <c r="C921" s="5791"/>
      <c r="D921" s="5791"/>
      <c r="E921" s="483"/>
      <c r="F921" s="483"/>
      <c r="G921" s="483"/>
      <c r="H921" s="2"/>
    </row>
    <row r="922" spans="1:8" ht="15" customHeight="1" thickBot="1" x14ac:dyDescent="0.35">
      <c r="C922" s="483"/>
      <c r="D922" s="483"/>
      <c r="E922" s="483"/>
      <c r="F922" s="483"/>
      <c r="G922" s="483"/>
      <c r="H922" s="2"/>
    </row>
    <row r="923" spans="1:8" ht="27" customHeight="1" thickTop="1" x14ac:dyDescent="0.3">
      <c r="C923" s="5387" t="s">
        <v>4434</v>
      </c>
      <c r="D923" s="5388"/>
      <c r="E923" s="5389"/>
      <c r="F923" s="483"/>
      <c r="G923" s="483"/>
      <c r="H923" s="2"/>
    </row>
    <row r="924" spans="1:8" ht="15" customHeight="1" x14ac:dyDescent="0.3">
      <c r="C924" s="5390" t="s">
        <v>1275</v>
      </c>
      <c r="D924" s="5391"/>
      <c r="E924" s="5392"/>
      <c r="F924" s="483"/>
      <c r="G924" s="483"/>
      <c r="H924" s="2"/>
    </row>
    <row r="925" spans="1:8" ht="47.25" customHeight="1" x14ac:dyDescent="0.3">
      <c r="C925" s="5377" t="s">
        <v>4435</v>
      </c>
      <c r="D925" s="5747"/>
      <c r="E925" s="5379"/>
      <c r="F925" s="483"/>
      <c r="G925" s="483"/>
      <c r="H925" s="2"/>
    </row>
    <row r="926" spans="1:8" ht="15" customHeight="1" x14ac:dyDescent="0.3">
      <c r="C926" s="2262" t="s">
        <v>4436</v>
      </c>
      <c r="D926" s="2263" t="s">
        <v>4437</v>
      </c>
      <c r="E926" s="2264" t="s">
        <v>1057</v>
      </c>
      <c r="F926" s="483"/>
      <c r="G926" s="483"/>
      <c r="H926" s="2"/>
    </row>
    <row r="927" spans="1:8" ht="15" customHeight="1" x14ac:dyDescent="0.3">
      <c r="C927" s="2265" t="s">
        <v>4438</v>
      </c>
      <c r="D927" s="2266">
        <v>9.99</v>
      </c>
      <c r="E927" s="2267">
        <v>500</v>
      </c>
      <c r="F927" s="483"/>
      <c r="G927" s="483"/>
      <c r="H927" s="2"/>
    </row>
    <row r="928" spans="1:8" ht="15" customHeight="1" x14ac:dyDescent="0.3">
      <c r="C928" s="2265" t="s">
        <v>4439</v>
      </c>
      <c r="D928" s="2266">
        <v>14.99</v>
      </c>
      <c r="E928" s="2267">
        <v>700</v>
      </c>
      <c r="F928" s="483"/>
      <c r="G928" s="483"/>
      <c r="H928" s="2"/>
    </row>
    <row r="929" spans="3:8" ht="15" customHeight="1" x14ac:dyDescent="0.3">
      <c r="C929" s="2265" t="s">
        <v>4440</v>
      </c>
      <c r="D929" s="2266">
        <v>19.989999999999998</v>
      </c>
      <c r="E929" s="2267">
        <v>1024</v>
      </c>
      <c r="F929" s="483"/>
      <c r="G929" s="483"/>
      <c r="H929" s="2"/>
    </row>
    <row r="930" spans="3:8" ht="15" customHeight="1" x14ac:dyDescent="0.3">
      <c r="C930" s="2265" t="s">
        <v>4441</v>
      </c>
      <c r="D930" s="2266">
        <v>29.99</v>
      </c>
      <c r="E930" s="2267">
        <v>2000</v>
      </c>
      <c r="F930" s="483"/>
      <c r="G930" s="483"/>
      <c r="H930" s="2"/>
    </row>
    <row r="931" spans="3:8" ht="15" customHeight="1" x14ac:dyDescent="0.3">
      <c r="C931" s="2265" t="s">
        <v>4442</v>
      </c>
      <c r="D931" s="2266">
        <v>49.99</v>
      </c>
      <c r="E931" s="2267">
        <v>4000</v>
      </c>
      <c r="F931" s="483"/>
      <c r="G931" s="483"/>
      <c r="H931" s="2"/>
    </row>
    <row r="932" spans="3:8" ht="15" customHeight="1" x14ac:dyDescent="0.3">
      <c r="C932" s="5396" t="s">
        <v>4443</v>
      </c>
      <c r="D932" s="5754"/>
      <c r="E932" s="5398"/>
      <c r="F932" s="483"/>
      <c r="G932" s="483"/>
      <c r="H932" s="2"/>
    </row>
    <row r="933" spans="3:8" ht="32.25" customHeight="1" x14ac:dyDescent="0.3">
      <c r="C933" s="5399" t="s">
        <v>4444</v>
      </c>
      <c r="D933" s="5792"/>
      <c r="E933" s="5401"/>
      <c r="F933" s="483"/>
      <c r="G933" s="483"/>
      <c r="H933" s="2"/>
    </row>
    <row r="934" spans="3:8" ht="15" customHeight="1" x14ac:dyDescent="0.3">
      <c r="C934" s="5402" t="s">
        <v>1584</v>
      </c>
      <c r="D934" s="5793"/>
      <c r="E934" s="5404"/>
      <c r="F934" s="483"/>
      <c r="G934" s="483"/>
      <c r="H934" s="2"/>
    </row>
    <row r="935" spans="3:8" ht="31.5" customHeight="1" x14ac:dyDescent="0.3">
      <c r="C935" s="5405" t="s">
        <v>4445</v>
      </c>
      <c r="D935" s="5720"/>
      <c r="E935" s="5407"/>
      <c r="F935" s="483"/>
      <c r="G935" s="483"/>
      <c r="H935" s="2"/>
    </row>
    <row r="936" spans="3:8" ht="15" customHeight="1" x14ac:dyDescent="0.3">
      <c r="C936" s="5405" t="s">
        <v>4446</v>
      </c>
      <c r="D936" s="5720"/>
      <c r="E936" s="5407"/>
      <c r="F936" s="483"/>
      <c r="G936" s="483"/>
      <c r="H936" s="2"/>
    </row>
    <row r="937" spans="3:8" ht="15" customHeight="1" x14ac:dyDescent="0.3">
      <c r="C937" s="5396" t="s">
        <v>4447</v>
      </c>
      <c r="D937" s="5754"/>
      <c r="E937" s="5398"/>
      <c r="F937" s="483"/>
      <c r="G937" s="483"/>
      <c r="H937" s="2"/>
    </row>
    <row r="938" spans="3:8" ht="15" customHeight="1" x14ac:dyDescent="0.3">
      <c r="C938" s="5408" t="s">
        <v>3282</v>
      </c>
      <c r="D938" s="5790"/>
      <c r="E938" s="5410"/>
      <c r="F938" s="483"/>
      <c r="G938" s="483"/>
      <c r="H938" s="2"/>
    </row>
    <row r="939" spans="3:8" ht="15" customHeight="1" x14ac:dyDescent="0.3">
      <c r="C939" s="5408" t="s">
        <v>4448</v>
      </c>
      <c r="D939" s="5790"/>
      <c r="E939" s="5410"/>
      <c r="F939" s="483"/>
      <c r="G939" s="483"/>
      <c r="H939" s="2"/>
    </row>
    <row r="940" spans="3:8" ht="19.5" customHeight="1" x14ac:dyDescent="0.3">
      <c r="C940" s="5408" t="s">
        <v>4449</v>
      </c>
      <c r="D940" s="5409"/>
      <c r="E940" s="5410"/>
      <c r="F940" s="483"/>
      <c r="G940" s="483"/>
      <c r="H940" s="2"/>
    </row>
    <row r="941" spans="3:8" ht="31.5" customHeight="1" x14ac:dyDescent="0.3">
      <c r="C941" s="5377" t="s">
        <v>4450</v>
      </c>
      <c r="D941" s="5747"/>
      <c r="E941" s="5379"/>
      <c r="F941" s="483"/>
      <c r="G941" s="483"/>
      <c r="H941" s="2"/>
    </row>
    <row r="942" spans="3:8" ht="25.5" customHeight="1" x14ac:dyDescent="0.3">
      <c r="C942" s="5405" t="s">
        <v>4451</v>
      </c>
      <c r="D942" s="5720"/>
      <c r="E942" s="5407"/>
      <c r="F942" s="483"/>
      <c r="G942" s="483"/>
      <c r="H942" s="2"/>
    </row>
    <row r="943" spans="3:8" ht="15" customHeight="1" x14ac:dyDescent="0.3">
      <c r="C943" s="5405" t="s">
        <v>4452</v>
      </c>
      <c r="D943" s="5720"/>
      <c r="E943" s="5407"/>
      <c r="F943" s="483"/>
      <c r="G943" s="483"/>
      <c r="H943" s="2"/>
    </row>
    <row r="944" spans="3:8" ht="15" customHeight="1" x14ac:dyDescent="0.3">
      <c r="C944" s="5405" t="s">
        <v>4453</v>
      </c>
      <c r="D944" s="5720"/>
      <c r="E944" s="5407"/>
      <c r="F944" s="483"/>
      <c r="G944" s="483"/>
      <c r="H944" s="2"/>
    </row>
    <row r="945" spans="3:8" ht="15" customHeight="1" x14ac:dyDescent="0.3">
      <c r="C945" s="5405" t="s">
        <v>4454</v>
      </c>
      <c r="D945" s="5720"/>
      <c r="E945" s="5407"/>
      <c r="F945" s="483"/>
      <c r="G945" s="483"/>
      <c r="H945" s="2"/>
    </row>
    <row r="946" spans="3:8" ht="24.75" customHeight="1" x14ac:dyDescent="0.3">
      <c r="C946" s="5377" t="s">
        <v>4486</v>
      </c>
      <c r="D946" s="5747"/>
      <c r="E946" s="5379"/>
      <c r="F946" s="483"/>
      <c r="G946" s="483"/>
      <c r="H946" s="2"/>
    </row>
    <row r="947" spans="3:8" ht="40.5" customHeight="1" x14ac:dyDescent="0.3">
      <c r="C947" s="5377" t="s">
        <v>4455</v>
      </c>
      <c r="D947" s="5747"/>
      <c r="E947" s="5379"/>
      <c r="F947" s="483"/>
      <c r="G947" s="483"/>
      <c r="H947" s="2"/>
    </row>
    <row r="948" spans="3:8" ht="42.75" customHeight="1" x14ac:dyDescent="0.3">
      <c r="C948" s="5377" t="s">
        <v>4456</v>
      </c>
      <c r="D948" s="5747"/>
      <c r="E948" s="5379"/>
      <c r="F948" s="483"/>
      <c r="G948" s="483"/>
      <c r="H948" s="2"/>
    </row>
    <row r="949" spans="3:8" ht="15" customHeight="1" x14ac:dyDescent="0.3">
      <c r="C949" s="5748" t="s">
        <v>947</v>
      </c>
      <c r="D949" s="5749"/>
      <c r="E949" s="5750"/>
      <c r="F949" s="483"/>
      <c r="G949" s="483"/>
      <c r="H949" s="2"/>
    </row>
    <row r="950" spans="3:8" ht="15" customHeight="1" thickBot="1" x14ac:dyDescent="0.35">
      <c r="C950" s="5405" t="s">
        <v>4457</v>
      </c>
      <c r="D950" s="5720"/>
      <c r="E950" s="5407"/>
      <c r="F950" s="483"/>
      <c r="G950" s="483"/>
      <c r="H950" s="2"/>
    </row>
    <row r="951" spans="3:8" ht="15" customHeight="1" thickTop="1" x14ac:dyDescent="0.3">
      <c r="C951" s="5721"/>
      <c r="D951" s="5721"/>
      <c r="E951" s="483"/>
      <c r="F951" s="483"/>
      <c r="G951" s="483"/>
      <c r="H951" s="2"/>
    </row>
    <row r="952" spans="3:8" ht="15" customHeight="1" thickBot="1" x14ac:dyDescent="0.35">
      <c r="C952" s="483"/>
      <c r="D952" s="483"/>
      <c r="E952" s="483"/>
      <c r="F952" s="483"/>
      <c r="G952" s="483"/>
      <c r="H952" s="2"/>
    </row>
    <row r="953" spans="3:8" ht="21" customHeight="1" thickTop="1" x14ac:dyDescent="0.3">
      <c r="C953" s="5547" t="s">
        <v>4279</v>
      </c>
      <c r="D953" s="5548"/>
      <c r="E953" s="5473"/>
      <c r="F953" s="5474"/>
      <c r="G953" s="483"/>
      <c r="H953" s="2"/>
    </row>
    <row r="954" spans="3:8" ht="15" customHeight="1" x14ac:dyDescent="0.3">
      <c r="C954" s="2193" t="s">
        <v>373</v>
      </c>
      <c r="D954" s="876"/>
      <c r="E954" s="712"/>
      <c r="F954" s="2194"/>
      <c r="G954" s="483"/>
      <c r="H954" s="2"/>
    </row>
    <row r="955" spans="3:8" ht="15" customHeight="1" x14ac:dyDescent="0.3">
      <c r="C955" s="5443" t="s">
        <v>4280</v>
      </c>
      <c r="D955" s="4411"/>
      <c r="E955" s="4036"/>
      <c r="F955" s="5444"/>
      <c r="G955" s="483"/>
      <c r="H955" s="2"/>
    </row>
    <row r="956" spans="3:8" ht="15" customHeight="1" x14ac:dyDescent="0.3">
      <c r="C956" s="5436" t="s">
        <v>4281</v>
      </c>
      <c r="D956" s="4064"/>
      <c r="E956" s="4064"/>
      <c r="F956" s="5437"/>
      <c r="G956" s="483"/>
      <c r="H956" s="2"/>
    </row>
    <row r="957" spans="3:8" ht="15" customHeight="1" x14ac:dyDescent="0.3">
      <c r="C957" s="5436" t="s">
        <v>4282</v>
      </c>
      <c r="D957" s="4064"/>
      <c r="E957" s="4064"/>
      <c r="F957" s="5437"/>
      <c r="G957" s="483"/>
      <c r="H957" s="2"/>
    </row>
    <row r="958" spans="3:8" ht="27.75" customHeight="1" x14ac:dyDescent="0.3">
      <c r="C958" s="2200" t="s">
        <v>4283</v>
      </c>
      <c r="D958" s="946" t="s">
        <v>4284</v>
      </c>
      <c r="E958" s="946" t="s">
        <v>4285</v>
      </c>
      <c r="F958" s="2201" t="s">
        <v>4286</v>
      </c>
      <c r="G958" s="483"/>
      <c r="H958" s="2"/>
    </row>
    <row r="959" spans="3:8" ht="15" customHeight="1" x14ac:dyDescent="0.3">
      <c r="C959" s="2202" t="s">
        <v>4287</v>
      </c>
      <c r="D959" s="1702" t="s">
        <v>4288</v>
      </c>
      <c r="E959" s="1966">
        <v>5</v>
      </c>
      <c r="F959" s="2203" t="s">
        <v>4289</v>
      </c>
      <c r="G959" s="483"/>
      <c r="H959" s="2"/>
    </row>
    <row r="960" spans="3:8" ht="15" customHeight="1" x14ac:dyDescent="0.3">
      <c r="C960" s="2202" t="s">
        <v>4290</v>
      </c>
      <c r="D960" s="1702" t="s">
        <v>4291</v>
      </c>
      <c r="E960" s="1966">
        <v>12</v>
      </c>
      <c r="F960" s="2203" t="s">
        <v>4292</v>
      </c>
      <c r="G960" s="483"/>
      <c r="H960" s="2"/>
    </row>
    <row r="961" spans="3:8" ht="15" customHeight="1" x14ac:dyDescent="0.3">
      <c r="C961" s="2202" t="s">
        <v>4293</v>
      </c>
      <c r="D961" s="1702" t="s">
        <v>4294</v>
      </c>
      <c r="E961" s="1966">
        <v>19.989999999999998</v>
      </c>
      <c r="F961" s="2203" t="s">
        <v>4295</v>
      </c>
      <c r="G961" s="483"/>
      <c r="H961" s="2"/>
    </row>
    <row r="962" spans="3:8" ht="15" customHeight="1" thickBot="1" x14ac:dyDescent="0.35">
      <c r="C962" s="5705" t="s">
        <v>3721</v>
      </c>
      <c r="D962" s="5706"/>
      <c r="E962" s="5706"/>
      <c r="F962" s="5707"/>
      <c r="G962" s="483"/>
      <c r="H962" s="2"/>
    </row>
    <row r="963" spans="3:8" ht="15" customHeight="1" x14ac:dyDescent="0.3">
      <c r="C963" s="2198"/>
      <c r="D963" s="903"/>
      <c r="E963" s="903"/>
      <c r="F963" s="2199"/>
      <c r="G963" s="483"/>
      <c r="H963" s="2"/>
    </row>
    <row r="964" spans="3:8" ht="15" customHeight="1" x14ac:dyDescent="0.3">
      <c r="C964" s="5436" t="s">
        <v>4296</v>
      </c>
      <c r="D964" s="4064"/>
      <c r="E964" s="4064"/>
      <c r="F964" s="5437"/>
      <c r="G964" s="483"/>
      <c r="H964" s="2"/>
    </row>
    <row r="965" spans="3:8" ht="15" customHeight="1" x14ac:dyDescent="0.3">
      <c r="C965" s="2198"/>
      <c r="D965" s="903"/>
      <c r="E965" s="903"/>
      <c r="F965" s="2199"/>
      <c r="G965" s="483"/>
      <c r="H965" s="2"/>
    </row>
    <row r="966" spans="3:8" ht="15" customHeight="1" x14ac:dyDescent="0.3">
      <c r="C966" s="2200" t="s">
        <v>4283</v>
      </c>
      <c r="D966" s="946" t="s">
        <v>4284</v>
      </c>
      <c r="E966" s="946" t="s">
        <v>4285</v>
      </c>
      <c r="F966" s="2201" t="s">
        <v>4286</v>
      </c>
      <c r="G966" s="483"/>
      <c r="H966" s="2"/>
    </row>
    <row r="967" spans="3:8" ht="15" customHeight="1" x14ac:dyDescent="0.3">
      <c r="C967" s="2202" t="s">
        <v>4297</v>
      </c>
      <c r="D967" s="1702" t="s">
        <v>4298</v>
      </c>
      <c r="E967" s="1966">
        <v>3.5</v>
      </c>
      <c r="F967" s="2203" t="s">
        <v>4299</v>
      </c>
      <c r="G967" s="483"/>
      <c r="H967" s="2"/>
    </row>
    <row r="968" spans="3:8" ht="15" customHeight="1" x14ac:dyDescent="0.3">
      <c r="C968" s="2202" t="s">
        <v>4300</v>
      </c>
      <c r="D968" s="1702" t="s">
        <v>4301</v>
      </c>
      <c r="E968" s="1966">
        <v>7</v>
      </c>
      <c r="F968" s="2203" t="s">
        <v>4302</v>
      </c>
      <c r="G968" s="483"/>
      <c r="H968" s="2"/>
    </row>
    <row r="969" spans="3:8" ht="15" customHeight="1" x14ac:dyDescent="0.3">
      <c r="C969" s="2202" t="s">
        <v>4303</v>
      </c>
      <c r="D969" s="1702" t="s">
        <v>4304</v>
      </c>
      <c r="E969" s="1966">
        <v>14.99</v>
      </c>
      <c r="F969" s="2203" t="s">
        <v>4305</v>
      </c>
      <c r="G969" s="483"/>
      <c r="H969" s="2"/>
    </row>
    <row r="970" spans="3:8" ht="15" customHeight="1" thickBot="1" x14ac:dyDescent="0.35">
      <c r="C970" s="5705" t="s">
        <v>3721</v>
      </c>
      <c r="D970" s="5706"/>
      <c r="E970" s="5706"/>
      <c r="F970" s="5707"/>
      <c r="G970" s="483"/>
      <c r="H970" s="2"/>
    </row>
    <row r="971" spans="3:8" ht="15" customHeight="1" x14ac:dyDescent="0.3">
      <c r="C971" s="5436"/>
      <c r="D971" s="4064"/>
      <c r="E971" s="4064"/>
      <c r="F971" s="5437"/>
      <c r="G971" s="483"/>
      <c r="H971" s="2"/>
    </row>
    <row r="972" spans="3:8" ht="15" customHeight="1" x14ac:dyDescent="0.3">
      <c r="C972" s="5436" t="s">
        <v>4306</v>
      </c>
      <c r="D972" s="4064"/>
      <c r="E972" s="4064"/>
      <c r="F972" s="5437"/>
      <c r="G972" s="483"/>
      <c r="H972" s="2"/>
    </row>
    <row r="973" spans="3:8" ht="15" customHeight="1" x14ac:dyDescent="0.3">
      <c r="C973" s="2198"/>
      <c r="D973" s="903"/>
      <c r="E973" s="903"/>
      <c r="F973" s="2199"/>
      <c r="G973" s="483"/>
      <c r="H973" s="2"/>
    </row>
    <row r="974" spans="3:8" ht="15" customHeight="1" x14ac:dyDescent="0.3">
      <c r="C974" s="2200" t="s">
        <v>4283</v>
      </c>
      <c r="D974" s="946" t="s">
        <v>4284</v>
      </c>
      <c r="E974" s="946" t="s">
        <v>4285</v>
      </c>
      <c r="F974" s="2201" t="s">
        <v>4286</v>
      </c>
      <c r="G974" s="483"/>
      <c r="H974" s="2"/>
    </row>
    <row r="975" spans="3:8" ht="15" customHeight="1" x14ac:dyDescent="0.3">
      <c r="C975" s="2202" t="s">
        <v>4307</v>
      </c>
      <c r="D975" s="1702" t="s">
        <v>4308</v>
      </c>
      <c r="E975" s="1966">
        <v>3.5</v>
      </c>
      <c r="F975" s="2203" t="s">
        <v>4309</v>
      </c>
      <c r="G975" s="483"/>
      <c r="H975" s="2"/>
    </row>
    <row r="976" spans="3:8" ht="15" customHeight="1" x14ac:dyDescent="0.3">
      <c r="C976" s="2202" t="s">
        <v>4310</v>
      </c>
      <c r="D976" s="1702" t="s">
        <v>4311</v>
      </c>
      <c r="E976" s="1966">
        <v>7</v>
      </c>
      <c r="F976" s="2203" t="s">
        <v>4312</v>
      </c>
      <c r="G976" s="483"/>
      <c r="H976" s="2"/>
    </row>
    <row r="977" spans="3:8" ht="15" customHeight="1" x14ac:dyDescent="0.3">
      <c r="C977" s="2202" t="s">
        <v>4313</v>
      </c>
      <c r="D977" s="1702" t="s">
        <v>4314</v>
      </c>
      <c r="E977" s="1966">
        <v>14.99</v>
      </c>
      <c r="F977" s="2203" t="s">
        <v>4315</v>
      </c>
      <c r="G977" s="483"/>
      <c r="H977" s="2"/>
    </row>
    <row r="978" spans="3:8" ht="15" customHeight="1" thickBot="1" x14ac:dyDescent="0.35">
      <c r="C978" s="5705" t="s">
        <v>3721</v>
      </c>
      <c r="D978" s="5706"/>
      <c r="E978" s="5706"/>
      <c r="F978" s="5707"/>
      <c r="G978" s="483"/>
      <c r="H978" s="2"/>
    </row>
    <row r="979" spans="3:8" ht="15" customHeight="1" x14ac:dyDescent="0.3">
      <c r="C979" s="2198"/>
      <c r="D979" s="903"/>
      <c r="E979" s="903"/>
      <c r="F979" s="2199"/>
      <c r="G979" s="483"/>
      <c r="H979" s="2"/>
    </row>
    <row r="980" spans="3:8" ht="15" customHeight="1" x14ac:dyDescent="0.3">
      <c r="C980" s="5517" t="s">
        <v>374</v>
      </c>
      <c r="D980" s="5062"/>
      <c r="E980" s="903"/>
      <c r="F980" s="2199"/>
      <c r="G980" s="483"/>
      <c r="H980" s="2"/>
    </row>
    <row r="981" spans="3:8" ht="15" customHeight="1" x14ac:dyDescent="0.3">
      <c r="C981" s="5436" t="s">
        <v>4316</v>
      </c>
      <c r="D981" s="4064"/>
      <c r="E981" s="4064"/>
      <c r="F981" s="5437"/>
      <c r="G981" s="483"/>
      <c r="H981" s="2"/>
    </row>
    <row r="982" spans="3:8" ht="15" customHeight="1" x14ac:dyDescent="0.3">
      <c r="C982" s="5436" t="s">
        <v>4317</v>
      </c>
      <c r="D982" s="4064"/>
      <c r="E982" s="4064"/>
      <c r="F982" s="5437"/>
      <c r="G982" s="483"/>
      <c r="H982" s="2"/>
    </row>
    <row r="983" spans="3:8" ht="15" customHeight="1" x14ac:dyDescent="0.3">
      <c r="C983" s="5436" t="s">
        <v>4318</v>
      </c>
      <c r="D983" s="4064"/>
      <c r="E983" s="4064"/>
      <c r="F983" s="5437"/>
      <c r="G983" s="483"/>
      <c r="H983" s="2"/>
    </row>
    <row r="984" spans="3:8" ht="15" customHeight="1" x14ac:dyDescent="0.3">
      <c r="C984" s="5436" t="s">
        <v>4319</v>
      </c>
      <c r="D984" s="4064"/>
      <c r="E984" s="4064"/>
      <c r="F984" s="5437"/>
      <c r="G984" s="483"/>
      <c r="H984" s="2"/>
    </row>
    <row r="985" spans="3:8" ht="15" customHeight="1" x14ac:dyDescent="0.3">
      <c r="C985" s="5436" t="s">
        <v>4320</v>
      </c>
      <c r="D985" s="4064"/>
      <c r="E985" s="4064"/>
      <c r="F985" s="5437"/>
      <c r="G985" s="483"/>
      <c r="H985" s="2"/>
    </row>
    <row r="986" spans="3:8" ht="15" customHeight="1" x14ac:dyDescent="0.3">
      <c r="C986" s="5436" t="s">
        <v>4321</v>
      </c>
      <c r="D986" s="4064"/>
      <c r="E986" s="4064"/>
      <c r="F986" s="5437"/>
      <c r="G986" s="483"/>
      <c r="H986" s="2"/>
    </row>
    <row r="987" spans="3:8" ht="15" customHeight="1" x14ac:dyDescent="0.3">
      <c r="C987" s="5436" t="s">
        <v>4322</v>
      </c>
      <c r="D987" s="4064"/>
      <c r="E987" s="4064"/>
      <c r="F987" s="5437"/>
      <c r="G987" s="483"/>
      <c r="H987" s="2"/>
    </row>
    <row r="988" spans="3:8" ht="15" customHeight="1" x14ac:dyDescent="0.3">
      <c r="C988" s="5436" t="s">
        <v>4323</v>
      </c>
      <c r="D988" s="4064"/>
      <c r="E988" s="4064"/>
      <c r="F988" s="5437"/>
      <c r="G988" s="483"/>
      <c r="H988" s="2"/>
    </row>
    <row r="989" spans="3:8" ht="15" customHeight="1" x14ac:dyDescent="0.3">
      <c r="C989" s="5436" t="s">
        <v>4324</v>
      </c>
      <c r="D989" s="4064"/>
      <c r="E989" s="4064"/>
      <c r="F989" s="5437"/>
      <c r="G989" s="483"/>
      <c r="H989" s="2"/>
    </row>
    <row r="990" spans="3:8" ht="15" customHeight="1" x14ac:dyDescent="0.3">
      <c r="C990" s="5436" t="s">
        <v>4325</v>
      </c>
      <c r="D990" s="4064"/>
      <c r="E990" s="4064"/>
      <c r="F990" s="5437"/>
      <c r="G990" s="483"/>
      <c r="H990" s="2"/>
    </row>
    <row r="991" spans="3:8" ht="15" customHeight="1" x14ac:dyDescent="0.3">
      <c r="C991" s="5436" t="s">
        <v>4326</v>
      </c>
      <c r="D991" s="4064"/>
      <c r="E991" s="4064"/>
      <c r="F991" s="5437"/>
      <c r="G991" s="483"/>
      <c r="H991" s="2"/>
    </row>
    <row r="992" spans="3:8" ht="15" customHeight="1" x14ac:dyDescent="0.3">
      <c r="C992" s="5436" t="s">
        <v>4327</v>
      </c>
      <c r="D992" s="4064"/>
      <c r="E992" s="4064"/>
      <c r="F992" s="5437"/>
      <c r="G992" s="483"/>
      <c r="H992" s="2"/>
    </row>
    <row r="993" spans="3:8" ht="15" customHeight="1" x14ac:dyDescent="0.3">
      <c r="C993" s="5436"/>
      <c r="D993" s="4064"/>
      <c r="E993" s="4064"/>
      <c r="F993" s="5437"/>
      <c r="G993" s="483"/>
      <c r="H993" s="2"/>
    </row>
    <row r="994" spans="3:8" ht="15" customHeight="1" x14ac:dyDescent="0.3">
      <c r="C994" s="5517" t="s">
        <v>4328</v>
      </c>
      <c r="D994" s="5062"/>
      <c r="E994" s="5062"/>
      <c r="F994" s="5518"/>
      <c r="G994" s="483"/>
      <c r="H994" s="2"/>
    </row>
    <row r="995" spans="3:8" ht="34.5" customHeight="1" x14ac:dyDescent="0.3">
      <c r="C995" s="5436" t="s">
        <v>4329</v>
      </c>
      <c r="D995" s="4064"/>
      <c r="E995" s="4064"/>
      <c r="F995" s="5437"/>
      <c r="G995" s="483"/>
      <c r="H995" s="2"/>
    </row>
    <row r="996" spans="3:8" ht="15" customHeight="1" x14ac:dyDescent="0.3">
      <c r="C996" s="5718" t="s">
        <v>4330</v>
      </c>
      <c r="D996" s="5719"/>
      <c r="E996" s="1552"/>
      <c r="F996" s="2195"/>
      <c r="G996" s="483"/>
      <c r="H996" s="2"/>
    </row>
    <row r="997" spans="3:8" ht="15" customHeight="1" x14ac:dyDescent="0.3">
      <c r="C997" s="2200" t="s">
        <v>4283</v>
      </c>
      <c r="D997" s="946" t="s">
        <v>4284</v>
      </c>
      <c r="E997" s="946" t="s">
        <v>4285</v>
      </c>
      <c r="F997" s="2195"/>
      <c r="G997" s="483"/>
      <c r="H997" s="2"/>
    </row>
    <row r="998" spans="3:8" ht="15" customHeight="1" x14ac:dyDescent="0.3">
      <c r="C998" s="2202" t="s">
        <v>4331</v>
      </c>
      <c r="D998" s="1702" t="s">
        <v>4332</v>
      </c>
      <c r="E998" s="1966">
        <v>9.99</v>
      </c>
      <c r="F998" s="2195"/>
      <c r="G998" s="483"/>
      <c r="H998" s="2"/>
    </row>
    <row r="999" spans="3:8" ht="15" customHeight="1" x14ac:dyDescent="0.3">
      <c r="C999" s="5725" t="s">
        <v>4333</v>
      </c>
      <c r="D999" s="5726"/>
      <c r="E999" s="5727"/>
      <c r="F999" s="2195"/>
      <c r="G999" s="483"/>
      <c r="H999" s="2"/>
    </row>
    <row r="1000" spans="3:8" ht="15" customHeight="1" x14ac:dyDescent="0.3">
      <c r="C1000" s="2198"/>
      <c r="D1000" s="903"/>
      <c r="E1000" s="903"/>
      <c r="F1000" s="2195"/>
      <c r="G1000" s="483"/>
      <c r="H1000" s="2"/>
    </row>
    <row r="1001" spans="3:8" ht="15" customHeight="1" x14ac:dyDescent="0.3">
      <c r="C1001" s="5718" t="s">
        <v>4334</v>
      </c>
      <c r="D1001" s="5719"/>
      <c r="E1001" s="1552"/>
      <c r="F1001" s="2195"/>
      <c r="G1001" s="483"/>
      <c r="H1001" s="2"/>
    </row>
    <row r="1002" spans="3:8" ht="15" customHeight="1" x14ac:dyDescent="0.3">
      <c r="C1002" s="2200" t="s">
        <v>4283</v>
      </c>
      <c r="D1002" s="946" t="s">
        <v>4284</v>
      </c>
      <c r="E1002" s="946" t="s">
        <v>4285</v>
      </c>
      <c r="F1002" s="2195"/>
      <c r="G1002" s="483"/>
      <c r="H1002" s="2"/>
    </row>
    <row r="1003" spans="3:8" ht="15" customHeight="1" x14ac:dyDescent="0.3">
      <c r="C1003" s="2202" t="s">
        <v>4335</v>
      </c>
      <c r="D1003" s="1702" t="s">
        <v>4336</v>
      </c>
      <c r="E1003" s="1966">
        <v>9.99</v>
      </c>
      <c r="F1003" s="2195"/>
      <c r="G1003" s="483"/>
      <c r="H1003" s="2"/>
    </row>
    <row r="1004" spans="3:8" ht="15" customHeight="1" x14ac:dyDescent="0.3">
      <c r="C1004" s="5725" t="s">
        <v>4333</v>
      </c>
      <c r="D1004" s="5726"/>
      <c r="E1004" s="5727"/>
      <c r="F1004" s="2195"/>
      <c r="G1004" s="483"/>
      <c r="H1004" s="2"/>
    </row>
    <row r="1005" spans="3:8" ht="15" customHeight="1" x14ac:dyDescent="0.3">
      <c r="C1005" s="5436"/>
      <c r="D1005" s="4064"/>
      <c r="E1005" s="4064"/>
      <c r="F1005" s="5437"/>
      <c r="G1005" s="483"/>
      <c r="H1005" s="2"/>
    </row>
    <row r="1006" spans="3:8" ht="15" customHeight="1" x14ac:dyDescent="0.3">
      <c r="C1006" s="5436" t="s">
        <v>4337</v>
      </c>
      <c r="D1006" s="4064"/>
      <c r="E1006" s="4064"/>
      <c r="F1006" s="5437"/>
      <c r="G1006" s="483"/>
      <c r="H1006" s="2"/>
    </row>
    <row r="1007" spans="3:8" ht="15" customHeight="1" x14ac:dyDescent="0.3">
      <c r="C1007" s="5436" t="s">
        <v>4338</v>
      </c>
      <c r="D1007" s="4064"/>
      <c r="E1007" s="4064"/>
      <c r="F1007" s="5437"/>
      <c r="G1007" s="483"/>
      <c r="H1007" s="2"/>
    </row>
    <row r="1008" spans="3:8" ht="15" customHeight="1" x14ac:dyDescent="0.3">
      <c r="C1008" s="5436" t="s">
        <v>4339</v>
      </c>
      <c r="D1008" s="4064"/>
      <c r="E1008" s="4064"/>
      <c r="F1008" s="5437"/>
      <c r="G1008" s="483"/>
      <c r="H1008" s="2"/>
    </row>
    <row r="1009" spans="3:8" ht="15" customHeight="1" x14ac:dyDescent="0.3">
      <c r="C1009" s="5436"/>
      <c r="D1009" s="4064"/>
      <c r="E1009" s="4064"/>
      <c r="F1009" s="5437"/>
      <c r="G1009" s="483"/>
      <c r="H1009" s="2"/>
    </row>
    <row r="1010" spans="3:8" ht="15" customHeight="1" x14ac:dyDescent="0.3">
      <c r="C1010" s="5722" t="s">
        <v>4340</v>
      </c>
      <c r="D1010" s="5723"/>
      <c r="E1010" s="5723"/>
      <c r="F1010" s="5724"/>
      <c r="G1010" s="483"/>
      <c r="H1010" s="2"/>
    </row>
    <row r="1011" spans="3:8" ht="15" customHeight="1" x14ac:dyDescent="0.3">
      <c r="C1011" s="2198"/>
      <c r="D1011" s="903"/>
      <c r="E1011" s="903"/>
      <c r="F1011" s="2199"/>
      <c r="G1011" s="483"/>
      <c r="H1011" s="2"/>
    </row>
    <row r="1012" spans="3:8" ht="15" customHeight="1" x14ac:dyDescent="0.3">
      <c r="C1012" s="2196" t="s">
        <v>4341</v>
      </c>
      <c r="D1012" s="2197"/>
      <c r="E1012" s="712"/>
      <c r="F1012" s="2194"/>
      <c r="G1012" s="483"/>
      <c r="H1012" s="2"/>
    </row>
    <row r="1013" spans="3:8" ht="15" customHeight="1" thickBot="1" x14ac:dyDescent="0.35">
      <c r="C1013" s="5684" t="s">
        <v>4342</v>
      </c>
      <c r="D1013" s="5700"/>
      <c r="E1013" s="5685"/>
      <c r="F1013" s="5701"/>
      <c r="G1013" s="483"/>
      <c r="H1013" s="2"/>
    </row>
    <row r="1014" spans="3:8" ht="15" customHeight="1" thickTop="1" x14ac:dyDescent="0.3">
      <c r="C1014" s="2076"/>
      <c r="D1014" s="483"/>
      <c r="E1014" s="483"/>
      <c r="F1014" s="483"/>
      <c r="G1014" s="483"/>
      <c r="H1014" s="2"/>
    </row>
    <row r="1015" spans="3:8" ht="15" customHeight="1" thickBot="1" x14ac:dyDescent="0.35">
      <c r="C1015" s="483"/>
      <c r="D1015" s="483"/>
      <c r="E1015" s="483"/>
      <c r="F1015" s="483"/>
      <c r="G1015" s="483"/>
      <c r="H1015" s="2"/>
    </row>
    <row r="1016" spans="3:8" ht="27" customHeight="1" thickTop="1" x14ac:dyDescent="0.3">
      <c r="C1016" s="5411" t="s">
        <v>4257</v>
      </c>
      <c r="D1016" s="5412"/>
      <c r="E1016" s="5413"/>
      <c r="F1016" s="483"/>
      <c r="G1016" s="483"/>
      <c r="H1016" s="2"/>
    </row>
    <row r="1017" spans="3:8" ht="15" customHeight="1" x14ac:dyDescent="0.3">
      <c r="C1017" s="5728"/>
      <c r="D1017" s="5729"/>
      <c r="E1017" s="5730"/>
      <c r="F1017" s="483"/>
      <c r="G1017" s="483"/>
      <c r="H1017" s="2"/>
    </row>
    <row r="1018" spans="3:8" ht="15" customHeight="1" x14ac:dyDescent="0.3">
      <c r="C1018" s="5414" t="s">
        <v>373</v>
      </c>
      <c r="D1018" s="5012"/>
      <c r="E1018" s="5415"/>
      <c r="F1018" s="483"/>
      <c r="G1018" s="483"/>
      <c r="H1018" s="2"/>
    </row>
    <row r="1019" spans="3:8" ht="30" customHeight="1" x14ac:dyDescent="0.3">
      <c r="C1019" s="5416" t="s">
        <v>4258</v>
      </c>
      <c r="D1019" s="4042"/>
      <c r="E1019" s="5417"/>
      <c r="F1019" s="483"/>
      <c r="G1019" s="483"/>
      <c r="H1019" s="2"/>
    </row>
    <row r="1020" spans="3:8" ht="21" customHeight="1" x14ac:dyDescent="0.3">
      <c r="C1020" s="5416" t="s">
        <v>4259</v>
      </c>
      <c r="D1020" s="4042"/>
      <c r="E1020" s="5417"/>
      <c r="F1020" s="483"/>
      <c r="G1020" s="483"/>
      <c r="H1020" s="2"/>
    </row>
    <row r="1021" spans="3:8" ht="15" customHeight="1" x14ac:dyDescent="0.3">
      <c r="C1021" s="5416"/>
      <c r="D1021" s="4042"/>
      <c r="E1021" s="5417"/>
      <c r="F1021" s="483"/>
      <c r="G1021" s="483"/>
      <c r="H1021" s="2"/>
    </row>
    <row r="1022" spans="3:8" ht="15" customHeight="1" x14ac:dyDescent="0.3">
      <c r="C1022" s="5418" t="s">
        <v>954</v>
      </c>
      <c r="D1022" s="5419"/>
      <c r="E1022" s="5420"/>
      <c r="F1022" s="483"/>
      <c r="G1022" s="483"/>
      <c r="H1022" s="2"/>
    </row>
    <row r="1023" spans="3:8" ht="15" customHeight="1" x14ac:dyDescent="0.3">
      <c r="C1023" s="5422" t="s">
        <v>4260</v>
      </c>
      <c r="D1023" s="4419"/>
      <c r="E1023" s="5423"/>
      <c r="F1023" s="483"/>
      <c r="G1023" s="483"/>
      <c r="H1023" s="2"/>
    </row>
    <row r="1024" spans="3:8" ht="15" customHeight="1" x14ac:dyDescent="0.3">
      <c r="C1024" s="5422" t="s">
        <v>4261</v>
      </c>
      <c r="D1024" s="4419"/>
      <c r="E1024" s="5423"/>
      <c r="F1024" s="483"/>
      <c r="G1024" s="483"/>
      <c r="H1024" s="2"/>
    </row>
    <row r="1025" spans="3:8" ht="15" customHeight="1" x14ac:dyDescent="0.3">
      <c r="C1025" s="5422" t="s">
        <v>4262</v>
      </c>
      <c r="D1025" s="4419"/>
      <c r="E1025" s="5423"/>
      <c r="F1025" s="483"/>
      <c r="G1025" s="483"/>
      <c r="H1025" s="2"/>
    </row>
    <row r="1026" spans="3:8" ht="15" customHeight="1" x14ac:dyDescent="0.3">
      <c r="C1026" s="5422" t="s">
        <v>4263</v>
      </c>
      <c r="D1026" s="4419"/>
      <c r="E1026" s="5423"/>
      <c r="F1026" s="483"/>
      <c r="G1026" s="483"/>
      <c r="H1026" s="2"/>
    </row>
    <row r="1027" spans="3:8" ht="15" customHeight="1" x14ac:dyDescent="0.3">
      <c r="C1027" s="5422" t="s">
        <v>4277</v>
      </c>
      <c r="D1027" s="4419"/>
      <c r="E1027" s="5423"/>
      <c r="F1027" s="483"/>
      <c r="G1027" s="483"/>
      <c r="H1027" s="2"/>
    </row>
    <row r="1028" spans="3:8" ht="15" customHeight="1" x14ac:dyDescent="0.3">
      <c r="C1028" s="5422" t="s">
        <v>4264</v>
      </c>
      <c r="D1028" s="4419"/>
      <c r="E1028" s="5423"/>
      <c r="F1028" s="483"/>
      <c r="G1028" s="483"/>
      <c r="H1028" s="2"/>
    </row>
    <row r="1029" spans="3:8" ht="15" customHeight="1" x14ac:dyDescent="0.3">
      <c r="C1029" s="5422" t="s">
        <v>4278</v>
      </c>
      <c r="D1029" s="4419"/>
      <c r="E1029" s="5423"/>
      <c r="F1029" s="483"/>
      <c r="G1029" s="483"/>
      <c r="H1029" s="2"/>
    </row>
    <row r="1030" spans="3:8" ht="15" customHeight="1" x14ac:dyDescent="0.3">
      <c r="C1030" s="5422" t="s">
        <v>4265</v>
      </c>
      <c r="D1030" s="4419"/>
      <c r="E1030" s="5423"/>
      <c r="F1030" s="483"/>
      <c r="G1030" s="483"/>
      <c r="H1030" s="2"/>
    </row>
    <row r="1031" spans="3:8" ht="15" customHeight="1" x14ac:dyDescent="0.3">
      <c r="C1031" s="5422" t="s">
        <v>4266</v>
      </c>
      <c r="D1031" s="4419"/>
      <c r="E1031" s="5423"/>
      <c r="F1031" s="483"/>
      <c r="G1031" s="483"/>
      <c r="H1031" s="2"/>
    </row>
    <row r="1032" spans="3:8" ht="15" customHeight="1" x14ac:dyDescent="0.3">
      <c r="C1032" s="5422" t="s">
        <v>4267</v>
      </c>
      <c r="D1032" s="4419"/>
      <c r="E1032" s="5423"/>
      <c r="F1032" s="483"/>
      <c r="G1032" s="483"/>
      <c r="H1032" s="2"/>
    </row>
    <row r="1033" spans="3:8" ht="15" customHeight="1" x14ac:dyDescent="0.3">
      <c r="C1033" s="5422" t="s">
        <v>4268</v>
      </c>
      <c r="D1033" s="4419"/>
      <c r="E1033" s="5423"/>
      <c r="F1033" s="483"/>
      <c r="G1033" s="483"/>
      <c r="H1033" s="2"/>
    </row>
    <row r="1034" spans="3:8" ht="15" customHeight="1" x14ac:dyDescent="0.3">
      <c r="C1034" s="5422" t="s">
        <v>4269</v>
      </c>
      <c r="D1034" s="4419"/>
      <c r="E1034" s="5423"/>
      <c r="F1034" s="483"/>
      <c r="G1034" s="483"/>
      <c r="H1034" s="2"/>
    </row>
    <row r="1035" spans="3:8" ht="15" customHeight="1" x14ac:dyDescent="0.3">
      <c r="C1035" s="5422" t="s">
        <v>4270</v>
      </c>
      <c r="D1035" s="4419"/>
      <c r="E1035" s="5423"/>
      <c r="F1035" s="483"/>
      <c r="G1035" s="483"/>
      <c r="H1035" s="2"/>
    </row>
    <row r="1036" spans="3:8" ht="15" customHeight="1" x14ac:dyDescent="0.3">
      <c r="C1036" s="5422" t="s">
        <v>4271</v>
      </c>
      <c r="D1036" s="4419"/>
      <c r="E1036" s="5423"/>
      <c r="F1036" s="483"/>
      <c r="G1036" s="483"/>
      <c r="H1036" s="2"/>
    </row>
    <row r="1037" spans="3:8" ht="15" customHeight="1" x14ac:dyDescent="0.3">
      <c r="C1037" s="5422" t="s">
        <v>4272</v>
      </c>
      <c r="D1037" s="4419"/>
      <c r="E1037" s="5423"/>
      <c r="F1037" s="483"/>
      <c r="G1037" s="483"/>
      <c r="H1037" s="2"/>
    </row>
    <row r="1038" spans="3:8" ht="15" customHeight="1" x14ac:dyDescent="0.3">
      <c r="C1038" s="5422" t="s">
        <v>4273</v>
      </c>
      <c r="D1038" s="4419"/>
      <c r="E1038" s="5423"/>
      <c r="F1038" s="483"/>
      <c r="G1038" s="483"/>
      <c r="H1038" s="2"/>
    </row>
    <row r="1039" spans="3:8" ht="15" customHeight="1" x14ac:dyDescent="0.3">
      <c r="C1039" s="5422" t="s">
        <v>4274</v>
      </c>
      <c r="D1039" s="4419"/>
      <c r="E1039" s="5423"/>
      <c r="F1039" s="483"/>
      <c r="G1039" s="483"/>
      <c r="H1039" s="2"/>
    </row>
    <row r="1040" spans="3:8" ht="27" customHeight="1" x14ac:dyDescent="0.3">
      <c r="C1040" s="5416" t="s">
        <v>4275</v>
      </c>
      <c r="D1040" s="4042"/>
      <c r="E1040" s="5417"/>
      <c r="F1040" s="483"/>
      <c r="G1040" s="483"/>
      <c r="H1040" s="2"/>
    </row>
    <row r="1041" spans="3:8" ht="44.25" customHeight="1" thickBot="1" x14ac:dyDescent="0.35">
      <c r="C1041" s="5433" t="s">
        <v>4276</v>
      </c>
      <c r="D1041" s="5434"/>
      <c r="E1041" s="5435"/>
      <c r="F1041" s="483"/>
      <c r="G1041" s="483"/>
      <c r="H1041" s="2"/>
    </row>
    <row r="1042" spans="3:8" ht="15" customHeight="1" thickTop="1" x14ac:dyDescent="0.3">
      <c r="C1042" s="5421"/>
      <c r="D1042" s="5421"/>
      <c r="E1042" s="483"/>
      <c r="F1042" s="483"/>
      <c r="G1042" s="483"/>
      <c r="H1042" s="2"/>
    </row>
    <row r="1043" spans="3:8" ht="15" customHeight="1" thickBot="1" x14ac:dyDescent="0.35">
      <c r="C1043" s="483"/>
      <c r="D1043" s="483"/>
      <c r="E1043" s="483"/>
      <c r="F1043" s="483"/>
      <c r="G1043" s="483"/>
      <c r="H1043" s="2"/>
    </row>
    <row r="1044" spans="3:8" ht="15" customHeight="1" thickBot="1" x14ac:dyDescent="0.25">
      <c r="C1044" s="5715" t="s">
        <v>1027</v>
      </c>
      <c r="D1044" s="5716"/>
      <c r="E1044" s="5716"/>
      <c r="F1044" s="5716"/>
      <c r="G1044" s="5717"/>
      <c r="H1044" s="2"/>
    </row>
    <row r="1045" spans="3:8" ht="15" customHeight="1" thickTop="1" x14ac:dyDescent="0.2">
      <c r="C1045" s="5411" t="s">
        <v>4240</v>
      </c>
      <c r="D1045" s="5412"/>
      <c r="E1045" s="5412"/>
      <c r="F1045" s="5412"/>
      <c r="G1045" s="5413"/>
      <c r="H1045" s="2"/>
    </row>
    <row r="1046" spans="3:8" ht="15" customHeight="1" x14ac:dyDescent="0.2">
      <c r="C1046" s="746" t="s">
        <v>1029</v>
      </c>
      <c r="D1046" s="876"/>
      <c r="E1046" s="876"/>
      <c r="F1046" s="876"/>
      <c r="G1046" s="877"/>
      <c r="H1046" s="2"/>
    </row>
    <row r="1047" spans="3:8" ht="45.75" customHeight="1" x14ac:dyDescent="0.2">
      <c r="C1047" s="5424" t="s">
        <v>4241</v>
      </c>
      <c r="D1047" s="4947"/>
      <c r="E1047" s="4947"/>
      <c r="F1047" s="4947"/>
      <c r="G1047" s="5425"/>
      <c r="H1047" s="2"/>
    </row>
    <row r="1048" spans="3:8" ht="15" customHeight="1" thickBot="1" x14ac:dyDescent="0.25">
      <c r="C1048" s="902"/>
      <c r="D1048" s="901"/>
      <c r="E1048" s="901"/>
      <c r="F1048" s="901"/>
      <c r="G1048" s="745"/>
      <c r="H1048" s="2"/>
    </row>
    <row r="1049" spans="3:8" ht="15" customHeight="1" thickBot="1" x14ac:dyDescent="0.25">
      <c r="C1049" s="1018" t="s">
        <v>1153</v>
      </c>
      <c r="D1049" s="819" t="s">
        <v>4242</v>
      </c>
      <c r="E1049" s="5703" t="s">
        <v>4243</v>
      </c>
      <c r="F1049" s="5704"/>
      <c r="G1049" s="745"/>
      <c r="H1049" s="2"/>
    </row>
    <row r="1050" spans="3:8" ht="15" customHeight="1" x14ac:dyDescent="0.2">
      <c r="C1050" s="2186" t="s">
        <v>4244</v>
      </c>
      <c r="D1050" s="2187" t="s">
        <v>4245</v>
      </c>
      <c r="E1050" s="5438" t="s">
        <v>4246</v>
      </c>
      <c r="F1050" s="5439"/>
      <c r="G1050" s="745"/>
      <c r="H1050" s="2"/>
    </row>
    <row r="1051" spans="3:8" ht="15" customHeight="1" x14ac:dyDescent="0.2">
      <c r="C1051" s="2188" t="s">
        <v>242</v>
      </c>
      <c r="D1051" s="2189" t="s">
        <v>4245</v>
      </c>
      <c r="E1051" s="5431" t="s">
        <v>4247</v>
      </c>
      <c r="F1051" s="5432"/>
      <c r="G1051" s="894"/>
      <c r="H1051" s="2"/>
    </row>
    <row r="1052" spans="3:8" ht="15" customHeight="1" x14ac:dyDescent="0.2">
      <c r="C1052" s="2188" t="s">
        <v>243</v>
      </c>
      <c r="D1052" s="2189" t="s">
        <v>4245</v>
      </c>
      <c r="E1052" s="5431" t="s">
        <v>4248</v>
      </c>
      <c r="F1052" s="5432"/>
      <c r="G1052" s="894"/>
      <c r="H1052" s="2"/>
    </row>
    <row r="1053" spans="3:8" ht="15" customHeight="1" thickBot="1" x14ac:dyDescent="0.25">
      <c r="C1053" s="965" t="s">
        <v>4249</v>
      </c>
      <c r="D1053" s="2190"/>
      <c r="E1053" s="2191"/>
      <c r="F1053" s="2192"/>
      <c r="G1053" s="894"/>
      <c r="H1053" s="2"/>
    </row>
    <row r="1054" spans="3:8" ht="15" customHeight="1" x14ac:dyDescent="0.2">
      <c r="C1054" s="892"/>
      <c r="D1054" s="893"/>
      <c r="E1054" s="1019"/>
      <c r="F1054" s="1019"/>
      <c r="G1054" s="894"/>
      <c r="H1054" s="2"/>
    </row>
    <row r="1055" spans="3:8" ht="15" customHeight="1" x14ac:dyDescent="0.2">
      <c r="C1055" s="892" t="s">
        <v>1047</v>
      </c>
      <c r="D1055" s="893"/>
      <c r="E1055" s="1019"/>
      <c r="F1055" s="1019"/>
      <c r="G1055" s="894"/>
      <c r="H1055" s="2"/>
    </row>
    <row r="1056" spans="3:8" ht="15" customHeight="1" x14ac:dyDescent="0.2">
      <c r="C1056" s="892"/>
      <c r="D1056" s="893"/>
      <c r="E1056" s="1019"/>
      <c r="F1056" s="1019"/>
      <c r="G1056" s="894"/>
      <c r="H1056" s="2"/>
    </row>
    <row r="1057" spans="3:8" ht="15" customHeight="1" x14ac:dyDescent="0.2">
      <c r="C1057" s="746" t="s">
        <v>1048</v>
      </c>
      <c r="D1057" s="893"/>
      <c r="E1057" s="893"/>
      <c r="F1057" s="893"/>
      <c r="G1057" s="894"/>
      <c r="H1057" s="2"/>
    </row>
    <row r="1058" spans="3:8" ht="15" customHeight="1" x14ac:dyDescent="0.2">
      <c r="C1058" s="5424" t="s">
        <v>4250</v>
      </c>
      <c r="D1058" s="4947"/>
      <c r="E1058" s="4947"/>
      <c r="F1058" s="4947"/>
      <c r="G1058" s="5425"/>
      <c r="H1058" s="2"/>
    </row>
    <row r="1059" spans="3:8" ht="15" customHeight="1" x14ac:dyDescent="0.2">
      <c r="C1059" s="5424" t="s">
        <v>4251</v>
      </c>
      <c r="D1059" s="4947"/>
      <c r="E1059" s="4947"/>
      <c r="F1059" s="4947"/>
      <c r="G1059" s="5425"/>
      <c r="H1059" s="2"/>
    </row>
    <row r="1060" spans="3:8" ht="23.25" customHeight="1" x14ac:dyDescent="0.2">
      <c r="C1060" s="5424" t="s">
        <v>4252</v>
      </c>
      <c r="D1060" s="4947"/>
      <c r="E1060" s="4947"/>
      <c r="F1060" s="4947"/>
      <c r="G1060" s="5425"/>
      <c r="H1060" s="2"/>
    </row>
    <row r="1061" spans="3:8" ht="17.25" customHeight="1" x14ac:dyDescent="0.2">
      <c r="C1061" s="5424" t="s">
        <v>4253</v>
      </c>
      <c r="D1061" s="4947"/>
      <c r="E1061" s="4947"/>
      <c r="F1061" s="4947"/>
      <c r="G1061" s="5425"/>
      <c r="H1061" s="2"/>
    </row>
    <row r="1062" spans="3:8" ht="27.75" customHeight="1" x14ac:dyDescent="0.2">
      <c r="C1062" s="5424" t="s">
        <v>4254</v>
      </c>
      <c r="D1062" s="4947"/>
      <c r="E1062" s="4947"/>
      <c r="F1062" s="4947"/>
      <c r="G1062" s="5425"/>
      <c r="H1062" s="2"/>
    </row>
    <row r="1063" spans="3:8" ht="15" customHeight="1" x14ac:dyDescent="0.2">
      <c r="C1063" s="5426" t="s">
        <v>1043</v>
      </c>
      <c r="D1063" s="4064"/>
      <c r="E1063" s="4064"/>
      <c r="F1063" s="4064"/>
      <c r="G1063" s="5427"/>
      <c r="H1063" s="2"/>
    </row>
    <row r="1064" spans="3:8" ht="31.5" customHeight="1" x14ac:dyDescent="0.2">
      <c r="C1064" s="5426" t="s">
        <v>4255</v>
      </c>
      <c r="D1064" s="4064"/>
      <c r="E1064" s="4064"/>
      <c r="F1064" s="4064"/>
      <c r="G1064" s="5427"/>
      <c r="H1064" s="2"/>
    </row>
    <row r="1065" spans="3:8" ht="15" customHeight="1" x14ac:dyDescent="0.2">
      <c r="C1065" s="1556"/>
      <c r="D1065" s="903"/>
      <c r="E1065" s="903"/>
      <c r="F1065" s="903"/>
      <c r="G1065" s="1557"/>
      <c r="H1065" s="2"/>
    </row>
    <row r="1066" spans="3:8" ht="15" customHeight="1" thickBot="1" x14ac:dyDescent="0.25">
      <c r="C1066" s="5428" t="s">
        <v>4256</v>
      </c>
      <c r="D1066" s="5429"/>
      <c r="E1066" s="5429"/>
      <c r="F1066" s="5429"/>
      <c r="G1066" s="5430"/>
      <c r="H1066" s="2"/>
    </row>
    <row r="1067" spans="3:8" ht="15" customHeight="1" thickTop="1" x14ac:dyDescent="0.3">
      <c r="C1067" s="5421"/>
      <c r="D1067" s="5421"/>
      <c r="E1067" s="483"/>
      <c r="F1067" s="483"/>
      <c r="G1067" s="483"/>
      <c r="H1067" s="2"/>
    </row>
    <row r="1068" spans="3:8" s="1013" customFormat="1" ht="15" customHeight="1" thickBot="1" x14ac:dyDescent="0.25">
      <c r="C1068" s="1989"/>
      <c r="D1068" s="1989"/>
      <c r="E1068" s="1989"/>
      <c r="F1068" s="1989"/>
      <c r="G1068" s="1989"/>
      <c r="H1068" s="1986"/>
    </row>
    <row r="1069" spans="3:8" s="1013" customFormat="1" ht="23.25" customHeight="1" thickTop="1" x14ac:dyDescent="0.2">
      <c r="C1069" s="5440" t="s">
        <v>3840</v>
      </c>
      <c r="D1069" s="5441"/>
      <c r="E1069" s="5441"/>
      <c r="F1069" s="5442"/>
      <c r="G1069" s="1989"/>
      <c r="H1069" s="1986"/>
    </row>
    <row r="1070" spans="3:8" s="1013" customFormat="1" ht="15" customHeight="1" x14ac:dyDescent="0.2">
      <c r="C1070" s="1818" t="s">
        <v>3441</v>
      </c>
      <c r="D1070" s="1819"/>
      <c r="E1070" s="1819"/>
      <c r="F1070" s="1866"/>
      <c r="G1070" s="1989"/>
      <c r="H1070" s="1986"/>
    </row>
    <row r="1071" spans="3:8" s="1013" customFormat="1" ht="36.75" customHeight="1" thickBot="1" x14ac:dyDescent="0.25">
      <c r="C1071" s="5436" t="s">
        <v>3841</v>
      </c>
      <c r="D1071" s="4064"/>
      <c r="E1071" s="4064"/>
      <c r="F1071" s="5437"/>
      <c r="G1071" s="1989"/>
      <c r="H1071" s="1986"/>
    </row>
    <row r="1072" spans="3:8" s="1013" customFormat="1" ht="27" customHeight="1" x14ac:dyDescent="0.2">
      <c r="C1072" s="1867" t="s">
        <v>3504</v>
      </c>
      <c r="D1072" s="906" t="s">
        <v>1057</v>
      </c>
      <c r="E1072" s="906" t="s">
        <v>382</v>
      </c>
      <c r="F1072" s="1868"/>
      <c r="G1072" s="1989"/>
      <c r="H1072" s="1986"/>
    </row>
    <row r="1073" spans="3:8" s="1013" customFormat="1" ht="15" customHeight="1" x14ac:dyDescent="0.2">
      <c r="C1073" s="1869" t="s">
        <v>3506</v>
      </c>
      <c r="D1073" s="1101">
        <v>2000</v>
      </c>
      <c r="E1073" s="1101" t="s">
        <v>3507</v>
      </c>
      <c r="F1073" s="1868"/>
      <c r="G1073" s="1989"/>
      <c r="H1073" s="1986"/>
    </row>
    <row r="1074" spans="3:8" s="1013" customFormat="1" ht="15" customHeight="1" x14ac:dyDescent="0.2">
      <c r="C1074" s="1869" t="s">
        <v>3509</v>
      </c>
      <c r="D1074" s="1101">
        <v>3000</v>
      </c>
      <c r="E1074" s="1101" t="s">
        <v>3510</v>
      </c>
      <c r="F1074" s="1868"/>
      <c r="G1074" s="1989"/>
      <c r="H1074" s="1986"/>
    </row>
    <row r="1075" spans="3:8" s="1013" customFormat="1" ht="15" customHeight="1" x14ac:dyDescent="0.2">
      <c r="C1075" s="1869" t="s">
        <v>3842</v>
      </c>
      <c r="D1075" s="1101">
        <v>700</v>
      </c>
      <c r="E1075" s="1101" t="s">
        <v>3843</v>
      </c>
      <c r="F1075" s="1868"/>
      <c r="G1075" s="1989"/>
      <c r="H1075" s="1986"/>
    </row>
    <row r="1076" spans="3:8" s="1013" customFormat="1" ht="15" customHeight="1" x14ac:dyDescent="0.2">
      <c r="C1076" s="1869" t="s">
        <v>3844</v>
      </c>
      <c r="D1076" s="1101">
        <v>1000</v>
      </c>
      <c r="E1076" s="1101" t="s">
        <v>3525</v>
      </c>
      <c r="F1076" s="1868"/>
      <c r="G1076" s="1989"/>
      <c r="H1076" s="1986"/>
    </row>
    <row r="1077" spans="3:8" s="1013" customFormat="1" ht="15" customHeight="1" x14ac:dyDescent="0.2">
      <c r="C1077" s="1869" t="s">
        <v>3845</v>
      </c>
      <c r="D1077" s="1101">
        <v>2000</v>
      </c>
      <c r="E1077" s="1101" t="s">
        <v>3846</v>
      </c>
      <c r="F1077" s="1868"/>
      <c r="G1077" s="1989"/>
      <c r="H1077" s="1986"/>
    </row>
    <row r="1078" spans="3:8" s="1013" customFormat="1" ht="15" customHeight="1" x14ac:dyDescent="0.2">
      <c r="C1078" s="1869" t="s">
        <v>3847</v>
      </c>
      <c r="D1078" s="1101">
        <v>3000</v>
      </c>
      <c r="E1078" s="1101" t="s">
        <v>3510</v>
      </c>
      <c r="F1078" s="1868"/>
      <c r="G1078" s="1989"/>
      <c r="H1078" s="1986"/>
    </row>
    <row r="1079" spans="3:8" s="1013" customFormat="1" ht="15" customHeight="1" thickBot="1" x14ac:dyDescent="0.25">
      <c r="C1079" s="1870" t="s">
        <v>3721</v>
      </c>
      <c r="D1079" s="1703"/>
      <c r="E1079" s="1703"/>
      <c r="F1079" s="1868"/>
      <c r="G1079" s="1989"/>
      <c r="H1079" s="1986"/>
    </row>
    <row r="1080" spans="3:8" s="1013" customFormat="1" ht="15" customHeight="1" x14ac:dyDescent="0.2">
      <c r="C1080" s="990"/>
      <c r="D1080" s="1337"/>
      <c r="E1080" s="1337"/>
      <c r="F1080" s="1868"/>
      <c r="G1080" s="1989"/>
      <c r="H1080" s="1986"/>
    </row>
    <row r="1081" spans="3:8" s="1013" customFormat="1" ht="15" customHeight="1" x14ac:dyDescent="0.2">
      <c r="C1081" s="988" t="s">
        <v>3513</v>
      </c>
      <c r="D1081" s="712"/>
      <c r="E1081" s="712"/>
      <c r="F1081" s="1860"/>
      <c r="G1081" s="1989"/>
      <c r="H1081" s="1986"/>
    </row>
    <row r="1082" spans="3:8" s="1013" customFormat="1" ht="30" customHeight="1" x14ac:dyDescent="0.2">
      <c r="C1082" s="5436" t="s">
        <v>3848</v>
      </c>
      <c r="D1082" s="4064"/>
      <c r="E1082" s="4064"/>
      <c r="F1082" s="5437"/>
      <c r="G1082" s="1989"/>
      <c r="H1082" s="1986"/>
    </row>
    <row r="1083" spans="3:8" s="1013" customFormat="1" ht="18" customHeight="1" x14ac:dyDescent="0.2">
      <c r="C1083" s="5436" t="s">
        <v>3849</v>
      </c>
      <c r="D1083" s="4064"/>
      <c r="E1083" s="4064"/>
      <c r="F1083" s="5437"/>
      <c r="G1083" s="1989"/>
      <c r="H1083" s="1986"/>
    </row>
    <row r="1084" spans="3:8" s="1013" customFormat="1" ht="37.5" customHeight="1" x14ac:dyDescent="0.2">
      <c r="C1084" s="5436" t="s">
        <v>3850</v>
      </c>
      <c r="D1084" s="4064"/>
      <c r="E1084" s="4064"/>
      <c r="F1084" s="5437"/>
      <c r="G1084" s="1989"/>
      <c r="H1084" s="1986"/>
    </row>
    <row r="1085" spans="3:8" s="1013" customFormat="1" ht="15" customHeight="1" x14ac:dyDescent="0.2">
      <c r="C1085" s="991"/>
      <c r="D1085" s="712"/>
      <c r="E1085" s="712"/>
      <c r="F1085" s="1860"/>
      <c r="G1085" s="1989"/>
      <c r="H1085" s="1986"/>
    </row>
    <row r="1086" spans="3:8" s="1013" customFormat="1" ht="15" customHeight="1" x14ac:dyDescent="0.25">
      <c r="C1086" s="1877" t="s">
        <v>3851</v>
      </c>
      <c r="D1086" s="712"/>
      <c r="E1086" s="712"/>
      <c r="F1086" s="1860"/>
      <c r="G1086" s="1989"/>
      <c r="H1086" s="1986"/>
    </row>
    <row r="1087" spans="3:8" s="1013" customFormat="1" ht="15" customHeight="1" thickBot="1" x14ac:dyDescent="0.25">
      <c r="C1087" s="1878"/>
      <c r="D1087" s="1856"/>
      <c r="E1087" s="1856"/>
      <c r="F1087" s="1865"/>
      <c r="G1087" s="1989"/>
      <c r="H1087" s="1986"/>
    </row>
    <row r="1088" spans="3:8" s="1013" customFormat="1" ht="15" customHeight="1" thickTop="1" x14ac:dyDescent="0.2">
      <c r="C1088" s="5445"/>
      <c r="D1088" s="5445"/>
      <c r="E1088" s="1989"/>
      <c r="F1088" s="1989"/>
      <c r="G1088" s="1989"/>
      <c r="H1088" s="1986"/>
    </row>
    <row r="1089" spans="3:8" ht="15" customHeight="1" thickBot="1" x14ac:dyDescent="0.35">
      <c r="C1089" s="483"/>
      <c r="D1089" s="483"/>
      <c r="E1089" s="483"/>
      <c r="F1089" s="483"/>
      <c r="G1089" s="483"/>
      <c r="H1089" s="2"/>
    </row>
    <row r="1090" spans="3:8" ht="25.5" customHeight="1" thickTop="1" x14ac:dyDescent="0.2">
      <c r="C1090" s="5472" t="s">
        <v>3502</v>
      </c>
      <c r="D1090" s="5473"/>
      <c r="E1090" s="5473"/>
      <c r="F1090" s="5473"/>
      <c r="G1090" s="5474"/>
      <c r="H1090" s="2"/>
    </row>
    <row r="1091" spans="3:8" ht="15" customHeight="1" x14ac:dyDescent="0.2">
      <c r="C1091" s="1818" t="s">
        <v>3441</v>
      </c>
      <c r="D1091" s="1819"/>
      <c r="E1091" s="1819"/>
      <c r="F1091" s="1819"/>
      <c r="G1091" s="1866"/>
      <c r="H1091" s="2"/>
    </row>
    <row r="1092" spans="3:8" ht="15" customHeight="1" thickBot="1" x14ac:dyDescent="0.25">
      <c r="C1092" s="5436" t="s">
        <v>3503</v>
      </c>
      <c r="D1092" s="4085"/>
      <c r="E1092" s="4085"/>
      <c r="F1092" s="4085"/>
      <c r="G1092" s="5475"/>
      <c r="H1092" s="2"/>
    </row>
    <row r="1093" spans="3:8" ht="15" customHeight="1" x14ac:dyDescent="0.2">
      <c r="C1093" s="1867" t="s">
        <v>3504</v>
      </c>
      <c r="D1093" s="1642" t="s">
        <v>1057</v>
      </c>
      <c r="E1093" s="1642" t="s">
        <v>382</v>
      </c>
      <c r="F1093" s="1643" t="s">
        <v>3505</v>
      </c>
      <c r="G1093" s="1868"/>
      <c r="H1093" s="2"/>
    </row>
    <row r="1094" spans="3:8" ht="15" customHeight="1" x14ac:dyDescent="0.2">
      <c r="C1094" s="1869" t="s">
        <v>3506</v>
      </c>
      <c r="D1094" s="1701">
        <v>2000</v>
      </c>
      <c r="E1094" s="1701" t="s">
        <v>3507</v>
      </c>
      <c r="F1094" s="1333" t="s">
        <v>3508</v>
      </c>
      <c r="G1094" s="1868"/>
      <c r="H1094" s="2"/>
    </row>
    <row r="1095" spans="3:8" ht="15" customHeight="1" x14ac:dyDescent="0.2">
      <c r="C1095" s="1869" t="s">
        <v>3509</v>
      </c>
      <c r="D1095" s="1701">
        <v>3000</v>
      </c>
      <c r="E1095" s="1701" t="s">
        <v>3510</v>
      </c>
      <c r="F1095" s="1333" t="s">
        <v>3508</v>
      </c>
      <c r="G1095" s="1868"/>
      <c r="H1095" s="2"/>
    </row>
    <row r="1096" spans="3:8" ht="15" customHeight="1" x14ac:dyDescent="0.2">
      <c r="C1096" s="1869" t="s">
        <v>3511</v>
      </c>
      <c r="D1096" s="1701">
        <v>5000</v>
      </c>
      <c r="E1096" s="1701" t="s">
        <v>3512</v>
      </c>
      <c r="F1096" s="1333" t="s">
        <v>3508</v>
      </c>
      <c r="G1096" s="1868"/>
      <c r="H1096" s="2"/>
    </row>
    <row r="1097" spans="3:8" ht="15" customHeight="1" thickBot="1" x14ac:dyDescent="0.25">
      <c r="C1097" s="1870" t="s">
        <v>2460</v>
      </c>
      <c r="D1097" s="1703"/>
      <c r="E1097" s="1703"/>
      <c r="F1097" s="1871"/>
      <c r="G1097" s="1868"/>
      <c r="H1097" s="2"/>
    </row>
    <row r="1098" spans="3:8" ht="15" customHeight="1" x14ac:dyDescent="0.2">
      <c r="C1098" s="990"/>
      <c r="D1098" s="1337"/>
      <c r="E1098" s="1337"/>
      <c r="F1098" s="1337"/>
      <c r="G1098" s="1868"/>
      <c r="H1098" s="2"/>
    </row>
    <row r="1099" spans="3:8" ht="15" customHeight="1" x14ac:dyDescent="0.2">
      <c r="C1099" s="988" t="s">
        <v>3513</v>
      </c>
      <c r="D1099" s="712"/>
      <c r="E1099" s="712"/>
      <c r="F1099" s="712"/>
      <c r="G1099" s="1860"/>
      <c r="H1099" s="2"/>
    </row>
    <row r="1100" spans="3:8" ht="15" customHeight="1" x14ac:dyDescent="0.2">
      <c r="C1100" s="5436" t="s">
        <v>3514</v>
      </c>
      <c r="D1100" s="4064"/>
      <c r="E1100" s="4064"/>
      <c r="F1100" s="4064"/>
      <c r="G1100" s="5437"/>
      <c r="H1100" s="2"/>
    </row>
    <row r="1101" spans="3:8" ht="33.75" customHeight="1" x14ac:dyDescent="0.2">
      <c r="C1101" s="5436" t="s">
        <v>3515</v>
      </c>
      <c r="D1101" s="4064"/>
      <c r="E1101" s="4064"/>
      <c r="F1101" s="4064"/>
      <c r="G1101" s="5437"/>
      <c r="H1101" s="2"/>
    </row>
    <row r="1102" spans="3:8" ht="49.5" customHeight="1" x14ac:dyDescent="0.2">
      <c r="C1102" s="5436" t="s">
        <v>3516</v>
      </c>
      <c r="D1102" s="4064"/>
      <c r="E1102" s="4064"/>
      <c r="F1102" s="4064"/>
      <c r="G1102" s="5437"/>
      <c r="H1102" s="2"/>
    </row>
    <row r="1103" spans="3:8" ht="24" customHeight="1" x14ac:dyDescent="0.2">
      <c r="C1103" s="5436" t="s">
        <v>3517</v>
      </c>
      <c r="D1103" s="4064"/>
      <c r="E1103" s="4064"/>
      <c r="F1103" s="4064"/>
      <c r="G1103" s="5437"/>
      <c r="H1103" s="2"/>
    </row>
    <row r="1104" spans="3:8" ht="39" customHeight="1" x14ac:dyDescent="0.2">
      <c r="C1104" s="5436" t="s">
        <v>3518</v>
      </c>
      <c r="D1104" s="4064"/>
      <c r="E1104" s="4064"/>
      <c r="F1104" s="4064"/>
      <c r="G1104" s="5437"/>
      <c r="H1104" s="2"/>
    </row>
    <row r="1105" spans="3:8" ht="15" customHeight="1" thickBot="1" x14ac:dyDescent="0.25">
      <c r="C1105" s="991"/>
      <c r="D1105" s="712"/>
      <c r="E1105" s="712"/>
      <c r="F1105" s="712"/>
      <c r="G1105" s="1860"/>
      <c r="H1105" s="2"/>
    </row>
    <row r="1106" spans="3:8" ht="15" customHeight="1" x14ac:dyDescent="0.2">
      <c r="C1106" s="1872" t="s">
        <v>903</v>
      </c>
      <c r="D1106" s="1873" t="s">
        <v>382</v>
      </c>
      <c r="E1106" s="1023" t="s">
        <v>1542</v>
      </c>
      <c r="F1106" s="1874" t="s">
        <v>1543</v>
      </c>
      <c r="G1106" s="1860"/>
      <c r="H1106" s="2"/>
    </row>
    <row r="1107" spans="3:8" ht="15" customHeight="1" x14ac:dyDescent="0.2">
      <c r="C1107" s="1869" t="s">
        <v>3506</v>
      </c>
      <c r="D1107" s="1701" t="s">
        <v>3507</v>
      </c>
      <c r="E1107" s="757">
        <f>27-(27*(0.14))</f>
        <v>23.22</v>
      </c>
      <c r="F1107" s="1875">
        <v>0.14000000000000001</v>
      </c>
      <c r="G1107" s="1860"/>
      <c r="H1107" s="2"/>
    </row>
    <row r="1108" spans="3:8" ht="15" customHeight="1" x14ac:dyDescent="0.2">
      <c r="C1108" s="1869" t="s">
        <v>3509</v>
      </c>
      <c r="D1108" s="1701" t="s">
        <v>3510</v>
      </c>
      <c r="E1108" s="757">
        <f>39-(39*(0.14))</f>
        <v>33.54</v>
      </c>
      <c r="F1108" s="1875">
        <v>0.14000000000000001</v>
      </c>
      <c r="G1108" s="1860"/>
      <c r="H1108" s="2"/>
    </row>
    <row r="1109" spans="3:8" ht="15" customHeight="1" x14ac:dyDescent="0.2">
      <c r="C1109" s="1869" t="s">
        <v>3511</v>
      </c>
      <c r="D1109" s="1701" t="s">
        <v>3512</v>
      </c>
      <c r="E1109" s="757">
        <f>49-(49*(0.14))</f>
        <v>42.14</v>
      </c>
      <c r="F1109" s="1875">
        <v>0.14000000000000001</v>
      </c>
      <c r="G1109" s="1860"/>
      <c r="H1109" s="2"/>
    </row>
    <row r="1110" spans="3:8" ht="15" customHeight="1" thickBot="1" x14ac:dyDescent="0.25">
      <c r="C1110" s="1876" t="s">
        <v>2460</v>
      </c>
      <c r="D1110" s="966"/>
      <c r="E1110" s="966"/>
      <c r="F1110" s="967"/>
      <c r="G1110" s="1860"/>
      <c r="H1110" s="2"/>
    </row>
    <row r="1111" spans="3:8" ht="15" customHeight="1" x14ac:dyDescent="0.2">
      <c r="C1111" s="990"/>
      <c r="D1111" s="712"/>
      <c r="E1111" s="712"/>
      <c r="F1111" s="712"/>
      <c r="G1111" s="1860"/>
      <c r="H1111" s="2"/>
    </row>
    <row r="1112" spans="3:8" ht="30" customHeight="1" x14ac:dyDescent="0.2">
      <c r="C1112" s="5436" t="s">
        <v>3519</v>
      </c>
      <c r="D1112" s="4064"/>
      <c r="E1112" s="4064"/>
      <c r="F1112" s="4064"/>
      <c r="G1112" s="5437"/>
      <c r="H1112" s="2"/>
    </row>
    <row r="1113" spans="3:8" ht="15" customHeight="1" x14ac:dyDescent="0.2">
      <c r="C1113" s="990" t="s">
        <v>3520</v>
      </c>
      <c r="D1113" s="712"/>
      <c r="E1113" s="712"/>
      <c r="F1113" s="712"/>
      <c r="G1113" s="1860"/>
      <c r="H1113" s="2"/>
    </row>
    <row r="1114" spans="3:8" ht="15" customHeight="1" x14ac:dyDescent="0.2">
      <c r="C1114" s="990"/>
      <c r="D1114" s="712"/>
      <c r="E1114" s="712"/>
      <c r="F1114" s="712"/>
      <c r="G1114" s="1860"/>
      <c r="H1114" s="2"/>
    </row>
    <row r="1115" spans="3:8" ht="15" customHeight="1" x14ac:dyDescent="0.25">
      <c r="C1115" s="1877" t="s">
        <v>3521</v>
      </c>
      <c r="D1115" s="712"/>
      <c r="E1115" s="712"/>
      <c r="F1115" s="712"/>
      <c r="G1115" s="1860"/>
      <c r="H1115" s="2"/>
    </row>
    <row r="1116" spans="3:8" ht="15" customHeight="1" x14ac:dyDescent="0.2">
      <c r="C1116" s="1010"/>
      <c r="D1116" s="712"/>
      <c r="E1116" s="712"/>
      <c r="F1116" s="712"/>
      <c r="G1116" s="1860"/>
      <c r="H1116" s="2"/>
    </row>
    <row r="1117" spans="3:8" ht="15" customHeight="1" x14ac:dyDescent="0.2">
      <c r="C1117" s="988" t="s">
        <v>3522</v>
      </c>
      <c r="D1117" s="712"/>
      <c r="E1117" s="712"/>
      <c r="F1117" s="712"/>
      <c r="G1117" s="1860"/>
      <c r="H1117" s="2"/>
    </row>
    <row r="1118" spans="3:8" ht="60.75" customHeight="1" x14ac:dyDescent="0.2">
      <c r="C1118" s="5443" t="s">
        <v>3523</v>
      </c>
      <c r="D1118" s="4036"/>
      <c r="E1118" s="4036"/>
      <c r="F1118" s="4036"/>
      <c r="G1118" s="5444"/>
      <c r="H1118" s="2"/>
    </row>
    <row r="1119" spans="3:8" ht="15" customHeight="1" x14ac:dyDescent="0.2">
      <c r="C1119" s="991" t="s">
        <v>3524</v>
      </c>
      <c r="D1119" s="712"/>
      <c r="E1119" s="712"/>
      <c r="F1119" s="712"/>
      <c r="G1119" s="1860"/>
      <c r="H1119" s="2"/>
    </row>
    <row r="1120" spans="3:8" ht="15" customHeight="1" thickBot="1" x14ac:dyDescent="0.25">
      <c r="C1120" s="1010"/>
      <c r="D1120" s="712"/>
      <c r="E1120" s="712"/>
      <c r="F1120" s="712"/>
      <c r="G1120" s="1860"/>
      <c r="H1120" s="2"/>
    </row>
    <row r="1121" spans="3:11" ht="15" customHeight="1" x14ac:dyDescent="0.2">
      <c r="C1121" s="1872" t="s">
        <v>903</v>
      </c>
      <c r="D1121" s="1873" t="s">
        <v>382</v>
      </c>
      <c r="E1121" s="1023" t="s">
        <v>1542</v>
      </c>
      <c r="F1121" s="1874" t="s">
        <v>1543</v>
      </c>
      <c r="G1121" s="1860"/>
      <c r="H1121" s="2"/>
    </row>
    <row r="1122" spans="3:11" ht="15" customHeight="1" x14ac:dyDescent="0.2">
      <c r="C1122" s="1869" t="s">
        <v>3506</v>
      </c>
      <c r="D1122" s="1702" t="s">
        <v>3525</v>
      </c>
      <c r="E1122" s="757">
        <f>19-(19*(0.14))</f>
        <v>16.34</v>
      </c>
      <c r="F1122" s="1875">
        <v>0.14000000000000001</v>
      </c>
      <c r="G1122" s="1860"/>
      <c r="H1122" s="2"/>
    </row>
    <row r="1123" spans="3:11" ht="15" customHeight="1" thickBot="1" x14ac:dyDescent="0.25">
      <c r="C1123" s="1876" t="s">
        <v>2460</v>
      </c>
      <c r="D1123" s="966"/>
      <c r="E1123" s="966"/>
      <c r="F1123" s="967"/>
      <c r="G1123" s="1860"/>
      <c r="H1123" s="2"/>
    </row>
    <row r="1124" spans="3:11" ht="15" customHeight="1" thickBot="1" x14ac:dyDescent="0.25">
      <c r="C1124" s="1878"/>
      <c r="D1124" s="1856"/>
      <c r="E1124" s="1856"/>
      <c r="F1124" s="1856"/>
      <c r="G1124" s="1865"/>
      <c r="H1124" s="2"/>
    </row>
    <row r="1125" spans="3:11" ht="15" customHeight="1" thickTop="1" x14ac:dyDescent="0.3">
      <c r="C1125" s="5445"/>
      <c r="D1125" s="5445"/>
      <c r="E1125" s="483"/>
      <c r="F1125" s="483"/>
      <c r="G1125" s="483"/>
      <c r="H1125" s="2"/>
    </row>
    <row r="1126" spans="3:11" ht="15" customHeight="1" thickBot="1" x14ac:dyDescent="0.35">
      <c r="C1126" s="483"/>
      <c r="D1126" s="483"/>
      <c r="E1126" s="483"/>
      <c r="F1126" s="483"/>
      <c r="G1126" s="483"/>
      <c r="H1126" s="2"/>
    </row>
    <row r="1127" spans="3:11" ht="25.5" customHeight="1" thickTop="1" x14ac:dyDescent="0.2">
      <c r="C1127" s="5440" t="s">
        <v>3440</v>
      </c>
      <c r="D1127" s="5441"/>
      <c r="E1127" s="5441"/>
      <c r="F1127" s="5441"/>
      <c r="G1127" s="5467"/>
      <c r="H1127" s="1816"/>
      <c r="I1127" s="1816"/>
      <c r="J1127" s="1816"/>
      <c r="K1127" s="1817"/>
    </row>
    <row r="1128" spans="3:11" ht="15" customHeight="1" x14ac:dyDescent="0.2">
      <c r="C1128" s="1818" t="s">
        <v>3441</v>
      </c>
      <c r="D1128" s="1819"/>
      <c r="E1128" s="1819"/>
      <c r="F1128" s="1819"/>
      <c r="G1128" s="1820"/>
      <c r="H1128" s="712"/>
      <c r="I1128" s="712"/>
      <c r="J1128" s="712"/>
      <c r="K1128" s="989"/>
    </row>
    <row r="1129" spans="3:11" ht="37.5" customHeight="1" x14ac:dyDescent="0.2">
      <c r="C1129" s="5436" t="s">
        <v>3442</v>
      </c>
      <c r="D1129" s="4064"/>
      <c r="E1129" s="4064"/>
      <c r="F1129" s="4064"/>
      <c r="G1129" s="5468"/>
      <c r="H1129" s="712"/>
      <c r="I1129" s="712"/>
      <c r="J1129" s="712"/>
      <c r="K1129" s="989"/>
    </row>
    <row r="1130" spans="3:11" ht="15" customHeight="1" x14ac:dyDescent="0.2">
      <c r="C1130" s="1010"/>
      <c r="D1130" s="712"/>
      <c r="E1130" s="712"/>
      <c r="F1130" s="712"/>
      <c r="G1130" s="1512"/>
      <c r="H1130" s="712"/>
      <c r="I1130" s="712"/>
      <c r="J1130" s="712"/>
      <c r="K1130" s="989"/>
    </row>
    <row r="1131" spans="3:11" ht="15" customHeight="1" x14ac:dyDescent="0.2">
      <c r="C1131" s="988" t="s">
        <v>3443</v>
      </c>
      <c r="D1131" s="712"/>
      <c r="E1131" s="712"/>
      <c r="F1131" s="712"/>
      <c r="G1131" s="1512"/>
      <c r="H1131" s="712"/>
      <c r="I1131" s="712"/>
      <c r="J1131" s="712"/>
      <c r="K1131" s="989"/>
    </row>
    <row r="1132" spans="3:11" ht="15" customHeight="1" x14ac:dyDescent="0.2">
      <c r="C1132" s="1821" t="s">
        <v>3444</v>
      </c>
      <c r="D1132" s="712"/>
      <c r="E1132" s="712"/>
      <c r="F1132" s="712"/>
      <c r="G1132" s="1512"/>
      <c r="H1132" s="712"/>
      <c r="I1132" s="712"/>
      <c r="J1132" s="712"/>
      <c r="K1132" s="989"/>
    </row>
    <row r="1133" spans="3:11" ht="15" customHeight="1" x14ac:dyDescent="0.2">
      <c r="C1133" s="991" t="s">
        <v>3445</v>
      </c>
      <c r="D1133" s="712"/>
      <c r="E1133" s="712"/>
      <c r="F1133" s="712"/>
      <c r="G1133" s="1512"/>
      <c r="H1133" s="712"/>
      <c r="I1133" s="712"/>
      <c r="J1133" s="712"/>
      <c r="K1133" s="989"/>
    </row>
    <row r="1134" spans="3:11" ht="15" customHeight="1" x14ac:dyDescent="0.2">
      <c r="C1134" s="5469" t="s">
        <v>3446</v>
      </c>
      <c r="D1134" s="5470"/>
      <c r="E1134" s="5470"/>
      <c r="F1134" s="5470"/>
      <c r="G1134" s="5471"/>
      <c r="H1134" s="712"/>
      <c r="I1134" s="712"/>
      <c r="J1134" s="712"/>
      <c r="K1134" s="989"/>
    </row>
    <row r="1135" spans="3:11" ht="15" customHeight="1" x14ac:dyDescent="0.2">
      <c r="C1135" s="1006" t="s">
        <v>3447</v>
      </c>
      <c r="D1135" s="900" t="s">
        <v>1745</v>
      </c>
      <c r="E1135" s="4085" t="s">
        <v>1746</v>
      </c>
      <c r="F1135" s="4085"/>
      <c r="G1135" s="1359"/>
      <c r="H1135" s="712"/>
      <c r="I1135" s="712"/>
      <c r="J1135" s="712"/>
      <c r="K1135" s="989"/>
    </row>
    <row r="1136" spans="3:11" ht="15" customHeight="1" x14ac:dyDescent="0.2">
      <c r="C1136" s="1006" t="s">
        <v>1747</v>
      </c>
      <c r="D1136" s="900" t="s">
        <v>1745</v>
      </c>
      <c r="E1136" s="4085" t="s">
        <v>1746</v>
      </c>
      <c r="F1136" s="4085"/>
      <c r="G1136" s="1359"/>
      <c r="H1136" s="712"/>
      <c r="I1136" s="712"/>
      <c r="J1136" s="712"/>
      <c r="K1136" s="989"/>
    </row>
    <row r="1137" spans="3:11" ht="32.25" customHeight="1" x14ac:dyDescent="0.2">
      <c r="C1137" s="1006" t="s">
        <v>1749</v>
      </c>
      <c r="D1137" s="1822" t="s">
        <v>1750</v>
      </c>
      <c r="E1137" s="4085" t="s">
        <v>1746</v>
      </c>
      <c r="F1137" s="4085"/>
      <c r="G1137" s="1359"/>
      <c r="H1137" s="712"/>
      <c r="I1137" s="712"/>
      <c r="J1137" s="712"/>
      <c r="K1137" s="989"/>
    </row>
    <row r="1138" spans="3:11" ht="15" customHeight="1" x14ac:dyDescent="0.2">
      <c r="C1138" s="5711" t="s">
        <v>3448</v>
      </c>
      <c r="D1138" s="5419"/>
      <c r="E1138" s="5419"/>
      <c r="F1138" s="5419"/>
      <c r="G1138" s="5712"/>
      <c r="H1138" s="712"/>
      <c r="I1138" s="712"/>
      <c r="J1138" s="712"/>
      <c r="K1138" s="989"/>
    </row>
    <row r="1139" spans="3:11" ht="15" customHeight="1" x14ac:dyDescent="0.2">
      <c r="C1139" s="5476" t="s">
        <v>3449</v>
      </c>
      <c r="D1139" s="4042"/>
      <c r="E1139" s="4042"/>
      <c r="F1139" s="4042"/>
      <c r="G1139" s="5477"/>
      <c r="H1139" s="712"/>
      <c r="I1139" s="712"/>
      <c r="J1139" s="712"/>
      <c r="K1139" s="989"/>
    </row>
    <row r="1140" spans="3:11" ht="15" customHeight="1" x14ac:dyDescent="0.2">
      <c r="C1140" s="5476" t="s">
        <v>3450</v>
      </c>
      <c r="D1140" s="4042"/>
      <c r="E1140" s="4042"/>
      <c r="F1140" s="4042"/>
      <c r="G1140" s="5477"/>
      <c r="H1140" s="712"/>
      <c r="I1140" s="712"/>
      <c r="J1140" s="712"/>
      <c r="K1140" s="989"/>
    </row>
    <row r="1141" spans="3:11" ht="14.25" customHeight="1" x14ac:dyDescent="0.2">
      <c r="C1141" s="5476" t="s">
        <v>3451</v>
      </c>
      <c r="D1141" s="4042"/>
      <c r="E1141" s="4042"/>
      <c r="F1141" s="4042"/>
      <c r="G1141" s="5477"/>
      <c r="H1141" s="712"/>
      <c r="I1141" s="712"/>
      <c r="J1141" s="712"/>
      <c r="K1141" s="989"/>
    </row>
    <row r="1142" spans="3:11" ht="10.5" customHeight="1" x14ac:dyDescent="0.2">
      <c r="C1142" s="5476" t="s">
        <v>3452</v>
      </c>
      <c r="D1142" s="4042"/>
      <c r="E1142" s="4042"/>
      <c r="F1142" s="4042"/>
      <c r="G1142" s="5477"/>
      <c r="H1142" s="712"/>
      <c r="I1142" s="712"/>
      <c r="J1142" s="712"/>
      <c r="K1142" s="989"/>
    </row>
    <row r="1143" spans="3:11" ht="15" customHeight="1" x14ac:dyDescent="0.2">
      <c r="C1143" s="5713" t="s">
        <v>3453</v>
      </c>
      <c r="D1143" s="5714"/>
      <c r="E1143" s="5714"/>
      <c r="F1143" s="1484"/>
      <c r="G1143" s="1823"/>
      <c r="H1143" s="712"/>
      <c r="I1143" s="712"/>
      <c r="J1143" s="712"/>
      <c r="K1143" s="989"/>
    </row>
    <row r="1144" spans="3:11" ht="15" customHeight="1" thickBot="1" x14ac:dyDescent="0.25">
      <c r="C1144" s="5708" t="s">
        <v>3454</v>
      </c>
      <c r="D1144" s="5709"/>
      <c r="E1144" s="5709"/>
      <c r="F1144" s="5709"/>
      <c r="G1144" s="5710"/>
      <c r="H1144" s="712"/>
      <c r="I1144" s="712"/>
      <c r="J1144" s="712"/>
      <c r="K1144" s="989"/>
    </row>
    <row r="1145" spans="3:11" ht="15" customHeight="1" x14ac:dyDescent="0.2">
      <c r="C1145" s="1824" t="s">
        <v>2213</v>
      </c>
      <c r="D1145" s="906" t="s">
        <v>3455</v>
      </c>
      <c r="E1145" s="906" t="s">
        <v>3456</v>
      </c>
      <c r="F1145" s="5094" t="s">
        <v>2930</v>
      </c>
      <c r="G1145" s="5040"/>
      <c r="H1145" s="712"/>
      <c r="I1145" s="712"/>
      <c r="J1145" s="712"/>
      <c r="K1145" s="989"/>
    </row>
    <row r="1146" spans="3:11" ht="15" customHeight="1" x14ac:dyDescent="0.2">
      <c r="C1146" s="1825" t="s">
        <v>3457</v>
      </c>
      <c r="D1146" s="1397">
        <v>2.5</v>
      </c>
      <c r="E1146" s="1550">
        <v>5</v>
      </c>
      <c r="F1146" s="5451">
        <v>0.99</v>
      </c>
      <c r="G1146" s="5452"/>
      <c r="H1146" s="712"/>
      <c r="I1146" s="712"/>
      <c r="J1146" s="712"/>
      <c r="K1146" s="989"/>
    </row>
    <row r="1147" spans="3:11" ht="15" customHeight="1" x14ac:dyDescent="0.2">
      <c r="C1147" s="1825" t="s">
        <v>3458</v>
      </c>
      <c r="D1147" s="1397">
        <v>4</v>
      </c>
      <c r="E1147" s="1550">
        <v>10</v>
      </c>
      <c r="F1147" s="5451">
        <v>0.99</v>
      </c>
      <c r="G1147" s="5452"/>
      <c r="H1147" s="712"/>
      <c r="I1147" s="712"/>
      <c r="J1147" s="712"/>
      <c r="K1147" s="989"/>
    </row>
    <row r="1148" spans="3:11" ht="15" customHeight="1" x14ac:dyDescent="0.2">
      <c r="C1148" s="1825" t="s">
        <v>3459</v>
      </c>
      <c r="D1148" s="1397">
        <v>6</v>
      </c>
      <c r="E1148" s="1550">
        <v>20</v>
      </c>
      <c r="F1148" s="5451">
        <v>0.99</v>
      </c>
      <c r="G1148" s="5452"/>
      <c r="H1148" s="712"/>
      <c r="I1148" s="712"/>
      <c r="J1148" s="712"/>
      <c r="K1148" s="989"/>
    </row>
    <row r="1149" spans="3:11" ht="15" customHeight="1" x14ac:dyDescent="0.2">
      <c r="C1149" s="1825" t="s">
        <v>3460</v>
      </c>
      <c r="D1149" s="1397">
        <v>12</v>
      </c>
      <c r="E1149" s="1550">
        <v>50</v>
      </c>
      <c r="F1149" s="5451">
        <v>0.99</v>
      </c>
      <c r="G1149" s="5452"/>
      <c r="H1149" s="712"/>
      <c r="I1149" s="712"/>
      <c r="J1149" s="712"/>
      <c r="K1149" s="989"/>
    </row>
    <row r="1150" spans="3:11" ht="15" customHeight="1" x14ac:dyDescent="0.2">
      <c r="C1150" s="1825" t="s">
        <v>3461</v>
      </c>
      <c r="D1150" s="1397">
        <v>17</v>
      </c>
      <c r="E1150" s="1550">
        <v>100</v>
      </c>
      <c r="F1150" s="2077">
        <v>0.99</v>
      </c>
      <c r="G1150" s="2074"/>
      <c r="H1150" s="712"/>
      <c r="I1150" s="712"/>
      <c r="J1150" s="712"/>
      <c r="K1150" s="989"/>
    </row>
    <row r="1151" spans="3:11" ht="15" customHeight="1" x14ac:dyDescent="0.2">
      <c r="C1151" s="1825" t="s">
        <v>3462</v>
      </c>
      <c r="D1151" s="1397">
        <v>18</v>
      </c>
      <c r="E1151" s="1550">
        <v>500</v>
      </c>
      <c r="F1151" s="5451">
        <v>0.99</v>
      </c>
      <c r="G1151" s="5452"/>
      <c r="H1151" s="712"/>
      <c r="I1151" s="712"/>
      <c r="J1151" s="712"/>
      <c r="K1151" s="989"/>
    </row>
    <row r="1152" spans="3:11" ht="15" customHeight="1" x14ac:dyDescent="0.2">
      <c r="C1152" s="1825" t="s">
        <v>3463</v>
      </c>
      <c r="D1152" s="1397">
        <v>19.989999999999998</v>
      </c>
      <c r="E1152" s="1550">
        <v>1024</v>
      </c>
      <c r="F1152" s="5451">
        <v>0.99</v>
      </c>
      <c r="G1152" s="5452"/>
      <c r="H1152" s="712"/>
      <c r="I1152" s="712"/>
      <c r="J1152" s="712"/>
      <c r="K1152" s="989"/>
    </row>
    <row r="1153" spans="3:11" ht="12.75" customHeight="1" x14ac:dyDescent="0.2">
      <c r="C1153" s="5464" t="s">
        <v>3464</v>
      </c>
      <c r="D1153" s="5465"/>
      <c r="E1153" s="5465"/>
      <c r="F1153" s="5465"/>
      <c r="G1153" s="5466"/>
      <c r="H1153" s="712"/>
      <c r="I1153" s="712"/>
      <c r="J1153" s="712"/>
      <c r="K1153" s="989"/>
    </row>
    <row r="1154" spans="3:11" ht="15" customHeight="1" thickBot="1" x14ac:dyDescent="0.25">
      <c r="C1154" s="5454" t="s">
        <v>2935</v>
      </c>
      <c r="D1154" s="5455"/>
      <c r="E1154" s="5455"/>
      <c r="F1154" s="5455"/>
      <c r="G1154" s="5456"/>
      <c r="H1154" s="712"/>
      <c r="I1154" s="712"/>
      <c r="J1154" s="712"/>
      <c r="K1154" s="989"/>
    </row>
    <row r="1155" spans="3:11" ht="15" customHeight="1" thickBot="1" x14ac:dyDescent="0.25">
      <c r="C1155" s="5457" t="s">
        <v>3465</v>
      </c>
      <c r="D1155" s="5458"/>
      <c r="E1155" s="5458"/>
      <c r="F1155" s="5458"/>
      <c r="G1155" s="5459"/>
      <c r="H1155" s="712"/>
      <c r="I1155" s="712"/>
      <c r="J1155" s="712"/>
      <c r="K1155" s="989"/>
    </row>
    <row r="1156" spans="3:11" ht="15" customHeight="1" x14ac:dyDescent="0.2">
      <c r="C1156" s="1826"/>
      <c r="D1156" s="1827"/>
      <c r="E1156" s="1827"/>
      <c r="F1156" s="1827"/>
      <c r="G1156" s="1827"/>
      <c r="H1156" s="712"/>
      <c r="I1156" s="712"/>
      <c r="J1156" s="712"/>
      <c r="K1156" s="989"/>
    </row>
    <row r="1157" spans="3:11" ht="15" customHeight="1" x14ac:dyDescent="0.2">
      <c r="C1157" s="1828" t="s">
        <v>3466</v>
      </c>
      <c r="D1157" s="712"/>
      <c r="E1157" s="712"/>
      <c r="F1157" s="712"/>
      <c r="G1157" s="772"/>
      <c r="H1157" s="712"/>
      <c r="I1157" s="712"/>
      <c r="J1157" s="712"/>
      <c r="K1157" s="989"/>
    </row>
    <row r="1158" spans="3:11" ht="15" customHeight="1" thickBot="1" x14ac:dyDescent="0.25">
      <c r="C1158" s="1828"/>
      <c r="D1158" s="712"/>
      <c r="E1158" s="712"/>
      <c r="F1158" s="712"/>
      <c r="G1158" s="772"/>
      <c r="H1158" s="712"/>
      <c r="I1158" s="712"/>
      <c r="J1158" s="712"/>
      <c r="K1158" s="989"/>
    </row>
    <row r="1159" spans="3:11" ht="15" customHeight="1" x14ac:dyDescent="0.2">
      <c r="C1159" s="5460" t="s">
        <v>3467</v>
      </c>
      <c r="D1159" s="5461"/>
      <c r="E1159" s="5461"/>
      <c r="F1159" s="5461"/>
      <c r="G1159" s="5461"/>
      <c r="H1159" s="5462"/>
      <c r="I1159" s="1829"/>
      <c r="J1159" s="1829"/>
      <c r="K1159" s="1830"/>
    </row>
    <row r="1160" spans="3:11" ht="15" customHeight="1" x14ac:dyDescent="0.2">
      <c r="C1160" s="5463" t="s">
        <v>3468</v>
      </c>
      <c r="D1160" s="5453"/>
      <c r="E1160" s="5449" t="s">
        <v>3469</v>
      </c>
      <c r="F1160" s="5453"/>
      <c r="G1160" s="5449" t="s">
        <v>3470</v>
      </c>
      <c r="H1160" s="5450"/>
      <c r="I1160" s="772"/>
      <c r="J1160" s="712"/>
      <c r="K1160" s="989"/>
    </row>
    <row r="1161" spans="3:11" ht="15" customHeight="1" x14ac:dyDescent="0.2">
      <c r="C1161" s="1831">
        <v>30</v>
      </c>
      <c r="D1161" s="1397">
        <v>0.75</v>
      </c>
      <c r="E1161" s="757">
        <v>30</v>
      </c>
      <c r="F1161" s="1397">
        <v>1.2</v>
      </c>
      <c r="G1161" s="1460">
        <v>30</v>
      </c>
      <c r="H1161" s="1832">
        <v>2.1</v>
      </c>
      <c r="I1161" s="772"/>
      <c r="J1161" s="712"/>
      <c r="K1161" s="989"/>
    </row>
    <row r="1162" spans="3:11" ht="15" customHeight="1" x14ac:dyDescent="0.2">
      <c r="C1162" s="1831">
        <v>120</v>
      </c>
      <c r="D1162" s="1397">
        <v>1.75</v>
      </c>
      <c r="E1162" s="757">
        <v>75</v>
      </c>
      <c r="F1162" s="1397">
        <v>3</v>
      </c>
      <c r="G1162" s="1833"/>
      <c r="H1162" s="1834"/>
      <c r="I1162" s="712"/>
      <c r="J1162" s="712"/>
      <c r="K1162" s="989"/>
    </row>
    <row r="1163" spans="3:11" ht="15" customHeight="1" x14ac:dyDescent="0.2">
      <c r="C1163" s="1831">
        <v>220</v>
      </c>
      <c r="D1163" s="1397">
        <v>2.75</v>
      </c>
      <c r="E1163" s="1833"/>
      <c r="F1163" s="1833"/>
      <c r="G1163" s="1833"/>
      <c r="H1163" s="1834"/>
      <c r="I1163" s="712"/>
      <c r="J1163" s="712"/>
      <c r="K1163" s="989"/>
    </row>
    <row r="1164" spans="3:11" ht="15" customHeight="1" x14ac:dyDescent="0.2">
      <c r="C1164" s="1831">
        <v>450</v>
      </c>
      <c r="D1164" s="1397">
        <v>4.75</v>
      </c>
      <c r="E1164" s="1833"/>
      <c r="F1164" s="1833"/>
      <c r="G1164" s="1833"/>
      <c r="H1164" s="1834"/>
      <c r="I1164" s="712"/>
      <c r="J1164" s="712"/>
      <c r="K1164" s="989"/>
    </row>
    <row r="1165" spans="3:11" ht="15" customHeight="1" thickBot="1" x14ac:dyDescent="0.25">
      <c r="C1165" s="1835" t="s">
        <v>2935</v>
      </c>
      <c r="D1165" s="1836"/>
      <c r="E1165" s="1836"/>
      <c r="F1165" s="1836"/>
      <c r="G1165" s="1515"/>
      <c r="H1165" s="1837"/>
      <c r="I1165" s="712"/>
      <c r="J1165" s="712"/>
      <c r="K1165" s="989"/>
    </row>
    <row r="1166" spans="3:11" ht="15" customHeight="1" x14ac:dyDescent="0.2">
      <c r="C1166" s="1010"/>
      <c r="D1166" s="712"/>
      <c r="E1166" s="712"/>
      <c r="F1166" s="712"/>
      <c r="G1166" s="772"/>
      <c r="H1166" s="712"/>
      <c r="I1166" s="712"/>
      <c r="J1166" s="712"/>
      <c r="K1166" s="989"/>
    </row>
    <row r="1167" spans="3:11" ht="15" customHeight="1" x14ac:dyDescent="0.2">
      <c r="C1167" s="1821" t="s">
        <v>3471</v>
      </c>
      <c r="D1167" s="712"/>
      <c r="E1167" s="712"/>
      <c r="F1167" s="712"/>
      <c r="G1167" s="772"/>
      <c r="H1167" s="712"/>
      <c r="I1167" s="712"/>
      <c r="J1167" s="712"/>
      <c r="K1167" s="989"/>
    </row>
    <row r="1168" spans="3:11" ht="15" customHeight="1" x14ac:dyDescent="0.2">
      <c r="C1168" s="5436" t="s">
        <v>3472</v>
      </c>
      <c r="D1168" s="4064"/>
      <c r="E1168" s="4064"/>
      <c r="F1168" s="4064"/>
      <c r="G1168" s="4064"/>
      <c r="H1168" s="4064"/>
      <c r="I1168" s="712"/>
      <c r="J1168" s="712"/>
      <c r="K1168" s="989"/>
    </row>
    <row r="1169" spans="3:11" ht="15" customHeight="1" thickBot="1" x14ac:dyDescent="0.25">
      <c r="C1169" s="991"/>
      <c r="D1169" s="712"/>
      <c r="E1169" s="712"/>
      <c r="F1169" s="712"/>
      <c r="G1169" s="772"/>
      <c r="H1169" s="712"/>
      <c r="I1169" s="712"/>
      <c r="J1169" s="712"/>
      <c r="K1169" s="989"/>
    </row>
    <row r="1170" spans="3:11" ht="24.75" customHeight="1" thickBot="1" x14ac:dyDescent="0.25">
      <c r="C1170" s="5511" t="s">
        <v>3473</v>
      </c>
      <c r="D1170" s="5512"/>
      <c r="E1170" s="5512"/>
      <c r="F1170" s="5513"/>
      <c r="G1170" s="5514" t="s">
        <v>3474</v>
      </c>
      <c r="H1170" s="5515"/>
      <c r="I1170" s="712"/>
      <c r="J1170" s="712"/>
      <c r="K1170" s="989"/>
    </row>
    <row r="1171" spans="3:11" ht="15" customHeight="1" thickBot="1" x14ac:dyDescent="0.25">
      <c r="C1171" s="1838" t="s">
        <v>2455</v>
      </c>
      <c r="D1171" s="1839" t="s">
        <v>1791</v>
      </c>
      <c r="E1171" s="1839" t="s">
        <v>1792</v>
      </c>
      <c r="F1171" s="1699" t="s">
        <v>595</v>
      </c>
      <c r="G1171" s="1699" t="s">
        <v>3475</v>
      </c>
      <c r="H1171" s="1839" t="s">
        <v>3476</v>
      </c>
      <c r="I1171" s="712"/>
      <c r="J1171" s="712"/>
      <c r="K1171" s="989"/>
    </row>
    <row r="1172" spans="3:11" ht="15" customHeight="1" x14ac:dyDescent="0.2">
      <c r="C1172" s="1840">
        <v>0.08</v>
      </c>
      <c r="D1172" s="1841">
        <v>0.22</v>
      </c>
      <c r="E1172" s="1841">
        <v>0.22</v>
      </c>
      <c r="F1172" s="1841">
        <v>0.12</v>
      </c>
      <c r="G1172" s="713">
        <v>0.06</v>
      </c>
      <c r="H1172" s="1842">
        <v>0.06</v>
      </c>
      <c r="I1172" s="712"/>
      <c r="J1172" s="712"/>
      <c r="K1172" s="989"/>
    </row>
    <row r="1173" spans="3:11" ht="15" customHeight="1" thickBot="1" x14ac:dyDescent="0.25">
      <c r="C1173" s="5446" t="s">
        <v>3477</v>
      </c>
      <c r="D1173" s="5447"/>
      <c r="E1173" s="5447"/>
      <c r="F1173" s="5447"/>
      <c r="G1173" s="5447"/>
      <c r="H1173" s="5448"/>
      <c r="I1173" s="712"/>
      <c r="J1173" s="712"/>
      <c r="K1173" s="989"/>
    </row>
    <row r="1174" spans="3:11" ht="15" customHeight="1" x14ac:dyDescent="0.2">
      <c r="C1174" s="1843"/>
      <c r="D1174" s="1503"/>
      <c r="E1174" s="1489"/>
      <c r="F1174" s="712"/>
      <c r="G1174" s="712"/>
      <c r="H1174" s="712"/>
      <c r="I1174" s="712"/>
      <c r="J1174" s="712"/>
      <c r="K1174" s="989"/>
    </row>
    <row r="1175" spans="3:11" ht="15" customHeight="1" thickBot="1" x14ac:dyDescent="0.25">
      <c r="C1175" s="988" t="s">
        <v>3478</v>
      </c>
      <c r="D1175" s="712"/>
      <c r="E1175" s="712"/>
      <c r="F1175" s="712"/>
      <c r="G1175" s="772"/>
      <c r="H1175" s="712"/>
      <c r="I1175" s="712"/>
      <c r="J1175" s="712"/>
      <c r="K1175" s="989"/>
    </row>
    <row r="1176" spans="3:11" ht="15" customHeight="1" thickBot="1" x14ac:dyDescent="0.25">
      <c r="C1176" s="5511" t="s">
        <v>3473</v>
      </c>
      <c r="D1176" s="5512"/>
      <c r="E1176" s="5512"/>
      <c r="F1176" s="5512"/>
      <c r="G1176" s="5512"/>
      <c r="H1176" s="5512"/>
      <c r="I1176" s="5512"/>
      <c r="J1176" s="5513"/>
      <c r="K1176" s="1844" t="s">
        <v>3479</v>
      </c>
    </row>
    <row r="1177" spans="3:11" ht="15" customHeight="1" x14ac:dyDescent="0.2">
      <c r="C1177" s="1845" t="s">
        <v>657</v>
      </c>
      <c r="D1177" s="1846" t="s">
        <v>658</v>
      </c>
      <c r="E1177" s="1846" t="s">
        <v>659</v>
      </c>
      <c r="F1177" s="1846" t="s">
        <v>660</v>
      </c>
      <c r="G1177" s="1846" t="s">
        <v>661</v>
      </c>
      <c r="H1177" s="1846" t="s">
        <v>662</v>
      </c>
      <c r="I1177" s="1846" t="s">
        <v>663</v>
      </c>
      <c r="J1177" s="1846" t="s">
        <v>664</v>
      </c>
      <c r="K1177" s="1847" t="s">
        <v>665</v>
      </c>
    </row>
    <row r="1178" spans="3:11" ht="15" customHeight="1" x14ac:dyDescent="0.2">
      <c r="C1178" s="1848">
        <v>0.18890000000000001</v>
      </c>
      <c r="D1178" s="1849">
        <v>0.28000000000000003</v>
      </c>
      <c r="E1178" s="1849">
        <v>0.28000000000000003</v>
      </c>
      <c r="F1178" s="1850">
        <v>0.28000000000000003</v>
      </c>
      <c r="G1178" s="1850">
        <v>0.28000000000000003</v>
      </c>
      <c r="H1178" s="1851">
        <v>0.47</v>
      </c>
      <c r="I1178" s="1851">
        <v>0.94</v>
      </c>
      <c r="J1178" s="1851">
        <v>4.49</v>
      </c>
      <c r="K1178" s="1852">
        <v>0.1</v>
      </c>
    </row>
    <row r="1179" spans="3:11" ht="15" customHeight="1" thickBot="1" x14ac:dyDescent="0.25">
      <c r="C1179" s="5496" t="s">
        <v>3480</v>
      </c>
      <c r="D1179" s="5497"/>
      <c r="E1179" s="5497"/>
      <c r="F1179" s="5497"/>
      <c r="G1179" s="5497"/>
      <c r="H1179" s="5497"/>
      <c r="I1179" s="5497"/>
      <c r="J1179" s="5497"/>
      <c r="K1179" s="5498"/>
    </row>
    <row r="1180" spans="3:11" ht="15" customHeight="1" x14ac:dyDescent="0.2">
      <c r="C1180" s="1010"/>
      <c r="D1180" s="712"/>
      <c r="E1180" s="712"/>
      <c r="F1180" s="712"/>
      <c r="G1180" s="772"/>
      <c r="H1180" s="712"/>
      <c r="I1180" s="712"/>
      <c r="J1180" s="712"/>
      <c r="K1180" s="989"/>
    </row>
    <row r="1181" spans="3:11" ht="15" customHeight="1" x14ac:dyDescent="0.2">
      <c r="C1181" s="1818" t="s">
        <v>3481</v>
      </c>
      <c r="D1181" s="1819"/>
      <c r="E1181" s="1819"/>
      <c r="F1181" s="1819"/>
      <c r="G1181" s="1853"/>
      <c r="H1181" s="1819"/>
      <c r="I1181" s="1819"/>
      <c r="J1181" s="1819"/>
      <c r="K1181" s="1854"/>
    </row>
    <row r="1182" spans="3:11" ht="15" customHeight="1" x14ac:dyDescent="0.2">
      <c r="C1182" s="5436" t="s">
        <v>3482</v>
      </c>
      <c r="D1182" s="4064"/>
      <c r="E1182" s="4064"/>
      <c r="F1182" s="4064"/>
      <c r="G1182" s="4064"/>
      <c r="H1182" s="4064"/>
      <c r="I1182" s="4064"/>
      <c r="J1182" s="4064"/>
      <c r="K1182" s="5437"/>
    </row>
    <row r="1183" spans="3:11" ht="15" customHeight="1" x14ac:dyDescent="0.2">
      <c r="C1183" s="5436" t="s">
        <v>3483</v>
      </c>
      <c r="D1183" s="4064"/>
      <c r="E1183" s="4064"/>
      <c r="F1183" s="4064"/>
      <c r="G1183" s="4064"/>
      <c r="H1183" s="4064"/>
      <c r="I1183" s="4064"/>
      <c r="J1183" s="4064"/>
      <c r="K1183" s="5437"/>
    </row>
    <row r="1184" spans="3:11" ht="30" customHeight="1" x14ac:dyDescent="0.2">
      <c r="C1184" s="5436" t="s">
        <v>3484</v>
      </c>
      <c r="D1184" s="4064"/>
      <c r="E1184" s="4064"/>
      <c r="F1184" s="4064"/>
      <c r="G1184" s="4064"/>
      <c r="H1184" s="4064"/>
      <c r="I1184" s="4064"/>
      <c r="J1184" s="4064"/>
      <c r="K1184" s="5437"/>
    </row>
    <row r="1185" spans="3:11" ht="30" customHeight="1" x14ac:dyDescent="0.2">
      <c r="C1185" s="5436" t="s">
        <v>3485</v>
      </c>
      <c r="D1185" s="4064"/>
      <c r="E1185" s="4064"/>
      <c r="F1185" s="4064"/>
      <c r="G1185" s="4064"/>
      <c r="H1185" s="4064"/>
      <c r="I1185" s="4064"/>
      <c r="J1185" s="4064"/>
      <c r="K1185" s="5437"/>
    </row>
    <row r="1186" spans="3:11" ht="31.5" customHeight="1" x14ac:dyDescent="0.2">
      <c r="C1186" s="5436" t="s">
        <v>3486</v>
      </c>
      <c r="D1186" s="4064"/>
      <c r="E1186" s="4064"/>
      <c r="F1186" s="4064"/>
      <c r="G1186" s="4064"/>
      <c r="H1186" s="4064"/>
      <c r="I1186" s="4064"/>
      <c r="J1186" s="4064"/>
      <c r="K1186" s="5437"/>
    </row>
    <row r="1187" spans="3:11" ht="15" customHeight="1" x14ac:dyDescent="0.2">
      <c r="C1187" s="5436" t="s">
        <v>3487</v>
      </c>
      <c r="D1187" s="4064"/>
      <c r="E1187" s="4064"/>
      <c r="F1187" s="4064"/>
      <c r="G1187" s="4064"/>
      <c r="H1187" s="4064"/>
      <c r="I1187" s="4064"/>
      <c r="J1187" s="4064"/>
      <c r="K1187" s="5437"/>
    </row>
    <row r="1188" spans="3:11" ht="15" customHeight="1" x14ac:dyDescent="0.2">
      <c r="C1188" s="991" t="s">
        <v>3488</v>
      </c>
      <c r="D1188" s="712"/>
      <c r="E1188" s="712"/>
      <c r="F1188" s="712"/>
      <c r="G1188" s="772"/>
      <c r="H1188" s="712"/>
      <c r="I1188" s="712"/>
      <c r="J1188" s="712"/>
      <c r="K1188" s="989"/>
    </row>
    <row r="1189" spans="3:11" ht="15" customHeight="1" x14ac:dyDescent="0.2">
      <c r="C1189" s="991" t="s">
        <v>3489</v>
      </c>
      <c r="D1189" s="712"/>
      <c r="E1189" s="712"/>
      <c r="F1189" s="712"/>
      <c r="G1189" s="772"/>
      <c r="H1189" s="712"/>
      <c r="I1189" s="712"/>
      <c r="J1189" s="712"/>
      <c r="K1189" s="989"/>
    </row>
    <row r="1190" spans="3:11" ht="15" customHeight="1" thickBot="1" x14ac:dyDescent="0.3">
      <c r="C1190" s="1855" t="s">
        <v>4035</v>
      </c>
      <c r="D1190" s="1856"/>
      <c r="E1190" s="1856"/>
      <c r="F1190" s="1856"/>
      <c r="G1190" s="1857"/>
      <c r="H1190" s="1856"/>
      <c r="I1190" s="1856"/>
      <c r="J1190" s="1856"/>
      <c r="K1190" s="1858"/>
    </row>
    <row r="1191" spans="3:11" ht="15" customHeight="1" thickTop="1" x14ac:dyDescent="0.2">
      <c r="C1191" s="5495"/>
      <c r="D1191" s="5495"/>
      <c r="E1191" s="712"/>
      <c r="F1191" s="712"/>
      <c r="G1191" s="772"/>
      <c r="H1191" s="712"/>
      <c r="I1191" s="712"/>
      <c r="J1191" s="712"/>
      <c r="K1191" s="712"/>
    </row>
    <row r="1192" spans="3:11" ht="15" customHeight="1" thickBot="1" x14ac:dyDescent="0.3">
      <c r="C1192" s="1859"/>
      <c r="D1192" s="712"/>
      <c r="E1192" s="712"/>
      <c r="F1192" s="712"/>
      <c r="G1192" s="772"/>
      <c r="H1192" s="712"/>
      <c r="I1192" s="712"/>
      <c r="J1192" s="712"/>
      <c r="K1192" s="712"/>
    </row>
    <row r="1193" spans="3:11" ht="15" customHeight="1" thickTop="1" x14ac:dyDescent="0.2">
      <c r="C1193" s="5472" t="s">
        <v>3490</v>
      </c>
      <c r="D1193" s="5473"/>
      <c r="E1193" s="5473"/>
      <c r="F1193" s="5473"/>
      <c r="G1193" s="5474"/>
    </row>
    <row r="1194" spans="3:11" ht="15" customHeight="1" x14ac:dyDescent="0.2">
      <c r="C1194" s="5517" t="s">
        <v>3491</v>
      </c>
      <c r="D1194" s="5062"/>
      <c r="E1194" s="5062"/>
      <c r="F1194" s="5062"/>
      <c r="G1194" s="5518"/>
      <c r="H1194" s="1552"/>
    </row>
    <row r="1195" spans="3:11" ht="33" customHeight="1" x14ac:dyDescent="0.2">
      <c r="C1195" s="5436" t="s">
        <v>3492</v>
      </c>
      <c r="D1195" s="4064"/>
      <c r="E1195" s="4064"/>
      <c r="F1195" s="4064"/>
      <c r="G1195" s="5437"/>
      <c r="H1195" s="1552"/>
    </row>
    <row r="1196" spans="3:11" ht="15" customHeight="1" x14ac:dyDescent="0.2">
      <c r="C1196" s="5696" t="s">
        <v>3493</v>
      </c>
      <c r="D1196" s="5504"/>
      <c r="E1196" s="5504"/>
      <c r="F1196" s="5504"/>
      <c r="G1196" s="5697"/>
    </row>
    <row r="1197" spans="3:11" ht="27" customHeight="1" x14ac:dyDescent="0.2">
      <c r="C1197" s="5436" t="s">
        <v>3494</v>
      </c>
      <c r="D1197" s="4064"/>
      <c r="E1197" s="4064"/>
      <c r="F1197" s="4064"/>
      <c r="G1197" s="5437"/>
    </row>
    <row r="1198" spans="3:11" ht="15" customHeight="1" x14ac:dyDescent="0.2">
      <c r="C1198" s="991" t="s">
        <v>3495</v>
      </c>
      <c r="D1198" s="712"/>
      <c r="E1198" s="712"/>
      <c r="F1198" s="712"/>
      <c r="G1198" s="1860"/>
    </row>
    <row r="1199" spans="3:11" ht="15" customHeight="1" thickBot="1" x14ac:dyDescent="0.25">
      <c r="C1199" s="1861"/>
      <c r="D1199" s="1484"/>
      <c r="E1199" s="1484"/>
      <c r="F1199" s="1484"/>
      <c r="G1199" s="1862"/>
    </row>
    <row r="1200" spans="3:11" ht="15" customHeight="1" x14ac:dyDescent="0.2">
      <c r="C1200" s="1863" t="s">
        <v>2213</v>
      </c>
      <c r="D1200" s="1342" t="s">
        <v>3455</v>
      </c>
      <c r="E1200" s="931" t="s">
        <v>3456</v>
      </c>
      <c r="F1200" s="4901" t="s">
        <v>2930</v>
      </c>
      <c r="G1200" s="5516"/>
    </row>
    <row r="1201" spans="3:7" ht="15" customHeight="1" x14ac:dyDescent="0.2">
      <c r="C1201" s="1825" t="s">
        <v>2217</v>
      </c>
      <c r="D1201" s="1397">
        <v>2.5</v>
      </c>
      <c r="E1201" s="1550">
        <v>5</v>
      </c>
      <c r="F1201" s="5451">
        <v>0.99</v>
      </c>
      <c r="G1201" s="5488"/>
    </row>
    <row r="1202" spans="3:7" ht="15" customHeight="1" x14ac:dyDescent="0.2">
      <c r="C1202" s="1825" t="s">
        <v>3496</v>
      </c>
      <c r="D1202" s="1397">
        <v>4</v>
      </c>
      <c r="E1202" s="1550">
        <v>10</v>
      </c>
      <c r="F1202" s="5451">
        <v>0.99</v>
      </c>
      <c r="G1202" s="5488"/>
    </row>
    <row r="1203" spans="3:7" ht="15" customHeight="1" x14ac:dyDescent="0.2">
      <c r="C1203" s="1825" t="s">
        <v>2219</v>
      </c>
      <c r="D1203" s="1397">
        <v>6</v>
      </c>
      <c r="E1203" s="1550">
        <v>20</v>
      </c>
      <c r="F1203" s="5451">
        <v>0.99</v>
      </c>
      <c r="G1203" s="5488"/>
    </row>
    <row r="1204" spans="3:7" ht="15" customHeight="1" x14ac:dyDescent="0.2">
      <c r="C1204" s="1825" t="s">
        <v>2220</v>
      </c>
      <c r="D1204" s="1397">
        <v>12</v>
      </c>
      <c r="E1204" s="1550">
        <v>50</v>
      </c>
      <c r="F1204" s="5451">
        <v>0.99</v>
      </c>
      <c r="G1204" s="5488"/>
    </row>
    <row r="1205" spans="3:7" ht="15" customHeight="1" x14ac:dyDescent="0.2">
      <c r="C1205" s="1825" t="s">
        <v>2931</v>
      </c>
      <c r="D1205" s="1397">
        <v>17</v>
      </c>
      <c r="E1205" s="1550">
        <v>100</v>
      </c>
      <c r="F1205" s="5451">
        <v>0.99</v>
      </c>
      <c r="G1205" s="5488"/>
    </row>
    <row r="1206" spans="3:7" ht="15" customHeight="1" x14ac:dyDescent="0.2">
      <c r="C1206" s="1825" t="s">
        <v>2221</v>
      </c>
      <c r="D1206" s="1397">
        <v>18</v>
      </c>
      <c r="E1206" s="1550">
        <v>500</v>
      </c>
      <c r="F1206" s="5451">
        <v>0.99</v>
      </c>
      <c r="G1206" s="5488"/>
    </row>
    <row r="1207" spans="3:7" ht="15" customHeight="1" x14ac:dyDescent="0.2">
      <c r="C1207" s="1825" t="s">
        <v>2932</v>
      </c>
      <c r="D1207" s="1397">
        <v>19.989999999999998</v>
      </c>
      <c r="E1207" s="1550">
        <v>1024</v>
      </c>
      <c r="F1207" s="5451">
        <v>0.99</v>
      </c>
      <c r="G1207" s="5488"/>
    </row>
    <row r="1208" spans="3:7" ht="15" customHeight="1" x14ac:dyDescent="0.2">
      <c r="C1208" s="2078" t="s">
        <v>3497</v>
      </c>
      <c r="D1208" s="2075"/>
      <c r="E1208" s="2075"/>
      <c r="F1208" s="2075"/>
      <c r="G1208" s="2079"/>
    </row>
    <row r="1209" spans="3:7" ht="15" customHeight="1" x14ac:dyDescent="0.2">
      <c r="C1209" s="5489" t="s">
        <v>3464</v>
      </c>
      <c r="D1209" s="5490"/>
      <c r="E1209" s="5490"/>
      <c r="F1209" s="5490"/>
      <c r="G1209" s="5491"/>
    </row>
    <row r="1210" spans="3:7" ht="15" customHeight="1" x14ac:dyDescent="0.2">
      <c r="C1210" s="1826"/>
      <c r="D1210" s="1827"/>
      <c r="E1210" s="1827"/>
      <c r="F1210" s="1827"/>
      <c r="G1210" s="1864"/>
    </row>
    <row r="1211" spans="3:7" ht="15" customHeight="1" x14ac:dyDescent="0.2">
      <c r="C1211" s="988" t="s">
        <v>3498</v>
      </c>
      <c r="D1211" s="712"/>
      <c r="E1211" s="712"/>
      <c r="F1211" s="712"/>
      <c r="G1211" s="1860"/>
    </row>
    <row r="1212" spans="3:7" ht="15" customHeight="1" x14ac:dyDescent="0.2">
      <c r="C1212" s="1010"/>
      <c r="D1212" s="712"/>
      <c r="E1212" s="712"/>
      <c r="F1212" s="712"/>
      <c r="G1212" s="1860"/>
    </row>
    <row r="1213" spans="3:7" ht="15" customHeight="1" x14ac:dyDescent="0.2">
      <c r="C1213" s="5486" t="s">
        <v>3499</v>
      </c>
      <c r="D1213" s="5487"/>
      <c r="E1213" s="712"/>
      <c r="F1213" s="712"/>
      <c r="G1213" s="989"/>
    </row>
    <row r="1214" spans="3:7" ht="15" customHeight="1" x14ac:dyDescent="0.2">
      <c r="C1214" s="1831">
        <v>30</v>
      </c>
      <c r="D1214" s="1397">
        <v>0.75</v>
      </c>
      <c r="E1214" s="712"/>
      <c r="F1214" s="712"/>
      <c r="G1214" s="989"/>
    </row>
    <row r="1215" spans="3:7" ht="15" customHeight="1" x14ac:dyDescent="0.2">
      <c r="C1215" s="1831">
        <v>120</v>
      </c>
      <c r="D1215" s="1397">
        <v>1.75</v>
      </c>
      <c r="E1215" s="712"/>
      <c r="F1215" s="712"/>
      <c r="G1215" s="989"/>
    </row>
    <row r="1216" spans="3:7" ht="15" customHeight="1" x14ac:dyDescent="0.2">
      <c r="C1216" s="1831">
        <v>220</v>
      </c>
      <c r="D1216" s="1397">
        <v>2.75</v>
      </c>
      <c r="E1216" s="712"/>
      <c r="F1216" s="1373"/>
      <c r="G1216" s="989"/>
    </row>
    <row r="1217" spans="3:8" ht="15" customHeight="1" x14ac:dyDescent="0.2">
      <c r="C1217" s="1831">
        <v>450</v>
      </c>
      <c r="D1217" s="1397">
        <v>4.75</v>
      </c>
      <c r="E1217" s="712"/>
      <c r="F1217" s="712"/>
      <c r="G1217" s="989"/>
    </row>
    <row r="1218" spans="3:8" ht="15" customHeight="1" x14ac:dyDescent="0.2">
      <c r="C1218" s="5484" t="s">
        <v>2935</v>
      </c>
      <c r="D1218" s="5485"/>
      <c r="E1218" s="712"/>
      <c r="F1218" s="712"/>
      <c r="G1218" s="989"/>
    </row>
    <row r="1219" spans="3:8" ht="15" customHeight="1" x14ac:dyDescent="0.2">
      <c r="C1219" s="1010"/>
      <c r="D1219" s="712"/>
      <c r="E1219" s="712"/>
      <c r="F1219" s="712"/>
      <c r="G1219" s="1860"/>
    </row>
    <row r="1220" spans="3:8" ht="15" customHeight="1" x14ac:dyDescent="0.2">
      <c r="C1220" s="5694" t="s">
        <v>3500</v>
      </c>
      <c r="D1220" s="4999"/>
      <c r="E1220" s="4999"/>
      <c r="F1220" s="4999"/>
      <c r="G1220" s="5695"/>
    </row>
    <row r="1221" spans="3:8" ht="15" customHeight="1" x14ac:dyDescent="0.2">
      <c r="C1221" s="5694" t="s">
        <v>3501</v>
      </c>
      <c r="D1221" s="4999"/>
      <c r="E1221" s="4999"/>
      <c r="F1221" s="4999"/>
      <c r="G1221" s="5695"/>
    </row>
    <row r="1222" spans="3:8" ht="34.5" customHeight="1" thickBot="1" x14ac:dyDescent="0.25">
      <c r="C1222" s="5492" t="s">
        <v>4034</v>
      </c>
      <c r="D1222" s="5493"/>
      <c r="E1222" s="5493"/>
      <c r="F1222" s="5493"/>
      <c r="G1222" s="5494"/>
    </row>
    <row r="1223" spans="3:8" ht="15" customHeight="1" thickTop="1" x14ac:dyDescent="0.3">
      <c r="C1223" s="5445"/>
      <c r="D1223" s="5445"/>
      <c r="E1223" s="483"/>
      <c r="F1223" s="483"/>
      <c r="G1223" s="483"/>
      <c r="H1223" s="2"/>
    </row>
    <row r="1224" spans="3:8" ht="15" customHeight="1" thickBot="1" x14ac:dyDescent="0.35">
      <c r="C1224" s="796"/>
      <c r="D1224" s="796"/>
      <c r="E1224" s="796"/>
      <c r="F1224" s="483"/>
      <c r="G1224" s="483"/>
      <c r="H1224" s="2"/>
    </row>
    <row r="1225" spans="3:8" ht="15" customHeight="1" thickTop="1" x14ac:dyDescent="0.2">
      <c r="C1225" s="5525" t="s">
        <v>3277</v>
      </c>
      <c r="D1225" s="5526"/>
      <c r="E1225" s="5412"/>
      <c r="F1225" s="5412"/>
      <c r="G1225" s="5412"/>
      <c r="H1225" s="5413"/>
    </row>
    <row r="1226" spans="3:8" ht="15" customHeight="1" x14ac:dyDescent="0.2">
      <c r="C1226" s="746" t="s">
        <v>1029</v>
      </c>
      <c r="D1226" s="876"/>
      <c r="E1226" s="876"/>
      <c r="F1226" s="876"/>
      <c r="G1226" s="876"/>
      <c r="H1226" s="877"/>
    </row>
    <row r="1227" spans="3:8" ht="39.75" customHeight="1" x14ac:dyDescent="0.2">
      <c r="C1227" s="5424" t="s">
        <v>3278</v>
      </c>
      <c r="D1227" s="4411"/>
      <c r="E1227" s="4036"/>
      <c r="F1227" s="4036"/>
      <c r="G1227" s="4036"/>
      <c r="H1227" s="5425"/>
    </row>
    <row r="1228" spans="3:8" ht="15" customHeight="1" x14ac:dyDescent="0.2">
      <c r="C1228" s="892" t="s">
        <v>3279</v>
      </c>
      <c r="D1228" s="893"/>
      <c r="E1228" s="893"/>
      <c r="F1228" s="893"/>
      <c r="G1228" s="893"/>
      <c r="H1228" s="894"/>
    </row>
    <row r="1229" spans="3:8" ht="15" customHeight="1" x14ac:dyDescent="0.2">
      <c r="C1229" s="892"/>
      <c r="D1229" s="893"/>
      <c r="E1229" s="893"/>
      <c r="F1229" s="893"/>
      <c r="G1229" s="893"/>
      <c r="H1229" s="894"/>
    </row>
    <row r="1230" spans="3:8" ht="15" customHeight="1" x14ac:dyDescent="0.2">
      <c r="C1230" s="746" t="s">
        <v>1048</v>
      </c>
      <c r="D1230" s="876"/>
      <c r="E1230" s="893"/>
      <c r="F1230" s="893"/>
      <c r="G1230" s="893"/>
      <c r="H1230" s="894"/>
    </row>
    <row r="1231" spans="3:8" ht="24.75" customHeight="1" x14ac:dyDescent="0.2">
      <c r="C1231" s="5424" t="s">
        <v>3280</v>
      </c>
      <c r="D1231" s="4411"/>
      <c r="E1231" s="4036"/>
      <c r="F1231" s="4036"/>
      <c r="G1231" s="4036"/>
      <c r="H1231" s="5425"/>
    </row>
    <row r="1232" spans="3:8" ht="15" customHeight="1" x14ac:dyDescent="0.2">
      <c r="C1232" s="5426" t="s">
        <v>3281</v>
      </c>
      <c r="D1232" s="4064"/>
      <c r="E1232" s="4064"/>
      <c r="F1232" s="4064"/>
      <c r="G1232" s="4064"/>
      <c r="H1232" s="5427"/>
    </row>
    <row r="1233" spans="3:10" ht="15" customHeight="1" x14ac:dyDescent="0.2">
      <c r="C1233" s="5426" t="s">
        <v>3282</v>
      </c>
      <c r="D1233" s="4064"/>
      <c r="E1233" s="4064"/>
      <c r="F1233" s="4064"/>
      <c r="G1233" s="4064"/>
      <c r="H1233" s="5427"/>
    </row>
    <row r="1234" spans="3:10" ht="15" customHeight="1" x14ac:dyDescent="0.2">
      <c r="C1234" s="5426" t="s">
        <v>3283</v>
      </c>
      <c r="D1234" s="4064"/>
      <c r="E1234" s="4064"/>
      <c r="F1234" s="4064"/>
      <c r="G1234" s="4064"/>
      <c r="H1234" s="5427"/>
    </row>
    <row r="1235" spans="3:10" ht="15" customHeight="1" x14ac:dyDescent="0.2">
      <c r="C1235" s="5426" t="s">
        <v>3284</v>
      </c>
      <c r="D1235" s="4064"/>
      <c r="E1235" s="4064"/>
      <c r="F1235" s="4064"/>
      <c r="G1235" s="4064"/>
      <c r="H1235" s="5427"/>
    </row>
    <row r="1236" spans="3:10" ht="15" customHeight="1" x14ac:dyDescent="0.2">
      <c r="C1236" s="5542"/>
      <c r="D1236" s="5543"/>
      <c r="E1236" s="5543"/>
      <c r="F1236" s="5543"/>
      <c r="G1236" s="5543"/>
      <c r="H1236" s="5544"/>
    </row>
    <row r="1237" spans="3:10" ht="15" customHeight="1" x14ac:dyDescent="0.2">
      <c r="C1237" s="5545" t="s">
        <v>3285</v>
      </c>
      <c r="D1237" s="5062"/>
      <c r="E1237" s="5062"/>
      <c r="F1237" s="5062"/>
      <c r="G1237" s="5062"/>
      <c r="H1237" s="5546"/>
    </row>
    <row r="1238" spans="3:10" ht="15" customHeight="1" thickBot="1" x14ac:dyDescent="0.25">
      <c r="C1238" s="1556"/>
      <c r="D1238" s="4064"/>
      <c r="E1238" s="4064"/>
      <c r="F1238" s="4064"/>
      <c r="G1238" s="4064"/>
      <c r="H1238" s="5427"/>
    </row>
    <row r="1239" spans="3:10" ht="15" customHeight="1" x14ac:dyDescent="0.2">
      <c r="C1239" s="1556"/>
      <c r="D1239" s="903"/>
      <c r="E1239" s="1641" t="s">
        <v>2213</v>
      </c>
      <c r="F1239" s="1642" t="s">
        <v>3286</v>
      </c>
      <c r="G1239" s="1643" t="s">
        <v>3287</v>
      </c>
      <c r="H1239" s="1697" t="s">
        <v>3288</v>
      </c>
    </row>
    <row r="1240" spans="3:10" ht="15" customHeight="1" x14ac:dyDescent="0.2">
      <c r="C1240" s="1556"/>
      <c r="D1240" s="903"/>
      <c r="E1240" s="1558" t="s">
        <v>3289</v>
      </c>
      <c r="F1240" s="1644" t="s">
        <v>406</v>
      </c>
      <c r="G1240" s="1645">
        <v>99</v>
      </c>
      <c r="H1240" s="1698">
        <v>0.1</v>
      </c>
    </row>
    <row r="1241" spans="3:10" ht="15" customHeight="1" x14ac:dyDescent="0.2">
      <c r="C1241" s="1559"/>
      <c r="D1241" s="1563"/>
      <c r="E1241" s="5539" t="s">
        <v>1980</v>
      </c>
      <c r="F1241" s="5540"/>
      <c r="G1241" s="5540"/>
      <c r="H1241" s="5541"/>
    </row>
    <row r="1242" spans="3:10" ht="15" customHeight="1" x14ac:dyDescent="0.2">
      <c r="C1242" s="1559"/>
      <c r="D1242" s="1563"/>
      <c r="E1242" s="1484"/>
      <c r="F1242" s="1484"/>
      <c r="G1242" s="1560"/>
      <c r="H1242" s="1561"/>
    </row>
    <row r="1243" spans="3:10" ht="15" customHeight="1" x14ac:dyDescent="0.2">
      <c r="C1243" s="5534" t="s">
        <v>3290</v>
      </c>
      <c r="D1243" s="5535"/>
      <c r="E1243" s="5536"/>
      <c r="F1243" s="5536"/>
      <c r="G1243" s="5536"/>
      <c r="H1243" s="5537"/>
    </row>
    <row r="1244" spans="3:10" ht="15" customHeight="1" thickBot="1" x14ac:dyDescent="0.25">
      <c r="C1244" s="5428" t="s">
        <v>3291</v>
      </c>
      <c r="D1244" s="5538"/>
      <c r="E1244" s="5429"/>
      <c r="F1244" s="5429"/>
      <c r="G1244" s="5429"/>
      <c r="H1244" s="5430"/>
    </row>
    <row r="1245" spans="3:10" ht="15" customHeight="1" thickTop="1" x14ac:dyDescent="0.3">
      <c r="C1245" s="5421"/>
      <c r="D1245" s="5421"/>
      <c r="E1245" s="5421"/>
      <c r="F1245" s="483"/>
      <c r="G1245" s="483"/>
      <c r="H1245" s="2"/>
    </row>
    <row r="1246" spans="3:10" ht="15" customHeight="1" thickBot="1" x14ac:dyDescent="0.35">
      <c r="C1246" s="796"/>
      <c r="D1246" s="796"/>
      <c r="E1246" s="796"/>
      <c r="F1246" s="483"/>
      <c r="G1246" s="483"/>
      <c r="H1246" s="2"/>
    </row>
    <row r="1247" spans="3:10" ht="15" customHeight="1" thickTop="1" x14ac:dyDescent="0.2">
      <c r="C1247" s="5547" t="s">
        <v>3253</v>
      </c>
      <c r="D1247" s="5548"/>
      <c r="E1247" s="5473"/>
      <c r="F1247" s="5473"/>
      <c r="G1247" s="5473"/>
      <c r="H1247" s="5473"/>
      <c r="I1247" s="5473"/>
      <c r="J1247" s="5474"/>
    </row>
    <row r="1248" spans="3:10" ht="15" customHeight="1" x14ac:dyDescent="0.2">
      <c r="C1248" s="988" t="s">
        <v>1029</v>
      </c>
      <c r="D1248" s="876"/>
      <c r="E1248" s="876"/>
      <c r="F1248" s="876"/>
      <c r="G1248" s="876"/>
      <c r="H1248" s="876"/>
      <c r="I1248" s="876"/>
      <c r="J1248" s="1687"/>
    </row>
    <row r="1249" spans="3:10" ht="38.25" customHeight="1" x14ac:dyDescent="0.2">
      <c r="C1249" s="5443" t="s">
        <v>3254</v>
      </c>
      <c r="D1249" s="4411"/>
      <c r="E1249" s="4036"/>
      <c r="F1249" s="4036"/>
      <c r="G1249" s="4036"/>
      <c r="H1249" s="4036"/>
      <c r="I1249" s="4036"/>
      <c r="J1249" s="5444"/>
    </row>
    <row r="1250" spans="3:10" ht="15" customHeight="1" x14ac:dyDescent="0.2">
      <c r="C1250" s="5436"/>
      <c r="D1250" s="4064"/>
      <c r="E1250" s="4064"/>
      <c r="F1250" s="4064"/>
      <c r="G1250" s="4064"/>
      <c r="H1250" s="4064"/>
      <c r="I1250" s="4064"/>
      <c r="J1250" s="5437"/>
    </row>
    <row r="1251" spans="3:10" ht="15" customHeight="1" x14ac:dyDescent="0.2">
      <c r="C1251" s="988" t="s">
        <v>1048</v>
      </c>
      <c r="D1251" s="876"/>
      <c r="E1251" s="893"/>
      <c r="F1251" s="893"/>
      <c r="G1251" s="893"/>
      <c r="H1251" s="893"/>
      <c r="I1251" s="893"/>
      <c r="J1251" s="1688"/>
    </row>
    <row r="1252" spans="3:10" ht="33" customHeight="1" x14ac:dyDescent="0.2">
      <c r="C1252" s="5443" t="s">
        <v>3255</v>
      </c>
      <c r="D1252" s="4411"/>
      <c r="E1252" s="4036"/>
      <c r="F1252" s="4036"/>
      <c r="G1252" s="4036"/>
      <c r="H1252" s="4036"/>
      <c r="I1252" s="4036"/>
      <c r="J1252" s="5444"/>
    </row>
    <row r="1253" spans="3:10" ht="15" customHeight="1" x14ac:dyDescent="0.2">
      <c r="C1253" s="5436" t="s">
        <v>3256</v>
      </c>
      <c r="D1253" s="4064"/>
      <c r="E1253" s="4064"/>
      <c r="F1253" s="903"/>
      <c r="G1253" s="900"/>
      <c r="H1253" s="900"/>
      <c r="I1253" s="900"/>
      <c r="J1253" s="1690"/>
    </row>
    <row r="1254" spans="3:10" ht="27" customHeight="1" x14ac:dyDescent="0.2">
      <c r="C1254" s="5436" t="s">
        <v>3257</v>
      </c>
      <c r="D1254" s="4064"/>
      <c r="E1254" s="4064"/>
      <c r="F1254" s="4064"/>
      <c r="G1254" s="4064"/>
      <c r="H1254" s="4064"/>
      <c r="I1254" s="4064"/>
      <c r="J1254" s="5437"/>
    </row>
    <row r="1255" spans="3:10" ht="15" customHeight="1" x14ac:dyDescent="0.2">
      <c r="C1255" s="5443"/>
      <c r="D1255" s="4411"/>
      <c r="E1255" s="4036"/>
      <c r="F1255" s="4036"/>
      <c r="G1255" s="4036"/>
      <c r="H1255" s="4036"/>
      <c r="I1255" s="4036"/>
      <c r="J1255" s="5444"/>
    </row>
    <row r="1256" spans="3:10" ht="15" customHeight="1" x14ac:dyDescent="0.2">
      <c r="C1256" s="1006"/>
      <c r="D1256" s="5702" t="s">
        <v>381</v>
      </c>
      <c r="E1256" s="5702"/>
      <c r="F1256" s="1644" t="s">
        <v>2890</v>
      </c>
      <c r="G1256" s="972" t="s">
        <v>3258</v>
      </c>
      <c r="H1256" s="842" t="s">
        <v>3259</v>
      </c>
      <c r="I1256" s="842" t="s">
        <v>2321</v>
      </c>
      <c r="J1256" s="1691" t="s">
        <v>3260</v>
      </c>
    </row>
    <row r="1257" spans="3:10" ht="15" customHeight="1" x14ac:dyDescent="0.2">
      <c r="C1257" s="1006"/>
      <c r="D1257" s="5519" t="s">
        <v>3249</v>
      </c>
      <c r="E1257" s="5519"/>
      <c r="F1257" s="1644">
        <v>700</v>
      </c>
      <c r="G1257" s="1101">
        <v>25</v>
      </c>
      <c r="H1257" s="1101">
        <v>15</v>
      </c>
      <c r="I1257" s="1692">
        <v>0.1</v>
      </c>
      <c r="J1257" s="1689">
        <f>+H1257*(1-14%)</f>
        <v>12.9</v>
      </c>
    </row>
    <row r="1258" spans="3:10" ht="15" customHeight="1" x14ac:dyDescent="0.2">
      <c r="C1258" s="1006"/>
      <c r="D1258" s="5519" t="s">
        <v>3250</v>
      </c>
      <c r="E1258" s="5519"/>
      <c r="F1258" s="1644">
        <v>1000</v>
      </c>
      <c r="G1258" s="1101" t="s">
        <v>42</v>
      </c>
      <c r="H1258" s="1101">
        <v>19</v>
      </c>
      <c r="I1258" s="1692">
        <v>0.1</v>
      </c>
      <c r="J1258" s="1689">
        <f>+H1258*(1-14%)</f>
        <v>16.34</v>
      </c>
    </row>
    <row r="1259" spans="3:10" ht="15" customHeight="1" x14ac:dyDescent="0.2">
      <c r="C1259" s="1006"/>
      <c r="D1259" s="5519" t="s">
        <v>3251</v>
      </c>
      <c r="E1259" s="5519"/>
      <c r="F1259" s="1644">
        <v>2000</v>
      </c>
      <c r="G1259" s="1101" t="s">
        <v>42</v>
      </c>
      <c r="H1259" s="1101">
        <v>29</v>
      </c>
      <c r="I1259" s="1692">
        <v>0.1</v>
      </c>
      <c r="J1259" s="1689">
        <f>+H1259*(1-14%)</f>
        <v>24.94</v>
      </c>
    </row>
    <row r="1260" spans="3:10" ht="15" customHeight="1" x14ac:dyDescent="0.2">
      <c r="C1260" s="1006"/>
      <c r="D1260" s="5519" t="s">
        <v>3252</v>
      </c>
      <c r="E1260" s="5519"/>
      <c r="F1260" s="1644">
        <v>3000</v>
      </c>
      <c r="G1260" s="1101" t="s">
        <v>42</v>
      </c>
      <c r="H1260" s="1101">
        <v>39</v>
      </c>
      <c r="I1260" s="1692">
        <v>0.1</v>
      </c>
      <c r="J1260" s="1689">
        <f>+H1260*(1-14%)</f>
        <v>33.54</v>
      </c>
    </row>
    <row r="1261" spans="3:10" ht="15" customHeight="1" x14ac:dyDescent="0.2">
      <c r="C1261" s="1006"/>
      <c r="D1261" s="4064" t="s">
        <v>1517</v>
      </c>
      <c r="E1261" s="4064"/>
      <c r="F1261" s="4064"/>
      <c r="G1261" s="4064"/>
      <c r="H1261" s="4064"/>
      <c r="I1261" s="4064"/>
      <c r="J1261" s="5437"/>
    </row>
    <row r="1262" spans="3:10" ht="15" customHeight="1" x14ac:dyDescent="0.2">
      <c r="C1262" s="1006"/>
      <c r="D1262" s="903"/>
      <c r="E1262" s="903"/>
      <c r="F1262" s="903"/>
      <c r="G1262" s="903"/>
      <c r="H1262" s="903"/>
      <c r="I1262" s="903"/>
      <c r="J1262" s="1693"/>
    </row>
    <row r="1263" spans="3:10" ht="15" customHeight="1" thickBot="1" x14ac:dyDescent="0.25">
      <c r="C1263" s="5436" t="s">
        <v>3261</v>
      </c>
      <c r="D1263" s="4064"/>
      <c r="E1263" s="4064"/>
      <c r="F1263" s="903"/>
      <c r="G1263" s="903"/>
      <c r="H1263" s="903"/>
      <c r="I1263" s="903"/>
      <c r="J1263" s="1693"/>
    </row>
    <row r="1264" spans="3:10" ht="15" customHeight="1" x14ac:dyDescent="0.2">
      <c r="C1264" s="1006"/>
      <c r="D1264" s="903"/>
      <c r="E1264" s="1694" t="s">
        <v>3262</v>
      </c>
      <c r="F1264" s="1695" t="s">
        <v>2342</v>
      </c>
      <c r="G1264" s="1632" t="s">
        <v>3263</v>
      </c>
      <c r="H1264" s="903"/>
      <c r="I1264" s="903"/>
      <c r="J1264" s="1693"/>
    </row>
    <row r="1265" spans="3:10" ht="15" customHeight="1" x14ac:dyDescent="0.2">
      <c r="C1265" s="1006"/>
      <c r="D1265" s="903"/>
      <c r="E1265" s="1325" t="s">
        <v>3264</v>
      </c>
      <c r="F1265" s="1653">
        <v>18</v>
      </c>
      <c r="G1265" s="1654" t="s">
        <v>42</v>
      </c>
      <c r="H1265" s="903"/>
      <c r="I1265" s="903"/>
      <c r="J1265" s="1693"/>
    </row>
    <row r="1266" spans="3:10" ht="15" customHeight="1" x14ac:dyDescent="0.2">
      <c r="C1266" s="1006"/>
      <c r="D1266" s="903"/>
      <c r="E1266" s="1325" t="s">
        <v>3265</v>
      </c>
      <c r="F1266" s="1653">
        <v>24.9</v>
      </c>
      <c r="G1266" s="1654" t="s">
        <v>42</v>
      </c>
      <c r="H1266" s="903"/>
      <c r="I1266" s="903"/>
      <c r="J1266" s="1693"/>
    </row>
    <row r="1267" spans="3:10" ht="15" customHeight="1" x14ac:dyDescent="0.2">
      <c r="C1267" s="1006"/>
      <c r="D1267" s="903"/>
      <c r="E1267" s="1325" t="s">
        <v>3266</v>
      </c>
      <c r="F1267" s="1653">
        <v>29.9</v>
      </c>
      <c r="G1267" s="1654" t="s">
        <v>42</v>
      </c>
      <c r="H1267" s="903"/>
      <c r="I1267" s="903"/>
      <c r="J1267" s="1693"/>
    </row>
    <row r="1268" spans="3:10" ht="15" customHeight="1" x14ac:dyDescent="0.2">
      <c r="C1268" s="1006"/>
      <c r="D1268" s="903"/>
      <c r="E1268" s="1325" t="s">
        <v>3267</v>
      </c>
      <c r="F1268" s="1653">
        <v>39.9</v>
      </c>
      <c r="G1268" s="1654" t="s">
        <v>42</v>
      </c>
      <c r="H1268" s="903"/>
      <c r="I1268" s="903"/>
      <c r="J1268" s="1693"/>
    </row>
    <row r="1269" spans="3:10" ht="15" customHeight="1" x14ac:dyDescent="0.2">
      <c r="C1269" s="1006"/>
      <c r="D1269" s="903"/>
      <c r="E1269" s="1325" t="s">
        <v>3268</v>
      </c>
      <c r="F1269" s="1653">
        <v>49.9</v>
      </c>
      <c r="G1269" s="1654" t="s">
        <v>42</v>
      </c>
      <c r="H1269" s="903"/>
      <c r="I1269" s="903"/>
      <c r="J1269" s="1693"/>
    </row>
    <row r="1270" spans="3:10" ht="15" customHeight="1" x14ac:dyDescent="0.2">
      <c r="C1270" s="1006"/>
      <c r="D1270" s="903"/>
      <c r="E1270" s="1325" t="s">
        <v>3269</v>
      </c>
      <c r="F1270" s="1653">
        <v>65</v>
      </c>
      <c r="G1270" s="1654" t="s">
        <v>42</v>
      </c>
      <c r="H1270" s="903"/>
      <c r="I1270" s="903"/>
      <c r="J1270" s="1693"/>
    </row>
    <row r="1271" spans="3:10" ht="15" customHeight="1" thickBot="1" x14ac:dyDescent="0.25">
      <c r="C1271" s="1006"/>
      <c r="D1271" s="903"/>
      <c r="E1271" s="1334" t="s">
        <v>3270</v>
      </c>
      <c r="F1271" s="1696">
        <v>84.9</v>
      </c>
      <c r="G1271" s="1652" t="s">
        <v>42</v>
      </c>
      <c r="H1271" s="903"/>
      <c r="I1271" s="903"/>
      <c r="J1271" s="1693"/>
    </row>
    <row r="1272" spans="3:10" ht="15" customHeight="1" x14ac:dyDescent="0.2">
      <c r="C1272" s="1006"/>
      <c r="D1272" s="903"/>
      <c r="E1272" s="903"/>
      <c r="F1272" s="903"/>
      <c r="G1272" s="903"/>
      <c r="H1272" s="903"/>
      <c r="I1272" s="903"/>
      <c r="J1272" s="1693"/>
    </row>
    <row r="1273" spans="3:10" ht="15" customHeight="1" x14ac:dyDescent="0.2">
      <c r="C1273" s="5436" t="s">
        <v>3271</v>
      </c>
      <c r="D1273" s="4064"/>
      <c r="E1273" s="4064"/>
      <c r="F1273" s="4064"/>
      <c r="G1273" s="4064"/>
      <c r="H1273" s="4064"/>
      <c r="I1273" s="4064"/>
      <c r="J1273" s="5437"/>
    </row>
    <row r="1274" spans="3:10" ht="15" customHeight="1" x14ac:dyDescent="0.2">
      <c r="C1274" s="5436" t="s">
        <v>3272</v>
      </c>
      <c r="D1274" s="4064"/>
      <c r="E1274" s="4064"/>
      <c r="F1274" s="4064"/>
      <c r="G1274" s="4064"/>
      <c r="H1274" s="4064"/>
      <c r="I1274" s="4064"/>
      <c r="J1274" s="5437"/>
    </row>
    <row r="1275" spans="3:10" ht="15" customHeight="1" x14ac:dyDescent="0.2">
      <c r="C1275" s="5436" t="s">
        <v>3276</v>
      </c>
      <c r="D1275" s="4064"/>
      <c r="E1275" s="4064"/>
      <c r="F1275" s="4064"/>
      <c r="G1275" s="4064"/>
      <c r="H1275" s="4064"/>
      <c r="I1275" s="4064"/>
      <c r="J1275" s="5437"/>
    </row>
    <row r="1276" spans="3:10" ht="15" customHeight="1" x14ac:dyDescent="0.2">
      <c r="C1276" s="5436" t="s">
        <v>3273</v>
      </c>
      <c r="D1276" s="4064"/>
      <c r="E1276" s="4064"/>
      <c r="F1276" s="4064"/>
      <c r="G1276" s="4064"/>
      <c r="H1276" s="4064"/>
      <c r="I1276" s="4064"/>
      <c r="J1276" s="5437"/>
    </row>
    <row r="1277" spans="3:10" ht="15" customHeight="1" x14ac:dyDescent="0.2">
      <c r="C1277" s="5436" t="s">
        <v>3274</v>
      </c>
      <c r="D1277" s="4064"/>
      <c r="E1277" s="4064"/>
      <c r="F1277" s="4064"/>
      <c r="G1277" s="4064"/>
      <c r="H1277" s="4064"/>
      <c r="I1277" s="4064"/>
      <c r="J1277" s="5437"/>
    </row>
    <row r="1278" spans="3:10" ht="15" customHeight="1" x14ac:dyDescent="0.2">
      <c r="C1278" s="990"/>
      <c r="D1278" s="903"/>
      <c r="E1278" s="903"/>
      <c r="F1278" s="903"/>
      <c r="G1278" s="903"/>
      <c r="H1278" s="903"/>
      <c r="I1278" s="903"/>
      <c r="J1278" s="1693"/>
    </row>
    <row r="1279" spans="3:10" ht="15" customHeight="1" x14ac:dyDescent="0.2">
      <c r="C1279" s="5698" t="s">
        <v>1467</v>
      </c>
      <c r="D1279" s="5535"/>
      <c r="E1279" s="5536"/>
      <c r="F1279" s="5536"/>
      <c r="G1279" s="5536"/>
      <c r="H1279" s="5536"/>
      <c r="I1279" s="5536"/>
      <c r="J1279" s="5699"/>
    </row>
    <row r="1280" spans="3:10" ht="15" customHeight="1" thickBot="1" x14ac:dyDescent="0.25">
      <c r="C1280" s="5684" t="s">
        <v>3275</v>
      </c>
      <c r="D1280" s="5700"/>
      <c r="E1280" s="5685"/>
      <c r="F1280" s="5685"/>
      <c r="G1280" s="5685"/>
      <c r="H1280" s="5685"/>
      <c r="I1280" s="5685"/>
      <c r="J1280" s="5701"/>
    </row>
    <row r="1281" spans="3:11" ht="15" customHeight="1" thickTop="1" x14ac:dyDescent="0.3">
      <c r="C1281" s="5445"/>
      <c r="D1281" s="5445"/>
      <c r="E1281" s="5445"/>
      <c r="F1281" s="483"/>
      <c r="G1281" s="483"/>
      <c r="H1281" s="2"/>
    </row>
    <row r="1282" spans="3:11" ht="15" customHeight="1" thickBot="1" x14ac:dyDescent="0.35">
      <c r="C1282" s="483"/>
      <c r="D1282" s="483"/>
      <c r="E1282" s="483"/>
      <c r="F1282" s="483"/>
      <c r="G1282" s="483"/>
      <c r="H1282" s="2"/>
    </row>
    <row r="1283" spans="3:11" ht="19.5" customHeight="1" thickTop="1" x14ac:dyDescent="0.2">
      <c r="C1283" s="5525" t="s">
        <v>3106</v>
      </c>
      <c r="D1283" s="5526"/>
      <c r="E1283" s="5526"/>
      <c r="F1283" s="5526"/>
      <c r="G1283" s="5526"/>
      <c r="H1283" s="5526"/>
      <c r="I1283" s="5526"/>
      <c r="J1283" s="5526"/>
      <c r="K1283" s="5527"/>
    </row>
    <row r="1284" spans="3:11" ht="15" customHeight="1" x14ac:dyDescent="0.2">
      <c r="C1284" s="1544" t="s">
        <v>373</v>
      </c>
      <c r="D1284" s="1542"/>
      <c r="E1284" s="1542"/>
      <c r="F1284" s="1542"/>
      <c r="G1284" s="1542"/>
      <c r="H1284" s="1542"/>
      <c r="I1284" s="1542"/>
      <c r="J1284" s="1542"/>
      <c r="K1284" s="1543"/>
    </row>
    <row r="1285" spans="3:11" ht="37.5" customHeight="1" x14ac:dyDescent="0.2">
      <c r="C1285" s="5499" t="s">
        <v>3107</v>
      </c>
      <c r="D1285" s="4888"/>
      <c r="E1285" s="4888"/>
      <c r="F1285" s="4888"/>
      <c r="G1285" s="4888"/>
      <c r="H1285" s="4888"/>
      <c r="I1285" s="4888"/>
      <c r="J1285" s="4888"/>
      <c r="K1285" s="5500"/>
    </row>
    <row r="1286" spans="3:11" ht="15" customHeight="1" x14ac:dyDescent="0.2">
      <c r="C1286" s="5501"/>
      <c r="D1286" s="5502"/>
      <c r="E1286" s="5502"/>
      <c r="F1286" s="5502"/>
      <c r="G1286" s="5502"/>
      <c r="H1286" s="712"/>
      <c r="I1286" s="712"/>
      <c r="J1286" s="712"/>
      <c r="K1286" s="715"/>
    </row>
    <row r="1287" spans="3:11" ht="15" customHeight="1" x14ac:dyDescent="0.2">
      <c r="C1287" s="5503" t="s">
        <v>572</v>
      </c>
      <c r="D1287" s="5504"/>
      <c r="E1287" s="5504"/>
      <c r="F1287" s="5504"/>
      <c r="G1287" s="5504"/>
      <c r="H1287" s="712"/>
      <c r="I1287" s="772"/>
      <c r="J1287" s="772"/>
      <c r="K1287" s="715"/>
    </row>
    <row r="1288" spans="3:11" ht="15" customHeight="1" x14ac:dyDescent="0.2">
      <c r="C1288" s="5426" t="s">
        <v>3108</v>
      </c>
      <c r="D1288" s="4085"/>
      <c r="E1288" s="4085"/>
      <c r="F1288" s="4085"/>
      <c r="G1288" s="4085"/>
      <c r="H1288" s="4085"/>
      <c r="I1288" s="4085"/>
      <c r="J1288" s="4085"/>
      <c r="K1288" s="5483"/>
    </row>
    <row r="1289" spans="3:11" ht="15" customHeight="1" x14ac:dyDescent="0.2">
      <c r="C1289" s="5426"/>
      <c r="D1289" s="4085"/>
      <c r="E1289" s="4085"/>
      <c r="F1289" s="4085"/>
      <c r="G1289" s="4085"/>
      <c r="H1289" s="4085"/>
      <c r="I1289" s="4085"/>
      <c r="J1289" s="4085"/>
      <c r="K1289" s="5483"/>
    </row>
    <row r="1290" spans="3:11" ht="15" customHeight="1" x14ac:dyDescent="0.2">
      <c r="C1290" s="5545" t="s">
        <v>250</v>
      </c>
      <c r="D1290" s="5062"/>
      <c r="E1290" s="5062"/>
      <c r="F1290" s="5062"/>
      <c r="G1290" s="5062"/>
      <c r="H1290" s="5062"/>
      <c r="I1290" s="5062"/>
      <c r="J1290" s="5062"/>
      <c r="K1290" s="5546"/>
    </row>
    <row r="1291" spans="3:11" ht="15" customHeight="1" x14ac:dyDescent="0.2">
      <c r="C1291" s="5426" t="s">
        <v>3109</v>
      </c>
      <c r="D1291" s="4064"/>
      <c r="E1291" s="4064"/>
      <c r="F1291" s="4064"/>
      <c r="G1291" s="4064"/>
      <c r="H1291" s="4064"/>
      <c r="I1291" s="4064"/>
      <c r="J1291" s="4064"/>
      <c r="K1291" s="5427"/>
    </row>
    <row r="1292" spans="3:11" ht="15" customHeight="1" x14ac:dyDescent="0.2">
      <c r="C1292" s="5426" t="s">
        <v>3110</v>
      </c>
      <c r="D1292" s="4064"/>
      <c r="E1292" s="4064"/>
      <c r="F1292" s="4064"/>
      <c r="G1292" s="4064"/>
      <c r="H1292" s="4064"/>
      <c r="I1292" s="4064"/>
      <c r="J1292" s="4064"/>
      <c r="K1292" s="5427"/>
    </row>
    <row r="1293" spans="3:11" ht="15" customHeight="1" x14ac:dyDescent="0.2">
      <c r="C1293" s="5426" t="s">
        <v>3111</v>
      </c>
      <c r="D1293" s="4064"/>
      <c r="E1293" s="4064"/>
      <c r="F1293" s="4064"/>
      <c r="G1293" s="4064"/>
      <c r="H1293" s="4064"/>
      <c r="I1293" s="4064"/>
      <c r="J1293" s="4064"/>
      <c r="K1293" s="5427"/>
    </row>
    <row r="1294" spans="3:11" ht="15" customHeight="1" thickBot="1" x14ac:dyDescent="0.25">
      <c r="C1294" s="1556"/>
      <c r="D1294" s="903"/>
      <c r="E1294" s="903"/>
      <c r="F1294" s="903"/>
      <c r="G1294" s="903"/>
      <c r="H1294" s="903"/>
      <c r="I1294" s="903"/>
      <c r="J1294" s="903"/>
      <c r="K1294" s="1557"/>
    </row>
    <row r="1295" spans="3:11" ht="15" customHeight="1" thickBot="1" x14ac:dyDescent="0.25">
      <c r="C1295" s="1556"/>
      <c r="D1295" s="4875" t="s">
        <v>3112</v>
      </c>
      <c r="E1295" s="4876"/>
      <c r="F1295" s="4876"/>
      <c r="G1295" s="4876"/>
      <c r="H1295" s="4876"/>
      <c r="I1295" s="4877"/>
      <c r="J1295" s="903"/>
      <c r="K1295" s="1557"/>
    </row>
    <row r="1296" spans="3:11" ht="15" customHeight="1" thickBot="1" x14ac:dyDescent="0.25">
      <c r="C1296" s="1556"/>
      <c r="D1296" s="4929" t="s">
        <v>1711</v>
      </c>
      <c r="E1296" s="4931"/>
      <c r="F1296" s="5555" t="s">
        <v>1275</v>
      </c>
      <c r="G1296" s="4913"/>
      <c r="H1296" s="5556"/>
      <c r="I1296" s="1632" t="s">
        <v>3113</v>
      </c>
      <c r="J1296" s="903"/>
      <c r="K1296" s="1557"/>
    </row>
    <row r="1297" spans="3:11" ht="15" customHeight="1" x14ac:dyDescent="0.2">
      <c r="C1297" s="1556"/>
      <c r="D1297" s="5693" t="s">
        <v>3114</v>
      </c>
      <c r="E1297" s="5505"/>
      <c r="F1297" s="5505" t="s">
        <v>3115</v>
      </c>
      <c r="G1297" s="5505"/>
      <c r="H1297" s="5505"/>
      <c r="I1297" s="1633">
        <v>3.24</v>
      </c>
      <c r="J1297" s="903"/>
      <c r="K1297" s="1557"/>
    </row>
    <row r="1298" spans="3:11" ht="15" customHeight="1" x14ac:dyDescent="0.2">
      <c r="C1298" s="1556"/>
      <c r="D1298" s="5552" t="s">
        <v>3116</v>
      </c>
      <c r="E1298" s="5519"/>
      <c r="F1298" s="5519" t="s">
        <v>3117</v>
      </c>
      <c r="G1298" s="5519"/>
      <c r="H1298" s="5519"/>
      <c r="I1298" s="1634">
        <v>5.19</v>
      </c>
      <c r="J1298" s="903"/>
      <c r="K1298" s="1557"/>
    </row>
    <row r="1299" spans="3:11" ht="15" customHeight="1" thickBot="1" x14ac:dyDescent="0.25">
      <c r="C1299" s="1556"/>
      <c r="D1299" s="5520" t="s">
        <v>3118</v>
      </c>
      <c r="E1299" s="5521"/>
      <c r="F1299" s="5521" t="s">
        <v>3119</v>
      </c>
      <c r="G1299" s="5521"/>
      <c r="H1299" s="5521"/>
      <c r="I1299" s="1635">
        <v>0.02</v>
      </c>
      <c r="J1299" s="903"/>
      <c r="K1299" s="1557"/>
    </row>
    <row r="1300" spans="3:11" ht="15" customHeight="1" thickBot="1" x14ac:dyDescent="0.25">
      <c r="C1300" s="1556"/>
      <c r="D1300" s="5522" t="s">
        <v>3120</v>
      </c>
      <c r="E1300" s="5523"/>
      <c r="F1300" s="5523"/>
      <c r="G1300" s="1551"/>
      <c r="H1300" s="1551"/>
      <c r="I1300" s="1636"/>
      <c r="J1300" s="903"/>
      <c r="K1300" s="1557"/>
    </row>
    <row r="1301" spans="3:11" ht="15" customHeight="1" x14ac:dyDescent="0.2">
      <c r="C1301" s="718"/>
      <c r="D1301" s="712"/>
      <c r="E1301" s="712"/>
      <c r="F1301" s="712"/>
      <c r="G1301" s="712"/>
      <c r="H1301" s="712"/>
      <c r="I1301" s="712"/>
      <c r="J1301" s="712"/>
      <c r="K1301" s="715"/>
    </row>
    <row r="1302" spans="3:11" ht="15" customHeight="1" thickBot="1" x14ac:dyDescent="0.25">
      <c r="C1302" s="718"/>
      <c r="D1302" s="712"/>
      <c r="E1302" s="712"/>
      <c r="F1302" s="712"/>
      <c r="G1302" s="712"/>
      <c r="H1302" s="712"/>
      <c r="I1302" s="712"/>
      <c r="J1302" s="712"/>
      <c r="K1302" s="715"/>
    </row>
    <row r="1303" spans="3:11" ht="15" customHeight="1" thickBot="1" x14ac:dyDescent="0.25">
      <c r="C1303" s="718"/>
      <c r="D1303" s="4875" t="s">
        <v>3121</v>
      </c>
      <c r="E1303" s="4876"/>
      <c r="F1303" s="4876"/>
      <c r="G1303" s="4876"/>
      <c r="H1303" s="4876"/>
      <c r="I1303" s="4877"/>
      <c r="J1303" s="712"/>
      <c r="K1303" s="715"/>
    </row>
    <row r="1304" spans="3:11" ht="15" customHeight="1" thickBot="1" x14ac:dyDescent="0.25">
      <c r="C1304" s="718"/>
      <c r="D1304" s="4929" t="s">
        <v>1711</v>
      </c>
      <c r="E1304" s="4931"/>
      <c r="F1304" s="5555" t="s">
        <v>1275</v>
      </c>
      <c r="G1304" s="4913"/>
      <c r="H1304" s="5556"/>
      <c r="I1304" s="1632" t="s">
        <v>3113</v>
      </c>
      <c r="J1304" s="712"/>
      <c r="K1304" s="715"/>
    </row>
    <row r="1305" spans="3:11" ht="30" customHeight="1" x14ac:dyDescent="0.2">
      <c r="C1305" s="718"/>
      <c r="D1305" s="5693" t="s">
        <v>3122</v>
      </c>
      <c r="E1305" s="5505"/>
      <c r="F1305" s="5505" t="s">
        <v>3123</v>
      </c>
      <c r="G1305" s="5505"/>
      <c r="H1305" s="5505"/>
      <c r="I1305" s="1637">
        <v>2.8</v>
      </c>
      <c r="J1305" s="712"/>
      <c r="K1305" s="715"/>
    </row>
    <row r="1306" spans="3:11" ht="22.5" customHeight="1" x14ac:dyDescent="0.2">
      <c r="C1306" s="718"/>
      <c r="D1306" s="5552" t="s">
        <v>3124</v>
      </c>
      <c r="E1306" s="5519"/>
      <c r="F1306" s="5519" t="s">
        <v>3125</v>
      </c>
      <c r="G1306" s="5519"/>
      <c r="H1306" s="5519"/>
      <c r="I1306" s="1638">
        <v>1.8</v>
      </c>
      <c r="J1306" s="712"/>
      <c r="K1306" s="715"/>
    </row>
    <row r="1307" spans="3:11" ht="16.5" customHeight="1" x14ac:dyDescent="0.2">
      <c r="C1307" s="718"/>
      <c r="D1307" s="5552" t="s">
        <v>3087</v>
      </c>
      <c r="E1307" s="5519"/>
      <c r="F1307" s="5519" t="s">
        <v>3126</v>
      </c>
      <c r="G1307" s="5519"/>
      <c r="H1307" s="5519"/>
      <c r="I1307" s="1639">
        <v>1.8</v>
      </c>
      <c r="J1307" s="712"/>
      <c r="K1307" s="715"/>
    </row>
    <row r="1308" spans="3:11" ht="36" customHeight="1" x14ac:dyDescent="0.2">
      <c r="C1308" s="718"/>
      <c r="D1308" s="5552" t="s">
        <v>3127</v>
      </c>
      <c r="E1308" s="5519"/>
      <c r="F1308" s="5519" t="s">
        <v>3128</v>
      </c>
      <c r="G1308" s="5519"/>
      <c r="H1308" s="5519"/>
      <c r="I1308" s="1639">
        <v>0.4</v>
      </c>
      <c r="J1308" s="712"/>
      <c r="K1308" s="715"/>
    </row>
    <row r="1309" spans="3:11" ht="33.75" customHeight="1" x14ac:dyDescent="0.2">
      <c r="C1309" s="718"/>
      <c r="D1309" s="5552" t="s">
        <v>3129</v>
      </c>
      <c r="E1309" s="5519"/>
      <c r="F1309" s="5519" t="s">
        <v>3130</v>
      </c>
      <c r="G1309" s="5519"/>
      <c r="H1309" s="5519"/>
      <c r="I1309" s="1639">
        <v>0.25</v>
      </c>
      <c r="J1309" s="712"/>
      <c r="K1309" s="715"/>
    </row>
    <row r="1310" spans="3:11" ht="21.75" customHeight="1" thickBot="1" x14ac:dyDescent="0.25">
      <c r="C1310" s="718"/>
      <c r="D1310" s="5520" t="s">
        <v>3118</v>
      </c>
      <c r="E1310" s="5521"/>
      <c r="F1310" s="5521" t="s">
        <v>3119</v>
      </c>
      <c r="G1310" s="5521"/>
      <c r="H1310" s="5521"/>
      <c r="I1310" s="1640">
        <v>0.02</v>
      </c>
      <c r="J1310" s="712"/>
      <c r="K1310" s="715"/>
    </row>
    <row r="1311" spans="3:11" ht="15" customHeight="1" thickBot="1" x14ac:dyDescent="0.25">
      <c r="C1311" s="718"/>
      <c r="D1311" s="5522" t="s">
        <v>3120</v>
      </c>
      <c r="E1311" s="5523"/>
      <c r="F1311" s="5523"/>
      <c r="G1311" s="1551"/>
      <c r="H1311" s="1551"/>
      <c r="I1311" s="1636"/>
      <c r="J1311" s="712"/>
      <c r="K1311" s="715"/>
    </row>
    <row r="1312" spans="3:11" ht="15" customHeight="1" x14ac:dyDescent="0.2">
      <c r="C1312" s="718"/>
      <c r="D1312" s="712"/>
      <c r="E1312" s="712"/>
      <c r="F1312" s="712"/>
      <c r="G1312" s="712"/>
      <c r="H1312" s="712"/>
      <c r="I1312" s="712"/>
      <c r="J1312" s="712"/>
      <c r="K1312" s="715"/>
    </row>
    <row r="1313" spans="3:11" ht="15" customHeight="1" x14ac:dyDescent="0.2">
      <c r="C1313" s="892" t="s">
        <v>3131</v>
      </c>
      <c r="D1313" s="712"/>
      <c r="E1313" s="712"/>
      <c r="F1313" s="712"/>
      <c r="G1313" s="712"/>
      <c r="H1313" s="712"/>
      <c r="I1313" s="712"/>
      <c r="J1313" s="712"/>
      <c r="K1313" s="715"/>
    </row>
    <row r="1314" spans="3:11" ht="15" customHeight="1" x14ac:dyDescent="0.2">
      <c r="C1314" s="892" t="s">
        <v>3132</v>
      </c>
      <c r="D1314" s="712"/>
      <c r="E1314" s="712"/>
      <c r="F1314" s="712"/>
      <c r="G1314" s="712"/>
      <c r="H1314" s="712"/>
      <c r="I1314" s="712"/>
      <c r="J1314" s="712"/>
      <c r="K1314" s="715"/>
    </row>
    <row r="1315" spans="3:11" ht="15" customHeight="1" x14ac:dyDescent="0.2">
      <c r="C1315" s="892" t="s">
        <v>3133</v>
      </c>
      <c r="D1315" s="712"/>
      <c r="E1315" s="712"/>
      <c r="F1315" s="712"/>
      <c r="G1315" s="712"/>
      <c r="H1315" s="712"/>
      <c r="I1315" s="712"/>
      <c r="J1315" s="712"/>
      <c r="K1315" s="715"/>
    </row>
    <row r="1316" spans="3:11" ht="24.75" customHeight="1" x14ac:dyDescent="0.2">
      <c r="C1316" s="5424" t="s">
        <v>3134</v>
      </c>
      <c r="D1316" s="4947"/>
      <c r="E1316" s="4947"/>
      <c r="F1316" s="4947"/>
      <c r="G1316" s="4947"/>
      <c r="H1316" s="4947"/>
      <c r="I1316" s="4947"/>
      <c r="J1316" s="4947"/>
      <c r="K1316" s="5425"/>
    </row>
    <row r="1317" spans="3:11" ht="40.5" customHeight="1" x14ac:dyDescent="0.2">
      <c r="C1317" s="5424" t="s">
        <v>3135</v>
      </c>
      <c r="D1317" s="4947"/>
      <c r="E1317" s="4947"/>
      <c r="F1317" s="4947"/>
      <c r="G1317" s="4947"/>
      <c r="H1317" s="4947"/>
      <c r="I1317" s="4947"/>
      <c r="J1317" s="4947"/>
      <c r="K1317" s="5425"/>
    </row>
    <row r="1318" spans="3:11" ht="42" customHeight="1" x14ac:dyDescent="0.2">
      <c r="C1318" s="5426" t="s">
        <v>3136</v>
      </c>
      <c r="D1318" s="4064"/>
      <c r="E1318" s="4064"/>
      <c r="F1318" s="4064"/>
      <c r="G1318" s="4064"/>
      <c r="H1318" s="4064"/>
      <c r="I1318" s="4064"/>
      <c r="J1318" s="4064"/>
      <c r="K1318" s="5427"/>
    </row>
    <row r="1319" spans="3:11" ht="26.25" customHeight="1" x14ac:dyDescent="0.2">
      <c r="C1319" s="5426" t="s">
        <v>3137</v>
      </c>
      <c r="D1319" s="4064"/>
      <c r="E1319" s="4064"/>
      <c r="F1319" s="4064"/>
      <c r="G1319" s="4064"/>
      <c r="H1319" s="4064"/>
      <c r="I1319" s="4064"/>
      <c r="J1319" s="4064"/>
      <c r="K1319" s="5427"/>
    </row>
    <row r="1320" spans="3:11" ht="30.75" customHeight="1" x14ac:dyDescent="0.2">
      <c r="C1320" s="5426" t="s">
        <v>3138</v>
      </c>
      <c r="D1320" s="4064"/>
      <c r="E1320" s="4064"/>
      <c r="F1320" s="4064"/>
      <c r="G1320" s="4064"/>
      <c r="H1320" s="4064"/>
      <c r="I1320" s="4064"/>
      <c r="J1320" s="4064"/>
      <c r="K1320" s="5427"/>
    </row>
    <row r="1321" spans="3:11" ht="15" customHeight="1" x14ac:dyDescent="0.2">
      <c r="C1321" s="718"/>
      <c r="D1321" s="712"/>
      <c r="E1321" s="712"/>
      <c r="F1321" s="712"/>
      <c r="G1321" s="712"/>
      <c r="H1321" s="712"/>
      <c r="I1321" s="712"/>
      <c r="J1321" s="712"/>
      <c r="K1321" s="715"/>
    </row>
    <row r="1322" spans="3:11" ht="15" customHeight="1" x14ac:dyDescent="0.2">
      <c r="C1322" s="746" t="s">
        <v>3139</v>
      </c>
      <c r="D1322" s="712"/>
      <c r="E1322" s="712"/>
      <c r="F1322" s="712"/>
      <c r="G1322" s="712"/>
      <c r="H1322" s="712"/>
      <c r="I1322" s="712"/>
      <c r="J1322" s="712"/>
      <c r="K1322" s="715"/>
    </row>
    <row r="1323" spans="3:11" ht="15" customHeight="1" thickBot="1" x14ac:dyDescent="0.25">
      <c r="C1323" s="895" t="s">
        <v>3140</v>
      </c>
      <c r="D1323" s="720"/>
      <c r="E1323" s="720"/>
      <c r="F1323" s="720"/>
      <c r="G1323" s="720"/>
      <c r="H1323" s="720"/>
      <c r="I1323" s="720"/>
      <c r="J1323" s="720"/>
      <c r="K1323" s="721"/>
    </row>
    <row r="1324" spans="3:11" ht="15" customHeight="1" thickTop="1" x14ac:dyDescent="0.3">
      <c r="C1324" s="5421"/>
      <c r="D1324" s="5421"/>
      <c r="E1324" s="5421"/>
      <c r="F1324" s="483"/>
      <c r="G1324" s="483"/>
      <c r="H1324" s="2"/>
    </row>
    <row r="1325" spans="3:11" ht="15" customHeight="1" thickBot="1" x14ac:dyDescent="0.35">
      <c r="C1325" s="483"/>
      <c r="D1325" s="483"/>
      <c r="E1325" s="483"/>
      <c r="F1325" s="483"/>
      <c r="G1325" s="483"/>
      <c r="H1325" s="2"/>
    </row>
    <row r="1326" spans="3:11" ht="27" customHeight="1" thickTop="1" x14ac:dyDescent="0.2">
      <c r="C1326" s="5525" t="s">
        <v>2920</v>
      </c>
      <c r="D1326" s="5526"/>
      <c r="E1326" s="5526"/>
      <c r="F1326" s="5526"/>
      <c r="G1326" s="5526"/>
      <c r="H1326" s="5526"/>
      <c r="I1326" s="5526"/>
      <c r="J1326" s="5526"/>
      <c r="K1326" s="5527"/>
    </row>
    <row r="1327" spans="3:11" ht="15" customHeight="1" x14ac:dyDescent="0.2">
      <c r="C1327" s="1541"/>
      <c r="D1327" s="1542"/>
      <c r="E1327" s="1542"/>
      <c r="F1327" s="1542"/>
      <c r="G1327" s="1542"/>
      <c r="H1327" s="1542"/>
      <c r="I1327" s="1542"/>
      <c r="J1327" s="1542"/>
      <c r="K1327" s="1543"/>
    </row>
    <row r="1328" spans="3:11" ht="15" customHeight="1" x14ac:dyDescent="0.2">
      <c r="C1328" s="1544" t="s">
        <v>373</v>
      </c>
      <c r="D1328" s="1542"/>
      <c r="E1328" s="1542"/>
      <c r="F1328" s="1542"/>
      <c r="G1328" s="1542"/>
      <c r="H1328" s="1542"/>
      <c r="I1328" s="1542"/>
      <c r="J1328" s="1542"/>
      <c r="K1328" s="1543"/>
    </row>
    <row r="1329" spans="3:11" ht="15" customHeight="1" x14ac:dyDescent="0.2">
      <c r="C1329" s="5499" t="s">
        <v>2921</v>
      </c>
      <c r="D1329" s="4888"/>
      <c r="E1329" s="4888"/>
      <c r="F1329" s="4888"/>
      <c r="G1329" s="4888"/>
      <c r="H1329" s="4888"/>
      <c r="I1329" s="4888"/>
      <c r="J1329" s="4888"/>
      <c r="K1329" s="5500"/>
    </row>
    <row r="1330" spans="3:11" ht="15" customHeight="1" x14ac:dyDescent="0.2">
      <c r="C1330" s="5501"/>
      <c r="D1330" s="5502"/>
      <c r="E1330" s="5502"/>
      <c r="F1330" s="5502"/>
      <c r="G1330" s="5502"/>
      <c r="H1330" s="712"/>
      <c r="I1330" s="712"/>
      <c r="J1330" s="712"/>
      <c r="K1330" s="715"/>
    </row>
    <row r="1331" spans="3:11" ht="15" customHeight="1" x14ac:dyDescent="0.2">
      <c r="C1331" s="5503" t="s">
        <v>2922</v>
      </c>
      <c r="D1331" s="5504"/>
      <c r="E1331" s="5504"/>
      <c r="F1331" s="5504"/>
      <c r="G1331" s="5504"/>
      <c r="H1331" s="712"/>
      <c r="I1331" s="772"/>
      <c r="J1331" s="772"/>
      <c r="K1331" s="715"/>
    </row>
    <row r="1332" spans="3:11" ht="15" customHeight="1" x14ac:dyDescent="0.2">
      <c r="C1332" s="5426" t="s">
        <v>2923</v>
      </c>
      <c r="D1332" s="4085"/>
      <c r="E1332" s="4085"/>
      <c r="F1332" s="4085"/>
      <c r="G1332" s="4085"/>
      <c r="H1332" s="4085"/>
      <c r="I1332" s="4085"/>
      <c r="J1332" s="4085"/>
      <c r="K1332" s="5483"/>
    </row>
    <row r="1333" spans="3:11" ht="15" customHeight="1" x14ac:dyDescent="0.2">
      <c r="C1333" s="5426" t="s">
        <v>2924</v>
      </c>
      <c r="D1333" s="4085"/>
      <c r="E1333" s="4085"/>
      <c r="F1333" s="4085"/>
      <c r="G1333" s="4085"/>
      <c r="H1333" s="4085"/>
      <c r="I1333" s="4085"/>
      <c r="J1333" s="4085"/>
      <c r="K1333" s="5483"/>
    </row>
    <row r="1334" spans="3:11" ht="15" customHeight="1" x14ac:dyDescent="0.2">
      <c r="C1334" s="5426" t="s">
        <v>2925</v>
      </c>
      <c r="D1334" s="4064"/>
      <c r="E1334" s="4064"/>
      <c r="F1334" s="4064"/>
      <c r="G1334" s="4064"/>
      <c r="H1334" s="4064"/>
      <c r="I1334" s="4064"/>
      <c r="J1334" s="4064"/>
      <c r="K1334" s="5427"/>
    </row>
    <row r="1335" spans="3:11" ht="15" customHeight="1" thickBot="1" x14ac:dyDescent="0.25">
      <c r="C1335" s="1377"/>
      <c r="D1335" s="1337"/>
      <c r="E1335" s="1337"/>
      <c r="F1335" s="1337"/>
      <c r="G1335" s="1337"/>
      <c r="H1335" s="712"/>
      <c r="I1335" s="712"/>
      <c r="J1335" s="712"/>
      <c r="K1335" s="715"/>
    </row>
    <row r="1336" spans="3:11" ht="15" customHeight="1" thickBot="1" x14ac:dyDescent="0.25">
      <c r="C1336" s="1390" t="s">
        <v>2213</v>
      </c>
      <c r="D1336" s="931" t="s">
        <v>2926</v>
      </c>
      <c r="E1336" s="1342" t="s">
        <v>2927</v>
      </c>
      <c r="F1336" s="1518" t="s">
        <v>2928</v>
      </c>
      <c r="G1336" s="1342" t="s">
        <v>2929</v>
      </c>
      <c r="H1336" s="1342" t="s">
        <v>2930</v>
      </c>
      <c r="I1336" s="712"/>
      <c r="J1336" s="712"/>
      <c r="K1336" s="715"/>
    </row>
    <row r="1337" spans="3:11" ht="15" customHeight="1" x14ac:dyDescent="0.2">
      <c r="C1337" s="1545" t="s">
        <v>2219</v>
      </c>
      <c r="D1337" s="1393">
        <v>7</v>
      </c>
      <c r="E1337" s="1393">
        <v>6</v>
      </c>
      <c r="F1337" s="1546">
        <v>20</v>
      </c>
      <c r="G1337" s="1547">
        <v>20</v>
      </c>
      <c r="H1337" s="1548">
        <v>0.99</v>
      </c>
      <c r="I1337" s="712"/>
      <c r="J1337" s="712"/>
      <c r="K1337" s="715"/>
    </row>
    <row r="1338" spans="3:11" ht="15" customHeight="1" x14ac:dyDescent="0.2">
      <c r="C1338" s="1549" t="s">
        <v>2931</v>
      </c>
      <c r="D1338" s="1397">
        <v>18</v>
      </c>
      <c r="E1338" s="1397">
        <v>17</v>
      </c>
      <c r="F1338" s="443">
        <v>100</v>
      </c>
      <c r="G1338" s="1550">
        <v>100</v>
      </c>
      <c r="H1338" s="1430">
        <v>0.99</v>
      </c>
      <c r="I1338" s="712"/>
      <c r="J1338" s="712"/>
      <c r="K1338" s="715"/>
    </row>
    <row r="1339" spans="3:11" ht="15" customHeight="1" x14ac:dyDescent="0.2">
      <c r="C1339" s="1549" t="s">
        <v>2221</v>
      </c>
      <c r="D1339" s="1397">
        <v>30</v>
      </c>
      <c r="E1339" s="1397">
        <v>18</v>
      </c>
      <c r="F1339" s="443">
        <v>500</v>
      </c>
      <c r="G1339" s="1550">
        <v>500</v>
      </c>
      <c r="H1339" s="1430">
        <v>0.99</v>
      </c>
      <c r="I1339" s="712"/>
      <c r="J1339" s="712"/>
      <c r="K1339" s="715"/>
    </row>
    <row r="1340" spans="3:11" ht="15" customHeight="1" x14ac:dyDescent="0.2">
      <c r="C1340" s="1549" t="s">
        <v>2932</v>
      </c>
      <c r="D1340" s="1397">
        <v>40</v>
      </c>
      <c r="E1340" s="1397">
        <v>19.989999999999998</v>
      </c>
      <c r="F1340" s="443">
        <v>1000</v>
      </c>
      <c r="G1340" s="1550">
        <v>1024</v>
      </c>
      <c r="H1340" s="1430">
        <v>0.99</v>
      </c>
      <c r="I1340" s="712"/>
      <c r="J1340" s="712"/>
      <c r="K1340" s="715"/>
    </row>
    <row r="1341" spans="3:11" ht="15" customHeight="1" x14ac:dyDescent="0.2">
      <c r="C1341" s="5549" t="s">
        <v>2933</v>
      </c>
      <c r="D1341" s="5550"/>
      <c r="E1341" s="5550"/>
      <c r="F1341" s="5550"/>
      <c r="G1341" s="5550"/>
      <c r="H1341" s="5551"/>
      <c r="I1341" s="712"/>
      <c r="J1341" s="712"/>
      <c r="K1341" s="715"/>
    </row>
    <row r="1342" spans="3:11" ht="15" customHeight="1" x14ac:dyDescent="0.2">
      <c r="C1342" s="5552" t="s">
        <v>2934</v>
      </c>
      <c r="D1342" s="5519"/>
      <c r="E1342" s="5519"/>
      <c r="F1342" s="5519"/>
      <c r="G1342" s="5519"/>
      <c r="H1342" s="5553"/>
      <c r="I1342" s="712"/>
      <c r="J1342" s="712"/>
      <c r="K1342" s="715"/>
    </row>
    <row r="1343" spans="3:11" ht="15" customHeight="1" thickBot="1" x14ac:dyDescent="0.25">
      <c r="C1343" s="5520" t="s">
        <v>2935</v>
      </c>
      <c r="D1343" s="5521"/>
      <c r="E1343" s="5521"/>
      <c r="F1343" s="5521"/>
      <c r="G1343" s="5521"/>
      <c r="H1343" s="5554"/>
      <c r="I1343" s="712"/>
      <c r="J1343" s="712"/>
      <c r="K1343" s="715"/>
    </row>
    <row r="1344" spans="3:11" ht="15" customHeight="1" x14ac:dyDescent="0.2">
      <c r="C1344" s="718"/>
      <c r="D1344" s="712"/>
      <c r="E1344" s="712"/>
      <c r="F1344" s="712"/>
      <c r="G1344" s="712"/>
      <c r="H1344" s="712"/>
      <c r="I1344" s="712"/>
      <c r="J1344" s="712"/>
      <c r="K1344" s="715"/>
    </row>
    <row r="1345" spans="3:11" ht="30.75" customHeight="1" x14ac:dyDescent="0.2">
      <c r="C1345" s="5424" t="s">
        <v>2936</v>
      </c>
      <c r="D1345" s="4947"/>
      <c r="E1345" s="4947"/>
      <c r="F1345" s="4947"/>
      <c r="G1345" s="4947"/>
      <c r="H1345" s="4947"/>
      <c r="I1345" s="4947"/>
      <c r="J1345" s="4947"/>
      <c r="K1345" s="5425"/>
    </row>
    <row r="1346" spans="3:11" ht="15" customHeight="1" x14ac:dyDescent="0.2">
      <c r="C1346" s="892" t="s">
        <v>2937</v>
      </c>
      <c r="D1346" s="712"/>
      <c r="E1346" s="712"/>
      <c r="F1346" s="712"/>
      <c r="G1346" s="712"/>
      <c r="H1346" s="712"/>
      <c r="I1346" s="712"/>
      <c r="J1346" s="712"/>
      <c r="K1346" s="715"/>
    </row>
    <row r="1347" spans="3:11" ht="25.5" customHeight="1" x14ac:dyDescent="0.2">
      <c r="C1347" s="5424" t="s">
        <v>2938</v>
      </c>
      <c r="D1347" s="4947"/>
      <c r="E1347" s="4947"/>
      <c r="F1347" s="4947"/>
      <c r="G1347" s="4947"/>
      <c r="H1347" s="4947"/>
      <c r="I1347" s="4947"/>
      <c r="J1347" s="4947"/>
      <c r="K1347" s="5425"/>
    </row>
    <row r="1348" spans="3:11" ht="23.25" customHeight="1" x14ac:dyDescent="0.2">
      <c r="C1348" s="5424" t="s">
        <v>2939</v>
      </c>
      <c r="D1348" s="4947"/>
      <c r="E1348" s="4947"/>
      <c r="F1348" s="4947"/>
      <c r="G1348" s="4947"/>
      <c r="H1348" s="4947"/>
      <c r="I1348" s="4947"/>
      <c r="J1348" s="4947"/>
      <c r="K1348" s="5425"/>
    </row>
    <row r="1349" spans="3:11" ht="15" customHeight="1" x14ac:dyDescent="0.2">
      <c r="C1349" s="892" t="s">
        <v>2940</v>
      </c>
      <c r="D1349" s="712"/>
      <c r="E1349" s="712"/>
      <c r="F1349" s="712"/>
      <c r="G1349" s="712"/>
      <c r="H1349" s="712"/>
      <c r="I1349" s="712"/>
      <c r="J1349" s="712"/>
      <c r="K1349" s="715"/>
    </row>
    <row r="1350" spans="3:11" ht="15" customHeight="1" x14ac:dyDescent="0.2">
      <c r="C1350" s="718"/>
      <c r="D1350" s="712"/>
      <c r="E1350" s="712"/>
      <c r="F1350" s="712"/>
      <c r="G1350" s="712"/>
      <c r="H1350" s="712"/>
      <c r="I1350" s="712"/>
      <c r="J1350" s="712"/>
      <c r="K1350" s="715"/>
    </row>
    <row r="1351" spans="3:11" ht="15" customHeight="1" x14ac:dyDescent="0.2">
      <c r="C1351" s="746" t="s">
        <v>1548</v>
      </c>
      <c r="D1351" s="712"/>
      <c r="E1351" s="712"/>
      <c r="F1351" s="712"/>
      <c r="G1351" s="712"/>
      <c r="H1351" s="712"/>
      <c r="I1351" s="712"/>
      <c r="J1351" s="712"/>
      <c r="K1351" s="715"/>
    </row>
    <row r="1352" spans="3:11" ht="15" customHeight="1" thickBot="1" x14ac:dyDescent="0.25">
      <c r="C1352" s="895" t="s">
        <v>4031</v>
      </c>
      <c r="D1352" s="720"/>
      <c r="E1352" s="720"/>
      <c r="F1352" s="720"/>
      <c r="G1352" s="720"/>
      <c r="H1352" s="720"/>
      <c r="I1352" s="720"/>
      <c r="J1352" s="720"/>
      <c r="K1352" s="721"/>
    </row>
    <row r="1353" spans="3:11" ht="15" customHeight="1" thickTop="1" x14ac:dyDescent="0.3">
      <c r="C1353" s="5421"/>
      <c r="D1353" s="5421"/>
      <c r="E1353" s="5421"/>
      <c r="F1353" s="483"/>
      <c r="G1353" s="483"/>
      <c r="H1353" s="2"/>
    </row>
    <row r="1354" spans="3:11" ht="15" customHeight="1" thickBot="1" x14ac:dyDescent="0.35">
      <c r="C1354" s="483"/>
      <c r="D1354" s="483"/>
      <c r="E1354" s="483"/>
      <c r="F1354" s="483"/>
      <c r="G1354" s="483"/>
      <c r="H1354" s="2"/>
    </row>
    <row r="1355" spans="3:11" ht="29.25" customHeight="1" thickTop="1" thickBot="1" x14ac:dyDescent="0.25">
      <c r="C1355" s="5411" t="s">
        <v>2667</v>
      </c>
      <c r="D1355" s="5412"/>
      <c r="E1355" s="5412"/>
      <c r="F1355" s="5412"/>
      <c r="G1355" s="5412"/>
      <c r="H1355" s="1487"/>
      <c r="I1355" s="1487"/>
      <c r="J1355" s="1487"/>
      <c r="K1355" s="1488"/>
    </row>
    <row r="1356" spans="3:11" ht="15" customHeight="1" thickBot="1" x14ac:dyDescent="0.25">
      <c r="C1356" s="5692" t="s">
        <v>2668</v>
      </c>
      <c r="D1356" s="4869"/>
      <c r="E1356" s="5039"/>
      <c r="F1356" s="4868" t="s">
        <v>2452</v>
      </c>
      <c r="G1356" s="5039"/>
      <c r="H1356" s="712"/>
      <c r="I1356" s="712"/>
      <c r="J1356" s="712"/>
      <c r="K1356" s="715"/>
    </row>
    <row r="1357" spans="3:11" ht="15" customHeight="1" thickBot="1" x14ac:dyDescent="0.25">
      <c r="C1357" s="1504" t="s">
        <v>2455</v>
      </c>
      <c r="D1357" s="1505" t="s">
        <v>2454</v>
      </c>
      <c r="E1357" s="1505" t="s">
        <v>595</v>
      </c>
      <c r="F1357" s="1502" t="s">
        <v>2455</v>
      </c>
      <c r="G1357" s="1505" t="s">
        <v>2669</v>
      </c>
      <c r="H1357" s="712"/>
      <c r="I1357" s="712"/>
      <c r="J1357" s="712"/>
      <c r="K1357" s="715"/>
    </row>
    <row r="1358" spans="3:11" ht="15" customHeight="1" x14ac:dyDescent="0.2">
      <c r="C1358" s="1481">
        <v>0.1</v>
      </c>
      <c r="D1358" s="1506">
        <v>0.1</v>
      </c>
      <c r="E1358" s="1506">
        <v>0.1</v>
      </c>
      <c r="F1358" s="1507">
        <v>0.06</v>
      </c>
      <c r="G1358" s="1508">
        <v>0.06</v>
      </c>
      <c r="H1358" s="712"/>
      <c r="I1358" s="712"/>
      <c r="J1358" s="712"/>
      <c r="K1358" s="715"/>
    </row>
    <row r="1359" spans="3:11" ht="15" customHeight="1" thickBot="1" x14ac:dyDescent="0.25">
      <c r="C1359" s="1482"/>
      <c r="D1359" s="1509"/>
      <c r="E1359" s="1510"/>
      <c r="F1359" s="1080"/>
      <c r="G1359" s="1511"/>
      <c r="H1359" s="712"/>
      <c r="I1359" s="712"/>
      <c r="J1359" s="712"/>
      <c r="K1359" s="715"/>
    </row>
    <row r="1360" spans="3:11" ht="15" customHeight="1" x14ac:dyDescent="0.2">
      <c r="C1360" s="1483" t="s">
        <v>2460</v>
      </c>
      <c r="D1360" s="1503"/>
      <c r="E1360" s="1503"/>
      <c r="F1360" s="772"/>
      <c r="G1360" s="1512"/>
      <c r="H1360" s="712"/>
      <c r="I1360" s="712"/>
      <c r="J1360" s="712"/>
      <c r="K1360" s="715"/>
    </row>
    <row r="1361" spans="3:11" ht="15" customHeight="1" thickBot="1" x14ac:dyDescent="0.25">
      <c r="C1361" s="1513" t="s">
        <v>2461</v>
      </c>
      <c r="D1361" s="1514"/>
      <c r="E1361" s="1514"/>
      <c r="F1361" s="1515"/>
      <c r="G1361" s="1516"/>
      <c r="H1361" s="712"/>
      <c r="I1361" s="712"/>
      <c r="J1361" s="712"/>
      <c r="K1361" s="715"/>
    </row>
    <row r="1362" spans="3:11" ht="15" customHeight="1" x14ac:dyDescent="0.2">
      <c r="C1362" s="716" t="s">
        <v>1255</v>
      </c>
      <c r="D1362" s="1489"/>
      <c r="E1362" s="1489"/>
      <c r="F1362" s="712"/>
      <c r="G1362" s="712"/>
      <c r="H1362" s="712"/>
      <c r="I1362" s="712"/>
      <c r="J1362" s="712"/>
      <c r="K1362" s="715"/>
    </row>
    <row r="1363" spans="3:11" ht="30.75" customHeight="1" x14ac:dyDescent="0.2">
      <c r="C1363" s="5426" t="s">
        <v>2670</v>
      </c>
      <c r="D1363" s="4064"/>
      <c r="E1363" s="4064"/>
      <c r="F1363" s="4064"/>
      <c r="G1363" s="4064"/>
      <c r="H1363" s="4064"/>
      <c r="I1363" s="4064"/>
      <c r="J1363" s="4064"/>
      <c r="K1363" s="5427"/>
    </row>
    <row r="1364" spans="3:11" ht="25.5" customHeight="1" x14ac:dyDescent="0.2">
      <c r="C1364" s="5426" t="s">
        <v>2671</v>
      </c>
      <c r="D1364" s="4064"/>
      <c r="E1364" s="4064"/>
      <c r="F1364" s="4064"/>
      <c r="G1364" s="4064"/>
      <c r="H1364" s="4064"/>
      <c r="I1364" s="4064"/>
      <c r="J1364" s="4064"/>
      <c r="K1364" s="5427"/>
    </row>
    <row r="1365" spans="3:11" ht="15" customHeight="1" x14ac:dyDescent="0.2">
      <c r="C1365" s="717" t="s">
        <v>4431</v>
      </c>
      <c r="D1365" s="712"/>
      <c r="E1365" s="712"/>
      <c r="F1365" s="712"/>
      <c r="G1365" s="712"/>
      <c r="H1365" s="712"/>
      <c r="I1365" s="712"/>
      <c r="J1365" s="712"/>
      <c r="K1365" s="715"/>
    </row>
    <row r="1366" spans="3:11" ht="15" customHeight="1" x14ac:dyDescent="0.2">
      <c r="C1366" s="5416" t="s">
        <v>2672</v>
      </c>
      <c r="D1366" s="4042"/>
      <c r="E1366" s="4042"/>
      <c r="F1366" s="4042"/>
      <c r="G1366" s="4042"/>
      <c r="H1366" s="4042"/>
      <c r="I1366" s="4042"/>
      <c r="J1366" s="4042"/>
      <c r="K1366" s="5417"/>
    </row>
    <row r="1367" spans="3:11" ht="15" customHeight="1" x14ac:dyDescent="0.2">
      <c r="C1367" s="5416" t="s">
        <v>2673</v>
      </c>
      <c r="D1367" s="4042"/>
      <c r="E1367" s="4042"/>
      <c r="F1367" s="4042"/>
      <c r="G1367" s="4042"/>
      <c r="H1367" s="4042"/>
      <c r="I1367" s="4042"/>
      <c r="J1367" s="4042"/>
      <c r="K1367" s="5417"/>
    </row>
    <row r="1368" spans="3:11" ht="15" customHeight="1" x14ac:dyDescent="0.2">
      <c r="C1368" s="5482" t="s">
        <v>2674</v>
      </c>
      <c r="D1368" s="4085"/>
      <c r="E1368" s="4085"/>
      <c r="F1368" s="4085"/>
      <c r="G1368" s="4085"/>
      <c r="H1368" s="4085"/>
      <c r="I1368" s="4085"/>
      <c r="J1368" s="4085"/>
      <c r="K1368" s="5483"/>
    </row>
    <row r="1369" spans="3:11" ht="26.25" customHeight="1" x14ac:dyDescent="0.2">
      <c r="C1369" s="5416" t="s">
        <v>2675</v>
      </c>
      <c r="D1369" s="4042"/>
      <c r="E1369" s="4042"/>
      <c r="F1369" s="4042"/>
      <c r="G1369" s="4042"/>
      <c r="H1369" s="4042"/>
      <c r="I1369" s="4042"/>
      <c r="J1369" s="4042"/>
      <c r="K1369" s="5417"/>
    </row>
    <row r="1370" spans="3:11" ht="15" customHeight="1" x14ac:dyDescent="0.2">
      <c r="C1370" s="5416" t="s">
        <v>2676</v>
      </c>
      <c r="D1370" s="4042"/>
      <c r="E1370" s="4042"/>
      <c r="F1370" s="4036"/>
      <c r="G1370" s="4036"/>
      <c r="H1370" s="712"/>
      <c r="I1370" s="712"/>
      <c r="J1370" s="712"/>
      <c r="K1370" s="715"/>
    </row>
    <row r="1371" spans="3:11" ht="15" customHeight="1" thickBot="1" x14ac:dyDescent="0.25">
      <c r="C1371" s="1486"/>
      <c r="D1371" s="1484"/>
      <c r="E1371" s="1484"/>
      <c r="F1371" s="900"/>
      <c r="G1371" s="900"/>
      <c r="H1371" s="712"/>
      <c r="I1371" s="712"/>
      <c r="J1371" s="712"/>
      <c r="K1371" s="715"/>
    </row>
    <row r="1372" spans="3:11" ht="15" customHeight="1" thickBot="1" x14ac:dyDescent="0.25">
      <c r="C1372" s="5478" t="s">
        <v>1559</v>
      </c>
      <c r="D1372" s="4910"/>
      <c r="E1372" s="4910"/>
      <c r="F1372" s="4910"/>
      <c r="G1372" s="4910"/>
      <c r="H1372" s="4910"/>
      <c r="I1372" s="4910"/>
      <c r="J1372" s="4910"/>
      <c r="K1372" s="1493" t="s">
        <v>2677</v>
      </c>
    </row>
    <row r="1373" spans="3:11" ht="15" customHeight="1" x14ac:dyDescent="0.2">
      <c r="C1373" s="1494" t="s">
        <v>657</v>
      </c>
      <c r="D1373" s="879" t="s">
        <v>658</v>
      </c>
      <c r="E1373" s="879" t="s">
        <v>659</v>
      </c>
      <c r="F1373" s="879" t="s">
        <v>660</v>
      </c>
      <c r="G1373" s="879" t="s">
        <v>661</v>
      </c>
      <c r="H1373" s="879" t="s">
        <v>662</v>
      </c>
      <c r="I1373" s="879" t="s">
        <v>663</v>
      </c>
      <c r="J1373" s="879" t="s">
        <v>664</v>
      </c>
      <c r="K1373" s="1495" t="s">
        <v>665</v>
      </c>
    </row>
    <row r="1374" spans="3:11" ht="15" customHeight="1" x14ac:dyDescent="0.2">
      <c r="C1374" s="1496">
        <v>0.18890000000000001</v>
      </c>
      <c r="D1374" s="1497">
        <v>0.28000000000000003</v>
      </c>
      <c r="E1374" s="1497">
        <v>0.28000000000000003</v>
      </c>
      <c r="F1374" s="1498">
        <v>0.28000000000000003</v>
      </c>
      <c r="G1374" s="1498">
        <v>0.28000000000000003</v>
      </c>
      <c r="H1374" s="1499">
        <v>0.47</v>
      </c>
      <c r="I1374" s="1499">
        <v>0.94</v>
      </c>
      <c r="J1374" s="1499">
        <v>4.49</v>
      </c>
      <c r="K1374" s="1500">
        <v>0.1</v>
      </c>
    </row>
    <row r="1375" spans="3:11" ht="15" customHeight="1" thickBot="1" x14ac:dyDescent="0.25">
      <c r="C1375" s="1501" t="s">
        <v>2678</v>
      </c>
      <c r="D1375" s="966"/>
      <c r="E1375" s="966"/>
      <c r="F1375" s="966"/>
      <c r="G1375" s="966"/>
      <c r="H1375" s="966"/>
      <c r="I1375" s="966"/>
      <c r="J1375" s="966"/>
      <c r="K1375" s="1417"/>
    </row>
    <row r="1376" spans="3:11" ht="15" customHeight="1" x14ac:dyDescent="0.2">
      <c r="C1376" s="718"/>
      <c r="D1376" s="712"/>
      <c r="E1376" s="712"/>
      <c r="F1376" s="712"/>
      <c r="G1376" s="712"/>
      <c r="H1376" s="712"/>
      <c r="I1376" s="712"/>
      <c r="J1376" s="712"/>
      <c r="K1376" s="715"/>
    </row>
    <row r="1377" spans="3:11" ht="15" customHeight="1" x14ac:dyDescent="0.2">
      <c r="C1377" s="718" t="s">
        <v>2679</v>
      </c>
      <c r="D1377" s="712"/>
      <c r="E1377" s="712"/>
      <c r="F1377" s="712"/>
      <c r="G1377" s="712"/>
      <c r="H1377" s="712"/>
      <c r="I1377" s="712"/>
      <c r="J1377" s="712"/>
      <c r="K1377" s="715"/>
    </row>
    <row r="1378" spans="3:11" ht="15" customHeight="1" thickBot="1" x14ac:dyDescent="0.25">
      <c r="C1378" s="719" t="s">
        <v>2680</v>
      </c>
      <c r="D1378" s="720"/>
      <c r="E1378" s="720"/>
      <c r="F1378" s="720"/>
      <c r="G1378" s="720"/>
      <c r="H1378" s="720"/>
      <c r="I1378" s="720"/>
      <c r="J1378" s="720"/>
      <c r="K1378" s="721"/>
    </row>
    <row r="1379" spans="3:11" ht="15" customHeight="1" thickTop="1" x14ac:dyDescent="0.3">
      <c r="C1379" s="1039"/>
      <c r="D1379" s="483"/>
      <c r="E1379" s="483"/>
      <c r="F1379" s="483"/>
      <c r="G1379" s="483"/>
      <c r="H1379" s="2"/>
    </row>
    <row r="1380" spans="3:11" ht="15" customHeight="1" thickBot="1" x14ac:dyDescent="0.35">
      <c r="C1380" s="483"/>
      <c r="D1380" s="483"/>
      <c r="E1380" s="483"/>
      <c r="F1380" s="483"/>
      <c r="G1380" s="483"/>
      <c r="H1380" s="2"/>
    </row>
    <row r="1381" spans="3:11" ht="15" customHeight="1" thickTop="1" x14ac:dyDescent="0.2">
      <c r="C1381" s="5525" t="s">
        <v>1550</v>
      </c>
      <c r="D1381" s="5526"/>
      <c r="E1381" s="5526"/>
      <c r="F1381" s="5526"/>
      <c r="G1381" s="5526"/>
      <c r="H1381" s="5526"/>
      <c r="I1381" s="5526"/>
      <c r="J1381" s="5526"/>
      <c r="K1381" s="5527"/>
    </row>
    <row r="1382" spans="3:11" ht="15" customHeight="1" x14ac:dyDescent="0.2">
      <c r="C1382" s="5501"/>
      <c r="D1382" s="5502"/>
      <c r="E1382" s="5502"/>
      <c r="F1382" s="5502"/>
      <c r="G1382" s="5502"/>
      <c r="H1382" s="712"/>
      <c r="I1382" s="712"/>
      <c r="J1382" s="712"/>
      <c r="K1382" s="715"/>
    </row>
    <row r="1383" spans="3:11" ht="15" customHeight="1" x14ac:dyDescent="0.2">
      <c r="C1383" s="5503" t="s">
        <v>1029</v>
      </c>
      <c r="D1383" s="5504"/>
      <c r="E1383" s="5504"/>
      <c r="F1383" s="5504"/>
      <c r="G1383" s="5504"/>
      <c r="H1383" s="712"/>
      <c r="I1383" s="772"/>
      <c r="J1383" s="772"/>
      <c r="K1383" s="715"/>
    </row>
    <row r="1384" spans="3:11" ht="15" customHeight="1" x14ac:dyDescent="0.2">
      <c r="C1384" s="5482" t="s">
        <v>1551</v>
      </c>
      <c r="D1384" s="4085"/>
      <c r="E1384" s="4085"/>
      <c r="F1384" s="4085"/>
      <c r="G1384" s="4085"/>
      <c r="H1384" s="4085"/>
      <c r="I1384" s="4085"/>
      <c r="J1384" s="4085"/>
      <c r="K1384" s="5483"/>
    </row>
    <row r="1385" spans="3:11" ht="15" customHeight="1" thickBot="1" x14ac:dyDescent="0.25">
      <c r="C1385" s="1377"/>
      <c r="D1385" s="1337"/>
      <c r="E1385" s="1337"/>
      <c r="F1385" s="1337"/>
      <c r="G1385" s="1337"/>
      <c r="H1385" s="712"/>
      <c r="I1385" s="712"/>
      <c r="J1385" s="712"/>
      <c r="K1385" s="715"/>
    </row>
    <row r="1386" spans="3:11" ht="15" customHeight="1" thickBot="1" x14ac:dyDescent="0.25">
      <c r="C1386" s="5559" t="s">
        <v>1552</v>
      </c>
      <c r="D1386" s="4876"/>
      <c r="E1386" s="4877"/>
      <c r="F1386" s="4875" t="s">
        <v>1553</v>
      </c>
      <c r="G1386" s="4877"/>
      <c r="H1386" s="712"/>
      <c r="I1386" s="712"/>
      <c r="J1386" s="712"/>
      <c r="K1386" s="715"/>
    </row>
    <row r="1387" spans="3:11" ht="15" customHeight="1" thickBot="1" x14ac:dyDescent="0.25">
      <c r="C1387" s="1379" t="s">
        <v>2455</v>
      </c>
      <c r="D1387" s="1018" t="s">
        <v>2454</v>
      </c>
      <c r="E1387" s="1343" t="s">
        <v>1554</v>
      </c>
      <c r="F1387" s="1433" t="s">
        <v>2455</v>
      </c>
      <c r="G1387" s="1343" t="s">
        <v>2454</v>
      </c>
      <c r="H1387" s="712"/>
      <c r="I1387" s="712"/>
      <c r="J1387" s="712"/>
      <c r="K1387" s="715"/>
    </row>
    <row r="1388" spans="3:11" ht="15" customHeight="1" x14ac:dyDescent="0.2">
      <c r="C1388" s="1404">
        <v>0.08</v>
      </c>
      <c r="D1388" s="1434">
        <v>0.22</v>
      </c>
      <c r="E1388" s="1434">
        <v>0.12</v>
      </c>
      <c r="F1388" s="1381">
        <v>0.06</v>
      </c>
      <c r="G1388" s="1383">
        <v>0.06</v>
      </c>
      <c r="H1388" s="712"/>
      <c r="I1388" s="712"/>
      <c r="J1388" s="712"/>
      <c r="K1388" s="715"/>
    </row>
    <row r="1389" spans="3:11" ht="15" customHeight="1" x14ac:dyDescent="0.2">
      <c r="C1389" s="5560" t="s">
        <v>2460</v>
      </c>
      <c r="D1389" s="5561"/>
      <c r="E1389" s="5561"/>
      <c r="F1389" s="5562"/>
      <c r="G1389" s="1326"/>
      <c r="H1389" s="712"/>
      <c r="I1389" s="712"/>
      <c r="J1389" s="712"/>
      <c r="K1389" s="715"/>
    </row>
    <row r="1390" spans="3:11" ht="15" customHeight="1" thickBot="1" x14ac:dyDescent="0.25">
      <c r="C1390" s="5479" t="s">
        <v>2897</v>
      </c>
      <c r="D1390" s="5480"/>
      <c r="E1390" s="5480"/>
      <c r="F1390" s="5481"/>
      <c r="G1390" s="1335"/>
      <c r="H1390" s="712"/>
      <c r="I1390" s="712"/>
      <c r="J1390" s="712"/>
      <c r="K1390" s="715"/>
    </row>
    <row r="1391" spans="3:11" ht="15" customHeight="1" x14ac:dyDescent="0.2">
      <c r="C1391" s="718"/>
      <c r="D1391" s="712"/>
      <c r="E1391" s="712"/>
      <c r="F1391" s="712"/>
      <c r="G1391" s="712"/>
      <c r="H1391" s="712"/>
      <c r="I1391" s="712"/>
      <c r="J1391" s="712"/>
      <c r="K1391" s="715"/>
    </row>
    <row r="1392" spans="3:11" ht="15" customHeight="1" x14ac:dyDescent="0.2">
      <c r="C1392" s="746" t="s">
        <v>954</v>
      </c>
      <c r="D1392" s="876"/>
      <c r="E1392" s="876"/>
      <c r="F1392" s="876"/>
      <c r="G1392" s="712"/>
      <c r="H1392" s="712"/>
      <c r="I1392" s="712"/>
      <c r="J1392" s="712"/>
      <c r="K1392" s="715"/>
    </row>
    <row r="1393" spans="3:11" ht="15" customHeight="1" x14ac:dyDescent="0.2">
      <c r="C1393" s="5482" t="s">
        <v>1555</v>
      </c>
      <c r="D1393" s="4085"/>
      <c r="E1393" s="4085"/>
      <c r="F1393" s="4085"/>
      <c r="G1393" s="4085"/>
      <c r="H1393" s="4085"/>
      <c r="I1393" s="4085"/>
      <c r="J1393" s="4085"/>
      <c r="K1393" s="5483"/>
    </row>
    <row r="1394" spans="3:11" ht="15" customHeight="1" x14ac:dyDescent="0.2">
      <c r="C1394" s="5510" t="s">
        <v>1556</v>
      </c>
      <c r="D1394" s="4036"/>
      <c r="E1394" s="4036"/>
      <c r="F1394" s="4036"/>
      <c r="G1394" s="4036"/>
      <c r="H1394" s="712"/>
      <c r="I1394" s="712"/>
      <c r="J1394" s="712"/>
      <c r="K1394" s="715"/>
    </row>
    <row r="1395" spans="3:11" ht="15" customHeight="1" x14ac:dyDescent="0.2">
      <c r="C1395" s="718" t="s">
        <v>1557</v>
      </c>
      <c r="D1395" s="712"/>
      <c r="E1395" s="712"/>
      <c r="F1395" s="712"/>
      <c r="G1395" s="712"/>
      <c r="H1395" s="712"/>
      <c r="I1395" s="712"/>
      <c r="J1395" s="712"/>
      <c r="K1395" s="715"/>
    </row>
    <row r="1396" spans="3:11" ht="15" customHeight="1" thickBot="1" x14ac:dyDescent="0.25">
      <c r="C1396" s="5510" t="s">
        <v>1558</v>
      </c>
      <c r="D1396" s="4036"/>
      <c r="E1396" s="4036"/>
      <c r="F1396" s="4036"/>
      <c r="G1396" s="4036"/>
      <c r="H1396" s="712"/>
      <c r="I1396" s="712"/>
      <c r="J1396" s="712"/>
      <c r="K1396" s="715"/>
    </row>
    <row r="1397" spans="3:11" ht="15" customHeight="1" thickBot="1" x14ac:dyDescent="0.25">
      <c r="C1397" s="5533" t="s">
        <v>1559</v>
      </c>
      <c r="D1397" s="4931"/>
      <c r="E1397" s="4931"/>
      <c r="F1397" s="4931"/>
      <c r="G1397" s="4931"/>
      <c r="H1397" s="4931"/>
      <c r="I1397" s="4931"/>
      <c r="J1397" s="4931"/>
      <c r="K1397" s="1432" t="s">
        <v>1560</v>
      </c>
    </row>
    <row r="1398" spans="3:11" ht="15" customHeight="1" x14ac:dyDescent="0.2">
      <c r="C1398" s="1407" t="s">
        <v>1561</v>
      </c>
      <c r="D1398" s="1408" t="s">
        <v>1562</v>
      </c>
      <c r="E1398" s="1408" t="s">
        <v>1563</v>
      </c>
      <c r="F1398" s="1408" t="s">
        <v>1564</v>
      </c>
      <c r="G1398" s="1408" t="s">
        <v>661</v>
      </c>
      <c r="H1398" s="1409" t="s">
        <v>662</v>
      </c>
      <c r="I1398" s="1409" t="s">
        <v>1565</v>
      </c>
      <c r="J1398" s="1410" t="s">
        <v>664</v>
      </c>
      <c r="K1398" s="1411" t="s">
        <v>665</v>
      </c>
    </row>
    <row r="1399" spans="3:11" ht="15" customHeight="1" x14ac:dyDescent="0.2">
      <c r="C1399" s="1412">
        <v>0.18890000000000001</v>
      </c>
      <c r="D1399" s="1413">
        <v>0.28000000000000003</v>
      </c>
      <c r="E1399" s="1413">
        <v>0.28000000000000003</v>
      </c>
      <c r="F1399" s="1413">
        <v>0.28000000000000003</v>
      </c>
      <c r="G1399" s="1413">
        <v>0.28000000000000003</v>
      </c>
      <c r="H1399" s="1414">
        <v>0.47</v>
      </c>
      <c r="I1399" s="1414">
        <v>0.94</v>
      </c>
      <c r="J1399" s="1414">
        <v>4.49</v>
      </c>
      <c r="K1399" s="1415">
        <v>0.1</v>
      </c>
    </row>
    <row r="1400" spans="3:11" ht="15" customHeight="1" x14ac:dyDescent="0.2">
      <c r="C1400" s="5565" t="s">
        <v>1566</v>
      </c>
      <c r="D1400" s="5566"/>
      <c r="E1400" s="5566"/>
      <c r="F1400" s="5566"/>
      <c r="G1400" s="5566"/>
      <c r="H1400" s="712"/>
      <c r="I1400" s="712"/>
      <c r="J1400" s="712"/>
      <c r="K1400" s="715"/>
    </row>
    <row r="1401" spans="3:11" ht="15" customHeight="1" x14ac:dyDescent="0.2">
      <c r="C1401" s="5482" t="s">
        <v>1567</v>
      </c>
      <c r="D1401" s="4085"/>
      <c r="E1401" s="4085"/>
      <c r="F1401" s="4085"/>
      <c r="G1401" s="4085"/>
      <c r="H1401" s="4085"/>
      <c r="I1401" s="4085"/>
      <c r="J1401" s="4085"/>
      <c r="K1401" s="5483"/>
    </row>
    <row r="1402" spans="3:11" ht="15" customHeight="1" x14ac:dyDescent="0.2">
      <c r="C1402" s="1344"/>
      <c r="D1402" s="900"/>
      <c r="E1402" s="900"/>
      <c r="F1402" s="900"/>
      <c r="G1402" s="900"/>
      <c r="H1402" s="712"/>
      <c r="I1402" s="712"/>
      <c r="J1402" s="712"/>
      <c r="K1402" s="715"/>
    </row>
    <row r="1403" spans="3:11" ht="15" customHeight="1" x14ac:dyDescent="0.2">
      <c r="C1403" s="5545" t="s">
        <v>1568</v>
      </c>
      <c r="D1403" s="5062"/>
      <c r="E1403" s="5062"/>
      <c r="F1403" s="900"/>
      <c r="G1403" s="900"/>
      <c r="H1403" s="712"/>
      <c r="I1403" s="712"/>
      <c r="J1403" s="712"/>
      <c r="K1403" s="715"/>
    </row>
    <row r="1404" spans="3:11" ht="15" customHeight="1" x14ac:dyDescent="0.2">
      <c r="C1404" s="5426" t="s">
        <v>1569</v>
      </c>
      <c r="D1404" s="4064"/>
      <c r="E1404" s="4064"/>
      <c r="F1404" s="4064"/>
      <c r="G1404" s="4064"/>
      <c r="H1404" s="4064"/>
      <c r="I1404" s="4064"/>
      <c r="J1404" s="4064"/>
      <c r="K1404" s="5427"/>
    </row>
    <row r="1405" spans="3:11" ht="15" customHeight="1" x14ac:dyDescent="0.2">
      <c r="C1405" s="746" t="s">
        <v>1570</v>
      </c>
      <c r="D1405" s="876"/>
      <c r="E1405" s="876"/>
      <c r="F1405" s="876"/>
      <c r="G1405" s="712"/>
      <c r="H1405" s="712"/>
      <c r="I1405" s="712"/>
      <c r="J1405" s="712"/>
      <c r="K1405" s="715"/>
    </row>
    <row r="1406" spans="3:11" ht="15" customHeight="1" thickBot="1" x14ac:dyDescent="0.25">
      <c r="C1406" s="719" t="s">
        <v>1571</v>
      </c>
      <c r="D1406" s="720"/>
      <c r="E1406" s="720"/>
      <c r="F1406" s="720"/>
      <c r="G1406" s="720"/>
      <c r="H1406" s="720"/>
      <c r="I1406" s="720"/>
      <c r="J1406" s="720"/>
      <c r="K1406" s="721"/>
    </row>
    <row r="1407" spans="3:11" ht="15" customHeight="1" thickTop="1" x14ac:dyDescent="0.2">
      <c r="C1407" s="1039"/>
    </row>
    <row r="1408" spans="3:11" ht="15" customHeight="1" thickBot="1" x14ac:dyDescent="0.25"/>
    <row r="1409" spans="3:11" ht="15" customHeight="1" thickTop="1" x14ac:dyDescent="0.2">
      <c r="C1409" s="5525" t="s">
        <v>1572</v>
      </c>
      <c r="D1409" s="5526"/>
      <c r="E1409" s="5526"/>
      <c r="F1409" s="5526"/>
      <c r="G1409" s="5526"/>
      <c r="H1409" s="5526"/>
      <c r="I1409" s="5526"/>
      <c r="J1409" s="5526"/>
      <c r="K1409" s="5527"/>
    </row>
    <row r="1410" spans="3:11" ht="15" customHeight="1" x14ac:dyDescent="0.2">
      <c r="C1410" s="5501"/>
      <c r="D1410" s="5502"/>
      <c r="E1410" s="5502"/>
      <c r="F1410" s="5502"/>
      <c r="G1410" s="5502"/>
      <c r="H1410" s="712"/>
      <c r="I1410" s="712"/>
      <c r="J1410" s="712"/>
      <c r="K1410" s="715"/>
    </row>
    <row r="1411" spans="3:11" ht="15" customHeight="1" x14ac:dyDescent="0.2">
      <c r="C1411" s="5503" t="s">
        <v>1029</v>
      </c>
      <c r="D1411" s="5504"/>
      <c r="E1411" s="5504"/>
      <c r="F1411" s="5504"/>
      <c r="G1411" s="5504"/>
      <c r="H1411" s="712"/>
      <c r="I1411" s="772"/>
      <c r="J1411" s="772"/>
      <c r="K1411" s="715"/>
    </row>
    <row r="1412" spans="3:11" ht="15" customHeight="1" x14ac:dyDescent="0.2">
      <c r="C1412" s="5482" t="s">
        <v>1573</v>
      </c>
      <c r="D1412" s="4085"/>
      <c r="E1412" s="4085"/>
      <c r="F1412" s="4085"/>
      <c r="G1412" s="4085"/>
      <c r="H1412" s="4085"/>
      <c r="I1412" s="4085"/>
      <c r="J1412" s="4085"/>
      <c r="K1412" s="5483"/>
    </row>
    <row r="1413" spans="3:11" ht="15" customHeight="1" x14ac:dyDescent="0.2">
      <c r="C1413" s="5482" t="s">
        <v>1574</v>
      </c>
      <c r="D1413" s="4085"/>
      <c r="E1413" s="4085"/>
      <c r="F1413" s="4085"/>
      <c r="G1413" s="4085"/>
      <c r="H1413" s="4085"/>
      <c r="I1413" s="712"/>
      <c r="J1413" s="712"/>
      <c r="K1413" s="715"/>
    </row>
    <row r="1414" spans="3:11" ht="15" customHeight="1" thickBot="1" x14ac:dyDescent="0.25">
      <c r="C1414" s="5524"/>
      <c r="D1414" s="4879"/>
      <c r="E1414" s="4879"/>
      <c r="F1414" s="4879"/>
      <c r="G1414" s="4879"/>
      <c r="H1414" s="712"/>
      <c r="I1414" s="712"/>
      <c r="J1414" s="712"/>
      <c r="K1414" s="715"/>
    </row>
    <row r="1415" spans="3:11" ht="15" customHeight="1" thickBot="1" x14ac:dyDescent="0.25">
      <c r="C1415" s="1405" t="s">
        <v>960</v>
      </c>
      <c r="D1415" s="833" t="s">
        <v>382</v>
      </c>
      <c r="E1415" s="833" t="s">
        <v>2453</v>
      </c>
      <c r="F1415" s="833" t="s">
        <v>1575</v>
      </c>
      <c r="G1415" s="899" t="s">
        <v>1576</v>
      </c>
      <c r="H1415" s="899" t="s">
        <v>1577</v>
      </c>
      <c r="I1415" s="712"/>
      <c r="J1415" s="712"/>
      <c r="K1415" s="715"/>
    </row>
    <row r="1416" spans="3:11" ht="19.5" customHeight="1" x14ac:dyDescent="0.2">
      <c r="C1416" s="1435" t="s">
        <v>1578</v>
      </c>
      <c r="D1416" s="1393">
        <v>8</v>
      </c>
      <c r="E1416" s="1418">
        <v>0.04</v>
      </c>
      <c r="F1416" s="1418">
        <v>0.15</v>
      </c>
      <c r="G1416" s="1419">
        <v>7.4999999999999997E-2</v>
      </c>
      <c r="H1416" s="1420">
        <v>7.4999999999999997E-2</v>
      </c>
      <c r="I1416" s="712"/>
      <c r="J1416" s="712"/>
      <c r="K1416" s="715"/>
    </row>
    <row r="1417" spans="3:11" ht="15" customHeight="1" x14ac:dyDescent="0.2">
      <c r="C1417" s="1436" t="s">
        <v>1578</v>
      </c>
      <c r="D1417" s="1397">
        <v>10</v>
      </c>
      <c r="E1417" s="1421">
        <v>0.04</v>
      </c>
      <c r="F1417" s="1421">
        <v>0.15</v>
      </c>
      <c r="G1417" s="1422">
        <v>7.4999999999999997E-2</v>
      </c>
      <c r="H1417" s="1423">
        <v>7.4999999999999997E-2</v>
      </c>
      <c r="I1417" s="712"/>
      <c r="J1417" s="712"/>
      <c r="K1417" s="715"/>
    </row>
    <row r="1418" spans="3:11" ht="15" customHeight="1" x14ac:dyDescent="0.2">
      <c r="C1418" s="1436" t="s">
        <v>1578</v>
      </c>
      <c r="D1418" s="1397">
        <v>15</v>
      </c>
      <c r="E1418" s="1421">
        <v>0.04</v>
      </c>
      <c r="F1418" s="1421">
        <v>0.15</v>
      </c>
      <c r="G1418" s="1422">
        <v>7.4999999999999997E-2</v>
      </c>
      <c r="H1418" s="1423">
        <v>7.4999999999999997E-2</v>
      </c>
      <c r="I1418" s="712"/>
      <c r="J1418" s="712"/>
      <c r="K1418" s="715"/>
    </row>
    <row r="1419" spans="3:11" ht="15" customHeight="1" x14ac:dyDescent="0.2">
      <c r="C1419" s="1436" t="s">
        <v>1578</v>
      </c>
      <c r="D1419" s="1397">
        <v>20</v>
      </c>
      <c r="E1419" s="1421">
        <v>0.04</v>
      </c>
      <c r="F1419" s="1421">
        <v>0.15</v>
      </c>
      <c r="G1419" s="1422">
        <v>7.4999999999999997E-2</v>
      </c>
      <c r="H1419" s="1423">
        <v>7.4999999999999997E-2</v>
      </c>
      <c r="I1419" s="712"/>
      <c r="J1419" s="712"/>
      <c r="K1419" s="715"/>
    </row>
    <row r="1420" spans="3:11" ht="15" customHeight="1" x14ac:dyDescent="0.2">
      <c r="C1420" s="1436" t="s">
        <v>1578</v>
      </c>
      <c r="D1420" s="1397">
        <v>25</v>
      </c>
      <c r="E1420" s="1421">
        <v>0.04</v>
      </c>
      <c r="F1420" s="1421">
        <v>0.15</v>
      </c>
      <c r="G1420" s="1422">
        <v>7.4999999999999997E-2</v>
      </c>
      <c r="H1420" s="1423">
        <v>7.4999999999999997E-2</v>
      </c>
      <c r="I1420" s="712"/>
      <c r="J1420" s="712"/>
      <c r="K1420" s="715"/>
    </row>
    <row r="1421" spans="3:11" ht="15" customHeight="1" x14ac:dyDescent="0.2">
      <c r="C1421" s="1436" t="s">
        <v>1578</v>
      </c>
      <c r="D1421" s="1397">
        <v>30</v>
      </c>
      <c r="E1421" s="1421">
        <v>0.04</v>
      </c>
      <c r="F1421" s="1421">
        <v>0.15</v>
      </c>
      <c r="G1421" s="1422">
        <v>7.4999999999999997E-2</v>
      </c>
      <c r="H1421" s="1423">
        <v>7.4999999999999997E-2</v>
      </c>
      <c r="I1421" s="712"/>
      <c r="J1421" s="712"/>
      <c r="K1421" s="715"/>
    </row>
    <row r="1422" spans="3:11" ht="15" customHeight="1" x14ac:dyDescent="0.2">
      <c r="C1422" s="1436" t="s">
        <v>1578</v>
      </c>
      <c r="D1422" s="1397">
        <v>40</v>
      </c>
      <c r="E1422" s="1421">
        <v>0.04</v>
      </c>
      <c r="F1422" s="1421">
        <v>0.15</v>
      </c>
      <c r="G1422" s="1422">
        <v>7.4999999999999997E-2</v>
      </c>
      <c r="H1422" s="1423">
        <v>7.4999999999999997E-2</v>
      </c>
      <c r="I1422" s="712"/>
      <c r="J1422" s="712"/>
      <c r="K1422" s="715"/>
    </row>
    <row r="1423" spans="3:11" ht="15" customHeight="1" x14ac:dyDescent="0.2">
      <c r="C1423" s="1436" t="s">
        <v>1578</v>
      </c>
      <c r="D1423" s="1397">
        <v>50</v>
      </c>
      <c r="E1423" s="1421">
        <v>0.04</v>
      </c>
      <c r="F1423" s="1421">
        <v>0.15</v>
      </c>
      <c r="G1423" s="1422">
        <v>7.4999999999999997E-2</v>
      </c>
      <c r="H1423" s="1423">
        <v>7.4999999999999997E-2</v>
      </c>
      <c r="I1423" s="712"/>
      <c r="J1423" s="712"/>
      <c r="K1423" s="715"/>
    </row>
    <row r="1424" spans="3:11" ht="15" customHeight="1" x14ac:dyDescent="0.2">
      <c r="C1424" s="1436" t="s">
        <v>1578</v>
      </c>
      <c r="D1424" s="1397">
        <v>75</v>
      </c>
      <c r="E1424" s="1421">
        <v>0.04</v>
      </c>
      <c r="F1424" s="1421">
        <v>0.15</v>
      </c>
      <c r="G1424" s="1422">
        <v>7.4999999999999997E-2</v>
      </c>
      <c r="H1424" s="1423">
        <v>7.4999999999999997E-2</v>
      </c>
      <c r="I1424" s="712"/>
      <c r="J1424" s="712"/>
      <c r="K1424" s="715"/>
    </row>
    <row r="1425" spans="3:11" ht="15" customHeight="1" x14ac:dyDescent="0.2">
      <c r="C1425" s="1436" t="s">
        <v>1578</v>
      </c>
      <c r="D1425" s="1397">
        <v>100</v>
      </c>
      <c r="E1425" s="1421">
        <v>0.04</v>
      </c>
      <c r="F1425" s="1421">
        <v>0.15</v>
      </c>
      <c r="G1425" s="1422">
        <v>7.4999999999999997E-2</v>
      </c>
      <c r="H1425" s="1423">
        <v>7.4999999999999997E-2</v>
      </c>
      <c r="I1425" s="712"/>
      <c r="J1425" s="712"/>
      <c r="K1425" s="715"/>
    </row>
    <row r="1426" spans="3:11" ht="15" customHeight="1" x14ac:dyDescent="0.2">
      <c r="C1426" s="1436" t="s">
        <v>1578</v>
      </c>
      <c r="D1426" s="1397">
        <v>120</v>
      </c>
      <c r="E1426" s="1421">
        <v>0.04</v>
      </c>
      <c r="F1426" s="1421">
        <v>0.15</v>
      </c>
      <c r="G1426" s="1422">
        <v>7.4999999999999997E-2</v>
      </c>
      <c r="H1426" s="1423">
        <v>7.4999999999999997E-2</v>
      </c>
      <c r="I1426" s="712"/>
      <c r="J1426" s="712"/>
      <c r="K1426" s="715"/>
    </row>
    <row r="1427" spans="3:11" ht="15" customHeight="1" x14ac:dyDescent="0.2">
      <c r="C1427" s="1436" t="s">
        <v>1578</v>
      </c>
      <c r="D1427" s="1397">
        <v>125</v>
      </c>
      <c r="E1427" s="1421">
        <v>0.04</v>
      </c>
      <c r="F1427" s="1421">
        <v>0.15</v>
      </c>
      <c r="G1427" s="1422">
        <v>7.4999999999999997E-2</v>
      </c>
      <c r="H1427" s="1423">
        <v>7.4999999999999997E-2</v>
      </c>
      <c r="I1427" s="712"/>
      <c r="J1427" s="712"/>
      <c r="K1427" s="715"/>
    </row>
    <row r="1428" spans="3:11" ht="15" customHeight="1" x14ac:dyDescent="0.2">
      <c r="C1428" s="1436" t="s">
        <v>1578</v>
      </c>
      <c r="D1428" s="1397">
        <v>150</v>
      </c>
      <c r="E1428" s="1421">
        <v>0.04</v>
      </c>
      <c r="F1428" s="1421">
        <v>0.15</v>
      </c>
      <c r="G1428" s="1422">
        <v>7.4999999999999997E-2</v>
      </c>
      <c r="H1428" s="1423">
        <v>7.4999999999999997E-2</v>
      </c>
      <c r="I1428" s="712"/>
      <c r="J1428" s="712"/>
      <c r="K1428" s="715"/>
    </row>
    <row r="1429" spans="3:11" ht="15" customHeight="1" x14ac:dyDescent="0.2">
      <c r="C1429" s="1436" t="s">
        <v>1578</v>
      </c>
      <c r="D1429" s="1397">
        <v>175</v>
      </c>
      <c r="E1429" s="1421">
        <v>0.04</v>
      </c>
      <c r="F1429" s="1421">
        <v>0.15</v>
      </c>
      <c r="G1429" s="1422">
        <v>7.4999999999999997E-2</v>
      </c>
      <c r="H1429" s="1423">
        <v>7.4999999999999997E-2</v>
      </c>
      <c r="I1429" s="712"/>
      <c r="J1429" s="712"/>
      <c r="K1429" s="715"/>
    </row>
    <row r="1430" spans="3:11" ht="15" customHeight="1" x14ac:dyDescent="0.2">
      <c r="C1430" s="1436" t="s">
        <v>1578</v>
      </c>
      <c r="D1430" s="1397">
        <v>200</v>
      </c>
      <c r="E1430" s="1421">
        <v>0.04</v>
      </c>
      <c r="F1430" s="1421">
        <v>0.15</v>
      </c>
      <c r="G1430" s="1422">
        <v>7.4999999999999997E-2</v>
      </c>
      <c r="H1430" s="1423">
        <v>7.4999999999999997E-2</v>
      </c>
      <c r="I1430" s="712"/>
      <c r="J1430" s="712"/>
      <c r="K1430" s="715"/>
    </row>
    <row r="1431" spans="3:11" ht="15" customHeight="1" x14ac:dyDescent="0.2">
      <c r="C1431" s="1436" t="s">
        <v>1578</v>
      </c>
      <c r="D1431" s="1397">
        <v>300</v>
      </c>
      <c r="E1431" s="1421">
        <v>0.04</v>
      </c>
      <c r="F1431" s="1421">
        <v>0.15</v>
      </c>
      <c r="G1431" s="1422">
        <v>7.4999999999999997E-2</v>
      </c>
      <c r="H1431" s="1423">
        <v>7.4999999999999997E-2</v>
      </c>
      <c r="I1431" s="712"/>
      <c r="J1431" s="712"/>
      <c r="K1431" s="715"/>
    </row>
    <row r="1432" spans="3:11" ht="15" customHeight="1" thickBot="1" x14ac:dyDescent="0.25">
      <c r="C1432" s="5669" t="s">
        <v>2460</v>
      </c>
      <c r="D1432" s="5670"/>
      <c r="E1432" s="5670"/>
      <c r="F1432" s="5670"/>
      <c r="G1432" s="714"/>
      <c r="H1432" s="1335"/>
      <c r="I1432" s="712"/>
      <c r="J1432" s="712"/>
      <c r="K1432" s="715"/>
    </row>
    <row r="1433" spans="3:11" ht="15" customHeight="1" thickBot="1" x14ac:dyDescent="0.25">
      <c r="C1433" s="718"/>
      <c r="D1433" s="712"/>
      <c r="E1433" s="712"/>
      <c r="F1433" s="712"/>
      <c r="G1433" s="712"/>
      <c r="H1433" s="712"/>
      <c r="I1433" s="712"/>
      <c r="J1433" s="712"/>
      <c r="K1433" s="715"/>
    </row>
    <row r="1434" spans="3:11" ht="15" customHeight="1" x14ac:dyDescent="0.2">
      <c r="C1434" s="5506" t="s">
        <v>2452</v>
      </c>
      <c r="D1434" s="5507"/>
      <c r="E1434" s="712"/>
      <c r="F1434" s="712"/>
      <c r="G1434" s="712"/>
      <c r="H1434" s="712"/>
      <c r="I1434" s="712"/>
      <c r="J1434" s="712"/>
      <c r="K1434" s="715"/>
    </row>
    <row r="1435" spans="3:11" ht="15" customHeight="1" x14ac:dyDescent="0.2">
      <c r="C1435" s="755" t="s">
        <v>2455</v>
      </c>
      <c r="D1435" s="1326" t="s">
        <v>2454</v>
      </c>
      <c r="E1435" s="712"/>
      <c r="F1435" s="712"/>
      <c r="G1435" s="712"/>
      <c r="H1435" s="712"/>
      <c r="I1435" s="712"/>
      <c r="J1435" s="712"/>
      <c r="K1435" s="715"/>
    </row>
    <row r="1436" spans="3:11" ht="15" customHeight="1" x14ac:dyDescent="0.2">
      <c r="C1436" s="1437">
        <v>0.05</v>
      </c>
      <c r="D1436" s="1425">
        <v>0.06</v>
      </c>
      <c r="E1436" s="712"/>
      <c r="F1436" s="712"/>
      <c r="G1436" s="712"/>
      <c r="H1436" s="712"/>
      <c r="I1436" s="712"/>
      <c r="J1436" s="712"/>
      <c r="K1436" s="715"/>
    </row>
    <row r="1437" spans="3:11" ht="15" customHeight="1" x14ac:dyDescent="0.2">
      <c r="C1437" s="1412" t="s">
        <v>2460</v>
      </c>
      <c r="D1437" s="1332"/>
      <c r="E1437" s="900"/>
      <c r="F1437" s="900"/>
      <c r="G1437" s="712"/>
      <c r="H1437" s="712"/>
      <c r="I1437" s="712"/>
      <c r="J1437" s="712"/>
      <c r="K1437" s="715"/>
    </row>
    <row r="1438" spans="3:11" ht="15" customHeight="1" thickBot="1" x14ac:dyDescent="0.25">
      <c r="C1438" s="759" t="s">
        <v>2461</v>
      </c>
      <c r="D1438" s="1335"/>
      <c r="E1438" s="712"/>
      <c r="F1438" s="712"/>
      <c r="G1438" s="712"/>
      <c r="H1438" s="712"/>
      <c r="I1438" s="712"/>
      <c r="J1438" s="712"/>
      <c r="K1438" s="715"/>
    </row>
    <row r="1439" spans="3:11" ht="15" customHeight="1" thickBot="1" x14ac:dyDescent="0.25">
      <c r="C1439" s="718"/>
      <c r="D1439" s="712"/>
      <c r="E1439" s="712"/>
      <c r="F1439" s="712"/>
      <c r="G1439" s="712"/>
      <c r="H1439" s="712"/>
      <c r="I1439" s="712"/>
      <c r="J1439" s="712"/>
      <c r="K1439" s="715"/>
    </row>
    <row r="1440" spans="3:11" ht="15" customHeight="1" thickBot="1" x14ac:dyDescent="0.25">
      <c r="C1440" s="5533" t="s">
        <v>1559</v>
      </c>
      <c r="D1440" s="4931"/>
      <c r="E1440" s="4931"/>
      <c r="F1440" s="4931"/>
      <c r="G1440" s="4931"/>
      <c r="H1440" s="4931"/>
      <c r="I1440" s="4931"/>
      <c r="J1440" s="4931"/>
      <c r="K1440" s="1432" t="s">
        <v>1560</v>
      </c>
    </row>
    <row r="1441" spans="3:11" ht="15" customHeight="1" x14ac:dyDescent="0.2">
      <c r="C1441" s="1407" t="s">
        <v>1561</v>
      </c>
      <c r="D1441" s="1408" t="s">
        <v>1562</v>
      </c>
      <c r="E1441" s="1408" t="s">
        <v>1563</v>
      </c>
      <c r="F1441" s="1408" t="s">
        <v>1564</v>
      </c>
      <c r="G1441" s="1408" t="s">
        <v>661</v>
      </c>
      <c r="H1441" s="1409" t="s">
        <v>662</v>
      </c>
      <c r="I1441" s="1409" t="s">
        <v>1565</v>
      </c>
      <c r="J1441" s="1410" t="s">
        <v>664</v>
      </c>
      <c r="K1441" s="1411" t="s">
        <v>665</v>
      </c>
    </row>
    <row r="1442" spans="3:11" ht="15" customHeight="1" x14ac:dyDescent="0.2">
      <c r="C1442" s="1412">
        <v>0.18890000000000001</v>
      </c>
      <c r="D1442" s="1413">
        <v>0.28000000000000003</v>
      </c>
      <c r="E1442" s="1413">
        <v>0.28000000000000003</v>
      </c>
      <c r="F1442" s="1413">
        <v>0.28000000000000003</v>
      </c>
      <c r="G1442" s="1413">
        <v>0.28000000000000003</v>
      </c>
      <c r="H1442" s="1414">
        <v>0.47</v>
      </c>
      <c r="I1442" s="1414">
        <v>0.94</v>
      </c>
      <c r="J1442" s="1414">
        <v>4.49</v>
      </c>
      <c r="K1442" s="1415">
        <v>0.1</v>
      </c>
    </row>
    <row r="1443" spans="3:11" ht="15" customHeight="1" x14ac:dyDescent="0.2">
      <c r="C1443" s="5565" t="s">
        <v>1566</v>
      </c>
      <c r="D1443" s="5566"/>
      <c r="E1443" s="5566"/>
      <c r="F1443" s="5566"/>
      <c r="G1443" s="5566"/>
      <c r="H1443" s="712"/>
      <c r="I1443" s="712"/>
      <c r="J1443" s="712"/>
      <c r="K1443" s="715"/>
    </row>
    <row r="1444" spans="3:11" ht="15" customHeight="1" thickBot="1" x14ac:dyDescent="0.25">
      <c r="C1444" s="1416"/>
      <c r="D1444" s="1336"/>
      <c r="E1444" s="1336"/>
      <c r="F1444" s="1336"/>
      <c r="G1444" s="1336"/>
      <c r="H1444" s="966"/>
      <c r="I1444" s="966"/>
      <c r="J1444" s="966"/>
      <c r="K1444" s="1417"/>
    </row>
    <row r="1445" spans="3:11" ht="15" customHeight="1" x14ac:dyDescent="0.2">
      <c r="C1445" s="1344"/>
      <c r="D1445" s="900"/>
      <c r="E1445" s="900"/>
      <c r="F1445" s="900"/>
      <c r="G1445" s="900"/>
      <c r="H1445" s="712"/>
      <c r="I1445" s="712"/>
      <c r="J1445" s="712"/>
      <c r="K1445" s="715"/>
    </row>
    <row r="1446" spans="3:11" ht="15" customHeight="1" x14ac:dyDescent="0.2">
      <c r="C1446" s="746" t="s">
        <v>954</v>
      </c>
      <c r="D1446" s="900"/>
      <c r="E1446" s="900"/>
      <c r="F1446" s="900"/>
      <c r="G1446" s="900"/>
      <c r="H1446" s="712"/>
      <c r="I1446" s="712"/>
      <c r="J1446" s="712"/>
      <c r="K1446" s="715"/>
    </row>
    <row r="1447" spans="3:11" ht="15" customHeight="1" x14ac:dyDescent="0.2">
      <c r="C1447" s="5482" t="s">
        <v>981</v>
      </c>
      <c r="D1447" s="4085"/>
      <c r="E1447" s="4085"/>
      <c r="F1447" s="4085"/>
      <c r="G1447" s="4085"/>
      <c r="H1447" s="4085"/>
      <c r="I1447" s="4085"/>
      <c r="J1447" s="4085"/>
      <c r="K1447" s="5483"/>
    </row>
    <row r="1448" spans="3:11" ht="15" customHeight="1" x14ac:dyDescent="0.2">
      <c r="C1448" s="5482" t="s">
        <v>1579</v>
      </c>
      <c r="D1448" s="4085"/>
      <c r="E1448" s="4085"/>
      <c r="F1448" s="4085"/>
      <c r="G1448" s="4085"/>
      <c r="H1448" s="4085"/>
      <c r="I1448" s="4085"/>
      <c r="J1448" s="4085"/>
      <c r="K1448" s="5483"/>
    </row>
    <row r="1449" spans="3:11" ht="15" customHeight="1" x14ac:dyDescent="0.2">
      <c r="C1449" s="5482" t="s">
        <v>1580</v>
      </c>
      <c r="D1449" s="4085"/>
      <c r="E1449" s="4085"/>
      <c r="F1449" s="4085"/>
      <c r="G1449" s="4085"/>
      <c r="H1449" s="712"/>
      <c r="I1449" s="712"/>
      <c r="J1449" s="712"/>
      <c r="K1449" s="715"/>
    </row>
    <row r="1450" spans="3:11" ht="15" customHeight="1" x14ac:dyDescent="0.2">
      <c r="C1450" s="5482" t="s">
        <v>1581</v>
      </c>
      <c r="D1450" s="4085"/>
      <c r="E1450" s="4085"/>
      <c r="F1450" s="1337"/>
      <c r="G1450" s="1337"/>
      <c r="H1450" s="712"/>
      <c r="I1450" s="712"/>
      <c r="J1450" s="712"/>
      <c r="K1450" s="715"/>
    </row>
    <row r="1451" spans="3:11" ht="15" customHeight="1" x14ac:dyDescent="0.2">
      <c r="C1451" s="1377" t="s">
        <v>983</v>
      </c>
      <c r="D1451" s="1337"/>
      <c r="E1451" s="1337"/>
      <c r="F1451" s="1337"/>
      <c r="G1451" s="1337"/>
      <c r="H1451" s="712"/>
      <c r="I1451" s="712"/>
      <c r="J1451" s="712"/>
      <c r="K1451" s="715"/>
    </row>
    <row r="1452" spans="3:11" ht="15" customHeight="1" x14ac:dyDescent="0.2">
      <c r="C1452" s="746" t="s">
        <v>1570</v>
      </c>
      <c r="D1452" s="876"/>
      <c r="E1452" s="876"/>
      <c r="F1452" s="876"/>
      <c r="G1452" s="712"/>
      <c r="H1452" s="712"/>
      <c r="I1452" s="712"/>
      <c r="J1452" s="712"/>
      <c r="K1452" s="715"/>
    </row>
    <row r="1453" spans="3:11" ht="15" customHeight="1" thickBot="1" x14ac:dyDescent="0.25">
      <c r="C1453" s="719" t="s">
        <v>1571</v>
      </c>
      <c r="D1453" s="720"/>
      <c r="E1453" s="720"/>
      <c r="F1453" s="720"/>
      <c r="G1453" s="720"/>
      <c r="H1453" s="720"/>
      <c r="I1453" s="720"/>
      <c r="J1453" s="720"/>
      <c r="K1453" s="721"/>
    </row>
    <row r="1454" spans="3:11" ht="15" customHeight="1" thickTop="1" x14ac:dyDescent="0.2">
      <c r="C1454" s="1039"/>
    </row>
    <row r="1455" spans="3:11" ht="15" customHeight="1" thickBot="1" x14ac:dyDescent="0.25"/>
    <row r="1456" spans="3:11" ht="15" customHeight="1" thickTop="1" x14ac:dyDescent="0.2">
      <c r="C1456" s="5525" t="s">
        <v>1582</v>
      </c>
      <c r="D1456" s="5526"/>
      <c r="E1456" s="5526"/>
      <c r="F1456" s="5526"/>
      <c r="G1456" s="5526"/>
      <c r="H1456" s="5526"/>
      <c r="I1456" s="5526"/>
      <c r="J1456" s="5526"/>
      <c r="K1456" s="5527"/>
    </row>
    <row r="1457" spans="3:11" ht="15" customHeight="1" x14ac:dyDescent="0.2">
      <c r="C1457" s="5501"/>
      <c r="D1457" s="5502"/>
      <c r="E1457" s="5502"/>
      <c r="F1457" s="5502"/>
      <c r="G1457" s="5502"/>
      <c r="H1457" s="712"/>
      <c r="I1457" s="712"/>
      <c r="J1457" s="712"/>
      <c r="K1457" s="715"/>
    </row>
    <row r="1458" spans="3:11" ht="15" customHeight="1" x14ac:dyDescent="0.2">
      <c r="C1458" s="5503" t="s">
        <v>1029</v>
      </c>
      <c r="D1458" s="5504"/>
      <c r="E1458" s="5504"/>
      <c r="F1458" s="5504"/>
      <c r="G1458" s="5504"/>
      <c r="H1458" s="712"/>
      <c r="I1458" s="772"/>
      <c r="J1458" s="772"/>
      <c r="K1458" s="715"/>
    </row>
    <row r="1459" spans="3:11" ht="15" customHeight="1" x14ac:dyDescent="0.2">
      <c r="C1459" s="5482" t="s">
        <v>2833</v>
      </c>
      <c r="D1459" s="4085"/>
      <c r="E1459" s="4085"/>
      <c r="F1459" s="4085"/>
      <c r="G1459" s="4085"/>
      <c r="H1459" s="4085"/>
      <c r="I1459" s="4085"/>
      <c r="J1459" s="4085"/>
      <c r="K1459" s="5483"/>
    </row>
    <row r="1460" spans="3:11" ht="15" customHeight="1" x14ac:dyDescent="0.2">
      <c r="C1460" s="5482" t="s">
        <v>2834</v>
      </c>
      <c r="D1460" s="4085"/>
      <c r="E1460" s="4085"/>
      <c r="F1460" s="4085"/>
      <c r="G1460" s="4085"/>
      <c r="H1460" s="4085"/>
      <c r="I1460" s="712"/>
      <c r="J1460" s="712"/>
      <c r="K1460" s="715"/>
    </row>
    <row r="1461" spans="3:11" ht="15" customHeight="1" thickBot="1" x14ac:dyDescent="0.25">
      <c r="C1461" s="5524"/>
      <c r="D1461" s="4879"/>
      <c r="E1461" s="4879"/>
      <c r="F1461" s="4881" t="s">
        <v>2835</v>
      </c>
      <c r="G1461" s="4879"/>
      <c r="H1461" s="712"/>
      <c r="I1461" s="712"/>
      <c r="J1461" s="712"/>
      <c r="K1461" s="715"/>
    </row>
    <row r="1462" spans="3:11" ht="15" customHeight="1" thickBot="1" x14ac:dyDescent="0.25">
      <c r="C1462" s="1405" t="s">
        <v>381</v>
      </c>
      <c r="D1462" s="833" t="s">
        <v>2836</v>
      </c>
      <c r="E1462" s="833" t="s">
        <v>2837</v>
      </c>
      <c r="F1462" s="833" t="s">
        <v>2453</v>
      </c>
      <c r="G1462" s="1426" t="s">
        <v>383</v>
      </c>
      <c r="H1462" s="1391"/>
      <c r="I1462" s="712"/>
      <c r="J1462" s="712"/>
      <c r="K1462" s="715"/>
    </row>
    <row r="1463" spans="3:11" ht="15" customHeight="1" x14ac:dyDescent="0.2">
      <c r="C1463" s="1438" t="s">
        <v>2838</v>
      </c>
      <c r="D1463" s="1393">
        <v>8</v>
      </c>
      <c r="E1463" s="1418" t="s">
        <v>1726</v>
      </c>
      <c r="F1463" s="1418">
        <v>0.13</v>
      </c>
      <c r="G1463" s="1418">
        <v>0.13</v>
      </c>
      <c r="H1463" s="1427"/>
      <c r="I1463" s="712"/>
      <c r="J1463" s="712"/>
      <c r="K1463" s="715"/>
    </row>
    <row r="1464" spans="3:11" ht="15" customHeight="1" x14ac:dyDescent="0.2">
      <c r="C1464" s="1439" t="s">
        <v>2839</v>
      </c>
      <c r="D1464" s="1397">
        <v>10</v>
      </c>
      <c r="E1464" s="1421" t="s">
        <v>1726</v>
      </c>
      <c r="F1464" s="1421">
        <v>0.08</v>
      </c>
      <c r="G1464" s="1421">
        <v>0.15</v>
      </c>
      <c r="H1464" s="1427"/>
      <c r="I1464" s="712"/>
      <c r="J1464" s="712"/>
      <c r="K1464" s="715"/>
    </row>
    <row r="1465" spans="3:11" ht="15" customHeight="1" thickBot="1" x14ac:dyDescent="0.25">
      <c r="C1465" s="5669" t="s">
        <v>2840</v>
      </c>
      <c r="D1465" s="5670"/>
      <c r="E1465" s="5670"/>
      <c r="F1465" s="5670"/>
      <c r="G1465" s="714"/>
      <c r="H1465" s="712"/>
      <c r="I1465" s="712"/>
      <c r="J1465" s="712"/>
      <c r="K1465" s="715"/>
    </row>
    <row r="1466" spans="3:11" ht="15" customHeight="1" x14ac:dyDescent="0.2">
      <c r="C1466" s="718" t="s">
        <v>2841</v>
      </c>
      <c r="D1466" s="712"/>
      <c r="E1466" s="712"/>
      <c r="F1466" s="712"/>
      <c r="G1466" s="712"/>
      <c r="H1466" s="712"/>
      <c r="I1466" s="712"/>
      <c r="J1466" s="712"/>
      <c r="K1466" s="715"/>
    </row>
    <row r="1467" spans="3:11" ht="15" customHeight="1" x14ac:dyDescent="0.2">
      <c r="C1467" s="718" t="s">
        <v>2842</v>
      </c>
      <c r="D1467" s="712"/>
      <c r="E1467" s="712"/>
      <c r="F1467" s="712"/>
      <c r="G1467" s="712"/>
      <c r="H1467" s="712"/>
      <c r="I1467" s="712"/>
      <c r="J1467" s="712"/>
      <c r="K1467" s="715"/>
    </row>
    <row r="1468" spans="3:11" ht="15" customHeight="1" x14ac:dyDescent="0.2">
      <c r="C1468" s="746" t="s">
        <v>954</v>
      </c>
      <c r="D1468" s="712"/>
      <c r="E1468" s="712"/>
      <c r="F1468" s="712"/>
      <c r="G1468" s="712"/>
      <c r="H1468" s="712"/>
      <c r="I1468" s="712"/>
      <c r="J1468" s="712"/>
      <c r="K1468" s="715"/>
    </row>
    <row r="1469" spans="3:11" ht="15" customHeight="1" x14ac:dyDescent="0.2">
      <c r="C1469" s="5510" t="s">
        <v>2843</v>
      </c>
      <c r="D1469" s="4036"/>
      <c r="E1469" s="4036"/>
      <c r="F1469" s="4036"/>
      <c r="G1469" s="4036"/>
      <c r="H1469" s="4036"/>
      <c r="I1469" s="4036"/>
      <c r="J1469" s="4036"/>
      <c r="K1469" s="5425"/>
    </row>
    <row r="1470" spans="3:11" ht="30" customHeight="1" x14ac:dyDescent="0.2">
      <c r="C1470" s="5510" t="s">
        <v>2844</v>
      </c>
      <c r="D1470" s="4036"/>
      <c r="E1470" s="4036"/>
      <c r="F1470" s="4036"/>
      <c r="G1470" s="4036"/>
      <c r="H1470" s="4036"/>
      <c r="I1470" s="4036"/>
      <c r="J1470" s="4036"/>
      <c r="K1470" s="5425"/>
    </row>
    <row r="1471" spans="3:11" ht="15" customHeight="1" x14ac:dyDescent="0.2">
      <c r="C1471" s="718" t="s">
        <v>2845</v>
      </c>
      <c r="D1471" s="712"/>
      <c r="E1471" s="712"/>
      <c r="F1471" s="712"/>
      <c r="G1471" s="712"/>
      <c r="H1471" s="712"/>
      <c r="I1471" s="712"/>
      <c r="J1471" s="712"/>
      <c r="K1471" s="715"/>
    </row>
    <row r="1472" spans="3:11" ht="15" customHeight="1" x14ac:dyDescent="0.2">
      <c r="C1472" s="718" t="s">
        <v>2846</v>
      </c>
      <c r="D1472" s="712"/>
      <c r="E1472" s="712"/>
      <c r="F1472" s="712"/>
      <c r="G1472" s="712"/>
      <c r="H1472" s="712"/>
      <c r="I1472" s="712"/>
      <c r="J1472" s="712"/>
      <c r="K1472" s="715"/>
    </row>
    <row r="1473" spans="3:11" ht="15" customHeight="1" thickBot="1" x14ac:dyDescent="0.25">
      <c r="C1473" s="718"/>
      <c r="D1473" s="876"/>
      <c r="E1473" s="876"/>
      <c r="F1473" s="876"/>
      <c r="G1473" s="712"/>
      <c r="H1473" s="712"/>
      <c r="I1473" s="712"/>
      <c r="J1473" s="712"/>
      <c r="K1473" s="715"/>
    </row>
    <row r="1474" spans="3:11" ht="15" customHeight="1" thickBot="1" x14ac:dyDescent="0.25">
      <c r="C1474" s="5533" t="s">
        <v>1559</v>
      </c>
      <c r="D1474" s="4931"/>
      <c r="E1474" s="4931"/>
      <c r="F1474" s="4931"/>
      <c r="G1474" s="4931"/>
      <c r="H1474" s="4931"/>
      <c r="I1474" s="4931"/>
      <c r="J1474" s="4931"/>
      <c r="K1474" s="1406" t="s">
        <v>1560</v>
      </c>
    </row>
    <row r="1475" spans="3:11" ht="15" customHeight="1" x14ac:dyDescent="0.2">
      <c r="C1475" s="1407" t="s">
        <v>1561</v>
      </c>
      <c r="D1475" s="1408" t="s">
        <v>1562</v>
      </c>
      <c r="E1475" s="1408" t="s">
        <v>1563</v>
      </c>
      <c r="F1475" s="1408" t="s">
        <v>1564</v>
      </c>
      <c r="G1475" s="1408" t="s">
        <v>661</v>
      </c>
      <c r="H1475" s="1409" t="s">
        <v>662</v>
      </c>
      <c r="I1475" s="1409" t="s">
        <v>1565</v>
      </c>
      <c r="J1475" s="1410" t="s">
        <v>664</v>
      </c>
      <c r="K1475" s="1411" t="s">
        <v>665</v>
      </c>
    </row>
    <row r="1476" spans="3:11" ht="15" customHeight="1" x14ac:dyDescent="0.2">
      <c r="C1476" s="1412">
        <v>0.18890000000000001</v>
      </c>
      <c r="D1476" s="1413">
        <v>0.28000000000000003</v>
      </c>
      <c r="E1476" s="1413">
        <v>0.28000000000000003</v>
      </c>
      <c r="F1476" s="1413">
        <v>0.28000000000000003</v>
      </c>
      <c r="G1476" s="1413">
        <v>0.28000000000000003</v>
      </c>
      <c r="H1476" s="1414">
        <v>0.47</v>
      </c>
      <c r="I1476" s="1414">
        <v>0.94</v>
      </c>
      <c r="J1476" s="1414">
        <v>4.49</v>
      </c>
      <c r="K1476" s="1415">
        <v>0.1</v>
      </c>
    </row>
    <row r="1477" spans="3:11" ht="15" customHeight="1" x14ac:dyDescent="0.2">
      <c r="C1477" s="5565" t="s">
        <v>1566</v>
      </c>
      <c r="D1477" s="5566"/>
      <c r="E1477" s="5566"/>
      <c r="F1477" s="5566"/>
      <c r="G1477" s="5566"/>
      <c r="H1477" s="712"/>
      <c r="I1477" s="712"/>
      <c r="J1477" s="712"/>
      <c r="K1477" s="715"/>
    </row>
    <row r="1478" spans="3:11" ht="15" customHeight="1" thickBot="1" x14ac:dyDescent="0.25">
      <c r="C1478" s="1416"/>
      <c r="D1478" s="1336"/>
      <c r="E1478" s="1336"/>
      <c r="F1478" s="1336"/>
      <c r="G1478" s="1336"/>
      <c r="H1478" s="966"/>
      <c r="I1478" s="966"/>
      <c r="J1478" s="966"/>
      <c r="K1478" s="1417"/>
    </row>
    <row r="1479" spans="3:11" ht="15" customHeight="1" x14ac:dyDescent="0.2">
      <c r="C1479" s="5426" t="s">
        <v>2847</v>
      </c>
      <c r="D1479" s="4064"/>
      <c r="E1479" s="4064"/>
      <c r="F1479" s="900"/>
      <c r="G1479" s="900"/>
      <c r="H1479" s="712"/>
      <c r="I1479" s="712"/>
      <c r="J1479" s="712"/>
      <c r="K1479" s="715"/>
    </row>
    <row r="1480" spans="3:11" ht="39.75" customHeight="1" x14ac:dyDescent="0.2">
      <c r="C1480" s="5510" t="s">
        <v>2848</v>
      </c>
      <c r="D1480" s="4036"/>
      <c r="E1480" s="4036"/>
      <c r="F1480" s="4036"/>
      <c r="G1480" s="4036"/>
      <c r="H1480" s="4036"/>
      <c r="I1480" s="4036"/>
      <c r="J1480" s="4036"/>
      <c r="K1480" s="5425"/>
    </row>
    <row r="1481" spans="3:11" ht="15" customHeight="1" x14ac:dyDescent="0.2">
      <c r="C1481" s="1344" t="s">
        <v>2849</v>
      </c>
      <c r="D1481" s="900"/>
      <c r="E1481" s="900"/>
      <c r="F1481" s="900"/>
      <c r="G1481" s="900"/>
      <c r="H1481" s="712"/>
      <c r="I1481" s="712"/>
      <c r="J1481" s="712"/>
      <c r="K1481" s="715"/>
    </row>
    <row r="1482" spans="3:11" ht="15" customHeight="1" x14ac:dyDescent="0.2">
      <c r="C1482" s="1344"/>
      <c r="D1482" s="900"/>
      <c r="E1482" s="900"/>
      <c r="F1482" s="900"/>
      <c r="G1482" s="900"/>
      <c r="H1482" s="712"/>
      <c r="I1482" s="712"/>
      <c r="J1482" s="712"/>
      <c r="K1482" s="715"/>
    </row>
    <row r="1483" spans="3:11" ht="15" customHeight="1" x14ac:dyDescent="0.2">
      <c r="C1483" s="746" t="s">
        <v>723</v>
      </c>
      <c r="D1483" s="900"/>
      <c r="E1483" s="900"/>
      <c r="F1483" s="900"/>
      <c r="G1483" s="900"/>
      <c r="H1483" s="712"/>
      <c r="I1483" s="712"/>
      <c r="J1483" s="712"/>
      <c r="K1483" s="715"/>
    </row>
    <row r="1484" spans="3:11" ht="15" customHeight="1" thickBot="1" x14ac:dyDescent="0.25">
      <c r="C1484" s="5482" t="s">
        <v>724</v>
      </c>
      <c r="D1484" s="4085"/>
      <c r="E1484" s="4085"/>
      <c r="F1484" s="4085"/>
      <c r="G1484" s="4085"/>
      <c r="H1484" s="4085"/>
      <c r="I1484" s="4085"/>
      <c r="J1484" s="4085"/>
      <c r="K1484" s="5483"/>
    </row>
    <row r="1485" spans="3:11" ht="15" customHeight="1" thickBot="1" x14ac:dyDescent="0.25">
      <c r="C1485" s="1377"/>
      <c r="D1485" s="1337"/>
      <c r="E1485" s="1337"/>
      <c r="F1485" s="4912" t="s">
        <v>725</v>
      </c>
      <c r="G1485" s="4914"/>
      <c r="H1485" s="1337"/>
      <c r="I1485" s="1337"/>
      <c r="J1485" s="1337"/>
      <c r="K1485" s="1378"/>
    </row>
    <row r="1486" spans="3:11" ht="15" customHeight="1" thickBot="1" x14ac:dyDescent="0.25">
      <c r="C1486" s="1405" t="s">
        <v>381</v>
      </c>
      <c r="D1486" s="833" t="s">
        <v>2836</v>
      </c>
      <c r="E1486" s="833" t="s">
        <v>2837</v>
      </c>
      <c r="F1486" s="1428" t="s">
        <v>2453</v>
      </c>
      <c r="G1486" s="920" t="s">
        <v>383</v>
      </c>
      <c r="H1486" s="1337"/>
      <c r="I1486" s="1337"/>
      <c r="J1486" s="1337"/>
      <c r="K1486" s="1378"/>
    </row>
    <row r="1487" spans="3:11" ht="15" customHeight="1" x14ac:dyDescent="0.2">
      <c r="C1487" s="1438" t="s">
        <v>726</v>
      </c>
      <c r="D1487" s="1393">
        <v>10</v>
      </c>
      <c r="E1487" s="1418">
        <v>15</v>
      </c>
      <c r="F1487" s="1418">
        <v>0.13</v>
      </c>
      <c r="G1487" s="1429">
        <v>0.13</v>
      </c>
      <c r="H1487" s="1337"/>
      <c r="I1487" s="1337"/>
      <c r="J1487" s="1337"/>
      <c r="K1487" s="1378"/>
    </row>
    <row r="1488" spans="3:11" ht="15" customHeight="1" x14ac:dyDescent="0.2">
      <c r="C1488" s="1439" t="s">
        <v>727</v>
      </c>
      <c r="D1488" s="1397">
        <v>10</v>
      </c>
      <c r="E1488" s="1421">
        <v>20</v>
      </c>
      <c r="F1488" s="1421">
        <v>0.13</v>
      </c>
      <c r="G1488" s="843">
        <v>0.13</v>
      </c>
      <c r="H1488" s="1337"/>
      <c r="I1488" s="1337"/>
      <c r="J1488" s="1337"/>
      <c r="K1488" s="1378"/>
    </row>
    <row r="1489" spans="3:11" ht="15" customHeight="1" x14ac:dyDescent="0.2">
      <c r="C1489" s="1439" t="s">
        <v>728</v>
      </c>
      <c r="D1489" s="1397">
        <v>10</v>
      </c>
      <c r="E1489" s="1421">
        <v>25</v>
      </c>
      <c r="F1489" s="1421">
        <v>0.13</v>
      </c>
      <c r="G1489" s="843">
        <v>0.13</v>
      </c>
      <c r="H1489" s="1337"/>
      <c r="I1489" s="1337"/>
      <c r="J1489" s="1337"/>
      <c r="K1489" s="1378"/>
    </row>
    <row r="1490" spans="3:11" ht="15" customHeight="1" x14ac:dyDescent="0.2">
      <c r="C1490" s="1439" t="s">
        <v>729</v>
      </c>
      <c r="D1490" s="1397">
        <v>10</v>
      </c>
      <c r="E1490" s="1421">
        <v>30</v>
      </c>
      <c r="F1490" s="1421">
        <v>0.13</v>
      </c>
      <c r="G1490" s="843">
        <v>0.13</v>
      </c>
      <c r="H1490" s="1337"/>
      <c r="I1490" s="1337"/>
      <c r="J1490" s="1337"/>
      <c r="K1490" s="1378"/>
    </row>
    <row r="1491" spans="3:11" ht="15" customHeight="1" x14ac:dyDescent="0.2">
      <c r="C1491" s="1439" t="s">
        <v>730</v>
      </c>
      <c r="D1491" s="1397">
        <v>10</v>
      </c>
      <c r="E1491" s="1421">
        <v>40</v>
      </c>
      <c r="F1491" s="1421">
        <v>0.13</v>
      </c>
      <c r="G1491" s="843">
        <v>0.13</v>
      </c>
      <c r="H1491" s="1337"/>
      <c r="I1491" s="1337"/>
      <c r="J1491" s="1337"/>
      <c r="K1491" s="1378"/>
    </row>
    <row r="1492" spans="3:11" ht="15" customHeight="1" x14ac:dyDescent="0.2">
      <c r="C1492" s="1439" t="s">
        <v>731</v>
      </c>
      <c r="D1492" s="1397">
        <v>10</v>
      </c>
      <c r="E1492" s="1421">
        <v>50</v>
      </c>
      <c r="F1492" s="1421">
        <v>0.13</v>
      </c>
      <c r="G1492" s="843">
        <v>0.13</v>
      </c>
      <c r="H1492" s="1337"/>
      <c r="I1492" s="1337"/>
      <c r="J1492" s="1337"/>
      <c r="K1492" s="1378"/>
    </row>
    <row r="1493" spans="3:11" ht="15" customHeight="1" x14ac:dyDescent="0.2">
      <c r="C1493" s="1439" t="s">
        <v>732</v>
      </c>
      <c r="D1493" s="1397">
        <v>10</v>
      </c>
      <c r="E1493" s="1421">
        <v>70</v>
      </c>
      <c r="F1493" s="1421">
        <v>0.13</v>
      </c>
      <c r="G1493" s="843">
        <v>0.13</v>
      </c>
      <c r="H1493" s="1337"/>
      <c r="I1493" s="1337"/>
      <c r="J1493" s="1337"/>
      <c r="K1493" s="1378"/>
    </row>
    <row r="1494" spans="3:11" ht="15" customHeight="1" x14ac:dyDescent="0.2">
      <c r="C1494" s="1439" t="s">
        <v>733</v>
      </c>
      <c r="D1494" s="1397">
        <v>10</v>
      </c>
      <c r="E1494" s="1421">
        <v>100</v>
      </c>
      <c r="F1494" s="1421">
        <v>0.13</v>
      </c>
      <c r="G1494" s="843">
        <v>0.13</v>
      </c>
      <c r="H1494" s="1337"/>
      <c r="I1494" s="1337"/>
      <c r="J1494" s="1337"/>
      <c r="K1494" s="1378"/>
    </row>
    <row r="1495" spans="3:11" ht="15" customHeight="1" x14ac:dyDescent="0.2">
      <c r="C1495" s="5563" t="s">
        <v>1566</v>
      </c>
      <c r="D1495" s="5060"/>
      <c r="E1495" s="5060"/>
      <c r="F1495" s="5060"/>
      <c r="G1495" s="5564"/>
      <c r="H1495" s="1337"/>
      <c r="I1495" s="1337"/>
      <c r="J1495" s="1337"/>
      <c r="K1495" s="1378"/>
    </row>
    <row r="1496" spans="3:11" ht="15" customHeight="1" thickBot="1" x14ac:dyDescent="0.25">
      <c r="C1496" s="1440" t="s">
        <v>734</v>
      </c>
      <c r="D1496" s="5557"/>
      <c r="E1496" s="5557"/>
      <c r="F1496" s="5557"/>
      <c r="G1496" s="5558"/>
      <c r="H1496" s="1337"/>
      <c r="I1496" s="1337"/>
      <c r="J1496" s="1337"/>
      <c r="K1496" s="1378"/>
    </row>
    <row r="1497" spans="3:11" ht="15" customHeight="1" thickBot="1" x14ac:dyDescent="0.25">
      <c r="C1497" s="1377"/>
      <c r="D1497" s="1337"/>
      <c r="E1497" s="1337"/>
      <c r="F1497" s="1337"/>
      <c r="G1497" s="1337"/>
      <c r="H1497" s="1337"/>
      <c r="I1497" s="1337"/>
      <c r="J1497" s="1337"/>
      <c r="K1497" s="1378"/>
    </row>
    <row r="1498" spans="3:11" ht="15" customHeight="1" thickBot="1" x14ac:dyDescent="0.25">
      <c r="C1498" s="1377"/>
      <c r="D1498" s="1337"/>
      <c r="E1498" s="1337"/>
      <c r="F1498" s="4912" t="s">
        <v>725</v>
      </c>
      <c r="G1498" s="4914"/>
      <c r="H1498" s="1337"/>
      <c r="I1498" s="1337"/>
      <c r="J1498" s="1337"/>
      <c r="K1498" s="1378"/>
    </row>
    <row r="1499" spans="3:11" ht="15" customHeight="1" thickBot="1" x14ac:dyDescent="0.25">
      <c r="C1499" s="1405" t="s">
        <v>381</v>
      </c>
      <c r="D1499" s="833" t="s">
        <v>2836</v>
      </c>
      <c r="E1499" s="833" t="s">
        <v>2837</v>
      </c>
      <c r="F1499" s="1428" t="s">
        <v>2453</v>
      </c>
      <c r="G1499" s="920" t="s">
        <v>383</v>
      </c>
      <c r="H1499" s="1337"/>
      <c r="I1499" s="1337"/>
      <c r="J1499" s="1337"/>
      <c r="K1499" s="1378"/>
    </row>
    <row r="1500" spans="3:11" ht="15" customHeight="1" x14ac:dyDescent="0.2">
      <c r="C1500" s="1438" t="s">
        <v>735</v>
      </c>
      <c r="D1500" s="1393">
        <v>10</v>
      </c>
      <c r="E1500" s="1418">
        <v>15</v>
      </c>
      <c r="F1500" s="1418">
        <v>0.04</v>
      </c>
      <c r="G1500" s="1429">
        <v>0.15</v>
      </c>
      <c r="H1500" s="1337"/>
      <c r="I1500" s="1337"/>
      <c r="J1500" s="1337"/>
      <c r="K1500" s="1378"/>
    </row>
    <row r="1501" spans="3:11" ht="15" customHeight="1" x14ac:dyDescent="0.2">
      <c r="C1501" s="1439" t="s">
        <v>736</v>
      </c>
      <c r="D1501" s="1397">
        <v>10</v>
      </c>
      <c r="E1501" s="1421">
        <v>20</v>
      </c>
      <c r="F1501" s="1421">
        <v>0.04</v>
      </c>
      <c r="G1501" s="843">
        <v>0.15</v>
      </c>
      <c r="H1501" s="1337"/>
      <c r="I1501" s="1337"/>
      <c r="J1501" s="1337"/>
      <c r="K1501" s="1378"/>
    </row>
    <row r="1502" spans="3:11" ht="15" customHeight="1" x14ac:dyDescent="0.2">
      <c r="C1502" s="1439" t="s">
        <v>737</v>
      </c>
      <c r="D1502" s="1397">
        <v>10</v>
      </c>
      <c r="E1502" s="1421">
        <v>25</v>
      </c>
      <c r="F1502" s="1421">
        <v>0.04</v>
      </c>
      <c r="G1502" s="843">
        <v>0.15</v>
      </c>
      <c r="H1502" s="1337"/>
      <c r="I1502" s="1337"/>
      <c r="J1502" s="1337"/>
      <c r="K1502" s="1378"/>
    </row>
    <row r="1503" spans="3:11" ht="15" customHeight="1" x14ac:dyDescent="0.2">
      <c r="C1503" s="1439" t="s">
        <v>738</v>
      </c>
      <c r="D1503" s="1397">
        <v>10</v>
      </c>
      <c r="E1503" s="1421">
        <v>30</v>
      </c>
      <c r="F1503" s="1421">
        <v>0.04</v>
      </c>
      <c r="G1503" s="843">
        <v>0.15</v>
      </c>
      <c r="H1503" s="1337"/>
      <c r="I1503" s="1337"/>
      <c r="J1503" s="1337"/>
      <c r="K1503" s="1378"/>
    </row>
    <row r="1504" spans="3:11" ht="15" customHeight="1" x14ac:dyDescent="0.2">
      <c r="C1504" s="1439" t="s">
        <v>739</v>
      </c>
      <c r="D1504" s="1397">
        <v>10</v>
      </c>
      <c r="E1504" s="1421">
        <v>40</v>
      </c>
      <c r="F1504" s="1421">
        <v>0.04</v>
      </c>
      <c r="G1504" s="843">
        <v>0.15</v>
      </c>
      <c r="H1504" s="1337"/>
      <c r="I1504" s="1337"/>
      <c r="J1504" s="1337"/>
      <c r="K1504" s="1378"/>
    </row>
    <row r="1505" spans="3:11" ht="15" customHeight="1" x14ac:dyDescent="0.2">
      <c r="C1505" s="1439" t="s">
        <v>740</v>
      </c>
      <c r="D1505" s="1397">
        <v>10</v>
      </c>
      <c r="E1505" s="1421">
        <v>50</v>
      </c>
      <c r="F1505" s="1421">
        <v>0.04</v>
      </c>
      <c r="G1505" s="843">
        <v>0.15</v>
      </c>
      <c r="H1505" s="1337"/>
      <c r="I1505" s="1337"/>
      <c r="J1505" s="1337"/>
      <c r="K1505" s="1378"/>
    </row>
    <row r="1506" spans="3:11" ht="15" customHeight="1" x14ac:dyDescent="0.2">
      <c r="C1506" s="1439" t="s">
        <v>741</v>
      </c>
      <c r="D1506" s="1397">
        <v>10</v>
      </c>
      <c r="E1506" s="1421">
        <v>70</v>
      </c>
      <c r="F1506" s="1421">
        <v>0.04</v>
      </c>
      <c r="G1506" s="843">
        <v>0.15</v>
      </c>
      <c r="H1506" s="1337"/>
      <c r="I1506" s="1337"/>
      <c r="J1506" s="1337"/>
      <c r="K1506" s="1378"/>
    </row>
    <row r="1507" spans="3:11" ht="15" customHeight="1" x14ac:dyDescent="0.2">
      <c r="C1507" s="1439" t="s">
        <v>742</v>
      </c>
      <c r="D1507" s="1397">
        <v>10</v>
      </c>
      <c r="E1507" s="1421">
        <v>100</v>
      </c>
      <c r="F1507" s="1421">
        <v>0.04</v>
      </c>
      <c r="G1507" s="843">
        <v>0.15</v>
      </c>
      <c r="H1507" s="1337"/>
      <c r="I1507" s="1337"/>
      <c r="J1507" s="1337"/>
      <c r="K1507" s="1378"/>
    </row>
    <row r="1508" spans="3:11" ht="15" customHeight="1" x14ac:dyDescent="0.2">
      <c r="C1508" s="5563" t="s">
        <v>1566</v>
      </c>
      <c r="D1508" s="5060"/>
      <c r="E1508" s="5060"/>
      <c r="F1508" s="5060"/>
      <c r="G1508" s="5564"/>
      <c r="H1508" s="1337"/>
      <c r="I1508" s="1337"/>
      <c r="J1508" s="1337"/>
      <c r="K1508" s="1378"/>
    </row>
    <row r="1509" spans="3:11" ht="15" customHeight="1" thickBot="1" x14ac:dyDescent="0.25">
      <c r="C1509" s="1440" t="s">
        <v>2842</v>
      </c>
      <c r="D1509" s="5557"/>
      <c r="E1509" s="5557"/>
      <c r="F1509" s="5557"/>
      <c r="G1509" s="5558"/>
      <c r="H1509" s="1337"/>
      <c r="I1509" s="1337"/>
      <c r="J1509" s="1337"/>
      <c r="K1509" s="1378"/>
    </row>
    <row r="1510" spans="3:11" ht="15" customHeight="1" x14ac:dyDescent="0.2">
      <c r="C1510" s="1377"/>
      <c r="D1510" s="1337"/>
      <c r="E1510" s="1337"/>
      <c r="F1510" s="1337"/>
      <c r="G1510" s="1337"/>
      <c r="H1510" s="1337"/>
      <c r="I1510" s="1337"/>
      <c r="J1510" s="1337"/>
      <c r="K1510" s="1378"/>
    </row>
    <row r="1511" spans="3:11" ht="15" customHeight="1" x14ac:dyDescent="0.2">
      <c r="C1511" s="1345" t="s">
        <v>743</v>
      </c>
      <c r="D1511" s="1337"/>
      <c r="E1511" s="1337"/>
      <c r="F1511" s="1337"/>
      <c r="G1511" s="1337"/>
      <c r="H1511" s="1337"/>
      <c r="I1511" s="1337"/>
      <c r="J1511" s="1337"/>
      <c r="K1511" s="1378"/>
    </row>
    <row r="1512" spans="3:11" ht="15" customHeight="1" x14ac:dyDescent="0.2">
      <c r="C1512" s="5510" t="s">
        <v>2843</v>
      </c>
      <c r="D1512" s="4036"/>
      <c r="E1512" s="4036"/>
      <c r="F1512" s="4036"/>
      <c r="G1512" s="4036"/>
      <c r="H1512" s="4036"/>
      <c r="I1512" s="4036"/>
      <c r="J1512" s="4036"/>
      <c r="K1512" s="5425"/>
    </row>
    <row r="1513" spans="3:11" ht="36" customHeight="1" x14ac:dyDescent="0.2">
      <c r="C1513" s="5510" t="s">
        <v>744</v>
      </c>
      <c r="D1513" s="4036"/>
      <c r="E1513" s="4036"/>
      <c r="F1513" s="4036"/>
      <c r="G1513" s="4036"/>
      <c r="H1513" s="4036"/>
      <c r="I1513" s="4036"/>
      <c r="J1513" s="4036"/>
      <c r="K1513" s="5425"/>
    </row>
    <row r="1514" spans="3:11" ht="33" customHeight="1" x14ac:dyDescent="0.2">
      <c r="C1514" s="5482" t="s">
        <v>745</v>
      </c>
      <c r="D1514" s="4085"/>
      <c r="E1514" s="4085"/>
      <c r="F1514" s="4085"/>
      <c r="G1514" s="4085"/>
      <c r="H1514" s="4085"/>
      <c r="I1514" s="4085"/>
      <c r="J1514" s="4085"/>
      <c r="K1514" s="5483"/>
    </row>
    <row r="1515" spans="3:11" ht="15" customHeight="1" x14ac:dyDescent="0.2">
      <c r="C1515" s="5482" t="s">
        <v>1580</v>
      </c>
      <c r="D1515" s="4085"/>
      <c r="E1515" s="4085"/>
      <c r="F1515" s="4085"/>
      <c r="G1515" s="4085"/>
      <c r="H1515" s="712"/>
      <c r="I1515" s="712"/>
      <c r="J1515" s="712"/>
      <c r="K1515" s="715"/>
    </row>
    <row r="1516" spans="3:11" ht="15" customHeight="1" x14ac:dyDescent="0.2">
      <c r="C1516" s="5482" t="s">
        <v>2846</v>
      </c>
      <c r="D1516" s="4085"/>
      <c r="E1516" s="4085"/>
      <c r="F1516" s="4085"/>
      <c r="G1516" s="1337"/>
      <c r="H1516" s="712"/>
      <c r="I1516" s="712"/>
      <c r="J1516" s="712"/>
      <c r="K1516" s="715"/>
    </row>
    <row r="1517" spans="3:11" ht="15" customHeight="1" x14ac:dyDescent="0.2">
      <c r="C1517" s="5482" t="s">
        <v>2847</v>
      </c>
      <c r="D1517" s="4085"/>
      <c r="E1517" s="4085"/>
      <c r="F1517" s="1337"/>
      <c r="G1517" s="1337"/>
      <c r="H1517" s="712"/>
      <c r="I1517" s="712"/>
      <c r="J1517" s="712"/>
      <c r="K1517" s="715"/>
    </row>
    <row r="1518" spans="3:11" ht="27" customHeight="1" x14ac:dyDescent="0.2">
      <c r="C1518" s="5510" t="s">
        <v>2848</v>
      </c>
      <c r="D1518" s="4036"/>
      <c r="E1518" s="4036"/>
      <c r="F1518" s="4036"/>
      <c r="G1518" s="4036"/>
      <c r="H1518" s="4036"/>
      <c r="I1518" s="4036"/>
      <c r="J1518" s="4036"/>
      <c r="K1518" s="5425"/>
    </row>
    <row r="1519" spans="3:11" ht="15" customHeight="1" x14ac:dyDescent="0.2">
      <c r="C1519" s="1344" t="s">
        <v>2849</v>
      </c>
      <c r="D1519" s="1338"/>
      <c r="E1519" s="1338"/>
      <c r="F1519" s="900"/>
      <c r="G1519" s="900"/>
      <c r="H1519" s="712"/>
      <c r="I1519" s="712"/>
      <c r="J1519" s="712"/>
      <c r="K1519" s="715"/>
    </row>
    <row r="1520" spans="3:11" ht="15" customHeight="1" x14ac:dyDescent="0.2">
      <c r="C1520" s="1344"/>
      <c r="D1520" s="1338"/>
      <c r="E1520" s="1338"/>
      <c r="F1520" s="900"/>
      <c r="G1520" s="900"/>
      <c r="H1520" s="712"/>
      <c r="I1520" s="712"/>
      <c r="J1520" s="712"/>
      <c r="K1520" s="715"/>
    </row>
    <row r="1521" spans="3:11" ht="15" customHeight="1" x14ac:dyDescent="0.2">
      <c r="C1521" s="5545" t="s">
        <v>746</v>
      </c>
      <c r="D1521" s="5062"/>
      <c r="E1521" s="1338"/>
      <c r="F1521" s="900"/>
      <c r="G1521" s="900"/>
      <c r="H1521" s="712"/>
      <c r="I1521" s="712"/>
      <c r="J1521" s="712"/>
      <c r="K1521" s="715"/>
    </row>
    <row r="1522" spans="3:11" ht="15" customHeight="1" x14ac:dyDescent="0.2">
      <c r="C1522" s="5426" t="s">
        <v>747</v>
      </c>
      <c r="D1522" s="4064"/>
      <c r="E1522" s="4064"/>
      <c r="F1522" s="4064"/>
      <c r="G1522" s="4064"/>
      <c r="H1522" s="712"/>
      <c r="I1522" s="712"/>
      <c r="J1522" s="712"/>
      <c r="K1522" s="715"/>
    </row>
    <row r="1523" spans="3:11" ht="15" customHeight="1" x14ac:dyDescent="0.2">
      <c r="C1523" s="746" t="s">
        <v>1570</v>
      </c>
      <c r="D1523" s="876"/>
      <c r="E1523" s="876"/>
      <c r="F1523" s="876"/>
      <c r="G1523" s="712"/>
      <c r="H1523" s="712"/>
      <c r="I1523" s="712"/>
      <c r="J1523" s="712"/>
      <c r="K1523" s="715"/>
    </row>
    <row r="1524" spans="3:11" ht="15" customHeight="1" thickBot="1" x14ac:dyDescent="0.25">
      <c r="C1524" s="719" t="s">
        <v>1571</v>
      </c>
      <c r="D1524" s="720"/>
      <c r="E1524" s="720"/>
      <c r="F1524" s="720"/>
      <c r="G1524" s="720"/>
      <c r="H1524" s="720"/>
      <c r="I1524" s="720"/>
      <c r="J1524" s="720"/>
      <c r="K1524" s="721"/>
    </row>
    <row r="1525" spans="3:11" ht="15" customHeight="1" thickTop="1" x14ac:dyDescent="0.2">
      <c r="C1525" s="1039"/>
    </row>
    <row r="1526" spans="3:11" ht="15" customHeight="1" thickBot="1" x14ac:dyDescent="0.25"/>
    <row r="1527" spans="3:11" ht="15" customHeight="1" thickTop="1" x14ac:dyDescent="0.2">
      <c r="C1527" s="5525" t="s">
        <v>748</v>
      </c>
      <c r="D1527" s="5526"/>
      <c r="E1527" s="5526"/>
      <c r="F1527" s="5526"/>
      <c r="G1527" s="5526"/>
      <c r="H1527" s="5526"/>
      <c r="I1527" s="5526"/>
      <c r="J1527" s="5526"/>
      <c r="K1527" s="5527"/>
    </row>
    <row r="1528" spans="3:11" ht="15" customHeight="1" x14ac:dyDescent="0.2">
      <c r="C1528" s="5501"/>
      <c r="D1528" s="5502"/>
      <c r="E1528" s="5502"/>
      <c r="F1528" s="5502"/>
      <c r="G1528" s="5502"/>
      <c r="H1528" s="712"/>
      <c r="I1528" s="712"/>
      <c r="J1528" s="712"/>
      <c r="K1528" s="715"/>
    </row>
    <row r="1529" spans="3:11" ht="15" customHeight="1" x14ac:dyDescent="0.2">
      <c r="C1529" s="5503" t="s">
        <v>1029</v>
      </c>
      <c r="D1529" s="5504"/>
      <c r="E1529" s="5504"/>
      <c r="F1529" s="5504"/>
      <c r="G1529" s="5504"/>
      <c r="H1529" s="712"/>
      <c r="I1529" s="772"/>
      <c r="J1529" s="772"/>
      <c r="K1529" s="715"/>
    </row>
    <row r="1530" spans="3:11" ht="26.25" customHeight="1" x14ac:dyDescent="0.2">
      <c r="C1530" s="5482" t="s">
        <v>749</v>
      </c>
      <c r="D1530" s="4085"/>
      <c r="E1530" s="4085"/>
      <c r="F1530" s="4085"/>
      <c r="G1530" s="4085"/>
      <c r="H1530" s="4085"/>
      <c r="I1530" s="4085"/>
      <c r="J1530" s="4085"/>
      <c r="K1530" s="5483"/>
    </row>
    <row r="1531" spans="3:11" ht="15" customHeight="1" x14ac:dyDescent="0.2">
      <c r="C1531" s="1345" t="s">
        <v>743</v>
      </c>
      <c r="D1531" s="712"/>
      <c r="E1531" s="712"/>
      <c r="F1531" s="712"/>
      <c r="G1531" s="712"/>
      <c r="H1531" s="712"/>
      <c r="I1531" s="712"/>
      <c r="J1531" s="712"/>
      <c r="K1531" s="715"/>
    </row>
    <row r="1532" spans="3:11" ht="15" customHeight="1" x14ac:dyDescent="0.2">
      <c r="C1532" s="5482" t="s">
        <v>750</v>
      </c>
      <c r="D1532" s="4085"/>
      <c r="E1532" s="4085"/>
      <c r="F1532" s="4085"/>
      <c r="G1532" s="4085"/>
      <c r="H1532" s="4085"/>
      <c r="I1532" s="4085"/>
      <c r="J1532" s="4085"/>
      <c r="K1532" s="5483"/>
    </row>
    <row r="1533" spans="3:11" ht="15" customHeight="1" x14ac:dyDescent="0.2">
      <c r="C1533" s="5510" t="s">
        <v>751</v>
      </c>
      <c r="D1533" s="4036"/>
      <c r="E1533" s="4036"/>
      <c r="F1533" s="4036"/>
      <c r="G1533" s="4036"/>
      <c r="H1533" s="4036"/>
      <c r="I1533" s="4036"/>
      <c r="J1533" s="4036"/>
      <c r="K1533" s="5425"/>
    </row>
    <row r="1534" spans="3:11" ht="15" customHeight="1" x14ac:dyDescent="0.2">
      <c r="C1534" s="718" t="s">
        <v>752</v>
      </c>
      <c r="D1534" s="712"/>
      <c r="E1534" s="712"/>
      <c r="F1534" s="712"/>
      <c r="G1534" s="712"/>
      <c r="H1534" s="712"/>
      <c r="I1534" s="712"/>
      <c r="J1534" s="712"/>
      <c r="K1534" s="715"/>
    </row>
    <row r="1535" spans="3:11" ht="33" customHeight="1" x14ac:dyDescent="0.2">
      <c r="C1535" s="5510" t="s">
        <v>753</v>
      </c>
      <c r="D1535" s="4036"/>
      <c r="E1535" s="4036"/>
      <c r="F1535" s="4036"/>
      <c r="G1535" s="4036"/>
      <c r="H1535" s="4036"/>
      <c r="I1535" s="4036"/>
      <c r="J1535" s="4036"/>
      <c r="K1535" s="5425"/>
    </row>
    <row r="1536" spans="3:11" ht="30" customHeight="1" x14ac:dyDescent="0.2">
      <c r="C1536" s="5510" t="s">
        <v>754</v>
      </c>
      <c r="D1536" s="4036"/>
      <c r="E1536" s="4036"/>
      <c r="F1536" s="4036"/>
      <c r="G1536" s="4036"/>
      <c r="H1536" s="4036"/>
      <c r="I1536" s="4036"/>
      <c r="J1536" s="4036"/>
      <c r="K1536" s="5425"/>
    </row>
    <row r="1537" spans="3:11" ht="25.5" customHeight="1" x14ac:dyDescent="0.2">
      <c r="C1537" s="5510" t="s">
        <v>755</v>
      </c>
      <c r="D1537" s="4036"/>
      <c r="E1537" s="4036"/>
      <c r="F1537" s="4036"/>
      <c r="G1537" s="4036"/>
      <c r="H1537" s="4036"/>
      <c r="I1537" s="4036"/>
      <c r="J1537" s="4036"/>
      <c r="K1537" s="5425"/>
    </row>
    <row r="1538" spans="3:11" ht="24.75" customHeight="1" x14ac:dyDescent="0.2">
      <c r="C1538" s="718" t="s">
        <v>756</v>
      </c>
      <c r="D1538" s="712"/>
      <c r="E1538" s="712"/>
      <c r="F1538" s="712"/>
      <c r="G1538" s="712"/>
      <c r="H1538" s="712"/>
      <c r="I1538" s="712"/>
      <c r="J1538" s="712"/>
      <c r="K1538" s="715"/>
    </row>
    <row r="1539" spans="3:11" ht="15" customHeight="1" x14ac:dyDescent="0.2">
      <c r="C1539" s="718" t="s">
        <v>757</v>
      </c>
      <c r="D1539" s="712"/>
      <c r="E1539" s="712"/>
      <c r="F1539" s="712"/>
      <c r="G1539" s="712"/>
      <c r="H1539" s="712"/>
      <c r="I1539" s="712"/>
      <c r="J1539" s="712"/>
      <c r="K1539" s="715"/>
    </row>
    <row r="1540" spans="3:11" ht="28.5" customHeight="1" x14ac:dyDescent="0.2">
      <c r="C1540" s="718" t="s">
        <v>758</v>
      </c>
      <c r="D1540" s="712"/>
      <c r="E1540" s="712"/>
      <c r="F1540" s="712"/>
      <c r="G1540" s="712"/>
      <c r="H1540" s="712"/>
      <c r="I1540" s="712"/>
      <c r="J1540" s="712"/>
      <c r="K1540" s="715"/>
    </row>
    <row r="1541" spans="3:11" ht="15" customHeight="1" x14ac:dyDescent="0.2">
      <c r="C1541" s="5510" t="s">
        <v>759</v>
      </c>
      <c r="D1541" s="4036"/>
      <c r="E1541" s="4036"/>
      <c r="F1541" s="4036"/>
      <c r="G1541" s="4036"/>
      <c r="H1541" s="4036"/>
      <c r="I1541" s="4036"/>
      <c r="J1541" s="4036"/>
      <c r="K1541" s="5425"/>
    </row>
    <row r="1542" spans="3:11" ht="28.5" customHeight="1" x14ac:dyDescent="0.2">
      <c r="C1542" s="5510" t="s">
        <v>934</v>
      </c>
      <c r="D1542" s="4036"/>
      <c r="E1542" s="4036"/>
      <c r="F1542" s="4036"/>
      <c r="G1542" s="4036"/>
      <c r="H1542" s="4036"/>
      <c r="I1542" s="4036"/>
      <c r="J1542" s="4036"/>
      <c r="K1542" s="5425"/>
    </row>
    <row r="1543" spans="3:11" ht="15" customHeight="1" x14ac:dyDescent="0.2">
      <c r="C1543" s="5510" t="s">
        <v>935</v>
      </c>
      <c r="D1543" s="4036"/>
      <c r="E1543" s="4036"/>
      <c r="F1543" s="4036"/>
      <c r="G1543" s="4036"/>
      <c r="H1543" s="4036"/>
      <c r="I1543" s="4036"/>
      <c r="J1543" s="4036"/>
      <c r="K1543" s="5425"/>
    </row>
    <row r="1544" spans="3:11" ht="29.25" customHeight="1" x14ac:dyDescent="0.2">
      <c r="C1544" s="5510" t="s">
        <v>936</v>
      </c>
      <c r="D1544" s="4036"/>
      <c r="E1544" s="4036"/>
      <c r="F1544" s="4036"/>
      <c r="G1544" s="4036"/>
      <c r="H1544" s="4036"/>
      <c r="I1544" s="4036"/>
      <c r="J1544" s="4036"/>
      <c r="K1544" s="5425"/>
    </row>
    <row r="1545" spans="3:11" ht="15" customHeight="1" x14ac:dyDescent="0.2">
      <c r="C1545" s="718" t="s">
        <v>937</v>
      </c>
      <c r="D1545" s="712"/>
      <c r="E1545" s="712"/>
      <c r="F1545" s="712"/>
      <c r="G1545" s="712"/>
      <c r="H1545" s="712"/>
      <c r="I1545" s="712"/>
      <c r="J1545" s="712"/>
      <c r="K1545" s="715"/>
    </row>
    <row r="1546" spans="3:11" ht="15" customHeight="1" thickBot="1" x14ac:dyDescent="0.25">
      <c r="C1546" s="718"/>
      <c r="D1546" s="712"/>
      <c r="E1546" s="712"/>
      <c r="F1546" s="712"/>
      <c r="G1546" s="712"/>
      <c r="H1546" s="712"/>
      <c r="I1546" s="712"/>
      <c r="J1546" s="712"/>
      <c r="K1546" s="715"/>
    </row>
    <row r="1547" spans="3:11" ht="15" customHeight="1" thickBot="1" x14ac:dyDescent="0.25">
      <c r="C1547" s="5533" t="s">
        <v>1559</v>
      </c>
      <c r="D1547" s="4931"/>
      <c r="E1547" s="4931"/>
      <c r="F1547" s="4931"/>
      <c r="G1547" s="4931"/>
      <c r="H1547" s="4931"/>
      <c r="I1547" s="4931"/>
      <c r="J1547" s="4931"/>
      <c r="K1547" s="1406" t="s">
        <v>1560</v>
      </c>
    </row>
    <row r="1548" spans="3:11" ht="15" customHeight="1" x14ac:dyDescent="0.2">
      <c r="C1548" s="1407" t="s">
        <v>1561</v>
      </c>
      <c r="D1548" s="1408" t="s">
        <v>1562</v>
      </c>
      <c r="E1548" s="1408" t="s">
        <v>1563</v>
      </c>
      <c r="F1548" s="1408" t="s">
        <v>1564</v>
      </c>
      <c r="G1548" s="1408" t="s">
        <v>661</v>
      </c>
      <c r="H1548" s="1409" t="s">
        <v>662</v>
      </c>
      <c r="I1548" s="1409" t="s">
        <v>1565</v>
      </c>
      <c r="J1548" s="1410" t="s">
        <v>664</v>
      </c>
      <c r="K1548" s="1411" t="s">
        <v>665</v>
      </c>
    </row>
    <row r="1549" spans="3:11" ht="15" customHeight="1" x14ac:dyDescent="0.2">
      <c r="C1549" s="1412">
        <v>0.18890000000000001</v>
      </c>
      <c r="D1549" s="1413">
        <v>0.28000000000000003</v>
      </c>
      <c r="E1549" s="1413">
        <v>0.28000000000000003</v>
      </c>
      <c r="F1549" s="1413">
        <v>0.28000000000000003</v>
      </c>
      <c r="G1549" s="1413">
        <v>0.28000000000000003</v>
      </c>
      <c r="H1549" s="1414">
        <v>0.47</v>
      </c>
      <c r="I1549" s="1414">
        <v>0.94</v>
      </c>
      <c r="J1549" s="1414">
        <v>4.49</v>
      </c>
      <c r="K1549" s="1415">
        <v>0.1</v>
      </c>
    </row>
    <row r="1550" spans="3:11" ht="15" customHeight="1" x14ac:dyDescent="0.2">
      <c r="C1550" s="5565" t="s">
        <v>1566</v>
      </c>
      <c r="D1550" s="5566"/>
      <c r="E1550" s="5566"/>
      <c r="F1550" s="5566"/>
      <c r="G1550" s="5566"/>
      <c r="H1550" s="712"/>
      <c r="I1550" s="712"/>
      <c r="J1550" s="712"/>
      <c r="K1550" s="715"/>
    </row>
    <row r="1551" spans="3:11" ht="15" customHeight="1" thickBot="1" x14ac:dyDescent="0.25">
      <c r="C1551" s="1416"/>
      <c r="D1551" s="1336"/>
      <c r="E1551" s="1336"/>
      <c r="F1551" s="1336"/>
      <c r="G1551" s="1336"/>
      <c r="H1551" s="966"/>
      <c r="I1551" s="966"/>
      <c r="J1551" s="966"/>
      <c r="K1551" s="1417"/>
    </row>
    <row r="1552" spans="3:11" ht="15" customHeight="1" x14ac:dyDescent="0.2">
      <c r="C1552" s="718"/>
      <c r="D1552" s="712"/>
      <c r="E1552" s="712"/>
      <c r="F1552" s="712"/>
      <c r="G1552" s="712"/>
      <c r="H1552" s="712"/>
      <c r="I1552" s="712"/>
      <c r="J1552" s="712"/>
      <c r="K1552" s="715"/>
    </row>
    <row r="1553" spans="3:11" ht="15" customHeight="1" x14ac:dyDescent="0.2">
      <c r="C1553" s="746" t="s">
        <v>1570</v>
      </c>
      <c r="D1553" s="876"/>
      <c r="E1553" s="876"/>
      <c r="F1553" s="876"/>
      <c r="G1553" s="712"/>
      <c r="H1553" s="712"/>
      <c r="I1553" s="712"/>
      <c r="J1553" s="712"/>
      <c r="K1553" s="715"/>
    </row>
    <row r="1554" spans="3:11" ht="15" customHeight="1" thickBot="1" x14ac:dyDescent="0.25">
      <c r="C1554" s="719" t="s">
        <v>1571</v>
      </c>
      <c r="D1554" s="720"/>
      <c r="E1554" s="720"/>
      <c r="F1554" s="720"/>
      <c r="G1554" s="720"/>
      <c r="H1554" s="720"/>
      <c r="I1554" s="720"/>
      <c r="J1554" s="720"/>
      <c r="K1554" s="721"/>
    </row>
    <row r="1555" spans="3:11" ht="15" customHeight="1" thickTop="1" x14ac:dyDescent="0.2">
      <c r="C1555" s="1039"/>
    </row>
    <row r="1556" spans="3:11" ht="15" customHeight="1" thickBot="1" x14ac:dyDescent="0.25"/>
    <row r="1557" spans="3:11" ht="15" customHeight="1" thickTop="1" x14ac:dyDescent="0.2">
      <c r="C1557" s="5525" t="s">
        <v>938</v>
      </c>
      <c r="D1557" s="5526"/>
      <c r="E1557" s="5526"/>
      <c r="F1557" s="5526"/>
      <c r="G1557" s="5526"/>
      <c r="H1557" s="5526"/>
      <c r="I1557" s="5526"/>
      <c r="J1557" s="5526"/>
      <c r="K1557" s="5527"/>
    </row>
    <row r="1558" spans="3:11" ht="15" customHeight="1" x14ac:dyDescent="0.2">
      <c r="C1558" s="5501"/>
      <c r="D1558" s="5502"/>
      <c r="E1558" s="5502"/>
      <c r="F1558" s="5502"/>
      <c r="G1558" s="5502"/>
      <c r="H1558" s="712"/>
      <c r="I1558" s="712"/>
      <c r="J1558" s="712"/>
      <c r="K1558" s="715"/>
    </row>
    <row r="1559" spans="3:11" ht="15" customHeight="1" x14ac:dyDescent="0.2">
      <c r="C1559" s="5503" t="s">
        <v>1029</v>
      </c>
      <c r="D1559" s="5504"/>
      <c r="E1559" s="5504"/>
      <c r="F1559" s="5504"/>
      <c r="G1559" s="5504"/>
      <c r="H1559" s="712"/>
      <c r="I1559" s="772"/>
      <c r="J1559" s="772"/>
      <c r="K1559" s="715"/>
    </row>
    <row r="1560" spans="3:11" ht="15" customHeight="1" x14ac:dyDescent="0.2">
      <c r="C1560" s="5482" t="s">
        <v>939</v>
      </c>
      <c r="D1560" s="4085"/>
      <c r="E1560" s="4085"/>
      <c r="F1560" s="4085"/>
      <c r="G1560" s="4085"/>
      <c r="H1560" s="4085"/>
      <c r="I1560" s="4085"/>
      <c r="J1560" s="4085"/>
      <c r="K1560" s="5483"/>
    </row>
    <row r="1561" spans="3:11" ht="15" customHeight="1" thickBot="1" x14ac:dyDescent="0.25">
      <c r="C1561" s="1377"/>
      <c r="D1561" s="1337"/>
      <c r="E1561" s="1337"/>
      <c r="F1561" s="1337"/>
      <c r="G1561" s="1337"/>
      <c r="H1561" s="712"/>
      <c r="I1561" s="712"/>
      <c r="J1561" s="712"/>
      <c r="K1561" s="715"/>
    </row>
    <row r="1562" spans="3:11" ht="15" customHeight="1" thickBot="1" x14ac:dyDescent="0.25">
      <c r="C1562" s="5559" t="s">
        <v>940</v>
      </c>
      <c r="D1562" s="4876"/>
      <c r="E1562" s="4877"/>
      <c r="F1562" s="4875" t="s">
        <v>1553</v>
      </c>
      <c r="G1562" s="4877"/>
      <c r="H1562" s="712"/>
      <c r="I1562" s="712"/>
      <c r="J1562" s="712"/>
      <c r="K1562" s="715"/>
    </row>
    <row r="1563" spans="3:11" ht="15" customHeight="1" thickBot="1" x14ac:dyDescent="0.25">
      <c r="C1563" s="1403" t="s">
        <v>2455</v>
      </c>
      <c r="D1563" s="819" t="s">
        <v>2454</v>
      </c>
      <c r="E1563" s="819" t="s">
        <v>941</v>
      </c>
      <c r="F1563" s="819" t="s">
        <v>2455</v>
      </c>
      <c r="G1563" s="1343" t="s">
        <v>2454</v>
      </c>
      <c r="H1563" s="712"/>
      <c r="I1563" s="712"/>
      <c r="J1563" s="712"/>
      <c r="K1563" s="715"/>
    </row>
    <row r="1564" spans="3:11" ht="15" customHeight="1" x14ac:dyDescent="0.2">
      <c r="C1564" s="1404">
        <v>0.1</v>
      </c>
      <c r="D1564" s="1381">
        <v>0.1</v>
      </c>
      <c r="E1564" s="1381">
        <v>0.1</v>
      </c>
      <c r="F1564" s="1381">
        <v>0.05</v>
      </c>
      <c r="G1564" s="1383">
        <v>0.06</v>
      </c>
      <c r="H1564" s="712"/>
      <c r="I1564" s="712"/>
      <c r="J1564" s="712"/>
      <c r="K1564" s="715"/>
    </row>
    <row r="1565" spans="3:11" ht="15" customHeight="1" x14ac:dyDescent="0.2">
      <c r="C1565" s="5560" t="s">
        <v>2460</v>
      </c>
      <c r="D1565" s="5561"/>
      <c r="E1565" s="5561"/>
      <c r="F1565" s="5562"/>
      <c r="G1565" s="1326"/>
      <c r="H1565" s="712"/>
      <c r="I1565" s="712"/>
      <c r="J1565" s="712"/>
      <c r="K1565" s="715"/>
    </row>
    <row r="1566" spans="3:11" ht="15" customHeight="1" thickBot="1" x14ac:dyDescent="0.25">
      <c r="C1566" s="5479" t="s">
        <v>2461</v>
      </c>
      <c r="D1566" s="5480"/>
      <c r="E1566" s="5480"/>
      <c r="F1566" s="5481"/>
      <c r="G1566" s="1335"/>
      <c r="H1566" s="712"/>
      <c r="I1566" s="712"/>
      <c r="J1566" s="712"/>
      <c r="K1566" s="715"/>
    </row>
    <row r="1567" spans="3:11" ht="15" customHeight="1" x14ac:dyDescent="0.2">
      <c r="C1567" s="718"/>
      <c r="D1567" s="712"/>
      <c r="E1567" s="712"/>
      <c r="F1567" s="712"/>
      <c r="G1567" s="712"/>
      <c r="H1567" s="712"/>
      <c r="I1567" s="712"/>
      <c r="J1567" s="712"/>
      <c r="K1567" s="715"/>
    </row>
    <row r="1568" spans="3:11" ht="15" customHeight="1" x14ac:dyDescent="0.2">
      <c r="C1568" s="718" t="s">
        <v>942</v>
      </c>
      <c r="D1568" s="712"/>
      <c r="E1568" s="712"/>
      <c r="F1568" s="712"/>
      <c r="G1568" s="712"/>
      <c r="H1568" s="712"/>
      <c r="I1568" s="712"/>
      <c r="J1568" s="712"/>
      <c r="K1568" s="715"/>
    </row>
    <row r="1569" spans="3:11" ht="15" customHeight="1" thickBot="1" x14ac:dyDescent="0.25">
      <c r="C1569" s="718"/>
      <c r="D1569" s="712"/>
      <c r="E1569" s="712"/>
      <c r="F1569" s="712"/>
      <c r="G1569" s="712"/>
      <c r="H1569" s="712"/>
      <c r="I1569" s="712"/>
      <c r="J1569" s="712"/>
      <c r="K1569" s="715"/>
    </row>
    <row r="1570" spans="3:11" ht="15" customHeight="1" x14ac:dyDescent="0.2">
      <c r="C1570" s="5568" t="s">
        <v>381</v>
      </c>
      <c r="D1570" s="5569"/>
      <c r="E1570" s="1424" t="s">
        <v>2342</v>
      </c>
      <c r="F1570" s="712"/>
      <c r="G1570" s="712"/>
      <c r="H1570" s="712"/>
      <c r="I1570" s="712"/>
      <c r="J1570" s="712"/>
      <c r="K1570" s="715"/>
    </row>
    <row r="1571" spans="3:11" ht="15" customHeight="1" x14ac:dyDescent="0.2">
      <c r="C1571" s="5508" t="s">
        <v>943</v>
      </c>
      <c r="D1571" s="5509"/>
      <c r="E1571" s="1430">
        <v>15</v>
      </c>
      <c r="F1571" s="712"/>
      <c r="G1571" s="712"/>
      <c r="H1571" s="712"/>
      <c r="I1571" s="712"/>
      <c r="J1571" s="712"/>
      <c r="K1571" s="715"/>
    </row>
    <row r="1572" spans="3:11" ht="15" customHeight="1" x14ac:dyDescent="0.2">
      <c r="C1572" s="5508" t="s">
        <v>943</v>
      </c>
      <c r="D1572" s="5509"/>
      <c r="E1572" s="1430">
        <v>20</v>
      </c>
      <c r="F1572" s="712"/>
      <c r="G1572" s="712"/>
      <c r="H1572" s="712"/>
      <c r="I1572" s="712"/>
      <c r="J1572" s="712"/>
      <c r="K1572" s="715"/>
    </row>
    <row r="1573" spans="3:11" ht="15" customHeight="1" thickBot="1" x14ac:dyDescent="0.25">
      <c r="C1573" s="5690" t="s">
        <v>943</v>
      </c>
      <c r="D1573" s="5691"/>
      <c r="E1573" s="1431">
        <v>30</v>
      </c>
      <c r="F1573" s="712"/>
      <c r="G1573" s="712"/>
      <c r="H1573" s="712"/>
      <c r="I1573" s="712"/>
      <c r="J1573" s="712"/>
      <c r="K1573" s="715"/>
    </row>
    <row r="1574" spans="3:11" ht="15" customHeight="1" x14ac:dyDescent="0.2">
      <c r="C1574" s="5532"/>
      <c r="D1574" s="4938"/>
      <c r="E1574" s="712"/>
      <c r="F1574" s="712"/>
      <c r="G1574" s="712"/>
      <c r="H1574" s="712"/>
      <c r="I1574" s="712"/>
      <c r="J1574" s="712"/>
      <c r="K1574" s="715"/>
    </row>
    <row r="1575" spans="3:11" ht="15" customHeight="1" x14ac:dyDescent="0.2">
      <c r="C1575" s="746" t="s">
        <v>954</v>
      </c>
      <c r="D1575" s="876"/>
      <c r="E1575" s="876"/>
      <c r="F1575" s="876"/>
      <c r="G1575" s="712"/>
      <c r="H1575" s="712"/>
      <c r="I1575" s="712"/>
      <c r="J1575" s="712"/>
      <c r="K1575" s="715"/>
    </row>
    <row r="1576" spans="3:11" ht="15" customHeight="1" x14ac:dyDescent="0.2">
      <c r="C1576" s="5482" t="s">
        <v>944</v>
      </c>
      <c r="D1576" s="4085"/>
      <c r="E1576" s="4085"/>
      <c r="F1576" s="4085"/>
      <c r="G1576" s="4085"/>
      <c r="H1576" s="4085"/>
      <c r="I1576" s="4085"/>
      <c r="J1576" s="4085"/>
      <c r="K1576" s="5483"/>
    </row>
    <row r="1577" spans="3:11" ht="15" customHeight="1" x14ac:dyDescent="0.2">
      <c r="C1577" s="5510" t="s">
        <v>945</v>
      </c>
      <c r="D1577" s="4036"/>
      <c r="E1577" s="4036"/>
      <c r="F1577" s="4036"/>
      <c r="G1577" s="4036"/>
      <c r="H1577" s="712"/>
      <c r="I1577" s="712"/>
      <c r="J1577" s="712"/>
      <c r="K1577" s="715"/>
    </row>
    <row r="1578" spans="3:11" ht="15" customHeight="1" thickBot="1" x14ac:dyDescent="0.25">
      <c r="C1578" s="5510" t="s">
        <v>1558</v>
      </c>
      <c r="D1578" s="4036"/>
      <c r="E1578" s="4036"/>
      <c r="F1578" s="4036"/>
      <c r="G1578" s="4036"/>
      <c r="H1578" s="712"/>
      <c r="I1578" s="712"/>
      <c r="J1578" s="712"/>
      <c r="K1578" s="715"/>
    </row>
    <row r="1579" spans="3:11" ht="15" customHeight="1" thickBot="1" x14ac:dyDescent="0.25">
      <c r="C1579" s="5533" t="s">
        <v>1559</v>
      </c>
      <c r="D1579" s="4931"/>
      <c r="E1579" s="4931"/>
      <c r="F1579" s="4931"/>
      <c r="G1579" s="4931"/>
      <c r="H1579" s="4931"/>
      <c r="I1579" s="4931"/>
      <c r="J1579" s="4931"/>
      <c r="K1579" s="1406" t="s">
        <v>1560</v>
      </c>
    </row>
    <row r="1580" spans="3:11" ht="15" customHeight="1" x14ac:dyDescent="0.2">
      <c r="C1580" s="1407" t="s">
        <v>1561</v>
      </c>
      <c r="D1580" s="1408" t="s">
        <v>1562</v>
      </c>
      <c r="E1580" s="1408" t="s">
        <v>1563</v>
      </c>
      <c r="F1580" s="1408" t="s">
        <v>1564</v>
      </c>
      <c r="G1580" s="1408" t="s">
        <v>661</v>
      </c>
      <c r="H1580" s="1409" t="s">
        <v>662</v>
      </c>
      <c r="I1580" s="1409" t="s">
        <v>1565</v>
      </c>
      <c r="J1580" s="1410" t="s">
        <v>664</v>
      </c>
      <c r="K1580" s="1411" t="s">
        <v>665</v>
      </c>
    </row>
    <row r="1581" spans="3:11" ht="15" customHeight="1" x14ac:dyDescent="0.2">
      <c r="C1581" s="1412">
        <v>0.18890000000000001</v>
      </c>
      <c r="D1581" s="1413">
        <v>0.28000000000000003</v>
      </c>
      <c r="E1581" s="1413">
        <v>0.28000000000000003</v>
      </c>
      <c r="F1581" s="1413">
        <v>0.28000000000000003</v>
      </c>
      <c r="G1581" s="1413">
        <v>0.28000000000000003</v>
      </c>
      <c r="H1581" s="1414">
        <v>0.47</v>
      </c>
      <c r="I1581" s="1414">
        <v>0.94</v>
      </c>
      <c r="J1581" s="1414">
        <v>4.49</v>
      </c>
      <c r="K1581" s="1415">
        <v>0.1</v>
      </c>
    </row>
    <row r="1582" spans="3:11" ht="15" customHeight="1" x14ac:dyDescent="0.2">
      <c r="C1582" s="5565" t="s">
        <v>1566</v>
      </c>
      <c r="D1582" s="5566"/>
      <c r="E1582" s="5566"/>
      <c r="F1582" s="5566"/>
      <c r="G1582" s="5566"/>
      <c r="H1582" s="712"/>
      <c r="I1582" s="712"/>
      <c r="J1582" s="712"/>
      <c r="K1582" s="715"/>
    </row>
    <row r="1583" spans="3:11" ht="15" customHeight="1" thickBot="1" x14ac:dyDescent="0.25">
      <c r="C1583" s="1416"/>
      <c r="D1583" s="1336"/>
      <c r="E1583" s="1336"/>
      <c r="F1583" s="1336"/>
      <c r="G1583" s="1336"/>
      <c r="H1583" s="966"/>
      <c r="I1583" s="966"/>
      <c r="J1583" s="966"/>
      <c r="K1583" s="1417"/>
    </row>
    <row r="1584" spans="3:11" ht="15" customHeight="1" x14ac:dyDescent="0.2">
      <c r="C1584" s="1344"/>
      <c r="D1584" s="900"/>
      <c r="E1584" s="900"/>
      <c r="F1584" s="900"/>
      <c r="G1584" s="900"/>
      <c r="H1584" s="712"/>
      <c r="I1584" s="712"/>
      <c r="J1584" s="712"/>
      <c r="K1584" s="715"/>
    </row>
    <row r="1585" spans="3:11" ht="15" customHeight="1" x14ac:dyDescent="0.2">
      <c r="C1585" s="5545" t="s">
        <v>1568</v>
      </c>
      <c r="D1585" s="5062"/>
      <c r="E1585" s="5062"/>
      <c r="F1585" s="900"/>
      <c r="G1585" s="900"/>
      <c r="H1585" s="712"/>
      <c r="I1585" s="712"/>
      <c r="J1585" s="712"/>
      <c r="K1585" s="715"/>
    </row>
    <row r="1586" spans="3:11" ht="15" customHeight="1" x14ac:dyDescent="0.2">
      <c r="C1586" s="5426" t="s">
        <v>1569</v>
      </c>
      <c r="D1586" s="4064"/>
      <c r="E1586" s="4064"/>
      <c r="F1586" s="4064"/>
      <c r="G1586" s="4064"/>
      <c r="H1586" s="4064"/>
      <c r="I1586" s="4064"/>
      <c r="J1586" s="4064"/>
      <c r="K1586" s="5427"/>
    </row>
    <row r="1587" spans="3:11" ht="15" customHeight="1" x14ac:dyDescent="0.2">
      <c r="C1587" s="746" t="s">
        <v>1570</v>
      </c>
      <c r="D1587" s="876"/>
      <c r="E1587" s="876"/>
      <c r="F1587" s="876"/>
      <c r="G1587" s="712"/>
      <c r="H1587" s="712"/>
      <c r="I1587" s="712"/>
      <c r="J1587" s="712"/>
      <c r="K1587" s="715"/>
    </row>
    <row r="1588" spans="3:11" ht="15" customHeight="1" thickBot="1" x14ac:dyDescent="0.25">
      <c r="C1588" s="719" t="s">
        <v>1571</v>
      </c>
      <c r="D1588" s="720"/>
      <c r="E1588" s="720"/>
      <c r="F1588" s="720"/>
      <c r="G1588" s="720"/>
      <c r="H1588" s="720"/>
      <c r="I1588" s="720"/>
      <c r="J1588" s="720"/>
      <c r="K1588" s="721"/>
    </row>
    <row r="1589" spans="3:11" ht="15" customHeight="1" thickTop="1" x14ac:dyDescent="0.3">
      <c r="C1589" s="1039"/>
      <c r="D1589" s="483"/>
      <c r="E1589" s="483"/>
      <c r="F1589" s="483"/>
      <c r="G1589" s="483"/>
      <c r="H1589" s="2"/>
    </row>
    <row r="1590" spans="3:11" ht="15" customHeight="1" thickBot="1" x14ac:dyDescent="0.35">
      <c r="C1590" s="483"/>
      <c r="D1590" s="483"/>
      <c r="E1590" s="483"/>
      <c r="F1590" s="483"/>
      <c r="G1590" s="483"/>
      <c r="H1590" s="2"/>
    </row>
    <row r="1591" spans="3:11" ht="15" customHeight="1" thickTop="1" x14ac:dyDescent="0.2">
      <c r="C1591" s="5525" t="s">
        <v>2886</v>
      </c>
      <c r="D1591" s="5526"/>
      <c r="E1591" s="5526"/>
      <c r="F1591" s="5526"/>
      <c r="G1591" s="5526"/>
      <c r="H1591" s="5526"/>
      <c r="I1591" s="5526"/>
      <c r="J1591" s="5526"/>
      <c r="K1591" s="5527"/>
    </row>
    <row r="1592" spans="3:11" ht="15" customHeight="1" x14ac:dyDescent="0.2">
      <c r="C1592" s="5503" t="s">
        <v>1029</v>
      </c>
      <c r="D1592" s="5504"/>
      <c r="E1592" s="5504"/>
      <c r="F1592" s="5504"/>
      <c r="G1592" s="5504"/>
      <c r="H1592" s="712"/>
      <c r="I1592" s="772"/>
      <c r="J1592" s="772"/>
      <c r="K1592" s="715"/>
    </row>
    <row r="1593" spans="3:11" ht="15" customHeight="1" x14ac:dyDescent="0.2">
      <c r="C1593" s="5482" t="s">
        <v>2887</v>
      </c>
      <c r="D1593" s="4085"/>
      <c r="E1593" s="4085"/>
      <c r="F1593" s="4085"/>
      <c r="G1593" s="4085"/>
      <c r="H1593" s="4085"/>
      <c r="I1593" s="4085"/>
      <c r="J1593" s="4085"/>
      <c r="K1593" s="5483"/>
    </row>
    <row r="1594" spans="3:11" ht="15" customHeight="1" thickBot="1" x14ac:dyDescent="0.25">
      <c r="C1594" s="1377"/>
      <c r="D1594" s="1337"/>
      <c r="E1594" s="1337"/>
      <c r="F1594" s="1337"/>
      <c r="G1594" s="1337"/>
      <c r="H1594" s="712"/>
      <c r="I1594" s="712"/>
      <c r="J1594" s="712"/>
      <c r="K1594" s="715"/>
    </row>
    <row r="1595" spans="3:11" ht="15" customHeight="1" thickBot="1" x14ac:dyDescent="0.25">
      <c r="C1595" s="1379" t="s">
        <v>2888</v>
      </c>
      <c r="D1595" s="1340" t="s">
        <v>2889</v>
      </c>
      <c r="E1595" s="1341" t="s">
        <v>2890</v>
      </c>
      <c r="F1595" s="1339" t="s">
        <v>382</v>
      </c>
      <c r="G1595" s="1341" t="s">
        <v>905</v>
      </c>
      <c r="H1595" s="712"/>
      <c r="I1595" s="712"/>
      <c r="J1595" s="712"/>
      <c r="K1595" s="715"/>
    </row>
    <row r="1596" spans="3:11" ht="15" customHeight="1" x14ac:dyDescent="0.2">
      <c r="C1596" s="1380" t="s">
        <v>2891</v>
      </c>
      <c r="D1596" s="1381" t="s">
        <v>2892</v>
      </c>
      <c r="E1596" s="1382">
        <v>700</v>
      </c>
      <c r="F1596" s="1381">
        <v>15</v>
      </c>
      <c r="G1596" s="1383">
        <v>0.1</v>
      </c>
      <c r="H1596" s="712"/>
      <c r="I1596" s="712"/>
      <c r="J1596" s="712"/>
      <c r="K1596" s="715"/>
    </row>
    <row r="1597" spans="3:11" ht="15" customHeight="1" x14ac:dyDescent="0.2">
      <c r="C1597" s="1384" t="s">
        <v>2893</v>
      </c>
      <c r="D1597" s="1381" t="s">
        <v>2894</v>
      </c>
      <c r="E1597" s="1382">
        <v>1000</v>
      </c>
      <c r="F1597" s="1381">
        <v>19</v>
      </c>
      <c r="G1597" s="1383">
        <v>0.1</v>
      </c>
      <c r="H1597" s="712"/>
      <c r="I1597" s="712"/>
      <c r="J1597" s="712"/>
      <c r="K1597" s="715"/>
    </row>
    <row r="1598" spans="3:11" ht="15" customHeight="1" x14ac:dyDescent="0.2">
      <c r="C1598" s="1384" t="s">
        <v>2895</v>
      </c>
      <c r="D1598" s="1381" t="s">
        <v>2894</v>
      </c>
      <c r="E1598" s="1382">
        <v>2000</v>
      </c>
      <c r="F1598" s="1381">
        <v>29</v>
      </c>
      <c r="G1598" s="1383">
        <v>0.1</v>
      </c>
      <c r="H1598" s="712"/>
      <c r="I1598" s="712"/>
      <c r="J1598" s="712"/>
      <c r="K1598" s="715"/>
    </row>
    <row r="1599" spans="3:11" ht="15" customHeight="1" thickBot="1" x14ac:dyDescent="0.25">
      <c r="C1599" s="1385" t="s">
        <v>2896</v>
      </c>
      <c r="D1599" s="1386" t="s">
        <v>2894</v>
      </c>
      <c r="E1599" s="1387">
        <v>3000</v>
      </c>
      <c r="F1599" s="1386">
        <v>39</v>
      </c>
      <c r="G1599" s="1388">
        <v>0.1</v>
      </c>
      <c r="H1599" s="712"/>
      <c r="I1599" s="712"/>
      <c r="J1599" s="712"/>
      <c r="K1599" s="715"/>
    </row>
    <row r="1600" spans="3:11" ht="15" customHeight="1" x14ac:dyDescent="0.2">
      <c r="C1600" s="1389"/>
      <c r="D1600" s="1381"/>
      <c r="E1600" s="1381"/>
      <c r="F1600" s="1381"/>
      <c r="G1600" s="1383"/>
      <c r="H1600" s="712"/>
      <c r="I1600" s="712"/>
      <c r="J1600" s="712"/>
      <c r="K1600" s="715"/>
    </row>
    <row r="1601" spans="3:11" ht="15" customHeight="1" x14ac:dyDescent="0.2">
      <c r="C1601" s="5560" t="s">
        <v>2460</v>
      </c>
      <c r="D1601" s="5561"/>
      <c r="E1601" s="5561"/>
      <c r="F1601" s="5562"/>
      <c r="G1601" s="1326"/>
      <c r="H1601" s="712"/>
      <c r="I1601" s="712"/>
      <c r="J1601" s="712"/>
      <c r="K1601" s="715"/>
    </row>
    <row r="1602" spans="3:11" ht="15" customHeight="1" thickBot="1" x14ac:dyDescent="0.25">
      <c r="C1602" s="5479" t="s">
        <v>2897</v>
      </c>
      <c r="D1602" s="5480"/>
      <c r="E1602" s="5480"/>
      <c r="F1602" s="5481"/>
      <c r="G1602" s="1335"/>
      <c r="H1602" s="712"/>
      <c r="I1602" s="712"/>
      <c r="J1602" s="712"/>
      <c r="K1602" s="715"/>
    </row>
    <row r="1603" spans="3:11" ht="15" customHeight="1" x14ac:dyDescent="0.2">
      <c r="C1603" s="718"/>
      <c r="D1603" s="712"/>
      <c r="E1603" s="712"/>
      <c r="F1603" s="712"/>
      <c r="G1603" s="712"/>
      <c r="H1603" s="712"/>
      <c r="I1603" s="712"/>
      <c r="J1603" s="712"/>
      <c r="K1603" s="715"/>
    </row>
    <row r="1604" spans="3:11" ht="15" customHeight="1" x14ac:dyDescent="0.2">
      <c r="C1604" s="746" t="s">
        <v>954</v>
      </c>
      <c r="D1604" s="876"/>
      <c r="E1604" s="876"/>
      <c r="F1604" s="876"/>
      <c r="G1604" s="712"/>
      <c r="H1604" s="712"/>
      <c r="I1604" s="712"/>
      <c r="J1604" s="712"/>
      <c r="K1604" s="715"/>
    </row>
    <row r="1605" spans="3:11" ht="15" customHeight="1" x14ac:dyDescent="0.2">
      <c r="C1605" s="5510" t="s">
        <v>2898</v>
      </c>
      <c r="D1605" s="4036"/>
      <c r="E1605" s="4036"/>
      <c r="F1605" s="4036"/>
      <c r="G1605" s="4036"/>
      <c r="H1605" s="712"/>
      <c r="I1605" s="712"/>
      <c r="J1605" s="712"/>
      <c r="K1605" s="715"/>
    </row>
    <row r="1606" spans="3:11" ht="30" customHeight="1" x14ac:dyDescent="0.2">
      <c r="C1606" s="5510" t="s">
        <v>2899</v>
      </c>
      <c r="D1606" s="4036"/>
      <c r="E1606" s="4036"/>
      <c r="F1606" s="4036"/>
      <c r="G1606" s="4036"/>
      <c r="H1606" s="4036"/>
      <c r="I1606" s="4036"/>
      <c r="J1606" s="4036"/>
      <c r="K1606" s="5425"/>
    </row>
    <row r="1607" spans="3:11" ht="15" customHeight="1" x14ac:dyDescent="0.2">
      <c r="C1607" s="718" t="s">
        <v>2900</v>
      </c>
      <c r="D1607" s="712"/>
      <c r="E1607" s="712"/>
      <c r="F1607" s="712"/>
      <c r="G1607" s="712"/>
      <c r="H1607" s="712"/>
      <c r="I1607" s="712"/>
      <c r="J1607" s="712"/>
      <c r="K1607" s="715"/>
    </row>
    <row r="1608" spans="3:11" ht="15" customHeight="1" x14ac:dyDescent="0.2">
      <c r="C1608" s="718" t="s">
        <v>2901</v>
      </c>
      <c r="D1608" s="712"/>
      <c r="E1608" s="712"/>
      <c r="F1608" s="712"/>
      <c r="G1608" s="712"/>
      <c r="H1608" s="712"/>
      <c r="I1608" s="712"/>
      <c r="J1608" s="712"/>
      <c r="K1608" s="715"/>
    </row>
    <row r="1609" spans="3:11" ht="15" customHeight="1" x14ac:dyDescent="0.2">
      <c r="C1609" s="718"/>
      <c r="D1609" s="712"/>
      <c r="E1609" s="712"/>
      <c r="F1609" s="712"/>
      <c r="G1609" s="712"/>
      <c r="H1609" s="712"/>
      <c r="I1609" s="712"/>
      <c r="J1609" s="712"/>
      <c r="K1609" s="715"/>
    </row>
    <row r="1610" spans="3:11" ht="15" customHeight="1" x14ac:dyDescent="0.2">
      <c r="C1610" s="746" t="s">
        <v>2902</v>
      </c>
      <c r="D1610" s="712"/>
      <c r="E1610" s="712"/>
      <c r="F1610" s="712"/>
      <c r="G1610" s="712"/>
      <c r="H1610" s="712"/>
      <c r="I1610" s="712"/>
      <c r="J1610" s="712"/>
      <c r="K1610" s="715"/>
    </row>
    <row r="1611" spans="3:11" ht="15" customHeight="1" x14ac:dyDescent="0.2">
      <c r="C1611" s="718"/>
      <c r="D1611" s="712"/>
      <c r="E1611" s="712"/>
      <c r="F1611" s="712"/>
      <c r="G1611" s="712"/>
      <c r="H1611" s="712"/>
      <c r="I1611" s="712"/>
      <c r="J1611" s="712"/>
      <c r="K1611" s="715"/>
    </row>
    <row r="1612" spans="3:11" ht="33" customHeight="1" x14ac:dyDescent="0.2">
      <c r="C1612" s="5510" t="s">
        <v>1540</v>
      </c>
      <c r="D1612" s="4036"/>
      <c r="E1612" s="4036"/>
      <c r="F1612" s="4036"/>
      <c r="G1612" s="4036"/>
      <c r="H1612" s="4036"/>
      <c r="I1612" s="4036"/>
      <c r="J1612" s="4036"/>
      <c r="K1612" s="5425"/>
    </row>
    <row r="1613" spans="3:11" ht="15" customHeight="1" thickBot="1" x14ac:dyDescent="0.25">
      <c r="C1613" s="718"/>
      <c r="D1613" s="712"/>
      <c r="E1613" s="712"/>
      <c r="F1613" s="712"/>
      <c r="G1613" s="712"/>
      <c r="H1613" s="712"/>
      <c r="I1613" s="712"/>
      <c r="J1613" s="712"/>
      <c r="K1613" s="715"/>
    </row>
    <row r="1614" spans="3:11" ht="15" customHeight="1" thickBot="1" x14ac:dyDescent="0.25">
      <c r="C1614" s="1390" t="s">
        <v>903</v>
      </c>
      <c r="D1614" s="931" t="s">
        <v>1541</v>
      </c>
      <c r="E1614" s="1342" t="s">
        <v>1542</v>
      </c>
      <c r="F1614" s="920" t="s">
        <v>1543</v>
      </c>
      <c r="G1614" s="1391"/>
      <c r="H1614" s="712"/>
      <c r="I1614" s="712"/>
      <c r="J1614" s="712"/>
      <c r="K1614" s="715"/>
    </row>
    <row r="1615" spans="3:11" ht="15" customHeight="1" x14ac:dyDescent="0.2">
      <c r="C1615" s="1392" t="s">
        <v>2891</v>
      </c>
      <c r="D1615" s="1393">
        <v>15</v>
      </c>
      <c r="E1615" s="1393">
        <v>12.9</v>
      </c>
      <c r="F1615" s="1394">
        <f>1-(+E1615/D1615)</f>
        <v>0.14000000000000001</v>
      </c>
      <c r="G1615" s="1395"/>
      <c r="H1615" s="712"/>
      <c r="I1615" s="712"/>
      <c r="J1615" s="712"/>
      <c r="K1615" s="715"/>
    </row>
    <row r="1616" spans="3:11" ht="15" customHeight="1" x14ac:dyDescent="0.2">
      <c r="C1616" s="1396" t="s">
        <v>2893</v>
      </c>
      <c r="D1616" s="1397">
        <v>19</v>
      </c>
      <c r="E1616" s="1397">
        <v>16.34</v>
      </c>
      <c r="F1616" s="1398">
        <f>1-(+E1616/D1616)</f>
        <v>0.14000000000000001</v>
      </c>
      <c r="G1616" s="1395"/>
      <c r="H1616" s="712"/>
      <c r="I1616" s="712"/>
      <c r="J1616" s="712"/>
      <c r="K1616" s="715"/>
    </row>
    <row r="1617" spans="3:11" ht="15" customHeight="1" x14ac:dyDescent="0.2">
      <c r="C1617" s="1396" t="s">
        <v>2895</v>
      </c>
      <c r="D1617" s="1397">
        <v>29</v>
      </c>
      <c r="E1617" s="1397">
        <v>24.94</v>
      </c>
      <c r="F1617" s="1398">
        <f>1-(+E1617/D1617)</f>
        <v>0.1399999999999999</v>
      </c>
      <c r="G1617" s="1395"/>
      <c r="H1617" s="712"/>
      <c r="I1617" s="712"/>
      <c r="J1617" s="712"/>
      <c r="K1617" s="715"/>
    </row>
    <row r="1618" spans="3:11" ht="15" customHeight="1" thickBot="1" x14ac:dyDescent="0.25">
      <c r="C1618" s="1399" t="s">
        <v>2896</v>
      </c>
      <c r="D1618" s="1400">
        <v>39</v>
      </c>
      <c r="E1618" s="1400">
        <v>33.54</v>
      </c>
      <c r="F1618" s="1401">
        <f>1-(+E1618/D1618)</f>
        <v>0.14000000000000001</v>
      </c>
      <c r="G1618" s="1395"/>
      <c r="H1618" s="712"/>
      <c r="I1618" s="712"/>
      <c r="J1618" s="712"/>
      <c r="K1618" s="715"/>
    </row>
    <row r="1619" spans="3:11" ht="15" customHeight="1" x14ac:dyDescent="0.2">
      <c r="C1619" s="5577" t="s">
        <v>1544</v>
      </c>
      <c r="D1619" s="5578"/>
      <c r="E1619" s="5578"/>
      <c r="F1619" s="5579"/>
      <c r="G1619" s="1395"/>
      <c r="H1619" s="712"/>
      <c r="I1619" s="712"/>
      <c r="J1619" s="712"/>
      <c r="K1619" s="715"/>
    </row>
    <row r="1620" spans="3:11" ht="15" customHeight="1" thickBot="1" x14ac:dyDescent="0.25">
      <c r="C1620" s="5479"/>
      <c r="D1620" s="5480"/>
      <c r="E1620" s="5480"/>
      <c r="F1620" s="5567"/>
      <c r="G1620" s="712"/>
      <c r="H1620" s="712"/>
      <c r="I1620" s="712"/>
      <c r="J1620" s="712"/>
      <c r="K1620" s="715"/>
    </row>
    <row r="1621" spans="3:11" ht="15" customHeight="1" x14ac:dyDescent="0.2">
      <c r="C1621" s="1402" t="s">
        <v>1592</v>
      </c>
      <c r="D1621" s="712"/>
      <c r="E1621" s="712"/>
      <c r="F1621" s="712"/>
      <c r="G1621" s="712"/>
      <c r="H1621" s="712"/>
      <c r="I1621" s="712"/>
      <c r="J1621" s="712"/>
      <c r="K1621" s="715"/>
    </row>
    <row r="1622" spans="3:11" ht="15" customHeight="1" x14ac:dyDescent="0.2">
      <c r="C1622" s="5574" t="s">
        <v>1545</v>
      </c>
      <c r="D1622" s="5575"/>
      <c r="E1622" s="5575"/>
      <c r="F1622" s="5575"/>
      <c r="G1622" s="5575"/>
      <c r="H1622" s="5575"/>
      <c r="I1622" s="5575"/>
      <c r="J1622" s="5575"/>
      <c r="K1622" s="5576"/>
    </row>
    <row r="1623" spans="3:11" ht="15" customHeight="1" x14ac:dyDescent="0.2">
      <c r="C1623" s="718" t="s">
        <v>1546</v>
      </c>
      <c r="D1623" s="712"/>
      <c r="E1623" s="712"/>
      <c r="F1623" s="712"/>
      <c r="G1623" s="712"/>
      <c r="H1623" s="712"/>
      <c r="I1623" s="712"/>
      <c r="J1623" s="712"/>
      <c r="K1623" s="715"/>
    </row>
    <row r="1624" spans="3:11" ht="15" customHeight="1" x14ac:dyDescent="0.2">
      <c r="C1624" s="718" t="s">
        <v>1547</v>
      </c>
      <c r="D1624" s="712"/>
      <c r="E1624" s="712"/>
      <c r="F1624" s="712"/>
      <c r="G1624" s="712"/>
      <c r="H1624" s="712"/>
      <c r="I1624" s="712"/>
      <c r="J1624" s="712"/>
      <c r="K1624" s="715"/>
    </row>
    <row r="1625" spans="3:11" ht="15" customHeight="1" x14ac:dyDescent="0.2">
      <c r="C1625" s="746" t="s">
        <v>1548</v>
      </c>
      <c r="D1625" s="712"/>
      <c r="E1625" s="712"/>
      <c r="F1625" s="712"/>
      <c r="G1625" s="712"/>
      <c r="H1625" s="712"/>
      <c r="I1625" s="712"/>
      <c r="J1625" s="712"/>
      <c r="K1625" s="715"/>
    </row>
    <row r="1626" spans="3:11" ht="15" customHeight="1" thickBot="1" x14ac:dyDescent="0.25">
      <c r="C1626" s="719" t="s">
        <v>1549</v>
      </c>
      <c r="D1626" s="720"/>
      <c r="E1626" s="720"/>
      <c r="F1626" s="720"/>
      <c r="G1626" s="720"/>
      <c r="H1626" s="720"/>
      <c r="I1626" s="720"/>
      <c r="J1626" s="720"/>
      <c r="K1626" s="721"/>
    </row>
    <row r="1627" spans="3:11" ht="15" customHeight="1" thickTop="1" x14ac:dyDescent="0.3">
      <c r="C1627" s="1039"/>
      <c r="D1627" s="483"/>
      <c r="E1627" s="483"/>
      <c r="F1627" s="483"/>
      <c r="G1627" s="483"/>
      <c r="H1627" s="2"/>
    </row>
    <row r="1628" spans="3:11" s="314" customFormat="1" ht="15" customHeight="1" x14ac:dyDescent="0.3">
      <c r="C1628" s="483"/>
      <c r="D1628" s="483"/>
      <c r="E1628" s="483"/>
      <c r="F1628" s="483"/>
      <c r="G1628" s="483"/>
      <c r="H1628" s="248"/>
    </row>
    <row r="1629" spans="3:11" s="314" customFormat="1" ht="15" customHeight="1" thickBot="1" x14ac:dyDescent="0.35">
      <c r="C1629" s="483"/>
      <c r="D1629" s="483"/>
      <c r="E1629" s="483"/>
      <c r="F1629" s="483"/>
      <c r="G1629" s="483"/>
      <c r="H1629" s="248"/>
    </row>
    <row r="1630" spans="3:11" s="314" customFormat="1" ht="15" customHeight="1" thickTop="1" x14ac:dyDescent="0.2">
      <c r="C1630" s="5411" t="s">
        <v>2544</v>
      </c>
      <c r="D1630" s="5412"/>
      <c r="E1630" s="5412"/>
      <c r="F1630" s="5412"/>
      <c r="G1630" s="5412"/>
      <c r="H1630" s="5413"/>
    </row>
    <row r="1631" spans="3:11" s="314" customFormat="1" ht="15" customHeight="1" thickBot="1" x14ac:dyDescent="0.25">
      <c r="C1631" s="716"/>
      <c r="D1631" s="1022"/>
      <c r="E1631" s="1022"/>
      <c r="F1631" s="1022"/>
      <c r="G1631" s="848"/>
      <c r="H1631" s="1030"/>
    </row>
    <row r="1632" spans="3:11" s="314" customFormat="1" ht="15" customHeight="1" x14ac:dyDescent="0.2">
      <c r="C1632" s="878" t="s">
        <v>903</v>
      </c>
      <c r="D1632" s="879" t="s">
        <v>904</v>
      </c>
      <c r="E1632" s="880" t="s">
        <v>382</v>
      </c>
      <c r="F1632" s="1031" t="s">
        <v>2545</v>
      </c>
      <c r="G1632" s="881" t="s">
        <v>2546</v>
      </c>
      <c r="H1632" s="882"/>
    </row>
    <row r="1633" spans="3:8" s="314" customFormat="1" ht="15" customHeight="1" x14ac:dyDescent="0.2">
      <c r="C1633" s="883" t="s">
        <v>2547</v>
      </c>
      <c r="D1633" s="973">
        <v>0</v>
      </c>
      <c r="E1633" s="1032">
        <v>15</v>
      </c>
      <c r="F1633" s="1033" t="s">
        <v>2548</v>
      </c>
      <c r="G1633" s="1034" t="s">
        <v>1534</v>
      </c>
      <c r="H1633" s="882"/>
    </row>
    <row r="1634" spans="3:8" s="314" customFormat="1" ht="15" customHeight="1" thickBot="1" x14ac:dyDescent="0.25">
      <c r="C1634" s="1035" t="s">
        <v>2233</v>
      </c>
      <c r="D1634" s="1036"/>
      <c r="E1634" s="1037"/>
      <c r="F1634" s="1037"/>
      <c r="G1634" s="1038"/>
      <c r="H1634" s="882"/>
    </row>
    <row r="1635" spans="3:8" s="314" customFormat="1" ht="15" customHeight="1" x14ac:dyDescent="0.2">
      <c r="C1635" s="5534" t="s">
        <v>1277</v>
      </c>
      <c r="D1635" s="5535"/>
      <c r="E1635" s="5535"/>
      <c r="F1635" s="5535"/>
      <c r="G1635" s="5535"/>
      <c r="H1635" s="5570"/>
    </row>
    <row r="1636" spans="3:8" s="314" customFormat="1" ht="15" customHeight="1" x14ac:dyDescent="0.2">
      <c r="C1636" s="5571" t="s">
        <v>2549</v>
      </c>
      <c r="D1636" s="5572"/>
      <c r="E1636" s="5572"/>
      <c r="F1636" s="5572"/>
      <c r="G1636" s="5572"/>
      <c r="H1636" s="5573"/>
    </row>
    <row r="1637" spans="3:8" s="314" customFormat="1" ht="15" customHeight="1" x14ac:dyDescent="0.2">
      <c r="C1637" s="892" t="s">
        <v>2550</v>
      </c>
      <c r="D1637" s="893"/>
      <c r="E1637" s="893"/>
      <c r="F1637" s="893"/>
      <c r="G1637" s="893"/>
      <c r="H1637" s="894"/>
    </row>
    <row r="1638" spans="3:8" s="314" customFormat="1" ht="15" customHeight="1" thickBot="1" x14ac:dyDescent="0.25">
      <c r="C1638" s="895" t="s">
        <v>2551</v>
      </c>
      <c r="D1638" s="896"/>
      <c r="E1638" s="896"/>
      <c r="F1638" s="896"/>
      <c r="G1638" s="896"/>
      <c r="H1638" s="897"/>
    </row>
    <row r="1639" spans="3:8" s="314" customFormat="1" ht="15" customHeight="1" thickTop="1" x14ac:dyDescent="0.3">
      <c r="C1639" s="5421"/>
      <c r="D1639" s="5421"/>
      <c r="E1639" s="5421"/>
      <c r="F1639" s="483"/>
      <c r="G1639" s="483"/>
      <c r="H1639" s="248"/>
    </row>
    <row r="1640" spans="3:8" s="314" customFormat="1" ht="15" customHeight="1" x14ac:dyDescent="0.3">
      <c r="C1640" s="483"/>
      <c r="D1640" s="483"/>
      <c r="E1640" s="483"/>
      <c r="F1640" s="483"/>
      <c r="G1640" s="483"/>
      <c r="H1640" s="248"/>
    </row>
    <row r="1641" spans="3:8" s="314" customFormat="1" ht="15" customHeight="1" x14ac:dyDescent="0.2">
      <c r="C1641" s="5530" t="s">
        <v>1027</v>
      </c>
      <c r="D1641" s="5530"/>
      <c r="E1641" s="5530"/>
      <c r="F1641" s="5530"/>
      <c r="G1641" s="5530"/>
      <c r="H1641" s="248"/>
    </row>
    <row r="1642" spans="3:8" s="314" customFormat="1" ht="15" customHeight="1" x14ac:dyDescent="0.2">
      <c r="C1642" s="5529" t="s">
        <v>1028</v>
      </c>
      <c r="D1642" s="5530"/>
      <c r="E1642" s="5530"/>
      <c r="F1642" s="5530"/>
      <c r="G1642" s="5531"/>
      <c r="H1642" s="248"/>
    </row>
    <row r="1643" spans="3:8" s="314" customFormat="1" ht="15" customHeight="1" x14ac:dyDescent="0.2">
      <c r="C1643" s="746" t="s">
        <v>1029</v>
      </c>
      <c r="D1643" s="876"/>
      <c r="E1643" s="876"/>
      <c r="F1643" s="876"/>
      <c r="G1643" s="877"/>
      <c r="H1643" s="248"/>
    </row>
    <row r="1644" spans="3:8" s="314" customFormat="1" ht="32.25" customHeight="1" x14ac:dyDescent="0.2">
      <c r="C1644" s="5424" t="s">
        <v>1030</v>
      </c>
      <c r="D1644" s="4411"/>
      <c r="E1644" s="4411"/>
      <c r="F1644" s="4411"/>
      <c r="G1644" s="5528"/>
      <c r="H1644" s="248"/>
    </row>
    <row r="1645" spans="3:8" s="314" customFormat="1" ht="15" customHeight="1" x14ac:dyDescent="0.2">
      <c r="C1645" s="892" t="s">
        <v>1031</v>
      </c>
      <c r="D1645" s="893"/>
      <c r="E1645" s="893"/>
      <c r="F1645" s="893"/>
      <c r="G1645" s="894"/>
      <c r="H1645" s="248"/>
    </row>
    <row r="1646" spans="3:8" s="314" customFormat="1" ht="15" customHeight="1" x14ac:dyDescent="0.2">
      <c r="C1646" s="892"/>
      <c r="D1646" s="893"/>
      <c r="E1646" s="893"/>
      <c r="F1646" s="893"/>
      <c r="G1646" s="894"/>
      <c r="H1646" s="248"/>
    </row>
    <row r="1647" spans="3:8" s="314" customFormat="1" ht="15" customHeight="1" x14ac:dyDescent="0.2">
      <c r="C1647" s="746" t="s">
        <v>533</v>
      </c>
      <c r="D1647" s="893"/>
      <c r="E1647" s="893"/>
      <c r="F1647" s="893"/>
      <c r="G1647" s="894"/>
      <c r="H1647" s="248"/>
    </row>
    <row r="1648" spans="3:8" s="314" customFormat="1" ht="15" customHeight="1" x14ac:dyDescent="0.2">
      <c r="C1648" s="5424" t="s">
        <v>1032</v>
      </c>
      <c r="D1648" s="4411"/>
      <c r="E1648" s="4411"/>
      <c r="F1648" s="4411"/>
      <c r="G1648" s="5528"/>
      <c r="H1648" s="248"/>
    </row>
    <row r="1649" spans="3:8" s="314" customFormat="1" ht="15" customHeight="1" x14ac:dyDescent="0.2">
      <c r="C1649" s="5424" t="s">
        <v>1033</v>
      </c>
      <c r="D1649" s="4411"/>
      <c r="E1649" s="4411"/>
      <c r="F1649" s="4411"/>
      <c r="G1649" s="5528"/>
      <c r="H1649" s="248"/>
    </row>
    <row r="1650" spans="3:8" s="314" customFormat="1" ht="15" customHeight="1" x14ac:dyDescent="0.2">
      <c r="C1650" s="5424" t="s">
        <v>1034</v>
      </c>
      <c r="D1650" s="4411"/>
      <c r="E1650" s="4411"/>
      <c r="F1650" s="4411"/>
      <c r="G1650" s="5528"/>
      <c r="H1650" s="248"/>
    </row>
    <row r="1651" spans="3:8" s="314" customFormat="1" ht="15" customHeight="1" x14ac:dyDescent="0.2">
      <c r="C1651" s="5424" t="s">
        <v>1035</v>
      </c>
      <c r="D1651" s="4411"/>
      <c r="E1651" s="4411"/>
      <c r="F1651" s="4411"/>
      <c r="G1651" s="5528"/>
      <c r="H1651" s="248"/>
    </row>
    <row r="1652" spans="3:8" s="314" customFormat="1" ht="15" customHeight="1" x14ac:dyDescent="0.2">
      <c r="C1652" s="5424" t="s">
        <v>1036</v>
      </c>
      <c r="D1652" s="4411"/>
      <c r="E1652" s="4411"/>
      <c r="F1652" s="4411"/>
      <c r="G1652" s="5528"/>
      <c r="H1652" s="248"/>
    </row>
    <row r="1653" spans="3:8" s="314" customFormat="1" ht="33.75" customHeight="1" x14ac:dyDescent="0.2">
      <c r="C1653" s="5424" t="s">
        <v>1037</v>
      </c>
      <c r="D1653" s="4411"/>
      <c r="E1653" s="4411"/>
      <c r="F1653" s="4411"/>
      <c r="G1653" s="5528"/>
      <c r="H1653" s="248"/>
    </row>
    <row r="1654" spans="3:8" s="314" customFormat="1" ht="15" customHeight="1" x14ac:dyDescent="0.2">
      <c r="C1654" s="5424" t="s">
        <v>1038</v>
      </c>
      <c r="D1654" s="4411"/>
      <c r="E1654" s="4411"/>
      <c r="F1654" s="4411"/>
      <c r="G1654" s="5528"/>
      <c r="H1654" s="248"/>
    </row>
    <row r="1655" spans="3:8" s="314" customFormat="1" ht="28.5" customHeight="1" x14ac:dyDescent="0.2">
      <c r="C1655" s="5424" t="s">
        <v>1039</v>
      </c>
      <c r="D1655" s="4411"/>
      <c r="E1655" s="4411"/>
      <c r="F1655" s="4411"/>
      <c r="G1655" s="5528"/>
      <c r="H1655" s="248"/>
    </row>
    <row r="1656" spans="3:8" s="314" customFormat="1" ht="15" customHeight="1" x14ac:dyDescent="0.2">
      <c r="C1656" s="5424" t="s">
        <v>1040</v>
      </c>
      <c r="D1656" s="4411"/>
      <c r="E1656" s="4411"/>
      <c r="F1656" s="4411"/>
      <c r="G1656" s="5528"/>
      <c r="H1656" s="248"/>
    </row>
    <row r="1657" spans="3:8" s="314" customFormat="1" ht="15" customHeight="1" x14ac:dyDescent="0.2">
      <c r="C1657" s="5424" t="s">
        <v>1041</v>
      </c>
      <c r="D1657" s="4411"/>
      <c r="E1657" s="4411"/>
      <c r="F1657" s="4411"/>
      <c r="G1657" s="5528"/>
      <c r="H1657" s="248"/>
    </row>
    <row r="1658" spans="3:8" s="314" customFormat="1" ht="15" customHeight="1" x14ac:dyDescent="0.2">
      <c r="C1658" s="5424" t="s">
        <v>1042</v>
      </c>
      <c r="D1658" s="4411"/>
      <c r="E1658" s="4411"/>
      <c r="F1658" s="4411"/>
      <c r="G1658" s="5528"/>
      <c r="H1658" s="248"/>
    </row>
    <row r="1659" spans="3:8" s="314" customFormat="1" ht="15" customHeight="1" x14ac:dyDescent="0.2">
      <c r="C1659" s="5426" t="s">
        <v>1043</v>
      </c>
      <c r="D1659" s="4064"/>
      <c r="E1659" s="4064"/>
      <c r="F1659" s="4064"/>
      <c r="G1659" s="5427"/>
      <c r="H1659" s="248"/>
    </row>
    <row r="1660" spans="3:8" s="314" customFormat="1" ht="15" customHeight="1" thickBot="1" x14ac:dyDescent="0.25">
      <c r="C1660" s="5428" t="s">
        <v>1044</v>
      </c>
      <c r="D1660" s="5538"/>
      <c r="E1660" s="5538"/>
      <c r="F1660" s="5538"/>
      <c r="G1660" s="5675"/>
      <c r="H1660" s="248"/>
    </row>
    <row r="1661" spans="3:8" s="314" customFormat="1" ht="15" customHeight="1" thickTop="1" x14ac:dyDescent="0.2">
      <c r="C1661" s="1039"/>
      <c r="D1661" s="900"/>
      <c r="E1661" s="900"/>
      <c r="F1661" s="900"/>
      <c r="G1661" s="900"/>
      <c r="H1661" s="248"/>
    </row>
    <row r="1662" spans="3:8" s="314" customFormat="1" ht="15" customHeight="1" thickBot="1" x14ac:dyDescent="0.25">
      <c r="C1662" s="1013"/>
      <c r="D1662" s="1013"/>
      <c r="E1662" s="1013"/>
      <c r="F1662" s="1013"/>
      <c r="G1662" s="1014"/>
      <c r="H1662" s="248"/>
    </row>
    <row r="1663" spans="3:8" s="314" customFormat="1" ht="15" customHeight="1" thickTop="1" x14ac:dyDescent="0.2">
      <c r="C1663" s="5411" t="s">
        <v>1045</v>
      </c>
      <c r="D1663" s="5412"/>
      <c r="E1663" s="5412"/>
      <c r="F1663" s="5412"/>
      <c r="G1663" s="5413"/>
      <c r="H1663" s="248"/>
    </row>
    <row r="1664" spans="3:8" s="314" customFormat="1" ht="15" customHeight="1" x14ac:dyDescent="0.2">
      <c r="C1664" s="746" t="s">
        <v>1029</v>
      </c>
      <c r="D1664" s="876"/>
      <c r="E1664" s="876"/>
      <c r="F1664" s="876"/>
      <c r="G1664" s="877"/>
      <c r="H1664" s="248"/>
    </row>
    <row r="1665" spans="3:8" s="314" customFormat="1" ht="28.5" customHeight="1" x14ac:dyDescent="0.2">
      <c r="C1665" s="5424" t="s">
        <v>1046</v>
      </c>
      <c r="D1665" s="4411"/>
      <c r="E1665" s="4411"/>
      <c r="F1665" s="4411"/>
      <c r="G1665" s="5528"/>
      <c r="H1665" s="248"/>
    </row>
    <row r="1666" spans="3:8" s="314" customFormat="1" ht="15" customHeight="1" x14ac:dyDescent="0.2">
      <c r="C1666" s="892" t="s">
        <v>1047</v>
      </c>
      <c r="D1666" s="893"/>
      <c r="E1666" s="893"/>
      <c r="F1666" s="893"/>
      <c r="G1666" s="894"/>
      <c r="H1666" s="248"/>
    </row>
    <row r="1667" spans="3:8" s="314" customFormat="1" ht="15" customHeight="1" x14ac:dyDescent="0.2">
      <c r="C1667" s="892"/>
      <c r="D1667" s="893"/>
      <c r="E1667" s="893"/>
      <c r="F1667" s="893"/>
      <c r="G1667" s="894"/>
      <c r="H1667" s="248"/>
    </row>
    <row r="1668" spans="3:8" s="314" customFormat="1" ht="15" customHeight="1" x14ac:dyDescent="0.2">
      <c r="C1668" s="746" t="s">
        <v>1048</v>
      </c>
      <c r="D1668" s="893"/>
      <c r="E1668" s="893"/>
      <c r="F1668" s="893"/>
      <c r="G1668" s="894"/>
      <c r="H1668" s="248"/>
    </row>
    <row r="1669" spans="3:8" s="314" customFormat="1" ht="15" customHeight="1" x14ac:dyDescent="0.2">
      <c r="C1669" s="5424" t="s">
        <v>1049</v>
      </c>
      <c r="D1669" s="4411"/>
      <c r="E1669" s="4411"/>
      <c r="F1669" s="4411"/>
      <c r="G1669" s="5528"/>
      <c r="H1669" s="248"/>
    </row>
    <row r="1670" spans="3:8" s="314" customFormat="1" ht="41.25" customHeight="1" x14ac:dyDescent="0.2">
      <c r="C1670" s="5424" t="s">
        <v>1050</v>
      </c>
      <c r="D1670" s="4411"/>
      <c r="E1670" s="4411"/>
      <c r="F1670" s="4411"/>
      <c r="G1670" s="5528"/>
      <c r="H1670" s="248"/>
    </row>
    <row r="1671" spans="3:8" s="314" customFormat="1" ht="15" customHeight="1" x14ac:dyDescent="0.2">
      <c r="C1671" s="5424" t="s">
        <v>1051</v>
      </c>
      <c r="D1671" s="4411"/>
      <c r="E1671" s="4411"/>
      <c r="F1671" s="4411"/>
      <c r="G1671" s="5528"/>
      <c r="H1671" s="248"/>
    </row>
    <row r="1672" spans="3:8" s="314" customFormat="1" ht="32.25" customHeight="1" x14ac:dyDescent="0.2">
      <c r="C1672" s="5424" t="s">
        <v>1052</v>
      </c>
      <c r="D1672" s="4411"/>
      <c r="E1672" s="4411"/>
      <c r="F1672" s="4411"/>
      <c r="G1672" s="5528"/>
      <c r="H1672" s="248"/>
    </row>
    <row r="1673" spans="3:8" s="314" customFormat="1" ht="15" customHeight="1" x14ac:dyDescent="0.2">
      <c r="C1673" s="5424" t="s">
        <v>1053</v>
      </c>
      <c r="D1673" s="4411"/>
      <c r="E1673" s="4411"/>
      <c r="F1673" s="4411"/>
      <c r="G1673" s="5528"/>
      <c r="H1673" s="248"/>
    </row>
    <row r="1674" spans="3:8" s="314" customFormat="1" ht="15" customHeight="1" x14ac:dyDescent="0.2">
      <c r="C1674" s="5424" t="s">
        <v>1054</v>
      </c>
      <c r="D1674" s="4411"/>
      <c r="E1674" s="4411"/>
      <c r="F1674" s="4411"/>
      <c r="G1674" s="5528"/>
      <c r="H1674" s="248"/>
    </row>
    <row r="1675" spans="3:8" s="314" customFormat="1" ht="15" customHeight="1" thickBot="1" x14ac:dyDescent="0.25">
      <c r="C1675" s="5606"/>
      <c r="D1675" s="5607"/>
      <c r="E1675" s="5607"/>
      <c r="F1675" s="5607"/>
      <c r="G1675" s="5608"/>
      <c r="H1675" s="248"/>
    </row>
    <row r="1676" spans="3:8" s="314" customFormat="1" ht="15" customHeight="1" thickBot="1" x14ac:dyDescent="0.25">
      <c r="C1676" s="974" t="s">
        <v>1055</v>
      </c>
      <c r="D1676" s="833" t="s">
        <v>1056</v>
      </c>
      <c r="E1676" s="833" t="s">
        <v>1057</v>
      </c>
      <c r="F1676" s="833" t="s">
        <v>1058</v>
      </c>
      <c r="G1676" s="899" t="s">
        <v>1059</v>
      </c>
      <c r="H1676" s="248"/>
    </row>
    <row r="1677" spans="3:8" s="314" customFormat="1" ht="15" customHeight="1" thickBot="1" x14ac:dyDescent="0.25">
      <c r="C1677" s="1015" t="s">
        <v>1060</v>
      </c>
      <c r="D1677" s="830" t="s">
        <v>1061</v>
      </c>
      <c r="E1677" s="830">
        <v>5</v>
      </c>
      <c r="F1677" s="830" t="s">
        <v>1062</v>
      </c>
      <c r="G1677" s="1016" t="s">
        <v>1063</v>
      </c>
      <c r="H1677" s="248"/>
    </row>
    <row r="1678" spans="3:8" s="314" customFormat="1" ht="15" customHeight="1" x14ac:dyDescent="0.2">
      <c r="C1678" s="902"/>
      <c r="D1678" s="901"/>
      <c r="E1678" s="901"/>
      <c r="F1678" s="901"/>
      <c r="G1678" s="745"/>
      <c r="H1678" s="248"/>
    </row>
    <row r="1679" spans="3:8" s="314" customFormat="1" ht="44.25" customHeight="1" x14ac:dyDescent="0.2">
      <c r="C1679" s="5424" t="s">
        <v>1064</v>
      </c>
      <c r="D1679" s="4947"/>
      <c r="E1679" s="4947"/>
      <c r="F1679" s="4947"/>
      <c r="G1679" s="5425"/>
      <c r="H1679" s="248"/>
    </row>
    <row r="1680" spans="3:8" s="314" customFormat="1" ht="15" customHeight="1" x14ac:dyDescent="0.2">
      <c r="C1680" s="5424" t="s">
        <v>2272</v>
      </c>
      <c r="D1680" s="4947"/>
      <c r="E1680" s="4947"/>
      <c r="F1680" s="4947"/>
      <c r="G1680" s="5425"/>
      <c r="H1680" s="248"/>
    </row>
    <row r="1681" spans="3:8" s="314" customFormat="1" ht="15" customHeight="1" x14ac:dyDescent="0.2">
      <c r="C1681" s="5424" t="s">
        <v>2273</v>
      </c>
      <c r="D1681" s="4947"/>
      <c r="E1681" s="4947"/>
      <c r="F1681" s="4947"/>
      <c r="G1681" s="5425"/>
      <c r="H1681" s="248"/>
    </row>
    <row r="1682" spans="3:8" s="314" customFormat="1" ht="15" customHeight="1" x14ac:dyDescent="0.2">
      <c r="C1682" s="5424" t="s">
        <v>2274</v>
      </c>
      <c r="D1682" s="4947"/>
      <c r="E1682" s="4947"/>
      <c r="F1682" s="4947"/>
      <c r="G1682" s="5425"/>
      <c r="H1682" s="248"/>
    </row>
    <row r="1683" spans="3:8" s="314" customFormat="1" ht="15" customHeight="1" x14ac:dyDescent="0.2">
      <c r="C1683" s="5424" t="s">
        <v>2275</v>
      </c>
      <c r="D1683" s="4947"/>
      <c r="E1683" s="4947"/>
      <c r="F1683" s="4947"/>
      <c r="G1683" s="5425"/>
      <c r="H1683" s="248"/>
    </row>
    <row r="1684" spans="3:8" s="314" customFormat="1" ht="25.5" customHeight="1" x14ac:dyDescent="0.2">
      <c r="C1684" s="5424" t="s">
        <v>2276</v>
      </c>
      <c r="D1684" s="4947"/>
      <c r="E1684" s="4947"/>
      <c r="F1684" s="4947"/>
      <c r="G1684" s="5425"/>
      <c r="H1684" s="248"/>
    </row>
    <row r="1685" spans="3:8" s="314" customFormat="1" ht="15" customHeight="1" x14ac:dyDescent="0.2">
      <c r="C1685" s="5424" t="s">
        <v>2277</v>
      </c>
      <c r="D1685" s="4947"/>
      <c r="E1685" s="4947"/>
      <c r="F1685" s="4947"/>
      <c r="G1685" s="5425"/>
      <c r="H1685" s="248"/>
    </row>
    <row r="1686" spans="3:8" s="314" customFormat="1" ht="27" customHeight="1" x14ac:dyDescent="0.2">
      <c r="C1686" s="5424" t="s">
        <v>2278</v>
      </c>
      <c r="D1686" s="4947"/>
      <c r="E1686" s="4947"/>
      <c r="F1686" s="4947"/>
      <c r="G1686" s="5425"/>
      <c r="H1686" s="248"/>
    </row>
    <row r="1687" spans="3:8" s="314" customFormat="1" ht="15" customHeight="1" x14ac:dyDescent="0.2">
      <c r="C1687" s="5424" t="s">
        <v>2279</v>
      </c>
      <c r="D1687" s="4947"/>
      <c r="E1687" s="4947"/>
      <c r="F1687" s="4947"/>
      <c r="G1687" s="5425"/>
      <c r="H1687" s="248"/>
    </row>
    <row r="1688" spans="3:8" s="314" customFormat="1" ht="15" customHeight="1" x14ac:dyDescent="0.2">
      <c r="C1688" s="5426" t="s">
        <v>1043</v>
      </c>
      <c r="D1688" s="4064"/>
      <c r="E1688" s="4064"/>
      <c r="F1688" s="4064"/>
      <c r="G1688" s="5427"/>
      <c r="H1688" s="248"/>
    </row>
    <row r="1689" spans="3:8" s="314" customFormat="1" ht="15" customHeight="1" x14ac:dyDescent="0.2">
      <c r="C1689" s="5426" t="s">
        <v>4032</v>
      </c>
      <c r="D1689" s="5015"/>
      <c r="E1689" s="5015"/>
      <c r="F1689" s="5015"/>
      <c r="G1689" s="5483"/>
      <c r="H1689" s="248"/>
    </row>
    <row r="1690" spans="3:8" s="314" customFormat="1" ht="15" customHeight="1" thickBot="1" x14ac:dyDescent="0.25">
      <c r="C1690" s="5428" t="s">
        <v>1044</v>
      </c>
      <c r="D1690" s="5429"/>
      <c r="E1690" s="5429"/>
      <c r="F1690" s="5429"/>
      <c r="G1690" s="5430"/>
      <c r="H1690" s="248"/>
    </row>
    <row r="1691" spans="3:8" s="314" customFormat="1" ht="15" customHeight="1" thickTop="1" x14ac:dyDescent="0.2">
      <c r="C1691" s="5668"/>
      <c r="D1691" s="5668"/>
      <c r="E1691" s="5668"/>
      <c r="F1691" s="900"/>
      <c r="G1691" s="900"/>
      <c r="H1691" s="248"/>
    </row>
    <row r="1692" spans="3:8" s="314" customFormat="1" ht="15" customHeight="1" thickBot="1" x14ac:dyDescent="0.25">
      <c r="C1692"/>
      <c r="D1692"/>
      <c r="E1692"/>
      <c r="F1692"/>
      <c r="G1692" s="1017"/>
      <c r="H1692" s="248"/>
    </row>
    <row r="1693" spans="3:8" s="314" customFormat="1" ht="15" customHeight="1" thickTop="1" x14ac:dyDescent="0.2">
      <c r="C1693" s="5411" t="s">
        <v>244</v>
      </c>
      <c r="D1693" s="5412"/>
      <c r="E1693" s="5412"/>
      <c r="F1693" s="5412"/>
      <c r="G1693" s="5413"/>
      <c r="H1693" s="248"/>
    </row>
    <row r="1694" spans="3:8" s="314" customFormat="1" ht="15" customHeight="1" x14ac:dyDescent="0.2">
      <c r="C1694" s="746" t="s">
        <v>373</v>
      </c>
      <c r="D1694" s="876"/>
      <c r="E1694" s="876"/>
      <c r="F1694" s="876"/>
      <c r="G1694" s="877"/>
      <c r="H1694" s="248"/>
    </row>
    <row r="1695" spans="3:8" s="314" customFormat="1" ht="15" customHeight="1" x14ac:dyDescent="0.2">
      <c r="C1695" s="5424" t="s">
        <v>245</v>
      </c>
      <c r="D1695" s="4947"/>
      <c r="E1695" s="4947"/>
      <c r="F1695" s="4947"/>
      <c r="G1695" s="5425"/>
      <c r="H1695" s="248"/>
    </row>
    <row r="1696" spans="3:8" s="314" customFormat="1" ht="15" customHeight="1" x14ac:dyDescent="0.2">
      <c r="C1696" s="892" t="s">
        <v>246</v>
      </c>
      <c r="D1696" s="893"/>
      <c r="E1696" s="1019"/>
      <c r="F1696" s="1019"/>
      <c r="G1696" s="894"/>
      <c r="H1696" s="248"/>
    </row>
    <row r="1697" spans="3:8" s="314" customFormat="1" ht="15" customHeight="1" x14ac:dyDescent="0.2">
      <c r="C1697" s="892" t="s">
        <v>1740</v>
      </c>
      <c r="D1697" s="893"/>
      <c r="E1697" s="1019"/>
      <c r="F1697" s="1019"/>
      <c r="G1697" s="894"/>
      <c r="H1697" s="248"/>
    </row>
    <row r="1698" spans="3:8" s="314" customFormat="1" ht="15" customHeight="1" x14ac:dyDescent="0.2">
      <c r="C1698" s="5424" t="s">
        <v>1741</v>
      </c>
      <c r="D1698" s="4947"/>
      <c r="E1698" s="4947"/>
      <c r="F1698" s="4947"/>
      <c r="G1698" s="5425"/>
      <c r="H1698" s="248"/>
    </row>
    <row r="1699" spans="3:8" s="314" customFormat="1" ht="15" customHeight="1" x14ac:dyDescent="0.2">
      <c r="C1699" s="5424" t="s">
        <v>1742</v>
      </c>
      <c r="D1699" s="4947"/>
      <c r="E1699" s="4947"/>
      <c r="F1699" s="4947"/>
      <c r="G1699" s="5425"/>
      <c r="H1699" s="248"/>
    </row>
    <row r="1700" spans="3:8" s="314" customFormat="1" ht="15" customHeight="1" x14ac:dyDescent="0.2">
      <c r="C1700" s="5424" t="s">
        <v>1743</v>
      </c>
      <c r="D1700" s="4947"/>
      <c r="E1700" s="4947"/>
      <c r="F1700" s="4947"/>
      <c r="G1700" s="5425"/>
      <c r="H1700" s="248"/>
    </row>
    <row r="1701" spans="3:8" s="314" customFormat="1" ht="15" customHeight="1" x14ac:dyDescent="0.2">
      <c r="C1701" s="902" t="s">
        <v>1744</v>
      </c>
      <c r="D1701" s="901" t="s">
        <v>1745</v>
      </c>
      <c r="E1701" s="5015" t="s">
        <v>1746</v>
      </c>
      <c r="F1701" s="5015"/>
      <c r="G1701" s="745"/>
      <c r="H1701" s="248"/>
    </row>
    <row r="1702" spans="3:8" s="314" customFormat="1" ht="15" customHeight="1" x14ac:dyDescent="0.2">
      <c r="C1702" s="902" t="s">
        <v>1747</v>
      </c>
      <c r="D1702" s="901" t="s">
        <v>1745</v>
      </c>
      <c r="E1702" s="5015" t="s">
        <v>1746</v>
      </c>
      <c r="F1702" s="5015"/>
      <c r="G1702" s="745"/>
      <c r="H1702" s="248"/>
    </row>
    <row r="1703" spans="3:8" s="314" customFormat="1" ht="15" customHeight="1" x14ac:dyDescent="0.2">
      <c r="C1703" s="5424" t="s">
        <v>1748</v>
      </c>
      <c r="D1703" s="4947"/>
      <c r="E1703" s="4947"/>
      <c r="F1703" s="4947"/>
      <c r="G1703" s="5425"/>
      <c r="H1703" s="248"/>
    </row>
    <row r="1704" spans="3:8" s="314" customFormat="1" ht="15" customHeight="1" x14ac:dyDescent="0.2">
      <c r="C1704" s="902" t="s">
        <v>1749</v>
      </c>
      <c r="D1704" s="1020" t="s">
        <v>1750</v>
      </c>
      <c r="E1704" s="5015" t="s">
        <v>1746</v>
      </c>
      <c r="F1704" s="5015"/>
      <c r="G1704" s="745"/>
      <c r="H1704" s="248"/>
    </row>
    <row r="1705" spans="3:8" s="314" customFormat="1" ht="15" customHeight="1" x14ac:dyDescent="0.2">
      <c r="C1705" s="5424"/>
      <c r="D1705" s="4947"/>
      <c r="E1705" s="4947"/>
      <c r="F1705" s="4947"/>
      <c r="G1705" s="5425"/>
      <c r="H1705" s="248"/>
    </row>
    <row r="1706" spans="3:8" s="314" customFormat="1" ht="15" customHeight="1" x14ac:dyDescent="0.2">
      <c r="C1706" s="1021" t="s">
        <v>374</v>
      </c>
      <c r="D1706" s="901"/>
      <c r="E1706" s="901"/>
      <c r="F1706" s="901"/>
      <c r="G1706" s="745"/>
      <c r="H1706" s="248"/>
    </row>
    <row r="1707" spans="3:8" s="314" customFormat="1" ht="15" customHeight="1" x14ac:dyDescent="0.2">
      <c r="C1707" s="5424" t="s">
        <v>1751</v>
      </c>
      <c r="D1707" s="4947"/>
      <c r="E1707" s="4947"/>
      <c r="F1707" s="4947"/>
      <c r="G1707" s="5425"/>
      <c r="H1707" s="248"/>
    </row>
    <row r="1708" spans="3:8" s="314" customFormat="1" ht="15" customHeight="1" x14ac:dyDescent="0.2">
      <c r="C1708" s="5424" t="s">
        <v>1752</v>
      </c>
      <c r="D1708" s="4947"/>
      <c r="E1708" s="4947"/>
      <c r="F1708" s="4947"/>
      <c r="G1708" s="5425"/>
      <c r="H1708" s="248"/>
    </row>
    <row r="1709" spans="3:8" s="314" customFormat="1" ht="15" customHeight="1" x14ac:dyDescent="0.2">
      <c r="C1709" s="5424" t="s">
        <v>1753</v>
      </c>
      <c r="D1709" s="4947"/>
      <c r="E1709" s="4947"/>
      <c r="F1709" s="4947"/>
      <c r="G1709" s="5425"/>
      <c r="H1709" s="248"/>
    </row>
    <row r="1710" spans="3:8" s="314" customFormat="1" ht="15" customHeight="1" x14ac:dyDescent="0.2">
      <c r="C1710" s="5424" t="s">
        <v>1215</v>
      </c>
      <c r="D1710" s="4947"/>
      <c r="E1710" s="4947"/>
      <c r="F1710" s="4947"/>
      <c r="G1710" s="5425"/>
      <c r="H1710" s="248"/>
    </row>
    <row r="1711" spans="3:8" s="314" customFormat="1" ht="15" customHeight="1" x14ac:dyDescent="0.2">
      <c r="C1711" s="5424" t="s">
        <v>1216</v>
      </c>
      <c r="D1711" s="4947"/>
      <c r="E1711" s="4947"/>
      <c r="F1711" s="4947"/>
      <c r="G1711" s="5425"/>
      <c r="H1711" s="248"/>
    </row>
    <row r="1712" spans="3:8" s="314" customFormat="1" ht="15" customHeight="1" x14ac:dyDescent="0.2">
      <c r="C1712" s="5424" t="s">
        <v>1217</v>
      </c>
      <c r="D1712" s="4947"/>
      <c r="E1712" s="4947"/>
      <c r="F1712" s="4947"/>
      <c r="G1712" s="5425"/>
      <c r="H1712" s="248"/>
    </row>
    <row r="1713" spans="3:12" s="314" customFormat="1" ht="15" customHeight="1" x14ac:dyDescent="0.2">
      <c r="C1713" s="5426" t="s">
        <v>1043</v>
      </c>
      <c r="D1713" s="4064"/>
      <c r="E1713" s="4064"/>
      <c r="F1713" s="4064"/>
      <c r="G1713" s="5427"/>
      <c r="H1713" s="248"/>
    </row>
    <row r="1714" spans="3:12" s="314" customFormat="1" ht="15" customHeight="1" thickBot="1" x14ac:dyDescent="0.25">
      <c r="C1714" s="5428" t="s">
        <v>1044</v>
      </c>
      <c r="D1714" s="5429"/>
      <c r="E1714" s="5429"/>
      <c r="F1714" s="5429"/>
      <c r="G1714" s="5430"/>
      <c r="H1714" s="248"/>
    </row>
    <row r="1715" spans="3:12" s="314" customFormat="1" ht="15" customHeight="1" thickTop="1" x14ac:dyDescent="0.3">
      <c r="C1715" s="5421"/>
      <c r="D1715" s="5421"/>
      <c r="E1715" s="5421"/>
      <c r="F1715" s="483"/>
      <c r="G1715" s="483"/>
      <c r="H1715" s="248"/>
    </row>
    <row r="1716" spans="3:12" s="314" customFormat="1" ht="15" customHeight="1" thickBot="1" x14ac:dyDescent="0.35">
      <c r="C1716" s="483"/>
      <c r="D1716" s="483"/>
      <c r="E1716" s="483"/>
      <c r="F1716" s="483"/>
      <c r="G1716" s="483"/>
      <c r="H1716" s="248"/>
    </row>
    <row r="1717" spans="3:12" s="314" customFormat="1" ht="15" customHeight="1" thickTop="1" x14ac:dyDescent="0.2">
      <c r="C1717" s="5472" t="s">
        <v>2592</v>
      </c>
      <c r="D1717" s="5473"/>
      <c r="E1717" s="5473"/>
      <c r="F1717" s="5473"/>
      <c r="G1717" s="5473"/>
      <c r="H1717" s="5473"/>
      <c r="I1717" s="5473"/>
      <c r="J1717" s="5473"/>
      <c r="K1717" s="5473"/>
      <c r="L1717" s="5474"/>
    </row>
    <row r="1718" spans="3:12" s="314" customFormat="1" ht="15" customHeight="1" x14ac:dyDescent="0.2">
      <c r="C1718" s="988" t="s">
        <v>2591</v>
      </c>
      <c r="D1718" s="876"/>
      <c r="E1718" s="876"/>
      <c r="F1718" s="876"/>
      <c r="G1718" s="898"/>
      <c r="H1718" s="712"/>
      <c r="I1718" s="712"/>
      <c r="J1718" s="712"/>
      <c r="K1718" s="712"/>
      <c r="L1718" s="989"/>
    </row>
    <row r="1719" spans="3:12" s="314" customFormat="1" ht="38.25" customHeight="1" x14ac:dyDescent="0.2">
      <c r="C1719" s="5436" t="s">
        <v>341</v>
      </c>
      <c r="D1719" s="4064"/>
      <c r="E1719" s="4064"/>
      <c r="F1719" s="4064"/>
      <c r="G1719" s="4064"/>
      <c r="H1719" s="4064"/>
      <c r="I1719" s="4064"/>
      <c r="J1719" s="4064"/>
      <c r="K1719" s="712"/>
      <c r="L1719" s="989"/>
    </row>
    <row r="1720" spans="3:12" s="314" customFormat="1" ht="15" customHeight="1" x14ac:dyDescent="0.2">
      <c r="C1720" s="5436" t="s">
        <v>652</v>
      </c>
      <c r="D1720" s="4064"/>
      <c r="E1720" s="4064"/>
      <c r="F1720" s="4064"/>
      <c r="G1720" s="4064"/>
      <c r="H1720" s="4064"/>
      <c r="I1720" s="4064"/>
      <c r="J1720" s="4064"/>
      <c r="K1720" s="712"/>
      <c r="L1720" s="989"/>
    </row>
    <row r="1721" spans="3:12" s="314" customFormat="1" ht="15" customHeight="1" x14ac:dyDescent="0.2">
      <c r="C1721" s="5436" t="s">
        <v>653</v>
      </c>
      <c r="D1721" s="4064"/>
      <c r="E1721" s="4064"/>
      <c r="F1721" s="4064"/>
      <c r="G1721" s="4064"/>
      <c r="H1721" s="4064"/>
      <c r="I1721" s="4064"/>
      <c r="J1721" s="4064"/>
      <c r="K1721" s="712"/>
      <c r="L1721" s="989"/>
    </row>
    <row r="1722" spans="3:12" s="314" customFormat="1" ht="15" customHeight="1" x14ac:dyDescent="0.2">
      <c r="C1722" s="991"/>
      <c r="D1722" s="893"/>
      <c r="E1722" s="893"/>
      <c r="F1722" s="893"/>
      <c r="G1722" s="992"/>
      <c r="H1722" s="712"/>
      <c r="I1722" s="712"/>
      <c r="J1722" s="712"/>
      <c r="K1722" s="712"/>
      <c r="L1722" s="989"/>
    </row>
    <row r="1723" spans="3:12" s="314" customFormat="1" ht="15" customHeight="1" x14ac:dyDescent="0.2">
      <c r="C1723" s="988" t="s">
        <v>654</v>
      </c>
      <c r="D1723" s="893"/>
      <c r="E1723" s="893"/>
      <c r="F1723" s="893"/>
      <c r="G1723" s="992"/>
      <c r="H1723" s="712"/>
      <c r="I1723" s="712"/>
      <c r="J1723" s="712"/>
      <c r="K1723" s="712"/>
      <c r="L1723" s="989"/>
    </row>
    <row r="1724" spans="3:12" s="314" customFormat="1" ht="15" customHeight="1" thickBot="1" x14ac:dyDescent="0.25">
      <c r="C1724" s="991"/>
      <c r="D1724" s="893"/>
      <c r="E1724" s="893"/>
      <c r="F1724" s="893"/>
      <c r="G1724" s="992"/>
      <c r="H1724" s="712"/>
      <c r="I1724" s="712"/>
      <c r="J1724" s="712"/>
      <c r="K1724" s="712"/>
      <c r="L1724" s="989"/>
    </row>
    <row r="1725" spans="3:12" s="314" customFormat="1" ht="15" customHeight="1" thickBot="1" x14ac:dyDescent="0.25">
      <c r="C1725" s="5603" t="s">
        <v>655</v>
      </c>
      <c r="D1725" s="5604"/>
      <c r="E1725" s="5604"/>
      <c r="F1725" s="5604"/>
      <c r="G1725" s="5604"/>
      <c r="H1725" s="5604"/>
      <c r="I1725" s="5604"/>
      <c r="J1725" s="5605"/>
      <c r="K1725" s="5673" t="s">
        <v>656</v>
      </c>
      <c r="L1725" s="5674"/>
    </row>
    <row r="1726" spans="3:12" s="314" customFormat="1" ht="15" customHeight="1" x14ac:dyDescent="0.2">
      <c r="C1726" s="993" t="s">
        <v>657</v>
      </c>
      <c r="D1726" s="994" t="s">
        <v>658</v>
      </c>
      <c r="E1726" s="994" t="s">
        <v>659</v>
      </c>
      <c r="F1726" s="994" t="s">
        <v>660</v>
      </c>
      <c r="G1726" s="994" t="s">
        <v>661</v>
      </c>
      <c r="H1726" s="994" t="s">
        <v>662</v>
      </c>
      <c r="I1726" s="994" t="s">
        <v>663</v>
      </c>
      <c r="J1726" s="995" t="s">
        <v>664</v>
      </c>
      <c r="K1726" s="5664" t="s">
        <v>665</v>
      </c>
      <c r="L1726" s="5665"/>
    </row>
    <row r="1727" spans="3:12" s="314" customFormat="1" ht="15" customHeight="1" thickBot="1" x14ac:dyDescent="0.25">
      <c r="C1727" s="996">
        <v>0.18890000000000001</v>
      </c>
      <c r="D1727" s="997">
        <v>0.28000000000000003</v>
      </c>
      <c r="E1727" s="997">
        <v>0.28000000000000003</v>
      </c>
      <c r="F1727" s="997">
        <v>0.28000000000000003</v>
      </c>
      <c r="G1727" s="998">
        <v>0.28000000000000003</v>
      </c>
      <c r="H1727" s="997">
        <v>0.47</v>
      </c>
      <c r="I1727" s="997">
        <v>0.94</v>
      </c>
      <c r="J1727" s="999">
        <v>4.49</v>
      </c>
      <c r="K1727" s="5671">
        <v>0.1</v>
      </c>
      <c r="L1727" s="5672"/>
    </row>
    <row r="1728" spans="3:12" s="314" customFormat="1" ht="27.75" customHeight="1" x14ac:dyDescent="0.2">
      <c r="C1728" s="5666" t="s">
        <v>995</v>
      </c>
      <c r="D1728" s="5667"/>
      <c r="E1728" s="5590" t="s">
        <v>666</v>
      </c>
      <c r="F1728" s="5590"/>
      <c r="G1728" s="1000" t="s">
        <v>971</v>
      </c>
      <c r="H1728" s="1000" t="s">
        <v>667</v>
      </c>
      <c r="I1728" s="1000" t="s">
        <v>668</v>
      </c>
      <c r="J1728" s="1000" t="s">
        <v>669</v>
      </c>
      <c r="K1728" s="1001" t="s">
        <v>670</v>
      </c>
      <c r="L1728" s="1002" t="s">
        <v>671</v>
      </c>
    </row>
    <row r="1729" spans="3:12" s="314" customFormat="1" ht="15" customHeight="1" x14ac:dyDescent="0.2">
      <c r="C1729" s="5586" t="s">
        <v>672</v>
      </c>
      <c r="D1729" s="5587"/>
      <c r="E1729" s="5587" t="s">
        <v>673</v>
      </c>
      <c r="F1729" s="5587"/>
      <c r="G1729" s="1003">
        <v>0.04</v>
      </c>
      <c r="H1729" s="1003">
        <v>0.15</v>
      </c>
      <c r="I1729" s="1003">
        <v>0.15</v>
      </c>
      <c r="J1729" s="1003">
        <v>0.12</v>
      </c>
      <c r="K1729" s="1003">
        <v>0.05</v>
      </c>
      <c r="L1729" s="1004">
        <v>0.06</v>
      </c>
    </row>
    <row r="1730" spans="3:12" s="314" customFormat="1" ht="15" customHeight="1" x14ac:dyDescent="0.2">
      <c r="C1730" s="5586" t="s">
        <v>674</v>
      </c>
      <c r="D1730" s="5587"/>
      <c r="E1730" s="5587" t="s">
        <v>673</v>
      </c>
      <c r="F1730" s="5587"/>
      <c r="G1730" s="1003">
        <v>0.04</v>
      </c>
      <c r="H1730" s="1003">
        <v>0.15</v>
      </c>
      <c r="I1730" s="1003">
        <v>0.15</v>
      </c>
      <c r="J1730" s="1003">
        <v>0.12</v>
      </c>
      <c r="K1730" s="1003">
        <v>0.05</v>
      </c>
      <c r="L1730" s="1004">
        <v>0.06</v>
      </c>
    </row>
    <row r="1731" spans="3:12" s="314" customFormat="1" ht="15" customHeight="1" x14ac:dyDescent="0.2">
      <c r="C1731" s="5586" t="s">
        <v>675</v>
      </c>
      <c r="D1731" s="5587"/>
      <c r="E1731" s="5587" t="s">
        <v>673</v>
      </c>
      <c r="F1731" s="5587"/>
      <c r="G1731" s="1003">
        <v>0.04</v>
      </c>
      <c r="H1731" s="1003">
        <v>0.15</v>
      </c>
      <c r="I1731" s="1003">
        <v>0.15</v>
      </c>
      <c r="J1731" s="1003">
        <v>0.12</v>
      </c>
      <c r="K1731" s="1003">
        <v>0.05</v>
      </c>
      <c r="L1731" s="1004">
        <v>0.06</v>
      </c>
    </row>
    <row r="1732" spans="3:12" s="314" customFormat="1" ht="15" customHeight="1" thickBot="1" x14ac:dyDescent="0.25">
      <c r="C1732" s="5588" t="s">
        <v>1970</v>
      </c>
      <c r="D1732" s="5589"/>
      <c r="E1732" s="5589"/>
      <c r="F1732" s="5589"/>
      <c r="G1732" s="5589"/>
      <c r="H1732" s="714"/>
      <c r="I1732" s="714"/>
      <c r="J1732" s="714"/>
      <c r="K1732" s="714"/>
      <c r="L1732" s="1005"/>
    </row>
    <row r="1733" spans="3:12" s="314" customFormat="1" ht="15" customHeight="1" x14ac:dyDescent="0.2">
      <c r="C1733" s="991"/>
      <c r="D1733" s="893"/>
      <c r="E1733" s="893"/>
      <c r="F1733" s="893"/>
      <c r="G1733" s="992"/>
      <c r="H1733" s="712"/>
      <c r="I1733" s="712"/>
      <c r="J1733" s="712"/>
      <c r="K1733" s="712"/>
      <c r="L1733" s="989"/>
    </row>
    <row r="1734" spans="3:12" s="314" customFormat="1" ht="15" customHeight="1" x14ac:dyDescent="0.2">
      <c r="C1734" s="991" t="s">
        <v>676</v>
      </c>
      <c r="D1734" s="893"/>
      <c r="E1734" s="893"/>
      <c r="F1734" s="893"/>
      <c r="G1734" s="992"/>
      <c r="H1734" s="712"/>
      <c r="I1734" s="712"/>
      <c r="J1734" s="712"/>
      <c r="K1734" s="715"/>
      <c r="L1734" s="989"/>
    </row>
    <row r="1735" spans="3:12" s="314" customFormat="1" ht="15" customHeight="1" x14ac:dyDescent="0.2">
      <c r="C1735" s="991"/>
      <c r="D1735" s="893"/>
      <c r="E1735" s="893"/>
      <c r="F1735" s="893"/>
      <c r="G1735" s="992"/>
      <c r="H1735" s="712"/>
      <c r="I1735" s="712"/>
      <c r="J1735" s="712"/>
      <c r="K1735" s="712"/>
      <c r="L1735" s="989"/>
    </row>
    <row r="1736" spans="3:12" s="314" customFormat="1" ht="15" customHeight="1" x14ac:dyDescent="0.2">
      <c r="C1736" s="988" t="s">
        <v>677</v>
      </c>
      <c r="D1736" s="893"/>
      <c r="E1736" s="893"/>
      <c r="F1736" s="893"/>
      <c r="G1736" s="992"/>
      <c r="H1736" s="712"/>
      <c r="I1736" s="712"/>
      <c r="J1736" s="712"/>
      <c r="K1736" s="712"/>
      <c r="L1736" s="989"/>
    </row>
    <row r="1737" spans="3:12" s="314" customFormat="1" ht="15" customHeight="1" x14ac:dyDescent="0.2">
      <c r="C1737" s="988"/>
      <c r="D1737" s="893"/>
      <c r="E1737" s="893"/>
      <c r="F1737" s="893"/>
      <c r="G1737" s="992"/>
      <c r="H1737" s="712"/>
      <c r="I1737" s="712"/>
      <c r="J1737" s="712"/>
      <c r="K1737" s="712"/>
      <c r="L1737" s="989"/>
    </row>
    <row r="1738" spans="3:12" s="314" customFormat="1" ht="15" customHeight="1" x14ac:dyDescent="0.2">
      <c r="C1738" s="5443" t="s">
        <v>2341</v>
      </c>
      <c r="D1738" s="4036"/>
      <c r="E1738" s="4036"/>
      <c r="F1738" s="4036"/>
      <c r="G1738" s="4036"/>
      <c r="H1738" s="4036"/>
      <c r="I1738" s="4036"/>
      <c r="J1738" s="4036"/>
      <c r="K1738" s="4036"/>
      <c r="L1738" s="989"/>
    </row>
    <row r="1739" spans="3:12" s="314" customFormat="1" ht="15" customHeight="1" thickBot="1" x14ac:dyDescent="0.25">
      <c r="C1739" s="1006"/>
      <c r="D1739" s="900"/>
      <c r="E1739" s="900"/>
      <c r="F1739" s="900"/>
      <c r="G1739" s="900"/>
      <c r="H1739" s="900"/>
      <c r="I1739" s="900"/>
      <c r="J1739" s="900"/>
      <c r="K1739" s="900"/>
      <c r="L1739" s="989"/>
    </row>
    <row r="1740" spans="3:12" s="314" customFormat="1" ht="15" customHeight="1" x14ac:dyDescent="0.2">
      <c r="C1740" s="1007"/>
      <c r="D1740" s="906" t="s">
        <v>2342</v>
      </c>
      <c r="E1740" s="906" t="s">
        <v>2343</v>
      </c>
      <c r="F1740" s="1008" t="s">
        <v>2344</v>
      </c>
      <c r="G1740" s="900"/>
      <c r="H1740" s="900"/>
      <c r="I1740" s="900"/>
      <c r="J1740" s="900"/>
      <c r="K1740" s="900"/>
      <c r="L1740" s="989"/>
    </row>
    <row r="1741" spans="3:12" s="314" customFormat="1" ht="15" customHeight="1" x14ac:dyDescent="0.2">
      <c r="C1741" s="1009" t="s">
        <v>2345</v>
      </c>
      <c r="D1741" s="972">
        <v>9.9</v>
      </c>
      <c r="E1741" s="972">
        <v>25</v>
      </c>
      <c r="F1741" s="5679" t="s">
        <v>2346</v>
      </c>
      <c r="G1741" s="900"/>
      <c r="H1741" s="900"/>
      <c r="I1741" s="900"/>
      <c r="J1741" s="900"/>
      <c r="K1741" s="900"/>
      <c r="L1741" s="989"/>
    </row>
    <row r="1742" spans="3:12" s="314" customFormat="1" ht="15" customHeight="1" x14ac:dyDescent="0.2">
      <c r="C1742" s="1009" t="s">
        <v>2347</v>
      </c>
      <c r="D1742" s="972">
        <v>14.99</v>
      </c>
      <c r="E1742" s="972">
        <v>40</v>
      </c>
      <c r="F1742" s="5679"/>
      <c r="G1742" s="900"/>
      <c r="H1742" s="900"/>
      <c r="I1742" s="900"/>
      <c r="J1742" s="900"/>
      <c r="K1742" s="900"/>
      <c r="L1742" s="989"/>
    </row>
    <row r="1743" spans="3:12" s="314" customFormat="1" ht="15" customHeight="1" x14ac:dyDescent="0.2">
      <c r="C1743" s="1009" t="s">
        <v>2348</v>
      </c>
      <c r="D1743" s="972">
        <v>24.99</v>
      </c>
      <c r="E1743" s="972">
        <v>90</v>
      </c>
      <c r="F1743" s="5679"/>
      <c r="G1743" s="900"/>
      <c r="H1743" s="900"/>
      <c r="I1743" s="900"/>
      <c r="J1743" s="900"/>
      <c r="K1743" s="900"/>
      <c r="L1743" s="989"/>
    </row>
    <row r="1744" spans="3:12" s="314" customFormat="1" ht="15" customHeight="1" thickBot="1" x14ac:dyDescent="0.25">
      <c r="C1744" s="5591" t="s">
        <v>2349</v>
      </c>
      <c r="D1744" s="5521"/>
      <c r="E1744" s="5521"/>
      <c r="F1744" s="5554"/>
      <c r="G1744" s="900"/>
      <c r="H1744" s="900"/>
      <c r="I1744" s="900"/>
      <c r="J1744" s="900"/>
      <c r="K1744" s="900"/>
      <c r="L1744" s="989"/>
    </row>
    <row r="1745" spans="3:12" s="314" customFormat="1" ht="15" customHeight="1" x14ac:dyDescent="0.2">
      <c r="C1745" s="1006"/>
      <c r="D1745" s="900"/>
      <c r="E1745" s="900"/>
      <c r="F1745" s="900"/>
      <c r="G1745" s="900"/>
      <c r="H1745" s="900"/>
      <c r="I1745" s="900"/>
      <c r="J1745" s="900"/>
      <c r="K1745" s="900"/>
      <c r="L1745" s="989"/>
    </row>
    <row r="1746" spans="3:12" s="314" customFormat="1" ht="15" customHeight="1" x14ac:dyDescent="0.2">
      <c r="C1746" s="5443" t="s">
        <v>2350</v>
      </c>
      <c r="D1746" s="4036"/>
      <c r="E1746" s="4036"/>
      <c r="F1746" s="4036"/>
      <c r="G1746" s="4036"/>
      <c r="H1746" s="4036"/>
      <c r="I1746" s="4036"/>
      <c r="J1746" s="4036"/>
      <c r="K1746" s="900"/>
      <c r="L1746" s="989"/>
    </row>
    <row r="1747" spans="3:12" s="314" customFormat="1" ht="15" customHeight="1" x14ac:dyDescent="0.2">
      <c r="C1747" s="1006"/>
      <c r="D1747" s="900"/>
      <c r="E1747" s="900"/>
      <c r="F1747" s="900"/>
      <c r="G1747" s="900"/>
      <c r="H1747" s="900"/>
      <c r="I1747" s="900"/>
      <c r="J1747" s="900"/>
      <c r="K1747" s="900"/>
      <c r="L1747" s="989"/>
    </row>
    <row r="1748" spans="3:12" s="314" customFormat="1" ht="15" customHeight="1" x14ac:dyDescent="0.2">
      <c r="C1748" s="1006"/>
      <c r="D1748" s="4411" t="s">
        <v>2351</v>
      </c>
      <c r="E1748" s="4036"/>
      <c r="F1748" s="900"/>
      <c r="G1748" s="900"/>
      <c r="H1748" s="900"/>
      <c r="I1748" s="900"/>
      <c r="J1748" s="900"/>
      <c r="K1748" s="900"/>
      <c r="L1748" s="989"/>
    </row>
    <row r="1749" spans="3:12" s="314" customFormat="1" ht="15" customHeight="1" x14ac:dyDescent="0.2">
      <c r="C1749" s="1006"/>
      <c r="D1749" s="4411" t="s">
        <v>2352</v>
      </c>
      <c r="E1749" s="4036"/>
      <c r="F1749" s="900"/>
      <c r="G1749" s="900"/>
      <c r="H1749" s="900"/>
      <c r="I1749" s="900"/>
      <c r="J1749" s="900"/>
      <c r="K1749" s="900"/>
      <c r="L1749" s="989"/>
    </row>
    <row r="1750" spans="3:12" s="314" customFormat="1" ht="15" customHeight="1" x14ac:dyDescent="0.2">
      <c r="C1750" s="1006"/>
      <c r="D1750" s="4411" t="s">
        <v>2353</v>
      </c>
      <c r="E1750" s="4036"/>
      <c r="F1750" s="900"/>
      <c r="G1750" s="900"/>
      <c r="H1750" s="900"/>
      <c r="I1750" s="900"/>
      <c r="J1750" s="900"/>
      <c r="K1750" s="900"/>
      <c r="L1750" s="989"/>
    </row>
    <row r="1751" spans="3:12" s="314" customFormat="1" ht="15" customHeight="1" x14ac:dyDescent="0.2">
      <c r="C1751" s="1006"/>
      <c r="D1751" s="900"/>
      <c r="E1751" s="900"/>
      <c r="F1751" s="900"/>
      <c r="G1751" s="900"/>
      <c r="H1751" s="900"/>
      <c r="I1751" s="900"/>
      <c r="J1751" s="900"/>
      <c r="K1751" s="900"/>
      <c r="L1751" s="989"/>
    </row>
    <row r="1752" spans="3:12" s="314" customFormat="1" ht="15" customHeight="1" x14ac:dyDescent="0.2">
      <c r="C1752" s="5443" t="s">
        <v>2354</v>
      </c>
      <c r="D1752" s="4036"/>
      <c r="E1752" s="4036"/>
      <c r="F1752" s="4036"/>
      <c r="G1752" s="4036"/>
      <c r="H1752" s="4036"/>
      <c r="I1752" s="4036"/>
      <c r="J1752" s="4036"/>
      <c r="K1752" s="4036"/>
      <c r="L1752" s="989"/>
    </row>
    <row r="1753" spans="3:12" s="314" customFormat="1" ht="15" customHeight="1" x14ac:dyDescent="0.2">
      <c r="C1753" s="5436" t="s">
        <v>2355</v>
      </c>
      <c r="D1753" s="4064"/>
      <c r="E1753" s="4064"/>
      <c r="F1753" s="4064"/>
      <c r="G1753" s="4064"/>
      <c r="H1753" s="4064"/>
      <c r="I1753" s="4064"/>
      <c r="J1753" s="4064"/>
      <c r="K1753" s="4064"/>
      <c r="L1753" s="989"/>
    </row>
    <row r="1754" spans="3:12" s="314" customFormat="1" ht="30.75" customHeight="1" x14ac:dyDescent="0.2">
      <c r="C1754" s="5436" t="s">
        <v>1018</v>
      </c>
      <c r="D1754" s="4064"/>
      <c r="E1754" s="4064"/>
      <c r="F1754" s="4064"/>
      <c r="G1754" s="4064"/>
      <c r="H1754" s="4064"/>
      <c r="I1754" s="4064"/>
      <c r="J1754" s="4064"/>
      <c r="K1754" s="4064"/>
      <c r="L1754" s="989"/>
    </row>
    <row r="1755" spans="3:12" s="314" customFormat="1" ht="15" customHeight="1" x14ac:dyDescent="0.2">
      <c r="C1755" s="5436" t="s">
        <v>1019</v>
      </c>
      <c r="D1755" s="4064"/>
      <c r="E1755" s="4064"/>
      <c r="F1755" s="4064"/>
      <c r="G1755" s="4064"/>
      <c r="H1755" s="4064"/>
      <c r="I1755" s="4064"/>
      <c r="J1755" s="4064"/>
      <c r="K1755" s="4064"/>
      <c r="L1755" s="989"/>
    </row>
    <row r="1756" spans="3:12" s="314" customFormat="1" ht="15" customHeight="1" x14ac:dyDescent="0.2">
      <c r="C1756" s="5436" t="s">
        <v>1020</v>
      </c>
      <c r="D1756" s="4064"/>
      <c r="E1756" s="4064"/>
      <c r="F1756" s="4064"/>
      <c r="G1756" s="4064"/>
      <c r="H1756" s="4064"/>
      <c r="I1756" s="4064"/>
      <c r="J1756" s="4064"/>
      <c r="K1756" s="4064"/>
      <c r="L1756" s="989"/>
    </row>
    <row r="1757" spans="3:12" s="314" customFormat="1" ht="15" customHeight="1" x14ac:dyDescent="0.2">
      <c r="C1757" s="5436" t="s">
        <v>1021</v>
      </c>
      <c r="D1757" s="4064"/>
      <c r="E1757" s="4064"/>
      <c r="F1757" s="4064"/>
      <c r="G1757" s="4064"/>
      <c r="H1757" s="4064"/>
      <c r="I1757" s="4064"/>
      <c r="J1757" s="4064"/>
      <c r="K1757" s="4064"/>
      <c r="L1757" s="989"/>
    </row>
    <row r="1758" spans="3:12" s="314" customFormat="1" ht="15" customHeight="1" x14ac:dyDescent="0.2">
      <c r="C1758" s="5436" t="s">
        <v>1022</v>
      </c>
      <c r="D1758" s="4064"/>
      <c r="E1758" s="4064"/>
      <c r="F1758" s="4064"/>
      <c r="G1758" s="4064"/>
      <c r="H1758" s="4064"/>
      <c r="I1758" s="4064"/>
      <c r="J1758" s="4064"/>
      <c r="K1758" s="4064"/>
      <c r="L1758" s="989"/>
    </row>
    <row r="1759" spans="3:12" s="314" customFormat="1" ht="15" customHeight="1" x14ac:dyDescent="0.2">
      <c r="C1759" s="5517" t="s">
        <v>1023</v>
      </c>
      <c r="D1759" s="5062"/>
      <c r="E1759" s="5062"/>
      <c r="F1759" s="903"/>
      <c r="G1759" s="903"/>
      <c r="H1759" s="903"/>
      <c r="I1759" s="903"/>
      <c r="J1759" s="903"/>
      <c r="K1759" s="903"/>
      <c r="L1759" s="989"/>
    </row>
    <row r="1760" spans="3:12" s="314" customFormat="1" ht="15" customHeight="1" x14ac:dyDescent="0.2">
      <c r="C1760" s="5436" t="s">
        <v>1024</v>
      </c>
      <c r="D1760" s="4085"/>
      <c r="E1760" s="4085"/>
      <c r="F1760" s="4085"/>
      <c r="G1760" s="4085"/>
      <c r="H1760" s="4085"/>
      <c r="I1760" s="4085"/>
      <c r="J1760" s="4085"/>
      <c r="K1760" s="4085"/>
      <c r="L1760" s="989"/>
    </row>
    <row r="1761" spans="3:12" s="314" customFormat="1" ht="15" customHeight="1" x14ac:dyDescent="0.2">
      <c r="C1761" s="990"/>
      <c r="D1761" s="903"/>
      <c r="E1761" s="903"/>
      <c r="F1761" s="903"/>
      <c r="G1761" s="903"/>
      <c r="H1761" s="903"/>
      <c r="I1761" s="903"/>
      <c r="J1761" s="903"/>
      <c r="K1761" s="903"/>
      <c r="L1761" s="989"/>
    </row>
    <row r="1762" spans="3:12" s="314" customFormat="1" ht="15" customHeight="1" x14ac:dyDescent="0.2">
      <c r="C1762" s="5683" t="s">
        <v>1025</v>
      </c>
      <c r="D1762" s="4036"/>
      <c r="E1762" s="4036"/>
      <c r="F1762" s="4036"/>
      <c r="G1762" s="4036"/>
      <c r="H1762" s="4036"/>
      <c r="I1762" s="4036"/>
      <c r="J1762" s="4036"/>
      <c r="K1762" s="4036"/>
      <c r="L1762" s="989"/>
    </row>
    <row r="1763" spans="3:12" s="314" customFormat="1" ht="15" customHeight="1" x14ac:dyDescent="0.2">
      <c r="C1763" s="1010"/>
      <c r="D1763" s="712"/>
      <c r="E1763" s="712"/>
      <c r="F1763" s="712"/>
      <c r="G1763" s="772"/>
      <c r="H1763" s="712"/>
      <c r="I1763" s="712"/>
      <c r="J1763" s="712"/>
      <c r="K1763" s="712"/>
      <c r="L1763" s="989"/>
    </row>
    <row r="1764" spans="3:12" s="314" customFormat="1" ht="15" customHeight="1" x14ac:dyDescent="0.2">
      <c r="C1764" s="1010" t="s">
        <v>1026</v>
      </c>
      <c r="D1764" s="712"/>
      <c r="E1764" s="712"/>
      <c r="F1764" s="712"/>
      <c r="G1764" s="772"/>
      <c r="H1764" s="712"/>
      <c r="I1764" s="712"/>
      <c r="J1764" s="712"/>
      <c r="K1764" s="712"/>
      <c r="L1764" s="989"/>
    </row>
    <row r="1765" spans="3:12" s="314" customFormat="1" ht="15" customHeight="1" thickBot="1" x14ac:dyDescent="0.25">
      <c r="C1765" s="5684"/>
      <c r="D1765" s="5685"/>
      <c r="E1765" s="5685"/>
      <c r="F1765" s="5685"/>
      <c r="G1765" s="5685"/>
      <c r="H1765" s="1011"/>
      <c r="I1765" s="1011"/>
      <c r="J1765" s="1011"/>
      <c r="K1765" s="1011"/>
      <c r="L1765" s="1012"/>
    </row>
    <row r="1766" spans="3:12" s="314" customFormat="1" ht="15" customHeight="1" thickTop="1" x14ac:dyDescent="0.3">
      <c r="C1766" s="5445"/>
      <c r="D1766" s="5445"/>
      <c r="E1766" s="5445"/>
      <c r="F1766" s="483"/>
      <c r="G1766" s="483"/>
      <c r="H1766" s="248"/>
    </row>
    <row r="1767" spans="3:12" s="314" customFormat="1" ht="15" customHeight="1" thickBot="1" x14ac:dyDescent="0.35">
      <c r="C1767" s="483"/>
      <c r="D1767" s="483"/>
      <c r="E1767" s="483"/>
      <c r="F1767" s="483"/>
      <c r="G1767" s="483"/>
      <c r="H1767" s="248"/>
    </row>
    <row r="1768" spans="3:12" s="314" customFormat="1" ht="15" customHeight="1" thickTop="1" x14ac:dyDescent="0.2">
      <c r="C1768" s="5411" t="s">
        <v>933</v>
      </c>
      <c r="D1768" s="5412"/>
      <c r="E1768" s="5412"/>
      <c r="F1768" s="5412"/>
      <c r="G1768" s="5413"/>
      <c r="H1768" s="248"/>
    </row>
    <row r="1769" spans="3:12" s="314" customFormat="1" ht="15" customHeight="1" thickBot="1" x14ac:dyDescent="0.25">
      <c r="C1769" s="746"/>
      <c r="D1769" s="876"/>
      <c r="E1769" s="876"/>
      <c r="F1769" s="876"/>
      <c r="G1769" s="877"/>
      <c r="H1769" s="248"/>
    </row>
    <row r="1770" spans="3:12" s="314" customFormat="1" ht="15" customHeight="1" x14ac:dyDescent="0.2">
      <c r="C1770" s="878" t="s">
        <v>903</v>
      </c>
      <c r="D1770" s="879" t="s">
        <v>904</v>
      </c>
      <c r="E1770" s="880" t="s">
        <v>382</v>
      </c>
      <c r="F1770" s="881" t="s">
        <v>905</v>
      </c>
      <c r="G1770" s="882"/>
      <c r="H1770" s="248"/>
    </row>
    <row r="1771" spans="3:12" s="314" customFormat="1" ht="15" customHeight="1" x14ac:dyDescent="0.2">
      <c r="C1771" s="883" t="s">
        <v>2228</v>
      </c>
      <c r="D1771">
        <v>1200</v>
      </c>
      <c r="E1771" s="884">
        <v>19</v>
      </c>
      <c r="F1771" s="885">
        <v>0.1</v>
      </c>
      <c r="G1771" s="882"/>
      <c r="H1771" s="248"/>
    </row>
    <row r="1772" spans="3:12" s="314" customFormat="1" ht="15" customHeight="1" x14ac:dyDescent="0.2">
      <c r="C1772" s="883" t="s">
        <v>2229</v>
      </c>
      <c r="D1772" s="886" t="s">
        <v>2230</v>
      </c>
      <c r="E1772" s="884">
        <v>29</v>
      </c>
      <c r="F1772" s="885" t="s">
        <v>1534</v>
      </c>
      <c r="G1772" s="882"/>
      <c r="H1772" s="248"/>
    </row>
    <row r="1773" spans="3:12" s="314" customFormat="1" ht="15" customHeight="1" x14ac:dyDescent="0.2">
      <c r="C1773" s="887" t="s">
        <v>2231</v>
      </c>
      <c r="D1773" s="886" t="s">
        <v>2232</v>
      </c>
      <c r="E1773" s="884">
        <v>49</v>
      </c>
      <c r="F1773" s="885" t="s">
        <v>1534</v>
      </c>
      <c r="G1773" s="882"/>
      <c r="H1773" s="248"/>
    </row>
    <row r="1774" spans="3:12" s="314" customFormat="1" ht="15" customHeight="1" x14ac:dyDescent="0.2">
      <c r="C1774" s="888" t="s">
        <v>2233</v>
      </c>
      <c r="D1774" s="889"/>
      <c r="E1774" s="890"/>
      <c r="F1774" s="891"/>
      <c r="G1774" s="882"/>
      <c r="H1774" s="248"/>
    </row>
    <row r="1775" spans="3:12" s="314" customFormat="1" ht="15" customHeight="1" thickBot="1" x14ac:dyDescent="0.25">
      <c r="C1775" s="5592" t="s">
        <v>1535</v>
      </c>
      <c r="D1775" s="4381"/>
      <c r="E1775" s="4381"/>
      <c r="F1775" s="5593"/>
      <c r="G1775" s="745"/>
      <c r="H1775" s="248"/>
    </row>
    <row r="1776" spans="3:12" s="314" customFormat="1" ht="15" customHeight="1" x14ac:dyDescent="0.2">
      <c r="C1776" s="5534" t="s">
        <v>1277</v>
      </c>
      <c r="D1776" s="5536"/>
      <c r="E1776" s="5536"/>
      <c r="F1776" s="5536"/>
      <c r="G1776" s="5537"/>
      <c r="H1776" s="248"/>
    </row>
    <row r="1777" spans="3:8" s="314" customFormat="1" ht="15" customHeight="1" x14ac:dyDescent="0.2">
      <c r="C1777" s="5571" t="s">
        <v>2234</v>
      </c>
      <c r="D1777" s="4036"/>
      <c r="E1777" s="4036"/>
      <c r="F1777" s="4036"/>
      <c r="G1777" s="5425"/>
      <c r="H1777" s="248"/>
    </row>
    <row r="1778" spans="3:8" s="314" customFormat="1" ht="15" customHeight="1" x14ac:dyDescent="0.2">
      <c r="C1778" s="892" t="s">
        <v>2235</v>
      </c>
      <c r="D1778" s="893"/>
      <c r="E1778" s="893"/>
      <c r="F1778" s="893"/>
      <c r="G1778" s="894"/>
      <c r="H1778" s="248"/>
    </row>
    <row r="1779" spans="3:8" s="314" customFormat="1" ht="15" customHeight="1" thickBot="1" x14ac:dyDescent="0.25">
      <c r="C1779" s="895" t="s">
        <v>2236</v>
      </c>
      <c r="D1779" s="896"/>
      <c r="E1779" s="896"/>
      <c r="F1779" s="896"/>
      <c r="G1779" s="897"/>
      <c r="H1779" s="248"/>
    </row>
    <row r="1780" spans="3:8" s="314" customFormat="1" ht="15" customHeight="1" thickTop="1" x14ac:dyDescent="0.3">
      <c r="C1780" s="4106"/>
      <c r="D1780" s="4106"/>
      <c r="E1780" s="4106"/>
      <c r="F1780" s="483"/>
      <c r="G1780" s="483"/>
      <c r="H1780" s="248"/>
    </row>
    <row r="1781" spans="3:8" s="314" customFormat="1" ht="15" customHeight="1" thickBot="1" x14ac:dyDescent="0.35">
      <c r="C1781" s="483"/>
      <c r="D1781" s="483"/>
      <c r="E1781" s="483"/>
      <c r="F1781" s="483"/>
      <c r="G1781" s="483"/>
      <c r="H1781" s="248"/>
    </row>
    <row r="1782" spans="3:8" s="314" customFormat="1" ht="15" customHeight="1" thickTop="1" x14ac:dyDescent="0.3">
      <c r="C1782" s="5618" t="s">
        <v>74</v>
      </c>
      <c r="D1782" s="5619"/>
      <c r="E1782" s="5619"/>
      <c r="F1782" s="5620"/>
      <c r="G1782" s="483"/>
      <c r="H1782" s="248"/>
    </row>
    <row r="1783" spans="3:8" s="314" customFormat="1" ht="15" customHeight="1" x14ac:dyDescent="0.3">
      <c r="C1783" s="746" t="s">
        <v>75</v>
      </c>
      <c r="D1783" s="712"/>
      <c r="E1783" s="712"/>
      <c r="F1783" s="715"/>
      <c r="G1783" s="483"/>
      <c r="H1783" s="248"/>
    </row>
    <row r="1784" spans="3:8" s="314" customFormat="1" ht="15" customHeight="1" x14ac:dyDescent="0.3">
      <c r="C1784" s="5510" t="s">
        <v>2044</v>
      </c>
      <c r="D1784" s="4036"/>
      <c r="E1784" s="4036"/>
      <c r="F1784" s="5425"/>
      <c r="G1784" s="483"/>
      <c r="H1784" s="248"/>
    </row>
    <row r="1785" spans="3:8" s="314" customFormat="1" ht="15" customHeight="1" x14ac:dyDescent="0.3">
      <c r="C1785" s="5510" t="s">
        <v>2208</v>
      </c>
      <c r="D1785" s="4036"/>
      <c r="E1785" s="4036"/>
      <c r="F1785" s="5425"/>
      <c r="G1785" s="483"/>
      <c r="H1785" s="248"/>
    </row>
    <row r="1786" spans="3:8" s="314" customFormat="1" ht="15" customHeight="1" x14ac:dyDescent="0.3">
      <c r="C1786" s="746" t="s">
        <v>2209</v>
      </c>
      <c r="D1786" s="712"/>
      <c r="E1786" s="712"/>
      <c r="F1786" s="715"/>
      <c r="G1786" s="483"/>
      <c r="H1786" s="248"/>
    </row>
    <row r="1787" spans="3:8" s="314" customFormat="1" ht="15" customHeight="1" x14ac:dyDescent="0.3">
      <c r="C1787" s="5510" t="s">
        <v>2210</v>
      </c>
      <c r="D1787" s="4036"/>
      <c r="E1787" s="4036"/>
      <c r="F1787" s="5425"/>
      <c r="G1787" s="483"/>
      <c r="H1787" s="248"/>
    </row>
    <row r="1788" spans="3:8" s="314" customFormat="1" ht="15" customHeight="1" thickBot="1" x14ac:dyDescent="0.35">
      <c r="C1788" s="718" t="s">
        <v>2211</v>
      </c>
      <c r="D1788" s="712"/>
      <c r="E1788" s="712"/>
      <c r="F1788" s="715"/>
      <c r="G1788" s="483"/>
      <c r="H1788" s="248"/>
    </row>
    <row r="1789" spans="3:8" s="314" customFormat="1" ht="15" customHeight="1" thickTop="1" thickBot="1" x14ac:dyDescent="0.35">
      <c r="C1789" s="5411" t="s">
        <v>2212</v>
      </c>
      <c r="D1789" s="5412"/>
      <c r="E1789" s="5412"/>
      <c r="F1789" s="5413"/>
      <c r="G1789" s="483"/>
      <c r="H1789" s="248"/>
    </row>
    <row r="1790" spans="3:8" s="314" customFormat="1" ht="15" customHeight="1" thickBot="1" x14ac:dyDescent="0.35">
      <c r="C1790" s="747" t="s">
        <v>2213</v>
      </c>
      <c r="D1790" s="748" t="s">
        <v>2214</v>
      </c>
      <c r="E1790" s="749" t="s">
        <v>2215</v>
      </c>
      <c r="F1790" s="750" t="s">
        <v>2216</v>
      </c>
      <c r="G1790" s="483"/>
      <c r="H1790" s="248"/>
    </row>
    <row r="1791" spans="3:8" s="314" customFormat="1" ht="15" customHeight="1" x14ac:dyDescent="0.3">
      <c r="C1791" s="751" t="s">
        <v>2217</v>
      </c>
      <c r="D1791" s="752">
        <v>2.5</v>
      </c>
      <c r="E1791" s="753">
        <v>5</v>
      </c>
      <c r="F1791" s="754">
        <v>0.99</v>
      </c>
      <c r="G1791" s="483"/>
      <c r="H1791" s="248"/>
    </row>
    <row r="1792" spans="3:8" s="314" customFormat="1" ht="15" customHeight="1" x14ac:dyDescent="0.3">
      <c r="C1792" s="755" t="s">
        <v>2218</v>
      </c>
      <c r="D1792" s="756">
        <v>4</v>
      </c>
      <c r="E1792" s="757">
        <v>10</v>
      </c>
      <c r="F1792" s="758">
        <v>0.99</v>
      </c>
      <c r="G1792" s="483"/>
      <c r="H1792" s="248"/>
    </row>
    <row r="1793" spans="3:8" s="314" customFormat="1" ht="15" customHeight="1" x14ac:dyDescent="0.3">
      <c r="C1793" s="755" t="s">
        <v>2220</v>
      </c>
      <c r="D1793" s="756">
        <v>12</v>
      </c>
      <c r="E1793" s="757">
        <v>50</v>
      </c>
      <c r="F1793" s="758">
        <v>0.99</v>
      </c>
      <c r="G1793" s="483"/>
      <c r="H1793" s="248"/>
    </row>
    <row r="1794" spans="3:8" s="314" customFormat="1" ht="15" customHeight="1" x14ac:dyDescent="0.3">
      <c r="C1794" s="718" t="s">
        <v>2222</v>
      </c>
      <c r="D1794" s="712"/>
      <c r="E1794" s="712"/>
      <c r="F1794" s="715"/>
      <c r="G1794" s="483"/>
      <c r="H1794" s="248"/>
    </row>
    <row r="1795" spans="3:8" s="314" customFormat="1" ht="15" customHeight="1" x14ac:dyDescent="0.3">
      <c r="C1795" s="5510" t="s">
        <v>2223</v>
      </c>
      <c r="D1795" s="4036"/>
      <c r="E1795" s="4036"/>
      <c r="F1795" s="5425"/>
      <c r="G1795" s="483"/>
      <c r="H1795" s="248"/>
    </row>
    <row r="1796" spans="3:8" s="314" customFormat="1" ht="15" customHeight="1" x14ac:dyDescent="0.3">
      <c r="C1796" s="718"/>
      <c r="D1796" s="712"/>
      <c r="E1796" s="712"/>
      <c r="F1796" s="715"/>
      <c r="G1796" s="483"/>
      <c r="H1796" s="248"/>
    </row>
    <row r="1797" spans="3:8" s="314" customFormat="1" ht="28.5" customHeight="1" x14ac:dyDescent="0.3">
      <c r="C1797" s="5510" t="s">
        <v>2224</v>
      </c>
      <c r="D1797" s="4036"/>
      <c r="E1797" s="4036"/>
      <c r="F1797" s="5425"/>
      <c r="G1797" s="483"/>
      <c r="H1797" s="248"/>
    </row>
    <row r="1798" spans="3:8" s="314" customFormat="1" ht="28.5" customHeight="1" x14ac:dyDescent="0.3">
      <c r="C1798" s="5510" t="s">
        <v>2225</v>
      </c>
      <c r="D1798" s="4036"/>
      <c r="E1798" s="4036"/>
      <c r="F1798" s="5425"/>
      <c r="G1798" s="483"/>
      <c r="H1798" s="248"/>
    </row>
    <row r="1799" spans="3:8" s="314" customFormat="1" ht="15" customHeight="1" x14ac:dyDescent="0.3">
      <c r="C1799" s="5510" t="s">
        <v>2226</v>
      </c>
      <c r="D1799" s="4036"/>
      <c r="E1799" s="4036"/>
      <c r="F1799" s="5425"/>
      <c r="G1799" s="483"/>
      <c r="H1799" s="248"/>
    </row>
    <row r="1800" spans="3:8" s="314" customFormat="1" ht="31.5" customHeight="1" x14ac:dyDescent="0.3">
      <c r="C1800" s="5510" t="s">
        <v>2227</v>
      </c>
      <c r="D1800" s="4036"/>
      <c r="E1800" s="4036"/>
      <c r="F1800" s="5425"/>
      <c r="G1800" s="483"/>
      <c r="H1800" s="248"/>
    </row>
    <row r="1801" spans="3:8" s="314" customFormat="1" ht="15" customHeight="1" x14ac:dyDescent="0.3">
      <c r="C1801" s="5510" t="s">
        <v>2356</v>
      </c>
      <c r="D1801" s="4036"/>
      <c r="E1801" s="4036"/>
      <c r="F1801" s="5425"/>
      <c r="G1801" s="483"/>
      <c r="H1801" s="248"/>
    </row>
    <row r="1802" spans="3:8" s="314" customFormat="1" ht="28.5" customHeight="1" x14ac:dyDescent="0.3">
      <c r="C1802" s="5510" t="s">
        <v>2357</v>
      </c>
      <c r="D1802" s="4036"/>
      <c r="E1802" s="4036"/>
      <c r="F1802" s="5425"/>
      <c r="G1802" s="483"/>
      <c r="H1802" s="248"/>
    </row>
    <row r="1803" spans="3:8" s="314" customFormat="1" ht="38.25" customHeight="1" x14ac:dyDescent="0.3">
      <c r="C1803" s="5510" t="s">
        <v>2358</v>
      </c>
      <c r="D1803" s="4036"/>
      <c r="E1803" s="4036"/>
      <c r="F1803" s="5425"/>
      <c r="G1803" s="483"/>
      <c r="H1803" s="248"/>
    </row>
    <row r="1804" spans="3:8" s="314" customFormat="1" ht="33" customHeight="1" x14ac:dyDescent="0.3">
      <c r="C1804" s="5510" t="s">
        <v>2359</v>
      </c>
      <c r="D1804" s="4036"/>
      <c r="E1804" s="4036"/>
      <c r="F1804" s="5425"/>
      <c r="G1804" s="483"/>
      <c r="H1804" s="248"/>
    </row>
    <row r="1805" spans="3:8" s="314" customFormat="1" ht="15" customHeight="1" x14ac:dyDescent="0.3">
      <c r="C1805" s="5510" t="s">
        <v>2360</v>
      </c>
      <c r="D1805" s="4036"/>
      <c r="E1805" s="4036"/>
      <c r="F1805" s="5425"/>
      <c r="G1805" s="483"/>
      <c r="H1805" s="248"/>
    </row>
    <row r="1806" spans="3:8" s="314" customFormat="1" ht="15" customHeight="1" x14ac:dyDescent="0.3">
      <c r="C1806" s="5510" t="s">
        <v>2361</v>
      </c>
      <c r="D1806" s="4036"/>
      <c r="E1806" s="4036"/>
      <c r="F1806" s="5425"/>
      <c r="G1806" s="483"/>
      <c r="H1806" s="248"/>
    </row>
    <row r="1807" spans="3:8" s="314" customFormat="1" ht="15" customHeight="1" x14ac:dyDescent="0.3">
      <c r="C1807" s="5545" t="s">
        <v>2362</v>
      </c>
      <c r="D1807" s="5062"/>
      <c r="E1807" s="5062"/>
      <c r="F1807" s="745"/>
      <c r="G1807" s="483"/>
      <c r="H1807" s="248"/>
    </row>
    <row r="1808" spans="3:8" s="314" customFormat="1" ht="15" customHeight="1" thickBot="1" x14ac:dyDescent="0.35">
      <c r="C1808" s="5510" t="s">
        <v>2363</v>
      </c>
      <c r="D1808" s="4036"/>
      <c r="E1808" s="4036"/>
      <c r="F1808" s="5425"/>
      <c r="G1808" s="483"/>
      <c r="H1808" s="248"/>
    </row>
    <row r="1809" spans="3:8" s="314" customFormat="1" ht="15" customHeight="1" x14ac:dyDescent="0.3">
      <c r="C1809" s="761" t="s">
        <v>2364</v>
      </c>
      <c r="D1809" s="762" t="s">
        <v>2365</v>
      </c>
      <c r="E1809" s="762" t="s">
        <v>2366</v>
      </c>
      <c r="F1809" s="763"/>
      <c r="G1809" s="483"/>
      <c r="H1809" s="248"/>
    </row>
    <row r="1810" spans="3:8" s="314" customFormat="1" ht="33" customHeight="1" thickBot="1" x14ac:dyDescent="0.35">
      <c r="C1810" s="764" t="s">
        <v>2507</v>
      </c>
      <c r="D1810" s="765" t="s">
        <v>2367</v>
      </c>
      <c r="E1810" s="765" t="s">
        <v>2368</v>
      </c>
      <c r="F1810" s="766"/>
      <c r="G1810" s="483"/>
      <c r="H1810" s="248"/>
    </row>
    <row r="1811" spans="3:8" s="314" customFormat="1" ht="15" customHeight="1" x14ac:dyDescent="0.3">
      <c r="C1811" s="5680" t="s">
        <v>2369</v>
      </c>
      <c r="D1811" s="5681"/>
      <c r="E1811" s="5681"/>
      <c r="F1811" s="5682"/>
      <c r="G1811" s="483"/>
      <c r="H1811" s="248"/>
    </row>
    <row r="1812" spans="3:8" s="314" customFormat="1" ht="15" customHeight="1" x14ac:dyDescent="0.3">
      <c r="C1812" s="5510" t="s">
        <v>2370</v>
      </c>
      <c r="D1812" s="4036"/>
      <c r="E1812" s="4036"/>
      <c r="F1812" s="5425"/>
      <c r="G1812" s="483"/>
      <c r="H1812" s="248"/>
    </row>
    <row r="1813" spans="3:8" s="314" customFormat="1" ht="15" customHeight="1" x14ac:dyDescent="0.3">
      <c r="C1813" s="5510" t="s">
        <v>2371</v>
      </c>
      <c r="D1813" s="4036"/>
      <c r="E1813" s="4036"/>
      <c r="F1813" s="5425"/>
      <c r="G1813" s="483"/>
      <c r="H1813" s="248"/>
    </row>
    <row r="1814" spans="3:8" s="314" customFormat="1" ht="15" customHeight="1" x14ac:dyDescent="0.3">
      <c r="C1814" s="5510" t="s">
        <v>4033</v>
      </c>
      <c r="D1814" s="4947"/>
      <c r="E1814" s="4947"/>
      <c r="F1814" s="5425"/>
      <c r="G1814" s="483"/>
      <c r="H1814" s="248"/>
    </row>
    <row r="1815" spans="3:8" s="314" customFormat="1" ht="15" customHeight="1" thickBot="1" x14ac:dyDescent="0.35">
      <c r="C1815" s="719" t="s">
        <v>2222</v>
      </c>
      <c r="D1815" s="720"/>
      <c r="E1815" s="720"/>
      <c r="F1815" s="721"/>
      <c r="G1815" s="483"/>
      <c r="H1815" s="248"/>
    </row>
    <row r="1816" spans="3:8" s="314" customFormat="1" ht="15" customHeight="1" thickTop="1" x14ac:dyDescent="0.3">
      <c r="C1816" s="331"/>
      <c r="D1816" s="483"/>
      <c r="E1816" s="483"/>
      <c r="F1816" s="483"/>
      <c r="G1816" s="483"/>
      <c r="H1816" s="248"/>
    </row>
    <row r="1817" spans="3:8" ht="15" customHeight="1" thickBot="1" x14ac:dyDescent="0.35">
      <c r="C1817" s="483"/>
      <c r="D1817" s="483"/>
      <c r="E1817" s="483"/>
      <c r="F1817" s="483"/>
      <c r="G1817" s="483"/>
      <c r="H1817" s="2"/>
    </row>
    <row r="1818" spans="3:8" ht="15" customHeight="1" thickTop="1" thickBot="1" x14ac:dyDescent="0.25">
      <c r="C1818" s="666" t="s">
        <v>967</v>
      </c>
      <c r="D1818" s="667"/>
      <c r="E1818" s="667"/>
      <c r="F1818" s="667"/>
      <c r="G1818" s="667"/>
      <c r="H1818" s="668"/>
    </row>
    <row r="1819" spans="3:8" ht="15" customHeight="1" thickTop="1" thickBot="1" x14ac:dyDescent="0.25">
      <c r="C1819" s="5583" t="s">
        <v>968</v>
      </c>
      <c r="D1819" s="5584"/>
      <c r="E1819" s="5584"/>
      <c r="F1819" s="5584"/>
      <c r="G1819" s="5584"/>
      <c r="H1819" s="5585"/>
    </row>
    <row r="1820" spans="3:8" ht="15" customHeight="1" thickBot="1" x14ac:dyDescent="0.25">
      <c r="C1820" s="646"/>
      <c r="D1820" s="496"/>
      <c r="E1820" s="5609" t="s">
        <v>969</v>
      </c>
      <c r="F1820" s="5610"/>
      <c r="G1820" s="5610"/>
      <c r="H1820" s="5611"/>
    </row>
    <row r="1821" spans="3:8" ht="15" customHeight="1" thickBot="1" x14ac:dyDescent="0.25">
      <c r="C1821" s="670" t="s">
        <v>381</v>
      </c>
      <c r="D1821" s="624" t="s">
        <v>970</v>
      </c>
      <c r="E1821" s="671" t="s">
        <v>971</v>
      </c>
      <c r="F1821" s="672" t="s">
        <v>972</v>
      </c>
      <c r="G1821" s="672" t="s">
        <v>973</v>
      </c>
      <c r="H1821" s="673" t="s">
        <v>974</v>
      </c>
    </row>
    <row r="1822" spans="3:8" ht="15" customHeight="1" x14ac:dyDescent="0.2">
      <c r="C1822" s="674" t="s">
        <v>975</v>
      </c>
      <c r="D1822" s="675">
        <v>8</v>
      </c>
      <c r="E1822" s="675">
        <v>0.04</v>
      </c>
      <c r="F1822" s="676">
        <v>0.15</v>
      </c>
      <c r="G1822" s="677">
        <v>7.4999999999999997E-2</v>
      </c>
      <c r="H1822" s="678">
        <v>7.4999999999999997E-2</v>
      </c>
    </row>
    <row r="1823" spans="3:8" ht="15" customHeight="1" thickBot="1" x14ac:dyDescent="0.25">
      <c r="C1823" s="679" t="s">
        <v>2460</v>
      </c>
      <c r="D1823" s="680"/>
      <c r="E1823" s="680"/>
      <c r="F1823" s="680"/>
      <c r="G1823" s="680"/>
      <c r="H1823" s="681"/>
    </row>
    <row r="1824" spans="3:8" ht="15" customHeight="1" thickBot="1" x14ac:dyDescent="0.25">
      <c r="C1824" s="502"/>
      <c r="D1824" s="503"/>
      <c r="E1824" s="503"/>
      <c r="F1824" s="503"/>
      <c r="G1824" s="503"/>
      <c r="H1824" s="504"/>
    </row>
    <row r="1825" spans="3:8" ht="15" customHeight="1" thickTop="1" x14ac:dyDescent="0.2">
      <c r="C1825" s="5612" t="s">
        <v>976</v>
      </c>
      <c r="D1825" s="5613"/>
      <c r="E1825" s="5613"/>
      <c r="F1825" s="5613"/>
      <c r="G1825" s="5613"/>
      <c r="H1825" s="5614"/>
    </row>
    <row r="1826" spans="3:8" ht="15" customHeight="1" thickBot="1" x14ac:dyDescent="0.25">
      <c r="C1826" s="646"/>
      <c r="D1826" s="496"/>
      <c r="E1826" s="496"/>
      <c r="F1826" s="496"/>
      <c r="G1826" s="496"/>
      <c r="H1826" s="499"/>
    </row>
    <row r="1827" spans="3:8" ht="15" customHeight="1" thickTop="1" thickBot="1" x14ac:dyDescent="0.25">
      <c r="C1827" s="5615" t="s">
        <v>977</v>
      </c>
      <c r="D1827" s="5616"/>
      <c r="E1827" s="5616"/>
      <c r="F1827" s="5616"/>
      <c r="G1827" s="5616"/>
      <c r="H1827" s="5617"/>
    </row>
    <row r="1828" spans="3:8" ht="15" customHeight="1" thickBot="1" x14ac:dyDescent="0.25">
      <c r="C1828" s="682"/>
      <c r="D1828" s="496"/>
      <c r="E1828" s="5594" t="s">
        <v>978</v>
      </c>
      <c r="F1828" s="5595"/>
      <c r="G1828" s="5595"/>
      <c r="H1828" s="5596"/>
    </row>
    <row r="1829" spans="3:8" ht="28.5" customHeight="1" thickBot="1" x14ac:dyDescent="0.25">
      <c r="C1829" s="685" t="s">
        <v>381</v>
      </c>
      <c r="D1829" s="683" t="s">
        <v>979</v>
      </c>
      <c r="E1829" s="686" t="s">
        <v>971</v>
      </c>
      <c r="F1829" s="669" t="s">
        <v>972</v>
      </c>
      <c r="G1829" s="683" t="s">
        <v>973</v>
      </c>
      <c r="H1829" s="684" t="s">
        <v>974</v>
      </c>
    </row>
    <row r="1830" spans="3:8" ht="15" customHeight="1" x14ac:dyDescent="0.2">
      <c r="C1830" s="687" t="s">
        <v>980</v>
      </c>
      <c r="D1830" s="688">
        <v>8</v>
      </c>
      <c r="E1830" s="689">
        <v>0.04</v>
      </c>
      <c r="F1830" s="689">
        <v>0.15</v>
      </c>
      <c r="G1830" s="690">
        <v>0.12</v>
      </c>
      <c r="H1830" s="691">
        <v>0.15</v>
      </c>
    </row>
    <row r="1831" spans="3:8" ht="15" customHeight="1" thickBot="1" x14ac:dyDescent="0.25">
      <c r="C1831" s="692"/>
      <c r="D1831" s="643"/>
      <c r="E1831" s="643"/>
      <c r="F1831" s="643"/>
      <c r="G1831" s="643"/>
      <c r="H1831" s="644"/>
    </row>
    <row r="1832" spans="3:8" ht="15" customHeight="1" x14ac:dyDescent="0.2">
      <c r="C1832" s="5597" t="s">
        <v>2460</v>
      </c>
      <c r="D1832" s="5598"/>
      <c r="E1832" s="5598"/>
      <c r="F1832" s="5598"/>
      <c r="G1832" s="5598"/>
      <c r="H1832" s="5599"/>
    </row>
    <row r="1833" spans="3:8" ht="15" customHeight="1" thickBot="1" x14ac:dyDescent="0.25">
      <c r="C1833" s="5600"/>
      <c r="D1833" s="5601"/>
      <c r="E1833" s="5601"/>
      <c r="F1833" s="5601"/>
      <c r="G1833" s="5601"/>
      <c r="H1833" s="5602"/>
    </row>
    <row r="1834" spans="3:8" ht="15" customHeight="1" thickTop="1" x14ac:dyDescent="0.2">
      <c r="C1834" s="291" t="s">
        <v>1584</v>
      </c>
      <c r="D1834" s="496"/>
      <c r="E1834" s="496"/>
      <c r="F1834" s="496"/>
      <c r="G1834" s="496"/>
      <c r="H1834" s="499"/>
    </row>
    <row r="1835" spans="3:8" ht="15" customHeight="1" x14ac:dyDescent="0.2">
      <c r="C1835" s="646" t="s">
        <v>981</v>
      </c>
      <c r="D1835" s="496"/>
      <c r="E1835" s="496"/>
      <c r="F1835" s="496"/>
      <c r="G1835" s="496"/>
      <c r="H1835" s="499"/>
    </row>
    <row r="1836" spans="3:8" ht="15" customHeight="1" x14ac:dyDescent="0.2">
      <c r="C1836" s="283" t="s">
        <v>3677</v>
      </c>
      <c r="D1836" s="496"/>
      <c r="E1836" s="496"/>
      <c r="F1836" s="496"/>
      <c r="G1836" s="496"/>
      <c r="H1836" s="499"/>
    </row>
    <row r="1837" spans="3:8" ht="15" customHeight="1" x14ac:dyDescent="0.2">
      <c r="C1837" s="646" t="s">
        <v>982</v>
      </c>
      <c r="D1837" s="496"/>
      <c r="E1837" s="496"/>
      <c r="F1837" s="496"/>
      <c r="G1837" s="496"/>
      <c r="H1837" s="499"/>
    </row>
    <row r="1838" spans="3:8" ht="15" customHeight="1" x14ac:dyDescent="0.2">
      <c r="C1838" s="646" t="s">
        <v>983</v>
      </c>
      <c r="D1838" s="496"/>
      <c r="E1838" s="496"/>
      <c r="F1838" s="496"/>
      <c r="G1838" s="496"/>
      <c r="H1838" s="499"/>
    </row>
    <row r="1839" spans="3:8" ht="15" customHeight="1" thickBot="1" x14ac:dyDescent="0.25">
      <c r="C1839" s="502"/>
      <c r="D1839" s="503"/>
      <c r="E1839" s="503"/>
      <c r="F1839" s="503"/>
      <c r="G1839" s="503"/>
      <c r="H1839" s="504"/>
    </row>
    <row r="1840" spans="3:8" ht="15" customHeight="1" thickTop="1" x14ac:dyDescent="0.3">
      <c r="C1840" s="222"/>
      <c r="D1840" s="483"/>
      <c r="E1840" s="483"/>
      <c r="F1840" s="483"/>
      <c r="G1840" s="483"/>
      <c r="H1840" s="2"/>
    </row>
    <row r="1841" spans="3:8" s="314" customFormat="1" ht="15" customHeight="1" thickBot="1" x14ac:dyDescent="0.35">
      <c r="C1841" s="483"/>
      <c r="D1841" s="483"/>
      <c r="E1841" s="483"/>
      <c r="F1841" s="483"/>
      <c r="G1841" s="483"/>
      <c r="H1841" s="248"/>
    </row>
    <row r="1842" spans="3:8" s="314" customFormat="1" ht="15" customHeight="1" thickTop="1" x14ac:dyDescent="0.3">
      <c r="C1842" s="5583" t="s">
        <v>952</v>
      </c>
      <c r="D1842" s="5584"/>
      <c r="E1842" s="5585"/>
      <c r="F1842" s="483"/>
      <c r="G1842" s="483"/>
      <c r="H1842" s="248"/>
    </row>
    <row r="1843" spans="3:8" s="314" customFormat="1" ht="15" customHeight="1" x14ac:dyDescent="0.3">
      <c r="C1843" s="279"/>
      <c r="D1843" s="483"/>
      <c r="E1843" s="647"/>
      <c r="F1843" s="483"/>
      <c r="G1843" s="483"/>
      <c r="H1843" s="248"/>
    </row>
    <row r="1844" spans="3:8" s="314" customFormat="1" ht="15" customHeight="1" x14ac:dyDescent="0.3">
      <c r="C1844" s="288" t="s">
        <v>373</v>
      </c>
      <c r="D1844" s="483"/>
      <c r="E1844" s="647"/>
      <c r="F1844" s="483"/>
      <c r="G1844" s="483"/>
      <c r="H1844" s="248"/>
    </row>
    <row r="1845" spans="3:8" s="314" customFormat="1" ht="15" customHeight="1" x14ac:dyDescent="0.3">
      <c r="C1845" s="5580" t="s">
        <v>953</v>
      </c>
      <c r="D1845" s="5581"/>
      <c r="E1845" s="5582"/>
      <c r="F1845" s="483"/>
      <c r="G1845" s="483"/>
      <c r="H1845" s="248"/>
    </row>
    <row r="1846" spans="3:8" s="314" customFormat="1" ht="15" customHeight="1" x14ac:dyDescent="0.3">
      <c r="C1846" s="288" t="s">
        <v>954</v>
      </c>
      <c r="D1846" s="483"/>
      <c r="E1846" s="647"/>
      <c r="F1846" s="483"/>
      <c r="G1846" s="483"/>
      <c r="H1846" s="248"/>
    </row>
    <row r="1847" spans="3:8" s="314" customFormat="1" ht="15" customHeight="1" x14ac:dyDescent="0.3">
      <c r="C1847" s="5580" t="s">
        <v>955</v>
      </c>
      <c r="D1847" s="5581"/>
      <c r="E1847" s="5582"/>
      <c r="F1847" s="483"/>
      <c r="G1847" s="483"/>
      <c r="H1847" s="248"/>
    </row>
    <row r="1848" spans="3:8" s="314" customFormat="1" ht="15" customHeight="1" x14ac:dyDescent="0.3">
      <c r="C1848" s="5580" t="s">
        <v>956</v>
      </c>
      <c r="D1848" s="5581"/>
      <c r="E1848" s="5582"/>
      <c r="F1848" s="483"/>
      <c r="G1848" s="483"/>
      <c r="H1848" s="248"/>
    </row>
    <row r="1849" spans="3:8" s="314" customFormat="1" ht="15" customHeight="1" x14ac:dyDescent="0.3">
      <c r="C1849" s="5580" t="s">
        <v>957</v>
      </c>
      <c r="D1849" s="5581"/>
      <c r="E1849" s="5582"/>
      <c r="F1849" s="483"/>
      <c r="G1849" s="483"/>
      <c r="H1849" s="248"/>
    </row>
    <row r="1850" spans="3:8" s="314" customFormat="1" ht="15" customHeight="1" x14ac:dyDescent="0.3">
      <c r="C1850" s="278" t="s">
        <v>958</v>
      </c>
      <c r="D1850" s="483"/>
      <c r="E1850" s="647"/>
      <c r="F1850" s="483"/>
      <c r="G1850" s="483"/>
      <c r="H1850" s="248"/>
    </row>
    <row r="1851" spans="3:8" s="314" customFormat="1" ht="15" customHeight="1" x14ac:dyDescent="0.3">
      <c r="C1851" s="278" t="s">
        <v>959</v>
      </c>
      <c r="D1851" s="483"/>
      <c r="E1851" s="647"/>
      <c r="F1851" s="483"/>
      <c r="G1851" s="483"/>
      <c r="H1851" s="248"/>
    </row>
    <row r="1852" spans="3:8" s="314" customFormat="1" ht="15" customHeight="1" x14ac:dyDescent="0.3">
      <c r="C1852" s="482" t="s">
        <v>960</v>
      </c>
      <c r="D1852" s="483"/>
      <c r="E1852" s="647"/>
      <c r="F1852" s="483"/>
      <c r="G1852" s="483"/>
      <c r="H1852" s="248"/>
    </row>
    <row r="1853" spans="3:8" s="314" customFormat="1" ht="15" customHeight="1" x14ac:dyDescent="0.3">
      <c r="C1853" s="278" t="s">
        <v>961</v>
      </c>
      <c r="D1853" s="483"/>
      <c r="E1853" s="647"/>
      <c r="F1853" s="483"/>
      <c r="G1853" s="483"/>
      <c r="H1853" s="248"/>
    </row>
    <row r="1854" spans="3:8" s="314" customFormat="1" ht="15" customHeight="1" x14ac:dyDescent="0.3">
      <c r="C1854" s="482" t="s">
        <v>962</v>
      </c>
      <c r="D1854" s="483"/>
      <c r="E1854" s="647"/>
      <c r="F1854" s="483"/>
      <c r="G1854" s="483"/>
      <c r="H1854" s="248"/>
    </row>
    <row r="1855" spans="3:8" s="314" customFormat="1" ht="15" customHeight="1" x14ac:dyDescent="0.3">
      <c r="C1855" s="5580" t="s">
        <v>963</v>
      </c>
      <c r="D1855" s="5581"/>
      <c r="E1855" s="5582"/>
      <c r="F1855" s="483"/>
      <c r="G1855" s="483"/>
      <c r="H1855" s="248"/>
    </row>
    <row r="1856" spans="3:8" s="314" customFormat="1" ht="15" customHeight="1" x14ac:dyDescent="0.3">
      <c r="C1856" s="5580" t="s">
        <v>964</v>
      </c>
      <c r="D1856" s="5581"/>
      <c r="E1856" s="5582"/>
      <c r="F1856" s="483"/>
      <c r="G1856" s="483"/>
      <c r="H1856" s="248"/>
    </row>
    <row r="1857" spans="3:8" s="314" customFormat="1" ht="15" customHeight="1" x14ac:dyDescent="0.3">
      <c r="C1857" s="288" t="s">
        <v>965</v>
      </c>
      <c r="D1857" s="483"/>
      <c r="E1857" s="647"/>
      <c r="F1857" s="483"/>
      <c r="G1857" s="483"/>
      <c r="H1857" s="248"/>
    </row>
    <row r="1858" spans="3:8" s="314" customFormat="1" ht="15" customHeight="1" x14ac:dyDescent="0.3">
      <c r="C1858" s="482" t="s">
        <v>966</v>
      </c>
      <c r="D1858" s="483"/>
      <c r="E1858" s="647"/>
      <c r="F1858" s="483"/>
      <c r="G1858" s="483"/>
      <c r="H1858" s="248"/>
    </row>
    <row r="1859" spans="3:8" s="314" customFormat="1" ht="15" customHeight="1" thickBot="1" x14ac:dyDescent="0.35">
      <c r="C1859" s="502"/>
      <c r="D1859" s="648"/>
      <c r="E1859" s="649"/>
      <c r="F1859" s="483"/>
      <c r="G1859" s="483"/>
      <c r="H1859" s="248"/>
    </row>
    <row r="1860" spans="3:8" s="314" customFormat="1" ht="15" customHeight="1" thickTop="1" x14ac:dyDescent="0.3">
      <c r="C1860" s="222"/>
      <c r="D1860" s="483"/>
      <c r="E1860" s="483"/>
      <c r="F1860" s="483"/>
      <c r="G1860" s="483"/>
      <c r="H1860" s="248"/>
    </row>
    <row r="1861" spans="3:8" s="314" customFormat="1" ht="15" customHeight="1" thickBot="1" x14ac:dyDescent="0.35">
      <c r="C1861" s="483"/>
      <c r="D1861" s="483"/>
      <c r="E1861" s="483"/>
      <c r="F1861" s="483"/>
      <c r="G1861" s="483"/>
      <c r="H1861" s="248"/>
    </row>
    <row r="1862" spans="3:8" s="314" customFormat="1" ht="15" customHeight="1" thickTop="1" x14ac:dyDescent="0.3">
      <c r="C1862" s="5583" t="s">
        <v>569</v>
      </c>
      <c r="D1862" s="5584"/>
      <c r="E1862" s="5585"/>
      <c r="F1862" s="483"/>
      <c r="G1862" s="483"/>
      <c r="H1862" s="248"/>
    </row>
    <row r="1863" spans="3:8" s="314" customFormat="1" ht="15" customHeight="1" x14ac:dyDescent="0.3">
      <c r="C1863" s="5676" t="s">
        <v>570</v>
      </c>
      <c r="D1863" s="5677"/>
      <c r="E1863" s="5678"/>
      <c r="F1863" s="483"/>
      <c r="G1863" s="483"/>
      <c r="H1863" s="248"/>
    </row>
    <row r="1864" spans="3:8" s="314" customFormat="1" ht="15" customHeight="1" x14ac:dyDescent="0.3">
      <c r="C1864" s="279"/>
      <c r="D1864" s="483"/>
      <c r="E1864" s="647"/>
      <c r="F1864" s="483"/>
      <c r="G1864" s="483"/>
      <c r="H1864" s="248"/>
    </row>
    <row r="1865" spans="3:8" s="314" customFormat="1" ht="15" customHeight="1" x14ac:dyDescent="0.3">
      <c r="C1865" s="288" t="s">
        <v>373</v>
      </c>
      <c r="D1865" s="483"/>
      <c r="E1865" s="647"/>
      <c r="F1865" s="483"/>
      <c r="G1865" s="483"/>
      <c r="H1865" s="248"/>
    </row>
    <row r="1866" spans="3:8" s="314" customFormat="1" ht="47.25" customHeight="1" x14ac:dyDescent="0.3">
      <c r="C1866" s="5580" t="s">
        <v>571</v>
      </c>
      <c r="D1866" s="5581"/>
      <c r="E1866" s="5582"/>
      <c r="F1866" s="483"/>
      <c r="G1866" s="483"/>
      <c r="H1866" s="248"/>
    </row>
    <row r="1867" spans="3:8" s="314" customFormat="1" ht="15" customHeight="1" x14ac:dyDescent="0.3">
      <c r="C1867" s="288" t="s">
        <v>572</v>
      </c>
      <c r="D1867" s="483"/>
      <c r="E1867" s="647"/>
      <c r="F1867" s="483"/>
      <c r="G1867" s="483"/>
      <c r="H1867" s="248"/>
    </row>
    <row r="1868" spans="3:8" s="314" customFormat="1" ht="15" customHeight="1" x14ac:dyDescent="0.3">
      <c r="C1868" s="5580" t="s">
        <v>573</v>
      </c>
      <c r="D1868" s="5581"/>
      <c r="E1868" s="5582"/>
      <c r="F1868" s="483"/>
      <c r="G1868" s="483"/>
      <c r="H1868" s="248"/>
    </row>
    <row r="1869" spans="3:8" s="314" customFormat="1" ht="15" customHeight="1" x14ac:dyDescent="0.3">
      <c r="C1869" s="288" t="s">
        <v>250</v>
      </c>
      <c r="D1869" s="483"/>
      <c r="E1869" s="647"/>
      <c r="F1869" s="483"/>
      <c r="G1869" s="483"/>
      <c r="H1869" s="248"/>
    </row>
    <row r="1870" spans="3:8" s="314" customFormat="1" ht="15" customHeight="1" x14ac:dyDescent="0.3">
      <c r="C1870" s="288" t="s">
        <v>574</v>
      </c>
      <c r="D1870" s="483"/>
      <c r="E1870" s="647"/>
      <c r="F1870" s="483"/>
      <c r="G1870" s="483"/>
      <c r="H1870" s="248"/>
    </row>
    <row r="1871" spans="3:8" s="314" customFormat="1" ht="15" customHeight="1" x14ac:dyDescent="0.3">
      <c r="C1871" s="5580" t="s">
        <v>264</v>
      </c>
      <c r="D1871" s="5581"/>
      <c r="E1871" s="5582"/>
      <c r="F1871" s="483"/>
      <c r="G1871" s="483"/>
      <c r="H1871" s="248"/>
    </row>
    <row r="1872" spans="3:8" s="314" customFormat="1" ht="15" customHeight="1" x14ac:dyDescent="0.3">
      <c r="C1872" s="5580" t="s">
        <v>265</v>
      </c>
      <c r="D1872" s="5581"/>
      <c r="E1872" s="5582"/>
      <c r="F1872" s="483"/>
      <c r="G1872" s="483"/>
      <c r="H1872" s="248"/>
    </row>
    <row r="1873" spans="3:8" s="314" customFormat="1" ht="15" customHeight="1" x14ac:dyDescent="0.3">
      <c r="C1873" s="5580" t="s">
        <v>266</v>
      </c>
      <c r="D1873" s="5581"/>
      <c r="E1873" s="5582"/>
      <c r="F1873" s="483"/>
      <c r="G1873" s="483"/>
      <c r="H1873" s="248"/>
    </row>
    <row r="1874" spans="3:8" s="314" customFormat="1" ht="33.75" customHeight="1" x14ac:dyDescent="0.3">
      <c r="C1874" s="5580" t="s">
        <v>267</v>
      </c>
      <c r="D1874" s="5581"/>
      <c r="E1874" s="5582"/>
      <c r="F1874" s="483"/>
      <c r="G1874" s="483"/>
      <c r="H1874" s="248"/>
    </row>
    <row r="1875" spans="3:8" s="314" customFormat="1" ht="15" customHeight="1" x14ac:dyDescent="0.3">
      <c r="C1875" s="278" t="s">
        <v>2191</v>
      </c>
      <c r="D1875" s="483"/>
      <c r="E1875" s="647"/>
      <c r="F1875" s="483"/>
      <c r="G1875" s="483"/>
      <c r="H1875" s="248"/>
    </row>
    <row r="1876" spans="3:8" s="314" customFormat="1" ht="15" customHeight="1" x14ac:dyDescent="0.3">
      <c r="C1876" s="288" t="s">
        <v>2192</v>
      </c>
      <c r="D1876" s="483"/>
      <c r="E1876" s="647"/>
      <c r="F1876" s="483"/>
      <c r="G1876" s="483"/>
      <c r="H1876" s="248"/>
    </row>
    <row r="1877" spans="3:8" s="314" customFormat="1" ht="15" customHeight="1" x14ac:dyDescent="0.3">
      <c r="C1877" s="5580" t="s">
        <v>264</v>
      </c>
      <c r="D1877" s="5581"/>
      <c r="E1877" s="5582"/>
      <c r="F1877" s="483"/>
      <c r="G1877" s="483"/>
      <c r="H1877" s="248"/>
    </row>
    <row r="1878" spans="3:8" s="314" customFormat="1" ht="15" customHeight="1" x14ac:dyDescent="0.3">
      <c r="C1878" s="5580" t="s">
        <v>588</v>
      </c>
      <c r="D1878" s="5581"/>
      <c r="E1878" s="5582"/>
      <c r="F1878" s="483"/>
      <c r="G1878" s="483"/>
      <c r="H1878" s="248"/>
    </row>
    <row r="1879" spans="3:8" s="314" customFormat="1" ht="15" customHeight="1" x14ac:dyDescent="0.3">
      <c r="C1879" s="5580" t="s">
        <v>589</v>
      </c>
      <c r="D1879" s="5581"/>
      <c r="E1879" s="5582"/>
      <c r="F1879" s="483"/>
      <c r="G1879" s="483"/>
      <c r="H1879" s="248"/>
    </row>
    <row r="1880" spans="3:8" s="314" customFormat="1" ht="30.75" customHeight="1" x14ac:dyDescent="0.3">
      <c r="C1880" s="5580" t="s">
        <v>590</v>
      </c>
      <c r="D1880" s="5581"/>
      <c r="E1880" s="5582"/>
      <c r="F1880" s="483"/>
      <c r="G1880" s="483"/>
      <c r="H1880" s="248"/>
    </row>
    <row r="1881" spans="3:8" s="314" customFormat="1" ht="15" customHeight="1" x14ac:dyDescent="0.3">
      <c r="C1881" s="482" t="s">
        <v>591</v>
      </c>
      <c r="D1881" s="483"/>
      <c r="E1881" s="647"/>
      <c r="F1881" s="483"/>
      <c r="G1881" s="483"/>
      <c r="H1881" s="248"/>
    </row>
    <row r="1882" spans="3:8" s="314" customFormat="1" ht="15" customHeight="1" x14ac:dyDescent="0.3">
      <c r="C1882" s="288" t="s">
        <v>592</v>
      </c>
      <c r="D1882" s="483"/>
      <c r="E1882" s="647"/>
      <c r="F1882" s="483"/>
      <c r="G1882" s="483"/>
      <c r="H1882" s="248"/>
    </row>
    <row r="1883" spans="3:8" s="314" customFormat="1" ht="15" customHeight="1" x14ac:dyDescent="0.3">
      <c r="C1883" s="482" t="s">
        <v>593</v>
      </c>
      <c r="D1883" s="483"/>
      <c r="E1883" s="647"/>
      <c r="F1883" s="483"/>
      <c r="G1883" s="483"/>
      <c r="H1883" s="248"/>
    </row>
    <row r="1884" spans="3:8" s="314" customFormat="1" ht="15" customHeight="1" thickBot="1" x14ac:dyDescent="0.35">
      <c r="C1884" s="282"/>
      <c r="D1884" s="648"/>
      <c r="E1884" s="649"/>
      <c r="F1884" s="483"/>
      <c r="G1884" s="483"/>
      <c r="H1884" s="248"/>
    </row>
    <row r="1885" spans="3:8" s="314" customFormat="1" ht="15" customHeight="1" thickTop="1" x14ac:dyDescent="0.3">
      <c r="C1885" s="5421"/>
      <c r="D1885" s="5421"/>
      <c r="E1885" s="5421"/>
      <c r="F1885" s="483"/>
      <c r="G1885" s="483"/>
      <c r="H1885" s="248"/>
    </row>
    <row r="1886" spans="3:8" s="314" customFormat="1" ht="15" customHeight="1" thickBot="1" x14ac:dyDescent="0.35">
      <c r="C1886" s="483"/>
      <c r="D1886" s="483"/>
      <c r="E1886" s="483"/>
      <c r="F1886" s="483"/>
      <c r="G1886" s="483"/>
      <c r="H1886" s="248"/>
    </row>
    <row r="1887" spans="3:8" s="314" customFormat="1" ht="15" customHeight="1" thickTop="1" thickBot="1" x14ac:dyDescent="0.25">
      <c r="C1887" s="5583" t="s">
        <v>594</v>
      </c>
      <c r="D1887" s="5584"/>
      <c r="E1887" s="5584"/>
      <c r="F1887" s="5584"/>
      <c r="G1887" s="5585"/>
      <c r="H1887" s="248"/>
    </row>
    <row r="1888" spans="3:8" s="314" customFormat="1" ht="15" customHeight="1" thickBot="1" x14ac:dyDescent="0.25">
      <c r="C1888" s="5686" t="s">
        <v>2451</v>
      </c>
      <c r="D1888" s="4374"/>
      <c r="E1888" s="4367"/>
      <c r="F1888" s="5687" t="s">
        <v>2452</v>
      </c>
      <c r="G1888" s="5688"/>
      <c r="H1888" s="248"/>
    </row>
    <row r="1889" spans="3:8" s="314" customFormat="1" ht="15" customHeight="1" thickBot="1" x14ac:dyDescent="0.25">
      <c r="C1889" s="632" t="s">
        <v>2455</v>
      </c>
      <c r="D1889" s="633" t="s">
        <v>2454</v>
      </c>
      <c r="E1889" s="633" t="s">
        <v>595</v>
      </c>
      <c r="F1889" s="634" t="s">
        <v>2455</v>
      </c>
      <c r="G1889" s="635" t="s">
        <v>2454</v>
      </c>
      <c r="H1889" s="248"/>
    </row>
    <row r="1890" spans="3:8" s="314" customFormat="1" ht="15" customHeight="1" x14ac:dyDescent="0.2">
      <c r="C1890" s="636" t="s">
        <v>2456</v>
      </c>
      <c r="D1890" s="637">
        <v>0.22</v>
      </c>
      <c r="E1890" s="637">
        <v>0.12</v>
      </c>
      <c r="F1890" s="638" t="s">
        <v>2458</v>
      </c>
      <c r="G1890" s="639" t="s">
        <v>2459</v>
      </c>
      <c r="H1890" s="248"/>
    </row>
    <row r="1891" spans="3:8" s="314" customFormat="1" ht="15" customHeight="1" thickBot="1" x14ac:dyDescent="0.25">
      <c r="C1891" s="640"/>
      <c r="D1891" s="641"/>
      <c r="E1891" s="642"/>
      <c r="F1891" s="643"/>
      <c r="G1891" s="644"/>
      <c r="H1891" s="248"/>
    </row>
    <row r="1892" spans="3:8" s="314" customFormat="1" ht="15" customHeight="1" x14ac:dyDescent="0.2">
      <c r="C1892" s="501"/>
      <c r="D1892" s="645"/>
      <c r="E1892" s="645"/>
      <c r="F1892" s="496"/>
      <c r="G1892" s="499"/>
      <c r="H1892" s="248"/>
    </row>
    <row r="1893" spans="3:8" s="314" customFormat="1" ht="15" customHeight="1" x14ac:dyDescent="0.2">
      <c r="C1893" s="288" t="s">
        <v>596</v>
      </c>
      <c r="D1893" s="496"/>
      <c r="E1893" s="496"/>
      <c r="F1893" s="496"/>
      <c r="G1893" s="499"/>
      <c r="H1893" s="248"/>
    </row>
    <row r="1894" spans="3:8" s="314" customFormat="1" ht="15" customHeight="1" x14ac:dyDescent="0.2">
      <c r="C1894" s="288" t="s">
        <v>597</v>
      </c>
      <c r="D1894" s="496"/>
      <c r="E1894" s="496"/>
      <c r="F1894" s="496"/>
      <c r="G1894" s="499"/>
      <c r="H1894" s="248"/>
    </row>
    <row r="1895" spans="3:8" s="314" customFormat="1" ht="15" customHeight="1" x14ac:dyDescent="0.2">
      <c r="C1895" s="5580" t="s">
        <v>598</v>
      </c>
      <c r="D1895" s="5581"/>
      <c r="E1895" s="5581"/>
      <c r="F1895" s="5581"/>
      <c r="G1895" s="5582"/>
      <c r="H1895" s="248"/>
    </row>
    <row r="1896" spans="3:8" s="314" customFormat="1" ht="30" customHeight="1" x14ac:dyDescent="0.2">
      <c r="C1896" s="5580" t="s">
        <v>1184</v>
      </c>
      <c r="D1896" s="5689"/>
      <c r="E1896" s="5689"/>
      <c r="F1896" s="5689"/>
      <c r="G1896" s="5622"/>
      <c r="H1896" s="248"/>
    </row>
    <row r="1897" spans="3:8" s="314" customFormat="1" ht="15" customHeight="1" x14ac:dyDescent="0.2">
      <c r="C1897" s="482" t="s">
        <v>1185</v>
      </c>
      <c r="D1897" s="496"/>
      <c r="E1897" s="496"/>
      <c r="F1897" s="496"/>
      <c r="G1897" s="499"/>
      <c r="H1897" s="248"/>
    </row>
    <row r="1898" spans="3:8" s="314" customFormat="1" ht="15" customHeight="1" x14ac:dyDescent="0.2">
      <c r="C1898" s="646"/>
      <c r="D1898" s="496"/>
      <c r="E1898" s="496"/>
      <c r="F1898" s="496"/>
      <c r="G1898" s="499"/>
      <c r="H1898" s="248"/>
    </row>
    <row r="1899" spans="3:8" s="314" customFormat="1" ht="15" customHeight="1" x14ac:dyDescent="0.2">
      <c r="C1899" s="288" t="s">
        <v>1186</v>
      </c>
      <c r="D1899" s="496"/>
      <c r="E1899" s="496"/>
      <c r="F1899" s="496"/>
      <c r="G1899" s="499"/>
      <c r="H1899" s="248"/>
    </row>
    <row r="1900" spans="3:8" s="314" customFormat="1" ht="15" customHeight="1" x14ac:dyDescent="0.2">
      <c r="C1900" s="5580" t="s">
        <v>1187</v>
      </c>
      <c r="D1900" s="5621"/>
      <c r="E1900" s="5689"/>
      <c r="F1900" s="5621"/>
      <c r="G1900" s="5622"/>
      <c r="H1900" s="248"/>
    </row>
    <row r="1901" spans="3:8" s="314" customFormat="1" ht="15" customHeight="1" x14ac:dyDescent="0.2">
      <c r="C1901" s="5580" t="s">
        <v>1188</v>
      </c>
      <c r="D1901" s="5581"/>
      <c r="E1901" s="5581"/>
      <c r="F1901" s="496"/>
      <c r="G1901" s="499"/>
      <c r="H1901" s="248"/>
    </row>
    <row r="1902" spans="3:8" s="314" customFormat="1" ht="15" customHeight="1" x14ac:dyDescent="0.2">
      <c r="C1902" s="5580" t="s">
        <v>1189</v>
      </c>
      <c r="D1902" s="5581"/>
      <c r="E1902" s="5581"/>
      <c r="F1902" s="5621"/>
      <c r="G1902" s="5622"/>
      <c r="H1902" s="248"/>
    </row>
    <row r="1903" spans="3:8" s="314" customFormat="1" ht="12" customHeight="1" x14ac:dyDescent="0.2">
      <c r="C1903" s="646"/>
      <c r="D1903" s="496"/>
      <c r="E1903" s="496"/>
      <c r="F1903" s="496"/>
      <c r="G1903" s="499"/>
      <c r="H1903" s="248"/>
    </row>
    <row r="1904" spans="3:8" s="314" customFormat="1" ht="15" customHeight="1" x14ac:dyDescent="0.2">
      <c r="C1904" s="501" t="s">
        <v>2460</v>
      </c>
      <c r="D1904" s="496"/>
      <c r="E1904" s="496"/>
      <c r="F1904" s="496"/>
      <c r="G1904" s="499"/>
      <c r="H1904" s="248"/>
    </row>
    <row r="1905" spans="3:8" s="314" customFormat="1" ht="15" customHeight="1" x14ac:dyDescent="0.2">
      <c r="C1905" s="646" t="s">
        <v>2461</v>
      </c>
      <c r="D1905" s="496"/>
      <c r="E1905" s="496"/>
      <c r="F1905" s="496"/>
      <c r="G1905" s="499"/>
      <c r="H1905" s="248"/>
    </row>
    <row r="1906" spans="3:8" s="314" customFormat="1" ht="15" customHeight="1" x14ac:dyDescent="0.2">
      <c r="C1906" s="646" t="s">
        <v>1190</v>
      </c>
      <c r="D1906" s="496"/>
      <c r="E1906" s="496"/>
      <c r="F1906" s="496"/>
      <c r="G1906" s="499"/>
      <c r="H1906" s="248"/>
    </row>
    <row r="1907" spans="3:8" s="314" customFormat="1" ht="15" customHeight="1" thickBot="1" x14ac:dyDescent="0.25">
      <c r="C1907" s="502"/>
      <c r="D1907" s="503"/>
      <c r="E1907" s="503"/>
      <c r="F1907" s="503"/>
      <c r="G1907" s="504"/>
      <c r="H1907" s="248"/>
    </row>
    <row r="1908" spans="3:8" s="314" customFormat="1" ht="15" customHeight="1" thickTop="1" x14ac:dyDescent="0.3">
      <c r="C1908" s="5421"/>
      <c r="D1908" s="5421"/>
      <c r="E1908" s="5421"/>
      <c r="F1908" s="483"/>
      <c r="G1908" s="483"/>
      <c r="H1908" s="248"/>
    </row>
    <row r="1909" spans="3:8" s="314" customFormat="1" ht="15" customHeight="1" thickBot="1" x14ac:dyDescent="0.35">
      <c r="C1909" s="483"/>
      <c r="D1909" s="483"/>
      <c r="E1909" s="483"/>
      <c r="F1909" s="483"/>
      <c r="G1909" s="483"/>
      <c r="H1909" s="248"/>
    </row>
    <row r="1910" spans="3:8" s="314" customFormat="1" ht="29.25" customHeight="1" thickTop="1" x14ac:dyDescent="0.3">
      <c r="C1910" s="5583" t="s">
        <v>1193</v>
      </c>
      <c r="D1910" s="5584"/>
      <c r="E1910" s="5585"/>
      <c r="F1910" s="483"/>
      <c r="G1910" s="483"/>
      <c r="H1910" s="248"/>
    </row>
    <row r="1911" spans="3:8" s="314" customFormat="1" ht="15" customHeight="1" x14ac:dyDescent="0.3">
      <c r="C1911" s="5623" t="s">
        <v>1584</v>
      </c>
      <c r="D1911" s="5624"/>
      <c r="E1911" s="5625"/>
      <c r="F1911" s="483"/>
      <c r="G1911" s="483"/>
      <c r="H1911" s="248"/>
    </row>
    <row r="1912" spans="3:8" s="314" customFormat="1" ht="15" customHeight="1" x14ac:dyDescent="0.3">
      <c r="C1912" s="288" t="s">
        <v>373</v>
      </c>
      <c r="D1912" s="496"/>
      <c r="E1912" s="499"/>
      <c r="F1912" s="483"/>
      <c r="G1912" s="483"/>
      <c r="H1912" s="248"/>
    </row>
    <row r="1913" spans="3:8" s="314" customFormat="1" ht="15" customHeight="1" x14ac:dyDescent="0.3">
      <c r="C1913" s="5580" t="s">
        <v>1194</v>
      </c>
      <c r="D1913" s="5621"/>
      <c r="E1913" s="5622"/>
      <c r="F1913" s="483"/>
      <c r="G1913" s="483"/>
      <c r="H1913" s="248"/>
    </row>
    <row r="1914" spans="3:8" s="314" customFormat="1" ht="15" customHeight="1" x14ac:dyDescent="0.3">
      <c r="C1914" s="5626" t="s">
        <v>1195</v>
      </c>
      <c r="D1914" s="5621"/>
      <c r="E1914" s="500"/>
      <c r="F1914" s="483"/>
      <c r="G1914" s="483"/>
      <c r="H1914" s="248"/>
    </row>
    <row r="1915" spans="3:8" s="314" customFormat="1" ht="31.5" customHeight="1" x14ac:dyDescent="0.3">
      <c r="C1915" s="5580" t="s">
        <v>2442</v>
      </c>
      <c r="D1915" s="5621"/>
      <c r="E1915" s="5622"/>
      <c r="F1915" s="483"/>
      <c r="G1915" s="483"/>
      <c r="H1915" s="248"/>
    </row>
    <row r="1916" spans="3:8" s="314" customFormat="1" ht="15" customHeight="1" x14ac:dyDescent="0.3">
      <c r="C1916" s="5627" t="s">
        <v>2443</v>
      </c>
      <c r="D1916" s="5628"/>
      <c r="E1916" s="5629"/>
      <c r="F1916" s="483"/>
      <c r="G1916" s="483"/>
      <c r="H1916" s="248"/>
    </row>
    <row r="1917" spans="3:8" s="314" customFormat="1" ht="15" customHeight="1" x14ac:dyDescent="0.3">
      <c r="C1917" s="288" t="s">
        <v>2444</v>
      </c>
      <c r="D1917" s="496"/>
      <c r="E1917" s="499"/>
      <c r="F1917" s="483"/>
      <c r="G1917" s="483"/>
      <c r="H1917" s="248"/>
    </row>
    <row r="1918" spans="3:8" s="314" customFormat="1" ht="15" customHeight="1" x14ac:dyDescent="0.3">
      <c r="C1918" s="5580" t="s">
        <v>2445</v>
      </c>
      <c r="D1918" s="5621"/>
      <c r="E1918" s="5622"/>
      <c r="F1918" s="483"/>
      <c r="G1918" s="483"/>
      <c r="H1918" s="248"/>
    </row>
    <row r="1919" spans="3:8" s="314" customFormat="1" ht="15" customHeight="1" x14ac:dyDescent="0.3">
      <c r="C1919" s="5580" t="s">
        <v>2446</v>
      </c>
      <c r="D1919" s="5621"/>
      <c r="E1919" s="5622"/>
      <c r="F1919" s="483"/>
      <c r="G1919" s="483"/>
      <c r="H1919" s="248"/>
    </row>
    <row r="1920" spans="3:8" s="314" customFormat="1" ht="15" customHeight="1" x14ac:dyDescent="0.3">
      <c r="C1920" s="5580" t="s">
        <v>2447</v>
      </c>
      <c r="D1920" s="5621"/>
      <c r="E1920" s="5622"/>
      <c r="F1920" s="483"/>
      <c r="G1920" s="483"/>
      <c r="H1920" s="248"/>
    </row>
    <row r="1921" spans="3:8" s="314" customFormat="1" ht="15" customHeight="1" x14ac:dyDescent="0.3">
      <c r="C1921" s="482" t="s">
        <v>1148</v>
      </c>
      <c r="D1921" s="496"/>
      <c r="E1921" s="499"/>
      <c r="F1921" s="483"/>
      <c r="G1921" s="483"/>
      <c r="H1921" s="248"/>
    </row>
    <row r="1922" spans="3:8" s="314" customFormat="1" ht="15" customHeight="1" thickBot="1" x14ac:dyDescent="0.35">
      <c r="C1922" s="502"/>
      <c r="D1922" s="503"/>
      <c r="E1922" s="504"/>
      <c r="F1922" s="483"/>
      <c r="G1922" s="483"/>
      <c r="H1922" s="248"/>
    </row>
    <row r="1923" spans="3:8" s="314" customFormat="1" ht="15" customHeight="1" thickTop="1" x14ac:dyDescent="0.3">
      <c r="C1923" s="222"/>
      <c r="D1923" s="483"/>
      <c r="E1923" s="483"/>
      <c r="F1923" s="483"/>
      <c r="G1923" s="483"/>
      <c r="H1923" s="248"/>
    </row>
    <row r="1924" spans="3:8" s="314" customFormat="1" ht="15" customHeight="1" thickBot="1" x14ac:dyDescent="0.35">
      <c r="C1924" s="505"/>
      <c r="D1924" s="505"/>
      <c r="E1924" s="505"/>
      <c r="F1924" s="483"/>
      <c r="G1924" s="483"/>
      <c r="H1924" s="248"/>
    </row>
    <row r="1925" spans="3:8" s="314" customFormat="1" ht="23.25" customHeight="1" thickTop="1" x14ac:dyDescent="0.3">
      <c r="C1925" s="5583" t="s">
        <v>845</v>
      </c>
      <c r="D1925" s="5584"/>
      <c r="E1925" s="5585"/>
      <c r="F1925" s="483"/>
      <c r="G1925" s="483"/>
      <c r="H1925" s="248"/>
    </row>
    <row r="1926" spans="3:8" s="314" customFormat="1" ht="15" customHeight="1" x14ac:dyDescent="0.3">
      <c r="C1926" s="5623" t="s">
        <v>1584</v>
      </c>
      <c r="D1926" s="5624"/>
      <c r="E1926" s="5625"/>
      <c r="F1926" s="483"/>
      <c r="G1926" s="483"/>
      <c r="H1926" s="248"/>
    </row>
    <row r="1927" spans="3:8" s="314" customFormat="1" ht="15" customHeight="1" x14ac:dyDescent="0.3">
      <c r="C1927" s="288" t="s">
        <v>846</v>
      </c>
      <c r="D1927" s="496"/>
      <c r="E1927" s="499"/>
      <c r="F1927" s="483"/>
      <c r="G1927" s="483"/>
      <c r="H1927" s="248"/>
    </row>
    <row r="1928" spans="3:8" s="314" customFormat="1" ht="15" customHeight="1" x14ac:dyDescent="0.3">
      <c r="C1928" s="5580" t="s">
        <v>182</v>
      </c>
      <c r="D1928" s="5621"/>
      <c r="E1928" s="5622"/>
      <c r="F1928" s="483"/>
      <c r="G1928" s="483"/>
      <c r="H1928" s="248"/>
    </row>
    <row r="1929" spans="3:8" s="314" customFormat="1" ht="15" customHeight="1" x14ac:dyDescent="0.3">
      <c r="C1929" s="288" t="s">
        <v>1140</v>
      </c>
      <c r="D1929" s="496"/>
      <c r="E1929" s="499"/>
      <c r="F1929" s="483"/>
      <c r="G1929" s="483"/>
      <c r="H1929" s="248"/>
    </row>
    <row r="1930" spans="3:8" s="314" customFormat="1" ht="15" customHeight="1" x14ac:dyDescent="0.3">
      <c r="C1930" s="5580" t="s">
        <v>847</v>
      </c>
      <c r="D1930" s="5621"/>
      <c r="E1930" s="5622"/>
      <c r="F1930" s="483"/>
      <c r="G1930" s="483"/>
      <c r="H1930" s="248"/>
    </row>
    <row r="1931" spans="3:8" s="314" customFormat="1" ht="15" customHeight="1" x14ac:dyDescent="0.3">
      <c r="C1931" s="288" t="s">
        <v>848</v>
      </c>
      <c r="D1931" s="496"/>
      <c r="E1931" s="499"/>
      <c r="F1931" s="483"/>
      <c r="G1931" s="483"/>
      <c r="H1931" s="248"/>
    </row>
    <row r="1932" spans="3:8" s="314" customFormat="1" ht="15" customHeight="1" x14ac:dyDescent="0.3">
      <c r="C1932" s="5580" t="s">
        <v>1191</v>
      </c>
      <c r="D1932" s="5621"/>
      <c r="E1932" s="5622"/>
      <c r="F1932" s="483"/>
      <c r="G1932" s="483"/>
      <c r="H1932" s="248"/>
    </row>
    <row r="1933" spans="3:8" s="314" customFormat="1" ht="15" customHeight="1" x14ac:dyDescent="0.3">
      <c r="C1933" s="482" t="s">
        <v>1192</v>
      </c>
      <c r="D1933" s="496"/>
      <c r="E1933" s="499"/>
      <c r="F1933" s="483"/>
      <c r="G1933" s="483"/>
      <c r="H1933" s="248"/>
    </row>
    <row r="1934" spans="3:8" s="314" customFormat="1" ht="15" customHeight="1" thickBot="1" x14ac:dyDescent="0.35">
      <c r="C1934" s="502"/>
      <c r="D1934" s="503"/>
      <c r="E1934" s="504"/>
      <c r="F1934" s="483"/>
      <c r="G1934" s="483"/>
      <c r="H1934" s="248"/>
    </row>
    <row r="1935" spans="3:8" s="314" customFormat="1" ht="15" customHeight="1" thickTop="1" x14ac:dyDescent="0.3">
      <c r="C1935" s="247"/>
      <c r="D1935" s="483"/>
      <c r="E1935" s="483"/>
      <c r="F1935" s="483"/>
      <c r="G1935" s="483"/>
      <c r="H1935" s="248"/>
    </row>
    <row r="1936" spans="3:8" s="314" customFormat="1" ht="15" customHeight="1" thickBot="1" x14ac:dyDescent="0.35">
      <c r="C1936" s="483"/>
      <c r="D1936" s="483"/>
      <c r="E1936" s="483"/>
      <c r="F1936" s="483"/>
      <c r="G1936" s="483"/>
      <c r="H1936" s="248"/>
    </row>
    <row r="1937" spans="3:8" s="314" customFormat="1" ht="15" customHeight="1" thickTop="1" x14ac:dyDescent="0.3">
      <c r="C1937" s="5583" t="s">
        <v>834</v>
      </c>
      <c r="D1937" s="5584"/>
      <c r="E1937" s="5585"/>
      <c r="F1937" s="483"/>
      <c r="G1937" s="483"/>
      <c r="H1937" s="248"/>
    </row>
    <row r="1938" spans="3:8" s="314" customFormat="1" ht="15" customHeight="1" x14ac:dyDescent="0.3">
      <c r="C1938" s="5623" t="s">
        <v>1584</v>
      </c>
      <c r="D1938" s="5624"/>
      <c r="E1938" s="5625"/>
      <c r="F1938" s="483"/>
      <c r="G1938" s="483"/>
      <c r="H1938" s="248"/>
    </row>
    <row r="1939" spans="3:8" s="314" customFormat="1" ht="15" customHeight="1" x14ac:dyDescent="0.3">
      <c r="C1939" s="497"/>
      <c r="D1939" s="498"/>
      <c r="E1939" s="306"/>
      <c r="F1939" s="483"/>
      <c r="G1939" s="483"/>
      <c r="H1939" s="248"/>
    </row>
    <row r="1940" spans="3:8" s="314" customFormat="1" ht="15" customHeight="1" x14ac:dyDescent="0.3">
      <c r="C1940" s="288" t="s">
        <v>373</v>
      </c>
      <c r="D1940" s="496"/>
      <c r="E1940" s="499"/>
      <c r="F1940" s="483"/>
      <c r="G1940" s="483"/>
      <c r="H1940" s="248"/>
    </row>
    <row r="1941" spans="3:8" s="314" customFormat="1" ht="15" customHeight="1" x14ac:dyDescent="0.3">
      <c r="C1941" s="5580" t="s">
        <v>835</v>
      </c>
      <c r="D1941" s="5621"/>
      <c r="E1941" s="5622"/>
      <c r="F1941" s="483"/>
      <c r="G1941" s="483"/>
      <c r="H1941" s="248"/>
    </row>
    <row r="1942" spans="3:8" s="314" customFormat="1" ht="15" customHeight="1" x14ac:dyDescent="0.3">
      <c r="C1942" s="5580" t="s">
        <v>836</v>
      </c>
      <c r="D1942" s="5621"/>
      <c r="E1942" s="5622"/>
      <c r="F1942" s="483"/>
      <c r="G1942" s="483"/>
      <c r="H1942" s="248"/>
    </row>
    <row r="1943" spans="3:8" s="314" customFormat="1" ht="15" customHeight="1" x14ac:dyDescent="0.3">
      <c r="C1943" s="5580" t="s">
        <v>837</v>
      </c>
      <c r="D1943" s="5621"/>
      <c r="E1943" s="5622"/>
      <c r="F1943" s="483"/>
      <c r="G1943" s="483"/>
      <c r="H1943" s="248"/>
    </row>
    <row r="1944" spans="3:8" s="314" customFormat="1" ht="15" customHeight="1" x14ac:dyDescent="0.3">
      <c r="C1944" s="5580" t="s">
        <v>838</v>
      </c>
      <c r="D1944" s="5621"/>
      <c r="E1944" s="5622"/>
      <c r="F1944" s="483"/>
      <c r="G1944" s="483"/>
      <c r="H1944" s="248"/>
    </row>
    <row r="1945" spans="3:8" s="314" customFormat="1" ht="15" customHeight="1" x14ac:dyDescent="0.3">
      <c r="C1945" s="5580" t="s">
        <v>839</v>
      </c>
      <c r="D1945" s="5621"/>
      <c r="E1945" s="5622"/>
      <c r="F1945" s="483"/>
      <c r="G1945" s="483"/>
      <c r="H1945" s="248"/>
    </row>
    <row r="1946" spans="3:8" s="314" customFormat="1" ht="15" customHeight="1" x14ac:dyDescent="0.3">
      <c r="C1946" s="288" t="s">
        <v>840</v>
      </c>
      <c r="D1946" s="496"/>
      <c r="E1946" s="499"/>
      <c r="F1946" s="483"/>
      <c r="G1946" s="483"/>
      <c r="H1946" s="248"/>
    </row>
    <row r="1947" spans="3:8" s="314" customFormat="1" ht="15" customHeight="1" x14ac:dyDescent="0.3">
      <c r="C1947" s="5580" t="s">
        <v>841</v>
      </c>
      <c r="D1947" s="5621"/>
      <c r="E1947" s="5622"/>
      <c r="F1947" s="483"/>
      <c r="G1947" s="483"/>
      <c r="H1947" s="248"/>
    </row>
    <row r="1948" spans="3:8" s="314" customFormat="1" ht="32.25" customHeight="1" x14ac:dyDescent="0.3">
      <c r="C1948" s="5580" t="s">
        <v>842</v>
      </c>
      <c r="D1948" s="5621"/>
      <c r="E1948" s="5622"/>
      <c r="F1948" s="483"/>
      <c r="G1948" s="483"/>
      <c r="H1948" s="248"/>
    </row>
    <row r="1949" spans="3:8" s="314" customFormat="1" ht="15" customHeight="1" x14ac:dyDescent="0.3">
      <c r="C1949" s="501" t="s">
        <v>843</v>
      </c>
      <c r="D1949" s="496"/>
      <c r="E1949" s="499"/>
      <c r="F1949" s="483"/>
      <c r="G1949" s="483"/>
      <c r="H1949" s="248"/>
    </row>
    <row r="1950" spans="3:8" s="314" customFormat="1" ht="15" customHeight="1" x14ac:dyDescent="0.3">
      <c r="C1950" s="501" t="s">
        <v>844</v>
      </c>
      <c r="D1950" s="496"/>
      <c r="E1950" s="499"/>
      <c r="F1950" s="483"/>
      <c r="G1950" s="483"/>
      <c r="H1950" s="248"/>
    </row>
    <row r="1951" spans="3:8" s="314" customFormat="1" ht="15" customHeight="1" thickBot="1" x14ac:dyDescent="0.35">
      <c r="C1951" s="502"/>
      <c r="D1951" s="503"/>
      <c r="E1951" s="504"/>
      <c r="F1951" s="483"/>
      <c r="G1951" s="483"/>
      <c r="H1951" s="248"/>
    </row>
    <row r="1952" spans="3:8" s="314" customFormat="1" ht="15" customHeight="1" thickTop="1" x14ac:dyDescent="0.3">
      <c r="C1952" s="247"/>
      <c r="D1952" s="483"/>
      <c r="E1952" s="483"/>
      <c r="F1952" s="483"/>
      <c r="G1952" s="483"/>
      <c r="H1952" s="248"/>
    </row>
    <row r="1953" spans="2:8" s="360" customFormat="1" ht="15" customHeight="1" thickBot="1" x14ac:dyDescent="0.35">
      <c r="B1953" s="469"/>
      <c r="C1953" s="469"/>
      <c r="D1953" s="469"/>
      <c r="E1953" s="469"/>
      <c r="F1953" s="469"/>
      <c r="G1953" s="469"/>
      <c r="H1953" s="469"/>
    </row>
    <row r="1954" spans="2:8" ht="15" customHeight="1" thickTop="1" thickBot="1" x14ac:dyDescent="0.25">
      <c r="C1954" s="5583" t="s">
        <v>1272</v>
      </c>
      <c r="D1954" s="5584"/>
      <c r="E1954" s="5584"/>
      <c r="F1954" s="5584"/>
      <c r="G1954" s="5585"/>
    </row>
    <row r="1955" spans="2:8" ht="15" customHeight="1" thickBot="1" x14ac:dyDescent="0.25">
      <c r="C1955" s="293" t="s">
        <v>1273</v>
      </c>
      <c r="D1955" s="294"/>
      <c r="E1955" s="294"/>
      <c r="F1955" s="295"/>
      <c r="G1955" s="296"/>
    </row>
    <row r="1956" spans="2:8" ht="15" customHeight="1" x14ac:dyDescent="0.2">
      <c r="C1956" s="291" t="s">
        <v>1274</v>
      </c>
      <c r="D1956" s="292"/>
      <c r="E1956" s="292"/>
      <c r="F1956" s="280"/>
      <c r="G1956" s="297"/>
    </row>
    <row r="1957" spans="2:8" ht="15" customHeight="1" x14ac:dyDescent="0.2">
      <c r="C1957" s="298" t="s">
        <v>1275</v>
      </c>
      <c r="D1957" s="299"/>
      <c r="E1957" s="299"/>
      <c r="F1957" s="300"/>
      <c r="G1957" s="297"/>
    </row>
    <row r="1958" spans="2:8" ht="15" customHeight="1" x14ac:dyDescent="0.2">
      <c r="C1958" s="5650" t="s">
        <v>1276</v>
      </c>
      <c r="D1958" s="5135"/>
      <c r="E1958" s="5135"/>
      <c r="F1958" s="5135"/>
      <c r="G1958" s="5651"/>
    </row>
    <row r="1959" spans="2:8" ht="15" customHeight="1" x14ac:dyDescent="0.2">
      <c r="C1959" s="298" t="s">
        <v>1277</v>
      </c>
      <c r="D1959" s="299"/>
      <c r="E1959" s="299"/>
      <c r="F1959" s="280"/>
      <c r="G1959" s="297"/>
    </row>
    <row r="1960" spans="2:8" ht="15" customHeight="1" x14ac:dyDescent="0.2">
      <c r="C1960" s="301" t="s">
        <v>1690</v>
      </c>
      <c r="D1960" s="302"/>
      <c r="E1960" s="302"/>
      <c r="F1960" s="280"/>
      <c r="G1960" s="297"/>
    </row>
    <row r="1961" spans="2:8" ht="15" customHeight="1" x14ac:dyDescent="0.2">
      <c r="C1961" s="301" t="s">
        <v>1691</v>
      </c>
      <c r="D1961" s="302"/>
      <c r="E1961" s="302"/>
      <c r="F1961" s="280"/>
      <c r="G1961" s="297"/>
    </row>
    <row r="1962" spans="2:8" ht="15" customHeight="1" x14ac:dyDescent="0.2">
      <c r="C1962" s="301" t="s">
        <v>1692</v>
      </c>
      <c r="D1962" s="302"/>
      <c r="E1962" s="302"/>
      <c r="F1962" s="280"/>
      <c r="G1962" s="297"/>
    </row>
    <row r="1963" spans="2:8" ht="15" customHeight="1" x14ac:dyDescent="0.2">
      <c r="C1963" s="301" t="s">
        <v>1693</v>
      </c>
      <c r="D1963" s="302"/>
      <c r="E1963" s="302"/>
      <c r="F1963" s="280"/>
      <c r="G1963" s="297"/>
    </row>
    <row r="1964" spans="2:8" ht="15" customHeight="1" x14ac:dyDescent="0.2">
      <c r="C1964" s="301" t="s">
        <v>1694</v>
      </c>
      <c r="D1964" s="302"/>
      <c r="E1964" s="302"/>
      <c r="F1964" s="280"/>
      <c r="G1964" s="297"/>
    </row>
    <row r="1965" spans="2:8" ht="15" customHeight="1" x14ac:dyDescent="0.2">
      <c r="C1965" s="301" t="s">
        <v>1695</v>
      </c>
      <c r="D1965" s="302"/>
      <c r="E1965" s="302"/>
      <c r="F1965" s="280"/>
      <c r="G1965" s="297"/>
    </row>
    <row r="1966" spans="2:8" ht="15" customHeight="1" x14ac:dyDescent="0.2">
      <c r="C1966" s="283"/>
      <c r="D1966" s="280"/>
      <c r="E1966" s="280"/>
      <c r="F1966" s="280"/>
      <c r="G1966" s="297"/>
    </row>
    <row r="1967" spans="2:8" ht="15" customHeight="1" x14ac:dyDescent="0.2">
      <c r="C1967" s="291" t="s">
        <v>1696</v>
      </c>
      <c r="D1967" s="292"/>
      <c r="E1967" s="292"/>
      <c r="F1967" s="280"/>
      <c r="G1967" s="297"/>
    </row>
    <row r="1968" spans="2:8" ht="15" customHeight="1" x14ac:dyDescent="0.2">
      <c r="C1968" s="291" t="s">
        <v>1275</v>
      </c>
      <c r="D1968" s="292"/>
      <c r="E1968" s="292"/>
      <c r="F1968" s="280"/>
      <c r="G1968" s="297"/>
    </row>
    <row r="1969" spans="3:7" ht="15" customHeight="1" x14ac:dyDescent="0.2">
      <c r="C1969" s="283" t="s">
        <v>2088</v>
      </c>
      <c r="D1969" s="280"/>
      <c r="E1969" s="280"/>
      <c r="F1969" s="280"/>
      <c r="G1969" s="297"/>
    </row>
    <row r="1970" spans="3:7" ht="15" customHeight="1" x14ac:dyDescent="0.2">
      <c r="C1970" s="291" t="s">
        <v>1277</v>
      </c>
      <c r="D1970" s="292"/>
      <c r="E1970" s="292"/>
      <c r="F1970" s="280"/>
      <c r="G1970" s="297"/>
    </row>
    <row r="1971" spans="3:7" ht="15" customHeight="1" x14ac:dyDescent="0.2">
      <c r="C1971" s="5662" t="s">
        <v>2089</v>
      </c>
      <c r="D1971" s="5125"/>
      <c r="E1971" s="5125"/>
      <c r="F1971" s="5125"/>
      <c r="G1971" s="5661"/>
    </row>
    <row r="1972" spans="3:7" ht="15" customHeight="1" x14ac:dyDescent="0.2">
      <c r="C1972" s="291" t="s">
        <v>2090</v>
      </c>
      <c r="D1972" s="292"/>
      <c r="E1972" s="292"/>
      <c r="F1972" s="280"/>
      <c r="G1972" s="297"/>
    </row>
    <row r="1973" spans="3:7" ht="15" customHeight="1" x14ac:dyDescent="0.2">
      <c r="C1973" s="291" t="s">
        <v>1275</v>
      </c>
      <c r="D1973" s="292"/>
      <c r="E1973" s="292"/>
      <c r="F1973" s="280"/>
      <c r="G1973" s="297"/>
    </row>
    <row r="1974" spans="3:7" ht="15" customHeight="1" x14ac:dyDescent="0.2">
      <c r="C1974" s="5660" t="s">
        <v>2091</v>
      </c>
      <c r="D1974" s="4283"/>
      <c r="E1974" s="4283"/>
      <c r="F1974" s="5125"/>
      <c r="G1974" s="5661"/>
    </row>
    <row r="1975" spans="3:7" ht="15" customHeight="1" thickBot="1" x14ac:dyDescent="0.25">
      <c r="C1975" s="283"/>
      <c r="D1975" s="280"/>
      <c r="E1975" s="280"/>
      <c r="F1975" s="280"/>
      <c r="G1975" s="297"/>
    </row>
    <row r="1976" spans="3:7" ht="15" customHeight="1" x14ac:dyDescent="0.2">
      <c r="C1976" s="291"/>
      <c r="D1976" s="303" t="s">
        <v>2092</v>
      </c>
      <c r="E1976" s="304" t="s">
        <v>2093</v>
      </c>
      <c r="F1976" s="305" t="s">
        <v>2094</v>
      </c>
      <c r="G1976" s="306"/>
    </row>
    <row r="1977" spans="3:7" ht="15" customHeight="1" x14ac:dyDescent="0.2">
      <c r="C1977" s="283"/>
      <c r="D1977" s="307" t="s">
        <v>2095</v>
      </c>
      <c r="E1977" s="308">
        <v>30</v>
      </c>
      <c r="F1977" s="309">
        <v>2</v>
      </c>
      <c r="G1977" s="310"/>
    </row>
    <row r="1978" spans="3:7" ht="15" customHeight="1" x14ac:dyDescent="0.2">
      <c r="C1978" s="283"/>
      <c r="D1978" s="307" t="s">
        <v>2095</v>
      </c>
      <c r="E1978" s="308">
        <v>100</v>
      </c>
      <c r="F1978" s="309">
        <v>3</v>
      </c>
      <c r="G1978" s="310"/>
    </row>
    <row r="1979" spans="3:7" ht="15" customHeight="1" x14ac:dyDescent="0.2">
      <c r="C1979" s="283"/>
      <c r="D1979" s="307" t="s">
        <v>371</v>
      </c>
      <c r="E1979" s="308">
        <v>600</v>
      </c>
      <c r="F1979" s="309">
        <v>18</v>
      </c>
      <c r="G1979" s="310"/>
    </row>
    <row r="1980" spans="3:7" ht="15" customHeight="1" x14ac:dyDescent="0.2">
      <c r="C1980" s="283"/>
      <c r="D1980" s="307" t="s">
        <v>372</v>
      </c>
      <c r="E1980" s="308">
        <v>1100</v>
      </c>
      <c r="F1980" s="309">
        <v>30</v>
      </c>
      <c r="G1980" s="310"/>
    </row>
    <row r="1981" spans="3:7" ht="15" customHeight="1" thickBot="1" x14ac:dyDescent="0.25">
      <c r="C1981" s="283"/>
      <c r="D1981" s="470" t="s">
        <v>1454</v>
      </c>
      <c r="E1981" s="311"/>
      <c r="F1981" s="312"/>
      <c r="G1981" s="297"/>
    </row>
    <row r="1982" spans="3:7" ht="15" customHeight="1" x14ac:dyDescent="0.2">
      <c r="C1982" s="283"/>
      <c r="D1982" s="280"/>
      <c r="E1982" s="280"/>
      <c r="F1982" s="280"/>
      <c r="G1982" s="297"/>
    </row>
    <row r="1983" spans="3:7" ht="15" customHeight="1" x14ac:dyDescent="0.2">
      <c r="C1983" s="291" t="s">
        <v>1277</v>
      </c>
      <c r="D1983" s="280"/>
      <c r="E1983" s="280"/>
      <c r="F1983" s="280"/>
      <c r="G1983" s="297"/>
    </row>
    <row r="1984" spans="3:7" ht="15" customHeight="1" x14ac:dyDescent="0.2">
      <c r="C1984" s="283" t="s">
        <v>2096</v>
      </c>
      <c r="D1984" s="280"/>
      <c r="E1984" s="280"/>
      <c r="F1984" s="280"/>
      <c r="G1984" s="297"/>
    </row>
    <row r="1985" spans="3:7" ht="30.75" customHeight="1" x14ac:dyDescent="0.2">
      <c r="C1985" s="5662" t="s">
        <v>2097</v>
      </c>
      <c r="D1985" s="5125"/>
      <c r="E1985" s="5125"/>
      <c r="F1985" s="5125"/>
      <c r="G1985" s="5661"/>
    </row>
    <row r="1986" spans="3:7" ht="15" customHeight="1" x14ac:dyDescent="0.2">
      <c r="C1986" s="283" t="s">
        <v>2098</v>
      </c>
      <c r="D1986" s="280"/>
      <c r="E1986" s="280"/>
      <c r="F1986" s="280"/>
      <c r="G1986" s="297"/>
    </row>
    <row r="1987" spans="3:7" ht="30" customHeight="1" x14ac:dyDescent="0.2">
      <c r="C1987" s="5662" t="s">
        <v>2099</v>
      </c>
      <c r="D1987" s="5125"/>
      <c r="E1987" s="5125"/>
      <c r="F1987" s="5125"/>
      <c r="G1987" s="5661"/>
    </row>
    <row r="1988" spans="3:7" ht="15" customHeight="1" x14ac:dyDescent="0.2">
      <c r="C1988" s="283" t="s">
        <v>2100</v>
      </c>
      <c r="D1988" s="280"/>
      <c r="E1988" s="280"/>
      <c r="F1988" s="280"/>
      <c r="G1988" s="297"/>
    </row>
    <row r="1989" spans="3:7" ht="15" customHeight="1" thickBot="1" x14ac:dyDescent="0.25">
      <c r="C1989" s="282"/>
      <c r="D1989" s="285"/>
      <c r="E1989" s="285"/>
      <c r="F1989" s="285"/>
      <c r="G1989" s="313"/>
    </row>
    <row r="1990" spans="3:7" ht="15" customHeight="1" thickTop="1" x14ac:dyDescent="0.2">
      <c r="C1990" s="247"/>
      <c r="G1990" s="314"/>
    </row>
    <row r="1991" spans="3:7" ht="15" customHeight="1" thickBot="1" x14ac:dyDescent="0.25">
      <c r="G1991" s="314"/>
    </row>
    <row r="1992" spans="3:7" ht="15" customHeight="1" thickTop="1" x14ac:dyDescent="0.2">
      <c r="C1992" s="5583" t="s">
        <v>586</v>
      </c>
      <c r="D1992" s="5584"/>
      <c r="E1992" s="5585"/>
    </row>
    <row r="1993" spans="3:7" ht="15" customHeight="1" x14ac:dyDescent="0.2">
      <c r="C1993" s="279"/>
      <c r="D1993" s="287"/>
      <c r="E1993" s="284"/>
    </row>
    <row r="1994" spans="3:7" ht="15" customHeight="1" x14ac:dyDescent="0.2">
      <c r="C1994" s="288" t="s">
        <v>1249</v>
      </c>
      <c r="D1994" s="287"/>
      <c r="E1994" s="284"/>
    </row>
    <row r="1995" spans="3:7" ht="15" customHeight="1" x14ac:dyDescent="0.2">
      <c r="C1995" s="5580" t="s">
        <v>587</v>
      </c>
      <c r="D1995" s="5581"/>
      <c r="E1995" s="5582"/>
    </row>
    <row r="1996" spans="3:7" ht="15" customHeight="1" x14ac:dyDescent="0.2">
      <c r="C1996" s="5580" t="s">
        <v>1139</v>
      </c>
      <c r="D1996" s="5581"/>
      <c r="E1996" s="5582"/>
    </row>
    <row r="1997" spans="3:7" ht="15" customHeight="1" x14ac:dyDescent="0.2">
      <c r="C1997" s="281" t="s">
        <v>1140</v>
      </c>
      <c r="D1997" s="289"/>
      <c r="E1997" s="290"/>
    </row>
    <row r="1998" spans="3:7" ht="14.25" customHeight="1" x14ac:dyDescent="0.2">
      <c r="C1998" s="278" t="s">
        <v>247</v>
      </c>
      <c r="D1998" s="289"/>
      <c r="E1998" s="290"/>
    </row>
    <row r="1999" spans="3:7" ht="32.25" customHeight="1" x14ac:dyDescent="0.2">
      <c r="C1999" s="5580" t="s">
        <v>248</v>
      </c>
      <c r="D1999" s="5581"/>
      <c r="E1999" s="5582"/>
    </row>
    <row r="2000" spans="3:7" ht="28.5" customHeight="1" x14ac:dyDescent="0.2">
      <c r="C2000" s="5580" t="s">
        <v>249</v>
      </c>
      <c r="D2000" s="5581"/>
      <c r="E2000" s="5582"/>
    </row>
    <row r="2001" spans="3:5" ht="15" customHeight="1" x14ac:dyDescent="0.2">
      <c r="C2001" s="278"/>
      <c r="D2001" s="287"/>
      <c r="E2001" s="284"/>
    </row>
    <row r="2002" spans="3:5" ht="14.25" customHeight="1" x14ac:dyDescent="0.2">
      <c r="C2002" s="281" t="s">
        <v>250</v>
      </c>
      <c r="D2002" s="287"/>
      <c r="E2002" s="284"/>
    </row>
    <row r="2003" spans="3:5" ht="14.25" customHeight="1" x14ac:dyDescent="0.2">
      <c r="C2003" s="278"/>
      <c r="D2003" s="287"/>
      <c r="E2003" s="284"/>
    </row>
    <row r="2004" spans="3:5" ht="24" customHeight="1" x14ac:dyDescent="0.2">
      <c r="C2004" s="5652" t="s">
        <v>251</v>
      </c>
      <c r="D2004" s="5653"/>
      <c r="E2004" s="5654"/>
    </row>
    <row r="2005" spans="3:5" ht="33" customHeight="1" x14ac:dyDescent="0.2">
      <c r="C2005" s="278" t="s">
        <v>252</v>
      </c>
      <c r="D2005" s="287"/>
      <c r="E2005" s="284"/>
    </row>
    <row r="2006" spans="3:5" ht="26.25" customHeight="1" x14ac:dyDescent="0.2">
      <c r="C2006" s="5580" t="s">
        <v>253</v>
      </c>
      <c r="D2006" s="5581"/>
      <c r="E2006" s="5582"/>
    </row>
    <row r="2007" spans="3:5" ht="14.25" customHeight="1" x14ac:dyDescent="0.2">
      <c r="C2007" s="5580" t="s">
        <v>254</v>
      </c>
      <c r="D2007" s="5581"/>
      <c r="E2007" s="5582"/>
    </row>
    <row r="2008" spans="3:5" ht="14.25" customHeight="1" x14ac:dyDescent="0.2">
      <c r="C2008" s="5580" t="s">
        <v>984</v>
      </c>
      <c r="D2008" s="5581"/>
      <c r="E2008" s="5582"/>
    </row>
    <row r="2009" spans="3:5" ht="46.5" customHeight="1" x14ac:dyDescent="0.2">
      <c r="C2009" s="5652" t="s">
        <v>1267</v>
      </c>
      <c r="D2009" s="5653"/>
      <c r="E2009" s="5654"/>
    </row>
    <row r="2010" spans="3:5" ht="14.25" customHeight="1" x14ac:dyDescent="0.2">
      <c r="C2010" s="5652" t="s">
        <v>1268</v>
      </c>
      <c r="D2010" s="5653"/>
      <c r="E2010" s="5654"/>
    </row>
    <row r="2011" spans="3:5" ht="14.25" customHeight="1" x14ac:dyDescent="0.2">
      <c r="C2011" s="5652" t="s">
        <v>1269</v>
      </c>
      <c r="D2011" s="5655"/>
      <c r="E2011" s="5656"/>
    </row>
    <row r="2012" spans="3:5" ht="33.75" customHeight="1" x14ac:dyDescent="0.2">
      <c r="C2012" s="5652" t="s">
        <v>1270</v>
      </c>
      <c r="D2012" s="5655"/>
      <c r="E2012" s="5656"/>
    </row>
    <row r="2013" spans="3:5" ht="14.25" customHeight="1" x14ac:dyDescent="0.2">
      <c r="C2013" s="5652" t="s">
        <v>1271</v>
      </c>
      <c r="D2013" s="5655"/>
      <c r="E2013" s="5656"/>
    </row>
    <row r="2014" spans="3:5" ht="14.25" customHeight="1" thickBot="1" x14ac:dyDescent="0.25">
      <c r="C2014" s="282"/>
      <c r="D2014" s="285"/>
      <c r="E2014" s="286"/>
    </row>
    <row r="2015" spans="3:5" ht="14.25" customHeight="1" thickTop="1" x14ac:dyDescent="0.2">
      <c r="C2015" s="247"/>
    </row>
    <row r="2016" spans="3:5" ht="14.25" customHeight="1" thickBot="1" x14ac:dyDescent="0.25"/>
    <row r="2017" spans="3:8" ht="14.25" customHeight="1" thickTop="1" x14ac:dyDescent="0.2">
      <c r="C2017" s="5632" t="s">
        <v>135</v>
      </c>
      <c r="D2017" s="5633"/>
      <c r="E2017" s="5633"/>
      <c r="F2017" s="5634"/>
      <c r="G2017" s="2"/>
      <c r="H2017" s="2"/>
    </row>
    <row r="2018" spans="3:8" ht="14.25" customHeight="1" x14ac:dyDescent="0.2">
      <c r="C2018" s="27" t="s">
        <v>136</v>
      </c>
      <c r="D2018" s="35"/>
      <c r="E2018" s="35"/>
      <c r="F2018" s="243"/>
      <c r="G2018" s="2"/>
      <c r="H2018" s="2"/>
    </row>
    <row r="2019" spans="3:8" ht="14.25" customHeight="1" x14ac:dyDescent="0.2">
      <c r="C2019" s="25"/>
      <c r="D2019" s="1"/>
      <c r="E2019" s="5641" t="s">
        <v>137</v>
      </c>
      <c r="F2019" s="5642"/>
      <c r="G2019" s="2"/>
      <c r="H2019" s="2"/>
    </row>
    <row r="2020" spans="3:8" ht="19.5" customHeight="1" x14ac:dyDescent="0.2">
      <c r="C2020" s="472" t="s">
        <v>381</v>
      </c>
      <c r="D2020" s="275" t="s">
        <v>382</v>
      </c>
      <c r="E2020" s="275" t="s">
        <v>2453</v>
      </c>
      <c r="F2020" s="471" t="s">
        <v>138</v>
      </c>
      <c r="G2020" s="2"/>
      <c r="H2020" s="2"/>
    </row>
    <row r="2021" spans="3:8" ht="14.25" customHeight="1" x14ac:dyDescent="0.2">
      <c r="C2021" s="5657" t="s">
        <v>1597</v>
      </c>
      <c r="D2021" s="474">
        <v>10</v>
      </c>
      <c r="E2021" s="369">
        <v>7.4999999999999997E-2</v>
      </c>
      <c r="F2021" s="475">
        <v>0.15</v>
      </c>
      <c r="G2021" s="2"/>
      <c r="H2021" s="2"/>
    </row>
    <row r="2022" spans="3:8" ht="14.25" customHeight="1" x14ac:dyDescent="0.2">
      <c r="C2022" s="5658"/>
      <c r="D2022" s="474">
        <v>15</v>
      </c>
      <c r="E2022" s="369">
        <v>7.4999999999999997E-2</v>
      </c>
      <c r="F2022" s="475">
        <v>0.15</v>
      </c>
      <c r="G2022" s="2"/>
      <c r="H2022" s="2"/>
    </row>
    <row r="2023" spans="3:8" ht="14.25" customHeight="1" x14ac:dyDescent="0.2">
      <c r="C2023" s="5658"/>
      <c r="D2023" s="474">
        <v>20</v>
      </c>
      <c r="E2023" s="369">
        <v>7.4999999999999997E-2</v>
      </c>
      <c r="F2023" s="475">
        <v>0.15</v>
      </c>
      <c r="G2023" s="2"/>
      <c r="H2023" s="2"/>
    </row>
    <row r="2024" spans="3:8" ht="14.25" customHeight="1" x14ac:dyDescent="0.2">
      <c r="C2024" s="5658"/>
      <c r="D2024" s="474">
        <v>25</v>
      </c>
      <c r="E2024" s="369">
        <v>7.4999999999999997E-2</v>
      </c>
      <c r="F2024" s="475">
        <v>0.15</v>
      </c>
      <c r="G2024" s="2"/>
      <c r="H2024" s="2"/>
    </row>
    <row r="2025" spans="3:8" ht="14.25" customHeight="1" x14ac:dyDescent="0.2">
      <c r="C2025" s="5658"/>
      <c r="D2025" s="474">
        <v>30</v>
      </c>
      <c r="E2025" s="369">
        <v>7.4999999999999997E-2</v>
      </c>
      <c r="F2025" s="475">
        <v>0.15</v>
      </c>
      <c r="G2025" s="2"/>
      <c r="H2025" s="2"/>
    </row>
    <row r="2026" spans="3:8" ht="14.25" customHeight="1" x14ac:dyDescent="0.2">
      <c r="C2026" s="5658"/>
      <c r="D2026" s="474">
        <v>40</v>
      </c>
      <c r="E2026" s="369">
        <v>7.4999999999999997E-2</v>
      </c>
      <c r="F2026" s="475">
        <v>0.15</v>
      </c>
      <c r="G2026" s="2"/>
      <c r="H2026" s="2"/>
    </row>
    <row r="2027" spans="3:8" ht="14.25" customHeight="1" x14ac:dyDescent="0.2">
      <c r="C2027" s="5658"/>
      <c r="D2027" s="474">
        <v>50</v>
      </c>
      <c r="E2027" s="369">
        <v>7.4999999999999997E-2</v>
      </c>
      <c r="F2027" s="475">
        <v>0.15</v>
      </c>
      <c r="G2027" s="2"/>
      <c r="H2027" s="2"/>
    </row>
    <row r="2028" spans="3:8" ht="14.25" customHeight="1" x14ac:dyDescent="0.2">
      <c r="C2028" s="5658"/>
      <c r="D2028" s="474">
        <v>75</v>
      </c>
      <c r="E2028" s="369">
        <v>7.4999999999999997E-2</v>
      </c>
      <c r="F2028" s="475">
        <v>0.15</v>
      </c>
      <c r="G2028" s="2"/>
      <c r="H2028" s="2"/>
    </row>
    <row r="2029" spans="3:8" ht="14.25" customHeight="1" x14ac:dyDescent="0.2">
      <c r="C2029" s="5658"/>
      <c r="D2029" s="474">
        <v>100</v>
      </c>
      <c r="E2029" s="369">
        <v>7.4999999999999997E-2</v>
      </c>
      <c r="F2029" s="475">
        <v>0.15</v>
      </c>
      <c r="G2029" s="2"/>
      <c r="H2029" s="2"/>
    </row>
    <row r="2030" spans="3:8" ht="14.25" customHeight="1" x14ac:dyDescent="0.2">
      <c r="C2030" s="5658"/>
      <c r="D2030" s="474">
        <v>120</v>
      </c>
      <c r="E2030" s="369">
        <v>7.4999999999999997E-2</v>
      </c>
      <c r="F2030" s="475">
        <v>0.15</v>
      </c>
      <c r="G2030" s="2"/>
      <c r="H2030" s="2"/>
    </row>
    <row r="2031" spans="3:8" ht="14.25" customHeight="1" x14ac:dyDescent="0.2">
      <c r="C2031" s="5658"/>
      <c r="D2031" s="474">
        <v>125</v>
      </c>
      <c r="E2031" s="369">
        <v>7.4999999999999997E-2</v>
      </c>
      <c r="F2031" s="475">
        <v>0.15</v>
      </c>
      <c r="G2031" s="2"/>
      <c r="H2031" s="2"/>
    </row>
    <row r="2032" spans="3:8" ht="14.25" customHeight="1" x14ac:dyDescent="0.2">
      <c r="C2032" s="5658"/>
      <c r="D2032" s="474">
        <v>150</v>
      </c>
      <c r="E2032" s="369">
        <v>7.4999999999999997E-2</v>
      </c>
      <c r="F2032" s="475">
        <v>0.15</v>
      </c>
      <c r="G2032" s="2"/>
      <c r="H2032" s="2"/>
    </row>
    <row r="2033" spans="3:8" ht="14.25" customHeight="1" x14ac:dyDescent="0.2">
      <c r="C2033" s="5658"/>
      <c r="D2033" s="474">
        <v>175</v>
      </c>
      <c r="E2033" s="369">
        <v>7.4999999999999997E-2</v>
      </c>
      <c r="F2033" s="475">
        <v>0.15</v>
      </c>
      <c r="G2033" s="2"/>
      <c r="H2033" s="2"/>
    </row>
    <row r="2034" spans="3:8" ht="14.25" customHeight="1" x14ac:dyDescent="0.2">
      <c r="C2034" s="5658"/>
      <c r="D2034" s="474">
        <v>200</v>
      </c>
      <c r="E2034" s="369">
        <v>7.4999999999999997E-2</v>
      </c>
      <c r="F2034" s="475">
        <v>0.15</v>
      </c>
      <c r="G2034" s="2"/>
      <c r="H2034" s="2"/>
    </row>
    <row r="2035" spans="3:8" ht="14.25" customHeight="1" x14ac:dyDescent="0.2">
      <c r="C2035" s="5658"/>
      <c r="D2035" s="474">
        <v>300</v>
      </c>
      <c r="E2035" s="369">
        <v>7.4999999999999997E-2</v>
      </c>
      <c r="F2035" s="475">
        <v>0.15</v>
      </c>
      <c r="G2035" s="2"/>
      <c r="H2035" s="2"/>
    </row>
    <row r="2036" spans="3:8" ht="14.25" customHeight="1" x14ac:dyDescent="0.2">
      <c r="C2036" s="5658"/>
      <c r="D2036" s="474">
        <v>400</v>
      </c>
      <c r="E2036" s="369">
        <v>7.4999999999999997E-2</v>
      </c>
      <c r="F2036" s="475">
        <v>0.15</v>
      </c>
      <c r="G2036" s="2"/>
      <c r="H2036" s="2"/>
    </row>
    <row r="2037" spans="3:8" ht="14.25" customHeight="1" x14ac:dyDescent="0.2">
      <c r="C2037" s="5659"/>
      <c r="D2037" s="474">
        <v>500</v>
      </c>
      <c r="E2037" s="369">
        <v>7.4999999999999997E-2</v>
      </c>
      <c r="F2037" s="475">
        <v>0.15</v>
      </c>
      <c r="G2037" s="2"/>
      <c r="H2037" s="2"/>
    </row>
    <row r="2038" spans="3:8" ht="14.25" customHeight="1" x14ac:dyDescent="0.2">
      <c r="C2038" s="30" t="s">
        <v>2460</v>
      </c>
      <c r="D2038" s="56"/>
      <c r="E2038" s="1"/>
      <c r="F2038" s="26"/>
      <c r="G2038" s="2"/>
      <c r="H2038" s="2"/>
    </row>
    <row r="2039" spans="3:8" ht="14.25" customHeight="1" x14ac:dyDescent="0.2">
      <c r="C2039" s="57"/>
      <c r="D2039" s="1"/>
      <c r="E2039" s="1"/>
      <c r="F2039" s="26"/>
      <c r="G2039" s="2"/>
      <c r="H2039" s="2"/>
    </row>
    <row r="2040" spans="3:8" ht="15" customHeight="1" x14ac:dyDescent="0.2">
      <c r="C2040" s="58" t="s">
        <v>139</v>
      </c>
      <c r="D2040" s="1"/>
      <c r="E2040" s="1"/>
      <c r="F2040" s="26"/>
      <c r="G2040" s="2"/>
      <c r="H2040" s="2"/>
    </row>
    <row r="2041" spans="3:8" ht="15" customHeight="1" x14ac:dyDescent="0.2">
      <c r="C2041" s="5630" t="s">
        <v>140</v>
      </c>
      <c r="D2041" s="4169"/>
      <c r="E2041" s="4169"/>
      <c r="F2041" s="5631"/>
      <c r="G2041" s="2"/>
      <c r="H2041" s="2"/>
    </row>
    <row r="2042" spans="3:8" ht="29.25" customHeight="1" x14ac:dyDescent="0.2">
      <c r="C2042" s="5630" t="s">
        <v>1732</v>
      </c>
      <c r="D2042" s="4169"/>
      <c r="E2042" s="4169"/>
      <c r="F2042" s="5631"/>
      <c r="G2042" s="2"/>
      <c r="H2042" s="2"/>
    </row>
    <row r="2043" spans="3:8" ht="21" customHeight="1" x14ac:dyDescent="0.2">
      <c r="C2043" s="57" t="s">
        <v>1733</v>
      </c>
      <c r="D2043" s="1"/>
      <c r="E2043" s="1"/>
      <c r="F2043" s="26"/>
      <c r="G2043" s="2"/>
      <c r="H2043" s="2"/>
    </row>
    <row r="2044" spans="3:8" ht="15" customHeight="1" x14ac:dyDescent="0.2">
      <c r="C2044" s="57" t="s">
        <v>1734</v>
      </c>
      <c r="D2044" s="1"/>
      <c r="E2044" s="1"/>
      <c r="F2044" s="26"/>
      <c r="G2044" s="2"/>
      <c r="H2044" s="2"/>
    </row>
    <row r="2045" spans="3:8" ht="15" customHeight="1" x14ac:dyDescent="0.2">
      <c r="C2045" s="57" t="s">
        <v>1387</v>
      </c>
      <c r="D2045" s="1"/>
      <c r="E2045" s="1"/>
      <c r="F2045" s="26"/>
      <c r="G2045" s="2"/>
      <c r="H2045" s="2"/>
    </row>
    <row r="2046" spans="3:8" ht="15" customHeight="1" x14ac:dyDescent="0.2">
      <c r="C2046" s="57" t="s">
        <v>1388</v>
      </c>
      <c r="D2046" s="1"/>
      <c r="E2046" s="1"/>
      <c r="F2046" s="26"/>
      <c r="G2046" s="2"/>
      <c r="H2046" s="2"/>
    </row>
    <row r="2047" spans="3:8" ht="15" customHeight="1" x14ac:dyDescent="0.2">
      <c r="C2047" s="57" t="s">
        <v>1389</v>
      </c>
      <c r="D2047" s="1"/>
      <c r="E2047" s="1"/>
      <c r="F2047" s="26"/>
      <c r="G2047" s="2"/>
      <c r="H2047" s="2"/>
    </row>
    <row r="2048" spans="3:8" ht="15" customHeight="1" x14ac:dyDescent="0.2">
      <c r="C2048" s="57" t="s">
        <v>1390</v>
      </c>
      <c r="D2048" s="1"/>
      <c r="E2048" s="1"/>
      <c r="F2048" s="26"/>
      <c r="G2048" s="2"/>
      <c r="H2048" s="2"/>
    </row>
    <row r="2049" spans="3:8" ht="15" customHeight="1" x14ac:dyDescent="0.2">
      <c r="C2049" s="57" t="s">
        <v>1391</v>
      </c>
      <c r="D2049" s="1"/>
      <c r="E2049" s="1"/>
      <c r="F2049" s="26"/>
      <c r="G2049" s="2"/>
      <c r="H2049" s="2"/>
    </row>
    <row r="2050" spans="3:8" ht="15" customHeight="1" x14ac:dyDescent="0.2">
      <c r="C2050" s="57" t="s">
        <v>1392</v>
      </c>
      <c r="D2050" s="1"/>
      <c r="E2050" s="1"/>
      <c r="F2050" s="26"/>
      <c r="G2050" s="2"/>
      <c r="H2050" s="2"/>
    </row>
    <row r="2051" spans="3:8" ht="15" customHeight="1" x14ac:dyDescent="0.2">
      <c r="C2051" s="57" t="s">
        <v>1393</v>
      </c>
      <c r="D2051" s="1"/>
      <c r="E2051" s="1"/>
      <c r="F2051" s="26"/>
      <c r="G2051" s="2"/>
      <c r="H2051" s="2"/>
    </row>
    <row r="2052" spans="3:8" ht="15.75" customHeight="1" x14ac:dyDescent="0.2">
      <c r="C2052" s="57" t="s">
        <v>1394</v>
      </c>
      <c r="D2052" s="1"/>
      <c r="E2052" s="1"/>
      <c r="F2052" s="26"/>
      <c r="G2052" s="2"/>
      <c r="H2052" s="2"/>
    </row>
    <row r="2053" spans="3:8" ht="30" customHeight="1" x14ac:dyDescent="0.2">
      <c r="C2053" s="5630" t="s">
        <v>1395</v>
      </c>
      <c r="D2053" s="4169"/>
      <c r="E2053" s="4169"/>
      <c r="F2053" s="5631"/>
      <c r="G2053" s="2"/>
      <c r="H2053" s="2"/>
    </row>
    <row r="2054" spans="3:8" ht="15" customHeight="1" thickBot="1" x14ac:dyDescent="0.25">
      <c r="C2054" s="31"/>
      <c r="D2054" s="32"/>
      <c r="E2054" s="32"/>
      <c r="F2054" s="33"/>
      <c r="G2054" s="2"/>
      <c r="H2054" s="2"/>
    </row>
    <row r="2055" spans="3:8" ht="15" customHeight="1" thickTop="1" x14ac:dyDescent="0.2">
      <c r="C2055" s="247"/>
      <c r="D2055" s="1"/>
      <c r="E2055" s="1"/>
      <c r="F2055" s="1"/>
      <c r="G2055" s="2"/>
      <c r="H2055" s="2"/>
    </row>
    <row r="2056" spans="3:8" ht="15" customHeight="1" thickBot="1" x14ac:dyDescent="0.25">
      <c r="D2056" s="2"/>
      <c r="E2056" s="2"/>
      <c r="F2056" s="2"/>
      <c r="G2056" s="2"/>
      <c r="H2056" s="2"/>
    </row>
    <row r="2057" spans="3:8" ht="15" customHeight="1" thickTop="1" x14ac:dyDescent="0.2">
      <c r="C2057" s="5632" t="s">
        <v>1396</v>
      </c>
      <c r="D2057" s="5633"/>
      <c r="E2057" s="5634"/>
      <c r="F2057" s="2"/>
      <c r="G2057" s="2"/>
      <c r="H2057" s="2"/>
    </row>
    <row r="2058" spans="3:8" ht="15" customHeight="1" x14ac:dyDescent="0.2">
      <c r="C2058" s="25"/>
      <c r="D2058" s="59"/>
      <c r="E2058" s="78"/>
      <c r="F2058" s="2"/>
      <c r="G2058" s="2"/>
      <c r="H2058" s="2"/>
    </row>
    <row r="2059" spans="3:8" ht="15" customHeight="1" x14ac:dyDescent="0.2">
      <c r="C2059" s="27" t="s">
        <v>373</v>
      </c>
      <c r="D2059" s="59"/>
      <c r="E2059" s="78"/>
      <c r="F2059" s="2"/>
      <c r="G2059" s="2"/>
      <c r="H2059" s="2"/>
    </row>
    <row r="2060" spans="3:8" ht="15" customHeight="1" x14ac:dyDescent="0.2">
      <c r="C2060" s="5645" t="s">
        <v>1141</v>
      </c>
      <c r="D2060" s="5646"/>
      <c r="E2060" s="5647"/>
      <c r="F2060" s="2"/>
      <c r="G2060" s="2"/>
      <c r="H2060" s="2"/>
    </row>
    <row r="2061" spans="3:8" ht="15" customHeight="1" x14ac:dyDescent="0.2">
      <c r="C2061" s="5645" t="s">
        <v>1142</v>
      </c>
      <c r="D2061" s="5646"/>
      <c r="E2061" s="5647"/>
      <c r="F2061" s="2"/>
      <c r="G2061" s="2"/>
      <c r="H2061" s="2"/>
    </row>
    <row r="2062" spans="3:8" ht="15" customHeight="1" x14ac:dyDescent="0.2">
      <c r="C2062" s="5645" t="s">
        <v>1143</v>
      </c>
      <c r="D2062" s="5646"/>
      <c r="E2062" s="5647"/>
      <c r="F2062" s="2"/>
      <c r="G2062" s="2"/>
      <c r="H2062" s="2"/>
    </row>
    <row r="2063" spans="3:8" ht="15" customHeight="1" x14ac:dyDescent="0.2">
      <c r="C2063" s="5645" t="s">
        <v>1144</v>
      </c>
      <c r="D2063" s="5646"/>
      <c r="E2063" s="5647"/>
      <c r="F2063" s="2"/>
      <c r="G2063" s="2"/>
      <c r="H2063" s="2"/>
    </row>
    <row r="2064" spans="3:8" ht="15" customHeight="1" x14ac:dyDescent="0.2">
      <c r="C2064" s="5645" t="s">
        <v>1145</v>
      </c>
      <c r="D2064" s="5646"/>
      <c r="E2064" s="5647"/>
      <c r="F2064" s="2"/>
      <c r="G2064" s="2"/>
      <c r="H2064" s="2"/>
    </row>
    <row r="2065" spans="3:8" ht="15" customHeight="1" x14ac:dyDescent="0.2">
      <c r="C2065" s="28"/>
      <c r="D2065" s="59"/>
      <c r="E2065" s="78"/>
      <c r="F2065" s="2"/>
      <c r="G2065" s="2"/>
      <c r="H2065" s="2"/>
    </row>
    <row r="2066" spans="3:8" ht="15" customHeight="1" x14ac:dyDescent="0.2">
      <c r="C2066" s="27" t="s">
        <v>374</v>
      </c>
      <c r="D2066" s="59"/>
      <c r="E2066" s="78"/>
      <c r="F2066" s="2"/>
      <c r="G2066" s="2"/>
      <c r="H2066" s="2"/>
    </row>
    <row r="2067" spans="3:8" ht="28.5" customHeight="1" x14ac:dyDescent="0.2">
      <c r="C2067" s="5645" t="s">
        <v>1146</v>
      </c>
      <c r="D2067" s="5646"/>
      <c r="E2067" s="5647"/>
      <c r="F2067" s="2"/>
      <c r="G2067" s="2"/>
      <c r="H2067" s="2"/>
    </row>
    <row r="2068" spans="3:8" ht="15" customHeight="1" x14ac:dyDescent="0.2">
      <c r="C2068" s="5645" t="s">
        <v>1147</v>
      </c>
      <c r="D2068" s="5646"/>
      <c r="E2068" s="5647"/>
      <c r="F2068" s="2"/>
      <c r="G2068" s="2"/>
      <c r="H2068" s="2"/>
    </row>
    <row r="2069" spans="3:8" ht="15" customHeight="1" x14ac:dyDescent="0.2">
      <c r="C2069" s="5645" t="s">
        <v>1148</v>
      </c>
      <c r="D2069" s="5646"/>
      <c r="E2069" s="5647"/>
      <c r="F2069" s="2"/>
      <c r="G2069" s="2"/>
      <c r="H2069" s="2"/>
    </row>
    <row r="2070" spans="3:8" ht="15" customHeight="1" thickBot="1" x14ac:dyDescent="0.25">
      <c r="C2070" s="31"/>
      <c r="D2070" s="244"/>
      <c r="E2070" s="245"/>
      <c r="F2070" s="2"/>
      <c r="G2070" s="2"/>
      <c r="H2070" s="2"/>
    </row>
    <row r="2071" spans="3:8" ht="15" customHeight="1" thickTop="1" x14ac:dyDescent="0.2">
      <c r="C2071" s="247"/>
      <c r="D2071" s="2"/>
      <c r="E2071" s="2"/>
      <c r="F2071" s="2"/>
      <c r="G2071" s="2"/>
      <c r="H2071" s="2"/>
    </row>
    <row r="2072" spans="3:8" ht="15" customHeight="1" thickBot="1" x14ac:dyDescent="0.25"/>
    <row r="2073" spans="3:8" ht="15" customHeight="1" thickTop="1" x14ac:dyDescent="0.2">
      <c r="C2073" s="5632" t="s">
        <v>2450</v>
      </c>
      <c r="D2073" s="5633"/>
      <c r="E2073" s="5633"/>
      <c r="F2073" s="5634"/>
    </row>
    <row r="2074" spans="3:8" ht="15" customHeight="1" x14ac:dyDescent="0.2">
      <c r="C2074" s="5648" t="s">
        <v>2451</v>
      </c>
      <c r="D2074" s="5649"/>
      <c r="E2074" s="5641" t="s">
        <v>2452</v>
      </c>
      <c r="F2074" s="5642"/>
    </row>
    <row r="2075" spans="3:8" ht="15" customHeight="1" x14ac:dyDescent="0.2">
      <c r="C2075" s="477" t="s">
        <v>2453</v>
      </c>
      <c r="D2075" s="275" t="s">
        <v>2454</v>
      </c>
      <c r="E2075" s="275" t="s">
        <v>2455</v>
      </c>
      <c r="F2075" s="471" t="s">
        <v>2454</v>
      </c>
    </row>
    <row r="2076" spans="3:8" ht="15" customHeight="1" x14ac:dyDescent="0.2">
      <c r="C2076" s="478" t="s">
        <v>2456</v>
      </c>
      <c r="D2076" s="476" t="s">
        <v>2457</v>
      </c>
      <c r="E2076" s="240" t="s">
        <v>2458</v>
      </c>
      <c r="F2076" s="479" t="s">
        <v>2459</v>
      </c>
    </row>
    <row r="2077" spans="3:8" ht="15" customHeight="1" x14ac:dyDescent="0.2">
      <c r="C2077" s="30" t="s">
        <v>2460</v>
      </c>
      <c r="D2077" s="56"/>
      <c r="E2077" s="1"/>
      <c r="F2077" s="26"/>
    </row>
    <row r="2078" spans="3:8" ht="15" customHeight="1" x14ac:dyDescent="0.2">
      <c r="C2078" s="57" t="s">
        <v>2461</v>
      </c>
      <c r="D2078" s="1"/>
      <c r="E2078" s="1"/>
      <c r="F2078" s="26"/>
    </row>
    <row r="2079" spans="3:8" ht="15" customHeight="1" x14ac:dyDescent="0.2">
      <c r="C2079" s="57" t="s">
        <v>2462</v>
      </c>
      <c r="D2079" s="1"/>
      <c r="E2079" s="1"/>
      <c r="F2079" s="26"/>
    </row>
    <row r="2080" spans="3:8" ht="15" customHeight="1" x14ac:dyDescent="0.2">
      <c r="C2080" s="57" t="s">
        <v>1583</v>
      </c>
      <c r="D2080" s="1"/>
      <c r="E2080" s="1"/>
      <c r="F2080" s="26"/>
    </row>
    <row r="2081" spans="3:6" ht="15" customHeight="1" x14ac:dyDescent="0.2">
      <c r="C2081" s="57"/>
      <c r="D2081" s="1"/>
      <c r="E2081" s="1"/>
      <c r="F2081" s="26"/>
    </row>
    <row r="2082" spans="3:6" ht="15" customHeight="1" x14ac:dyDescent="0.2">
      <c r="C2082" s="58" t="s">
        <v>1584</v>
      </c>
      <c r="D2082" s="1"/>
      <c r="E2082" s="1"/>
      <c r="F2082" s="26"/>
    </row>
    <row r="2083" spans="3:6" ht="15" customHeight="1" x14ac:dyDescent="0.2">
      <c r="C2083" s="57" t="s">
        <v>1585</v>
      </c>
      <c r="D2083" s="1"/>
      <c r="E2083" s="1"/>
      <c r="F2083" s="26"/>
    </row>
    <row r="2084" spans="3:6" ht="15" customHeight="1" x14ac:dyDescent="0.2">
      <c r="C2084" s="57" t="s">
        <v>1586</v>
      </c>
      <c r="D2084" s="1"/>
      <c r="E2084" s="1"/>
      <c r="F2084" s="26"/>
    </row>
    <row r="2085" spans="3:6" ht="15" customHeight="1" x14ac:dyDescent="0.2">
      <c r="C2085" s="57" t="s">
        <v>1587</v>
      </c>
      <c r="D2085" s="1"/>
      <c r="E2085" s="1"/>
      <c r="F2085" s="26"/>
    </row>
    <row r="2086" spans="3:6" ht="15" customHeight="1" x14ac:dyDescent="0.2">
      <c r="C2086" s="57" t="s">
        <v>1588</v>
      </c>
      <c r="D2086" s="1"/>
      <c r="E2086" s="1"/>
      <c r="F2086" s="26"/>
    </row>
    <row r="2087" spans="3:6" ht="28.5" customHeight="1" x14ac:dyDescent="0.2">
      <c r="C2087" s="5630" t="s">
        <v>1589</v>
      </c>
      <c r="D2087" s="4169"/>
      <c r="E2087" s="4169"/>
      <c r="F2087" s="5631"/>
    </row>
    <row r="2088" spans="3:6" ht="15" customHeight="1" thickBot="1" x14ac:dyDescent="0.25">
      <c r="C2088" s="31"/>
      <c r="D2088" s="32"/>
      <c r="E2088" s="32"/>
      <c r="F2088" s="33"/>
    </row>
    <row r="2089" spans="3:6" ht="15" customHeight="1" thickTop="1" x14ac:dyDescent="0.2">
      <c r="C2089" s="5632" t="s">
        <v>1590</v>
      </c>
      <c r="D2089" s="5633"/>
      <c r="E2089" s="5633"/>
      <c r="F2089" s="5634"/>
    </row>
    <row r="2090" spans="3:6" ht="15" customHeight="1" x14ac:dyDescent="0.2">
      <c r="C2090" s="5648" t="s">
        <v>1591</v>
      </c>
      <c r="D2090" s="5649"/>
      <c r="E2090" s="5641" t="s">
        <v>2452</v>
      </c>
      <c r="F2090" s="5642"/>
    </row>
    <row r="2091" spans="3:6" ht="15" customHeight="1" x14ac:dyDescent="0.2">
      <c r="C2091" s="477" t="s">
        <v>2453</v>
      </c>
      <c r="D2091" s="275" t="s">
        <v>2454</v>
      </c>
      <c r="E2091" s="275" t="s">
        <v>2455</v>
      </c>
      <c r="F2091" s="471" t="s">
        <v>2454</v>
      </c>
    </row>
    <row r="2092" spans="3:6" ht="15" customHeight="1" x14ac:dyDescent="0.2">
      <c r="C2092" s="478" t="s">
        <v>2458</v>
      </c>
      <c r="D2092" s="66" t="s">
        <v>2457</v>
      </c>
      <c r="E2092" s="240" t="s">
        <v>2458</v>
      </c>
      <c r="F2092" s="479" t="s">
        <v>2459</v>
      </c>
    </row>
    <row r="2093" spans="3:6" ht="15" customHeight="1" x14ac:dyDescent="0.2">
      <c r="C2093" s="30" t="s">
        <v>2460</v>
      </c>
      <c r="D2093" s="56"/>
      <c r="E2093" s="1"/>
      <c r="F2093" s="26"/>
    </row>
    <row r="2094" spans="3:6" ht="15" customHeight="1" x14ac:dyDescent="0.2">
      <c r="C2094" s="57" t="s">
        <v>2461</v>
      </c>
      <c r="D2094" s="1"/>
      <c r="E2094" s="1"/>
      <c r="F2094" s="26"/>
    </row>
    <row r="2095" spans="3:6" ht="15" customHeight="1" x14ac:dyDescent="0.2">
      <c r="C2095" s="57" t="s">
        <v>1583</v>
      </c>
      <c r="D2095" s="1"/>
      <c r="E2095" s="1"/>
      <c r="F2095" s="26"/>
    </row>
    <row r="2096" spans="3:6" ht="15" customHeight="1" x14ac:dyDescent="0.2">
      <c r="C2096" s="57"/>
      <c r="D2096" s="1"/>
      <c r="E2096" s="1"/>
      <c r="F2096" s="26"/>
    </row>
    <row r="2097" spans="3:7" ht="19.5" customHeight="1" x14ac:dyDescent="0.2">
      <c r="C2097" s="57" t="s">
        <v>1592</v>
      </c>
      <c r="D2097" s="1"/>
      <c r="E2097" s="1"/>
      <c r="F2097" s="26"/>
    </row>
    <row r="2098" spans="3:7" ht="27" customHeight="1" x14ac:dyDescent="0.2">
      <c r="C2098" s="5630" t="s">
        <v>1593</v>
      </c>
      <c r="D2098" s="4169"/>
      <c r="E2098" s="4169"/>
      <c r="F2098" s="5631"/>
    </row>
    <row r="2099" spans="3:7" ht="27" customHeight="1" x14ac:dyDescent="0.2">
      <c r="C2099" s="5630" t="s">
        <v>1594</v>
      </c>
      <c r="D2099" s="4169"/>
      <c r="E2099" s="4169"/>
      <c r="F2099" s="5631"/>
    </row>
    <row r="2100" spans="3:7" ht="15" customHeight="1" thickBot="1" x14ac:dyDescent="0.25">
      <c r="C2100" s="31"/>
      <c r="D2100" s="32"/>
      <c r="E2100" s="32"/>
      <c r="F2100" s="33"/>
    </row>
    <row r="2101" spans="3:7" ht="15" customHeight="1" thickTop="1" x14ac:dyDescent="0.2">
      <c r="C2101" s="247"/>
    </row>
    <row r="2102" spans="3:7" ht="15" customHeight="1" thickBot="1" x14ac:dyDescent="0.25"/>
    <row r="2103" spans="3:7" ht="15" customHeight="1" thickTop="1" x14ac:dyDescent="0.2">
      <c r="C2103" s="5632" t="s">
        <v>379</v>
      </c>
      <c r="D2103" s="5633"/>
      <c r="E2103" s="5633"/>
      <c r="F2103" s="5634"/>
      <c r="G2103" s="35"/>
    </row>
    <row r="2104" spans="3:7" ht="15" customHeight="1" x14ac:dyDescent="0.2">
      <c r="C2104" s="25"/>
      <c r="D2104" s="1"/>
      <c r="E2104" s="5641" t="s">
        <v>380</v>
      </c>
      <c r="F2104" s="5642"/>
      <c r="G2104" s="59"/>
    </row>
    <row r="2105" spans="3:7" ht="15" customHeight="1" x14ac:dyDescent="0.2">
      <c r="C2105" s="472" t="s">
        <v>381</v>
      </c>
      <c r="D2105" s="275" t="s">
        <v>382</v>
      </c>
      <c r="E2105" s="275" t="s">
        <v>2453</v>
      </c>
      <c r="F2105" s="471" t="s">
        <v>383</v>
      </c>
      <c r="G2105" s="59"/>
    </row>
    <row r="2106" spans="3:7" ht="15" customHeight="1" x14ac:dyDescent="0.2">
      <c r="C2106" s="473" t="s">
        <v>384</v>
      </c>
      <c r="D2106" s="474">
        <v>20</v>
      </c>
      <c r="E2106" s="370">
        <v>0.08</v>
      </c>
      <c r="F2106" s="475">
        <v>0.15</v>
      </c>
      <c r="G2106" s="64"/>
    </row>
    <row r="2107" spans="3:7" ht="15" customHeight="1" x14ac:dyDescent="0.2">
      <c r="C2107" s="473" t="s">
        <v>385</v>
      </c>
      <c r="D2107" s="480">
        <v>25</v>
      </c>
      <c r="E2107" s="370">
        <v>0.08</v>
      </c>
      <c r="F2107" s="475">
        <v>0.15</v>
      </c>
      <c r="G2107" s="64"/>
    </row>
    <row r="2108" spans="3:7" ht="15" customHeight="1" x14ac:dyDescent="0.2">
      <c r="C2108" s="473" t="s">
        <v>386</v>
      </c>
      <c r="D2108" s="480">
        <v>30</v>
      </c>
      <c r="E2108" s="370">
        <v>0.08</v>
      </c>
      <c r="F2108" s="475">
        <v>0.15</v>
      </c>
      <c r="G2108" s="64"/>
    </row>
    <row r="2109" spans="3:7" ht="15" customHeight="1" x14ac:dyDescent="0.2">
      <c r="C2109" s="473" t="s">
        <v>387</v>
      </c>
      <c r="D2109" s="480">
        <v>40</v>
      </c>
      <c r="E2109" s="370">
        <v>0.08</v>
      </c>
      <c r="F2109" s="475">
        <v>0.15</v>
      </c>
      <c r="G2109" s="64"/>
    </row>
    <row r="2110" spans="3:7" ht="15" customHeight="1" x14ac:dyDescent="0.2">
      <c r="C2110" s="473" t="s">
        <v>1783</v>
      </c>
      <c r="D2110" s="480">
        <v>50</v>
      </c>
      <c r="E2110" s="370">
        <v>0.08</v>
      </c>
      <c r="F2110" s="475">
        <v>0.15</v>
      </c>
      <c r="G2110" s="64"/>
    </row>
    <row r="2111" spans="3:7" ht="15" customHeight="1" x14ac:dyDescent="0.2">
      <c r="C2111" s="473" t="s">
        <v>1784</v>
      </c>
      <c r="D2111" s="480">
        <v>75</v>
      </c>
      <c r="E2111" s="370">
        <v>0.08</v>
      </c>
      <c r="F2111" s="475">
        <v>0.15</v>
      </c>
      <c r="G2111" s="64"/>
    </row>
    <row r="2112" spans="3:7" ht="27.75" customHeight="1" x14ac:dyDescent="0.2">
      <c r="C2112" s="473" t="s">
        <v>1785</v>
      </c>
      <c r="D2112" s="480">
        <v>100</v>
      </c>
      <c r="E2112" s="370">
        <v>0.08</v>
      </c>
      <c r="F2112" s="475">
        <v>0.15</v>
      </c>
      <c r="G2112" s="64"/>
    </row>
    <row r="2113" spans="3:7" ht="26.25" customHeight="1" x14ac:dyDescent="0.2">
      <c r="C2113" s="473" t="s">
        <v>1786</v>
      </c>
      <c r="D2113" s="480">
        <v>125</v>
      </c>
      <c r="E2113" s="370">
        <v>0.08</v>
      </c>
      <c r="F2113" s="475">
        <v>0.15</v>
      </c>
      <c r="G2113" s="64"/>
    </row>
    <row r="2114" spans="3:7" ht="25.5" customHeight="1" x14ac:dyDescent="0.2">
      <c r="C2114" s="473" t="s">
        <v>1787</v>
      </c>
      <c r="D2114" s="480">
        <v>150</v>
      </c>
      <c r="E2114" s="370">
        <v>0.08</v>
      </c>
      <c r="F2114" s="475">
        <v>0.15</v>
      </c>
      <c r="G2114" s="64"/>
    </row>
    <row r="2115" spans="3:7" ht="23.25" customHeight="1" x14ac:dyDescent="0.2">
      <c r="C2115" s="473" t="s">
        <v>1788</v>
      </c>
      <c r="D2115" s="480">
        <v>175</v>
      </c>
      <c r="E2115" s="370">
        <v>0.08</v>
      </c>
      <c r="F2115" s="475">
        <v>0.15</v>
      </c>
      <c r="G2115" s="64"/>
    </row>
    <row r="2116" spans="3:7" ht="28.5" customHeight="1" x14ac:dyDescent="0.2">
      <c r="C2116" s="473" t="s">
        <v>1789</v>
      </c>
      <c r="D2116" s="480">
        <v>200</v>
      </c>
      <c r="E2116" s="370">
        <v>0.08</v>
      </c>
      <c r="F2116" s="475">
        <v>0.15</v>
      </c>
      <c r="G2116" s="64"/>
    </row>
    <row r="2117" spans="3:7" ht="15" customHeight="1" x14ac:dyDescent="0.2">
      <c r="C2117" s="30" t="s">
        <v>2460</v>
      </c>
      <c r="D2117" s="56"/>
      <c r="E2117" s="1"/>
      <c r="F2117" s="26"/>
      <c r="G2117" s="1"/>
    </row>
    <row r="2118" spans="3:7" ht="15" customHeight="1" thickBot="1" x14ac:dyDescent="0.25">
      <c r="C2118" s="57"/>
      <c r="D2118" s="1"/>
      <c r="E2118" s="1"/>
      <c r="F2118" s="26"/>
      <c r="G2118" s="1"/>
    </row>
    <row r="2119" spans="3:7" ht="15" customHeight="1" thickBot="1" x14ac:dyDescent="0.25">
      <c r="C2119" s="57"/>
      <c r="D2119" s="5638" t="s">
        <v>1790</v>
      </c>
      <c r="E2119" s="5639"/>
      <c r="F2119" s="5644"/>
      <c r="G2119" s="59"/>
    </row>
    <row r="2120" spans="3:7" ht="15" customHeight="1" thickBot="1" x14ac:dyDescent="0.25">
      <c r="C2120" s="57"/>
      <c r="D2120" s="67" t="s">
        <v>2455</v>
      </c>
      <c r="E2120" s="68" t="s">
        <v>1791</v>
      </c>
      <c r="F2120" s="69" t="s">
        <v>1792</v>
      </c>
      <c r="G2120" s="59"/>
    </row>
    <row r="2121" spans="3:7" ht="15" customHeight="1" thickBot="1" x14ac:dyDescent="0.25">
      <c r="C2121" s="57"/>
      <c r="D2121" s="70">
        <v>0.08</v>
      </c>
      <c r="E2121" s="71">
        <v>0.15</v>
      </c>
      <c r="F2121" s="72">
        <v>0.15</v>
      </c>
      <c r="G2121" s="73"/>
    </row>
    <row r="2122" spans="3:7" ht="15" customHeight="1" thickBot="1" x14ac:dyDescent="0.25">
      <c r="C2122" s="57"/>
      <c r="D2122" s="1"/>
      <c r="E2122" s="1"/>
      <c r="F2122" s="26"/>
      <c r="G2122" s="1"/>
    </row>
    <row r="2123" spans="3:7" ht="15" customHeight="1" thickBot="1" x14ac:dyDescent="0.25">
      <c r="C2123" s="57"/>
      <c r="D2123" s="5638" t="s">
        <v>1793</v>
      </c>
      <c r="E2123" s="5639"/>
      <c r="F2123" s="5644"/>
      <c r="G2123" s="59"/>
    </row>
    <row r="2124" spans="3:7" ht="15" customHeight="1" thickBot="1" x14ac:dyDescent="0.25">
      <c r="C2124" s="57"/>
      <c r="D2124" s="67" t="s">
        <v>2455</v>
      </c>
      <c r="E2124" s="68" t="s">
        <v>1791</v>
      </c>
      <c r="F2124" s="69" t="s">
        <v>1792</v>
      </c>
      <c r="G2124" s="59"/>
    </row>
    <row r="2125" spans="3:7" ht="15" customHeight="1" thickBot="1" x14ac:dyDescent="0.25">
      <c r="C2125" s="57"/>
      <c r="D2125" s="70">
        <v>0.05</v>
      </c>
      <c r="E2125" s="71">
        <v>0.06</v>
      </c>
      <c r="F2125" s="72">
        <v>0.06</v>
      </c>
      <c r="G2125" s="73"/>
    </row>
    <row r="2126" spans="3:7" ht="15" customHeight="1" x14ac:dyDescent="0.2">
      <c r="C2126" s="57"/>
      <c r="D2126" s="1"/>
      <c r="E2126" s="1"/>
      <c r="F2126" s="26"/>
      <c r="G2126" s="1"/>
    </row>
    <row r="2127" spans="3:7" ht="15" customHeight="1" x14ac:dyDescent="0.2">
      <c r="C2127" s="57" t="s">
        <v>1592</v>
      </c>
      <c r="D2127" s="1"/>
      <c r="E2127" s="1"/>
      <c r="F2127" s="26"/>
      <c r="G2127" s="1"/>
    </row>
    <row r="2128" spans="3:7" ht="30" customHeight="1" x14ac:dyDescent="0.2">
      <c r="C2128" s="5630" t="s">
        <v>1794</v>
      </c>
      <c r="D2128" s="4169"/>
      <c r="E2128" s="4169"/>
      <c r="F2128" s="5631"/>
      <c r="G2128" s="11"/>
    </row>
    <row r="2129" spans="3:7" ht="15" customHeight="1" x14ac:dyDescent="0.2">
      <c r="C2129" s="57" t="s">
        <v>1795</v>
      </c>
      <c r="D2129" s="1"/>
      <c r="E2129" s="1"/>
      <c r="F2129" s="26"/>
      <c r="G2129" s="1"/>
    </row>
    <row r="2130" spans="3:7" ht="15" customHeight="1" x14ac:dyDescent="0.2">
      <c r="C2130" s="57" t="s">
        <v>1796</v>
      </c>
      <c r="D2130" s="1"/>
      <c r="E2130" s="1"/>
      <c r="F2130" s="26"/>
      <c r="G2130" s="1"/>
    </row>
    <row r="2131" spans="3:7" ht="15" customHeight="1" x14ac:dyDescent="0.2">
      <c r="C2131" s="57" t="s">
        <v>1797</v>
      </c>
      <c r="D2131" s="1"/>
      <c r="E2131" s="1"/>
      <c r="F2131" s="26"/>
      <c r="G2131" s="1"/>
    </row>
    <row r="2132" spans="3:7" ht="15" customHeight="1" x14ac:dyDescent="0.2">
      <c r="C2132" s="57" t="s">
        <v>1798</v>
      </c>
      <c r="D2132" s="1"/>
      <c r="E2132" s="1"/>
      <c r="F2132" s="26"/>
      <c r="G2132" s="1"/>
    </row>
    <row r="2133" spans="3:7" ht="15" customHeight="1" x14ac:dyDescent="0.2">
      <c r="C2133" s="57" t="s">
        <v>1799</v>
      </c>
      <c r="D2133" s="1"/>
      <c r="E2133" s="1"/>
      <c r="F2133" s="26"/>
      <c r="G2133" s="1"/>
    </row>
    <row r="2134" spans="3:7" ht="15" customHeight="1" x14ac:dyDescent="0.2">
      <c r="C2134" s="57" t="s">
        <v>54</v>
      </c>
      <c r="D2134" s="1"/>
      <c r="E2134" s="1"/>
      <c r="F2134" s="26"/>
      <c r="G2134" s="1"/>
    </row>
    <row r="2135" spans="3:7" ht="15" customHeight="1" x14ac:dyDescent="0.2">
      <c r="C2135" s="57" t="s">
        <v>1800</v>
      </c>
      <c r="D2135" s="1"/>
      <c r="E2135" s="1"/>
      <c r="F2135" s="26"/>
      <c r="G2135" s="1"/>
    </row>
    <row r="2136" spans="3:7" ht="15" customHeight="1" thickBot="1" x14ac:dyDescent="0.25">
      <c r="C2136" s="31"/>
      <c r="D2136" s="32"/>
      <c r="E2136" s="32"/>
      <c r="F2136" s="33"/>
      <c r="G2136" s="1"/>
    </row>
    <row r="2137" spans="3:7" ht="15" customHeight="1" thickTop="1" x14ac:dyDescent="0.2">
      <c r="C2137" s="247"/>
    </row>
    <row r="2138" spans="3:7" ht="15" customHeight="1" thickBot="1" x14ac:dyDescent="0.25"/>
    <row r="2139" spans="3:7" ht="18" customHeight="1" thickTop="1" thickBot="1" x14ac:dyDescent="0.25">
      <c r="C2139" s="5632" t="s">
        <v>1801</v>
      </c>
      <c r="D2139" s="5633"/>
      <c r="E2139" s="5633"/>
      <c r="F2139" s="5633"/>
      <c r="G2139" s="5634"/>
    </row>
    <row r="2140" spans="3:7" ht="36" customHeight="1" thickBot="1" x14ac:dyDescent="0.25">
      <c r="C2140" s="25"/>
      <c r="D2140" s="1"/>
      <c r="E2140" s="5635" t="s">
        <v>380</v>
      </c>
      <c r="F2140" s="5643"/>
      <c r="G2140" s="74" t="s">
        <v>1802</v>
      </c>
    </row>
    <row r="2141" spans="3:7" ht="15" customHeight="1" thickBot="1" x14ac:dyDescent="0.25">
      <c r="C2141" s="60" t="s">
        <v>381</v>
      </c>
      <c r="D2141" s="12" t="s">
        <v>382</v>
      </c>
      <c r="E2141" s="75" t="s">
        <v>2453</v>
      </c>
      <c r="F2141" s="12" t="s">
        <v>383</v>
      </c>
      <c r="G2141" s="52" t="s">
        <v>1803</v>
      </c>
    </row>
    <row r="2142" spans="3:7" ht="15" customHeight="1" x14ac:dyDescent="0.2">
      <c r="C2142" s="61" t="s">
        <v>384</v>
      </c>
      <c r="D2142" s="62">
        <v>20</v>
      </c>
      <c r="E2142" s="63">
        <v>0.08</v>
      </c>
      <c r="F2142" s="63">
        <v>0.15</v>
      </c>
      <c r="G2142" s="76">
        <v>6.5000000000000002E-2</v>
      </c>
    </row>
    <row r="2143" spans="3:7" ht="15" customHeight="1" x14ac:dyDescent="0.2">
      <c r="C2143" s="65" t="s">
        <v>385</v>
      </c>
      <c r="D2143" s="66">
        <v>25</v>
      </c>
      <c r="E2143" s="39">
        <v>0.08</v>
      </c>
      <c r="F2143" s="39">
        <v>0.15</v>
      </c>
      <c r="G2143" s="77">
        <v>6.5000000000000002E-2</v>
      </c>
    </row>
    <row r="2144" spans="3:7" ht="15" customHeight="1" x14ac:dyDescent="0.2">
      <c r="C2144" s="65" t="s">
        <v>386</v>
      </c>
      <c r="D2144" s="66">
        <v>30</v>
      </c>
      <c r="E2144" s="39">
        <v>0.08</v>
      </c>
      <c r="F2144" s="39">
        <v>0.15</v>
      </c>
      <c r="G2144" s="77">
        <v>6.5000000000000002E-2</v>
      </c>
    </row>
    <row r="2145" spans="3:7" ht="15" customHeight="1" x14ac:dyDescent="0.2">
      <c r="C2145" s="65" t="s">
        <v>387</v>
      </c>
      <c r="D2145" s="66">
        <v>40</v>
      </c>
      <c r="E2145" s="39">
        <v>0.08</v>
      </c>
      <c r="F2145" s="39">
        <v>0.15</v>
      </c>
      <c r="G2145" s="77">
        <v>6.5000000000000002E-2</v>
      </c>
    </row>
    <row r="2146" spans="3:7" ht="15" customHeight="1" x14ac:dyDescent="0.2">
      <c r="C2146" s="65" t="s">
        <v>1783</v>
      </c>
      <c r="D2146" s="66">
        <v>50</v>
      </c>
      <c r="E2146" s="39">
        <v>0.08</v>
      </c>
      <c r="F2146" s="39">
        <v>0.15</v>
      </c>
      <c r="G2146" s="77">
        <v>6.5000000000000002E-2</v>
      </c>
    </row>
    <row r="2147" spans="3:7" ht="15" customHeight="1" x14ac:dyDescent="0.2">
      <c r="C2147" s="65" t="s">
        <v>1784</v>
      </c>
      <c r="D2147" s="66">
        <v>75</v>
      </c>
      <c r="E2147" s="39">
        <v>0.08</v>
      </c>
      <c r="F2147" s="39">
        <v>0.15</v>
      </c>
      <c r="G2147" s="77">
        <v>6.5000000000000002E-2</v>
      </c>
    </row>
    <row r="2148" spans="3:7" ht="15" customHeight="1" x14ac:dyDescent="0.2">
      <c r="C2148" s="65" t="s">
        <v>1785</v>
      </c>
      <c r="D2148" s="66">
        <v>100</v>
      </c>
      <c r="E2148" s="39">
        <v>0.08</v>
      </c>
      <c r="F2148" s="39">
        <v>0.15</v>
      </c>
      <c r="G2148" s="77">
        <v>6.5000000000000002E-2</v>
      </c>
    </row>
    <row r="2149" spans="3:7" ht="15" customHeight="1" x14ac:dyDescent="0.2">
      <c r="C2149" s="65" t="s">
        <v>1786</v>
      </c>
      <c r="D2149" s="66">
        <v>125</v>
      </c>
      <c r="E2149" s="39">
        <v>0.08</v>
      </c>
      <c r="F2149" s="39">
        <v>0.15</v>
      </c>
      <c r="G2149" s="77">
        <v>6.5000000000000002E-2</v>
      </c>
    </row>
    <row r="2150" spans="3:7" ht="15" customHeight="1" x14ac:dyDescent="0.2">
      <c r="C2150" s="65" t="s">
        <v>1787</v>
      </c>
      <c r="D2150" s="66">
        <v>150</v>
      </c>
      <c r="E2150" s="39">
        <v>0.08</v>
      </c>
      <c r="F2150" s="39">
        <v>0.15</v>
      </c>
      <c r="G2150" s="77">
        <v>6.5000000000000002E-2</v>
      </c>
    </row>
    <row r="2151" spans="3:7" ht="15" customHeight="1" x14ac:dyDescent="0.2">
      <c r="C2151" s="65" t="s">
        <v>1788</v>
      </c>
      <c r="D2151" s="66">
        <v>175</v>
      </c>
      <c r="E2151" s="39">
        <v>0.08</v>
      </c>
      <c r="F2151" s="39">
        <v>0.15</v>
      </c>
      <c r="G2151" s="77">
        <v>6.5000000000000002E-2</v>
      </c>
    </row>
    <row r="2152" spans="3:7" ht="15" customHeight="1" x14ac:dyDescent="0.2">
      <c r="C2152" s="65" t="s">
        <v>1789</v>
      </c>
      <c r="D2152" s="66">
        <v>200</v>
      </c>
      <c r="E2152" s="39">
        <v>0.08</v>
      </c>
      <c r="F2152" s="39">
        <v>0.15</v>
      </c>
      <c r="G2152" s="77">
        <v>6.5000000000000002E-2</v>
      </c>
    </row>
    <row r="2153" spans="3:7" ht="15" customHeight="1" thickBot="1" x14ac:dyDescent="0.25">
      <c r="C2153" s="53"/>
      <c r="D2153" s="54"/>
      <c r="E2153" s="51"/>
      <c r="F2153" s="51"/>
      <c r="G2153" s="55"/>
    </row>
    <row r="2154" spans="3:7" ht="15" customHeight="1" x14ac:dyDescent="0.2">
      <c r="C2154" s="30" t="s">
        <v>2460</v>
      </c>
      <c r="D2154" s="56"/>
      <c r="E2154" s="1"/>
      <c r="F2154" s="1"/>
      <c r="G2154" s="26"/>
    </row>
    <row r="2155" spans="3:7" ht="15" customHeight="1" thickBot="1" x14ac:dyDescent="0.25">
      <c r="C2155" s="57"/>
      <c r="D2155" s="1"/>
      <c r="E2155" s="1"/>
      <c r="F2155" s="1"/>
      <c r="G2155" s="26"/>
    </row>
    <row r="2156" spans="3:7" ht="15" customHeight="1" thickBot="1" x14ac:dyDescent="0.25">
      <c r="C2156" s="57"/>
      <c r="D2156" s="5638" t="s">
        <v>1790</v>
      </c>
      <c r="E2156" s="5639"/>
      <c r="F2156" s="5640"/>
      <c r="G2156" s="78"/>
    </row>
    <row r="2157" spans="3:7" ht="15" customHeight="1" thickBot="1" x14ac:dyDescent="0.25">
      <c r="C2157" s="57"/>
      <c r="D2157" s="67" t="s">
        <v>2455</v>
      </c>
      <c r="E2157" s="68" t="s">
        <v>1791</v>
      </c>
      <c r="F2157" s="79" t="s">
        <v>1792</v>
      </c>
      <c r="G2157" s="78"/>
    </row>
    <row r="2158" spans="3:7" ht="15" customHeight="1" thickBot="1" x14ac:dyDescent="0.25">
      <c r="C2158" s="57"/>
      <c r="D2158" s="70">
        <v>0.08</v>
      </c>
      <c r="E2158" s="71">
        <v>0.15</v>
      </c>
      <c r="F2158" s="80">
        <v>0.15</v>
      </c>
      <c r="G2158" s="81"/>
    </row>
    <row r="2159" spans="3:7" ht="15" customHeight="1" thickBot="1" x14ac:dyDescent="0.25">
      <c r="C2159" s="57"/>
      <c r="D2159" s="1"/>
      <c r="E2159" s="1"/>
      <c r="F2159" s="1"/>
      <c r="G2159" s="26"/>
    </row>
    <row r="2160" spans="3:7" ht="15" customHeight="1" thickBot="1" x14ac:dyDescent="0.25">
      <c r="C2160" s="57"/>
      <c r="D2160" s="5638" t="s">
        <v>1793</v>
      </c>
      <c r="E2160" s="5639"/>
      <c r="F2160" s="5640"/>
      <c r="G2160" s="78"/>
    </row>
    <row r="2161" spans="3:7" ht="15" customHeight="1" thickBot="1" x14ac:dyDescent="0.25">
      <c r="C2161" s="57"/>
      <c r="D2161" s="67" t="s">
        <v>2455</v>
      </c>
      <c r="E2161" s="68" t="s">
        <v>1791</v>
      </c>
      <c r="F2161" s="79" t="s">
        <v>1792</v>
      </c>
      <c r="G2161" s="78"/>
    </row>
    <row r="2162" spans="3:7" ht="15" customHeight="1" thickBot="1" x14ac:dyDescent="0.25">
      <c r="C2162" s="57"/>
      <c r="D2162" s="70">
        <v>0.05</v>
      </c>
      <c r="E2162" s="71">
        <v>0.06</v>
      </c>
      <c r="F2162" s="80">
        <v>0.06</v>
      </c>
      <c r="G2162" s="81"/>
    </row>
    <row r="2163" spans="3:7" ht="15" customHeight="1" x14ac:dyDescent="0.2">
      <c r="C2163" s="57"/>
      <c r="D2163" s="1"/>
      <c r="E2163" s="1"/>
      <c r="F2163" s="1"/>
      <c r="G2163" s="26"/>
    </row>
    <row r="2164" spans="3:7" ht="15" customHeight="1" x14ac:dyDescent="0.2">
      <c r="C2164" s="57" t="s">
        <v>1592</v>
      </c>
      <c r="D2164" s="1"/>
      <c r="E2164" s="1"/>
      <c r="F2164" s="1"/>
      <c r="G2164" s="26"/>
    </row>
    <row r="2165" spans="3:7" ht="32.25" customHeight="1" x14ac:dyDescent="0.2">
      <c r="C2165" s="5630" t="s">
        <v>1804</v>
      </c>
      <c r="D2165" s="4169"/>
      <c r="E2165" s="4169"/>
      <c r="F2165" s="4169"/>
      <c r="G2165" s="5631"/>
    </row>
    <row r="2166" spans="3:7" ht="15" customHeight="1" x14ac:dyDescent="0.2">
      <c r="C2166" s="5630" t="s">
        <v>1805</v>
      </c>
      <c r="D2166" s="4169"/>
      <c r="E2166" s="4169"/>
      <c r="F2166" s="4169"/>
      <c r="G2166" s="5631"/>
    </row>
    <row r="2167" spans="3:7" ht="15" customHeight="1" x14ac:dyDescent="0.2">
      <c r="C2167" s="57" t="s">
        <v>53</v>
      </c>
      <c r="D2167" s="1"/>
      <c r="E2167" s="1"/>
      <c r="F2167" s="1"/>
      <c r="G2167" s="26"/>
    </row>
    <row r="2168" spans="3:7" ht="15" customHeight="1" x14ac:dyDescent="0.2">
      <c r="C2168" s="57" t="s">
        <v>1806</v>
      </c>
      <c r="D2168" s="1"/>
      <c r="E2168" s="1"/>
      <c r="F2168" s="1"/>
      <c r="G2168" s="26"/>
    </row>
    <row r="2169" spans="3:7" ht="15" customHeight="1" thickBot="1" x14ac:dyDescent="0.25">
      <c r="C2169" s="31"/>
      <c r="D2169" s="32"/>
      <c r="E2169" s="32"/>
      <c r="F2169" s="32"/>
      <c r="G2169" s="33"/>
    </row>
    <row r="2170" spans="3:7" ht="15" customHeight="1" thickTop="1" x14ac:dyDescent="0.2">
      <c r="C2170" s="247"/>
    </row>
    <row r="2171" spans="3:7" ht="15" customHeight="1" thickBot="1" x14ac:dyDescent="0.25"/>
    <row r="2172" spans="3:7" ht="15" customHeight="1" thickTop="1" thickBot="1" x14ac:dyDescent="0.25">
      <c r="C2172" s="5632" t="s">
        <v>1807</v>
      </c>
      <c r="D2172" s="5633"/>
      <c r="E2172" s="5633"/>
      <c r="F2172" s="5633"/>
      <c r="G2172" s="5634"/>
    </row>
    <row r="2173" spans="3:7" ht="15" customHeight="1" thickBot="1" x14ac:dyDescent="0.25">
      <c r="C2173" s="25"/>
      <c r="D2173" s="1"/>
      <c r="E2173" s="5635" t="s">
        <v>1808</v>
      </c>
      <c r="F2173" s="5636"/>
      <c r="G2173" s="5637"/>
    </row>
    <row r="2174" spans="3:7" ht="15" customHeight="1" thickBot="1" x14ac:dyDescent="0.25">
      <c r="C2174" s="60" t="s">
        <v>381</v>
      </c>
      <c r="D2174" s="12" t="s">
        <v>382</v>
      </c>
      <c r="E2174" s="75" t="s">
        <v>2453</v>
      </c>
      <c r="F2174" s="12" t="s">
        <v>1595</v>
      </c>
      <c r="G2174" s="52" t="s">
        <v>1596</v>
      </c>
    </row>
    <row r="2175" spans="3:7" ht="15" customHeight="1" x14ac:dyDescent="0.2">
      <c r="C2175" s="61" t="s">
        <v>1597</v>
      </c>
      <c r="D2175" s="62">
        <v>70</v>
      </c>
      <c r="E2175" s="82">
        <v>7.4999999999999997E-2</v>
      </c>
      <c r="F2175" s="63">
        <v>0.15</v>
      </c>
      <c r="G2175" s="76">
        <v>7.4999999999999997E-2</v>
      </c>
    </row>
    <row r="2176" spans="3:7" ht="15" customHeight="1" x14ac:dyDescent="0.2">
      <c r="C2176" s="65" t="s">
        <v>1598</v>
      </c>
      <c r="D2176" s="66">
        <v>140</v>
      </c>
      <c r="E2176" s="40">
        <v>7.4999999999999997E-2</v>
      </c>
      <c r="F2176" s="39">
        <v>0.15</v>
      </c>
      <c r="G2176" s="77">
        <v>7.4999999999999997E-2</v>
      </c>
    </row>
    <row r="2177" spans="3:7" ht="15" customHeight="1" x14ac:dyDescent="0.2">
      <c r="C2177" s="30" t="s">
        <v>2460</v>
      </c>
      <c r="D2177" s="56"/>
      <c r="E2177" s="1"/>
      <c r="F2177" s="1"/>
      <c r="G2177" s="26"/>
    </row>
    <row r="2178" spans="3:7" ht="15" customHeight="1" x14ac:dyDescent="0.2">
      <c r="C2178" s="57"/>
      <c r="D2178" s="1"/>
      <c r="E2178" s="1"/>
      <c r="F2178" s="1"/>
      <c r="G2178" s="26"/>
    </row>
    <row r="2179" spans="3:7" ht="15" customHeight="1" thickBot="1" x14ac:dyDescent="0.25">
      <c r="C2179" s="57"/>
      <c r="D2179" s="1"/>
      <c r="E2179" s="1"/>
      <c r="F2179" s="1"/>
      <c r="G2179" s="26"/>
    </row>
    <row r="2180" spans="3:7" ht="15" customHeight="1" thickBot="1" x14ac:dyDescent="0.25">
      <c r="C2180" s="57"/>
      <c r="D2180" s="5638" t="s">
        <v>1793</v>
      </c>
      <c r="E2180" s="5639"/>
      <c r="F2180" s="5640"/>
      <c r="G2180" s="78"/>
    </row>
    <row r="2181" spans="3:7" ht="15" customHeight="1" thickBot="1" x14ac:dyDescent="0.25">
      <c r="C2181" s="57"/>
      <c r="D2181" s="67" t="s">
        <v>2455</v>
      </c>
      <c r="E2181" s="68" t="s">
        <v>1791</v>
      </c>
      <c r="F2181" s="79" t="s">
        <v>1792</v>
      </c>
      <c r="G2181" s="78"/>
    </row>
    <row r="2182" spans="3:7" ht="15" customHeight="1" thickBot="1" x14ac:dyDescent="0.25">
      <c r="C2182" s="57"/>
      <c r="D2182" s="70">
        <v>0.05</v>
      </c>
      <c r="E2182" s="71">
        <v>0.06</v>
      </c>
      <c r="F2182" s="80">
        <v>0.06</v>
      </c>
      <c r="G2182" s="81"/>
    </row>
    <row r="2183" spans="3:7" ht="15" customHeight="1" x14ac:dyDescent="0.2">
      <c r="C2183" s="57"/>
      <c r="D2183" s="1"/>
      <c r="E2183" s="1"/>
      <c r="F2183" s="1"/>
      <c r="G2183" s="26"/>
    </row>
    <row r="2184" spans="3:7" ht="15" customHeight="1" x14ac:dyDescent="0.2">
      <c r="C2184" s="57" t="s">
        <v>1592</v>
      </c>
      <c r="D2184" s="1"/>
      <c r="E2184" s="1"/>
      <c r="F2184" s="1"/>
      <c r="G2184" s="26"/>
    </row>
    <row r="2185" spans="3:7" ht="15" customHeight="1" x14ac:dyDescent="0.2">
      <c r="C2185" s="5630" t="s">
        <v>1599</v>
      </c>
      <c r="D2185" s="4169"/>
      <c r="E2185" s="4169"/>
      <c r="F2185" s="4169"/>
      <c r="G2185" s="29"/>
    </row>
    <row r="2186" spans="3:7" ht="15" customHeight="1" x14ac:dyDescent="0.2">
      <c r="C2186" s="57" t="s">
        <v>1600</v>
      </c>
      <c r="D2186" s="1"/>
      <c r="E2186" s="1"/>
      <c r="F2186" s="1"/>
      <c r="G2186" s="26"/>
    </row>
    <row r="2187" spans="3:7" ht="15" customHeight="1" x14ac:dyDescent="0.2">
      <c r="C2187" s="57" t="s">
        <v>53</v>
      </c>
      <c r="D2187" s="1"/>
      <c r="E2187" s="1"/>
      <c r="F2187" s="1"/>
      <c r="G2187" s="26"/>
    </row>
    <row r="2188" spans="3:7" ht="15" customHeight="1" x14ac:dyDescent="0.2">
      <c r="C2188" s="57" t="s">
        <v>1601</v>
      </c>
      <c r="D2188" s="1"/>
      <c r="E2188" s="1"/>
      <c r="F2188" s="1"/>
      <c r="G2188" s="26"/>
    </row>
    <row r="2189" spans="3:7" ht="15" customHeight="1" thickBot="1" x14ac:dyDescent="0.25">
      <c r="C2189" s="31"/>
      <c r="D2189" s="32"/>
      <c r="E2189" s="32"/>
      <c r="F2189" s="32"/>
      <c r="G2189" s="33"/>
    </row>
    <row r="2190" spans="3:7" ht="15" customHeight="1" thickTop="1" x14ac:dyDescent="0.2">
      <c r="C2190" s="247"/>
    </row>
    <row r="2191" spans="3:7" ht="15" customHeight="1" x14ac:dyDescent="0.2"/>
    <row r="2192" spans="3:7" ht="15" customHeight="1" x14ac:dyDescent="0.2">
      <c r="G2192" s="246"/>
    </row>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sheetData>
  <sheetProtection algorithmName="SHA-512" hashValue="7C+qOv2tmQ7vHYko5K9MHzv4wPVspqGWwV2cAZcani8mWDTpgl00Q/xyVmVwaRdWuV+LfS7vLy+T14Z41TRpPw==" saltValue="MoUkFPlu8jKM4EKyIAmBRw==" spinCount="100000" sheet="1" objects="1" scenarios="1"/>
  <mergeCells count="2601">
    <mergeCell ref="B60:C60"/>
    <mergeCell ref="B62:C62"/>
    <mergeCell ref="D62:H62"/>
    <mergeCell ref="B63:C63"/>
    <mergeCell ref="D63:H6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X58:X59"/>
    <mergeCell ref="Y58:Y59"/>
    <mergeCell ref="Z58:Z59"/>
    <mergeCell ref="AA58:AA59"/>
    <mergeCell ref="AB58:AB59"/>
    <mergeCell ref="AC58:AC59"/>
    <mergeCell ref="Y40:Y41"/>
    <mergeCell ref="Z40:Z41"/>
    <mergeCell ref="AA40:AA41"/>
    <mergeCell ref="AB40:AB41"/>
    <mergeCell ref="AC40:AC41"/>
    <mergeCell ref="AD40:AD41"/>
    <mergeCell ref="AE40:AE41"/>
    <mergeCell ref="B42:C42"/>
    <mergeCell ref="D44:H44"/>
    <mergeCell ref="B45:C45"/>
    <mergeCell ref="D45:H45"/>
    <mergeCell ref="B49:AF49"/>
    <mergeCell ref="D51:F51"/>
    <mergeCell ref="B52:C52"/>
    <mergeCell ref="D52:F52"/>
    <mergeCell ref="B53:C53"/>
    <mergeCell ref="D53:F53"/>
    <mergeCell ref="AD58:AD59"/>
    <mergeCell ref="AE58:AE59"/>
    <mergeCell ref="B26:C26"/>
    <mergeCell ref="D26:H26"/>
    <mergeCell ref="B27:C27"/>
    <mergeCell ref="D27:H27"/>
    <mergeCell ref="B31:AF31"/>
    <mergeCell ref="D33:F33"/>
    <mergeCell ref="B34:C34"/>
    <mergeCell ref="D34:F34"/>
    <mergeCell ref="B35:C35"/>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R40:R41"/>
    <mergeCell ref="S40:S41"/>
    <mergeCell ref="T40:T41"/>
    <mergeCell ref="U40:U41"/>
    <mergeCell ref="AD218:AD219"/>
    <mergeCell ref="AE218:AE219"/>
    <mergeCell ref="B220:C220"/>
    <mergeCell ref="B222:C222"/>
    <mergeCell ref="D222:H222"/>
    <mergeCell ref="B223:C223"/>
    <mergeCell ref="D223:H223"/>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X22:X23"/>
    <mergeCell ref="Y22:Y23"/>
    <mergeCell ref="Z22:Z23"/>
    <mergeCell ref="AA22:AA23"/>
    <mergeCell ref="AB22:AB23"/>
    <mergeCell ref="AC22:AC23"/>
    <mergeCell ref="AD22:AD23"/>
    <mergeCell ref="AE22:AE23"/>
    <mergeCell ref="B24:C24"/>
    <mergeCell ref="B215:C215"/>
    <mergeCell ref="D215:Q215"/>
    <mergeCell ref="B217:C219"/>
    <mergeCell ref="D217:D219"/>
    <mergeCell ref="E217:P217"/>
    <mergeCell ref="Q217:Y217"/>
    <mergeCell ref="Z217:AB217"/>
    <mergeCell ref="AC217:AE217"/>
    <mergeCell ref="E218:E219"/>
    <mergeCell ref="F218:F219"/>
    <mergeCell ref="G218:G219"/>
    <mergeCell ref="H218:H219"/>
    <mergeCell ref="I218:I219"/>
    <mergeCell ref="J218:J219"/>
    <mergeCell ref="K218:L218"/>
    <mergeCell ref="M218:M219"/>
    <mergeCell ref="N218:N219"/>
    <mergeCell ref="O218:O219"/>
    <mergeCell ref="P218:P219"/>
    <mergeCell ref="Q218:Q219"/>
    <mergeCell ref="R218:R219"/>
    <mergeCell ref="S218:S219"/>
    <mergeCell ref="T218:T219"/>
    <mergeCell ref="U218:U219"/>
    <mergeCell ref="V218:V219"/>
    <mergeCell ref="W218:W219"/>
    <mergeCell ref="X218:X219"/>
    <mergeCell ref="Y218:Y219"/>
    <mergeCell ref="Z218:Z219"/>
    <mergeCell ref="AA218:AA219"/>
    <mergeCell ref="AB218:AB219"/>
    <mergeCell ref="AC218:AC219"/>
    <mergeCell ref="AD201:AD202"/>
    <mergeCell ref="AE201:AE202"/>
    <mergeCell ref="AF201:AF202"/>
    <mergeCell ref="AG201:AG202"/>
    <mergeCell ref="AH201:AH202"/>
    <mergeCell ref="AI201:AI202"/>
    <mergeCell ref="AJ201:AJ202"/>
    <mergeCell ref="B203:C203"/>
    <mergeCell ref="B205:C205"/>
    <mergeCell ref="D205:AJ205"/>
    <mergeCell ref="B206:C206"/>
    <mergeCell ref="D206:AJ206"/>
    <mergeCell ref="B207:C207"/>
    <mergeCell ref="D207:G207"/>
    <mergeCell ref="B210:AF210"/>
    <mergeCell ref="D212:F212"/>
    <mergeCell ref="B213:C213"/>
    <mergeCell ref="D213:F213"/>
    <mergeCell ref="B199:C199"/>
    <mergeCell ref="D199:Q199"/>
    <mergeCell ref="B200:C202"/>
    <mergeCell ref="D200:D202"/>
    <mergeCell ref="E200:E202"/>
    <mergeCell ref="F200:R200"/>
    <mergeCell ref="S200:AC200"/>
    <mergeCell ref="AD200:AG200"/>
    <mergeCell ref="AH200:AJ200"/>
    <mergeCell ref="F201:F202"/>
    <mergeCell ref="G201:G202"/>
    <mergeCell ref="H201:H202"/>
    <mergeCell ref="I201:I202"/>
    <mergeCell ref="J201:J202"/>
    <mergeCell ref="K201:K202"/>
    <mergeCell ref="L201:L202"/>
    <mergeCell ref="M201:N201"/>
    <mergeCell ref="O201:O202"/>
    <mergeCell ref="P201:P202"/>
    <mergeCell ref="Q201:Q202"/>
    <mergeCell ref="R201:R202"/>
    <mergeCell ref="S201:S202"/>
    <mergeCell ref="T201:T202"/>
    <mergeCell ref="U201:U202"/>
    <mergeCell ref="V201:V202"/>
    <mergeCell ref="W201:W202"/>
    <mergeCell ref="X201:X202"/>
    <mergeCell ref="Y201:Y202"/>
    <mergeCell ref="Z201:Z202"/>
    <mergeCell ref="AA201:AA202"/>
    <mergeCell ref="AB201:AB202"/>
    <mergeCell ref="AC201:AC202"/>
    <mergeCell ref="AI183:AI184"/>
    <mergeCell ref="AJ183:AJ184"/>
    <mergeCell ref="B185:C185"/>
    <mergeCell ref="B186:C186"/>
    <mergeCell ref="B187:C187"/>
    <mergeCell ref="B189:C189"/>
    <mergeCell ref="D189:AJ189"/>
    <mergeCell ref="B190:C190"/>
    <mergeCell ref="D190:AJ190"/>
    <mergeCell ref="B191:C191"/>
    <mergeCell ref="D191:G191"/>
    <mergeCell ref="B194:AK194"/>
    <mergeCell ref="D196:F196"/>
    <mergeCell ref="B197:C197"/>
    <mergeCell ref="D197:E197"/>
    <mergeCell ref="B198:C198"/>
    <mergeCell ref="D198:Q198"/>
    <mergeCell ref="Q183:Q184"/>
    <mergeCell ref="R183:R184"/>
    <mergeCell ref="S183:S184"/>
    <mergeCell ref="T183:T184"/>
    <mergeCell ref="U183:U184"/>
    <mergeCell ref="V183:V184"/>
    <mergeCell ref="W183:W184"/>
    <mergeCell ref="X183:X184"/>
    <mergeCell ref="Y183:Y184"/>
    <mergeCell ref="Z183:Z184"/>
    <mergeCell ref="AA183:AA184"/>
    <mergeCell ref="AB183:AB184"/>
    <mergeCell ref="AC183:AC184"/>
    <mergeCell ref="AD183:AD184"/>
    <mergeCell ref="AF183:AF184"/>
    <mergeCell ref="AG183:AG184"/>
    <mergeCell ref="AI166:AI167"/>
    <mergeCell ref="AJ166:AJ167"/>
    <mergeCell ref="B169:C169"/>
    <mergeCell ref="B171:C171"/>
    <mergeCell ref="D171:AJ171"/>
    <mergeCell ref="B172:C172"/>
    <mergeCell ref="D172:AJ172"/>
    <mergeCell ref="D173:G173"/>
    <mergeCell ref="B176:AK176"/>
    <mergeCell ref="D178:F178"/>
    <mergeCell ref="B179:C179"/>
    <mergeCell ref="D179:E179"/>
    <mergeCell ref="B180:C180"/>
    <mergeCell ref="D180:Q180"/>
    <mergeCell ref="D181:Q181"/>
    <mergeCell ref="B182:C184"/>
    <mergeCell ref="D182:D184"/>
    <mergeCell ref="E182:E184"/>
    <mergeCell ref="F182:R182"/>
    <mergeCell ref="S182:AC182"/>
    <mergeCell ref="AD182:AG182"/>
    <mergeCell ref="AH182:AJ182"/>
    <mergeCell ref="F183:F184"/>
    <mergeCell ref="G183:G184"/>
    <mergeCell ref="H183:H184"/>
    <mergeCell ref="I183:I184"/>
    <mergeCell ref="J183:J184"/>
    <mergeCell ref="K183:K184"/>
    <mergeCell ref="L183:L184"/>
    <mergeCell ref="AH183:AH184"/>
    <mergeCell ref="M183:N183"/>
    <mergeCell ref="O183:O184"/>
    <mergeCell ref="P183:P184"/>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O166:O167"/>
    <mergeCell ref="P166:P167"/>
    <mergeCell ref="Q166:Q167"/>
    <mergeCell ref="AE183:AE184"/>
    <mergeCell ref="AF166:AF167"/>
    <mergeCell ref="AG166:AG167"/>
    <mergeCell ref="AH166:AH167"/>
    <mergeCell ref="B154:C154"/>
    <mergeCell ref="D154:AJ154"/>
    <mergeCell ref="B155:C155"/>
    <mergeCell ref="D155:AJ155"/>
    <mergeCell ref="B156:C156"/>
    <mergeCell ref="D156:G156"/>
    <mergeCell ref="B159:AK159"/>
    <mergeCell ref="D161:F161"/>
    <mergeCell ref="B162:C162"/>
    <mergeCell ref="D162:E162"/>
    <mergeCell ref="B163:C163"/>
    <mergeCell ref="D163:Q163"/>
    <mergeCell ref="B164:C164"/>
    <mergeCell ref="D164:Q164"/>
    <mergeCell ref="B165:C167"/>
    <mergeCell ref="D165:D167"/>
    <mergeCell ref="E165:E167"/>
    <mergeCell ref="F165:R165"/>
    <mergeCell ref="S165:AC165"/>
    <mergeCell ref="AD165:AG165"/>
    <mergeCell ref="AH165:AJ165"/>
    <mergeCell ref="F166:F167"/>
    <mergeCell ref="G166:G167"/>
    <mergeCell ref="H166:H167"/>
    <mergeCell ref="I166:I167"/>
    <mergeCell ref="J166:J167"/>
    <mergeCell ref="K166:K167"/>
    <mergeCell ref="L166:L167"/>
    <mergeCell ref="M166:N166"/>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B149:C149"/>
    <mergeCell ref="B150:C150"/>
    <mergeCell ref="B151:C151"/>
    <mergeCell ref="B152:C152"/>
    <mergeCell ref="B139:AK139"/>
    <mergeCell ref="D141:F141"/>
    <mergeCell ref="B142:C142"/>
    <mergeCell ref="D142:E142"/>
    <mergeCell ref="B143:C143"/>
    <mergeCell ref="D143:Q143"/>
    <mergeCell ref="B144:C144"/>
    <mergeCell ref="D144:Q144"/>
    <mergeCell ref="B145:C147"/>
    <mergeCell ref="D145:D147"/>
    <mergeCell ref="E145:E147"/>
    <mergeCell ref="F145:R145"/>
    <mergeCell ref="S145:AC145"/>
    <mergeCell ref="AD145:AG145"/>
    <mergeCell ref="AH145:AJ145"/>
    <mergeCell ref="F146:F147"/>
    <mergeCell ref="G146:G147"/>
    <mergeCell ref="H146:H147"/>
    <mergeCell ref="I146:I147"/>
    <mergeCell ref="J146:J147"/>
    <mergeCell ref="K146:K147"/>
    <mergeCell ref="L146:L147"/>
    <mergeCell ref="M146:N146"/>
    <mergeCell ref="O146:O147"/>
    <mergeCell ref="P146:P147"/>
    <mergeCell ref="Q146:Q147"/>
    <mergeCell ref="R146:R147"/>
    <mergeCell ref="S146:S147"/>
    <mergeCell ref="T146:T147"/>
    <mergeCell ref="U146:U147"/>
    <mergeCell ref="V146:V147"/>
    <mergeCell ref="W146:W147"/>
    <mergeCell ref="Q304:Q305"/>
    <mergeCell ref="R304:R305"/>
    <mergeCell ref="S304:S305"/>
    <mergeCell ref="T304:T305"/>
    <mergeCell ref="U304:U305"/>
    <mergeCell ref="P628:P629"/>
    <mergeCell ref="Q628:Q629"/>
    <mergeCell ref="AG628:AG629"/>
    <mergeCell ref="S303:AC303"/>
    <mergeCell ref="B297:AK297"/>
    <mergeCell ref="D299:F299"/>
    <mergeCell ref="AJ304:AJ305"/>
    <mergeCell ref="B306:C306"/>
    <mergeCell ref="B313:C313"/>
    <mergeCell ref="B315:C315"/>
    <mergeCell ref="B316:C316"/>
    <mergeCell ref="B311:C311"/>
    <mergeCell ref="B312:C312"/>
    <mergeCell ref="B317:C317"/>
    <mergeCell ref="B314:C314"/>
    <mergeCell ref="AH628:AH629"/>
    <mergeCell ref="AI628:AI629"/>
    <mergeCell ref="AJ628:AJ629"/>
    <mergeCell ref="Z304:Z305"/>
    <mergeCell ref="O304:O305"/>
    <mergeCell ref="P304:P305"/>
    <mergeCell ref="V304:V305"/>
    <mergeCell ref="W304:W305"/>
    <mergeCell ref="X304:X305"/>
    <mergeCell ref="Y304:Y305"/>
    <mergeCell ref="B319:C319"/>
    <mergeCell ref="D319:I319"/>
    <mergeCell ref="B276:C276"/>
    <mergeCell ref="X628:X629"/>
    <mergeCell ref="Y628:Y629"/>
    <mergeCell ref="Z628:Z629"/>
    <mergeCell ref="AA628:AA629"/>
    <mergeCell ref="AB628:AB629"/>
    <mergeCell ref="AC628:AC629"/>
    <mergeCell ref="AD628:AD629"/>
    <mergeCell ref="B274:C274"/>
    <mergeCell ref="B275:C275"/>
    <mergeCell ref="D292:I292"/>
    <mergeCell ref="B293:C293"/>
    <mergeCell ref="D293:H293"/>
    <mergeCell ref="B294:C294"/>
    <mergeCell ref="D294:G294"/>
    <mergeCell ref="B300:C300"/>
    <mergeCell ref="D300:E300"/>
    <mergeCell ref="B301:C301"/>
    <mergeCell ref="D301:Q301"/>
    <mergeCell ref="B302:C302"/>
    <mergeCell ref="D302:Q302"/>
    <mergeCell ref="B303:C305"/>
    <mergeCell ref="D303:D305"/>
    <mergeCell ref="E303:E305"/>
    <mergeCell ref="F303:R303"/>
    <mergeCell ref="R628:R629"/>
    <mergeCell ref="S628:S629"/>
    <mergeCell ref="T628:T629"/>
    <mergeCell ref="U628:U629"/>
    <mergeCell ref="V628:V629"/>
    <mergeCell ref="W628:W629"/>
    <mergeCell ref="E284:E286"/>
    <mergeCell ref="B630:C630"/>
    <mergeCell ref="B631:C631"/>
    <mergeCell ref="B621:AK621"/>
    <mergeCell ref="D623:F623"/>
    <mergeCell ref="B624:C624"/>
    <mergeCell ref="D624:E624"/>
    <mergeCell ref="B625:C625"/>
    <mergeCell ref="D625:Q625"/>
    <mergeCell ref="B626:C626"/>
    <mergeCell ref="D626:Q626"/>
    <mergeCell ref="B627:C629"/>
    <mergeCell ref="D627:D629"/>
    <mergeCell ref="E627:E629"/>
    <mergeCell ref="F627:R627"/>
    <mergeCell ref="S627:AC627"/>
    <mergeCell ref="AD627:AG627"/>
    <mergeCell ref="AH627:AJ627"/>
    <mergeCell ref="F628:F629"/>
    <mergeCell ref="G628:G629"/>
    <mergeCell ref="H628:H629"/>
    <mergeCell ref="I628:I629"/>
    <mergeCell ref="J628:J629"/>
    <mergeCell ref="K628:K629"/>
    <mergeCell ref="L628:L629"/>
    <mergeCell ref="M628:N628"/>
    <mergeCell ref="O628:O629"/>
    <mergeCell ref="AE628:AE629"/>
    <mergeCell ref="AF628:AF629"/>
    <mergeCell ref="B262:AK262"/>
    <mergeCell ref="D264:F264"/>
    <mergeCell ref="B265:C265"/>
    <mergeCell ref="D265:E265"/>
    <mergeCell ref="D266:Q266"/>
    <mergeCell ref="B268:C270"/>
    <mergeCell ref="D268:D270"/>
    <mergeCell ref="E268:E270"/>
    <mergeCell ref="F268:R268"/>
    <mergeCell ref="S268:AC268"/>
    <mergeCell ref="AD268:AG268"/>
    <mergeCell ref="AH268:AJ268"/>
    <mergeCell ref="F269:F270"/>
    <mergeCell ref="G269:G270"/>
    <mergeCell ref="H269:H270"/>
    <mergeCell ref="I269:I270"/>
    <mergeCell ref="J269:J270"/>
    <mergeCell ref="K269:K270"/>
    <mergeCell ref="L269:L270"/>
    <mergeCell ref="M269:N269"/>
    <mergeCell ref="O269:O270"/>
    <mergeCell ref="AG269:AG270"/>
    <mergeCell ref="AH269:AH270"/>
    <mergeCell ref="AI269:AI270"/>
    <mergeCell ref="AJ269:AJ270"/>
    <mergeCell ref="AB269:AB270"/>
    <mergeCell ref="AC269:AC270"/>
    <mergeCell ref="AD269:AD270"/>
    <mergeCell ref="AE269:AE270"/>
    <mergeCell ref="AF269:AF270"/>
    <mergeCell ref="P269:P270"/>
    <mergeCell ref="Q269:Q270"/>
    <mergeCell ref="AD645:AD646"/>
    <mergeCell ref="AE645:AE646"/>
    <mergeCell ref="AF645:AF646"/>
    <mergeCell ref="AG645:AG646"/>
    <mergeCell ref="AH645:AH646"/>
    <mergeCell ref="AI645:AI646"/>
    <mergeCell ref="AJ645:AJ646"/>
    <mergeCell ref="B647:C647"/>
    <mergeCell ref="B649:C649"/>
    <mergeCell ref="D649:I649"/>
    <mergeCell ref="B650:C650"/>
    <mergeCell ref="D650:H650"/>
    <mergeCell ref="B642:C642"/>
    <mergeCell ref="D642:Q642"/>
    <mergeCell ref="B643:C643"/>
    <mergeCell ref="D643:Q643"/>
    <mergeCell ref="B644:C646"/>
    <mergeCell ref="D644:D646"/>
    <mergeCell ref="E644:E646"/>
    <mergeCell ref="F644:R644"/>
    <mergeCell ref="S644:AC644"/>
    <mergeCell ref="AD644:AG644"/>
    <mergeCell ref="AH644:AJ644"/>
    <mergeCell ref="F645:F646"/>
    <mergeCell ref="G645:G646"/>
    <mergeCell ref="P645:P646"/>
    <mergeCell ref="Q645:Q646"/>
    <mergeCell ref="R645:R646"/>
    <mergeCell ref="S645:S646"/>
    <mergeCell ref="T645:T646"/>
    <mergeCell ref="U645:U646"/>
    <mergeCell ref="V645:V646"/>
    <mergeCell ref="W645:W646"/>
    <mergeCell ref="X645:X646"/>
    <mergeCell ref="Y645:Y646"/>
    <mergeCell ref="B651:C651"/>
    <mergeCell ref="D651:G651"/>
    <mergeCell ref="B266:C266"/>
    <mergeCell ref="B267:C267"/>
    <mergeCell ref="D267:Q267"/>
    <mergeCell ref="AB645:AB646"/>
    <mergeCell ref="AC645:AC646"/>
    <mergeCell ref="B271:C271"/>
    <mergeCell ref="B273:C273"/>
    <mergeCell ref="D273:I273"/>
    <mergeCell ref="D274:H274"/>
    <mergeCell ref="D275:G275"/>
    <mergeCell ref="R269:R270"/>
    <mergeCell ref="S269:S270"/>
    <mergeCell ref="T269:T270"/>
    <mergeCell ref="U269:U270"/>
    <mergeCell ref="V269:V270"/>
    <mergeCell ref="W269:W270"/>
    <mergeCell ref="X269:X270"/>
    <mergeCell ref="Y269:Y270"/>
    <mergeCell ref="Z269:Z270"/>
    <mergeCell ref="AA269:AA270"/>
    <mergeCell ref="Z645:Z646"/>
    <mergeCell ref="AA645:AA646"/>
    <mergeCell ref="B287:C287"/>
    <mergeCell ref="B288:C288"/>
    <mergeCell ref="B289:C289"/>
    <mergeCell ref="B290:C290"/>
    <mergeCell ref="B292:C292"/>
    <mergeCell ref="X112:X113"/>
    <mergeCell ref="Y112:Y113"/>
    <mergeCell ref="Z112:Z113"/>
    <mergeCell ref="AA112:AA113"/>
    <mergeCell ref="AB112:AB113"/>
    <mergeCell ref="AC112:AC113"/>
    <mergeCell ref="AD112:AD113"/>
    <mergeCell ref="AE112:AE113"/>
    <mergeCell ref="B114:C114"/>
    <mergeCell ref="B116:C116"/>
    <mergeCell ref="D116:H116"/>
    <mergeCell ref="B117:C117"/>
    <mergeCell ref="D117:H117"/>
    <mergeCell ref="B168:C168"/>
    <mergeCell ref="B638:AK638"/>
    <mergeCell ref="D640:F640"/>
    <mergeCell ref="B641:C641"/>
    <mergeCell ref="D641:E641"/>
    <mergeCell ref="V285:V286"/>
    <mergeCell ref="W285:W286"/>
    <mergeCell ref="B278:AK278"/>
    <mergeCell ref="D280:F280"/>
    <mergeCell ref="B281:C281"/>
    <mergeCell ref="D281:E281"/>
    <mergeCell ref="B282:C282"/>
    <mergeCell ref="D282:Q282"/>
    <mergeCell ref="B283:C283"/>
    <mergeCell ref="D283:Q283"/>
    <mergeCell ref="B284:C286"/>
    <mergeCell ref="D284:D286"/>
    <mergeCell ref="K304:K305"/>
    <mergeCell ref="L304:L305"/>
    <mergeCell ref="B103:AF103"/>
    <mergeCell ref="D105:F105"/>
    <mergeCell ref="B106:C106"/>
    <mergeCell ref="D106:F106"/>
    <mergeCell ref="B107:C107"/>
    <mergeCell ref="D107:F107"/>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P112:P113"/>
    <mergeCell ref="Q112:Q113"/>
    <mergeCell ref="R112:R113"/>
    <mergeCell ref="S112:S113"/>
    <mergeCell ref="T112:T113"/>
    <mergeCell ref="U112:U113"/>
    <mergeCell ref="V112:V113"/>
    <mergeCell ref="W112:W113"/>
    <mergeCell ref="AH284:AJ284"/>
    <mergeCell ref="F285:F286"/>
    <mergeCell ref="G285:G286"/>
    <mergeCell ref="H285:H286"/>
    <mergeCell ref="I285:I286"/>
    <mergeCell ref="J285:J286"/>
    <mergeCell ref="K285:K286"/>
    <mergeCell ref="L285:L286"/>
    <mergeCell ref="M285:N285"/>
    <mergeCell ref="O285:O286"/>
    <mergeCell ref="P285:P286"/>
    <mergeCell ref="Q285:Q286"/>
    <mergeCell ref="X285:X286"/>
    <mergeCell ref="Y285:Y286"/>
    <mergeCell ref="Z285:Z286"/>
    <mergeCell ref="AA285:AA286"/>
    <mergeCell ref="AB285:AB286"/>
    <mergeCell ref="AC285:AC286"/>
    <mergeCell ref="AI285:AI286"/>
    <mergeCell ref="AJ285:AJ286"/>
    <mergeCell ref="AD285:AD286"/>
    <mergeCell ref="AE285:AE286"/>
    <mergeCell ref="AF285:AF286"/>
    <mergeCell ref="AG285:AG286"/>
    <mergeCell ref="AH285:AH286"/>
    <mergeCell ref="R285:R286"/>
    <mergeCell ref="S285:S286"/>
    <mergeCell ref="T285:T286"/>
    <mergeCell ref="U285:U286"/>
    <mergeCell ref="F284:R284"/>
    <mergeCell ref="S284:AC284"/>
    <mergeCell ref="AD284:AG284"/>
    <mergeCell ref="C735:K735"/>
    <mergeCell ref="C736:K736"/>
    <mergeCell ref="C723:F723"/>
    <mergeCell ref="G723:I723"/>
    <mergeCell ref="J723:K734"/>
    <mergeCell ref="C724:C726"/>
    <mergeCell ref="D724:D726"/>
    <mergeCell ref="E724:E726"/>
    <mergeCell ref="AA304:AA305"/>
    <mergeCell ref="AB304:AB305"/>
    <mergeCell ref="AC304:AC305"/>
    <mergeCell ref="AD304:AD305"/>
    <mergeCell ref="M304:N304"/>
    <mergeCell ref="AD303:AG303"/>
    <mergeCell ref="AH303:AJ303"/>
    <mergeCell ref="G304:G305"/>
    <mergeCell ref="H304:H305"/>
    <mergeCell ref="I304:I305"/>
    <mergeCell ref="J304:J305"/>
    <mergeCell ref="B320:C320"/>
    <mergeCell ref="D320:H320"/>
    <mergeCell ref="B321:C321"/>
    <mergeCell ref="D321:G321"/>
    <mergeCell ref="B307:C307"/>
    <mergeCell ref="B308:C308"/>
    <mergeCell ref="B309:C309"/>
    <mergeCell ref="B310:C310"/>
    <mergeCell ref="AE304:AE305"/>
    <mergeCell ref="AF304:AF305"/>
    <mergeCell ref="AG304:AG305"/>
    <mergeCell ref="AH304:AH305"/>
    <mergeCell ref="AI304:AI305"/>
    <mergeCell ref="F304:F305"/>
    <mergeCell ref="C780:K780"/>
    <mergeCell ref="C765:K765"/>
    <mergeCell ref="G755:H755"/>
    <mergeCell ref="G758:H758"/>
    <mergeCell ref="G759:H759"/>
    <mergeCell ref="C764:K764"/>
    <mergeCell ref="G754:H754"/>
    <mergeCell ref="C767:K767"/>
    <mergeCell ref="C768:K768"/>
    <mergeCell ref="C769:K769"/>
    <mergeCell ref="C770:K770"/>
    <mergeCell ref="G753:H753"/>
    <mergeCell ref="C760:K760"/>
    <mergeCell ref="C761:J761"/>
    <mergeCell ref="C773:K773"/>
    <mergeCell ref="C774:K774"/>
    <mergeCell ref="C775:K775"/>
    <mergeCell ref="C777:K777"/>
    <mergeCell ref="F737:I737"/>
    <mergeCell ref="G738:H738"/>
    <mergeCell ref="G739:H739"/>
    <mergeCell ref="F749:I749"/>
    <mergeCell ref="E749:E751"/>
    <mergeCell ref="C748:K748"/>
    <mergeCell ref="C749:C751"/>
    <mergeCell ref="C771:K771"/>
    <mergeCell ref="G745:H745"/>
    <mergeCell ref="G746:H746"/>
    <mergeCell ref="G747:H747"/>
    <mergeCell ref="C778:K778"/>
    <mergeCell ref="G752:H752"/>
    <mergeCell ref="C772:K772"/>
    <mergeCell ref="C779:K779"/>
    <mergeCell ref="G756:H756"/>
    <mergeCell ref="G757:H757"/>
    <mergeCell ref="C776:K776"/>
    <mergeCell ref="G751:H751"/>
    <mergeCell ref="G742:H742"/>
    <mergeCell ref="G743:H743"/>
    <mergeCell ref="G744:H744"/>
    <mergeCell ref="D749:D751"/>
    <mergeCell ref="C938:E938"/>
    <mergeCell ref="C939:E939"/>
    <mergeCell ref="C941:E941"/>
    <mergeCell ref="C921:D921"/>
    <mergeCell ref="C899:D899"/>
    <mergeCell ref="C982:F982"/>
    <mergeCell ref="C944:E944"/>
    <mergeCell ref="C945:E945"/>
    <mergeCell ref="C940:E940"/>
    <mergeCell ref="C915:G915"/>
    <mergeCell ref="C916:G916"/>
    <mergeCell ref="C912:G912"/>
    <mergeCell ref="C933:E933"/>
    <mergeCell ref="C934:E934"/>
    <mergeCell ref="C705:K705"/>
    <mergeCell ref="C706:K706"/>
    <mergeCell ref="C707:K707"/>
    <mergeCell ref="C708:K708"/>
    <mergeCell ref="C709:K709"/>
    <mergeCell ref="C710:F710"/>
    <mergeCell ref="G710:I710"/>
    <mergeCell ref="J710:K721"/>
    <mergeCell ref="C711:C713"/>
    <mergeCell ref="D711:D713"/>
    <mergeCell ref="E711:E713"/>
    <mergeCell ref="F711:F712"/>
    <mergeCell ref="G711:I711"/>
    <mergeCell ref="F724:F725"/>
    <mergeCell ref="G724:I724"/>
    <mergeCell ref="C913:G913"/>
    <mergeCell ref="C903:G903"/>
    <mergeCell ref="C909:G909"/>
    <mergeCell ref="C766:K766"/>
    <mergeCell ref="G750:H750"/>
    <mergeCell ref="C908:G908"/>
    <mergeCell ref="C911:G911"/>
    <mergeCell ref="C901:G901"/>
    <mergeCell ref="G740:H740"/>
    <mergeCell ref="G741:H741"/>
    <mergeCell ref="C722:K722"/>
    <mergeCell ref="C781:K781"/>
    <mergeCell ref="C906:G906"/>
    <mergeCell ref="C907:G907"/>
    <mergeCell ref="C737:C739"/>
    <mergeCell ref="D737:D739"/>
    <mergeCell ref="E737:E739"/>
    <mergeCell ref="C983:F983"/>
    <mergeCell ref="C989:F989"/>
    <mergeCell ref="C782:K782"/>
    <mergeCell ref="C783:K783"/>
    <mergeCell ref="C902:G902"/>
    <mergeCell ref="C784:K784"/>
    <mergeCell ref="C785:K785"/>
    <mergeCell ref="C984:F984"/>
    <mergeCell ref="C985:F985"/>
    <mergeCell ref="C917:G917"/>
    <mergeCell ref="C918:G918"/>
    <mergeCell ref="C910:G910"/>
    <mergeCell ref="C919:G919"/>
    <mergeCell ref="C946:E946"/>
    <mergeCell ref="C947:E947"/>
    <mergeCell ref="C948:E948"/>
    <mergeCell ref="C949:E949"/>
    <mergeCell ref="C950:E950"/>
    <mergeCell ref="C920:G920"/>
    <mergeCell ref="C914:G914"/>
    <mergeCell ref="C935:E935"/>
    <mergeCell ref="C932:E932"/>
    <mergeCell ref="C923:E923"/>
    <mergeCell ref="C924:E924"/>
    <mergeCell ref="C925:E925"/>
    <mergeCell ref="C942:E942"/>
    <mergeCell ref="C936:E936"/>
    <mergeCell ref="C937:E937"/>
    <mergeCell ref="C1006:F1006"/>
    <mergeCell ref="C1007:F1007"/>
    <mergeCell ref="C1029:E1029"/>
    <mergeCell ref="C1030:E1030"/>
    <mergeCell ref="C1044:G1044"/>
    <mergeCell ref="C1045:G1045"/>
    <mergeCell ref="C1047:G1047"/>
    <mergeCell ref="C995:F995"/>
    <mergeCell ref="C996:D996"/>
    <mergeCell ref="C943:E943"/>
    <mergeCell ref="C953:F953"/>
    <mergeCell ref="C951:D951"/>
    <mergeCell ref="C1026:E1026"/>
    <mergeCell ref="C1027:E1027"/>
    <mergeCell ref="C1010:F1010"/>
    <mergeCell ref="C1001:D1001"/>
    <mergeCell ref="C1004:E1004"/>
    <mergeCell ref="C1008:F1008"/>
    <mergeCell ref="C1009:F1009"/>
    <mergeCell ref="C1013:F1013"/>
    <mergeCell ref="C1017:E1017"/>
    <mergeCell ref="C999:E999"/>
    <mergeCell ref="C993:F993"/>
    <mergeCell ref="C970:F970"/>
    <mergeCell ref="C971:F971"/>
    <mergeCell ref="C955:F955"/>
    <mergeCell ref="C956:F956"/>
    <mergeCell ref="C957:F957"/>
    <mergeCell ref="C962:F962"/>
    <mergeCell ref="C964:F964"/>
    <mergeCell ref="C981:F981"/>
    <mergeCell ref="C990:F990"/>
    <mergeCell ref="C991:F991"/>
    <mergeCell ref="C988:F988"/>
    <mergeCell ref="C1245:E1245"/>
    <mergeCell ref="C1234:H1234"/>
    <mergeCell ref="C1235:H1235"/>
    <mergeCell ref="C1255:J1255"/>
    <mergeCell ref="D1256:E1256"/>
    <mergeCell ref="D1257:E1257"/>
    <mergeCell ref="D1258:E1258"/>
    <mergeCell ref="C1250:J1250"/>
    <mergeCell ref="C1254:J1254"/>
    <mergeCell ref="E1049:F1049"/>
    <mergeCell ref="C1102:G1102"/>
    <mergeCell ref="C1103:G1103"/>
    <mergeCell ref="C1104:G1104"/>
    <mergeCell ref="C1112:G1112"/>
    <mergeCell ref="C972:F972"/>
    <mergeCell ref="C978:F978"/>
    <mergeCell ref="C980:D980"/>
    <mergeCell ref="C992:F992"/>
    <mergeCell ref="C994:F994"/>
    <mergeCell ref="C986:F986"/>
    <mergeCell ref="C987:F987"/>
    <mergeCell ref="C1144:G1144"/>
    <mergeCell ref="F1148:G1148"/>
    <mergeCell ref="C1138:G1138"/>
    <mergeCell ref="F1147:G1147"/>
    <mergeCell ref="C1141:G1141"/>
    <mergeCell ref="C1142:G1142"/>
    <mergeCell ref="C1143:E1143"/>
    <mergeCell ref="F1145:G1145"/>
    <mergeCell ref="C1101:G1101"/>
    <mergeCell ref="C1221:G1221"/>
    <mergeCell ref="C1196:G1196"/>
    <mergeCell ref="C1220:G1220"/>
    <mergeCell ref="F1203:G1203"/>
    <mergeCell ref="C1277:J1277"/>
    <mergeCell ref="C1279:J1279"/>
    <mergeCell ref="C1280:J1280"/>
    <mergeCell ref="C1316:K1316"/>
    <mergeCell ref="C1317:K1317"/>
    <mergeCell ref="D1307:E1307"/>
    <mergeCell ref="C1319:K1319"/>
    <mergeCell ref="C1318:K1318"/>
    <mergeCell ref="C1283:K1283"/>
    <mergeCell ref="F1299:H1299"/>
    <mergeCell ref="D1300:F1300"/>
    <mergeCell ref="C1397:J1397"/>
    <mergeCell ref="C1400:G1400"/>
    <mergeCell ref="C1285:K1285"/>
    <mergeCell ref="D1296:E1296"/>
    <mergeCell ref="F1296:H1296"/>
    <mergeCell ref="D1297:E1297"/>
    <mergeCell ref="F1297:H1297"/>
    <mergeCell ref="F1298:H1298"/>
    <mergeCell ref="C1347:K1347"/>
    <mergeCell ref="C1404:K1404"/>
    <mergeCell ref="F1414:G1414"/>
    <mergeCell ref="C1410:G1410"/>
    <mergeCell ref="C1411:G1411"/>
    <mergeCell ref="C1355:G1355"/>
    <mergeCell ref="C1356:E1356"/>
    <mergeCell ref="F1356:G1356"/>
    <mergeCell ref="C1290:K1290"/>
    <mergeCell ref="C1348:K1348"/>
    <mergeCell ref="D1259:E1259"/>
    <mergeCell ref="D1260:E1260"/>
    <mergeCell ref="C1275:J1275"/>
    <mergeCell ref="C1276:J1276"/>
    <mergeCell ref="C1273:J1273"/>
    <mergeCell ref="D1305:E1305"/>
    <mergeCell ref="C1291:K1291"/>
    <mergeCell ref="D1298:E1298"/>
    <mergeCell ref="C1292:K1292"/>
    <mergeCell ref="C1286:G1286"/>
    <mergeCell ref="C1287:G1287"/>
    <mergeCell ref="C1363:K1363"/>
    <mergeCell ref="C1364:K1364"/>
    <mergeCell ref="C1443:G1443"/>
    <mergeCell ref="D1303:I1303"/>
    <mergeCell ref="D1295:I1295"/>
    <mergeCell ref="C1333:K1333"/>
    <mergeCell ref="D1306:E1306"/>
    <mergeCell ref="F1306:H1306"/>
    <mergeCell ref="C1413:H1413"/>
    <mergeCell ref="F1307:H1307"/>
    <mergeCell ref="D1308:E1308"/>
    <mergeCell ref="C1288:K1288"/>
    <mergeCell ref="F1308:H1308"/>
    <mergeCell ref="C1579:J1579"/>
    <mergeCell ref="C1560:K1560"/>
    <mergeCell ref="C1521:D1521"/>
    <mergeCell ref="C1522:G1522"/>
    <mergeCell ref="C1527:K1527"/>
    <mergeCell ref="C1572:D1572"/>
    <mergeCell ref="C1532:K1532"/>
    <mergeCell ref="C1450:E1450"/>
    <mergeCell ref="C1456:K1456"/>
    <mergeCell ref="C1447:K1447"/>
    <mergeCell ref="C1449:G1449"/>
    <mergeCell ref="C1566:F1566"/>
    <mergeCell ref="C1479:E1479"/>
    <mergeCell ref="F1485:G1485"/>
    <mergeCell ref="C1573:D1573"/>
    <mergeCell ref="C1515:G1515"/>
    <mergeCell ref="C1550:G1550"/>
    <mergeCell ref="C1516:F1516"/>
    <mergeCell ref="C1465:F1465"/>
    <mergeCell ref="C1542:K1542"/>
    <mergeCell ref="C1576:K1576"/>
    <mergeCell ref="C1508:G1508"/>
    <mergeCell ref="C1470:K1470"/>
    <mergeCell ref="C1533:K1533"/>
    <mergeCell ref="C1544:K1544"/>
    <mergeCell ref="C1543:K1543"/>
    <mergeCell ref="C1459:K1459"/>
    <mergeCell ref="C1458:G1458"/>
    <mergeCell ref="C1460:H1460"/>
    <mergeCell ref="C1457:G1457"/>
    <mergeCell ref="C1448:K1448"/>
    <mergeCell ref="C1888:E1888"/>
    <mergeCell ref="F1888:G1888"/>
    <mergeCell ref="C1895:G1895"/>
    <mergeCell ref="C1908:E1908"/>
    <mergeCell ref="C1885:E1885"/>
    <mergeCell ref="C1879:E1879"/>
    <mergeCell ref="C1880:E1880"/>
    <mergeCell ref="C1896:G1896"/>
    <mergeCell ref="C1900:G1900"/>
    <mergeCell ref="C1901:E1901"/>
    <mergeCell ref="C1698:G1698"/>
    <mergeCell ref="E1702:F1702"/>
    <mergeCell ref="C1708:G1708"/>
    <mergeCell ref="C1685:G1685"/>
    <mergeCell ref="C1699:G1699"/>
    <mergeCell ref="C1700:G1700"/>
    <mergeCell ref="C1687:G1687"/>
    <mergeCell ref="C1690:G1690"/>
    <mergeCell ref="C1686:G1686"/>
    <mergeCell ref="C1705:G1705"/>
    <mergeCell ref="C1707:G1707"/>
    <mergeCell ref="C1703:G1703"/>
    <mergeCell ref="E1704:F1704"/>
    <mergeCell ref="C1902:G1902"/>
    <mergeCell ref="C1887:G1887"/>
    <mergeCell ref="C1872:E1872"/>
    <mergeCell ref="C1873:E1873"/>
    <mergeCell ref="C1813:F1813"/>
    <mergeCell ref="C1863:E1863"/>
    <mergeCell ref="C1866:E1866"/>
    <mergeCell ref="C1868:E1868"/>
    <mergeCell ref="C1787:F1787"/>
    <mergeCell ref="F1741:F1743"/>
    <mergeCell ref="C1814:F1814"/>
    <mergeCell ref="C1812:F1812"/>
    <mergeCell ref="C1738:K1738"/>
    <mergeCell ref="C1731:D1731"/>
    <mergeCell ref="E1730:F1730"/>
    <mergeCell ref="E1729:F1729"/>
    <mergeCell ref="C1806:F1806"/>
    <mergeCell ref="C1802:F1802"/>
    <mergeCell ref="C1785:F1785"/>
    <mergeCell ref="C1804:F1804"/>
    <mergeCell ref="C1805:F1805"/>
    <mergeCell ref="C1798:F1798"/>
    <mergeCell ref="C1800:F1800"/>
    <mergeCell ref="C1811:F1811"/>
    <mergeCell ref="C1808:F1808"/>
    <mergeCell ref="C1807:E1807"/>
    <mergeCell ref="C1780:E1780"/>
    <mergeCell ref="C1789:F1789"/>
    <mergeCell ref="C1760:K1760"/>
    <mergeCell ref="C1762:K1762"/>
    <mergeCell ref="C1765:G1765"/>
    <mergeCell ref="C1663:G1663"/>
    <mergeCell ref="C1673:G1673"/>
    <mergeCell ref="C1670:G1670"/>
    <mergeCell ref="C1683:G1683"/>
    <mergeCell ref="B11:F11"/>
    <mergeCell ref="C1684:G1684"/>
    <mergeCell ref="C1345:K1345"/>
    <mergeCell ref="K1726:L1726"/>
    <mergeCell ref="C1730:D1730"/>
    <mergeCell ref="C1719:J1719"/>
    <mergeCell ref="C1720:J1720"/>
    <mergeCell ref="C1728:D1728"/>
    <mergeCell ref="D1749:E1749"/>
    <mergeCell ref="C1557:K1557"/>
    <mergeCell ref="C1547:J1547"/>
    <mergeCell ref="C1669:G1669"/>
    <mergeCell ref="C1656:G1656"/>
    <mergeCell ref="C1679:G1679"/>
    <mergeCell ref="C1688:G1688"/>
    <mergeCell ref="C1691:E1691"/>
    <mergeCell ref="C1432:F1432"/>
    <mergeCell ref="C1403:E1403"/>
    <mergeCell ref="C1409:K1409"/>
    <mergeCell ref="C1412:K1412"/>
    <mergeCell ref="C1440:J1440"/>
    <mergeCell ref="K1727:L1727"/>
    <mergeCell ref="C1674:G1674"/>
    <mergeCell ref="C1715:E1715"/>
    <mergeCell ref="K1725:L1725"/>
    <mergeCell ref="C1665:G1665"/>
    <mergeCell ref="C1660:G1660"/>
    <mergeCell ref="C1652:G1652"/>
    <mergeCell ref="C1758:K1758"/>
    <mergeCell ref="C1752:K1752"/>
    <mergeCell ref="C2098:F2098"/>
    <mergeCell ref="E2074:F2074"/>
    <mergeCell ref="C2069:E2069"/>
    <mergeCell ref="C2068:E2068"/>
    <mergeCell ref="C2017:F2017"/>
    <mergeCell ref="E2019:F2019"/>
    <mergeCell ref="C1958:G1958"/>
    <mergeCell ref="C2000:E2000"/>
    <mergeCell ref="C2004:E2004"/>
    <mergeCell ref="C2013:E2013"/>
    <mergeCell ref="C2010:E2010"/>
    <mergeCell ref="C2011:E2011"/>
    <mergeCell ref="C2021:C2037"/>
    <mergeCell ref="C2006:E2006"/>
    <mergeCell ref="C2007:E2007"/>
    <mergeCell ref="C2008:E2008"/>
    <mergeCell ref="C2009:E2009"/>
    <mergeCell ref="C1999:E1999"/>
    <mergeCell ref="C1992:E1992"/>
    <mergeCell ref="C1995:E1995"/>
    <mergeCell ref="C1996:E1996"/>
    <mergeCell ref="C2012:E2012"/>
    <mergeCell ref="C1974:G1974"/>
    <mergeCell ref="C1985:G1985"/>
    <mergeCell ref="C1987:G1987"/>
    <mergeCell ref="C1971:G1971"/>
    <mergeCell ref="C1947:E1947"/>
    <mergeCell ref="C1954:G1954"/>
    <mergeCell ref="C1925:E1925"/>
    <mergeCell ref="C1926:E1926"/>
    <mergeCell ref="C2185:F2185"/>
    <mergeCell ref="C2165:G2165"/>
    <mergeCell ref="C2166:G2166"/>
    <mergeCell ref="C2172:G2172"/>
    <mergeCell ref="E2173:G2173"/>
    <mergeCell ref="D2180:F2180"/>
    <mergeCell ref="D2160:F2160"/>
    <mergeCell ref="E2104:F2104"/>
    <mergeCell ref="E2140:F2140"/>
    <mergeCell ref="D2156:F2156"/>
    <mergeCell ref="C2128:F2128"/>
    <mergeCell ref="D2123:F2123"/>
    <mergeCell ref="C2139:G2139"/>
    <mergeCell ref="D2119:F2119"/>
    <mergeCell ref="C2064:E2064"/>
    <mergeCell ref="C2041:F2041"/>
    <mergeCell ref="C2062:E2062"/>
    <mergeCell ref="C2063:E2063"/>
    <mergeCell ref="C2053:F2053"/>
    <mergeCell ref="C2057:E2057"/>
    <mergeCell ref="C2060:E2060"/>
    <mergeCell ref="C2061:E2061"/>
    <mergeCell ref="C2042:F2042"/>
    <mergeCell ref="C2099:F2099"/>
    <mergeCell ref="C2074:D2074"/>
    <mergeCell ref="C2103:F2103"/>
    <mergeCell ref="C2073:F2073"/>
    <mergeCell ref="C2090:D2090"/>
    <mergeCell ref="E2090:F2090"/>
    <mergeCell ref="C2087:F2087"/>
    <mergeCell ref="C2089:F2089"/>
    <mergeCell ref="C2067:E2067"/>
    <mergeCell ref="C1928:E1928"/>
    <mergeCell ref="C1930:E1930"/>
    <mergeCell ref="C1937:E1937"/>
    <mergeCell ref="C1938:E1938"/>
    <mergeCell ref="C1941:E1941"/>
    <mergeCell ref="C1942:E1942"/>
    <mergeCell ref="C1948:E1948"/>
    <mergeCell ref="C1944:E1944"/>
    <mergeCell ref="C1945:E1945"/>
    <mergeCell ref="C1932:E1932"/>
    <mergeCell ref="C1943:E1943"/>
    <mergeCell ref="C1919:E1919"/>
    <mergeCell ref="C1877:E1877"/>
    <mergeCell ref="C1910:E1910"/>
    <mergeCell ref="C1911:E1911"/>
    <mergeCell ref="C1913:E1913"/>
    <mergeCell ref="C1914:D1914"/>
    <mergeCell ref="C1920:E1920"/>
    <mergeCell ref="C1915:E1915"/>
    <mergeCell ref="C1916:E1916"/>
    <mergeCell ref="C1918:E1918"/>
    <mergeCell ref="C1775:F1775"/>
    <mergeCell ref="C1878:E1878"/>
    <mergeCell ref="C1845:E1845"/>
    <mergeCell ref="C1847:E1847"/>
    <mergeCell ref="C1848:E1848"/>
    <mergeCell ref="C1842:E1842"/>
    <mergeCell ref="C1756:K1756"/>
    <mergeCell ref="E1828:H1828"/>
    <mergeCell ref="C1832:H1832"/>
    <mergeCell ref="C1833:H1833"/>
    <mergeCell ref="C1717:L1717"/>
    <mergeCell ref="E1701:F1701"/>
    <mergeCell ref="C1709:G1709"/>
    <mergeCell ref="C1695:G1695"/>
    <mergeCell ref="E1731:F1731"/>
    <mergeCell ref="C1725:J1725"/>
    <mergeCell ref="C1675:G1675"/>
    <mergeCell ref="C1680:G1680"/>
    <mergeCell ref="C1871:E1871"/>
    <mergeCell ref="C1855:E1855"/>
    <mergeCell ref="C1856:E1856"/>
    <mergeCell ref="C1819:H1819"/>
    <mergeCell ref="E1820:H1820"/>
    <mergeCell ref="C1825:H1825"/>
    <mergeCell ref="C1827:H1827"/>
    <mergeCell ref="C1849:E1849"/>
    <mergeCell ref="C1803:F1803"/>
    <mergeCell ref="C1782:F1782"/>
    <mergeCell ref="C1777:G1777"/>
    <mergeCell ref="C1776:G1776"/>
    <mergeCell ref="C1757:K1757"/>
    <mergeCell ref="C1784:F1784"/>
    <mergeCell ref="C1801:F1801"/>
    <mergeCell ref="C1799:F1799"/>
    <mergeCell ref="C1795:F1795"/>
    <mergeCell ref="C1797:F1797"/>
    <mergeCell ref="C1768:G1768"/>
    <mergeCell ref="C1689:G1689"/>
    <mergeCell ref="C1693:G1693"/>
    <mergeCell ref="C1874:E1874"/>
    <mergeCell ref="C1862:E1862"/>
    <mergeCell ref="C1672:G1672"/>
    <mergeCell ref="C1671:G1671"/>
    <mergeCell ref="C1644:G1644"/>
    <mergeCell ref="C1648:G1648"/>
    <mergeCell ref="C1649:G1649"/>
    <mergeCell ref="C1766:E1766"/>
    <mergeCell ref="C1710:G1710"/>
    <mergeCell ref="C1711:G1711"/>
    <mergeCell ref="C1712:G1712"/>
    <mergeCell ref="C1713:G1713"/>
    <mergeCell ref="C1759:E1759"/>
    <mergeCell ref="C1754:K1754"/>
    <mergeCell ref="C1755:K1755"/>
    <mergeCell ref="D1748:E1748"/>
    <mergeCell ref="D1750:E1750"/>
    <mergeCell ref="C1714:G1714"/>
    <mergeCell ref="C1746:J1746"/>
    <mergeCell ref="C1729:D1729"/>
    <mergeCell ref="C1753:K1753"/>
    <mergeCell ref="C1732:G1732"/>
    <mergeCell ref="C1721:J1721"/>
    <mergeCell ref="E1728:F1728"/>
    <mergeCell ref="C1744:F1744"/>
    <mergeCell ref="C1657:G1657"/>
    <mergeCell ref="C1681:G1681"/>
    <mergeCell ref="C1650:G1650"/>
    <mergeCell ref="C1682:G1682"/>
    <mergeCell ref="C1605:G1605"/>
    <mergeCell ref="C1655:G1655"/>
    <mergeCell ref="C1558:G1558"/>
    <mergeCell ref="C1559:G1559"/>
    <mergeCell ref="C1293:K1293"/>
    <mergeCell ref="C1654:G1654"/>
    <mergeCell ref="C1570:D1570"/>
    <mergeCell ref="C1389:F1389"/>
    <mergeCell ref="C1383:G1383"/>
    <mergeCell ref="C1393:K1393"/>
    <mergeCell ref="C1394:G1394"/>
    <mergeCell ref="C1381:K1381"/>
    <mergeCell ref="C1382:G1382"/>
    <mergeCell ref="C1384:K1384"/>
    <mergeCell ref="C1386:E1386"/>
    <mergeCell ref="F1386:G1386"/>
    <mergeCell ref="C1366:K1366"/>
    <mergeCell ref="C1367:K1367"/>
    <mergeCell ref="C1368:K1368"/>
    <mergeCell ref="C1369:K1369"/>
    <mergeCell ref="C1370:G1370"/>
    <mergeCell ref="C1630:H1630"/>
    <mergeCell ref="C1635:H1635"/>
    <mergeCell ref="C1636:H1636"/>
    <mergeCell ref="C1622:K1622"/>
    <mergeCell ref="C1606:K1606"/>
    <mergeCell ref="C1612:K1612"/>
    <mergeCell ref="C1619:F1619"/>
    <mergeCell ref="C1641:G1641"/>
    <mergeCell ref="C1651:G1651"/>
    <mergeCell ref="C1562:E1562"/>
    <mergeCell ref="C1461:E1461"/>
    <mergeCell ref="C1480:K1480"/>
    <mergeCell ref="C1512:K1512"/>
    <mergeCell ref="C1513:K1513"/>
    <mergeCell ref="C1565:F1565"/>
    <mergeCell ref="C1535:K1535"/>
    <mergeCell ref="C1536:K1536"/>
    <mergeCell ref="C1541:K1541"/>
    <mergeCell ref="C1528:G1528"/>
    <mergeCell ref="C1529:G1529"/>
    <mergeCell ref="C1530:K1530"/>
    <mergeCell ref="C1495:G1495"/>
    <mergeCell ref="C1484:K1484"/>
    <mergeCell ref="C1585:E1585"/>
    <mergeCell ref="C1582:G1582"/>
    <mergeCell ref="C1514:K1514"/>
    <mergeCell ref="C1602:F1602"/>
    <mergeCell ref="D1496:G1496"/>
    <mergeCell ref="C1537:K1537"/>
    <mergeCell ref="C1578:G1578"/>
    <mergeCell ref="C1592:G1592"/>
    <mergeCell ref="C1586:K1586"/>
    <mergeCell ref="C1593:K1593"/>
    <mergeCell ref="C1591:K1591"/>
    <mergeCell ref="C1577:G1577"/>
    <mergeCell ref="F1461:G1461"/>
    <mergeCell ref="C1477:G1477"/>
    <mergeCell ref="C1620:F1620"/>
    <mergeCell ref="C1601:F1601"/>
    <mergeCell ref="C1639:E1639"/>
    <mergeCell ref="C1658:G1658"/>
    <mergeCell ref="C1659:G1659"/>
    <mergeCell ref="C1642:G1642"/>
    <mergeCell ref="C1653:G1653"/>
    <mergeCell ref="C1574:D1574"/>
    <mergeCell ref="C1474:J1474"/>
    <mergeCell ref="F1498:G1498"/>
    <mergeCell ref="C1225:H1225"/>
    <mergeCell ref="C1227:H1227"/>
    <mergeCell ref="C1223:D1223"/>
    <mergeCell ref="C1231:H1231"/>
    <mergeCell ref="C1232:H1232"/>
    <mergeCell ref="C1233:H1233"/>
    <mergeCell ref="C1243:H1243"/>
    <mergeCell ref="C1244:H1244"/>
    <mergeCell ref="D1238:H1238"/>
    <mergeCell ref="E1241:H1241"/>
    <mergeCell ref="C1236:H1236"/>
    <mergeCell ref="C1237:H1237"/>
    <mergeCell ref="C1247:J1247"/>
    <mergeCell ref="C1249:J1249"/>
    <mergeCell ref="C1252:J1252"/>
    <mergeCell ref="C1253:E1253"/>
    <mergeCell ref="C1341:H1341"/>
    <mergeCell ref="C1342:H1342"/>
    <mergeCell ref="C1343:H1343"/>
    <mergeCell ref="D1299:E1299"/>
    <mergeCell ref="D1309:E1309"/>
    <mergeCell ref="F1304:H1304"/>
    <mergeCell ref="C1396:G1396"/>
    <mergeCell ref="D1509:G1509"/>
    <mergeCell ref="F1562:G1562"/>
    <mergeCell ref="C1434:D1434"/>
    <mergeCell ref="C1517:E1517"/>
    <mergeCell ref="C1571:D1571"/>
    <mergeCell ref="C1518:K1518"/>
    <mergeCell ref="C1176:J1176"/>
    <mergeCell ref="C1170:F1170"/>
    <mergeCell ref="G1170:H1170"/>
    <mergeCell ref="C1193:G1193"/>
    <mergeCell ref="F1205:G1205"/>
    <mergeCell ref="C1195:G1195"/>
    <mergeCell ref="F1200:G1200"/>
    <mergeCell ref="F1202:G1202"/>
    <mergeCell ref="C1197:G1197"/>
    <mergeCell ref="C1194:G1194"/>
    <mergeCell ref="F1201:G1201"/>
    <mergeCell ref="C1184:K1184"/>
    <mergeCell ref="C1320:K1320"/>
    <mergeCell ref="C1324:E1324"/>
    <mergeCell ref="F1309:H1309"/>
    <mergeCell ref="D1310:E1310"/>
    <mergeCell ref="F1310:H1310"/>
    <mergeCell ref="D1311:F1311"/>
    <mergeCell ref="D1304:E1304"/>
    <mergeCell ref="C1469:K1469"/>
    <mergeCell ref="C1414:E1414"/>
    <mergeCell ref="D1261:J1261"/>
    <mergeCell ref="C1263:E1263"/>
    <mergeCell ref="C1274:J1274"/>
    <mergeCell ref="C1353:E1353"/>
    <mergeCell ref="C1334:K1334"/>
    <mergeCell ref="C1326:K1326"/>
    <mergeCell ref="E1135:F1135"/>
    <mergeCell ref="C1139:G1139"/>
    <mergeCell ref="C1140:G1140"/>
    <mergeCell ref="C1032:E1032"/>
    <mergeCell ref="C1033:E1033"/>
    <mergeCell ref="C1372:J1372"/>
    <mergeCell ref="C1390:F1390"/>
    <mergeCell ref="C1401:K1401"/>
    <mergeCell ref="C1218:D1218"/>
    <mergeCell ref="C1213:D1213"/>
    <mergeCell ref="F1204:G1204"/>
    <mergeCell ref="F1206:G1206"/>
    <mergeCell ref="C1209:G1209"/>
    <mergeCell ref="F1207:G1207"/>
    <mergeCell ref="C1222:G1222"/>
    <mergeCell ref="C1191:D1191"/>
    <mergeCell ref="C1185:K1185"/>
    <mergeCell ref="C1186:K1186"/>
    <mergeCell ref="C1187:K1187"/>
    <mergeCell ref="C1179:K1179"/>
    <mergeCell ref="C1182:K1182"/>
    <mergeCell ref="C1168:H1168"/>
    <mergeCell ref="C1183:K1183"/>
    <mergeCell ref="C1083:F1083"/>
    <mergeCell ref="C1067:D1067"/>
    <mergeCell ref="C1329:K1329"/>
    <mergeCell ref="C1330:G1330"/>
    <mergeCell ref="C1331:G1331"/>
    <mergeCell ref="C1332:K1332"/>
    <mergeCell ref="F1305:H1305"/>
    <mergeCell ref="C1281:E1281"/>
    <mergeCell ref="C1289:K1289"/>
    <mergeCell ref="C1005:F1005"/>
    <mergeCell ref="E1050:F1050"/>
    <mergeCell ref="C1069:F1069"/>
    <mergeCell ref="C1071:F1071"/>
    <mergeCell ref="C1082:F1082"/>
    <mergeCell ref="C1037:E1037"/>
    <mergeCell ref="C1118:G1118"/>
    <mergeCell ref="C1125:D1125"/>
    <mergeCell ref="C1173:H1173"/>
    <mergeCell ref="C1034:E1034"/>
    <mergeCell ref="C1031:E1031"/>
    <mergeCell ref="G1160:H1160"/>
    <mergeCell ref="F1146:G1146"/>
    <mergeCell ref="E1160:F1160"/>
    <mergeCell ref="C1154:G1154"/>
    <mergeCell ref="C1155:G1155"/>
    <mergeCell ref="C1159:H1159"/>
    <mergeCell ref="C1160:D1160"/>
    <mergeCell ref="C1153:G1153"/>
    <mergeCell ref="C1127:G1127"/>
    <mergeCell ref="C1129:G1129"/>
    <mergeCell ref="C1134:G1134"/>
    <mergeCell ref="E1136:F1136"/>
    <mergeCell ref="E1137:F1137"/>
    <mergeCell ref="F1149:G1149"/>
    <mergeCell ref="F1151:G1151"/>
    <mergeCell ref="F1152:G1152"/>
    <mergeCell ref="C1084:F1084"/>
    <mergeCell ref="C1088:D1088"/>
    <mergeCell ref="C1090:G1090"/>
    <mergeCell ref="C1092:G1092"/>
    <mergeCell ref="C1100:G1100"/>
    <mergeCell ref="C1016:E1016"/>
    <mergeCell ref="C1018:E1018"/>
    <mergeCell ref="C1019:E1019"/>
    <mergeCell ref="C1020:E1020"/>
    <mergeCell ref="C1022:E1022"/>
    <mergeCell ref="C1042:D1042"/>
    <mergeCell ref="C1023:E1023"/>
    <mergeCell ref="C1024:E1024"/>
    <mergeCell ref="C1025:E1025"/>
    <mergeCell ref="C1062:G1062"/>
    <mergeCell ref="C1063:G1063"/>
    <mergeCell ref="C1064:G1064"/>
    <mergeCell ref="C1066:G1066"/>
    <mergeCell ref="C1058:G1058"/>
    <mergeCell ref="C1060:G1060"/>
    <mergeCell ref="C1061:G1061"/>
    <mergeCell ref="E1052:F1052"/>
    <mergeCell ref="C1035:E1035"/>
    <mergeCell ref="C1036:E1036"/>
    <mergeCell ref="C1059:G1059"/>
    <mergeCell ref="C1021:E1021"/>
    <mergeCell ref="C1028:E1028"/>
    <mergeCell ref="C1038:E1038"/>
    <mergeCell ref="C1039:E1039"/>
    <mergeCell ref="C1040:E1040"/>
    <mergeCell ref="C1041:E1041"/>
    <mergeCell ref="E1051:F1051"/>
    <mergeCell ref="C703:D703"/>
    <mergeCell ref="C676:E676"/>
    <mergeCell ref="C677:E677"/>
    <mergeCell ref="C678:E678"/>
    <mergeCell ref="C685:E685"/>
    <mergeCell ref="C686:E686"/>
    <mergeCell ref="C687:E687"/>
    <mergeCell ref="C688:E688"/>
    <mergeCell ref="C689:E689"/>
    <mergeCell ref="C690:E690"/>
    <mergeCell ref="C691:E691"/>
    <mergeCell ref="C692:E692"/>
    <mergeCell ref="C694:E694"/>
    <mergeCell ref="C695:E695"/>
    <mergeCell ref="C696:E696"/>
    <mergeCell ref="C697:E697"/>
    <mergeCell ref="C698:E698"/>
    <mergeCell ref="C699:E699"/>
    <mergeCell ref="C700:E700"/>
    <mergeCell ref="C702:E702"/>
    <mergeCell ref="O508:O509"/>
    <mergeCell ref="B514:C514"/>
    <mergeCell ref="D518:G518"/>
    <mergeCell ref="C668:H668"/>
    <mergeCell ref="C701:E701"/>
    <mergeCell ref="C669:H669"/>
    <mergeCell ref="C670:H670"/>
    <mergeCell ref="C671:H671"/>
    <mergeCell ref="C672:H672"/>
    <mergeCell ref="C655:H655"/>
    <mergeCell ref="C656:H656"/>
    <mergeCell ref="H645:H646"/>
    <mergeCell ref="I645:I646"/>
    <mergeCell ref="J645:J646"/>
    <mergeCell ref="K645:K646"/>
    <mergeCell ref="L645:L646"/>
    <mergeCell ref="M645:N645"/>
    <mergeCell ref="O645:O646"/>
    <mergeCell ref="C674:D674"/>
    <mergeCell ref="C673:H673"/>
    <mergeCell ref="F528:R528"/>
    <mergeCell ref="F529:F530"/>
    <mergeCell ref="G529:G530"/>
    <mergeCell ref="H529:H530"/>
    <mergeCell ref="I529:I530"/>
    <mergeCell ref="B633:C633"/>
    <mergeCell ref="D633:I633"/>
    <mergeCell ref="B634:C634"/>
    <mergeCell ref="D634:H634"/>
    <mergeCell ref="B635:C635"/>
    <mergeCell ref="D635:G635"/>
    <mergeCell ref="B636:C636"/>
    <mergeCell ref="C654:H654"/>
    <mergeCell ref="C663:H663"/>
    <mergeCell ref="C664:H664"/>
    <mergeCell ref="C665:H665"/>
    <mergeCell ref="C666:H666"/>
    <mergeCell ref="T508:T509"/>
    <mergeCell ref="U508:U509"/>
    <mergeCell ref="V508:V509"/>
    <mergeCell ref="W508:W509"/>
    <mergeCell ref="X508:X509"/>
    <mergeCell ref="J529:J530"/>
    <mergeCell ref="K529:K530"/>
    <mergeCell ref="L529:L530"/>
    <mergeCell ref="M529:N529"/>
    <mergeCell ref="O529:O530"/>
    <mergeCell ref="P529:P530"/>
    <mergeCell ref="Q529:Q530"/>
    <mergeCell ref="R529:R530"/>
    <mergeCell ref="S529:S530"/>
    <mergeCell ref="T529:T530"/>
    <mergeCell ref="U529:U530"/>
    <mergeCell ref="V529:V530"/>
    <mergeCell ref="W529:W530"/>
    <mergeCell ref="X529:X530"/>
    <mergeCell ref="W579:W580"/>
    <mergeCell ref="H508:H509"/>
    <mergeCell ref="I508:I509"/>
    <mergeCell ref="J508:J509"/>
    <mergeCell ref="K508:K509"/>
    <mergeCell ref="L508:L509"/>
    <mergeCell ref="M508:N508"/>
    <mergeCell ref="D590:F590"/>
    <mergeCell ref="C667:H667"/>
    <mergeCell ref="G657:H662"/>
    <mergeCell ref="B501:AK501"/>
    <mergeCell ref="D503:F503"/>
    <mergeCell ref="B504:C504"/>
    <mergeCell ref="D504:E504"/>
    <mergeCell ref="B505:C505"/>
    <mergeCell ref="B506:C506"/>
    <mergeCell ref="D506:Q506"/>
    <mergeCell ref="B507:C509"/>
    <mergeCell ref="D507:D509"/>
    <mergeCell ref="E507:E509"/>
    <mergeCell ref="F507:R507"/>
    <mergeCell ref="S507:AC507"/>
    <mergeCell ref="AD507:AG507"/>
    <mergeCell ref="AH507:AJ507"/>
    <mergeCell ref="F508:F509"/>
    <mergeCell ref="G508:G509"/>
    <mergeCell ref="AH528:AJ528"/>
    <mergeCell ref="B527:C527"/>
    <mergeCell ref="AH508:AH509"/>
    <mergeCell ref="AI508:AI509"/>
    <mergeCell ref="AJ508:AJ509"/>
    <mergeCell ref="B510:C510"/>
    <mergeCell ref="B515:C515"/>
    <mergeCell ref="B517:C517"/>
    <mergeCell ref="B519:C519"/>
    <mergeCell ref="B525:C525"/>
    <mergeCell ref="D525:E525"/>
    <mergeCell ref="B526:C526"/>
    <mergeCell ref="D517:G517"/>
    <mergeCell ref="B518:C518"/>
    <mergeCell ref="B591:C591"/>
    <mergeCell ref="D591:E591"/>
    <mergeCell ref="B592:C592"/>
    <mergeCell ref="B585:C585"/>
    <mergeCell ref="B583:C583"/>
    <mergeCell ref="B577:C577"/>
    <mergeCell ref="B576:C576"/>
    <mergeCell ref="B588:AK588"/>
    <mergeCell ref="D575:E575"/>
    <mergeCell ref="B565:C565"/>
    <mergeCell ref="B567:C567"/>
    <mergeCell ref="D567:G567"/>
    <mergeCell ref="D569:G569"/>
    <mergeCell ref="Q563:Q564"/>
    <mergeCell ref="R563:R564"/>
    <mergeCell ref="S563:S564"/>
    <mergeCell ref="T563:T564"/>
    <mergeCell ref="U563:U564"/>
    <mergeCell ref="V563:V564"/>
    <mergeCell ref="W563:W564"/>
    <mergeCell ref="R579:R580"/>
    <mergeCell ref="S579:S580"/>
    <mergeCell ref="T579:T580"/>
    <mergeCell ref="U579:U580"/>
    <mergeCell ref="V579:V580"/>
    <mergeCell ref="X563:X564"/>
    <mergeCell ref="Y563:Y564"/>
    <mergeCell ref="Z563:Z564"/>
    <mergeCell ref="AA563:AA564"/>
    <mergeCell ref="AB563:AB564"/>
    <mergeCell ref="B584:C584"/>
    <mergeCell ref="D584:G584"/>
    <mergeCell ref="K459:K460"/>
    <mergeCell ref="L459:L460"/>
    <mergeCell ref="M459:N459"/>
    <mergeCell ref="O459:O460"/>
    <mergeCell ref="B568:C568"/>
    <mergeCell ref="B569:C569"/>
    <mergeCell ref="B553:C553"/>
    <mergeCell ref="B549:C549"/>
    <mergeCell ref="B551:C551"/>
    <mergeCell ref="D551:G551"/>
    <mergeCell ref="B552:C552"/>
    <mergeCell ref="P547:P548"/>
    <mergeCell ref="Q547:Q548"/>
    <mergeCell ref="R547:R548"/>
    <mergeCell ref="B546:C548"/>
    <mergeCell ref="D546:D548"/>
    <mergeCell ref="E546:E548"/>
    <mergeCell ref="F546:R546"/>
    <mergeCell ref="B544:C544"/>
    <mergeCell ref="B545:C545"/>
    <mergeCell ref="D545:Q545"/>
    <mergeCell ref="B494:C494"/>
    <mergeCell ref="D527:Q527"/>
    <mergeCell ref="B528:C530"/>
    <mergeCell ref="D528:D530"/>
    <mergeCell ref="E528:E530"/>
    <mergeCell ref="B531:C531"/>
    <mergeCell ref="B532:C532"/>
    <mergeCell ref="B533:C533"/>
    <mergeCell ref="B535:C535"/>
    <mergeCell ref="D535:G535"/>
    <mergeCell ref="B536:C536"/>
    <mergeCell ref="B556:AK556"/>
    <mergeCell ref="AH579:AH580"/>
    <mergeCell ref="AD546:AG546"/>
    <mergeCell ref="I547:I548"/>
    <mergeCell ref="J547:J548"/>
    <mergeCell ref="F547:F548"/>
    <mergeCell ref="G547:G548"/>
    <mergeCell ref="K547:K548"/>
    <mergeCell ref="L547:L548"/>
    <mergeCell ref="M547:N547"/>
    <mergeCell ref="O547:O548"/>
    <mergeCell ref="AE547:AE548"/>
    <mergeCell ref="AC563:AC564"/>
    <mergeCell ref="D553:G553"/>
    <mergeCell ref="B554:C554"/>
    <mergeCell ref="D552:G552"/>
    <mergeCell ref="F578:R578"/>
    <mergeCell ref="H547:H548"/>
    <mergeCell ref="AD547:AD548"/>
    <mergeCell ref="AD563:AD564"/>
    <mergeCell ref="AE563:AE564"/>
    <mergeCell ref="AF563:AF564"/>
    <mergeCell ref="O563:O564"/>
    <mergeCell ref="P563:P564"/>
    <mergeCell ref="K563:K564"/>
    <mergeCell ref="L563:L564"/>
    <mergeCell ref="M563:N563"/>
    <mergeCell ref="AH547:AH548"/>
    <mergeCell ref="AI547:AI548"/>
    <mergeCell ref="AJ547:AJ548"/>
    <mergeCell ref="Y579:Y580"/>
    <mergeCell ref="Z579:Z580"/>
    <mergeCell ref="B537:C537"/>
    <mergeCell ref="D537:G537"/>
    <mergeCell ref="B540:AK540"/>
    <mergeCell ref="D542:F542"/>
    <mergeCell ref="B543:C543"/>
    <mergeCell ref="D543:E543"/>
    <mergeCell ref="AA529:AA530"/>
    <mergeCell ref="B498:C498"/>
    <mergeCell ref="D498:G498"/>
    <mergeCell ref="B499:C499"/>
    <mergeCell ref="AH546:AJ546"/>
    <mergeCell ref="Y547:Y548"/>
    <mergeCell ref="Z547:Z548"/>
    <mergeCell ref="AA547:AA548"/>
    <mergeCell ref="AB547:AB548"/>
    <mergeCell ref="AC547:AC548"/>
    <mergeCell ref="AF547:AF548"/>
    <mergeCell ref="AG547:AG548"/>
    <mergeCell ref="S547:S548"/>
    <mergeCell ref="T547:T548"/>
    <mergeCell ref="U547:U548"/>
    <mergeCell ref="V547:V548"/>
    <mergeCell ref="W547:W548"/>
    <mergeCell ref="X547:X548"/>
    <mergeCell ref="S546:AC546"/>
    <mergeCell ref="AH529:AH530"/>
    <mergeCell ref="AI529:AI530"/>
    <mergeCell ref="S528:AC528"/>
    <mergeCell ref="AD528:AG528"/>
    <mergeCell ref="D519:G519"/>
    <mergeCell ref="B522:AK522"/>
    <mergeCell ref="D524:F524"/>
    <mergeCell ref="D496:AS496"/>
    <mergeCell ref="D497:AS497"/>
    <mergeCell ref="B496:C496"/>
    <mergeCell ref="B497:C497"/>
    <mergeCell ref="B538:C538"/>
    <mergeCell ref="D534:G534"/>
    <mergeCell ref="B520:C520"/>
    <mergeCell ref="B511:C511"/>
    <mergeCell ref="B512:C512"/>
    <mergeCell ref="B513:C513"/>
    <mergeCell ref="AB529:AB530"/>
    <mergeCell ref="AC529:AC530"/>
    <mergeCell ref="Y508:Y509"/>
    <mergeCell ref="Z508:Z509"/>
    <mergeCell ref="AA508:AA509"/>
    <mergeCell ref="AB508:AB509"/>
    <mergeCell ref="AC508:AC509"/>
    <mergeCell ref="AD508:AD509"/>
    <mergeCell ref="AE508:AE509"/>
    <mergeCell ref="AF508:AF509"/>
    <mergeCell ref="AG508:AG509"/>
    <mergeCell ref="P508:P509"/>
    <mergeCell ref="Q508:Q509"/>
    <mergeCell ref="R508:R509"/>
    <mergeCell ref="S508:S509"/>
    <mergeCell ref="Y529:Y530"/>
    <mergeCell ref="Z529:Z530"/>
    <mergeCell ref="AD529:AD530"/>
    <mergeCell ref="AE529:AE530"/>
    <mergeCell ref="AJ529:AJ530"/>
    <mergeCell ref="AF529:AF530"/>
    <mergeCell ref="AG529:AG530"/>
    <mergeCell ref="B572:AK572"/>
    <mergeCell ref="D574:F574"/>
    <mergeCell ref="B575:C575"/>
    <mergeCell ref="D578:D580"/>
    <mergeCell ref="E578:E580"/>
    <mergeCell ref="X579:X580"/>
    <mergeCell ref="S578:AC578"/>
    <mergeCell ref="AD578:AG578"/>
    <mergeCell ref="AH578:AJ578"/>
    <mergeCell ref="P579:P580"/>
    <mergeCell ref="AJ579:AJ580"/>
    <mergeCell ref="D577:Q577"/>
    <mergeCell ref="B578:C580"/>
    <mergeCell ref="AI579:AI580"/>
    <mergeCell ref="AG579:AG580"/>
    <mergeCell ref="AD579:AD580"/>
    <mergeCell ref="AE579:AE580"/>
    <mergeCell ref="AF579:AF580"/>
    <mergeCell ref="F579:F580"/>
    <mergeCell ref="G579:G580"/>
    <mergeCell ref="H579:H580"/>
    <mergeCell ref="I579:I580"/>
    <mergeCell ref="J579:J580"/>
    <mergeCell ref="K579:K580"/>
    <mergeCell ref="L579:L580"/>
    <mergeCell ref="M579:N579"/>
    <mergeCell ref="O579:O580"/>
    <mergeCell ref="B581:C581"/>
    <mergeCell ref="D583:G583"/>
    <mergeCell ref="R595:R596"/>
    <mergeCell ref="S595:S596"/>
    <mergeCell ref="T595:T596"/>
    <mergeCell ref="U595:U596"/>
    <mergeCell ref="AE595:AE596"/>
    <mergeCell ref="AF595:AF596"/>
    <mergeCell ref="AG595:AG596"/>
    <mergeCell ref="AH595:AH596"/>
    <mergeCell ref="AI595:AI596"/>
    <mergeCell ref="AJ595:AJ596"/>
    <mergeCell ref="B559:C559"/>
    <mergeCell ref="B560:C560"/>
    <mergeCell ref="B593:C593"/>
    <mergeCell ref="D593:Q593"/>
    <mergeCell ref="B594:C596"/>
    <mergeCell ref="D594:D596"/>
    <mergeCell ref="E594:E596"/>
    <mergeCell ref="F594:R594"/>
    <mergeCell ref="S594:AC594"/>
    <mergeCell ref="D559:E559"/>
    <mergeCell ref="B561:C561"/>
    <mergeCell ref="D561:Q561"/>
    <mergeCell ref="B562:C564"/>
    <mergeCell ref="D562:D564"/>
    <mergeCell ref="E562:E564"/>
    <mergeCell ref="F562:R562"/>
    <mergeCell ref="S562:AC562"/>
    <mergeCell ref="AD562:AG562"/>
    <mergeCell ref="AH562:AJ562"/>
    <mergeCell ref="F563:F564"/>
    <mergeCell ref="G563:G564"/>
    <mergeCell ref="H563:H564"/>
    <mergeCell ref="B597:C597"/>
    <mergeCell ref="V595:V596"/>
    <mergeCell ref="W595:W596"/>
    <mergeCell ref="X595:X596"/>
    <mergeCell ref="Y595:Y596"/>
    <mergeCell ref="Z595:Z596"/>
    <mergeCell ref="AA595:AA596"/>
    <mergeCell ref="AB595:AB596"/>
    <mergeCell ref="AC595:AC596"/>
    <mergeCell ref="AD595:AD596"/>
    <mergeCell ref="B607:C607"/>
    <mergeCell ref="D607:E607"/>
    <mergeCell ref="B608:C608"/>
    <mergeCell ref="B609:C609"/>
    <mergeCell ref="D609:Q609"/>
    <mergeCell ref="B599:C599"/>
    <mergeCell ref="B600:C600"/>
    <mergeCell ref="B601:C601"/>
    <mergeCell ref="D601:G601"/>
    <mergeCell ref="B604:AK604"/>
    <mergeCell ref="D606:F606"/>
    <mergeCell ref="F595:F596"/>
    <mergeCell ref="G595:G596"/>
    <mergeCell ref="H595:H596"/>
    <mergeCell ref="I595:I596"/>
    <mergeCell ref="J595:J596"/>
    <mergeCell ref="K595:K596"/>
    <mergeCell ref="L595:L596"/>
    <mergeCell ref="M595:N595"/>
    <mergeCell ref="O595:O596"/>
    <mergeCell ref="P595:P596"/>
    <mergeCell ref="Q595:Q596"/>
    <mergeCell ref="AJ611:AJ612"/>
    <mergeCell ref="S610:AC610"/>
    <mergeCell ref="AD610:AG610"/>
    <mergeCell ref="AH610:AJ610"/>
    <mergeCell ref="F611:F612"/>
    <mergeCell ref="G611:G612"/>
    <mergeCell ref="H611:H612"/>
    <mergeCell ref="I611:I612"/>
    <mergeCell ref="J611:J612"/>
    <mergeCell ref="K611:K612"/>
    <mergeCell ref="L611:L612"/>
    <mergeCell ref="M611:N611"/>
    <mergeCell ref="O611:O612"/>
    <mergeCell ref="P611:P612"/>
    <mergeCell ref="Q611:Q612"/>
    <mergeCell ref="R611:R612"/>
    <mergeCell ref="AE611:AE612"/>
    <mergeCell ref="AF611:AF612"/>
    <mergeCell ref="AG611:AG612"/>
    <mergeCell ref="AH611:AH612"/>
    <mergeCell ref="AI611:AI612"/>
    <mergeCell ref="W611:W612"/>
    <mergeCell ref="X611:X612"/>
    <mergeCell ref="Y611:Y612"/>
    <mergeCell ref="Z611:Z612"/>
    <mergeCell ref="AA611:AA612"/>
    <mergeCell ref="AD594:AG594"/>
    <mergeCell ref="D585:G585"/>
    <mergeCell ref="D568:G568"/>
    <mergeCell ref="AA579:AA580"/>
    <mergeCell ref="AB579:AB580"/>
    <mergeCell ref="AC579:AC580"/>
    <mergeCell ref="Q579:Q580"/>
    <mergeCell ref="D558:F558"/>
    <mergeCell ref="AJ476:AJ477"/>
    <mergeCell ref="B479:C479"/>
    <mergeCell ref="B480:C480"/>
    <mergeCell ref="B481:C481"/>
    <mergeCell ref="B482:C482"/>
    <mergeCell ref="B483:C483"/>
    <mergeCell ref="B484:C484"/>
    <mergeCell ref="B485:C485"/>
    <mergeCell ref="B486:C486"/>
    <mergeCell ref="B487:C487"/>
    <mergeCell ref="B488:C488"/>
    <mergeCell ref="B489:C489"/>
    <mergeCell ref="B490:C490"/>
    <mergeCell ref="B491:C491"/>
    <mergeCell ref="B492:C492"/>
    <mergeCell ref="B493:C493"/>
    <mergeCell ref="AH594:AJ594"/>
    <mergeCell ref="B478:C478"/>
    <mergeCell ref="I563:I564"/>
    <mergeCell ref="J563:J564"/>
    <mergeCell ref="AG563:AG564"/>
    <mergeCell ref="AH563:AH564"/>
    <mergeCell ref="AI563:AI564"/>
    <mergeCell ref="AJ563:AJ564"/>
    <mergeCell ref="B613:C613"/>
    <mergeCell ref="B614:C614"/>
    <mergeCell ref="B616:C616"/>
    <mergeCell ref="D616:G616"/>
    <mergeCell ref="B617:C617"/>
    <mergeCell ref="B618:C618"/>
    <mergeCell ref="D618:G618"/>
    <mergeCell ref="D617:G617"/>
    <mergeCell ref="AB611:AB612"/>
    <mergeCell ref="AC611:AC612"/>
    <mergeCell ref="AD611:AD612"/>
    <mergeCell ref="B610:C612"/>
    <mergeCell ref="D610:D612"/>
    <mergeCell ref="E610:E612"/>
    <mergeCell ref="F610:R610"/>
    <mergeCell ref="S611:S612"/>
    <mergeCell ref="T611:T612"/>
    <mergeCell ref="U611:U612"/>
    <mergeCell ref="V611:V612"/>
    <mergeCell ref="B472:C472"/>
    <mergeCell ref="B469:AK469"/>
    <mergeCell ref="B467:C467"/>
    <mergeCell ref="AF476:AF477"/>
    <mergeCell ref="AG476:AG477"/>
    <mergeCell ref="AH476:AH477"/>
    <mergeCell ref="AI476:AI477"/>
    <mergeCell ref="S475:AC475"/>
    <mergeCell ref="AD475:AG475"/>
    <mergeCell ref="AH475:AJ475"/>
    <mergeCell ref="F476:F477"/>
    <mergeCell ref="G476:G477"/>
    <mergeCell ref="D471:F471"/>
    <mergeCell ref="D472:E472"/>
    <mergeCell ref="D474:Q474"/>
    <mergeCell ref="B474:C474"/>
    <mergeCell ref="AD476:AD477"/>
    <mergeCell ref="AE476:AE477"/>
    <mergeCell ref="B475:C477"/>
    <mergeCell ref="D475:D477"/>
    <mergeCell ref="E475:E477"/>
    <mergeCell ref="F475:R475"/>
    <mergeCell ref="H476:H477"/>
    <mergeCell ref="I476:I477"/>
    <mergeCell ref="J476:J477"/>
    <mergeCell ref="K476:K477"/>
    <mergeCell ref="L476:L477"/>
    <mergeCell ref="M476:N476"/>
    <mergeCell ref="O476:O477"/>
    <mergeCell ref="P476:P477"/>
    <mergeCell ref="Q476:Q477"/>
    <mergeCell ref="R476:R477"/>
    <mergeCell ref="AG459:AG460"/>
    <mergeCell ref="W459:W460"/>
    <mergeCell ref="X459:X460"/>
    <mergeCell ref="AH459:AH460"/>
    <mergeCell ref="P459:P460"/>
    <mergeCell ref="Q459:Q460"/>
    <mergeCell ref="AA459:AA460"/>
    <mergeCell ref="AB459:AB460"/>
    <mergeCell ref="T476:T477"/>
    <mergeCell ref="U476:U477"/>
    <mergeCell ref="V476:V477"/>
    <mergeCell ref="W476:W477"/>
    <mergeCell ref="X476:X477"/>
    <mergeCell ref="Y476:Y477"/>
    <mergeCell ref="Z476:Z477"/>
    <mergeCell ref="B464:C464"/>
    <mergeCell ref="D464:G464"/>
    <mergeCell ref="B465:C465"/>
    <mergeCell ref="B466:C466"/>
    <mergeCell ref="D466:G466"/>
    <mergeCell ref="B462:C462"/>
    <mergeCell ref="B461:C461"/>
    <mergeCell ref="R459:R460"/>
    <mergeCell ref="S459:S460"/>
    <mergeCell ref="T459:T460"/>
    <mergeCell ref="U459:U460"/>
    <mergeCell ref="D465:G465"/>
    <mergeCell ref="AA476:AA477"/>
    <mergeCell ref="AB476:AB477"/>
    <mergeCell ref="AC476:AC477"/>
    <mergeCell ref="S476:S477"/>
    <mergeCell ref="B473:C473"/>
    <mergeCell ref="D438:Q438"/>
    <mergeCell ref="B452:AK452"/>
    <mergeCell ref="D454:F454"/>
    <mergeCell ref="B455:C455"/>
    <mergeCell ref="D455:E455"/>
    <mergeCell ref="AD441:AD442"/>
    <mergeCell ref="AE441:AE442"/>
    <mergeCell ref="AF441:AF442"/>
    <mergeCell ref="AG441:AG442"/>
    <mergeCell ref="AH441:AH442"/>
    <mergeCell ref="B456:C456"/>
    <mergeCell ref="D457:Q457"/>
    <mergeCell ref="B458:C460"/>
    <mergeCell ref="D458:D460"/>
    <mergeCell ref="E458:E460"/>
    <mergeCell ref="F458:R458"/>
    <mergeCell ref="S458:AC458"/>
    <mergeCell ref="AD458:AG458"/>
    <mergeCell ref="AH458:AJ458"/>
    <mergeCell ref="F459:F460"/>
    <mergeCell ref="G459:G460"/>
    <mergeCell ref="H459:H460"/>
    <mergeCell ref="AC459:AC460"/>
    <mergeCell ref="AD459:AD460"/>
    <mergeCell ref="AE459:AE460"/>
    <mergeCell ref="AI459:AI460"/>
    <mergeCell ref="AJ459:AJ460"/>
    <mergeCell ref="I459:I460"/>
    <mergeCell ref="J459:J460"/>
    <mergeCell ref="Y459:Y460"/>
    <mergeCell ref="Z459:Z460"/>
    <mergeCell ref="B457:C457"/>
    <mergeCell ref="Y441:Y442"/>
    <mergeCell ref="V459:V460"/>
    <mergeCell ref="AF459:AF460"/>
    <mergeCell ref="B434:AK434"/>
    <mergeCell ref="D436:F436"/>
    <mergeCell ref="B437:C437"/>
    <mergeCell ref="D437:E437"/>
    <mergeCell ref="B438:C438"/>
    <mergeCell ref="B439:C439"/>
    <mergeCell ref="D439:Q439"/>
    <mergeCell ref="B440:C442"/>
    <mergeCell ref="D440:D442"/>
    <mergeCell ref="E440:E442"/>
    <mergeCell ref="F440:R440"/>
    <mergeCell ref="S440:AC440"/>
    <mergeCell ref="AD440:AG440"/>
    <mergeCell ref="AH440:AJ440"/>
    <mergeCell ref="F441:F442"/>
    <mergeCell ref="G441:G442"/>
    <mergeCell ref="H441:H442"/>
    <mergeCell ref="J441:J442"/>
    <mergeCell ref="K441:K442"/>
    <mergeCell ref="L441:L442"/>
    <mergeCell ref="M441:N441"/>
    <mergeCell ref="O441:O442"/>
    <mergeCell ref="P441:P442"/>
    <mergeCell ref="Q441:Q442"/>
    <mergeCell ref="I441:I442"/>
    <mergeCell ref="Z441:Z442"/>
    <mergeCell ref="AA441:AA442"/>
    <mergeCell ref="AB441:AB442"/>
    <mergeCell ref="AC441:AC442"/>
    <mergeCell ref="AI425:AI426"/>
    <mergeCell ref="AJ425:AJ426"/>
    <mergeCell ref="B415:C415"/>
    <mergeCell ref="B444:C444"/>
    <mergeCell ref="D447:I447"/>
    <mergeCell ref="D448:H448"/>
    <mergeCell ref="AI441:AI442"/>
    <mergeCell ref="AJ441:AJ442"/>
    <mergeCell ref="B443:C443"/>
    <mergeCell ref="B445:C445"/>
    <mergeCell ref="B447:C447"/>
    <mergeCell ref="B448:C448"/>
    <mergeCell ref="B449:C449"/>
    <mergeCell ref="D449:G449"/>
    <mergeCell ref="D608:Q608"/>
    <mergeCell ref="D592:Q592"/>
    <mergeCell ref="D576:Q576"/>
    <mergeCell ref="D560:Q560"/>
    <mergeCell ref="D544:Q544"/>
    <mergeCell ref="D526:Q526"/>
    <mergeCell ref="D599:G599"/>
    <mergeCell ref="D600:G600"/>
    <mergeCell ref="D505:Q505"/>
    <mergeCell ref="D473:Q473"/>
    <mergeCell ref="D456:Q456"/>
    <mergeCell ref="R441:R442"/>
    <mergeCell ref="S441:S442"/>
    <mergeCell ref="T441:T442"/>
    <mergeCell ref="U441:U442"/>
    <mergeCell ref="V441:V442"/>
    <mergeCell ref="W441:W442"/>
    <mergeCell ref="X441:X442"/>
    <mergeCell ref="B400:C400"/>
    <mergeCell ref="B401:C401"/>
    <mergeCell ref="D401:Q401"/>
    <mergeCell ref="B418:AK418"/>
    <mergeCell ref="D420:F420"/>
    <mergeCell ref="D421:E421"/>
    <mergeCell ref="D422:Q422"/>
    <mergeCell ref="B423:C423"/>
    <mergeCell ref="D423:Q423"/>
    <mergeCell ref="B424:C426"/>
    <mergeCell ref="D424:D426"/>
    <mergeCell ref="E424:E426"/>
    <mergeCell ref="F424:R424"/>
    <mergeCell ref="S424:AC424"/>
    <mergeCell ref="AD424:AG424"/>
    <mergeCell ref="AH424:AJ424"/>
    <mergeCell ref="F425:F426"/>
    <mergeCell ref="G425:G426"/>
    <mergeCell ref="H425:H426"/>
    <mergeCell ref="I425:I426"/>
    <mergeCell ref="J425:J426"/>
    <mergeCell ref="K425:K426"/>
    <mergeCell ref="L425:L426"/>
    <mergeCell ref="M425:N425"/>
    <mergeCell ref="O425:O426"/>
    <mergeCell ref="P425:P426"/>
    <mergeCell ref="Q425:Q426"/>
    <mergeCell ref="R425:R426"/>
    <mergeCell ref="S425:S426"/>
    <mergeCell ref="AF425:AF426"/>
    <mergeCell ref="AG425:AG426"/>
    <mergeCell ref="AH425:AH426"/>
    <mergeCell ref="T425:T426"/>
    <mergeCell ref="U425:U426"/>
    <mergeCell ref="V425:V426"/>
    <mergeCell ref="AB404:AB405"/>
    <mergeCell ref="B406:C406"/>
    <mergeCell ref="B407:C407"/>
    <mergeCell ref="B409:C409"/>
    <mergeCell ref="B413:C413"/>
    <mergeCell ref="B402:C402"/>
    <mergeCell ref="D402:Q402"/>
    <mergeCell ref="AC404:AC405"/>
    <mergeCell ref="AD404:AD405"/>
    <mergeCell ref="AE404:AE405"/>
    <mergeCell ref="B427:C427"/>
    <mergeCell ref="B429:C429"/>
    <mergeCell ref="D429:I429"/>
    <mergeCell ref="B430:C430"/>
    <mergeCell ref="D430:H430"/>
    <mergeCell ref="M404:N404"/>
    <mergeCell ref="O404:O405"/>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B431:C431"/>
    <mergeCell ref="D431:G431"/>
    <mergeCell ref="W425:W426"/>
    <mergeCell ref="B421:C421"/>
    <mergeCell ref="B422:C422"/>
    <mergeCell ref="X425:X426"/>
    <mergeCell ref="Y425:Y426"/>
    <mergeCell ref="Z425:Z426"/>
    <mergeCell ref="AA425:AA426"/>
    <mergeCell ref="AB425:AB426"/>
    <mergeCell ref="AC425:AC426"/>
    <mergeCell ref="AD425:AD426"/>
    <mergeCell ref="AE425:AE426"/>
    <mergeCell ref="B414:C414"/>
    <mergeCell ref="M388:N388"/>
    <mergeCell ref="B397:AK397"/>
    <mergeCell ref="D399:F399"/>
    <mergeCell ref="D400:E400"/>
    <mergeCell ref="B403:C405"/>
    <mergeCell ref="D403:D405"/>
    <mergeCell ref="E403:E405"/>
    <mergeCell ref="F403:R403"/>
    <mergeCell ref="S403:AC403"/>
    <mergeCell ref="AD403:AG403"/>
    <mergeCell ref="AH403:AJ403"/>
    <mergeCell ref="F404:F405"/>
    <mergeCell ref="G404:G405"/>
    <mergeCell ref="H404:H405"/>
    <mergeCell ref="I404:I405"/>
    <mergeCell ref="J404:J405"/>
    <mergeCell ref="K404:K405"/>
    <mergeCell ref="L404:L405"/>
    <mergeCell ref="O388:O389"/>
    <mergeCell ref="AF388:AF389"/>
    <mergeCell ref="AF404:AF405"/>
    <mergeCell ref="AG404:AG405"/>
    <mergeCell ref="AH404:AH405"/>
    <mergeCell ref="AI404:AI405"/>
    <mergeCell ref="AJ404:AJ405"/>
    <mergeCell ref="D413:I413"/>
    <mergeCell ref="D414:H414"/>
    <mergeCell ref="D415:G415"/>
    <mergeCell ref="B381:AK381"/>
    <mergeCell ref="D383:F383"/>
    <mergeCell ref="B384:C384"/>
    <mergeCell ref="D384:E384"/>
    <mergeCell ref="B385:C385"/>
    <mergeCell ref="D385:Q385"/>
    <mergeCell ref="B386:C386"/>
    <mergeCell ref="D386:Q386"/>
    <mergeCell ref="B387:C389"/>
    <mergeCell ref="D387:D389"/>
    <mergeCell ref="E387:E389"/>
    <mergeCell ref="F387:R387"/>
    <mergeCell ref="S387:AC387"/>
    <mergeCell ref="AD387:AG387"/>
    <mergeCell ref="AH387:AJ387"/>
    <mergeCell ref="F388:F389"/>
    <mergeCell ref="G388:G389"/>
    <mergeCell ref="H388:H389"/>
    <mergeCell ref="I388:I389"/>
    <mergeCell ref="J388:J389"/>
    <mergeCell ref="K388:K389"/>
    <mergeCell ref="L388:L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E367:AE368"/>
    <mergeCell ref="AD367:AD368"/>
    <mergeCell ref="AG388:AG389"/>
    <mergeCell ref="AH388:AH389"/>
    <mergeCell ref="AI388:AI389"/>
    <mergeCell ref="AJ388:AJ389"/>
    <mergeCell ref="B390:C390"/>
    <mergeCell ref="B392:C392"/>
    <mergeCell ref="D392:I392"/>
    <mergeCell ref="B393:C393"/>
    <mergeCell ref="D393:H393"/>
    <mergeCell ref="B394:C394"/>
    <mergeCell ref="D394:G394"/>
    <mergeCell ref="B360:AK360"/>
    <mergeCell ref="D362:F362"/>
    <mergeCell ref="B363:C363"/>
    <mergeCell ref="D363:E363"/>
    <mergeCell ref="B364:C364"/>
    <mergeCell ref="D364:Q364"/>
    <mergeCell ref="B365:C365"/>
    <mergeCell ref="D365:Q365"/>
    <mergeCell ref="B366:C368"/>
    <mergeCell ref="D366:D368"/>
    <mergeCell ref="E366:E368"/>
    <mergeCell ref="F366:R366"/>
    <mergeCell ref="S366:AC366"/>
    <mergeCell ref="AD366:AG366"/>
    <mergeCell ref="AH366:AJ366"/>
    <mergeCell ref="F367:F368"/>
    <mergeCell ref="G367:G368"/>
    <mergeCell ref="H367:H368"/>
    <mergeCell ref="AB367:AB368"/>
    <mergeCell ref="AC367:AC368"/>
    <mergeCell ref="B372:C372"/>
    <mergeCell ref="AG367:AG368"/>
    <mergeCell ref="AH367:AH368"/>
    <mergeCell ref="AI367:AI368"/>
    <mergeCell ref="AJ367:AJ368"/>
    <mergeCell ref="B369:C369"/>
    <mergeCell ref="B373:C373"/>
    <mergeCell ref="B374:C374"/>
    <mergeCell ref="B376:C376"/>
    <mergeCell ref="D376:I376"/>
    <mergeCell ref="B377:C377"/>
    <mergeCell ref="D377:H377"/>
    <mergeCell ref="B378:C378"/>
    <mergeCell ref="D378:G378"/>
    <mergeCell ref="J367:J368"/>
    <mergeCell ref="K367:K368"/>
    <mergeCell ref="L367:L368"/>
    <mergeCell ref="M367:N367"/>
    <mergeCell ref="O367:O368"/>
    <mergeCell ref="P367:P368"/>
    <mergeCell ref="Q367:Q368"/>
    <mergeCell ref="R367:R368"/>
    <mergeCell ref="S367:S368"/>
    <mergeCell ref="T367:T368"/>
    <mergeCell ref="U367:U368"/>
    <mergeCell ref="V367:V368"/>
    <mergeCell ref="W367:W368"/>
    <mergeCell ref="X367:X368"/>
    <mergeCell ref="I367:I368"/>
    <mergeCell ref="Y367:Y368"/>
    <mergeCell ref="Z367:Z368"/>
    <mergeCell ref="AA367:AA368"/>
    <mergeCell ref="AF367:AF368"/>
    <mergeCell ref="S331:S332"/>
    <mergeCell ref="AE351:AE352"/>
    <mergeCell ref="Y331:Y332"/>
    <mergeCell ref="AF351:AF352"/>
    <mergeCell ref="AG351:AG352"/>
    <mergeCell ref="AH351:AH352"/>
    <mergeCell ref="AI351:AI352"/>
    <mergeCell ref="AJ351:AJ352"/>
    <mergeCell ref="B353:C353"/>
    <mergeCell ref="B408:C408"/>
    <mergeCell ref="B410:C410"/>
    <mergeCell ref="B411:C411"/>
    <mergeCell ref="B344:AK344"/>
    <mergeCell ref="D346:F346"/>
    <mergeCell ref="B347:C347"/>
    <mergeCell ref="D347:E347"/>
    <mergeCell ref="B348:C348"/>
    <mergeCell ref="D348:Q348"/>
    <mergeCell ref="B349:C349"/>
    <mergeCell ref="D349:Q349"/>
    <mergeCell ref="B350:C352"/>
    <mergeCell ref="D350:D352"/>
    <mergeCell ref="E350:E352"/>
    <mergeCell ref="F350:R350"/>
    <mergeCell ref="S350:AC350"/>
    <mergeCell ref="AD350:AG350"/>
    <mergeCell ref="AH350:AJ350"/>
    <mergeCell ref="F351:F352"/>
    <mergeCell ref="G351:G352"/>
    <mergeCell ref="H351:H352"/>
    <mergeCell ref="I351:I352"/>
    <mergeCell ref="J351:J352"/>
    <mergeCell ref="AF331:AF332"/>
    <mergeCell ref="AG331:AG332"/>
    <mergeCell ref="AH331:AH332"/>
    <mergeCell ref="AI331:AI332"/>
    <mergeCell ref="AJ331:AJ332"/>
    <mergeCell ref="W331:W332"/>
    <mergeCell ref="X331:X332"/>
    <mergeCell ref="B327:C327"/>
    <mergeCell ref="U351:U352"/>
    <mergeCell ref="V351:V352"/>
    <mergeCell ref="W351:W352"/>
    <mergeCell ref="X351:X352"/>
    <mergeCell ref="Y351:Y352"/>
    <mergeCell ref="Z351:Z352"/>
    <mergeCell ref="AA351:AA352"/>
    <mergeCell ref="AB351:AB352"/>
    <mergeCell ref="AC351:AC352"/>
    <mergeCell ref="T331:T332"/>
    <mergeCell ref="U331:U332"/>
    <mergeCell ref="V331:V332"/>
    <mergeCell ref="AD351:AD352"/>
    <mergeCell ref="M351:N351"/>
    <mergeCell ref="O351:O352"/>
    <mergeCell ref="P351:P352"/>
    <mergeCell ref="Q351:Q352"/>
    <mergeCell ref="R351:R352"/>
    <mergeCell ref="S351:S352"/>
    <mergeCell ref="T351:T352"/>
    <mergeCell ref="Z331:Z332"/>
    <mergeCell ref="AA331:AA332"/>
    <mergeCell ref="AB331:AB332"/>
    <mergeCell ref="R331:R332"/>
    <mergeCell ref="B336:C336"/>
    <mergeCell ref="D339:I339"/>
    <mergeCell ref="B340:C340"/>
    <mergeCell ref="D340:H340"/>
    <mergeCell ref="B341:C341"/>
    <mergeCell ref="D341:G341"/>
    <mergeCell ref="K331:K332"/>
    <mergeCell ref="L331:L332"/>
    <mergeCell ref="M331:N331"/>
    <mergeCell ref="O331:O332"/>
    <mergeCell ref="P331:P332"/>
    <mergeCell ref="Q331:Q332"/>
    <mergeCell ref="B355:C355"/>
    <mergeCell ref="D355:I355"/>
    <mergeCell ref="B356:C356"/>
    <mergeCell ref="D356:H356"/>
    <mergeCell ref="B357:C357"/>
    <mergeCell ref="D357:G357"/>
    <mergeCell ref="B339:C339"/>
    <mergeCell ref="B333:C333"/>
    <mergeCell ref="B334:C334"/>
    <mergeCell ref="B335:C335"/>
    <mergeCell ref="B337:C337"/>
    <mergeCell ref="L351:L352"/>
    <mergeCell ref="B330:C332"/>
    <mergeCell ref="D330:D332"/>
    <mergeCell ref="E330:E332"/>
    <mergeCell ref="F330:R330"/>
    <mergeCell ref="F331:F332"/>
    <mergeCell ref="G331:G332"/>
    <mergeCell ref="H331:H332"/>
    <mergeCell ref="K351:K352"/>
    <mergeCell ref="D124:F124"/>
    <mergeCell ref="D125:F125"/>
    <mergeCell ref="B127:C127"/>
    <mergeCell ref="B135:C135"/>
    <mergeCell ref="J130:J131"/>
    <mergeCell ref="K130:L130"/>
    <mergeCell ref="M130:M131"/>
    <mergeCell ref="N130:N131"/>
    <mergeCell ref="O130:O131"/>
    <mergeCell ref="P130:P131"/>
    <mergeCell ref="Q130:Q131"/>
    <mergeCell ref="R130:R131"/>
    <mergeCell ref="S130:S131"/>
    <mergeCell ref="T130:T131"/>
    <mergeCell ref="U130:U131"/>
    <mergeCell ref="B370:C370"/>
    <mergeCell ref="B371:C371"/>
    <mergeCell ref="B324:AK324"/>
    <mergeCell ref="D326:F326"/>
    <mergeCell ref="D327:E327"/>
    <mergeCell ref="B328:C328"/>
    <mergeCell ref="D328:Q328"/>
    <mergeCell ref="B329:C329"/>
    <mergeCell ref="D329:Q329"/>
    <mergeCell ref="S330:AC330"/>
    <mergeCell ref="AD330:AG330"/>
    <mergeCell ref="AH330:AJ330"/>
    <mergeCell ref="I331:I332"/>
    <mergeCell ref="J331:J332"/>
    <mergeCell ref="AC331:AC332"/>
    <mergeCell ref="AD331:AD332"/>
    <mergeCell ref="AE331:AE332"/>
    <mergeCell ref="AD94:AD95"/>
    <mergeCell ref="AE94:AE95"/>
    <mergeCell ref="B96:C96"/>
    <mergeCell ref="D87:F87"/>
    <mergeCell ref="D88:F88"/>
    <mergeCell ref="D89:F89"/>
    <mergeCell ref="AE130:AE131"/>
    <mergeCell ref="D135:H135"/>
    <mergeCell ref="B85:AF85"/>
    <mergeCell ref="B88:C88"/>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I130:I131"/>
    <mergeCell ref="D123:F123"/>
    <mergeCell ref="X130:X131"/>
    <mergeCell ref="Y130:Y131"/>
    <mergeCell ref="B246:AK246"/>
    <mergeCell ref="D248:F248"/>
    <mergeCell ref="B249:C249"/>
    <mergeCell ref="D249:E249"/>
    <mergeCell ref="B250:C250"/>
    <mergeCell ref="D250:Q250"/>
    <mergeCell ref="B251:C251"/>
    <mergeCell ref="D251:Q251"/>
    <mergeCell ref="P234:P235"/>
    <mergeCell ref="Q234:Q235"/>
    <mergeCell ref="R234:R235"/>
    <mergeCell ref="AJ234:AJ235"/>
    <mergeCell ref="B239:C239"/>
    <mergeCell ref="B241:C241"/>
    <mergeCell ref="D241:AJ241"/>
    <mergeCell ref="B242:C242"/>
    <mergeCell ref="D242:AJ242"/>
    <mergeCell ref="B243:C243"/>
    <mergeCell ref="D243:G243"/>
    <mergeCell ref="B236:C236"/>
    <mergeCell ref="B237:C237"/>
    <mergeCell ref="B238:C238"/>
    <mergeCell ref="S234:S235"/>
    <mergeCell ref="Z130:Z131"/>
    <mergeCell ref="AA130:AA131"/>
    <mergeCell ref="AB130:AB131"/>
    <mergeCell ref="AC130:AC131"/>
    <mergeCell ref="AD130:AD131"/>
    <mergeCell ref="B132:C132"/>
    <mergeCell ref="B129:C131"/>
    <mergeCell ref="K253:K254"/>
    <mergeCell ref="L253:L254"/>
    <mergeCell ref="M253:N253"/>
    <mergeCell ref="O253:O254"/>
    <mergeCell ref="P253:P254"/>
    <mergeCell ref="Q253:Q254"/>
    <mergeCell ref="R253:R254"/>
    <mergeCell ref="S253:S254"/>
    <mergeCell ref="T253:T254"/>
    <mergeCell ref="U253:U254"/>
    <mergeCell ref="V253:V254"/>
    <mergeCell ref="W253:W254"/>
    <mergeCell ref="B119:C119"/>
    <mergeCell ref="B181:C181"/>
    <mergeCell ref="B134:C134"/>
    <mergeCell ref="B173:C173"/>
    <mergeCell ref="D134:H134"/>
    <mergeCell ref="V130:V131"/>
    <mergeCell ref="W130:W131"/>
    <mergeCell ref="B121:AF121"/>
    <mergeCell ref="B125:C125"/>
    <mergeCell ref="D127:Q127"/>
    <mergeCell ref="D129:D131"/>
    <mergeCell ref="E129:P129"/>
    <mergeCell ref="Q129:Y129"/>
    <mergeCell ref="Z129:AB129"/>
    <mergeCell ref="AC129:AE129"/>
    <mergeCell ref="E130:E131"/>
    <mergeCell ref="F130:F131"/>
    <mergeCell ref="G130:G131"/>
    <mergeCell ref="H130:H131"/>
    <mergeCell ref="B124:C124"/>
    <mergeCell ref="B259:C259"/>
    <mergeCell ref="D259:G259"/>
    <mergeCell ref="D257:AJ257"/>
    <mergeCell ref="D258:AJ258"/>
    <mergeCell ref="X253:X254"/>
    <mergeCell ref="Y253:Y254"/>
    <mergeCell ref="Z253:Z254"/>
    <mergeCell ref="AA253:AA254"/>
    <mergeCell ref="AB253:AB254"/>
    <mergeCell ref="AC253:AC254"/>
    <mergeCell ref="AD253:AD254"/>
    <mergeCell ref="AE253:AE254"/>
    <mergeCell ref="AF253:AF254"/>
    <mergeCell ref="AG253:AG254"/>
    <mergeCell ref="AH253:AH254"/>
    <mergeCell ref="AI253:AI254"/>
    <mergeCell ref="AJ253:AJ254"/>
    <mergeCell ref="B255:C255"/>
    <mergeCell ref="B257:C257"/>
    <mergeCell ref="B258:C258"/>
    <mergeCell ref="B252:C254"/>
    <mergeCell ref="D252:D254"/>
    <mergeCell ref="E252:E254"/>
    <mergeCell ref="F252:R252"/>
    <mergeCell ref="S252:AC252"/>
    <mergeCell ref="AD252:AG252"/>
    <mergeCell ref="AH252:AJ252"/>
    <mergeCell ref="F253:F254"/>
    <mergeCell ref="G253:G254"/>
    <mergeCell ref="H253:H254"/>
    <mergeCell ref="I253:I254"/>
    <mergeCell ref="J253:J254"/>
    <mergeCell ref="B71:C71"/>
    <mergeCell ref="D71:F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U76:U77"/>
    <mergeCell ref="V76:V77"/>
    <mergeCell ref="W76:W77"/>
    <mergeCell ref="B99:C99"/>
    <mergeCell ref="D99:H99"/>
    <mergeCell ref="D35:F35"/>
    <mergeCell ref="B37:C37"/>
    <mergeCell ref="J22:J23"/>
    <mergeCell ref="K22:L22"/>
    <mergeCell ref="M22:M23"/>
    <mergeCell ref="N22:N23"/>
    <mergeCell ref="O22:O23"/>
    <mergeCell ref="P22:P23"/>
    <mergeCell ref="Q22:Q23"/>
    <mergeCell ref="R22:R23"/>
    <mergeCell ref="S22:S23"/>
    <mergeCell ref="T22:T23"/>
    <mergeCell ref="U22:U23"/>
    <mergeCell ref="X76:X77"/>
    <mergeCell ref="Y76:Y77"/>
    <mergeCell ref="B78:C78"/>
    <mergeCell ref="B80:C80"/>
    <mergeCell ref="D80:H80"/>
    <mergeCell ref="B81:C81"/>
    <mergeCell ref="D81:H81"/>
    <mergeCell ref="B44:C44"/>
    <mergeCell ref="B89:C89"/>
    <mergeCell ref="B91:C91"/>
    <mergeCell ref="S94:S95"/>
    <mergeCell ref="T94:T95"/>
    <mergeCell ref="U94:U95"/>
    <mergeCell ref="V94:V95"/>
    <mergeCell ref="W94:W95"/>
    <mergeCell ref="X94:X95"/>
    <mergeCell ref="Y94:Y95"/>
    <mergeCell ref="G22:G23"/>
    <mergeCell ref="H22:H23"/>
    <mergeCell ref="I22:I23"/>
    <mergeCell ref="V40:V41"/>
    <mergeCell ref="W40:W41"/>
    <mergeCell ref="X40:X41"/>
    <mergeCell ref="B227:AK227"/>
    <mergeCell ref="D229:F229"/>
    <mergeCell ref="B230:C230"/>
    <mergeCell ref="D230:E230"/>
    <mergeCell ref="B231:C231"/>
    <mergeCell ref="D231:Q231"/>
    <mergeCell ref="B232:C232"/>
    <mergeCell ref="D232:Q232"/>
    <mergeCell ref="B233:C235"/>
    <mergeCell ref="D233:D235"/>
    <mergeCell ref="E233:E235"/>
    <mergeCell ref="F233:R233"/>
    <mergeCell ref="S233:AC233"/>
    <mergeCell ref="AD233:AG233"/>
    <mergeCell ref="AH233:AJ233"/>
    <mergeCell ref="F234:F235"/>
    <mergeCell ref="G234:G235"/>
    <mergeCell ref="H234:H235"/>
    <mergeCell ref="I234:I235"/>
    <mergeCell ref="J234:J235"/>
    <mergeCell ref="K234:K235"/>
    <mergeCell ref="L234:L235"/>
    <mergeCell ref="M234:N234"/>
    <mergeCell ref="O234:O235"/>
    <mergeCell ref="B98:C98"/>
    <mergeCell ref="D98:H98"/>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V22:V23"/>
    <mergeCell ref="W22:W23"/>
    <mergeCell ref="Z76:Z77"/>
    <mergeCell ref="AA76:AA77"/>
    <mergeCell ref="AB76:AB77"/>
    <mergeCell ref="AC76:AC77"/>
    <mergeCell ref="AD76:AD77"/>
    <mergeCell ref="AE76:AE77"/>
    <mergeCell ref="Z94:Z95"/>
    <mergeCell ref="AA94:AA95"/>
    <mergeCell ref="AB94:AB95"/>
    <mergeCell ref="AC94:AC95"/>
    <mergeCell ref="B67:AF67"/>
    <mergeCell ref="D69:F69"/>
    <mergeCell ref="B70:C70"/>
    <mergeCell ref="D70:F70"/>
  </mergeCells>
  <phoneticPr fontId="0" type="noConversion"/>
  <dataValidations count="16">
    <dataValidation type="date" operator="greaterThan" allowBlank="1" showInputMessage="1" showErrorMessage="1" sqref="D89 D125 D107">
      <formula1>#REF!</formula1>
    </dataValidation>
    <dataValidation type="decimal" operator="greaterThan" showInputMessage="1" showErrorMessage="1" sqref="AI597 E597:AB597">
      <formula1>#REF!</formula1>
    </dataValidation>
    <dataValidation type="decimal" operator="greaterThan" allowBlank="1" showInputMessage="1" showErrorMessage="1" sqref="AC597:AF597">
      <formula1>#REF!</formula1>
    </dataValidation>
    <dataValidation type="date" operator="greaterThan" allowBlank="1" showInputMessage="1" showErrorMessage="1" sqref="D437 D281 D300 D327 D641 D265 D249">
      <formula1>#REF!</formula1>
    </dataValidation>
    <dataValidation type="date" operator="greaterThan" allowBlank="1" showInputMessage="1" showErrorMessage="1" sqref="D624 D70 D52 D34 D16">
      <formula1>E4</formula1>
    </dataValidation>
    <dataValidation type="date" operator="greaterThan" allowBlank="1" showInputMessage="1" showErrorMessage="1" sqref="D421 D384">
      <formula1>E369</formula1>
    </dataValidation>
    <dataValidation type="date" operator="greaterThan" allowBlank="1" showInputMessage="1" showErrorMessage="1" sqref="D400 D363">
      <formula1>E353</formula1>
    </dataValidation>
    <dataValidation type="date" operator="greaterThan" allowBlank="1" showInputMessage="1" showErrorMessage="1" sqref="D347">
      <formula1>E333</formula1>
    </dataValidation>
    <dataValidation type="date" operator="greaterThan" allowBlank="1" showInputMessage="1" showErrorMessage="1" sqref="D124 D106 D88">
      <formula1>#REF!</formula1>
    </dataValidation>
    <dataValidation type="date" operator="greaterThan" allowBlank="1" showInputMessage="1" showErrorMessage="1" sqref="D230">
      <formula1>E130</formula1>
    </dataValidation>
    <dataValidation type="date" operator="greaterThan" allowBlank="1" showInputMessage="1" showErrorMessage="1" sqref="D142">
      <formula1>E1048559</formula1>
    </dataValidation>
    <dataValidation type="date" operator="greaterThan" allowBlank="1" showInputMessage="1" showErrorMessage="1" sqref="D179">
      <formula1>E93</formula1>
    </dataValidation>
    <dataValidation type="date" operator="greaterThan" allowBlank="1" showInputMessage="1" showErrorMessage="1" sqref="D197">
      <formula1>#REF!</formula1>
    </dataValidation>
    <dataValidation type="date" operator="greaterThan" allowBlank="1" showInputMessage="1" showErrorMessage="1" sqref="D213">
      <formula1>E131</formula1>
    </dataValidation>
    <dataValidation type="date" operator="greaterThan" allowBlank="1" showInputMessage="1" showErrorMessage="1" sqref="D53 D71 D35 D17">
      <formula1>E6</formula1>
    </dataValidation>
    <dataValidation type="date" operator="greaterThan" allowBlank="1" showInputMessage="1" showErrorMessage="1" sqref="D162">
      <formula1>E5</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4"/>
  </cols>
  <sheetData>
    <row r="1" spans="2:14" x14ac:dyDescent="0.2">
      <c r="B1" s="2514"/>
      <c r="C1" s="2514"/>
      <c r="D1" s="2514"/>
      <c r="E1" s="2514"/>
      <c r="F1" s="2514"/>
      <c r="G1" s="2514"/>
      <c r="H1" s="2514"/>
      <c r="I1" s="2514"/>
      <c r="J1" s="2514"/>
      <c r="K1" s="2514"/>
      <c r="L1" s="2514"/>
      <c r="M1" s="2514"/>
      <c r="N1" s="2514"/>
    </row>
    <row r="2" spans="2:14" ht="18" x14ac:dyDescent="0.25">
      <c r="B2" s="2481" t="s">
        <v>4975</v>
      </c>
      <c r="C2" s="2514"/>
      <c r="D2" s="2514"/>
      <c r="E2" s="2514"/>
      <c r="F2" s="2514"/>
      <c r="G2" s="2514"/>
      <c r="H2" s="2514"/>
      <c r="I2" s="2514"/>
      <c r="J2" s="2514"/>
      <c r="K2" s="2514"/>
      <c r="L2" s="2514"/>
      <c r="M2" s="2514"/>
      <c r="N2" s="2514"/>
    </row>
    <row r="3" spans="2:14" ht="14.25" x14ac:dyDescent="0.2">
      <c r="B3" s="2480" t="s">
        <v>4980</v>
      </c>
      <c r="C3" s="2514"/>
      <c r="D3" s="2514"/>
      <c r="E3" s="2514"/>
      <c r="F3" s="2514"/>
      <c r="G3" s="2514"/>
      <c r="H3" s="2514"/>
      <c r="I3" s="2514"/>
      <c r="J3" s="2514"/>
      <c r="K3" s="2514"/>
      <c r="L3" s="2514"/>
      <c r="M3" s="2514"/>
      <c r="N3" s="2514"/>
    </row>
    <row r="4" spans="2:14" ht="14.25" x14ac:dyDescent="0.2">
      <c r="B4" s="2478"/>
      <c r="C4" s="2514"/>
      <c r="D4" s="2514"/>
      <c r="E4" s="2514"/>
      <c r="F4" s="2514"/>
      <c r="G4" s="2514"/>
      <c r="H4" s="2514"/>
      <c r="I4" s="2514"/>
      <c r="J4" s="2514"/>
      <c r="K4" s="2514"/>
      <c r="L4" s="2514"/>
      <c r="M4" s="2514"/>
      <c r="N4" s="2514"/>
    </row>
    <row r="5" spans="2:14" ht="14.25" x14ac:dyDescent="0.2">
      <c r="B5" s="2478"/>
      <c r="C5" s="2514"/>
      <c r="D5" s="2514"/>
      <c r="E5" s="2514"/>
      <c r="F5" s="2514"/>
      <c r="G5" s="2514"/>
      <c r="H5" s="2514"/>
      <c r="I5" s="2514"/>
      <c r="J5" s="2514"/>
      <c r="K5" s="2514"/>
      <c r="L5" s="2514"/>
      <c r="M5" s="2514"/>
      <c r="N5" s="2514"/>
    </row>
    <row r="6" spans="2:14" ht="14.25" x14ac:dyDescent="0.2">
      <c r="B6" s="2479"/>
      <c r="C6" s="2514"/>
      <c r="D6" s="2514"/>
      <c r="E6" s="2514"/>
      <c r="F6" s="2514"/>
      <c r="G6" s="2514"/>
      <c r="H6" s="2514"/>
      <c r="I6" s="2514"/>
      <c r="J6" s="2514"/>
      <c r="K6" s="2514"/>
      <c r="L6" s="2514"/>
      <c r="M6" s="2514"/>
      <c r="N6" s="2514"/>
    </row>
    <row r="7" spans="2:14" ht="14.25" x14ac:dyDescent="0.2">
      <c r="B7" s="2479"/>
      <c r="C7" s="2514"/>
      <c r="D7" s="2514"/>
      <c r="E7" s="2514"/>
      <c r="F7" s="2514"/>
      <c r="G7" s="2514"/>
      <c r="H7" s="2514"/>
      <c r="I7" s="2514"/>
      <c r="J7" s="2514"/>
      <c r="K7" s="2514"/>
      <c r="L7" s="2514"/>
      <c r="M7" s="2514"/>
      <c r="N7" s="2514"/>
    </row>
    <row r="8" spans="2:14" x14ac:dyDescent="0.2">
      <c r="B8" s="2482" t="str">
        <f>+Inicio!B8</f>
        <v xml:space="preserve">          Fecha de publicación: Mayo de 2014</v>
      </c>
      <c r="C8" s="2514"/>
      <c r="D8" s="2514"/>
      <c r="E8" s="2514"/>
      <c r="F8" s="2514"/>
      <c r="G8" s="2514"/>
      <c r="H8" s="2514"/>
      <c r="I8" s="2514"/>
      <c r="J8" s="2514"/>
      <c r="K8" s="2514"/>
      <c r="L8" s="2514"/>
      <c r="M8" s="2514"/>
      <c r="N8" s="2514"/>
    </row>
    <row r="9" spans="2:14" x14ac:dyDescent="0.2">
      <c r="B9" s="2514"/>
      <c r="C9" s="2514"/>
      <c r="D9" s="2514"/>
      <c r="E9" s="2514"/>
      <c r="F9" s="2514"/>
      <c r="G9" s="2514"/>
      <c r="H9" s="2514"/>
      <c r="I9" s="2514"/>
      <c r="J9" s="2514"/>
      <c r="K9" s="2514"/>
      <c r="L9" s="2514"/>
      <c r="M9" s="2514"/>
      <c r="N9" s="2514"/>
    </row>
    <row r="10" spans="2:14" x14ac:dyDescent="0.2">
      <c r="B10" s="2514"/>
      <c r="C10" s="2514"/>
      <c r="D10" s="2514"/>
      <c r="E10" s="2514"/>
      <c r="F10" s="2514"/>
      <c r="G10" s="2514"/>
      <c r="H10" s="2514"/>
      <c r="I10" s="2514"/>
      <c r="J10" s="2514"/>
      <c r="K10" s="2514"/>
      <c r="L10" s="2514"/>
      <c r="M10" s="2514"/>
      <c r="N10" s="2514"/>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4"/>
  </cols>
  <sheetData>
    <row r="1" spans="2:14" x14ac:dyDescent="0.2">
      <c r="B1" s="2514"/>
      <c r="C1" s="2514"/>
      <c r="D1" s="2514"/>
      <c r="E1" s="2514"/>
      <c r="F1" s="2514"/>
      <c r="G1" s="2514"/>
      <c r="H1" s="2514"/>
      <c r="I1" s="2514"/>
      <c r="J1" s="2514"/>
      <c r="K1" s="2514"/>
      <c r="L1" s="2514"/>
      <c r="M1" s="2514"/>
      <c r="N1" s="2514"/>
    </row>
    <row r="2" spans="2:14" ht="18" x14ac:dyDescent="0.25">
      <c r="B2" s="2481" t="s">
        <v>4975</v>
      </c>
      <c r="C2" s="2514"/>
      <c r="D2" s="2514"/>
      <c r="E2" s="2514"/>
      <c r="F2" s="2514"/>
      <c r="G2" s="2514"/>
      <c r="H2" s="2514"/>
      <c r="I2" s="2514"/>
      <c r="J2" s="2514"/>
      <c r="K2" s="2514"/>
      <c r="L2" s="2514"/>
      <c r="M2" s="2514"/>
      <c r="N2" s="2514"/>
    </row>
    <row r="3" spans="2:14" ht="14.25" x14ac:dyDescent="0.2">
      <c r="B3" s="2480" t="s">
        <v>4981</v>
      </c>
      <c r="C3" s="2514"/>
      <c r="D3" s="2514"/>
      <c r="E3" s="2514"/>
      <c r="F3" s="2514"/>
      <c r="G3" s="2514"/>
      <c r="H3" s="2514"/>
      <c r="I3" s="2514"/>
      <c r="J3" s="2514"/>
      <c r="K3" s="2514"/>
      <c r="L3" s="2514"/>
      <c r="M3" s="2514"/>
      <c r="N3" s="2514"/>
    </row>
    <row r="4" spans="2:14" ht="14.25" x14ac:dyDescent="0.2">
      <c r="B4" s="2478"/>
      <c r="C4" s="2514"/>
      <c r="D4" s="2514"/>
      <c r="E4" s="2514"/>
      <c r="F4" s="2514"/>
      <c r="G4" s="2514"/>
      <c r="H4" s="2514"/>
      <c r="I4" s="2514"/>
      <c r="J4" s="2514"/>
      <c r="K4" s="2514"/>
      <c r="L4" s="2514"/>
      <c r="M4" s="2514"/>
      <c r="N4" s="2514"/>
    </row>
    <row r="5" spans="2:14" ht="14.25" x14ac:dyDescent="0.2">
      <c r="B5" s="2478"/>
      <c r="C5" s="2514"/>
      <c r="D5" s="2514"/>
      <c r="E5" s="2514"/>
      <c r="F5" s="2514"/>
      <c r="G5" s="2514"/>
      <c r="H5" s="2514"/>
      <c r="I5" s="2514"/>
      <c r="J5" s="2514"/>
      <c r="K5" s="2514"/>
      <c r="L5" s="2514"/>
      <c r="M5" s="2514"/>
      <c r="N5" s="2514"/>
    </row>
    <row r="6" spans="2:14" ht="14.25" x14ac:dyDescent="0.2">
      <c r="B6" s="2479"/>
      <c r="C6" s="2514"/>
      <c r="D6" s="2514"/>
      <c r="E6" s="2514"/>
      <c r="F6" s="2514"/>
      <c r="G6" s="2514"/>
      <c r="H6" s="2514"/>
      <c r="I6" s="2514"/>
      <c r="J6" s="2514"/>
      <c r="K6" s="2514"/>
      <c r="L6" s="2514"/>
      <c r="M6" s="2514"/>
      <c r="N6" s="2514"/>
    </row>
    <row r="7" spans="2:14" ht="14.25" x14ac:dyDescent="0.2">
      <c r="B7" s="2479"/>
      <c r="C7" s="2514"/>
      <c r="D7" s="2514"/>
      <c r="E7" s="2514"/>
      <c r="F7" s="2514"/>
      <c r="G7" s="2514"/>
      <c r="H7" s="2514"/>
      <c r="I7" s="2514"/>
      <c r="J7" s="2514"/>
      <c r="K7" s="2514"/>
      <c r="L7" s="2514"/>
      <c r="M7" s="2514"/>
      <c r="N7" s="2514"/>
    </row>
    <row r="8" spans="2:14" x14ac:dyDescent="0.2">
      <c r="B8" s="2482" t="str">
        <f>+Inicio!B8</f>
        <v xml:space="preserve">          Fecha de publicación: Mayo de 2014</v>
      </c>
      <c r="C8" s="2514"/>
      <c r="D8" s="2514"/>
      <c r="E8" s="2514"/>
      <c r="F8" s="2514"/>
      <c r="G8" s="2514"/>
      <c r="H8" s="2514"/>
      <c r="I8" s="2514"/>
      <c r="J8" s="2514"/>
      <c r="K8" s="2514"/>
      <c r="L8" s="2514"/>
      <c r="M8" s="2514"/>
      <c r="N8" s="2514"/>
    </row>
    <row r="9" spans="2:14" x14ac:dyDescent="0.2">
      <c r="B9" s="2514"/>
      <c r="C9" s="2514"/>
      <c r="D9" s="2514"/>
      <c r="E9" s="2514"/>
      <c r="F9" s="2514"/>
      <c r="G9" s="2514"/>
      <c r="H9" s="2514"/>
      <c r="I9" s="2514"/>
      <c r="J9" s="2514"/>
      <c r="K9" s="2514"/>
      <c r="L9" s="2514"/>
      <c r="M9" s="2514"/>
      <c r="N9" s="2514"/>
    </row>
    <row r="10" spans="2:14" x14ac:dyDescent="0.2">
      <c r="B10" s="2514"/>
      <c r="C10" s="2514"/>
      <c r="D10" s="2514"/>
      <c r="E10" s="2514"/>
      <c r="F10" s="2514"/>
      <c r="G10" s="2514"/>
      <c r="H10" s="2514"/>
      <c r="I10" s="2514"/>
      <c r="J10" s="2514"/>
      <c r="K10" s="2514"/>
      <c r="L10" s="2514"/>
      <c r="M10" s="2514"/>
      <c r="N10" s="2514"/>
    </row>
    <row r="11" spans="2:14" x14ac:dyDescent="0.2">
      <c r="B11" s="2522"/>
      <c r="C11" s="2522"/>
      <c r="D11" s="2522"/>
      <c r="E11" s="2522"/>
      <c r="F11" s="2522"/>
      <c r="G11" s="2522"/>
      <c r="H11" s="2522"/>
      <c r="I11" s="2522"/>
      <c r="J11" s="2522"/>
      <c r="K11" s="2522"/>
      <c r="L11" s="2522"/>
      <c r="M11" s="2522"/>
      <c r="N11" s="252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N1" sqref="N1"/>
    </sheetView>
  </sheetViews>
  <sheetFormatPr baseColWidth="10" defaultRowHeight="12.75" x14ac:dyDescent="0.2"/>
  <cols>
    <col min="1" max="16384" width="11.42578125" style="2454"/>
  </cols>
  <sheetData>
    <row r="1" spans="2:14" x14ac:dyDescent="0.2">
      <c r="B1" s="2514"/>
      <c r="C1" s="2514"/>
      <c r="D1" s="2514"/>
      <c r="E1" s="2514"/>
      <c r="F1" s="2514"/>
      <c r="G1" s="2514"/>
      <c r="H1" s="2514"/>
      <c r="I1" s="2514"/>
      <c r="J1" s="2514"/>
      <c r="K1" s="2514"/>
      <c r="L1" s="2514"/>
      <c r="M1" s="2514"/>
      <c r="N1" s="2514"/>
    </row>
    <row r="2" spans="2:14" ht="18" x14ac:dyDescent="0.25">
      <c r="B2" s="2481" t="s">
        <v>4975</v>
      </c>
      <c r="C2" s="2514"/>
      <c r="D2" s="2514"/>
      <c r="E2" s="2514"/>
      <c r="F2" s="2514"/>
      <c r="G2" s="2514"/>
      <c r="H2" s="2514"/>
      <c r="I2" s="2514"/>
      <c r="J2" s="2514"/>
      <c r="K2" s="2514"/>
      <c r="L2" s="2514"/>
      <c r="M2" s="2514"/>
      <c r="N2" s="2514"/>
    </row>
    <row r="3" spans="2:14" ht="14.25" x14ac:dyDescent="0.2">
      <c r="B3" s="2480" t="s">
        <v>4982</v>
      </c>
      <c r="C3" s="2514"/>
      <c r="D3" s="2514"/>
      <c r="E3" s="2514"/>
      <c r="F3" s="2514"/>
      <c r="G3" s="2514"/>
      <c r="H3" s="2514"/>
      <c r="I3" s="2514"/>
      <c r="J3" s="2514"/>
      <c r="K3" s="2514"/>
      <c r="L3" s="2514"/>
      <c r="M3" s="2514"/>
      <c r="N3" s="2514"/>
    </row>
    <row r="4" spans="2:14" ht="14.25" x14ac:dyDescent="0.2">
      <c r="B4" s="2478"/>
      <c r="C4" s="2514"/>
      <c r="D4" s="2514"/>
      <c r="E4" s="2514"/>
      <c r="F4" s="2514"/>
      <c r="G4" s="2514"/>
      <c r="H4" s="2514"/>
      <c r="I4" s="2514"/>
      <c r="J4" s="2514"/>
      <c r="K4" s="2514"/>
      <c r="L4" s="2514"/>
      <c r="M4" s="2514"/>
      <c r="N4" s="2514"/>
    </row>
    <row r="5" spans="2:14" ht="14.25" x14ac:dyDescent="0.2">
      <c r="B5" s="2478"/>
      <c r="C5" s="2514"/>
      <c r="D5" s="2514"/>
      <c r="E5" s="2514"/>
      <c r="F5" s="2514"/>
      <c r="G5" s="2514"/>
      <c r="H5" s="2514"/>
      <c r="I5" s="2514"/>
      <c r="J5" s="2514"/>
      <c r="K5" s="2514"/>
      <c r="L5" s="2514"/>
      <c r="M5" s="2514"/>
      <c r="N5" s="2514"/>
    </row>
    <row r="6" spans="2:14" ht="14.25" x14ac:dyDescent="0.2">
      <c r="B6" s="2479"/>
      <c r="C6" s="2514"/>
      <c r="D6" s="2514"/>
      <c r="E6" s="2514"/>
      <c r="F6" s="2514"/>
      <c r="G6" s="2514"/>
      <c r="H6" s="2514"/>
      <c r="I6" s="2514"/>
      <c r="J6" s="2514"/>
      <c r="K6" s="2514"/>
      <c r="L6" s="2514"/>
      <c r="M6" s="2514"/>
      <c r="N6" s="2514"/>
    </row>
    <row r="7" spans="2:14" ht="14.25" x14ac:dyDescent="0.2">
      <c r="B7" s="2479"/>
      <c r="C7" s="2514"/>
      <c r="D7" s="2514"/>
      <c r="E7" s="2514"/>
      <c r="F7" s="2514"/>
      <c r="G7" s="2514"/>
      <c r="H7" s="2514"/>
      <c r="I7" s="2514"/>
      <c r="J7" s="2514"/>
      <c r="K7" s="2514"/>
      <c r="L7" s="2514"/>
      <c r="M7" s="2514"/>
      <c r="N7" s="2514"/>
    </row>
    <row r="8" spans="2:14" x14ac:dyDescent="0.2">
      <c r="B8" s="2482" t="str">
        <f>+Inicio!B8</f>
        <v xml:space="preserve">          Fecha de publicación: Mayo de 2014</v>
      </c>
      <c r="C8" s="2514"/>
      <c r="D8" s="2514"/>
      <c r="E8" s="2514"/>
      <c r="F8" s="2514"/>
      <c r="G8" s="2514"/>
      <c r="H8" s="2514"/>
      <c r="I8" s="2514"/>
      <c r="J8" s="2514"/>
      <c r="K8" s="2514"/>
      <c r="L8" s="2514"/>
      <c r="M8" s="2514"/>
      <c r="N8" s="2514"/>
    </row>
    <row r="9" spans="2:14" x14ac:dyDescent="0.2">
      <c r="B9" s="2514"/>
      <c r="C9" s="2514"/>
      <c r="D9" s="2514"/>
      <c r="E9" s="2514"/>
      <c r="F9" s="2514"/>
      <c r="G9" s="2514"/>
      <c r="H9" s="2514"/>
      <c r="I9" s="2514"/>
      <c r="J9" s="2514"/>
      <c r="K9" s="2514"/>
      <c r="L9" s="2514"/>
      <c r="M9" s="2514"/>
      <c r="N9" s="2514"/>
    </row>
    <row r="10" spans="2:14" x14ac:dyDescent="0.2">
      <c r="B10" s="2514"/>
      <c r="C10" s="2514"/>
      <c r="D10" s="2514"/>
      <c r="E10" s="2514"/>
      <c r="F10" s="2514"/>
      <c r="G10" s="2514"/>
      <c r="H10" s="2514"/>
      <c r="I10" s="2514"/>
      <c r="J10" s="2514"/>
      <c r="K10" s="2514"/>
      <c r="L10" s="2514"/>
      <c r="M10" s="2514"/>
      <c r="N10" s="2514"/>
    </row>
    <row r="11" spans="2:14" x14ac:dyDescent="0.2">
      <c r="B11" s="2522"/>
      <c r="C11" s="2522"/>
      <c r="D11" s="2522"/>
      <c r="E11" s="2522"/>
      <c r="F11" s="2522"/>
      <c r="G11" s="2522"/>
      <c r="H11" s="2522"/>
      <c r="I11" s="2522"/>
      <c r="J11" s="2522"/>
      <c r="K11" s="2522"/>
      <c r="L11" s="2522"/>
      <c r="M11" s="2522"/>
      <c r="N11" s="2522"/>
    </row>
    <row r="44" spans="2:14" ht="18" customHeight="1" x14ac:dyDescent="0.2"/>
    <row r="45" spans="2:14" x14ac:dyDescent="0.2">
      <c r="B45" s="2514"/>
      <c r="C45" s="2514"/>
      <c r="D45" s="2514"/>
      <c r="E45" s="2514"/>
      <c r="F45" s="2514"/>
      <c r="G45" s="2514"/>
      <c r="H45" s="2514"/>
      <c r="I45" s="2514"/>
      <c r="J45" s="2514"/>
      <c r="K45" s="2514"/>
      <c r="L45" s="2514"/>
      <c r="M45" s="2514"/>
      <c r="N45" s="2514"/>
    </row>
    <row r="46" spans="2:14" ht="18" x14ac:dyDescent="0.25">
      <c r="B46" s="2481" t="s">
        <v>4975</v>
      </c>
      <c r="C46" s="2514"/>
      <c r="D46" s="2514"/>
      <c r="E46" s="2514"/>
      <c r="F46" s="2514"/>
      <c r="G46" s="2514"/>
      <c r="H46" s="2514"/>
      <c r="I46" s="2514"/>
      <c r="J46" s="2514"/>
      <c r="K46" s="2514"/>
      <c r="L46" s="2514"/>
      <c r="M46" s="2514"/>
      <c r="N46" s="2514"/>
    </row>
    <row r="47" spans="2:14" ht="14.25" x14ac:dyDescent="0.2">
      <c r="B47" s="2480" t="s">
        <v>4983</v>
      </c>
      <c r="C47" s="2514"/>
      <c r="D47" s="2514"/>
      <c r="E47" s="2514"/>
      <c r="F47" s="2514"/>
      <c r="G47" s="2514"/>
      <c r="H47" s="2514"/>
      <c r="I47" s="2514"/>
      <c r="J47" s="2514"/>
      <c r="K47" s="2514"/>
      <c r="L47" s="2514"/>
      <c r="M47" s="2514"/>
      <c r="N47" s="2514"/>
    </row>
    <row r="48" spans="2:14" ht="14.25" x14ac:dyDescent="0.2">
      <c r="B48" s="2478"/>
      <c r="C48" s="2514"/>
      <c r="D48" s="2514"/>
      <c r="E48" s="2514"/>
      <c r="F48" s="2514"/>
      <c r="G48" s="2514"/>
      <c r="H48" s="2514"/>
      <c r="I48" s="2514"/>
      <c r="J48" s="2514"/>
      <c r="K48" s="2514"/>
      <c r="L48" s="2514"/>
      <c r="M48" s="2514"/>
      <c r="N48" s="2514"/>
    </row>
    <row r="49" spans="2:14" ht="14.25" x14ac:dyDescent="0.2">
      <c r="B49" s="2478"/>
      <c r="C49" s="2514"/>
      <c r="D49" s="2514"/>
      <c r="E49" s="2514"/>
      <c r="F49" s="2514"/>
      <c r="G49" s="2514"/>
      <c r="H49" s="2514"/>
      <c r="I49" s="2514"/>
      <c r="J49" s="2514"/>
      <c r="K49" s="2514"/>
      <c r="L49" s="2514"/>
      <c r="M49" s="2514"/>
      <c r="N49" s="2514"/>
    </row>
    <row r="50" spans="2:14" ht="14.25" x14ac:dyDescent="0.2">
      <c r="B50" s="2479"/>
      <c r="C50" s="2514"/>
      <c r="D50" s="2514"/>
      <c r="E50" s="2514"/>
      <c r="F50" s="2514"/>
      <c r="G50" s="2514"/>
      <c r="H50" s="2514"/>
      <c r="I50" s="2514"/>
      <c r="J50" s="2514"/>
      <c r="K50" s="2514"/>
      <c r="L50" s="2514"/>
      <c r="M50" s="2514"/>
      <c r="N50" s="2514"/>
    </row>
    <row r="51" spans="2:14" ht="14.25" x14ac:dyDescent="0.2">
      <c r="B51" s="2479"/>
      <c r="C51" s="2514"/>
      <c r="D51" s="2514"/>
      <c r="E51" s="2514"/>
      <c r="F51" s="2514"/>
      <c r="G51" s="2514"/>
      <c r="H51" s="2514"/>
      <c r="I51" s="2514"/>
      <c r="J51" s="2514"/>
      <c r="K51" s="2514"/>
      <c r="L51" s="2514"/>
      <c r="M51" s="2514"/>
      <c r="N51" s="2514"/>
    </row>
    <row r="52" spans="2:14" x14ac:dyDescent="0.2">
      <c r="B52" s="2482" t="str">
        <f>+Inicio!B8</f>
        <v xml:space="preserve">          Fecha de publicación: Mayo de 2014</v>
      </c>
      <c r="C52" s="2514"/>
      <c r="D52" s="2514"/>
      <c r="E52" s="2514"/>
      <c r="F52" s="2514"/>
      <c r="G52" s="2514"/>
      <c r="H52" s="2514"/>
      <c r="I52" s="2514"/>
      <c r="J52" s="2514"/>
      <c r="K52" s="2514"/>
      <c r="L52" s="2514"/>
      <c r="M52" s="2514"/>
      <c r="N52" s="2514"/>
    </row>
    <row r="53" spans="2:14" x14ac:dyDescent="0.2">
      <c r="B53" s="2514"/>
      <c r="C53" s="2514"/>
      <c r="D53" s="2514"/>
      <c r="E53" s="2514"/>
      <c r="F53" s="2514"/>
      <c r="G53" s="2514"/>
      <c r="H53" s="2514"/>
      <c r="I53" s="2514"/>
      <c r="J53" s="2514"/>
      <c r="K53" s="2514"/>
      <c r="L53" s="2514"/>
      <c r="M53" s="2514"/>
      <c r="N53" s="2514"/>
    </row>
    <row r="54" spans="2:14" x14ac:dyDescent="0.2">
      <c r="B54" s="2514"/>
      <c r="C54" s="2514"/>
      <c r="D54" s="2514"/>
      <c r="E54" s="2514"/>
      <c r="F54" s="2514"/>
      <c r="G54" s="2514"/>
      <c r="H54" s="2514"/>
      <c r="I54" s="2514"/>
      <c r="J54" s="2514"/>
      <c r="K54" s="2514"/>
      <c r="L54" s="2514"/>
      <c r="M54" s="2514"/>
      <c r="N54" s="2514"/>
    </row>
    <row r="55" spans="2:14" x14ac:dyDescent="0.2">
      <c r="B55" s="2522"/>
      <c r="C55" s="2522"/>
      <c r="D55" s="2522"/>
      <c r="E55" s="2522"/>
      <c r="F55" s="2522"/>
      <c r="G55" s="2522"/>
      <c r="H55" s="2522"/>
      <c r="I55" s="2522"/>
      <c r="J55" s="2522"/>
      <c r="K55" s="2522"/>
      <c r="L55" s="2522"/>
      <c r="M55" s="2522"/>
      <c r="N55" s="25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6"/>
  <sheetViews>
    <sheetView workbookViewId="0">
      <selection activeCell="K1" sqref="K1"/>
    </sheetView>
  </sheetViews>
  <sheetFormatPr baseColWidth="10" defaultRowHeight="12.75" x14ac:dyDescent="0.2"/>
  <cols>
    <col min="1" max="1" width="2.42578125" style="2427" customWidth="1"/>
    <col min="2" max="2" width="21.5703125" style="2427" customWidth="1"/>
    <col min="3" max="3" width="11.5703125" style="2427" bestFit="1" customWidth="1"/>
    <col min="4" max="16384" width="11.42578125" style="2427"/>
  </cols>
  <sheetData>
    <row r="1" spans="2:11" x14ac:dyDescent="0.2">
      <c r="B1" s="2523"/>
      <c r="C1" s="2523"/>
      <c r="D1" s="2523"/>
      <c r="E1" s="2523"/>
      <c r="F1" s="2523"/>
      <c r="G1" s="2523"/>
      <c r="H1" s="2523"/>
      <c r="I1" s="2523"/>
      <c r="J1" s="2523"/>
      <c r="K1" s="2535"/>
    </row>
    <row r="2" spans="2:11" ht="18" x14ac:dyDescent="0.25">
      <c r="B2" s="2481" t="s">
        <v>4975</v>
      </c>
      <c r="C2" s="2523"/>
      <c r="D2" s="2523"/>
      <c r="E2" s="2523"/>
      <c r="F2" s="2523"/>
      <c r="G2" s="2523"/>
      <c r="H2" s="2523"/>
      <c r="I2" s="2523"/>
      <c r="J2" s="2523"/>
      <c r="K2" s="2523"/>
    </row>
    <row r="3" spans="2:11" ht="14.25" x14ac:dyDescent="0.2">
      <c r="B3" s="2480" t="s">
        <v>4982</v>
      </c>
      <c r="C3" s="2523"/>
      <c r="D3" s="2523"/>
      <c r="E3" s="2523"/>
      <c r="F3" s="2523"/>
      <c r="G3" s="2523"/>
      <c r="H3" s="2523"/>
      <c r="I3" s="2523"/>
      <c r="J3" s="2523"/>
      <c r="K3" s="2523"/>
    </row>
    <row r="4" spans="2:11" ht="14.25" x14ac:dyDescent="0.2">
      <c r="B4" s="2478"/>
      <c r="C4" s="2523"/>
      <c r="D4" s="2523"/>
      <c r="E4" s="2523"/>
      <c r="F4" s="2523"/>
      <c r="G4" s="2523"/>
      <c r="H4" s="2523"/>
      <c r="I4" s="2523"/>
      <c r="J4" s="2523"/>
      <c r="K4" s="2523"/>
    </row>
    <row r="5" spans="2:11" ht="14.25" x14ac:dyDescent="0.2">
      <c r="B5" s="2478"/>
      <c r="C5" s="2523"/>
      <c r="D5" s="2523"/>
      <c r="E5" s="2523"/>
      <c r="F5" s="2523"/>
      <c r="G5" s="2523"/>
      <c r="H5" s="2523"/>
      <c r="I5" s="2523"/>
      <c r="J5" s="2523"/>
      <c r="K5" s="2523"/>
    </row>
    <row r="6" spans="2:11" ht="14.25" x14ac:dyDescent="0.2">
      <c r="B6" s="2479"/>
      <c r="C6" s="2523"/>
      <c r="D6" s="2523"/>
      <c r="E6" s="2523"/>
      <c r="F6" s="2523"/>
      <c r="G6" s="2523"/>
      <c r="H6" s="2523"/>
      <c r="I6" s="2523"/>
      <c r="J6" s="2523"/>
      <c r="K6" s="2523"/>
    </row>
    <row r="7" spans="2:11" ht="14.25" x14ac:dyDescent="0.2">
      <c r="B7" s="2479"/>
      <c r="C7" s="2523"/>
      <c r="D7" s="2523"/>
      <c r="E7" s="2523"/>
      <c r="F7" s="2523"/>
      <c r="G7" s="2523"/>
      <c r="H7" s="2523"/>
      <c r="I7" s="2523"/>
      <c r="J7" s="2523"/>
      <c r="K7" s="2523"/>
    </row>
    <row r="8" spans="2:11" x14ac:dyDescent="0.2">
      <c r="B8" s="2482" t="str">
        <f>+Inicio!B8</f>
        <v xml:space="preserve">          Fecha de publicación: Mayo de 2014</v>
      </c>
      <c r="C8" s="2523"/>
      <c r="D8" s="2523"/>
      <c r="E8" s="2523"/>
      <c r="F8" s="2523"/>
      <c r="G8" s="2523"/>
      <c r="H8" s="2523"/>
      <c r="I8" s="2523"/>
      <c r="J8" s="2523"/>
      <c r="K8" s="2523"/>
    </row>
    <row r="9" spans="2:11" x14ac:dyDescent="0.2">
      <c r="B9" s="2523"/>
      <c r="C9" s="2523"/>
      <c r="D9" s="2523"/>
      <c r="E9" s="2523"/>
      <c r="F9" s="2523"/>
      <c r="G9" s="2523"/>
      <c r="H9" s="2523"/>
      <c r="I9" s="2523"/>
      <c r="J9" s="2523"/>
      <c r="K9" s="2523"/>
    </row>
    <row r="10" spans="2:11" x14ac:dyDescent="0.2">
      <c r="B10" s="2523"/>
      <c r="C10" s="2523"/>
      <c r="D10" s="2523"/>
      <c r="E10" s="2523"/>
      <c r="F10" s="2523"/>
      <c r="G10" s="2523"/>
      <c r="H10" s="2523"/>
      <c r="I10" s="2523"/>
      <c r="J10" s="2523"/>
      <c r="K10" s="2523"/>
    </row>
    <row r="11" spans="2:11" x14ac:dyDescent="0.2">
      <c r="B11" s="2524"/>
      <c r="C11" s="2524"/>
      <c r="D11" s="2524"/>
      <c r="E11" s="2524"/>
      <c r="F11" s="2524"/>
      <c r="G11" s="2524"/>
      <c r="H11" s="2524"/>
      <c r="I11" s="2524"/>
      <c r="J11" s="2524"/>
      <c r="K11" s="2524"/>
    </row>
    <row r="12" spans="2:11" ht="13.5" thickBot="1" x14ac:dyDescent="0.25"/>
    <row r="13" spans="2:11" ht="13.5" thickBot="1" x14ac:dyDescent="0.25">
      <c r="B13" s="5847" t="s">
        <v>2907</v>
      </c>
      <c r="C13" s="5848"/>
      <c r="D13" s="5848"/>
      <c r="E13" s="5848"/>
      <c r="F13" s="5848"/>
      <c r="G13" s="5848"/>
      <c r="H13" s="5848"/>
      <c r="I13" s="5848"/>
      <c r="J13" s="5848"/>
      <c r="K13" s="5849"/>
    </row>
    <row r="14" spans="2:11" ht="13.5" thickBot="1" x14ac:dyDescent="0.25">
      <c r="B14" s="2428"/>
      <c r="C14" s="2429">
        <v>2006</v>
      </c>
      <c r="D14" s="2429">
        <v>2007</v>
      </c>
      <c r="E14" s="2429">
        <v>2008</v>
      </c>
      <c r="F14" s="2429">
        <v>2009</v>
      </c>
      <c r="G14" s="2430">
        <v>2010</v>
      </c>
      <c r="H14" s="2430">
        <v>2011</v>
      </c>
      <c r="I14" s="2431">
        <v>2012</v>
      </c>
      <c r="J14" s="2431">
        <v>2013</v>
      </c>
      <c r="K14" s="2431" t="s">
        <v>6953</v>
      </c>
    </row>
    <row r="15" spans="2:11" x14ac:dyDescent="0.2">
      <c r="B15" s="2432" t="s">
        <v>1722</v>
      </c>
      <c r="C15" s="2433">
        <v>0.111</v>
      </c>
      <c r="D15" s="2433">
        <v>0.111</v>
      </c>
      <c r="E15" s="2433">
        <v>0.13439999999999999</v>
      </c>
      <c r="F15" s="2433">
        <v>0.13439999999999999</v>
      </c>
      <c r="G15" s="2434">
        <v>0.15</v>
      </c>
      <c r="H15" s="2434">
        <v>0.12</v>
      </c>
      <c r="I15" s="2434">
        <v>0.18</v>
      </c>
      <c r="J15" s="2434">
        <v>0.17</v>
      </c>
      <c r="K15" s="2434">
        <v>0.17</v>
      </c>
    </row>
    <row r="16" spans="2:11" x14ac:dyDescent="0.2">
      <c r="B16" s="2432" t="s">
        <v>1721</v>
      </c>
      <c r="C16" s="2433">
        <v>0.126</v>
      </c>
      <c r="D16" s="2433">
        <v>0.15</v>
      </c>
      <c r="E16" s="2433">
        <v>0.08</v>
      </c>
      <c r="F16" s="2433">
        <v>0.08</v>
      </c>
      <c r="G16" s="2434">
        <f>+'[1]Max-Min.Otecel'!$D$12</f>
        <v>0.15</v>
      </c>
      <c r="H16" s="2434">
        <f>+'[1]Max-Min.Otecel'!$D$34</f>
        <v>0.15</v>
      </c>
      <c r="I16" s="2434">
        <f>+'[1]Max-Min.Otecel'!$D$55</f>
        <v>0.15</v>
      </c>
      <c r="J16" s="2434">
        <f>+'[1]Max-Min.Otecel'!$D$72</f>
        <v>0.15</v>
      </c>
      <c r="K16" s="2434">
        <f>+'[1]Max-Min.Otecel'!$D$72</f>
        <v>0.15</v>
      </c>
    </row>
    <row r="17" spans="2:11" ht="13.5" thickBot="1" x14ac:dyDescent="0.25">
      <c r="B17" s="2435" t="s">
        <v>3163</v>
      </c>
      <c r="C17" s="2436">
        <v>0.23</v>
      </c>
      <c r="D17" s="2436">
        <v>0.15</v>
      </c>
      <c r="E17" s="2436">
        <v>0.15</v>
      </c>
      <c r="F17" s="2436">
        <v>0.15</v>
      </c>
      <c r="G17" s="2437">
        <f>+'[1]Max_Min-Telecsa'!$D$12</f>
        <v>0.15</v>
      </c>
      <c r="H17" s="2437">
        <f>+'[1]Max_Min-Telecsa'!$D$35</f>
        <v>0.12</v>
      </c>
      <c r="I17" s="2437">
        <f>+H17</f>
        <v>0.12</v>
      </c>
      <c r="J17" s="2437">
        <f>+H17</f>
        <v>0.12</v>
      </c>
      <c r="K17" s="2437">
        <f>+I17</f>
        <v>0.12</v>
      </c>
    </row>
    <row r="18" spans="2:11" ht="13.5" thickBot="1" x14ac:dyDescent="0.25">
      <c r="B18" s="2438"/>
      <c r="C18" s="2525">
        <f t="shared" ref="C18:I18" si="0">AVERAGE(C15:C17)</f>
        <v>0.15566666666666665</v>
      </c>
      <c r="D18" s="2525">
        <f t="shared" si="0"/>
        <v>0.13700000000000001</v>
      </c>
      <c r="E18" s="2525">
        <f t="shared" si="0"/>
        <v>0.12146666666666665</v>
      </c>
      <c r="F18" s="2525">
        <f t="shared" si="0"/>
        <v>0.12146666666666665</v>
      </c>
      <c r="G18" s="2526">
        <f t="shared" si="0"/>
        <v>0.15</v>
      </c>
      <c r="H18" s="2526">
        <f>AVERAGE(H15:H17)</f>
        <v>0.13</v>
      </c>
      <c r="I18" s="2526">
        <f t="shared" si="0"/>
        <v>0.15</v>
      </c>
      <c r="J18" s="2526">
        <f t="shared" ref="J18:K18" si="1">AVERAGE(J15:J17)</f>
        <v>0.14666666666666667</v>
      </c>
      <c r="K18" s="2526">
        <f t="shared" si="1"/>
        <v>0.14666666666666667</v>
      </c>
    </row>
    <row r="20" spans="2:11" ht="13.5" thickBot="1" x14ac:dyDescent="0.25"/>
    <row r="21" spans="2:11" ht="13.5" thickBot="1" x14ac:dyDescent="0.25">
      <c r="B21" s="5847" t="s">
        <v>2908</v>
      </c>
      <c r="C21" s="5848"/>
      <c r="D21" s="5848"/>
      <c r="E21" s="5848"/>
      <c r="F21" s="5848"/>
      <c r="G21" s="5848"/>
      <c r="H21" s="5848"/>
      <c r="I21" s="5848"/>
      <c r="J21" s="5848"/>
      <c r="K21" s="5849"/>
    </row>
    <row r="22" spans="2:11" ht="13.5" thickBot="1" x14ac:dyDescent="0.25">
      <c r="B22" s="2428"/>
      <c r="C22" s="2439">
        <v>2006</v>
      </c>
      <c r="D22" s="2439">
        <v>2007</v>
      </c>
      <c r="E22" s="2439">
        <v>2008</v>
      </c>
      <c r="F22" s="2439">
        <v>2009</v>
      </c>
      <c r="G22" s="2440">
        <v>2010</v>
      </c>
      <c r="H22" s="2440">
        <v>2011</v>
      </c>
      <c r="I22" s="2440">
        <f>+I14</f>
        <v>2012</v>
      </c>
      <c r="J22" s="2431">
        <f>+J14</f>
        <v>2013</v>
      </c>
      <c r="K22" s="2441" t="str">
        <f>+K14</f>
        <v>2014 (may)</v>
      </c>
    </row>
    <row r="23" spans="2:11" x14ac:dyDescent="0.2">
      <c r="B23" s="2432" t="s">
        <v>1722</v>
      </c>
      <c r="C23" s="2433">
        <v>7.4999999999999997E-2</v>
      </c>
      <c r="D23" s="2433">
        <v>7.4999999999999997E-2</v>
      </c>
      <c r="E23" s="2433">
        <v>7.4999999999999997E-2</v>
      </c>
      <c r="F23" s="2433">
        <v>0.04</v>
      </c>
      <c r="G23" s="2434">
        <f>+'[1]Max-Min-Conec'!$D$23</f>
        <v>0.02</v>
      </c>
      <c r="H23" s="2434">
        <v>0.04</v>
      </c>
      <c r="I23" s="2434">
        <f>+'[1]Max-Min-Conec'!$D$63</f>
        <v>8.5999999999999993E-2</v>
      </c>
      <c r="J23" s="2434">
        <f>+'[1]Max-Min-Conec'!$D$88</f>
        <v>5.4880000000000005E-2</v>
      </c>
      <c r="K23" s="2434">
        <f>+'[1]Max-Min-Conec'!$D$88</f>
        <v>5.4880000000000005E-2</v>
      </c>
    </row>
    <row r="24" spans="2:11" x14ac:dyDescent="0.2">
      <c r="B24" s="2432" t="s">
        <v>1721</v>
      </c>
      <c r="C24" s="2433">
        <v>6.5000000000000002E-2</v>
      </c>
      <c r="D24" s="2433">
        <v>0.08</v>
      </c>
      <c r="E24" s="2433">
        <v>0.08</v>
      </c>
      <c r="F24" s="2433">
        <v>0.04</v>
      </c>
      <c r="G24" s="2434">
        <v>0.04</v>
      </c>
      <c r="H24" s="2434">
        <v>0.04</v>
      </c>
      <c r="I24" s="2434">
        <f>+Resumen!F24</f>
        <v>0.04</v>
      </c>
      <c r="J24" s="2434">
        <v>0.08</v>
      </c>
      <c r="K24" s="2434">
        <v>0.08</v>
      </c>
    </row>
    <row r="25" spans="2:11" ht="13.5" thickBot="1" x14ac:dyDescent="0.25">
      <c r="B25" s="2435" t="s">
        <v>3163</v>
      </c>
      <c r="C25" s="2436">
        <v>7.4999999999999997E-2</v>
      </c>
      <c r="D25" s="2436">
        <v>0.05</v>
      </c>
      <c r="E25" s="2436">
        <v>0.05</v>
      </c>
      <c r="F25" s="2436">
        <v>0.04</v>
      </c>
      <c r="G25" s="2437">
        <v>0.04</v>
      </c>
      <c r="H25" s="2437">
        <v>0.04</v>
      </c>
      <c r="I25" s="2437">
        <f>+Resumen!F25</f>
        <v>0.04</v>
      </c>
      <c r="J25" s="2437">
        <f>+H25</f>
        <v>0.04</v>
      </c>
      <c r="K25" s="2437">
        <f>+I25</f>
        <v>0.04</v>
      </c>
    </row>
    <row r="26" spans="2:11" ht="13.5" thickBot="1" x14ac:dyDescent="0.25">
      <c r="B26" s="2438"/>
      <c r="C26" s="2525">
        <f t="shared" ref="C26:I26" si="2">AVERAGE(C23:C25)</f>
        <v>7.166666666666667E-2</v>
      </c>
      <c r="D26" s="2525">
        <f t="shared" si="2"/>
        <v>6.8333333333333343E-2</v>
      </c>
      <c r="E26" s="2525">
        <f t="shared" si="2"/>
        <v>6.8333333333333343E-2</v>
      </c>
      <c r="F26" s="2525">
        <f t="shared" si="2"/>
        <v>0.04</v>
      </c>
      <c r="G26" s="2526">
        <f t="shared" si="2"/>
        <v>3.3333333333333333E-2</v>
      </c>
      <c r="H26" s="2526">
        <f>AVERAGE(H23:H25)</f>
        <v>0.04</v>
      </c>
      <c r="I26" s="2526">
        <f t="shared" si="2"/>
        <v>5.5333333333333339E-2</v>
      </c>
      <c r="J26" s="2526">
        <f t="shared" ref="J26:K26" si="3">AVERAGE(J23:J25)</f>
        <v>5.8293333333333336E-2</v>
      </c>
      <c r="K26" s="2526">
        <f t="shared" si="3"/>
        <v>5.8293333333333336E-2</v>
      </c>
    </row>
    <row r="27" spans="2:11" x14ac:dyDescent="0.2">
      <c r="C27" s="2442"/>
      <c r="D27" s="2442"/>
      <c r="E27" s="2442"/>
      <c r="F27" s="2442"/>
      <c r="G27" s="2442"/>
      <c r="H27" s="2442"/>
      <c r="I27" s="2442"/>
      <c r="J27" s="2442"/>
      <c r="K27" s="2442"/>
    </row>
    <row r="28" spans="2:11" ht="13.5" thickBot="1" x14ac:dyDescent="0.25"/>
    <row r="29" spans="2:11" ht="13.5" thickBot="1" x14ac:dyDescent="0.25">
      <c r="B29" s="5847" t="s">
        <v>2909</v>
      </c>
      <c r="C29" s="5848"/>
      <c r="D29" s="5848"/>
      <c r="E29" s="5848"/>
      <c r="F29" s="5848"/>
      <c r="G29" s="5848"/>
      <c r="H29" s="5848"/>
      <c r="I29" s="5848"/>
      <c r="J29" s="5848"/>
      <c r="K29" s="5849"/>
    </row>
    <row r="30" spans="2:11" ht="13.5" thickBot="1" x14ac:dyDescent="0.25">
      <c r="B30" s="2428"/>
      <c r="C30" s="2429">
        <v>2006</v>
      </c>
      <c r="D30" s="2429">
        <v>2007</v>
      </c>
      <c r="E30" s="2429">
        <v>2008</v>
      </c>
      <c r="F30" s="2429">
        <v>2009</v>
      </c>
      <c r="G30" s="2430">
        <v>2010</v>
      </c>
      <c r="H30" s="2430">
        <v>2011</v>
      </c>
      <c r="I30" s="2430">
        <f>+I22</f>
        <v>2012</v>
      </c>
      <c r="J30" s="2431">
        <f>+J22</f>
        <v>2013</v>
      </c>
      <c r="K30" s="2430" t="str">
        <f>+K22</f>
        <v>2014 (may)</v>
      </c>
    </row>
    <row r="31" spans="2:11" x14ac:dyDescent="0.2">
      <c r="B31" s="2432" t="s">
        <v>1722</v>
      </c>
      <c r="C31" s="2433">
        <v>0.48</v>
      </c>
      <c r="D31" s="2433">
        <v>0.25</v>
      </c>
      <c r="E31" s="2433">
        <v>0.25</v>
      </c>
      <c r="F31" s="2433">
        <v>0.17</v>
      </c>
      <c r="G31" s="2434">
        <f>+'[1]Max-Min-Conec'!$D$27</f>
        <v>0.15</v>
      </c>
      <c r="H31" s="2434">
        <f>+'[1]Max-Min-Conec'!$D$52</f>
        <v>0.18</v>
      </c>
      <c r="I31" s="2434">
        <f>+'[1]Max-Min-Conec'!$D$73</f>
        <v>0.18</v>
      </c>
      <c r="J31" s="2434">
        <f>+'[1]Max-Min-Conec'!$D$99</f>
        <v>0.18</v>
      </c>
      <c r="K31" s="2434">
        <f>+'[1]Max-Min-Conec'!$D$99</f>
        <v>0.18</v>
      </c>
    </row>
    <row r="32" spans="2:11" x14ac:dyDescent="0.2">
      <c r="B32" s="2432" t="s">
        <v>1721</v>
      </c>
      <c r="C32" s="2433">
        <v>0.44</v>
      </c>
      <c r="D32" s="2433">
        <v>0.44</v>
      </c>
      <c r="E32" s="2433">
        <v>0.25</v>
      </c>
      <c r="F32" s="2433">
        <f>+'[2]OTEC-Pre'!$K$2</f>
        <v>0.18179499999999998</v>
      </c>
      <c r="G32" s="2434">
        <f>+'[1]Max-Min.Otecel'!$D$23</f>
        <v>0.15</v>
      </c>
      <c r="H32" s="2434">
        <v>0.18</v>
      </c>
      <c r="I32" s="2434">
        <v>0.1</v>
      </c>
      <c r="J32" s="2434">
        <v>0.1</v>
      </c>
      <c r="K32" s="2434">
        <v>0.1</v>
      </c>
    </row>
    <row r="33" spans="2:11" ht="13.5" thickBot="1" x14ac:dyDescent="0.25">
      <c r="B33" s="2435" t="s">
        <v>3163</v>
      </c>
      <c r="C33" s="2436">
        <v>0.39</v>
      </c>
      <c r="D33" s="2436">
        <v>0.39</v>
      </c>
      <c r="E33" s="2436">
        <v>0.18</v>
      </c>
      <c r="F33" s="2443">
        <v>0.18</v>
      </c>
      <c r="G33" s="2444">
        <v>0.18</v>
      </c>
      <c r="H33" s="2444">
        <v>0.18</v>
      </c>
      <c r="I33" s="2444">
        <f>+Resumen!C25</f>
        <v>0.16</v>
      </c>
      <c r="J33" s="2444">
        <f>+H33</f>
        <v>0.18</v>
      </c>
      <c r="K33" s="2444">
        <f>+I33</f>
        <v>0.16</v>
      </c>
    </row>
    <row r="34" spans="2:11" ht="13.5" thickBot="1" x14ac:dyDescent="0.25">
      <c r="B34" s="2438"/>
      <c r="C34" s="2525">
        <f t="shared" ref="C34:I34" si="4">AVERAGE(C31:C33)</f>
        <v>0.4366666666666667</v>
      </c>
      <c r="D34" s="2525">
        <f t="shared" si="4"/>
        <v>0.36000000000000004</v>
      </c>
      <c r="E34" s="2525">
        <f t="shared" si="4"/>
        <v>0.22666666666666666</v>
      </c>
      <c r="F34" s="2525">
        <f t="shared" si="4"/>
        <v>0.17726500000000001</v>
      </c>
      <c r="G34" s="2526">
        <f t="shared" si="4"/>
        <v>0.16</v>
      </c>
      <c r="H34" s="2526">
        <f>AVERAGE(H31:H33)</f>
        <v>0.18000000000000002</v>
      </c>
      <c r="I34" s="2526">
        <f t="shared" si="4"/>
        <v>0.1466666666666667</v>
      </c>
      <c r="J34" s="2526">
        <f t="shared" ref="J34:K34" si="5">AVERAGE(J31:J33)</f>
        <v>0.15333333333333335</v>
      </c>
      <c r="K34" s="2526">
        <f t="shared" si="5"/>
        <v>0.1466666666666667</v>
      </c>
    </row>
    <row r="36" spans="2:11" ht="13.5" thickBot="1" x14ac:dyDescent="0.25"/>
    <row r="37" spans="2:11" ht="13.5" thickBot="1" x14ac:dyDescent="0.25">
      <c r="B37" s="5847" t="s">
        <v>2910</v>
      </c>
      <c r="C37" s="5848"/>
      <c r="D37" s="5848"/>
      <c r="E37" s="5848"/>
      <c r="F37" s="5848"/>
      <c r="G37" s="5848"/>
      <c r="H37" s="5848"/>
      <c r="I37" s="5848"/>
      <c r="J37" s="5848"/>
      <c r="K37" s="5849"/>
    </row>
    <row r="38" spans="2:11" x14ac:dyDescent="0.2">
      <c r="B38" s="2428"/>
      <c r="C38" s="2429">
        <v>2006</v>
      </c>
      <c r="D38" s="2429">
        <v>2007</v>
      </c>
      <c r="E38" s="2429">
        <v>2008</v>
      </c>
      <c r="F38" s="2429">
        <v>2009</v>
      </c>
      <c r="G38" s="2430">
        <v>2010</v>
      </c>
      <c r="H38" s="2430">
        <v>2011</v>
      </c>
      <c r="I38" s="2430">
        <f>+I30</f>
        <v>2012</v>
      </c>
      <c r="J38" s="2430">
        <f>+J30</f>
        <v>2013</v>
      </c>
      <c r="K38" s="2430" t="str">
        <f>+K30</f>
        <v>2014 (may)</v>
      </c>
    </row>
    <row r="39" spans="2:11" x14ac:dyDescent="0.2">
      <c r="B39" s="2432" t="s">
        <v>1722</v>
      </c>
      <c r="C39" s="2433">
        <v>0.48</v>
      </c>
      <c r="D39" s="2433">
        <v>0.1</v>
      </c>
      <c r="E39" s="2433">
        <v>0.1</v>
      </c>
      <c r="F39" s="2433">
        <v>0.05</v>
      </c>
      <c r="G39" s="2434">
        <v>0.05</v>
      </c>
      <c r="H39" s="2434">
        <v>0.05</v>
      </c>
      <c r="I39" s="2434">
        <f>+Resumen!E23</f>
        <v>0.05</v>
      </c>
      <c r="J39" s="2434">
        <f>+H39</f>
        <v>0.05</v>
      </c>
      <c r="K39" s="2434">
        <f>+I39</f>
        <v>0.05</v>
      </c>
    </row>
    <row r="40" spans="2:11" x14ac:dyDescent="0.2">
      <c r="B40" s="2432" t="s">
        <v>1721</v>
      </c>
      <c r="C40" s="2433">
        <v>0.27</v>
      </c>
      <c r="D40" s="2433">
        <v>0.15</v>
      </c>
      <c r="E40" s="2433">
        <v>0.08</v>
      </c>
      <c r="F40" s="2433">
        <v>0.08</v>
      </c>
      <c r="G40" s="2434">
        <v>0.08</v>
      </c>
      <c r="H40" s="2434">
        <v>0.08</v>
      </c>
      <c r="I40" s="2434">
        <f>+Resumen!E24</f>
        <v>0.08</v>
      </c>
      <c r="J40" s="2434">
        <f>+H40</f>
        <v>0.08</v>
      </c>
      <c r="K40" s="2434">
        <f>+I40</f>
        <v>0.08</v>
      </c>
    </row>
    <row r="41" spans="2:11" ht="13.5" thickBot="1" x14ac:dyDescent="0.25">
      <c r="B41" s="2435" t="s">
        <v>3163</v>
      </c>
      <c r="C41" s="2436">
        <v>0.39</v>
      </c>
      <c r="D41" s="2436">
        <v>0.13</v>
      </c>
      <c r="E41" s="2436">
        <v>0.05</v>
      </c>
      <c r="F41" s="2436">
        <v>0.05</v>
      </c>
      <c r="G41" s="2437">
        <v>0.05</v>
      </c>
      <c r="H41" s="2437">
        <v>0.05</v>
      </c>
      <c r="I41" s="2437">
        <f>+Resumen!E25</f>
        <v>0.04</v>
      </c>
      <c r="J41" s="2437">
        <v>0.04</v>
      </c>
      <c r="K41" s="2437">
        <v>0.04</v>
      </c>
    </row>
    <row r="42" spans="2:11" ht="13.5" thickBot="1" x14ac:dyDescent="0.25">
      <c r="B42" s="2438"/>
      <c r="C42" s="2525">
        <f t="shared" ref="C42:I42" si="6">AVERAGE(C39:C41)</f>
        <v>0.38000000000000006</v>
      </c>
      <c r="D42" s="2525">
        <f t="shared" si="6"/>
        <v>0.12666666666666668</v>
      </c>
      <c r="E42" s="2525">
        <f t="shared" si="6"/>
        <v>7.6666666666666661E-2</v>
      </c>
      <c r="F42" s="2525">
        <f t="shared" si="6"/>
        <v>0.06</v>
      </c>
      <c r="G42" s="2526">
        <f t="shared" si="6"/>
        <v>0.06</v>
      </c>
      <c r="H42" s="2526">
        <f>AVERAGE(H39:H41)</f>
        <v>0.06</v>
      </c>
      <c r="I42" s="2526">
        <f t="shared" si="6"/>
        <v>5.6666666666666671E-2</v>
      </c>
      <c r="J42" s="2526">
        <f t="shared" ref="J42:K42" si="7">AVERAGE(J39:J41)</f>
        <v>5.6666666666666671E-2</v>
      </c>
      <c r="K42" s="2526">
        <f t="shared" si="7"/>
        <v>5.6666666666666671E-2</v>
      </c>
    </row>
    <row r="43" spans="2:11" x14ac:dyDescent="0.2">
      <c r="C43" s="2442"/>
      <c r="D43" s="2442"/>
      <c r="E43" s="2442"/>
      <c r="F43" s="2442"/>
      <c r="G43" s="2442"/>
      <c r="H43" s="2442"/>
      <c r="I43" s="2442"/>
      <c r="J43" s="2442"/>
      <c r="K43" s="2442"/>
    </row>
    <row r="44" spans="2:11" ht="13.5" thickBot="1" x14ac:dyDescent="0.25"/>
    <row r="45" spans="2:11" ht="13.5" thickBot="1" x14ac:dyDescent="0.25">
      <c r="B45" s="5850" t="s">
        <v>411</v>
      </c>
      <c r="C45" s="5851"/>
      <c r="D45" s="5851"/>
      <c r="E45" s="5851"/>
      <c r="F45" s="5851"/>
      <c r="G45" s="5851"/>
      <c r="H45" s="5851"/>
      <c r="I45" s="5851"/>
      <c r="J45" s="5851"/>
      <c r="K45" s="5852"/>
    </row>
    <row r="46" spans="2:11" x14ac:dyDescent="0.2">
      <c r="B46" s="2428" t="s">
        <v>337</v>
      </c>
      <c r="C46" s="2429">
        <v>2006</v>
      </c>
      <c r="D46" s="2429">
        <v>2007</v>
      </c>
      <c r="E46" s="2429">
        <v>2008</v>
      </c>
      <c r="F46" s="2429">
        <v>2009</v>
      </c>
      <c r="G46" s="2429">
        <v>2010</v>
      </c>
      <c r="H46" s="2430">
        <v>2011</v>
      </c>
      <c r="I46" s="2430">
        <f>+I38</f>
        <v>2012</v>
      </c>
      <c r="J46" s="2430">
        <f>+J38</f>
        <v>2013</v>
      </c>
      <c r="K46" s="2430" t="str">
        <f>+K38</f>
        <v>2014 (may)</v>
      </c>
    </row>
    <row r="47" spans="2:11" x14ac:dyDescent="0.2">
      <c r="B47" s="2445" t="s">
        <v>412</v>
      </c>
      <c r="C47" s="2433">
        <f t="shared" ref="C47:I47" si="8">+C18</f>
        <v>0.15566666666666665</v>
      </c>
      <c r="D47" s="2433">
        <f t="shared" si="8"/>
        <v>0.13700000000000001</v>
      </c>
      <c r="E47" s="2433">
        <f t="shared" si="8"/>
        <v>0.12146666666666665</v>
      </c>
      <c r="F47" s="2433">
        <f t="shared" si="8"/>
        <v>0.12146666666666665</v>
      </c>
      <c r="G47" s="2433">
        <f t="shared" si="8"/>
        <v>0.15</v>
      </c>
      <c r="H47" s="2434">
        <f>+H18</f>
        <v>0.13</v>
      </c>
      <c r="I47" s="2434">
        <f t="shared" si="8"/>
        <v>0.15</v>
      </c>
      <c r="J47" s="2434">
        <f t="shared" ref="J47:K47" si="9">+J18</f>
        <v>0.14666666666666667</v>
      </c>
      <c r="K47" s="2434">
        <f t="shared" si="9"/>
        <v>0.14666666666666667</v>
      </c>
    </row>
    <row r="48" spans="2:11" x14ac:dyDescent="0.2">
      <c r="B48" s="2445" t="s">
        <v>413</v>
      </c>
      <c r="C48" s="2433">
        <f>+C26</f>
        <v>7.166666666666667E-2</v>
      </c>
      <c r="D48" s="2433">
        <f t="shared" ref="D48:I48" si="10">+D26</f>
        <v>6.8333333333333343E-2</v>
      </c>
      <c r="E48" s="2433">
        <f t="shared" si="10"/>
        <v>6.8333333333333343E-2</v>
      </c>
      <c r="F48" s="2433">
        <f t="shared" si="10"/>
        <v>0.04</v>
      </c>
      <c r="G48" s="2433">
        <f t="shared" si="10"/>
        <v>3.3333333333333333E-2</v>
      </c>
      <c r="H48" s="2433">
        <f t="shared" si="10"/>
        <v>0.04</v>
      </c>
      <c r="I48" s="2433">
        <f t="shared" si="10"/>
        <v>5.5333333333333339E-2</v>
      </c>
      <c r="J48" s="2433">
        <f t="shared" ref="J48:K48" si="11">+J26</f>
        <v>5.8293333333333336E-2</v>
      </c>
      <c r="K48" s="2433">
        <f t="shared" si="11"/>
        <v>5.8293333333333336E-2</v>
      </c>
    </row>
    <row r="49" spans="2:11" x14ac:dyDescent="0.2">
      <c r="B49" s="2445" t="s">
        <v>414</v>
      </c>
      <c r="C49" s="2433">
        <f>+C34</f>
        <v>0.4366666666666667</v>
      </c>
      <c r="D49" s="2433">
        <f t="shared" ref="D49:I49" si="12">+D34</f>
        <v>0.36000000000000004</v>
      </c>
      <c r="E49" s="2433">
        <f t="shared" si="12"/>
        <v>0.22666666666666666</v>
      </c>
      <c r="F49" s="2433">
        <f t="shared" si="12"/>
        <v>0.17726500000000001</v>
      </c>
      <c r="G49" s="2433">
        <f t="shared" si="12"/>
        <v>0.16</v>
      </c>
      <c r="H49" s="2433">
        <f t="shared" si="12"/>
        <v>0.18000000000000002</v>
      </c>
      <c r="I49" s="2433">
        <f t="shared" si="12"/>
        <v>0.1466666666666667</v>
      </c>
      <c r="J49" s="2433">
        <f t="shared" ref="J49:K49" si="13">+J34</f>
        <v>0.15333333333333335</v>
      </c>
      <c r="K49" s="2433">
        <f t="shared" si="13"/>
        <v>0.1466666666666667</v>
      </c>
    </row>
    <row r="50" spans="2:11" ht="13.5" thickBot="1" x14ac:dyDescent="0.25">
      <c r="B50" s="2446" t="s">
        <v>415</v>
      </c>
      <c r="C50" s="2436">
        <f>+C42</f>
        <v>0.38000000000000006</v>
      </c>
      <c r="D50" s="2436">
        <f t="shared" ref="D50:I50" si="14">+D42</f>
        <v>0.12666666666666668</v>
      </c>
      <c r="E50" s="2436">
        <f t="shared" si="14"/>
        <v>7.6666666666666661E-2</v>
      </c>
      <c r="F50" s="2436">
        <f t="shared" si="14"/>
        <v>0.06</v>
      </c>
      <c r="G50" s="2436">
        <f t="shared" si="14"/>
        <v>0.06</v>
      </c>
      <c r="H50" s="2436">
        <f t="shared" si="14"/>
        <v>0.06</v>
      </c>
      <c r="I50" s="2436">
        <f t="shared" si="14"/>
        <v>5.6666666666666671E-2</v>
      </c>
      <c r="J50" s="2436">
        <f t="shared" ref="J50:K50" si="15">+J42</f>
        <v>5.6666666666666671E-2</v>
      </c>
      <c r="K50" s="2436">
        <f t="shared" si="15"/>
        <v>5.6666666666666671E-2</v>
      </c>
    </row>
    <row r="52" spans="2:11" ht="13.5" thickBot="1" x14ac:dyDescent="0.25"/>
    <row r="53" spans="2:11" ht="13.5" thickBot="1" x14ac:dyDescent="0.25">
      <c r="B53" s="5847" t="s">
        <v>416</v>
      </c>
      <c r="C53" s="5848"/>
      <c r="D53" s="5848"/>
      <c r="E53" s="5848"/>
      <c r="F53" s="5848"/>
      <c r="G53" s="5848"/>
      <c r="H53" s="5848"/>
      <c r="I53" s="5848"/>
      <c r="J53" s="5848"/>
      <c r="K53" s="5849"/>
    </row>
    <row r="54" spans="2:11" x14ac:dyDescent="0.2">
      <c r="B54" s="2447"/>
      <c r="C54" s="3456">
        <v>2006</v>
      </c>
      <c r="D54" s="3456">
        <v>2007</v>
      </c>
      <c r="E54" s="3456">
        <v>2008</v>
      </c>
      <c r="F54" s="3456">
        <v>2009</v>
      </c>
      <c r="G54" s="2448">
        <v>2010</v>
      </c>
      <c r="H54" s="2448">
        <v>2011</v>
      </c>
      <c r="I54" s="2448">
        <f>+I46</f>
        <v>2012</v>
      </c>
      <c r="J54" s="2448">
        <f>+J46</f>
        <v>2013</v>
      </c>
      <c r="K54" s="2449" t="str">
        <f>+K46</f>
        <v>2014 (may)</v>
      </c>
    </row>
    <row r="55" spans="2:11" x14ac:dyDescent="0.2">
      <c r="B55" s="2445" t="s">
        <v>417</v>
      </c>
      <c r="C55" s="2433">
        <v>0.5</v>
      </c>
      <c r="D55" s="2433">
        <v>0.5</v>
      </c>
      <c r="E55" s="2433">
        <v>0.22</v>
      </c>
      <c r="F55" s="2433">
        <v>0.22</v>
      </c>
      <c r="G55" s="2434">
        <v>0.22</v>
      </c>
      <c r="H55" s="2434">
        <v>0.22</v>
      </c>
      <c r="I55" s="2434">
        <v>0.22</v>
      </c>
      <c r="J55" s="2434">
        <v>0.22</v>
      </c>
      <c r="K55" s="2434">
        <v>0.22</v>
      </c>
    </row>
    <row r="56" spans="2:11" x14ac:dyDescent="0.2">
      <c r="B56" s="2445" t="s">
        <v>418</v>
      </c>
      <c r="C56" s="2433">
        <v>0.5</v>
      </c>
      <c r="D56" s="2433">
        <v>0.5</v>
      </c>
      <c r="E56" s="2433">
        <v>0.22</v>
      </c>
      <c r="F56" s="2433">
        <v>0.22</v>
      </c>
      <c r="G56" s="2434">
        <v>0.22</v>
      </c>
      <c r="H56" s="2434">
        <v>0.22</v>
      </c>
      <c r="I56" s="2434">
        <v>0.22</v>
      </c>
      <c r="J56" s="2434">
        <v>0.22</v>
      </c>
      <c r="K56" s="2434">
        <v>0.22</v>
      </c>
    </row>
    <row r="57" spans="2:11" ht="13.5" thickBot="1" x14ac:dyDescent="0.25">
      <c r="B57" s="2450" t="s">
        <v>3163</v>
      </c>
      <c r="C57" s="2433">
        <v>0.49</v>
      </c>
      <c r="D57" s="2433">
        <v>0.49</v>
      </c>
      <c r="E57" s="2433">
        <v>0.49</v>
      </c>
      <c r="F57" s="2433">
        <v>0.49</v>
      </c>
      <c r="G57" s="2434">
        <v>0.49</v>
      </c>
      <c r="H57" s="2434">
        <v>0.49</v>
      </c>
      <c r="I57" s="2434">
        <v>0.22</v>
      </c>
      <c r="J57" s="2434">
        <v>0.22</v>
      </c>
      <c r="K57" s="2434">
        <v>0.22</v>
      </c>
    </row>
    <row r="58" spans="2:11" ht="13.5" thickBot="1" x14ac:dyDescent="0.25">
      <c r="B58" s="2446" t="s">
        <v>419</v>
      </c>
      <c r="C58" s="2527">
        <f t="shared" ref="C58:I58" si="16">AVERAGE(C55:C57)</f>
        <v>0.49666666666666665</v>
      </c>
      <c r="D58" s="2527">
        <f t="shared" si="16"/>
        <v>0.49666666666666665</v>
      </c>
      <c r="E58" s="2527">
        <f t="shared" si="16"/>
        <v>0.31</v>
      </c>
      <c r="F58" s="2527">
        <f t="shared" si="16"/>
        <v>0.31</v>
      </c>
      <c r="G58" s="2528">
        <f t="shared" si="16"/>
        <v>0.31</v>
      </c>
      <c r="H58" s="2528">
        <f>AVERAGE(H55:H57)</f>
        <v>0.31</v>
      </c>
      <c r="I58" s="2528">
        <f t="shared" si="16"/>
        <v>0.22</v>
      </c>
      <c r="J58" s="2528">
        <f t="shared" ref="J58:K58" si="17">AVERAGE(J55:J57)</f>
        <v>0.22</v>
      </c>
      <c r="K58" s="2528">
        <f t="shared" si="17"/>
        <v>0.22</v>
      </c>
    </row>
    <row r="60" spans="2:11" x14ac:dyDescent="0.2">
      <c r="B60" s="2529" t="s">
        <v>1474</v>
      </c>
      <c r="C60" s="2530"/>
      <c r="D60" s="2531"/>
    </row>
    <row r="61" spans="2:11" x14ac:dyDescent="0.2">
      <c r="B61" s="2529"/>
      <c r="C61" s="2530"/>
      <c r="D61" s="2531"/>
    </row>
    <row r="62" spans="2:11" x14ac:dyDescent="0.2">
      <c r="B62" s="2532" t="s">
        <v>2905</v>
      </c>
      <c r="C62" s="2530"/>
      <c r="D62" s="2531"/>
    </row>
    <row r="63" spans="2:11" x14ac:dyDescent="0.2">
      <c r="B63" s="2532" t="s">
        <v>2906</v>
      </c>
      <c r="C63" s="2533"/>
      <c r="D63" s="2531"/>
    </row>
    <row r="64" spans="2:11" x14ac:dyDescent="0.2">
      <c r="B64" s="2534"/>
      <c r="C64" s="2533"/>
      <c r="D64" s="2531"/>
    </row>
    <row r="65" spans="2:3" x14ac:dyDescent="0.2">
      <c r="B65" s="2451"/>
      <c r="C65" s="2451"/>
    </row>
    <row r="66" spans="2:3" x14ac:dyDescent="0.2">
      <c r="B66" s="2453"/>
      <c r="C66" s="2453"/>
    </row>
  </sheetData>
  <sheetProtection algorithmName="SHA-512" hashValue="JyrtGLN75Hh5pO4npK0ajG7TEN8ptKKhcltS1O+IJcnCn7VUH6lwbdbD1pFMtymzOfPwR5y3XT2RNXHJJFrzXA==" saltValue="gBqvcTy8px6dMg64wjcMPQ==" spinCount="100000" sheet="1" objects="1" scenarios="1"/>
  <mergeCells count="6">
    <mergeCell ref="B53:K53"/>
    <mergeCell ref="B45:K45"/>
    <mergeCell ref="B37:K37"/>
    <mergeCell ref="B29:K29"/>
    <mergeCell ref="B13:K13"/>
    <mergeCell ref="B21:K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2014-06-23T14:59:59Z</dcterms:modified>
</cp:coreProperties>
</file>